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shree\Documents\Study\Projects\Marketing Analytics\"/>
    </mc:Choice>
  </mc:AlternateContent>
  <xr:revisionPtr revIDLastSave="0" documentId="13_ncr:1_{A0F710E9-FFA3-44BD-9190-39C5832F0753}" xr6:coauthVersionLast="47" xr6:coauthVersionMax="47" xr10:uidLastSave="{00000000-0000-0000-0000-000000000000}"/>
  <bookViews>
    <workbookView xWindow="-98" yWindow="-98" windowWidth="21795" windowHeight="12975" tabRatio="590" xr2:uid="{F3ECA460-7F2B-46FF-A648-079F94541DD4}"/>
  </bookViews>
  <sheets>
    <sheet name="Current Picture" sheetId="12" r:id="rId1"/>
    <sheet name="Pivot_Super" sheetId="13" r:id="rId2"/>
    <sheet name="Data" sheetId="2" r:id="rId3"/>
    <sheet name="EDA" sheetId="3" r:id="rId4"/>
    <sheet name="Segmentation Analysis" sheetId="6" r:id="rId5"/>
    <sheet name="Bi- &amp; Multi-Variate Analyses" sheetId="8" r:id="rId6"/>
    <sheet name="Pivot_Kids&amp;Marital" sheetId="9" r:id="rId7"/>
    <sheet name="Pivot_Age" sheetId="10" r:id="rId8"/>
    <sheet name="Pivot_Income" sheetId="11" r:id="rId9"/>
    <sheet name="Raw Data" sheetId="1" r:id="rId10"/>
    <sheet name="Names" sheetId="4" r:id="rId11"/>
  </sheets>
  <definedNames>
    <definedName name="_xlnm._FilterDatabase" localSheetId="2" hidden="1">Data!$B$1:$AO$2022</definedName>
    <definedName name="Accepted_Cmp_1">Data!$U$2:$U$2022</definedName>
    <definedName name="Accepted_Cmp_2">Data!$V$2:$V$2022</definedName>
    <definedName name="Accepted_Cmp_3">Data!$R$2:$R$2022</definedName>
    <definedName name="Accepted_Cmp_4">Data!$S$2:$S$2022</definedName>
    <definedName name="Accepted_Cmp_5">Data!$T$2:$T$2022</definedName>
    <definedName name="Accepted_Cmp_Overall">Data!$AO$2:$AO$2022</definedName>
    <definedName name="Age">Data!$AA$2:$AA$2022</definedName>
    <definedName name="Amt_FishProds">Data!$J$2:$J$2022</definedName>
    <definedName name="Amt_Fruits">Data!$H$2:$H$2022</definedName>
    <definedName name="Amt_GoldProds">Data!$L$2:$L$2022</definedName>
    <definedName name="Amt_MeatProds">Data!$I$2:$I$2022</definedName>
    <definedName name="Amt_RegularProds">Data!$AN$2:$AN$2022</definedName>
    <definedName name="Amt_SweetProds">Data!$K$2:$K$2022</definedName>
    <definedName name="Amt_Total">Data!$AM$2:$AM$2022</definedName>
    <definedName name="Amt_Wines">Data!$G$2:$G$2022</definedName>
    <definedName name="CatalogPurchases">Data!$O$2:$O$2022</definedName>
    <definedName name="Complain">Data!$W$2:$W$2022</definedName>
    <definedName name="Customer_Days">Data!$AB$2:$AB$2022</definedName>
    <definedName name="DealsPurchases">Data!$M$2:$M$2022</definedName>
    <definedName name="education_2n_Cycle">Data!$AH$2:$AH$2022</definedName>
    <definedName name="education_Basic">Data!$AI$2:$AI$2022</definedName>
    <definedName name="education_Graduation">Data!$AJ$2:$AJ$2022</definedName>
    <definedName name="education_Master">Data!$AK$2:$AK$2022</definedName>
    <definedName name="education_PhD">Data!$AL$2:$AL$2022</definedName>
    <definedName name="Income">Data!$B$2:$B$2022</definedName>
    <definedName name="Kidhome">Data!$C$2:$C$2022</definedName>
    <definedName name="marital_Divorced">Data!$AC$2:$AC$2022</definedName>
    <definedName name="marital_Married">Data!$AD$2:$AD$2022</definedName>
    <definedName name="marital_Single">Data!$AE$2:$AE$2022</definedName>
    <definedName name="marital_Together">Data!$AF$2:$AF$2022</definedName>
    <definedName name="marital_Widow">Data!$AG$2:$AG$2022</definedName>
    <definedName name="n">EDA!$B$3</definedName>
    <definedName name="Number_of_children">Data!$E$2:$E$2023</definedName>
    <definedName name="Recency">Data!$F$2:$F$2022</definedName>
    <definedName name="Response">Data!$Z$2:$Z$2022</definedName>
    <definedName name="Slicer_Income">#N/A</definedName>
    <definedName name="Slicer_Marital_Status">#N/A</definedName>
    <definedName name="Slicer_Number_of_children">#N/A</definedName>
    <definedName name="StorePurchases">Data!$P$2:$P$2022</definedName>
    <definedName name="Teenhome">Data!$D$2:$D$2022</definedName>
    <definedName name="WebPurchases">Data!$N$2:$N$2022</definedName>
    <definedName name="WebVisitsMonth">Data!$Q$2:$Q$2022</definedName>
    <definedName name="Z_CostContact">Data!$X$2:$X$2022</definedName>
    <definedName name="Z_Revenue">Data!$Y$2:$Y$2022</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E3" i="12"/>
  <c r="B3" i="12"/>
  <c r="E13" i="6"/>
  <c r="E7" i="6"/>
  <c r="E6" i="6"/>
  <c r="AU2" i="2"/>
  <c r="AU3" i="2"/>
  <c r="AU4" i="2"/>
  <c r="AU5" i="2"/>
  <c r="AU6" i="2"/>
  <c r="AU7" i="2"/>
  <c r="AU8" i="2"/>
  <c r="AU9" i="2"/>
  <c r="AU10" i="2"/>
  <c r="AU11" i="2"/>
  <c r="AU12" i="2"/>
  <c r="AU13" i="2"/>
  <c r="AU14" i="2"/>
  <c r="AU15" i="2"/>
  <c r="AU16" i="2"/>
  <c r="AU17" i="2"/>
  <c r="AU18" i="2"/>
  <c r="AU19" i="2"/>
  <c r="AU20" i="2"/>
  <c r="AU21" i="2"/>
  <c r="AU22" i="2"/>
  <c r="AU23" i="2"/>
  <c r="AU24" i="2"/>
  <c r="AU25" i="2"/>
  <c r="AU26" i="2"/>
  <c r="AU27" i="2"/>
  <c r="AU28" i="2"/>
  <c r="AU29" i="2"/>
  <c r="AU30" i="2"/>
  <c r="AU31" i="2"/>
  <c r="AU32" i="2"/>
  <c r="AU33" i="2"/>
  <c r="AU34" i="2"/>
  <c r="AU35" i="2"/>
  <c r="AU36" i="2"/>
  <c r="AU37" i="2"/>
  <c r="AU38" i="2"/>
  <c r="AU39" i="2"/>
  <c r="AU40" i="2"/>
  <c r="AU41" i="2"/>
  <c r="AU42" i="2"/>
  <c r="AU43" i="2"/>
  <c r="AU44" i="2"/>
  <c r="AU45" i="2"/>
  <c r="AU46" i="2"/>
  <c r="AU47" i="2"/>
  <c r="AU48" i="2"/>
  <c r="AU49" i="2"/>
  <c r="AU50" i="2"/>
  <c r="AU51" i="2"/>
  <c r="AU52" i="2"/>
  <c r="AU53" i="2"/>
  <c r="AU54" i="2"/>
  <c r="AU55" i="2"/>
  <c r="AU56" i="2"/>
  <c r="AU57" i="2"/>
  <c r="AU58" i="2"/>
  <c r="AU59" i="2"/>
  <c r="AU60" i="2"/>
  <c r="AU61" i="2"/>
  <c r="AU62" i="2"/>
  <c r="AU63" i="2"/>
  <c r="AU64" i="2"/>
  <c r="AU65" i="2"/>
  <c r="AU66" i="2"/>
  <c r="AU67" i="2"/>
  <c r="AU68" i="2"/>
  <c r="AU69" i="2"/>
  <c r="AU70" i="2"/>
  <c r="AU71" i="2"/>
  <c r="AU72" i="2"/>
  <c r="AU73" i="2"/>
  <c r="AU74" i="2"/>
  <c r="AU75" i="2"/>
  <c r="AU76" i="2"/>
  <c r="AU77" i="2"/>
  <c r="AU78" i="2"/>
  <c r="AU79" i="2"/>
  <c r="AU80" i="2"/>
  <c r="AU81" i="2"/>
  <c r="AU82" i="2"/>
  <c r="AU83" i="2"/>
  <c r="AU84" i="2"/>
  <c r="AU85" i="2"/>
  <c r="AU86" i="2"/>
  <c r="AU87" i="2"/>
  <c r="AU88" i="2"/>
  <c r="AU89" i="2"/>
  <c r="AU90" i="2"/>
  <c r="AU91" i="2"/>
  <c r="AU92" i="2"/>
  <c r="AU93" i="2"/>
  <c r="AU94" i="2"/>
  <c r="AU95" i="2"/>
  <c r="AU96" i="2"/>
  <c r="AU97" i="2"/>
  <c r="AU98" i="2"/>
  <c r="AU99" i="2"/>
  <c r="AU100" i="2"/>
  <c r="AU101" i="2"/>
  <c r="AU102" i="2"/>
  <c r="AU103" i="2"/>
  <c r="AU104" i="2"/>
  <c r="AU105" i="2"/>
  <c r="AU106" i="2"/>
  <c r="AU107" i="2"/>
  <c r="AU108" i="2"/>
  <c r="AU109" i="2"/>
  <c r="AU110" i="2"/>
  <c r="AU111" i="2"/>
  <c r="AU112" i="2"/>
  <c r="AU113" i="2"/>
  <c r="AU114"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39" i="2"/>
  <c r="AU140" i="2"/>
  <c r="AU141" i="2"/>
  <c r="AU142" i="2"/>
  <c r="AU143" i="2"/>
  <c r="AU144" i="2"/>
  <c r="AU145" i="2"/>
  <c r="AU146" i="2"/>
  <c r="AU147" i="2"/>
  <c r="AU148" i="2"/>
  <c r="AU149" i="2"/>
  <c r="AU150" i="2"/>
  <c r="AU151" i="2"/>
  <c r="AU152" i="2"/>
  <c r="AU153" i="2"/>
  <c r="AU154" i="2"/>
  <c r="AU155" i="2"/>
  <c r="AU156" i="2"/>
  <c r="AU157" i="2"/>
  <c r="AU158" i="2"/>
  <c r="AU159" i="2"/>
  <c r="AU160" i="2"/>
  <c r="AU161" i="2"/>
  <c r="AU162" i="2"/>
  <c r="AU163" i="2"/>
  <c r="AU164" i="2"/>
  <c r="AU165" i="2"/>
  <c r="AU166" i="2"/>
  <c r="AU167" i="2"/>
  <c r="AU168" i="2"/>
  <c r="AU169" i="2"/>
  <c r="AU170" i="2"/>
  <c r="AU171" i="2"/>
  <c r="AU172" i="2"/>
  <c r="AU173" i="2"/>
  <c r="AU174" i="2"/>
  <c r="AU175" i="2"/>
  <c r="AU176" i="2"/>
  <c r="AU177" i="2"/>
  <c r="AU178" i="2"/>
  <c r="AU179" i="2"/>
  <c r="AU180" i="2"/>
  <c r="AU181" i="2"/>
  <c r="AU182" i="2"/>
  <c r="AU183" i="2"/>
  <c r="AU184" i="2"/>
  <c r="AU185" i="2"/>
  <c r="AU186" i="2"/>
  <c r="AU187" i="2"/>
  <c r="AU188" i="2"/>
  <c r="AU189" i="2"/>
  <c r="AU190" i="2"/>
  <c r="AU191" i="2"/>
  <c r="AU192" i="2"/>
  <c r="AU193" i="2"/>
  <c r="AU194" i="2"/>
  <c r="AU195" i="2"/>
  <c r="AU196" i="2"/>
  <c r="AU197" i="2"/>
  <c r="AU198" i="2"/>
  <c r="AU199" i="2"/>
  <c r="AU200" i="2"/>
  <c r="AU201" i="2"/>
  <c r="AU202" i="2"/>
  <c r="AU203" i="2"/>
  <c r="AU204" i="2"/>
  <c r="AU205" i="2"/>
  <c r="AU206" i="2"/>
  <c r="AU207" i="2"/>
  <c r="AU208" i="2"/>
  <c r="AU209" i="2"/>
  <c r="AU210" i="2"/>
  <c r="AU211" i="2"/>
  <c r="AU212" i="2"/>
  <c r="AU213" i="2"/>
  <c r="AU214" i="2"/>
  <c r="AU215" i="2"/>
  <c r="AU216" i="2"/>
  <c r="AU217" i="2"/>
  <c r="AU218" i="2"/>
  <c r="AU219" i="2"/>
  <c r="AU220" i="2"/>
  <c r="AU221" i="2"/>
  <c r="AU222" i="2"/>
  <c r="AU223" i="2"/>
  <c r="AU224" i="2"/>
  <c r="AU225" i="2"/>
  <c r="AU226" i="2"/>
  <c r="AU227" i="2"/>
  <c r="AU228" i="2"/>
  <c r="AU229" i="2"/>
  <c r="AU230" i="2"/>
  <c r="AU231" i="2"/>
  <c r="AU232" i="2"/>
  <c r="AU233" i="2"/>
  <c r="AU234" i="2"/>
  <c r="AU235" i="2"/>
  <c r="AU236" i="2"/>
  <c r="AU237" i="2"/>
  <c r="AU238" i="2"/>
  <c r="AU239" i="2"/>
  <c r="AU240" i="2"/>
  <c r="AU241" i="2"/>
  <c r="AU242" i="2"/>
  <c r="AU243" i="2"/>
  <c r="AU244" i="2"/>
  <c r="AU245" i="2"/>
  <c r="AU246" i="2"/>
  <c r="AU247" i="2"/>
  <c r="AU248" i="2"/>
  <c r="AU249" i="2"/>
  <c r="AU250" i="2"/>
  <c r="AU251" i="2"/>
  <c r="AU252" i="2"/>
  <c r="AU253" i="2"/>
  <c r="AU254" i="2"/>
  <c r="AU255" i="2"/>
  <c r="AU256" i="2"/>
  <c r="AU257" i="2"/>
  <c r="AU258" i="2"/>
  <c r="AU259" i="2"/>
  <c r="AU260" i="2"/>
  <c r="AU261" i="2"/>
  <c r="AU262" i="2"/>
  <c r="AU263" i="2"/>
  <c r="AU264" i="2"/>
  <c r="AU265" i="2"/>
  <c r="AU266" i="2"/>
  <c r="AU267" i="2"/>
  <c r="AU268" i="2"/>
  <c r="AU269" i="2"/>
  <c r="AU270" i="2"/>
  <c r="AU271" i="2"/>
  <c r="AU272" i="2"/>
  <c r="AU273" i="2"/>
  <c r="AU274" i="2"/>
  <c r="AU275" i="2"/>
  <c r="AU276" i="2"/>
  <c r="AU277" i="2"/>
  <c r="AU278" i="2"/>
  <c r="AU279" i="2"/>
  <c r="AU280" i="2"/>
  <c r="AU281" i="2"/>
  <c r="AU282" i="2"/>
  <c r="AU283" i="2"/>
  <c r="AU284" i="2"/>
  <c r="AU285" i="2"/>
  <c r="AU286" i="2"/>
  <c r="AU287" i="2"/>
  <c r="AU288" i="2"/>
  <c r="AU289" i="2"/>
  <c r="AU290" i="2"/>
  <c r="AU291" i="2"/>
  <c r="AU292" i="2"/>
  <c r="AU293" i="2"/>
  <c r="AU294" i="2"/>
  <c r="AU295" i="2"/>
  <c r="AU296" i="2"/>
  <c r="AU297" i="2"/>
  <c r="AU298" i="2"/>
  <c r="AU299" i="2"/>
  <c r="AU300" i="2"/>
  <c r="AU301" i="2"/>
  <c r="AU302" i="2"/>
  <c r="AU303" i="2"/>
  <c r="AU304" i="2"/>
  <c r="AU305" i="2"/>
  <c r="AU306" i="2"/>
  <c r="AU307" i="2"/>
  <c r="AU308" i="2"/>
  <c r="AU309" i="2"/>
  <c r="AU310" i="2"/>
  <c r="AU311" i="2"/>
  <c r="AU312" i="2"/>
  <c r="AU313" i="2"/>
  <c r="AU314" i="2"/>
  <c r="AU315" i="2"/>
  <c r="AU316" i="2"/>
  <c r="AU317" i="2"/>
  <c r="AU318" i="2"/>
  <c r="AU319" i="2"/>
  <c r="AU320" i="2"/>
  <c r="AU321" i="2"/>
  <c r="AU322" i="2"/>
  <c r="AU323" i="2"/>
  <c r="AU324" i="2"/>
  <c r="AU325" i="2"/>
  <c r="AU326" i="2"/>
  <c r="AU327" i="2"/>
  <c r="AU328" i="2"/>
  <c r="AU329" i="2"/>
  <c r="AU330" i="2"/>
  <c r="AU331" i="2"/>
  <c r="AU332" i="2"/>
  <c r="AU333" i="2"/>
  <c r="AU334" i="2"/>
  <c r="AU335" i="2"/>
  <c r="AU336" i="2"/>
  <c r="AU337" i="2"/>
  <c r="AU338" i="2"/>
  <c r="AU339" i="2"/>
  <c r="AU340" i="2"/>
  <c r="AU341" i="2"/>
  <c r="AU342" i="2"/>
  <c r="AU343" i="2"/>
  <c r="AU344" i="2"/>
  <c r="AU345" i="2"/>
  <c r="AU346" i="2"/>
  <c r="AU347" i="2"/>
  <c r="AU348" i="2"/>
  <c r="AU349" i="2"/>
  <c r="AU350" i="2"/>
  <c r="AU351" i="2"/>
  <c r="AU352" i="2"/>
  <c r="AU353" i="2"/>
  <c r="AU354" i="2"/>
  <c r="AU355" i="2"/>
  <c r="AU356" i="2"/>
  <c r="AU357" i="2"/>
  <c r="AU358" i="2"/>
  <c r="AU359" i="2"/>
  <c r="AU360" i="2"/>
  <c r="AU361" i="2"/>
  <c r="AU362" i="2"/>
  <c r="AU363" i="2"/>
  <c r="AU364" i="2"/>
  <c r="AU365" i="2"/>
  <c r="AU366" i="2"/>
  <c r="AU367" i="2"/>
  <c r="AU368" i="2"/>
  <c r="AU369" i="2"/>
  <c r="AU370" i="2"/>
  <c r="AU371" i="2"/>
  <c r="AU372" i="2"/>
  <c r="AU373" i="2"/>
  <c r="AU374" i="2"/>
  <c r="AU375" i="2"/>
  <c r="AU376" i="2"/>
  <c r="AU377" i="2"/>
  <c r="AU378" i="2"/>
  <c r="AU379" i="2"/>
  <c r="AU380" i="2"/>
  <c r="AU381" i="2"/>
  <c r="AU382" i="2"/>
  <c r="AU383" i="2"/>
  <c r="AU384" i="2"/>
  <c r="AU385" i="2"/>
  <c r="AU386" i="2"/>
  <c r="AU387" i="2"/>
  <c r="AU388" i="2"/>
  <c r="AU389" i="2"/>
  <c r="AU390" i="2"/>
  <c r="AU391" i="2"/>
  <c r="AU392" i="2"/>
  <c r="AU393" i="2"/>
  <c r="AU394" i="2"/>
  <c r="AU395" i="2"/>
  <c r="AU396" i="2"/>
  <c r="AU397" i="2"/>
  <c r="AU398" i="2"/>
  <c r="AU399" i="2"/>
  <c r="AU400" i="2"/>
  <c r="AU401" i="2"/>
  <c r="AU402" i="2"/>
  <c r="AU403" i="2"/>
  <c r="AU404" i="2"/>
  <c r="AU405" i="2"/>
  <c r="AU406" i="2"/>
  <c r="AU407" i="2"/>
  <c r="AU408" i="2"/>
  <c r="AU409" i="2"/>
  <c r="AU410" i="2"/>
  <c r="AU411" i="2"/>
  <c r="AU412" i="2"/>
  <c r="AU413" i="2"/>
  <c r="AU414" i="2"/>
  <c r="AU415" i="2"/>
  <c r="AU416" i="2"/>
  <c r="AU417" i="2"/>
  <c r="AU418" i="2"/>
  <c r="AU419" i="2"/>
  <c r="AU420" i="2"/>
  <c r="AU421" i="2"/>
  <c r="AU422" i="2"/>
  <c r="AU423" i="2"/>
  <c r="AU424" i="2"/>
  <c r="AU425" i="2"/>
  <c r="AU426" i="2"/>
  <c r="AU427" i="2"/>
  <c r="AU428" i="2"/>
  <c r="AU429" i="2"/>
  <c r="AU430" i="2"/>
  <c r="AU431" i="2"/>
  <c r="AU432" i="2"/>
  <c r="AU433" i="2"/>
  <c r="AU434" i="2"/>
  <c r="AU435" i="2"/>
  <c r="AU436" i="2"/>
  <c r="AU437" i="2"/>
  <c r="AU438" i="2"/>
  <c r="AU439" i="2"/>
  <c r="AU440" i="2"/>
  <c r="AU441" i="2"/>
  <c r="AU442" i="2"/>
  <c r="AU443" i="2"/>
  <c r="AU444" i="2"/>
  <c r="AU445" i="2"/>
  <c r="AU446" i="2"/>
  <c r="AU447" i="2"/>
  <c r="AU448" i="2"/>
  <c r="AU449" i="2"/>
  <c r="AU450" i="2"/>
  <c r="AU451" i="2"/>
  <c r="AU452" i="2"/>
  <c r="AU453" i="2"/>
  <c r="AU454" i="2"/>
  <c r="AU455" i="2"/>
  <c r="AU456" i="2"/>
  <c r="AU457" i="2"/>
  <c r="AU458" i="2"/>
  <c r="AU459" i="2"/>
  <c r="AU460" i="2"/>
  <c r="AU461" i="2"/>
  <c r="AU462" i="2"/>
  <c r="AU463" i="2"/>
  <c r="AU464" i="2"/>
  <c r="AU465" i="2"/>
  <c r="AU466" i="2"/>
  <c r="AU467" i="2"/>
  <c r="AU468" i="2"/>
  <c r="AU469" i="2"/>
  <c r="AU470" i="2"/>
  <c r="AU471" i="2"/>
  <c r="AU472" i="2"/>
  <c r="AU473" i="2"/>
  <c r="AU474" i="2"/>
  <c r="AU475" i="2"/>
  <c r="AU476" i="2"/>
  <c r="AU477" i="2"/>
  <c r="AU478" i="2"/>
  <c r="AU479" i="2"/>
  <c r="AU480" i="2"/>
  <c r="AU481" i="2"/>
  <c r="AU482" i="2"/>
  <c r="AU483" i="2"/>
  <c r="AU484" i="2"/>
  <c r="AU485" i="2"/>
  <c r="AU486" i="2"/>
  <c r="AU487" i="2"/>
  <c r="AU488" i="2"/>
  <c r="AU489" i="2"/>
  <c r="AU490" i="2"/>
  <c r="AU491" i="2"/>
  <c r="AU492" i="2"/>
  <c r="AU493" i="2"/>
  <c r="AU494" i="2"/>
  <c r="AU495" i="2"/>
  <c r="AU496" i="2"/>
  <c r="AU497" i="2"/>
  <c r="AU498" i="2"/>
  <c r="AU499" i="2"/>
  <c r="AU500" i="2"/>
  <c r="AU501" i="2"/>
  <c r="AU502" i="2"/>
  <c r="AU503" i="2"/>
  <c r="AU504" i="2"/>
  <c r="AU505" i="2"/>
  <c r="AU506" i="2"/>
  <c r="AU507" i="2"/>
  <c r="AU508" i="2"/>
  <c r="AU509" i="2"/>
  <c r="AU510" i="2"/>
  <c r="AU511" i="2"/>
  <c r="AU512" i="2"/>
  <c r="AU513" i="2"/>
  <c r="AU514" i="2"/>
  <c r="AU515" i="2"/>
  <c r="AU516" i="2"/>
  <c r="AU517" i="2"/>
  <c r="AU518" i="2"/>
  <c r="AU519" i="2"/>
  <c r="AU520" i="2"/>
  <c r="AU521" i="2"/>
  <c r="AU522" i="2"/>
  <c r="AU523" i="2"/>
  <c r="AU524" i="2"/>
  <c r="AU525" i="2"/>
  <c r="AU526" i="2"/>
  <c r="AU527" i="2"/>
  <c r="AU528" i="2"/>
  <c r="AU529" i="2"/>
  <c r="AU530" i="2"/>
  <c r="AU531" i="2"/>
  <c r="AU532" i="2"/>
  <c r="AU533" i="2"/>
  <c r="AU534" i="2"/>
  <c r="AU535" i="2"/>
  <c r="AU536" i="2"/>
  <c r="AU537" i="2"/>
  <c r="AU538" i="2"/>
  <c r="AU539" i="2"/>
  <c r="AU540" i="2"/>
  <c r="AU541" i="2"/>
  <c r="AU542" i="2"/>
  <c r="AU543" i="2"/>
  <c r="AU544" i="2"/>
  <c r="AU545" i="2"/>
  <c r="AU546" i="2"/>
  <c r="AU547" i="2"/>
  <c r="AU548" i="2"/>
  <c r="AU549" i="2"/>
  <c r="AU550" i="2"/>
  <c r="AU551" i="2"/>
  <c r="AU552" i="2"/>
  <c r="AU553" i="2"/>
  <c r="AU554" i="2"/>
  <c r="AU555" i="2"/>
  <c r="AU556" i="2"/>
  <c r="AU557" i="2"/>
  <c r="AU558" i="2"/>
  <c r="AU559" i="2"/>
  <c r="AU560" i="2"/>
  <c r="AU561" i="2"/>
  <c r="AU562" i="2"/>
  <c r="AU563" i="2"/>
  <c r="AU564" i="2"/>
  <c r="AU565" i="2"/>
  <c r="AU566" i="2"/>
  <c r="AU567" i="2"/>
  <c r="AU568" i="2"/>
  <c r="AU569" i="2"/>
  <c r="AU570" i="2"/>
  <c r="AU571" i="2"/>
  <c r="AU572" i="2"/>
  <c r="AU573" i="2"/>
  <c r="AU574" i="2"/>
  <c r="AU575" i="2"/>
  <c r="AU576" i="2"/>
  <c r="AU577" i="2"/>
  <c r="AU578" i="2"/>
  <c r="AU579" i="2"/>
  <c r="AU580" i="2"/>
  <c r="AU581" i="2"/>
  <c r="AU582" i="2"/>
  <c r="AU583" i="2"/>
  <c r="AU584" i="2"/>
  <c r="AU585" i="2"/>
  <c r="AU586" i="2"/>
  <c r="AU587" i="2"/>
  <c r="AU588" i="2"/>
  <c r="AU589" i="2"/>
  <c r="AU590" i="2"/>
  <c r="AU591" i="2"/>
  <c r="AU592" i="2"/>
  <c r="AU593" i="2"/>
  <c r="AU594" i="2"/>
  <c r="AU595" i="2"/>
  <c r="AU596" i="2"/>
  <c r="AU597" i="2"/>
  <c r="AU598" i="2"/>
  <c r="AU599" i="2"/>
  <c r="AU600" i="2"/>
  <c r="AU601" i="2"/>
  <c r="AU602" i="2"/>
  <c r="AU603" i="2"/>
  <c r="AU604" i="2"/>
  <c r="AU605" i="2"/>
  <c r="AU606" i="2"/>
  <c r="AU607" i="2"/>
  <c r="AU608" i="2"/>
  <c r="AU609" i="2"/>
  <c r="AU610" i="2"/>
  <c r="AU611" i="2"/>
  <c r="AU612" i="2"/>
  <c r="AU613" i="2"/>
  <c r="AU614" i="2"/>
  <c r="AU615" i="2"/>
  <c r="AU616" i="2"/>
  <c r="AU617" i="2"/>
  <c r="AU618" i="2"/>
  <c r="AU619" i="2"/>
  <c r="AU620" i="2"/>
  <c r="AU621" i="2"/>
  <c r="AU622" i="2"/>
  <c r="AU623" i="2"/>
  <c r="AU624" i="2"/>
  <c r="AU625" i="2"/>
  <c r="AU626" i="2"/>
  <c r="AU627" i="2"/>
  <c r="AU628" i="2"/>
  <c r="AU629" i="2"/>
  <c r="AU630" i="2"/>
  <c r="AU631" i="2"/>
  <c r="AU632" i="2"/>
  <c r="AU633" i="2"/>
  <c r="AU634" i="2"/>
  <c r="AU635" i="2"/>
  <c r="AU636" i="2"/>
  <c r="AU637" i="2"/>
  <c r="AU638" i="2"/>
  <c r="AU639" i="2"/>
  <c r="AU640" i="2"/>
  <c r="AU641" i="2"/>
  <c r="AU642" i="2"/>
  <c r="AU643" i="2"/>
  <c r="AU644" i="2"/>
  <c r="AU645" i="2"/>
  <c r="AU646" i="2"/>
  <c r="AU647" i="2"/>
  <c r="AU648" i="2"/>
  <c r="AU649" i="2"/>
  <c r="AU650" i="2"/>
  <c r="AU651" i="2"/>
  <c r="AU652" i="2"/>
  <c r="AU653" i="2"/>
  <c r="AU654" i="2"/>
  <c r="AU655" i="2"/>
  <c r="AU656" i="2"/>
  <c r="AU657" i="2"/>
  <c r="AU658" i="2"/>
  <c r="AU659" i="2"/>
  <c r="AU660" i="2"/>
  <c r="AU661" i="2"/>
  <c r="AU662" i="2"/>
  <c r="AU663" i="2"/>
  <c r="AU664" i="2"/>
  <c r="AU665" i="2"/>
  <c r="AU666" i="2"/>
  <c r="AU667" i="2"/>
  <c r="AU668" i="2"/>
  <c r="AU669" i="2"/>
  <c r="AU670" i="2"/>
  <c r="AU671" i="2"/>
  <c r="AU672" i="2"/>
  <c r="AU673" i="2"/>
  <c r="AU674" i="2"/>
  <c r="AU675" i="2"/>
  <c r="AU676" i="2"/>
  <c r="AU677" i="2"/>
  <c r="AU678" i="2"/>
  <c r="AU679" i="2"/>
  <c r="AU680" i="2"/>
  <c r="AU681" i="2"/>
  <c r="AU682" i="2"/>
  <c r="AU683" i="2"/>
  <c r="AU684" i="2"/>
  <c r="AU685" i="2"/>
  <c r="AU686" i="2"/>
  <c r="AU687" i="2"/>
  <c r="AU688" i="2"/>
  <c r="AU689" i="2"/>
  <c r="AU690" i="2"/>
  <c r="AU691" i="2"/>
  <c r="AU692" i="2"/>
  <c r="AU693" i="2"/>
  <c r="AU694" i="2"/>
  <c r="AU695" i="2"/>
  <c r="AU696" i="2"/>
  <c r="AU697" i="2"/>
  <c r="AU698" i="2"/>
  <c r="AU699" i="2"/>
  <c r="AU700" i="2"/>
  <c r="AU701" i="2"/>
  <c r="AU702" i="2"/>
  <c r="AU703" i="2"/>
  <c r="AU704" i="2"/>
  <c r="AU705" i="2"/>
  <c r="AU706" i="2"/>
  <c r="AU707" i="2"/>
  <c r="AU708" i="2"/>
  <c r="AU709" i="2"/>
  <c r="AU710" i="2"/>
  <c r="AU711" i="2"/>
  <c r="AU712" i="2"/>
  <c r="AU713" i="2"/>
  <c r="AU714" i="2"/>
  <c r="AU715" i="2"/>
  <c r="AU716" i="2"/>
  <c r="AU717" i="2"/>
  <c r="AU718" i="2"/>
  <c r="AU719" i="2"/>
  <c r="AU720" i="2"/>
  <c r="AU721" i="2"/>
  <c r="AU722" i="2"/>
  <c r="AU723" i="2"/>
  <c r="AU724" i="2"/>
  <c r="AU725" i="2"/>
  <c r="AU726" i="2"/>
  <c r="AU727" i="2"/>
  <c r="AU728" i="2"/>
  <c r="AU729" i="2"/>
  <c r="AU730" i="2"/>
  <c r="AU731" i="2"/>
  <c r="AU732" i="2"/>
  <c r="AU733" i="2"/>
  <c r="AU734" i="2"/>
  <c r="AU735" i="2"/>
  <c r="AU736" i="2"/>
  <c r="AU737" i="2"/>
  <c r="AU738" i="2"/>
  <c r="AU739" i="2"/>
  <c r="AU740" i="2"/>
  <c r="AU741" i="2"/>
  <c r="AU742" i="2"/>
  <c r="AU743" i="2"/>
  <c r="AU744" i="2"/>
  <c r="AU745" i="2"/>
  <c r="AU746" i="2"/>
  <c r="AU747" i="2"/>
  <c r="AU748" i="2"/>
  <c r="AU749" i="2"/>
  <c r="AU750" i="2"/>
  <c r="AU751" i="2"/>
  <c r="AU752" i="2"/>
  <c r="AU753" i="2"/>
  <c r="AU754" i="2"/>
  <c r="AU755" i="2"/>
  <c r="AU756" i="2"/>
  <c r="AU757" i="2"/>
  <c r="AU758" i="2"/>
  <c r="AU759" i="2"/>
  <c r="AU760" i="2"/>
  <c r="AU761" i="2"/>
  <c r="AU762" i="2"/>
  <c r="AU763" i="2"/>
  <c r="AU764" i="2"/>
  <c r="AU765" i="2"/>
  <c r="AU766" i="2"/>
  <c r="AU767" i="2"/>
  <c r="AU768" i="2"/>
  <c r="AU769" i="2"/>
  <c r="AU770" i="2"/>
  <c r="AU771" i="2"/>
  <c r="AU772" i="2"/>
  <c r="AU773" i="2"/>
  <c r="AU774" i="2"/>
  <c r="AU775" i="2"/>
  <c r="AU776" i="2"/>
  <c r="AU777" i="2"/>
  <c r="AU778" i="2"/>
  <c r="AU779" i="2"/>
  <c r="AU780" i="2"/>
  <c r="AU781" i="2"/>
  <c r="AU782" i="2"/>
  <c r="AU783" i="2"/>
  <c r="AU784" i="2"/>
  <c r="AU785" i="2"/>
  <c r="AU786" i="2"/>
  <c r="AU787" i="2"/>
  <c r="AU788" i="2"/>
  <c r="AU789" i="2"/>
  <c r="AU790" i="2"/>
  <c r="AU791" i="2"/>
  <c r="AU792" i="2"/>
  <c r="AU793" i="2"/>
  <c r="AU794" i="2"/>
  <c r="AU795" i="2"/>
  <c r="AU796" i="2"/>
  <c r="AU797" i="2"/>
  <c r="AU798" i="2"/>
  <c r="AU799" i="2"/>
  <c r="AU800" i="2"/>
  <c r="AU801" i="2"/>
  <c r="AU802" i="2"/>
  <c r="AU803" i="2"/>
  <c r="AU804" i="2"/>
  <c r="AU805" i="2"/>
  <c r="AU806" i="2"/>
  <c r="AU807" i="2"/>
  <c r="AU808" i="2"/>
  <c r="AU809" i="2"/>
  <c r="AU810" i="2"/>
  <c r="AU811" i="2"/>
  <c r="AU812" i="2"/>
  <c r="AU813" i="2"/>
  <c r="AU814" i="2"/>
  <c r="AU815" i="2"/>
  <c r="AU816" i="2"/>
  <c r="AU817" i="2"/>
  <c r="AU818" i="2"/>
  <c r="AU819" i="2"/>
  <c r="AU820" i="2"/>
  <c r="AU821" i="2"/>
  <c r="AU822" i="2"/>
  <c r="AU823" i="2"/>
  <c r="AU824" i="2"/>
  <c r="AU825" i="2"/>
  <c r="AU826" i="2"/>
  <c r="AU827" i="2"/>
  <c r="AU828" i="2"/>
  <c r="AU829" i="2"/>
  <c r="AU830" i="2"/>
  <c r="AU831" i="2"/>
  <c r="AU832" i="2"/>
  <c r="AU833" i="2"/>
  <c r="AU834" i="2"/>
  <c r="AU835" i="2"/>
  <c r="AU836" i="2"/>
  <c r="AU837" i="2"/>
  <c r="AU838" i="2"/>
  <c r="AU839" i="2"/>
  <c r="AU840" i="2"/>
  <c r="AU841" i="2"/>
  <c r="AU842" i="2"/>
  <c r="AU843" i="2"/>
  <c r="AU844" i="2"/>
  <c r="AU845" i="2"/>
  <c r="AU846" i="2"/>
  <c r="AU847" i="2"/>
  <c r="AU848" i="2"/>
  <c r="AU849" i="2"/>
  <c r="AU850" i="2"/>
  <c r="AU851" i="2"/>
  <c r="AU852" i="2"/>
  <c r="AU853" i="2"/>
  <c r="AU854" i="2"/>
  <c r="AU855" i="2"/>
  <c r="AU856" i="2"/>
  <c r="AU857" i="2"/>
  <c r="AU858" i="2"/>
  <c r="AU859" i="2"/>
  <c r="AU860" i="2"/>
  <c r="AU861" i="2"/>
  <c r="AU862" i="2"/>
  <c r="AU863" i="2"/>
  <c r="AU864" i="2"/>
  <c r="AU865" i="2"/>
  <c r="AU866" i="2"/>
  <c r="AU867" i="2"/>
  <c r="AU868" i="2"/>
  <c r="AU869" i="2"/>
  <c r="AU870" i="2"/>
  <c r="AU871" i="2"/>
  <c r="AU872" i="2"/>
  <c r="AU873" i="2"/>
  <c r="AU874" i="2"/>
  <c r="AU875" i="2"/>
  <c r="AU876" i="2"/>
  <c r="AU877" i="2"/>
  <c r="AU878" i="2"/>
  <c r="AU879" i="2"/>
  <c r="AU880" i="2"/>
  <c r="AU881" i="2"/>
  <c r="AU882" i="2"/>
  <c r="AU883" i="2"/>
  <c r="AU884" i="2"/>
  <c r="AU885" i="2"/>
  <c r="AU886" i="2"/>
  <c r="AU887" i="2"/>
  <c r="AU888" i="2"/>
  <c r="AU889" i="2"/>
  <c r="AU890" i="2"/>
  <c r="AU891" i="2"/>
  <c r="AU892" i="2"/>
  <c r="AU893" i="2"/>
  <c r="AU894" i="2"/>
  <c r="AU895" i="2"/>
  <c r="AU896" i="2"/>
  <c r="AU897" i="2"/>
  <c r="AU898" i="2"/>
  <c r="AU899" i="2"/>
  <c r="AU900" i="2"/>
  <c r="AU901" i="2"/>
  <c r="AU902" i="2"/>
  <c r="AU903" i="2"/>
  <c r="AU904" i="2"/>
  <c r="AU905" i="2"/>
  <c r="AU906" i="2"/>
  <c r="AU907" i="2"/>
  <c r="AU908" i="2"/>
  <c r="AU909" i="2"/>
  <c r="AU910" i="2"/>
  <c r="AU911" i="2"/>
  <c r="AU912" i="2"/>
  <c r="AU913" i="2"/>
  <c r="AU914" i="2"/>
  <c r="AU915" i="2"/>
  <c r="AU916" i="2"/>
  <c r="AU917" i="2"/>
  <c r="AU918" i="2"/>
  <c r="AU919" i="2"/>
  <c r="AU920" i="2"/>
  <c r="AU921" i="2"/>
  <c r="AU922" i="2"/>
  <c r="AU923" i="2"/>
  <c r="AU924" i="2"/>
  <c r="AU925" i="2"/>
  <c r="AU926" i="2"/>
  <c r="AU927" i="2"/>
  <c r="AU928" i="2"/>
  <c r="AU929" i="2"/>
  <c r="AU930" i="2"/>
  <c r="AU931" i="2"/>
  <c r="AU932" i="2"/>
  <c r="AU933" i="2"/>
  <c r="AU934" i="2"/>
  <c r="AU935" i="2"/>
  <c r="AU936" i="2"/>
  <c r="AU937" i="2"/>
  <c r="AU938" i="2"/>
  <c r="AU939" i="2"/>
  <c r="AU940" i="2"/>
  <c r="AU941" i="2"/>
  <c r="AU942" i="2"/>
  <c r="AU943" i="2"/>
  <c r="AU944" i="2"/>
  <c r="AU945" i="2"/>
  <c r="AU946" i="2"/>
  <c r="AU947" i="2"/>
  <c r="AU948" i="2"/>
  <c r="AU949" i="2"/>
  <c r="AU950" i="2"/>
  <c r="AU951" i="2"/>
  <c r="AU952" i="2"/>
  <c r="AU953" i="2"/>
  <c r="AU954" i="2"/>
  <c r="AU955" i="2"/>
  <c r="AU956" i="2"/>
  <c r="AU957" i="2"/>
  <c r="AU958" i="2"/>
  <c r="AU959" i="2"/>
  <c r="AU960" i="2"/>
  <c r="AU961" i="2"/>
  <c r="AU962" i="2"/>
  <c r="AU963" i="2"/>
  <c r="AU964" i="2"/>
  <c r="AU965" i="2"/>
  <c r="AU966" i="2"/>
  <c r="AU967" i="2"/>
  <c r="AU968" i="2"/>
  <c r="AU969" i="2"/>
  <c r="AU970" i="2"/>
  <c r="AU971" i="2"/>
  <c r="AU972" i="2"/>
  <c r="AU973" i="2"/>
  <c r="AU974" i="2"/>
  <c r="AU975" i="2"/>
  <c r="AU976" i="2"/>
  <c r="AU977" i="2"/>
  <c r="AU978" i="2"/>
  <c r="AU979" i="2"/>
  <c r="AU980" i="2"/>
  <c r="AU981" i="2"/>
  <c r="AU982" i="2"/>
  <c r="AU983" i="2"/>
  <c r="AU984" i="2"/>
  <c r="AU985" i="2"/>
  <c r="AU986" i="2"/>
  <c r="AU987" i="2"/>
  <c r="AU988" i="2"/>
  <c r="AU989" i="2"/>
  <c r="AU990" i="2"/>
  <c r="AU991" i="2"/>
  <c r="AU992" i="2"/>
  <c r="AU993" i="2"/>
  <c r="AU994" i="2"/>
  <c r="AU995" i="2"/>
  <c r="AU996" i="2"/>
  <c r="AU997" i="2"/>
  <c r="AU998" i="2"/>
  <c r="AU999" i="2"/>
  <c r="AU1000" i="2"/>
  <c r="AU1001" i="2"/>
  <c r="AU1002" i="2"/>
  <c r="AU1003" i="2"/>
  <c r="AU1004" i="2"/>
  <c r="AU1005" i="2"/>
  <c r="AU1006" i="2"/>
  <c r="AU1007" i="2"/>
  <c r="AU1008" i="2"/>
  <c r="AU1009" i="2"/>
  <c r="AU1010" i="2"/>
  <c r="AU1011" i="2"/>
  <c r="AU1012" i="2"/>
  <c r="AU1013" i="2"/>
  <c r="AU1014" i="2"/>
  <c r="AU1015" i="2"/>
  <c r="AU1016" i="2"/>
  <c r="AU1017" i="2"/>
  <c r="AU1018" i="2"/>
  <c r="AU1019" i="2"/>
  <c r="AU1020" i="2"/>
  <c r="AU1021" i="2"/>
  <c r="AU1022" i="2"/>
  <c r="AU1023" i="2"/>
  <c r="AU1024" i="2"/>
  <c r="AU1025" i="2"/>
  <c r="AU1026" i="2"/>
  <c r="AU1027" i="2"/>
  <c r="AU1028" i="2"/>
  <c r="AU1029" i="2"/>
  <c r="AU1030" i="2"/>
  <c r="AU1031" i="2"/>
  <c r="AU1032" i="2"/>
  <c r="AU1033" i="2"/>
  <c r="AU1034" i="2"/>
  <c r="AU1035" i="2"/>
  <c r="AU1036" i="2"/>
  <c r="AU1037" i="2"/>
  <c r="AU1038" i="2"/>
  <c r="AU1039" i="2"/>
  <c r="AU1040" i="2"/>
  <c r="AU1041" i="2"/>
  <c r="AU1042" i="2"/>
  <c r="AU1043" i="2"/>
  <c r="AU1044" i="2"/>
  <c r="AU1045" i="2"/>
  <c r="AU1046" i="2"/>
  <c r="AU1047" i="2"/>
  <c r="AU1048" i="2"/>
  <c r="AU1049" i="2"/>
  <c r="AU1050" i="2"/>
  <c r="AU1051" i="2"/>
  <c r="AU1052" i="2"/>
  <c r="AU1053" i="2"/>
  <c r="AU1054" i="2"/>
  <c r="AU1055" i="2"/>
  <c r="AU1056" i="2"/>
  <c r="AU1057" i="2"/>
  <c r="AU1058" i="2"/>
  <c r="AU1059" i="2"/>
  <c r="AU1060" i="2"/>
  <c r="AU1061" i="2"/>
  <c r="AU1062" i="2"/>
  <c r="AU1063" i="2"/>
  <c r="AU1064" i="2"/>
  <c r="AU1065" i="2"/>
  <c r="AU1066" i="2"/>
  <c r="AU1067" i="2"/>
  <c r="AU1068" i="2"/>
  <c r="AU1069" i="2"/>
  <c r="AU1070" i="2"/>
  <c r="AU1071" i="2"/>
  <c r="AU1072" i="2"/>
  <c r="AU1073" i="2"/>
  <c r="AU1074" i="2"/>
  <c r="AU1075" i="2"/>
  <c r="AU1076" i="2"/>
  <c r="AU1077" i="2"/>
  <c r="AU1078" i="2"/>
  <c r="AU1079" i="2"/>
  <c r="AU1080" i="2"/>
  <c r="AU1081" i="2"/>
  <c r="AU1082" i="2"/>
  <c r="AU1083" i="2"/>
  <c r="AU1084" i="2"/>
  <c r="AU1085" i="2"/>
  <c r="AU1086" i="2"/>
  <c r="AU1087" i="2"/>
  <c r="AU1088" i="2"/>
  <c r="AU1089" i="2"/>
  <c r="AU1090" i="2"/>
  <c r="AU1091" i="2"/>
  <c r="AU1092" i="2"/>
  <c r="AU1093" i="2"/>
  <c r="AU1094" i="2"/>
  <c r="AU1095" i="2"/>
  <c r="AU1096" i="2"/>
  <c r="AU1097" i="2"/>
  <c r="AU1098" i="2"/>
  <c r="AU1099" i="2"/>
  <c r="AU1100" i="2"/>
  <c r="AU1101" i="2"/>
  <c r="AU1102" i="2"/>
  <c r="AU1103" i="2"/>
  <c r="AU1104" i="2"/>
  <c r="AU1105" i="2"/>
  <c r="AU1106" i="2"/>
  <c r="AU1107" i="2"/>
  <c r="AU1108" i="2"/>
  <c r="AU1109" i="2"/>
  <c r="AU1110" i="2"/>
  <c r="AU1111" i="2"/>
  <c r="AU1112" i="2"/>
  <c r="AU1113" i="2"/>
  <c r="AU1114" i="2"/>
  <c r="AU1115" i="2"/>
  <c r="AU1116" i="2"/>
  <c r="AU1117" i="2"/>
  <c r="AU1118" i="2"/>
  <c r="AU1119" i="2"/>
  <c r="AU1120" i="2"/>
  <c r="AU1121" i="2"/>
  <c r="AU1122" i="2"/>
  <c r="AU1123" i="2"/>
  <c r="AU1124" i="2"/>
  <c r="AU1125" i="2"/>
  <c r="AU1126" i="2"/>
  <c r="AU1127" i="2"/>
  <c r="AU1128" i="2"/>
  <c r="AU1129" i="2"/>
  <c r="AU1130" i="2"/>
  <c r="AU1131" i="2"/>
  <c r="AU1132" i="2"/>
  <c r="AU1133" i="2"/>
  <c r="AU1134" i="2"/>
  <c r="AU1135" i="2"/>
  <c r="AU1136" i="2"/>
  <c r="AU1137" i="2"/>
  <c r="AU1138" i="2"/>
  <c r="AU1139" i="2"/>
  <c r="AU1140" i="2"/>
  <c r="AU1141" i="2"/>
  <c r="AU1142" i="2"/>
  <c r="AU1143" i="2"/>
  <c r="AU1144" i="2"/>
  <c r="AU1145" i="2"/>
  <c r="AU1146" i="2"/>
  <c r="AU1147" i="2"/>
  <c r="AU1148" i="2"/>
  <c r="AU1149" i="2"/>
  <c r="AU1150" i="2"/>
  <c r="AU1151" i="2"/>
  <c r="AU1152" i="2"/>
  <c r="AU1153" i="2"/>
  <c r="AU1154" i="2"/>
  <c r="AU1155" i="2"/>
  <c r="AU1156" i="2"/>
  <c r="AU1157" i="2"/>
  <c r="AU1158" i="2"/>
  <c r="AU1159" i="2"/>
  <c r="AU1160" i="2"/>
  <c r="AU1161" i="2"/>
  <c r="AU1162" i="2"/>
  <c r="AU1163" i="2"/>
  <c r="AU1164" i="2"/>
  <c r="AU1165" i="2"/>
  <c r="AU1166" i="2"/>
  <c r="AU1167" i="2"/>
  <c r="AU1168" i="2"/>
  <c r="AU1169" i="2"/>
  <c r="AU1170" i="2"/>
  <c r="AU1171" i="2"/>
  <c r="AU1172" i="2"/>
  <c r="AU1173" i="2"/>
  <c r="AU1174" i="2"/>
  <c r="AU1175" i="2"/>
  <c r="AU1176" i="2"/>
  <c r="AU1177" i="2"/>
  <c r="AU1178" i="2"/>
  <c r="AU1179" i="2"/>
  <c r="AU1180" i="2"/>
  <c r="AU1181" i="2"/>
  <c r="AU1182" i="2"/>
  <c r="AU1183" i="2"/>
  <c r="AU1184" i="2"/>
  <c r="AU1185" i="2"/>
  <c r="AU1186" i="2"/>
  <c r="AU1187" i="2"/>
  <c r="AU1188" i="2"/>
  <c r="AU1189" i="2"/>
  <c r="AU1190" i="2"/>
  <c r="AU1191" i="2"/>
  <c r="AU1192" i="2"/>
  <c r="AU1193" i="2"/>
  <c r="AU1194" i="2"/>
  <c r="AU1195" i="2"/>
  <c r="AU1196" i="2"/>
  <c r="AU1197" i="2"/>
  <c r="AU1198" i="2"/>
  <c r="AU1199" i="2"/>
  <c r="AU1200" i="2"/>
  <c r="AU1201" i="2"/>
  <c r="AU1202" i="2"/>
  <c r="AU1203" i="2"/>
  <c r="AU1204" i="2"/>
  <c r="AU1205" i="2"/>
  <c r="AU1206" i="2"/>
  <c r="AU1207" i="2"/>
  <c r="AU1208" i="2"/>
  <c r="AU1209" i="2"/>
  <c r="AU1210" i="2"/>
  <c r="AU1211" i="2"/>
  <c r="AU1212" i="2"/>
  <c r="AU1213" i="2"/>
  <c r="AU1214" i="2"/>
  <c r="AU1215" i="2"/>
  <c r="AU1216" i="2"/>
  <c r="AU1217" i="2"/>
  <c r="AU1218" i="2"/>
  <c r="AU1219" i="2"/>
  <c r="AU1220" i="2"/>
  <c r="AU1221" i="2"/>
  <c r="AU1222" i="2"/>
  <c r="AU1223" i="2"/>
  <c r="AU1224" i="2"/>
  <c r="AU1225" i="2"/>
  <c r="AU1226" i="2"/>
  <c r="AU1227" i="2"/>
  <c r="AU1228" i="2"/>
  <c r="AU1229" i="2"/>
  <c r="AU1230" i="2"/>
  <c r="AU1231" i="2"/>
  <c r="AU1232" i="2"/>
  <c r="AU1233" i="2"/>
  <c r="AU1234" i="2"/>
  <c r="AU1235" i="2"/>
  <c r="AU1236" i="2"/>
  <c r="AU1237" i="2"/>
  <c r="AU1238" i="2"/>
  <c r="AU1239" i="2"/>
  <c r="AU1240" i="2"/>
  <c r="AU1241" i="2"/>
  <c r="AU1242" i="2"/>
  <c r="AU1243" i="2"/>
  <c r="AU1244" i="2"/>
  <c r="AU1245" i="2"/>
  <c r="AU1246" i="2"/>
  <c r="AU1247" i="2"/>
  <c r="AU1248" i="2"/>
  <c r="AU1249" i="2"/>
  <c r="AU1250" i="2"/>
  <c r="AU1251" i="2"/>
  <c r="AU1252" i="2"/>
  <c r="AU1253" i="2"/>
  <c r="AU1254" i="2"/>
  <c r="AU1255" i="2"/>
  <c r="AU1256" i="2"/>
  <c r="AU1257" i="2"/>
  <c r="AU1258" i="2"/>
  <c r="AU1259" i="2"/>
  <c r="AU1260" i="2"/>
  <c r="AU1261" i="2"/>
  <c r="AU1262" i="2"/>
  <c r="AU1263" i="2"/>
  <c r="AU1264" i="2"/>
  <c r="AU1265" i="2"/>
  <c r="AU1266" i="2"/>
  <c r="AU1267" i="2"/>
  <c r="AU1268" i="2"/>
  <c r="AU1269" i="2"/>
  <c r="AU1270" i="2"/>
  <c r="AU1271" i="2"/>
  <c r="AU1272" i="2"/>
  <c r="AU1273" i="2"/>
  <c r="AU1274" i="2"/>
  <c r="AU1275" i="2"/>
  <c r="AU1276" i="2"/>
  <c r="AU1277" i="2"/>
  <c r="AU1278" i="2"/>
  <c r="AU1279" i="2"/>
  <c r="AU1280" i="2"/>
  <c r="AU1281" i="2"/>
  <c r="AU1282" i="2"/>
  <c r="AU1283" i="2"/>
  <c r="AU1284" i="2"/>
  <c r="AU1285" i="2"/>
  <c r="AU1286" i="2"/>
  <c r="AU1287" i="2"/>
  <c r="AU1288" i="2"/>
  <c r="AU1289" i="2"/>
  <c r="AU1290" i="2"/>
  <c r="AU1291" i="2"/>
  <c r="AU1292" i="2"/>
  <c r="AU1293" i="2"/>
  <c r="AU1294" i="2"/>
  <c r="AU1295" i="2"/>
  <c r="AU1296" i="2"/>
  <c r="AU1297" i="2"/>
  <c r="AU1298" i="2"/>
  <c r="AU1299" i="2"/>
  <c r="AU1300" i="2"/>
  <c r="AU1301" i="2"/>
  <c r="AU1302" i="2"/>
  <c r="AU1303" i="2"/>
  <c r="AU1304" i="2"/>
  <c r="AU1305" i="2"/>
  <c r="AU1306" i="2"/>
  <c r="AU1307" i="2"/>
  <c r="AU1308" i="2"/>
  <c r="AU1309" i="2"/>
  <c r="AU1310" i="2"/>
  <c r="AU1311" i="2"/>
  <c r="AU1312" i="2"/>
  <c r="AU1313" i="2"/>
  <c r="AU1314" i="2"/>
  <c r="AU1315" i="2"/>
  <c r="AU1316" i="2"/>
  <c r="AU1317" i="2"/>
  <c r="AU1318" i="2"/>
  <c r="AU1319" i="2"/>
  <c r="AU1320" i="2"/>
  <c r="AU1321" i="2"/>
  <c r="AU1322" i="2"/>
  <c r="AU1323" i="2"/>
  <c r="AU1324" i="2"/>
  <c r="AU1325" i="2"/>
  <c r="AU1326" i="2"/>
  <c r="AU1327" i="2"/>
  <c r="AU1328" i="2"/>
  <c r="AU1329" i="2"/>
  <c r="AU1330" i="2"/>
  <c r="AU1331" i="2"/>
  <c r="AU1332" i="2"/>
  <c r="AU1333" i="2"/>
  <c r="AU1334" i="2"/>
  <c r="AU1335" i="2"/>
  <c r="AU1336" i="2"/>
  <c r="AU1337" i="2"/>
  <c r="AU1338" i="2"/>
  <c r="AU1339" i="2"/>
  <c r="AU1340" i="2"/>
  <c r="AU1341" i="2"/>
  <c r="AU1342" i="2"/>
  <c r="AU1343" i="2"/>
  <c r="AU1344" i="2"/>
  <c r="AU1345" i="2"/>
  <c r="AU1346" i="2"/>
  <c r="AU1347" i="2"/>
  <c r="AU1348" i="2"/>
  <c r="AU1349" i="2"/>
  <c r="AU1350" i="2"/>
  <c r="AU1351" i="2"/>
  <c r="AU1352" i="2"/>
  <c r="AU1353" i="2"/>
  <c r="AU1354" i="2"/>
  <c r="AU1355" i="2"/>
  <c r="AU1356" i="2"/>
  <c r="AU1357" i="2"/>
  <c r="AU1358" i="2"/>
  <c r="AU1359" i="2"/>
  <c r="AU1360" i="2"/>
  <c r="AU1361" i="2"/>
  <c r="AU1362" i="2"/>
  <c r="AU1363" i="2"/>
  <c r="AU1364" i="2"/>
  <c r="AU1365" i="2"/>
  <c r="AU1366" i="2"/>
  <c r="AU1367" i="2"/>
  <c r="AU1368" i="2"/>
  <c r="AU1369" i="2"/>
  <c r="AU1370" i="2"/>
  <c r="AU1371" i="2"/>
  <c r="AU1372" i="2"/>
  <c r="AU1373" i="2"/>
  <c r="AU1374" i="2"/>
  <c r="AU1375" i="2"/>
  <c r="AU1376" i="2"/>
  <c r="AU1377" i="2"/>
  <c r="AU1378" i="2"/>
  <c r="AU1379" i="2"/>
  <c r="AU1380" i="2"/>
  <c r="AU1381" i="2"/>
  <c r="AU1382" i="2"/>
  <c r="AU1383" i="2"/>
  <c r="AU1384" i="2"/>
  <c r="AU1385" i="2"/>
  <c r="AU1386" i="2"/>
  <c r="AU1387" i="2"/>
  <c r="AU1388" i="2"/>
  <c r="AU1389" i="2"/>
  <c r="AU1390" i="2"/>
  <c r="AU1391" i="2"/>
  <c r="AU1392" i="2"/>
  <c r="AU1393" i="2"/>
  <c r="AU1394" i="2"/>
  <c r="AU1395" i="2"/>
  <c r="AU1396" i="2"/>
  <c r="AU1397" i="2"/>
  <c r="AU1398" i="2"/>
  <c r="AU1399" i="2"/>
  <c r="AU1400" i="2"/>
  <c r="AU1401" i="2"/>
  <c r="AU1402" i="2"/>
  <c r="AU1403" i="2"/>
  <c r="AU1404" i="2"/>
  <c r="AU1405" i="2"/>
  <c r="AU1406" i="2"/>
  <c r="AU1407" i="2"/>
  <c r="AU1408" i="2"/>
  <c r="AU1409" i="2"/>
  <c r="AU1410" i="2"/>
  <c r="AU1411" i="2"/>
  <c r="AU1412" i="2"/>
  <c r="AU1413" i="2"/>
  <c r="AU1414" i="2"/>
  <c r="AU1415" i="2"/>
  <c r="AU1416" i="2"/>
  <c r="AU1417" i="2"/>
  <c r="AU1418" i="2"/>
  <c r="AU1419" i="2"/>
  <c r="AU1420" i="2"/>
  <c r="AU1421" i="2"/>
  <c r="AU1422" i="2"/>
  <c r="AU1423" i="2"/>
  <c r="AU1424" i="2"/>
  <c r="AU1425" i="2"/>
  <c r="AU1426" i="2"/>
  <c r="AU1427" i="2"/>
  <c r="AU1428" i="2"/>
  <c r="AU1429" i="2"/>
  <c r="AU1430" i="2"/>
  <c r="AU1431" i="2"/>
  <c r="AU1432" i="2"/>
  <c r="AU1433" i="2"/>
  <c r="AU1434" i="2"/>
  <c r="AU1435" i="2"/>
  <c r="AU1436" i="2"/>
  <c r="AU1437" i="2"/>
  <c r="AU1438" i="2"/>
  <c r="AU1439" i="2"/>
  <c r="AU1440" i="2"/>
  <c r="AU1441" i="2"/>
  <c r="AU1442" i="2"/>
  <c r="AU1443" i="2"/>
  <c r="AU1444" i="2"/>
  <c r="AU1445" i="2"/>
  <c r="AU1446" i="2"/>
  <c r="AU1447" i="2"/>
  <c r="AU1448" i="2"/>
  <c r="AU1449" i="2"/>
  <c r="AU1450" i="2"/>
  <c r="AU1451" i="2"/>
  <c r="AU1452" i="2"/>
  <c r="AU1453" i="2"/>
  <c r="AU1454" i="2"/>
  <c r="AU1455" i="2"/>
  <c r="AU1456" i="2"/>
  <c r="AU1457" i="2"/>
  <c r="AU1458" i="2"/>
  <c r="AU1459" i="2"/>
  <c r="AU1460" i="2"/>
  <c r="AU1461" i="2"/>
  <c r="AU1462" i="2"/>
  <c r="AU1463" i="2"/>
  <c r="AU1464" i="2"/>
  <c r="AU1465" i="2"/>
  <c r="AU1466" i="2"/>
  <c r="AU1467" i="2"/>
  <c r="AU1468" i="2"/>
  <c r="AU1469" i="2"/>
  <c r="AU1470" i="2"/>
  <c r="AU1471" i="2"/>
  <c r="AU1472" i="2"/>
  <c r="AU1473" i="2"/>
  <c r="AU1474" i="2"/>
  <c r="AU1475" i="2"/>
  <c r="AU1476" i="2"/>
  <c r="AU1477" i="2"/>
  <c r="AU1478" i="2"/>
  <c r="AU1479" i="2"/>
  <c r="AU1480" i="2"/>
  <c r="AU1481" i="2"/>
  <c r="AU1482" i="2"/>
  <c r="AU1483" i="2"/>
  <c r="AU1484" i="2"/>
  <c r="AU1485" i="2"/>
  <c r="AU1486" i="2"/>
  <c r="AU1487" i="2"/>
  <c r="AU1488" i="2"/>
  <c r="AU1489" i="2"/>
  <c r="AU1490" i="2"/>
  <c r="AU1491" i="2"/>
  <c r="AU1492" i="2"/>
  <c r="AU1493" i="2"/>
  <c r="AU1494" i="2"/>
  <c r="AU1495" i="2"/>
  <c r="AU1496" i="2"/>
  <c r="AU1497" i="2"/>
  <c r="AU1498" i="2"/>
  <c r="AU1499" i="2"/>
  <c r="AU1500" i="2"/>
  <c r="AU1501" i="2"/>
  <c r="AU1502" i="2"/>
  <c r="AU1503" i="2"/>
  <c r="AU1504" i="2"/>
  <c r="AU1505" i="2"/>
  <c r="AU1506" i="2"/>
  <c r="AU1507" i="2"/>
  <c r="AU1508" i="2"/>
  <c r="AU1509" i="2"/>
  <c r="AU1510" i="2"/>
  <c r="AU1511" i="2"/>
  <c r="AU1512" i="2"/>
  <c r="AU1513" i="2"/>
  <c r="AU1514" i="2"/>
  <c r="AU1515" i="2"/>
  <c r="AU1516" i="2"/>
  <c r="AU1517" i="2"/>
  <c r="AU1518" i="2"/>
  <c r="AU1519" i="2"/>
  <c r="AU1520" i="2"/>
  <c r="AU1521" i="2"/>
  <c r="AU1522" i="2"/>
  <c r="AU1523" i="2"/>
  <c r="AU1524" i="2"/>
  <c r="AU1525" i="2"/>
  <c r="AU1526" i="2"/>
  <c r="AU1527" i="2"/>
  <c r="AU1528" i="2"/>
  <c r="AU1529" i="2"/>
  <c r="AU1530" i="2"/>
  <c r="AU1531" i="2"/>
  <c r="AU1532" i="2"/>
  <c r="AU1533" i="2"/>
  <c r="AU1534" i="2"/>
  <c r="AU1535" i="2"/>
  <c r="AU1536" i="2"/>
  <c r="AU1537" i="2"/>
  <c r="AU1538" i="2"/>
  <c r="AU1539" i="2"/>
  <c r="AU1540" i="2"/>
  <c r="AU1541" i="2"/>
  <c r="AU1542" i="2"/>
  <c r="AU1543" i="2"/>
  <c r="AU1544" i="2"/>
  <c r="AU1545" i="2"/>
  <c r="AU1546" i="2"/>
  <c r="AU1547" i="2"/>
  <c r="AU1548" i="2"/>
  <c r="AU1549" i="2"/>
  <c r="AU1550" i="2"/>
  <c r="AU1551" i="2"/>
  <c r="AU1552" i="2"/>
  <c r="AU1553" i="2"/>
  <c r="AU1554" i="2"/>
  <c r="AU1555" i="2"/>
  <c r="AU1556" i="2"/>
  <c r="AU1557" i="2"/>
  <c r="AU1558" i="2"/>
  <c r="AU1559" i="2"/>
  <c r="AU1560" i="2"/>
  <c r="AU1561" i="2"/>
  <c r="AU1562" i="2"/>
  <c r="AU1563" i="2"/>
  <c r="AU1564" i="2"/>
  <c r="AU1565" i="2"/>
  <c r="AU1566" i="2"/>
  <c r="AU1567" i="2"/>
  <c r="AU1568" i="2"/>
  <c r="AU1569" i="2"/>
  <c r="AU1570" i="2"/>
  <c r="AU1571" i="2"/>
  <c r="AU1572" i="2"/>
  <c r="AU1573" i="2"/>
  <c r="AU1574" i="2"/>
  <c r="AU1575" i="2"/>
  <c r="AU1576" i="2"/>
  <c r="AU1577" i="2"/>
  <c r="AU1578" i="2"/>
  <c r="AU1579" i="2"/>
  <c r="AU1580" i="2"/>
  <c r="AU1581" i="2"/>
  <c r="AU1582" i="2"/>
  <c r="AU1583" i="2"/>
  <c r="AU1584" i="2"/>
  <c r="AU1585" i="2"/>
  <c r="AU1586" i="2"/>
  <c r="AU1587" i="2"/>
  <c r="AU1588" i="2"/>
  <c r="AU1589" i="2"/>
  <c r="AU1590" i="2"/>
  <c r="AU1591" i="2"/>
  <c r="AU1592" i="2"/>
  <c r="AU1593" i="2"/>
  <c r="AU1594" i="2"/>
  <c r="AU1595" i="2"/>
  <c r="AU1596" i="2"/>
  <c r="AU1597" i="2"/>
  <c r="AU1598" i="2"/>
  <c r="AU1599" i="2"/>
  <c r="AU1600" i="2"/>
  <c r="AU1601" i="2"/>
  <c r="AU1602" i="2"/>
  <c r="AU1603" i="2"/>
  <c r="AU1604" i="2"/>
  <c r="AU1605" i="2"/>
  <c r="AU1606" i="2"/>
  <c r="AU1607" i="2"/>
  <c r="AU1608" i="2"/>
  <c r="AU1609" i="2"/>
  <c r="AU1610" i="2"/>
  <c r="AU1611" i="2"/>
  <c r="AU1612" i="2"/>
  <c r="AU1613" i="2"/>
  <c r="AU1614" i="2"/>
  <c r="AU1615" i="2"/>
  <c r="AU1616" i="2"/>
  <c r="AU1617" i="2"/>
  <c r="AU1618" i="2"/>
  <c r="AU1619" i="2"/>
  <c r="AU1620" i="2"/>
  <c r="AU1621" i="2"/>
  <c r="AU1622" i="2"/>
  <c r="AU1623" i="2"/>
  <c r="AU1624" i="2"/>
  <c r="AU1625" i="2"/>
  <c r="AU1626" i="2"/>
  <c r="AU1627" i="2"/>
  <c r="AU1628" i="2"/>
  <c r="AU1629" i="2"/>
  <c r="AU1630" i="2"/>
  <c r="AU1631" i="2"/>
  <c r="AU1632" i="2"/>
  <c r="AU1633" i="2"/>
  <c r="AU1634" i="2"/>
  <c r="AU1635" i="2"/>
  <c r="AU1636" i="2"/>
  <c r="AU1637" i="2"/>
  <c r="AU1638" i="2"/>
  <c r="AU1639" i="2"/>
  <c r="AU1640" i="2"/>
  <c r="AU1641" i="2"/>
  <c r="AU1642" i="2"/>
  <c r="AU1643" i="2"/>
  <c r="AU1644" i="2"/>
  <c r="AU1645" i="2"/>
  <c r="AU1646" i="2"/>
  <c r="AU1647" i="2"/>
  <c r="AU1648" i="2"/>
  <c r="AU1649" i="2"/>
  <c r="AU1650" i="2"/>
  <c r="AU1651" i="2"/>
  <c r="AU1652" i="2"/>
  <c r="AU1653" i="2"/>
  <c r="AU1654" i="2"/>
  <c r="AU1655" i="2"/>
  <c r="AU1656" i="2"/>
  <c r="AU1657" i="2"/>
  <c r="AU1658" i="2"/>
  <c r="AU1659" i="2"/>
  <c r="AU1660" i="2"/>
  <c r="AU1661" i="2"/>
  <c r="AU1662" i="2"/>
  <c r="AU1663" i="2"/>
  <c r="AU1664" i="2"/>
  <c r="AU1665" i="2"/>
  <c r="AU1666" i="2"/>
  <c r="AU1667" i="2"/>
  <c r="AU1668" i="2"/>
  <c r="AU1669" i="2"/>
  <c r="AU1670" i="2"/>
  <c r="AU1671" i="2"/>
  <c r="AU1672" i="2"/>
  <c r="AU1673" i="2"/>
  <c r="AU1674" i="2"/>
  <c r="AU1675" i="2"/>
  <c r="AU1676" i="2"/>
  <c r="AU1677" i="2"/>
  <c r="AU1678" i="2"/>
  <c r="AU1679" i="2"/>
  <c r="AU1680" i="2"/>
  <c r="AU1681" i="2"/>
  <c r="AU1682" i="2"/>
  <c r="AU1683" i="2"/>
  <c r="AU1684" i="2"/>
  <c r="AU1685" i="2"/>
  <c r="AU1686" i="2"/>
  <c r="AU1687" i="2"/>
  <c r="AU1688" i="2"/>
  <c r="AU1689" i="2"/>
  <c r="AU1690" i="2"/>
  <c r="AU1691" i="2"/>
  <c r="AU1692" i="2"/>
  <c r="AU1693" i="2"/>
  <c r="AU1694" i="2"/>
  <c r="AU1695" i="2"/>
  <c r="AU1696" i="2"/>
  <c r="AU1697" i="2"/>
  <c r="AU1698" i="2"/>
  <c r="AU1699" i="2"/>
  <c r="AU1700" i="2"/>
  <c r="AU1701" i="2"/>
  <c r="AU1702" i="2"/>
  <c r="AU1703" i="2"/>
  <c r="AU1704" i="2"/>
  <c r="AU1705" i="2"/>
  <c r="AU1706" i="2"/>
  <c r="AU1707" i="2"/>
  <c r="AU1708" i="2"/>
  <c r="AU1709" i="2"/>
  <c r="AU1710" i="2"/>
  <c r="AU1711" i="2"/>
  <c r="AU1712" i="2"/>
  <c r="AU1713" i="2"/>
  <c r="AU1714" i="2"/>
  <c r="AU1715" i="2"/>
  <c r="AU1716" i="2"/>
  <c r="AU1717" i="2"/>
  <c r="AU1718" i="2"/>
  <c r="AU1719" i="2"/>
  <c r="AU1720" i="2"/>
  <c r="AU1721" i="2"/>
  <c r="AU1722" i="2"/>
  <c r="AU1723" i="2"/>
  <c r="AU1724" i="2"/>
  <c r="AU1725" i="2"/>
  <c r="AU1726" i="2"/>
  <c r="AU1727" i="2"/>
  <c r="AU1728" i="2"/>
  <c r="AU1729" i="2"/>
  <c r="AU1730" i="2"/>
  <c r="AU1731" i="2"/>
  <c r="AU1732" i="2"/>
  <c r="AU1733" i="2"/>
  <c r="AU1734" i="2"/>
  <c r="AU1735" i="2"/>
  <c r="AU1736" i="2"/>
  <c r="AU1737" i="2"/>
  <c r="AU1738" i="2"/>
  <c r="AU1739" i="2"/>
  <c r="AU1740" i="2"/>
  <c r="AU1741" i="2"/>
  <c r="AU1742" i="2"/>
  <c r="AU1743" i="2"/>
  <c r="AU1744" i="2"/>
  <c r="AU1745" i="2"/>
  <c r="AU1746" i="2"/>
  <c r="AU1747" i="2"/>
  <c r="AU1748" i="2"/>
  <c r="AU1749" i="2"/>
  <c r="AU1750" i="2"/>
  <c r="AU1751" i="2"/>
  <c r="AU1752" i="2"/>
  <c r="AU1753" i="2"/>
  <c r="AU1754" i="2"/>
  <c r="AU1755" i="2"/>
  <c r="AU1756" i="2"/>
  <c r="AU1757" i="2"/>
  <c r="AU1758" i="2"/>
  <c r="AU1759" i="2"/>
  <c r="AU1760" i="2"/>
  <c r="AU1761" i="2"/>
  <c r="AU1762" i="2"/>
  <c r="AU1763" i="2"/>
  <c r="AU1764" i="2"/>
  <c r="AU1765" i="2"/>
  <c r="AU1766" i="2"/>
  <c r="AU1767" i="2"/>
  <c r="AU1768" i="2"/>
  <c r="AU1769" i="2"/>
  <c r="AU1770" i="2"/>
  <c r="AU1771" i="2"/>
  <c r="AU1772" i="2"/>
  <c r="AU1773" i="2"/>
  <c r="AU1774" i="2"/>
  <c r="AU1775" i="2"/>
  <c r="AU1776" i="2"/>
  <c r="AU1777" i="2"/>
  <c r="AU1778" i="2"/>
  <c r="AU1779" i="2"/>
  <c r="AU1780" i="2"/>
  <c r="AU1781" i="2"/>
  <c r="AU1782" i="2"/>
  <c r="AU1783" i="2"/>
  <c r="AU1784" i="2"/>
  <c r="AU1785" i="2"/>
  <c r="AU1786" i="2"/>
  <c r="AU1787" i="2"/>
  <c r="AU1788" i="2"/>
  <c r="AU1789" i="2"/>
  <c r="AU1790" i="2"/>
  <c r="AU1791" i="2"/>
  <c r="AU1792" i="2"/>
  <c r="AU1793" i="2"/>
  <c r="AU1794" i="2"/>
  <c r="AU1795" i="2"/>
  <c r="AU1796" i="2"/>
  <c r="AU1797" i="2"/>
  <c r="AU1798" i="2"/>
  <c r="AU1799" i="2"/>
  <c r="AU1800" i="2"/>
  <c r="AU1801" i="2"/>
  <c r="AU1802" i="2"/>
  <c r="AU1803" i="2"/>
  <c r="AU1804" i="2"/>
  <c r="AU1805" i="2"/>
  <c r="AU1806" i="2"/>
  <c r="AU1807" i="2"/>
  <c r="AU1808" i="2"/>
  <c r="AU1809" i="2"/>
  <c r="AU1810" i="2"/>
  <c r="AU1811" i="2"/>
  <c r="AU1812" i="2"/>
  <c r="AU1813" i="2"/>
  <c r="AU1814" i="2"/>
  <c r="AU1815" i="2"/>
  <c r="AU1816" i="2"/>
  <c r="AU1817" i="2"/>
  <c r="AU1818" i="2"/>
  <c r="AU1819" i="2"/>
  <c r="AU1820" i="2"/>
  <c r="AU1821" i="2"/>
  <c r="AU1822" i="2"/>
  <c r="AU1823" i="2"/>
  <c r="AU1824" i="2"/>
  <c r="AU1825" i="2"/>
  <c r="AU1826" i="2"/>
  <c r="AU1827" i="2"/>
  <c r="AU1828" i="2"/>
  <c r="AU1829" i="2"/>
  <c r="AU1830" i="2"/>
  <c r="AU1831" i="2"/>
  <c r="AU1832" i="2"/>
  <c r="AU1833" i="2"/>
  <c r="AU1834" i="2"/>
  <c r="AU1835" i="2"/>
  <c r="AU1836" i="2"/>
  <c r="AU1837" i="2"/>
  <c r="AU1838" i="2"/>
  <c r="AU1839" i="2"/>
  <c r="AU1840" i="2"/>
  <c r="AU1841" i="2"/>
  <c r="AU1842" i="2"/>
  <c r="AU1843" i="2"/>
  <c r="AU1844" i="2"/>
  <c r="AU1845" i="2"/>
  <c r="AU1846" i="2"/>
  <c r="AU1847" i="2"/>
  <c r="AU1848" i="2"/>
  <c r="AU1849" i="2"/>
  <c r="AU1850" i="2"/>
  <c r="AU1851" i="2"/>
  <c r="AU1852" i="2"/>
  <c r="AU1853" i="2"/>
  <c r="AU1854" i="2"/>
  <c r="AU1855" i="2"/>
  <c r="AU1856" i="2"/>
  <c r="AU1857" i="2"/>
  <c r="AU1858" i="2"/>
  <c r="AU1859" i="2"/>
  <c r="AU1860" i="2"/>
  <c r="AU1861" i="2"/>
  <c r="AU1862" i="2"/>
  <c r="AU1863" i="2"/>
  <c r="AU1864" i="2"/>
  <c r="AU1865" i="2"/>
  <c r="AU1866" i="2"/>
  <c r="AU1867" i="2"/>
  <c r="AU1868" i="2"/>
  <c r="AU1869" i="2"/>
  <c r="AU1870" i="2"/>
  <c r="AU1871" i="2"/>
  <c r="AU1872" i="2"/>
  <c r="AU1873" i="2"/>
  <c r="AU1874" i="2"/>
  <c r="AU1875" i="2"/>
  <c r="AU1876" i="2"/>
  <c r="AU1877" i="2"/>
  <c r="AU1878" i="2"/>
  <c r="AU1879" i="2"/>
  <c r="AU1880" i="2"/>
  <c r="AU1881" i="2"/>
  <c r="AU1882" i="2"/>
  <c r="AU1883" i="2"/>
  <c r="AU1884" i="2"/>
  <c r="AU1885" i="2"/>
  <c r="AU1886" i="2"/>
  <c r="AU1887" i="2"/>
  <c r="AU1888" i="2"/>
  <c r="AU1889" i="2"/>
  <c r="AU1890" i="2"/>
  <c r="AU1891" i="2"/>
  <c r="AU1892" i="2"/>
  <c r="AU1893" i="2"/>
  <c r="AU1894" i="2"/>
  <c r="AU1895" i="2"/>
  <c r="AU1896" i="2"/>
  <c r="AU1897" i="2"/>
  <c r="AU1898" i="2"/>
  <c r="AU1899" i="2"/>
  <c r="AU1900" i="2"/>
  <c r="AU1901" i="2"/>
  <c r="AU1902" i="2"/>
  <c r="AU1903" i="2"/>
  <c r="AU1904" i="2"/>
  <c r="AU1905" i="2"/>
  <c r="AU1906" i="2"/>
  <c r="AU1907" i="2"/>
  <c r="AU1908" i="2"/>
  <c r="AU1909" i="2"/>
  <c r="AU1910" i="2"/>
  <c r="AU1911" i="2"/>
  <c r="AU1912" i="2"/>
  <c r="AU1913" i="2"/>
  <c r="AU1914" i="2"/>
  <c r="AU1915" i="2"/>
  <c r="AU1916" i="2"/>
  <c r="AU1917" i="2"/>
  <c r="AU1918" i="2"/>
  <c r="AU1919" i="2"/>
  <c r="AU1920" i="2"/>
  <c r="AU1921" i="2"/>
  <c r="AU1922" i="2"/>
  <c r="AU1923" i="2"/>
  <c r="AU1924" i="2"/>
  <c r="AU1925" i="2"/>
  <c r="AU1926" i="2"/>
  <c r="AU1927" i="2"/>
  <c r="AU1928" i="2"/>
  <c r="AU1929" i="2"/>
  <c r="AU1930" i="2"/>
  <c r="AU1931" i="2"/>
  <c r="AU1932" i="2"/>
  <c r="AU1933" i="2"/>
  <c r="AU1934" i="2"/>
  <c r="AU1935" i="2"/>
  <c r="AU1936" i="2"/>
  <c r="AU1937" i="2"/>
  <c r="AU1938" i="2"/>
  <c r="AU1939" i="2"/>
  <c r="AU1940" i="2"/>
  <c r="AU1941" i="2"/>
  <c r="AU1942" i="2"/>
  <c r="AU1943" i="2"/>
  <c r="AU1944" i="2"/>
  <c r="AU1945" i="2"/>
  <c r="AU1946" i="2"/>
  <c r="AU1947" i="2"/>
  <c r="AU1948" i="2"/>
  <c r="AU1949" i="2"/>
  <c r="AU1950" i="2"/>
  <c r="AU1951" i="2"/>
  <c r="AU1952" i="2"/>
  <c r="AU1953" i="2"/>
  <c r="AU1954" i="2"/>
  <c r="AU1955" i="2"/>
  <c r="AU1956" i="2"/>
  <c r="AU1957" i="2"/>
  <c r="AU1958" i="2"/>
  <c r="AU1959" i="2"/>
  <c r="AU1960" i="2"/>
  <c r="AU1961" i="2"/>
  <c r="AU1962" i="2"/>
  <c r="AU1963" i="2"/>
  <c r="AU1964" i="2"/>
  <c r="AU1965" i="2"/>
  <c r="AU1966" i="2"/>
  <c r="AU1967" i="2"/>
  <c r="AU1968" i="2"/>
  <c r="AU1969" i="2"/>
  <c r="AU1970" i="2"/>
  <c r="AU1971" i="2"/>
  <c r="AU1972" i="2"/>
  <c r="AU1973" i="2"/>
  <c r="AU1974" i="2"/>
  <c r="AU1975" i="2"/>
  <c r="AU1976" i="2"/>
  <c r="AU1977" i="2"/>
  <c r="AU1978" i="2"/>
  <c r="AU1979" i="2"/>
  <c r="AU1980" i="2"/>
  <c r="AU1981" i="2"/>
  <c r="AU1982" i="2"/>
  <c r="AU1983" i="2"/>
  <c r="AU1984" i="2"/>
  <c r="AU1985" i="2"/>
  <c r="AU1986" i="2"/>
  <c r="AU1987" i="2"/>
  <c r="AU1988" i="2"/>
  <c r="AU1989" i="2"/>
  <c r="AU1990" i="2"/>
  <c r="AU1991" i="2"/>
  <c r="AU1992" i="2"/>
  <c r="AU1993" i="2"/>
  <c r="AU1994" i="2"/>
  <c r="AU1995" i="2"/>
  <c r="AU1996" i="2"/>
  <c r="AU1997" i="2"/>
  <c r="AU1998" i="2"/>
  <c r="AU1999" i="2"/>
  <c r="AU2000" i="2"/>
  <c r="AU2001" i="2"/>
  <c r="AU2002" i="2"/>
  <c r="AU2003" i="2"/>
  <c r="AU2004" i="2"/>
  <c r="AU2005" i="2"/>
  <c r="AU2006" i="2"/>
  <c r="AU2007" i="2"/>
  <c r="AU2008" i="2"/>
  <c r="AU2009" i="2"/>
  <c r="AU2010" i="2"/>
  <c r="AU2011" i="2"/>
  <c r="AU2012" i="2"/>
  <c r="AU2013" i="2"/>
  <c r="AU2014" i="2"/>
  <c r="AU2015" i="2"/>
  <c r="AU2016" i="2"/>
  <c r="AU2017" i="2"/>
  <c r="AU2018" i="2"/>
  <c r="AU2019" i="2"/>
  <c r="AU2020" i="2"/>
  <c r="AU2021" i="2"/>
  <c r="AU2022" i="2"/>
  <c r="AT2" i="2"/>
  <c r="AT3" i="2"/>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T509" i="2"/>
  <c r="AT510" i="2"/>
  <c r="AT511" i="2"/>
  <c r="AT512" i="2"/>
  <c r="AT513" i="2"/>
  <c r="AT514" i="2"/>
  <c r="AT515" i="2"/>
  <c r="AT516" i="2"/>
  <c r="AT517" i="2"/>
  <c r="AT518" i="2"/>
  <c r="AT519" i="2"/>
  <c r="AT520" i="2"/>
  <c r="AT521" i="2"/>
  <c r="AT522" i="2"/>
  <c r="AT523" i="2"/>
  <c r="AT524" i="2"/>
  <c r="AT525" i="2"/>
  <c r="AT526" i="2"/>
  <c r="AT527" i="2"/>
  <c r="AT528" i="2"/>
  <c r="AT529" i="2"/>
  <c r="AT530" i="2"/>
  <c r="AT531" i="2"/>
  <c r="AT532" i="2"/>
  <c r="AT533" i="2"/>
  <c r="AT534" i="2"/>
  <c r="AT535" i="2"/>
  <c r="AT536" i="2"/>
  <c r="AT537" i="2"/>
  <c r="AT538" i="2"/>
  <c r="AT539" i="2"/>
  <c r="AT540" i="2"/>
  <c r="AT541" i="2"/>
  <c r="AT542" i="2"/>
  <c r="AT543" i="2"/>
  <c r="AT544" i="2"/>
  <c r="AT545" i="2"/>
  <c r="AT546" i="2"/>
  <c r="AT547" i="2"/>
  <c r="AT548" i="2"/>
  <c r="AT549" i="2"/>
  <c r="AT550" i="2"/>
  <c r="AT551" i="2"/>
  <c r="AT552" i="2"/>
  <c r="AT553" i="2"/>
  <c r="AT554" i="2"/>
  <c r="AT555" i="2"/>
  <c r="AT556" i="2"/>
  <c r="AT557" i="2"/>
  <c r="AT558" i="2"/>
  <c r="AT559" i="2"/>
  <c r="AT560" i="2"/>
  <c r="AT561" i="2"/>
  <c r="AT562" i="2"/>
  <c r="AT563" i="2"/>
  <c r="AT564" i="2"/>
  <c r="AT565" i="2"/>
  <c r="AT566" i="2"/>
  <c r="AT567" i="2"/>
  <c r="AT568" i="2"/>
  <c r="AT569" i="2"/>
  <c r="AT570" i="2"/>
  <c r="AT571" i="2"/>
  <c r="AT572" i="2"/>
  <c r="AT573" i="2"/>
  <c r="AT574" i="2"/>
  <c r="AT575" i="2"/>
  <c r="AT576" i="2"/>
  <c r="AT577" i="2"/>
  <c r="AT578" i="2"/>
  <c r="AT579" i="2"/>
  <c r="AT580" i="2"/>
  <c r="AT581" i="2"/>
  <c r="AT582" i="2"/>
  <c r="AT583" i="2"/>
  <c r="AT584" i="2"/>
  <c r="AT585" i="2"/>
  <c r="AT586" i="2"/>
  <c r="AT587" i="2"/>
  <c r="AT588" i="2"/>
  <c r="AT589" i="2"/>
  <c r="AT590" i="2"/>
  <c r="AT591" i="2"/>
  <c r="AT592" i="2"/>
  <c r="AT593" i="2"/>
  <c r="AT594" i="2"/>
  <c r="AT595" i="2"/>
  <c r="AT596" i="2"/>
  <c r="AT597" i="2"/>
  <c r="AT598" i="2"/>
  <c r="AT599" i="2"/>
  <c r="AT600" i="2"/>
  <c r="AT601" i="2"/>
  <c r="AT602" i="2"/>
  <c r="AT603" i="2"/>
  <c r="AT604" i="2"/>
  <c r="AT605" i="2"/>
  <c r="AT606" i="2"/>
  <c r="AT607" i="2"/>
  <c r="AT608" i="2"/>
  <c r="AT609" i="2"/>
  <c r="AT610" i="2"/>
  <c r="AT611" i="2"/>
  <c r="AT612" i="2"/>
  <c r="AT613" i="2"/>
  <c r="AT614" i="2"/>
  <c r="AT615" i="2"/>
  <c r="AT616" i="2"/>
  <c r="AT617" i="2"/>
  <c r="AT618" i="2"/>
  <c r="AT619" i="2"/>
  <c r="AT620" i="2"/>
  <c r="AT621" i="2"/>
  <c r="AT622" i="2"/>
  <c r="AT623" i="2"/>
  <c r="AT624" i="2"/>
  <c r="AT625" i="2"/>
  <c r="AT626" i="2"/>
  <c r="AT627" i="2"/>
  <c r="AT628" i="2"/>
  <c r="AT629" i="2"/>
  <c r="AT630" i="2"/>
  <c r="AT631" i="2"/>
  <c r="AT632" i="2"/>
  <c r="AT633" i="2"/>
  <c r="AT634" i="2"/>
  <c r="AT635" i="2"/>
  <c r="AT636" i="2"/>
  <c r="AT637" i="2"/>
  <c r="AT638" i="2"/>
  <c r="AT639" i="2"/>
  <c r="AT640" i="2"/>
  <c r="AT641" i="2"/>
  <c r="AT642" i="2"/>
  <c r="AT643" i="2"/>
  <c r="AT644" i="2"/>
  <c r="AT645" i="2"/>
  <c r="AT646" i="2"/>
  <c r="AT647" i="2"/>
  <c r="AT648" i="2"/>
  <c r="AT649" i="2"/>
  <c r="AT650" i="2"/>
  <c r="AT651" i="2"/>
  <c r="AT652" i="2"/>
  <c r="AT653" i="2"/>
  <c r="AT654" i="2"/>
  <c r="AT655" i="2"/>
  <c r="AT656" i="2"/>
  <c r="AT657" i="2"/>
  <c r="AT658" i="2"/>
  <c r="AT659" i="2"/>
  <c r="AT660" i="2"/>
  <c r="AT661" i="2"/>
  <c r="AT662" i="2"/>
  <c r="AT663" i="2"/>
  <c r="AT664" i="2"/>
  <c r="AT665" i="2"/>
  <c r="AT666" i="2"/>
  <c r="AT667" i="2"/>
  <c r="AT668" i="2"/>
  <c r="AT669" i="2"/>
  <c r="AT670" i="2"/>
  <c r="AT671" i="2"/>
  <c r="AT672" i="2"/>
  <c r="AT673" i="2"/>
  <c r="AT674" i="2"/>
  <c r="AT675" i="2"/>
  <c r="AT676" i="2"/>
  <c r="AT677" i="2"/>
  <c r="AT678" i="2"/>
  <c r="AT679" i="2"/>
  <c r="AT680" i="2"/>
  <c r="AT681" i="2"/>
  <c r="AT682" i="2"/>
  <c r="AT683" i="2"/>
  <c r="AT684" i="2"/>
  <c r="AT685" i="2"/>
  <c r="AT686" i="2"/>
  <c r="AT687" i="2"/>
  <c r="AT688" i="2"/>
  <c r="AT689" i="2"/>
  <c r="AT690" i="2"/>
  <c r="AT691" i="2"/>
  <c r="AT692" i="2"/>
  <c r="AT693" i="2"/>
  <c r="AT694" i="2"/>
  <c r="AT695" i="2"/>
  <c r="AT696" i="2"/>
  <c r="AT697" i="2"/>
  <c r="AT698" i="2"/>
  <c r="AT699" i="2"/>
  <c r="AT700" i="2"/>
  <c r="AT701" i="2"/>
  <c r="AT702" i="2"/>
  <c r="AT703" i="2"/>
  <c r="AT704" i="2"/>
  <c r="AT705" i="2"/>
  <c r="AT706" i="2"/>
  <c r="AT707" i="2"/>
  <c r="AT708" i="2"/>
  <c r="AT709" i="2"/>
  <c r="AT710" i="2"/>
  <c r="AT711" i="2"/>
  <c r="AT712" i="2"/>
  <c r="AT713" i="2"/>
  <c r="AT714" i="2"/>
  <c r="AT715" i="2"/>
  <c r="AT716" i="2"/>
  <c r="AT717" i="2"/>
  <c r="AT718" i="2"/>
  <c r="AT719" i="2"/>
  <c r="AT720" i="2"/>
  <c r="AT721" i="2"/>
  <c r="AT722" i="2"/>
  <c r="AT723" i="2"/>
  <c r="AT724" i="2"/>
  <c r="AT725" i="2"/>
  <c r="AT726" i="2"/>
  <c r="AT727" i="2"/>
  <c r="AT728" i="2"/>
  <c r="AT729" i="2"/>
  <c r="AT730" i="2"/>
  <c r="AT731" i="2"/>
  <c r="AT732" i="2"/>
  <c r="AT733" i="2"/>
  <c r="AT734" i="2"/>
  <c r="AT735" i="2"/>
  <c r="AT736" i="2"/>
  <c r="AT737" i="2"/>
  <c r="AT738" i="2"/>
  <c r="AT739" i="2"/>
  <c r="AT740" i="2"/>
  <c r="AT741" i="2"/>
  <c r="AT742" i="2"/>
  <c r="AT743" i="2"/>
  <c r="AT744" i="2"/>
  <c r="AT745" i="2"/>
  <c r="AT746" i="2"/>
  <c r="AT747" i="2"/>
  <c r="AT748" i="2"/>
  <c r="AT749" i="2"/>
  <c r="AT750" i="2"/>
  <c r="AT751" i="2"/>
  <c r="AT752" i="2"/>
  <c r="AT753" i="2"/>
  <c r="AT754" i="2"/>
  <c r="AT755" i="2"/>
  <c r="AT756" i="2"/>
  <c r="AT757" i="2"/>
  <c r="AT758" i="2"/>
  <c r="AT759" i="2"/>
  <c r="AT760" i="2"/>
  <c r="AT761" i="2"/>
  <c r="AT762" i="2"/>
  <c r="AT763" i="2"/>
  <c r="AT764" i="2"/>
  <c r="AT765" i="2"/>
  <c r="AT766" i="2"/>
  <c r="AT767" i="2"/>
  <c r="AT768" i="2"/>
  <c r="AT769" i="2"/>
  <c r="AT770" i="2"/>
  <c r="AT771" i="2"/>
  <c r="AT772" i="2"/>
  <c r="AT773" i="2"/>
  <c r="AT774" i="2"/>
  <c r="AT775" i="2"/>
  <c r="AT776" i="2"/>
  <c r="AT777" i="2"/>
  <c r="AT778" i="2"/>
  <c r="AT779" i="2"/>
  <c r="AT780" i="2"/>
  <c r="AT781" i="2"/>
  <c r="AT782" i="2"/>
  <c r="AT783" i="2"/>
  <c r="AT784" i="2"/>
  <c r="AT785" i="2"/>
  <c r="AT786" i="2"/>
  <c r="AT787" i="2"/>
  <c r="AT788" i="2"/>
  <c r="AT789" i="2"/>
  <c r="AT790" i="2"/>
  <c r="AT791" i="2"/>
  <c r="AT792" i="2"/>
  <c r="AT793" i="2"/>
  <c r="AT794" i="2"/>
  <c r="AT795" i="2"/>
  <c r="AT796" i="2"/>
  <c r="AT797" i="2"/>
  <c r="AT798" i="2"/>
  <c r="AT799" i="2"/>
  <c r="AT800" i="2"/>
  <c r="AT801" i="2"/>
  <c r="AT802" i="2"/>
  <c r="AT803" i="2"/>
  <c r="AT804" i="2"/>
  <c r="AT805" i="2"/>
  <c r="AT806" i="2"/>
  <c r="AT807" i="2"/>
  <c r="AT808" i="2"/>
  <c r="AT809" i="2"/>
  <c r="AT810" i="2"/>
  <c r="AT811" i="2"/>
  <c r="AT812" i="2"/>
  <c r="AT813" i="2"/>
  <c r="AT814" i="2"/>
  <c r="AT815" i="2"/>
  <c r="AT816" i="2"/>
  <c r="AT817" i="2"/>
  <c r="AT818" i="2"/>
  <c r="AT819" i="2"/>
  <c r="AT820" i="2"/>
  <c r="AT821" i="2"/>
  <c r="AT822" i="2"/>
  <c r="AT823" i="2"/>
  <c r="AT824" i="2"/>
  <c r="AT825" i="2"/>
  <c r="AT826" i="2"/>
  <c r="AT827" i="2"/>
  <c r="AT828" i="2"/>
  <c r="AT829" i="2"/>
  <c r="AT830" i="2"/>
  <c r="AT831" i="2"/>
  <c r="AT832" i="2"/>
  <c r="AT833" i="2"/>
  <c r="AT834" i="2"/>
  <c r="AT835" i="2"/>
  <c r="AT836" i="2"/>
  <c r="AT837" i="2"/>
  <c r="AT838" i="2"/>
  <c r="AT839" i="2"/>
  <c r="AT840" i="2"/>
  <c r="AT841" i="2"/>
  <c r="AT842" i="2"/>
  <c r="AT843" i="2"/>
  <c r="AT844" i="2"/>
  <c r="AT845" i="2"/>
  <c r="AT846" i="2"/>
  <c r="AT847" i="2"/>
  <c r="AT848" i="2"/>
  <c r="AT849" i="2"/>
  <c r="AT850" i="2"/>
  <c r="AT851" i="2"/>
  <c r="AT852" i="2"/>
  <c r="AT853" i="2"/>
  <c r="AT854" i="2"/>
  <c r="AT855" i="2"/>
  <c r="AT856" i="2"/>
  <c r="AT857" i="2"/>
  <c r="AT858" i="2"/>
  <c r="AT859" i="2"/>
  <c r="AT860" i="2"/>
  <c r="AT861" i="2"/>
  <c r="AT862" i="2"/>
  <c r="AT863" i="2"/>
  <c r="AT864" i="2"/>
  <c r="AT865" i="2"/>
  <c r="AT866" i="2"/>
  <c r="AT867" i="2"/>
  <c r="AT868" i="2"/>
  <c r="AT869" i="2"/>
  <c r="AT870" i="2"/>
  <c r="AT871" i="2"/>
  <c r="AT872" i="2"/>
  <c r="AT873" i="2"/>
  <c r="AT874" i="2"/>
  <c r="AT875" i="2"/>
  <c r="AT876" i="2"/>
  <c r="AT877" i="2"/>
  <c r="AT878" i="2"/>
  <c r="AT879" i="2"/>
  <c r="AT880" i="2"/>
  <c r="AT881" i="2"/>
  <c r="AT882" i="2"/>
  <c r="AT883" i="2"/>
  <c r="AT884" i="2"/>
  <c r="AT885" i="2"/>
  <c r="AT886" i="2"/>
  <c r="AT887" i="2"/>
  <c r="AT888" i="2"/>
  <c r="AT889" i="2"/>
  <c r="AT890" i="2"/>
  <c r="AT891" i="2"/>
  <c r="AT892" i="2"/>
  <c r="AT893" i="2"/>
  <c r="AT894" i="2"/>
  <c r="AT895" i="2"/>
  <c r="AT896" i="2"/>
  <c r="AT897" i="2"/>
  <c r="AT898" i="2"/>
  <c r="AT899" i="2"/>
  <c r="AT900" i="2"/>
  <c r="AT901" i="2"/>
  <c r="AT902" i="2"/>
  <c r="AT903" i="2"/>
  <c r="AT904" i="2"/>
  <c r="AT905" i="2"/>
  <c r="AT906" i="2"/>
  <c r="AT907" i="2"/>
  <c r="AT908" i="2"/>
  <c r="AT909" i="2"/>
  <c r="AT910" i="2"/>
  <c r="AT911" i="2"/>
  <c r="AT912" i="2"/>
  <c r="AT913" i="2"/>
  <c r="AT914" i="2"/>
  <c r="AT915" i="2"/>
  <c r="AT916" i="2"/>
  <c r="AT917" i="2"/>
  <c r="AT918" i="2"/>
  <c r="AT919" i="2"/>
  <c r="AT920" i="2"/>
  <c r="AT921" i="2"/>
  <c r="AT922" i="2"/>
  <c r="AT923" i="2"/>
  <c r="AT924" i="2"/>
  <c r="AT925" i="2"/>
  <c r="AT926" i="2"/>
  <c r="AT927" i="2"/>
  <c r="AT928" i="2"/>
  <c r="AT929" i="2"/>
  <c r="AT930" i="2"/>
  <c r="AT931" i="2"/>
  <c r="AT932" i="2"/>
  <c r="AT933" i="2"/>
  <c r="AT934" i="2"/>
  <c r="AT935" i="2"/>
  <c r="AT936" i="2"/>
  <c r="AT937" i="2"/>
  <c r="AT938" i="2"/>
  <c r="AT939" i="2"/>
  <c r="AT940" i="2"/>
  <c r="AT941" i="2"/>
  <c r="AT942" i="2"/>
  <c r="AT943" i="2"/>
  <c r="AT944" i="2"/>
  <c r="AT945" i="2"/>
  <c r="AT946" i="2"/>
  <c r="AT947" i="2"/>
  <c r="AT948" i="2"/>
  <c r="AT949" i="2"/>
  <c r="AT950" i="2"/>
  <c r="AT951" i="2"/>
  <c r="AT952" i="2"/>
  <c r="AT953" i="2"/>
  <c r="AT954" i="2"/>
  <c r="AT955" i="2"/>
  <c r="AT956" i="2"/>
  <c r="AT957" i="2"/>
  <c r="AT958" i="2"/>
  <c r="AT959" i="2"/>
  <c r="AT960" i="2"/>
  <c r="AT961" i="2"/>
  <c r="AT962" i="2"/>
  <c r="AT963" i="2"/>
  <c r="AT964" i="2"/>
  <c r="AT965" i="2"/>
  <c r="AT966" i="2"/>
  <c r="AT967" i="2"/>
  <c r="AT968" i="2"/>
  <c r="AT969" i="2"/>
  <c r="AT970" i="2"/>
  <c r="AT971" i="2"/>
  <c r="AT972" i="2"/>
  <c r="AT973" i="2"/>
  <c r="AT974" i="2"/>
  <c r="AT975" i="2"/>
  <c r="AT976" i="2"/>
  <c r="AT977" i="2"/>
  <c r="AT978" i="2"/>
  <c r="AT979" i="2"/>
  <c r="AT980" i="2"/>
  <c r="AT981" i="2"/>
  <c r="AT982" i="2"/>
  <c r="AT983" i="2"/>
  <c r="AT984" i="2"/>
  <c r="AT985" i="2"/>
  <c r="AT986" i="2"/>
  <c r="AT987" i="2"/>
  <c r="AT988" i="2"/>
  <c r="AT989" i="2"/>
  <c r="AT990" i="2"/>
  <c r="AT991" i="2"/>
  <c r="AT992" i="2"/>
  <c r="AT993" i="2"/>
  <c r="AT994" i="2"/>
  <c r="AT995" i="2"/>
  <c r="AT996" i="2"/>
  <c r="AT997" i="2"/>
  <c r="AT998" i="2"/>
  <c r="AT999" i="2"/>
  <c r="AT1000" i="2"/>
  <c r="AT1001" i="2"/>
  <c r="AT1002" i="2"/>
  <c r="AT1003" i="2"/>
  <c r="AT1004" i="2"/>
  <c r="AT1005" i="2"/>
  <c r="AT1006" i="2"/>
  <c r="AT1007" i="2"/>
  <c r="AT1008" i="2"/>
  <c r="AT1009" i="2"/>
  <c r="AT1010" i="2"/>
  <c r="AT1011" i="2"/>
  <c r="AT1012" i="2"/>
  <c r="AT1013" i="2"/>
  <c r="AT1014" i="2"/>
  <c r="AT1015" i="2"/>
  <c r="AT1016" i="2"/>
  <c r="AT1017" i="2"/>
  <c r="AT1018" i="2"/>
  <c r="AT1019" i="2"/>
  <c r="AT1020" i="2"/>
  <c r="AT1021" i="2"/>
  <c r="AT1022" i="2"/>
  <c r="AT1023" i="2"/>
  <c r="AT1024" i="2"/>
  <c r="AT1025" i="2"/>
  <c r="AT1026" i="2"/>
  <c r="AT1027" i="2"/>
  <c r="AT1028" i="2"/>
  <c r="AT1029" i="2"/>
  <c r="AT1030" i="2"/>
  <c r="AT1031" i="2"/>
  <c r="AT1032" i="2"/>
  <c r="AT1033" i="2"/>
  <c r="AT1034" i="2"/>
  <c r="AT1035" i="2"/>
  <c r="AT1036" i="2"/>
  <c r="AT1037" i="2"/>
  <c r="AT1038" i="2"/>
  <c r="AT1039" i="2"/>
  <c r="AT1040" i="2"/>
  <c r="AT1041" i="2"/>
  <c r="AT1042" i="2"/>
  <c r="AT1043" i="2"/>
  <c r="AT1044" i="2"/>
  <c r="AT1045" i="2"/>
  <c r="AT1046" i="2"/>
  <c r="AT1047" i="2"/>
  <c r="AT1048" i="2"/>
  <c r="AT1049" i="2"/>
  <c r="AT1050" i="2"/>
  <c r="AT1051" i="2"/>
  <c r="AT1052" i="2"/>
  <c r="AT1053" i="2"/>
  <c r="AT1054" i="2"/>
  <c r="AT1055" i="2"/>
  <c r="AT1056" i="2"/>
  <c r="AT1057" i="2"/>
  <c r="AT1058" i="2"/>
  <c r="AT1059" i="2"/>
  <c r="AT1060" i="2"/>
  <c r="AT1061" i="2"/>
  <c r="AT1062" i="2"/>
  <c r="AT1063" i="2"/>
  <c r="AT1064" i="2"/>
  <c r="AT1065" i="2"/>
  <c r="AT1066" i="2"/>
  <c r="AT1067" i="2"/>
  <c r="AT1068" i="2"/>
  <c r="AT1069" i="2"/>
  <c r="AT1070" i="2"/>
  <c r="AT1071" i="2"/>
  <c r="AT1072" i="2"/>
  <c r="AT1073" i="2"/>
  <c r="AT1074" i="2"/>
  <c r="AT1075" i="2"/>
  <c r="AT1076" i="2"/>
  <c r="AT1077" i="2"/>
  <c r="AT1078" i="2"/>
  <c r="AT1079" i="2"/>
  <c r="AT1080" i="2"/>
  <c r="AT1081" i="2"/>
  <c r="AT1082" i="2"/>
  <c r="AT1083" i="2"/>
  <c r="AT1084" i="2"/>
  <c r="AT1085" i="2"/>
  <c r="AT1086" i="2"/>
  <c r="AT1087" i="2"/>
  <c r="AT1088" i="2"/>
  <c r="AT1089" i="2"/>
  <c r="AT1090" i="2"/>
  <c r="AT1091" i="2"/>
  <c r="AT1092" i="2"/>
  <c r="AT1093" i="2"/>
  <c r="AT1094" i="2"/>
  <c r="AT1095" i="2"/>
  <c r="AT1096" i="2"/>
  <c r="AT1097" i="2"/>
  <c r="AT1098" i="2"/>
  <c r="AT1099" i="2"/>
  <c r="AT1100" i="2"/>
  <c r="AT1101" i="2"/>
  <c r="AT1102" i="2"/>
  <c r="AT1103" i="2"/>
  <c r="AT1104" i="2"/>
  <c r="AT1105" i="2"/>
  <c r="AT1106" i="2"/>
  <c r="AT1107" i="2"/>
  <c r="AT1108" i="2"/>
  <c r="AT1109" i="2"/>
  <c r="AT1110" i="2"/>
  <c r="AT1111" i="2"/>
  <c r="AT1112" i="2"/>
  <c r="AT1113" i="2"/>
  <c r="AT1114" i="2"/>
  <c r="AT1115" i="2"/>
  <c r="AT1116" i="2"/>
  <c r="AT1117" i="2"/>
  <c r="AT1118" i="2"/>
  <c r="AT1119" i="2"/>
  <c r="AT1120" i="2"/>
  <c r="AT1121" i="2"/>
  <c r="AT1122" i="2"/>
  <c r="AT1123" i="2"/>
  <c r="AT1124" i="2"/>
  <c r="AT1125" i="2"/>
  <c r="AT1126" i="2"/>
  <c r="AT1127" i="2"/>
  <c r="AT1128" i="2"/>
  <c r="AT1129" i="2"/>
  <c r="AT1130" i="2"/>
  <c r="AT1131" i="2"/>
  <c r="AT1132" i="2"/>
  <c r="AT1133" i="2"/>
  <c r="AT1134" i="2"/>
  <c r="AT1135" i="2"/>
  <c r="AT1136" i="2"/>
  <c r="AT1137" i="2"/>
  <c r="AT1138" i="2"/>
  <c r="AT1139" i="2"/>
  <c r="AT1140" i="2"/>
  <c r="AT1141" i="2"/>
  <c r="AT1142" i="2"/>
  <c r="AT1143" i="2"/>
  <c r="AT1144" i="2"/>
  <c r="AT1145" i="2"/>
  <c r="AT1146" i="2"/>
  <c r="AT1147" i="2"/>
  <c r="AT1148" i="2"/>
  <c r="AT1149" i="2"/>
  <c r="AT1150" i="2"/>
  <c r="AT1151" i="2"/>
  <c r="AT1152" i="2"/>
  <c r="AT1153" i="2"/>
  <c r="AT1154" i="2"/>
  <c r="AT1155" i="2"/>
  <c r="AT1156" i="2"/>
  <c r="AT1157" i="2"/>
  <c r="AT1158" i="2"/>
  <c r="AT1159" i="2"/>
  <c r="AT1160" i="2"/>
  <c r="AT1161" i="2"/>
  <c r="AT1162" i="2"/>
  <c r="AT1163" i="2"/>
  <c r="AT1164" i="2"/>
  <c r="AT1165" i="2"/>
  <c r="AT1166" i="2"/>
  <c r="AT1167" i="2"/>
  <c r="AT1168" i="2"/>
  <c r="AT1169" i="2"/>
  <c r="AT1170" i="2"/>
  <c r="AT1171" i="2"/>
  <c r="AT1172" i="2"/>
  <c r="AT1173" i="2"/>
  <c r="AT1174" i="2"/>
  <c r="AT1175" i="2"/>
  <c r="AT1176" i="2"/>
  <c r="AT1177" i="2"/>
  <c r="AT1178" i="2"/>
  <c r="AT1179" i="2"/>
  <c r="AT1180" i="2"/>
  <c r="AT1181" i="2"/>
  <c r="AT1182" i="2"/>
  <c r="AT1183" i="2"/>
  <c r="AT1184" i="2"/>
  <c r="AT1185" i="2"/>
  <c r="AT1186" i="2"/>
  <c r="AT1187" i="2"/>
  <c r="AT1188" i="2"/>
  <c r="AT1189" i="2"/>
  <c r="AT1190" i="2"/>
  <c r="AT1191" i="2"/>
  <c r="AT1192" i="2"/>
  <c r="AT1193" i="2"/>
  <c r="AT1194" i="2"/>
  <c r="AT1195" i="2"/>
  <c r="AT1196" i="2"/>
  <c r="AT1197" i="2"/>
  <c r="AT1198" i="2"/>
  <c r="AT1199" i="2"/>
  <c r="AT1200" i="2"/>
  <c r="AT1201" i="2"/>
  <c r="AT1202" i="2"/>
  <c r="AT1203" i="2"/>
  <c r="AT1204" i="2"/>
  <c r="AT1205" i="2"/>
  <c r="AT1206" i="2"/>
  <c r="AT1207" i="2"/>
  <c r="AT1208" i="2"/>
  <c r="AT1209" i="2"/>
  <c r="AT1210" i="2"/>
  <c r="AT1211" i="2"/>
  <c r="AT1212" i="2"/>
  <c r="AT1213" i="2"/>
  <c r="AT1214" i="2"/>
  <c r="AT1215" i="2"/>
  <c r="AT1216" i="2"/>
  <c r="AT1217" i="2"/>
  <c r="AT1218" i="2"/>
  <c r="AT1219" i="2"/>
  <c r="AT1220" i="2"/>
  <c r="AT1221" i="2"/>
  <c r="AT1222" i="2"/>
  <c r="AT1223" i="2"/>
  <c r="AT1224" i="2"/>
  <c r="AT1225" i="2"/>
  <c r="AT1226" i="2"/>
  <c r="AT1227" i="2"/>
  <c r="AT1228" i="2"/>
  <c r="AT1229" i="2"/>
  <c r="AT1230" i="2"/>
  <c r="AT1231" i="2"/>
  <c r="AT1232" i="2"/>
  <c r="AT1233" i="2"/>
  <c r="AT1234" i="2"/>
  <c r="AT1235" i="2"/>
  <c r="AT1236" i="2"/>
  <c r="AT1237" i="2"/>
  <c r="AT1238" i="2"/>
  <c r="AT1239" i="2"/>
  <c r="AT1240" i="2"/>
  <c r="AT1241" i="2"/>
  <c r="AT1242" i="2"/>
  <c r="AT1243" i="2"/>
  <c r="AT1244" i="2"/>
  <c r="AT1245" i="2"/>
  <c r="AT1246" i="2"/>
  <c r="AT1247" i="2"/>
  <c r="AT1248" i="2"/>
  <c r="AT1249" i="2"/>
  <c r="AT1250" i="2"/>
  <c r="AT1251" i="2"/>
  <c r="AT1252" i="2"/>
  <c r="AT1253" i="2"/>
  <c r="AT1254" i="2"/>
  <c r="AT1255" i="2"/>
  <c r="AT1256" i="2"/>
  <c r="AT1257" i="2"/>
  <c r="AT1258" i="2"/>
  <c r="AT1259" i="2"/>
  <c r="AT1260" i="2"/>
  <c r="AT1261" i="2"/>
  <c r="AT1262" i="2"/>
  <c r="AT1263" i="2"/>
  <c r="AT1264" i="2"/>
  <c r="AT1265" i="2"/>
  <c r="AT1266" i="2"/>
  <c r="AT1267" i="2"/>
  <c r="AT1268" i="2"/>
  <c r="AT1269" i="2"/>
  <c r="AT1270" i="2"/>
  <c r="AT1271" i="2"/>
  <c r="AT1272" i="2"/>
  <c r="AT1273" i="2"/>
  <c r="AT1274" i="2"/>
  <c r="AT1275" i="2"/>
  <c r="AT1276" i="2"/>
  <c r="AT1277" i="2"/>
  <c r="AT1278" i="2"/>
  <c r="AT1279" i="2"/>
  <c r="AT1280" i="2"/>
  <c r="AT1281" i="2"/>
  <c r="AT1282" i="2"/>
  <c r="AT1283" i="2"/>
  <c r="AT1284" i="2"/>
  <c r="AT1285" i="2"/>
  <c r="AT1286" i="2"/>
  <c r="AT1287" i="2"/>
  <c r="AT1288" i="2"/>
  <c r="AT1289" i="2"/>
  <c r="AT1290" i="2"/>
  <c r="AT1291" i="2"/>
  <c r="AT1292" i="2"/>
  <c r="AT1293" i="2"/>
  <c r="AT1294" i="2"/>
  <c r="AT1295" i="2"/>
  <c r="AT1296" i="2"/>
  <c r="AT1297" i="2"/>
  <c r="AT1298" i="2"/>
  <c r="AT1299" i="2"/>
  <c r="AT1300" i="2"/>
  <c r="AT1301" i="2"/>
  <c r="AT1302" i="2"/>
  <c r="AT1303" i="2"/>
  <c r="AT1304" i="2"/>
  <c r="AT1305" i="2"/>
  <c r="AT1306" i="2"/>
  <c r="AT1307" i="2"/>
  <c r="AT1308" i="2"/>
  <c r="AT1309" i="2"/>
  <c r="AT1310" i="2"/>
  <c r="AT1311" i="2"/>
  <c r="AT1312" i="2"/>
  <c r="AT1313" i="2"/>
  <c r="AT1314" i="2"/>
  <c r="AT1315" i="2"/>
  <c r="AT1316" i="2"/>
  <c r="AT1317" i="2"/>
  <c r="AT1318" i="2"/>
  <c r="AT1319" i="2"/>
  <c r="AT1320" i="2"/>
  <c r="AT1321" i="2"/>
  <c r="AT1322" i="2"/>
  <c r="AT1323" i="2"/>
  <c r="AT1324" i="2"/>
  <c r="AT1325" i="2"/>
  <c r="AT1326" i="2"/>
  <c r="AT1327" i="2"/>
  <c r="AT1328" i="2"/>
  <c r="AT1329" i="2"/>
  <c r="AT1330" i="2"/>
  <c r="AT1331" i="2"/>
  <c r="AT1332" i="2"/>
  <c r="AT1333" i="2"/>
  <c r="AT1334" i="2"/>
  <c r="AT1335" i="2"/>
  <c r="AT1336" i="2"/>
  <c r="AT1337" i="2"/>
  <c r="AT1338" i="2"/>
  <c r="AT1339" i="2"/>
  <c r="AT1340" i="2"/>
  <c r="AT1341" i="2"/>
  <c r="AT1342" i="2"/>
  <c r="AT1343" i="2"/>
  <c r="AT1344" i="2"/>
  <c r="AT1345" i="2"/>
  <c r="AT1346" i="2"/>
  <c r="AT1347" i="2"/>
  <c r="AT1348" i="2"/>
  <c r="AT1349" i="2"/>
  <c r="AT1350" i="2"/>
  <c r="AT1351" i="2"/>
  <c r="AT1352" i="2"/>
  <c r="AT1353" i="2"/>
  <c r="AT1354" i="2"/>
  <c r="AT1355" i="2"/>
  <c r="AT1356" i="2"/>
  <c r="AT1357" i="2"/>
  <c r="AT1358" i="2"/>
  <c r="AT1359" i="2"/>
  <c r="AT1360" i="2"/>
  <c r="AT1361" i="2"/>
  <c r="AT1362" i="2"/>
  <c r="AT1363" i="2"/>
  <c r="AT1364" i="2"/>
  <c r="AT1365" i="2"/>
  <c r="AT1366" i="2"/>
  <c r="AT1367" i="2"/>
  <c r="AT1368" i="2"/>
  <c r="AT1369" i="2"/>
  <c r="AT1370" i="2"/>
  <c r="AT1371" i="2"/>
  <c r="AT1372" i="2"/>
  <c r="AT1373" i="2"/>
  <c r="AT1374" i="2"/>
  <c r="AT1375" i="2"/>
  <c r="AT1376" i="2"/>
  <c r="AT1377" i="2"/>
  <c r="AT1378" i="2"/>
  <c r="AT1379" i="2"/>
  <c r="AT1380" i="2"/>
  <c r="AT1381" i="2"/>
  <c r="AT1382" i="2"/>
  <c r="AT1383" i="2"/>
  <c r="AT1384" i="2"/>
  <c r="AT1385" i="2"/>
  <c r="AT1386" i="2"/>
  <c r="AT1387" i="2"/>
  <c r="AT1388" i="2"/>
  <c r="AT1389" i="2"/>
  <c r="AT1390" i="2"/>
  <c r="AT1391" i="2"/>
  <c r="AT1392" i="2"/>
  <c r="AT1393" i="2"/>
  <c r="AT1394" i="2"/>
  <c r="AT1395" i="2"/>
  <c r="AT1396" i="2"/>
  <c r="AT1397" i="2"/>
  <c r="AT1398" i="2"/>
  <c r="AT1399" i="2"/>
  <c r="AT1400" i="2"/>
  <c r="AT1401" i="2"/>
  <c r="AT1402" i="2"/>
  <c r="AT1403" i="2"/>
  <c r="AT1404" i="2"/>
  <c r="AT1405" i="2"/>
  <c r="AT1406" i="2"/>
  <c r="AT1407" i="2"/>
  <c r="AT1408" i="2"/>
  <c r="AT1409" i="2"/>
  <c r="AT1410" i="2"/>
  <c r="AT1411" i="2"/>
  <c r="AT1412" i="2"/>
  <c r="AT1413" i="2"/>
  <c r="AT1414" i="2"/>
  <c r="AT1415" i="2"/>
  <c r="AT1416" i="2"/>
  <c r="AT1417" i="2"/>
  <c r="AT1418" i="2"/>
  <c r="AT1419" i="2"/>
  <c r="AT1420" i="2"/>
  <c r="AT1421" i="2"/>
  <c r="AT1422" i="2"/>
  <c r="AT1423" i="2"/>
  <c r="AT1424" i="2"/>
  <c r="AT1425" i="2"/>
  <c r="AT1426" i="2"/>
  <c r="AT1427" i="2"/>
  <c r="AT1428" i="2"/>
  <c r="AT1429" i="2"/>
  <c r="AT1430" i="2"/>
  <c r="AT1431" i="2"/>
  <c r="AT1432" i="2"/>
  <c r="AT1433" i="2"/>
  <c r="AT1434" i="2"/>
  <c r="AT1435" i="2"/>
  <c r="AT1436" i="2"/>
  <c r="AT1437" i="2"/>
  <c r="AT1438" i="2"/>
  <c r="AT1439" i="2"/>
  <c r="AT1440" i="2"/>
  <c r="AT1441" i="2"/>
  <c r="AT1442" i="2"/>
  <c r="AT1443" i="2"/>
  <c r="AT1444" i="2"/>
  <c r="AT1445" i="2"/>
  <c r="AT1446" i="2"/>
  <c r="AT1447" i="2"/>
  <c r="AT1448" i="2"/>
  <c r="AT1449" i="2"/>
  <c r="AT1450" i="2"/>
  <c r="AT1451" i="2"/>
  <c r="AT1452" i="2"/>
  <c r="AT1453" i="2"/>
  <c r="AT1454" i="2"/>
  <c r="AT1455" i="2"/>
  <c r="AT1456" i="2"/>
  <c r="AT1457" i="2"/>
  <c r="AT1458" i="2"/>
  <c r="AT1459" i="2"/>
  <c r="AT1460" i="2"/>
  <c r="AT1461" i="2"/>
  <c r="AT1462" i="2"/>
  <c r="AT1463" i="2"/>
  <c r="AT1464" i="2"/>
  <c r="AT1465" i="2"/>
  <c r="AT1466" i="2"/>
  <c r="AT1467" i="2"/>
  <c r="AT1468" i="2"/>
  <c r="AT1469" i="2"/>
  <c r="AT1470" i="2"/>
  <c r="AT1471" i="2"/>
  <c r="AT1472" i="2"/>
  <c r="AT1473" i="2"/>
  <c r="AT1474" i="2"/>
  <c r="AT1475" i="2"/>
  <c r="AT1476" i="2"/>
  <c r="AT1477" i="2"/>
  <c r="AT1478" i="2"/>
  <c r="AT1479" i="2"/>
  <c r="AT1480" i="2"/>
  <c r="AT1481" i="2"/>
  <c r="AT1482" i="2"/>
  <c r="AT1483" i="2"/>
  <c r="AT1484" i="2"/>
  <c r="AT1485" i="2"/>
  <c r="AT1486" i="2"/>
  <c r="AT1487" i="2"/>
  <c r="AT1488" i="2"/>
  <c r="AT1489" i="2"/>
  <c r="AT1490" i="2"/>
  <c r="AT1491" i="2"/>
  <c r="AT1492" i="2"/>
  <c r="AT1493" i="2"/>
  <c r="AT1494" i="2"/>
  <c r="AT1495" i="2"/>
  <c r="AT1496" i="2"/>
  <c r="AT1497" i="2"/>
  <c r="AT1498" i="2"/>
  <c r="AT1499" i="2"/>
  <c r="AT1500" i="2"/>
  <c r="AT1501" i="2"/>
  <c r="AT1502" i="2"/>
  <c r="AT1503" i="2"/>
  <c r="AT1504" i="2"/>
  <c r="AT1505" i="2"/>
  <c r="AT1506" i="2"/>
  <c r="AT1507" i="2"/>
  <c r="AT1508" i="2"/>
  <c r="AT1509" i="2"/>
  <c r="AT1510" i="2"/>
  <c r="AT1511" i="2"/>
  <c r="AT1512" i="2"/>
  <c r="AT1513" i="2"/>
  <c r="AT1514" i="2"/>
  <c r="AT1515" i="2"/>
  <c r="AT1516" i="2"/>
  <c r="AT1517" i="2"/>
  <c r="AT1518" i="2"/>
  <c r="AT1519" i="2"/>
  <c r="AT1520" i="2"/>
  <c r="AT1521" i="2"/>
  <c r="AT1522" i="2"/>
  <c r="AT1523" i="2"/>
  <c r="AT1524" i="2"/>
  <c r="AT1525" i="2"/>
  <c r="AT1526" i="2"/>
  <c r="AT1527" i="2"/>
  <c r="AT1528" i="2"/>
  <c r="AT1529" i="2"/>
  <c r="AT1530" i="2"/>
  <c r="AT1531" i="2"/>
  <c r="AT1532" i="2"/>
  <c r="AT1533" i="2"/>
  <c r="AT1534" i="2"/>
  <c r="AT1535" i="2"/>
  <c r="AT1536" i="2"/>
  <c r="AT1537" i="2"/>
  <c r="AT1538" i="2"/>
  <c r="AT1539" i="2"/>
  <c r="AT1540" i="2"/>
  <c r="AT1541" i="2"/>
  <c r="AT1542" i="2"/>
  <c r="AT1543" i="2"/>
  <c r="AT1544" i="2"/>
  <c r="AT1545" i="2"/>
  <c r="AT1546" i="2"/>
  <c r="AT1547" i="2"/>
  <c r="AT1548" i="2"/>
  <c r="AT1549" i="2"/>
  <c r="AT1550" i="2"/>
  <c r="AT1551" i="2"/>
  <c r="AT1552" i="2"/>
  <c r="AT1553" i="2"/>
  <c r="AT1554" i="2"/>
  <c r="AT1555" i="2"/>
  <c r="AT1556" i="2"/>
  <c r="AT1557" i="2"/>
  <c r="AT1558" i="2"/>
  <c r="AT1559" i="2"/>
  <c r="AT1560" i="2"/>
  <c r="AT1561" i="2"/>
  <c r="AT1562" i="2"/>
  <c r="AT1563" i="2"/>
  <c r="AT1564" i="2"/>
  <c r="AT1565" i="2"/>
  <c r="AT1566" i="2"/>
  <c r="AT1567" i="2"/>
  <c r="AT1568" i="2"/>
  <c r="AT1569" i="2"/>
  <c r="AT1570" i="2"/>
  <c r="AT1571" i="2"/>
  <c r="AT1572" i="2"/>
  <c r="AT1573" i="2"/>
  <c r="AT1574" i="2"/>
  <c r="AT1575" i="2"/>
  <c r="AT1576" i="2"/>
  <c r="AT1577" i="2"/>
  <c r="AT1578" i="2"/>
  <c r="AT1579" i="2"/>
  <c r="AT1580" i="2"/>
  <c r="AT1581" i="2"/>
  <c r="AT1582" i="2"/>
  <c r="AT1583" i="2"/>
  <c r="AT1584" i="2"/>
  <c r="AT1585" i="2"/>
  <c r="AT1586" i="2"/>
  <c r="AT1587" i="2"/>
  <c r="AT1588" i="2"/>
  <c r="AT1589" i="2"/>
  <c r="AT1590" i="2"/>
  <c r="AT1591" i="2"/>
  <c r="AT1592" i="2"/>
  <c r="AT1593" i="2"/>
  <c r="AT1594" i="2"/>
  <c r="AT1595" i="2"/>
  <c r="AT1596" i="2"/>
  <c r="AT1597" i="2"/>
  <c r="AT1598" i="2"/>
  <c r="AT1599" i="2"/>
  <c r="AT1600" i="2"/>
  <c r="AT1601" i="2"/>
  <c r="AT1602" i="2"/>
  <c r="AT1603" i="2"/>
  <c r="AT1604" i="2"/>
  <c r="AT1605" i="2"/>
  <c r="AT1606" i="2"/>
  <c r="AT1607" i="2"/>
  <c r="AT1608" i="2"/>
  <c r="AT1609" i="2"/>
  <c r="AT1610" i="2"/>
  <c r="AT1611" i="2"/>
  <c r="AT1612" i="2"/>
  <c r="AT1613" i="2"/>
  <c r="AT1614" i="2"/>
  <c r="AT1615" i="2"/>
  <c r="AT1616" i="2"/>
  <c r="AT1617" i="2"/>
  <c r="AT1618" i="2"/>
  <c r="AT1619" i="2"/>
  <c r="AT1620" i="2"/>
  <c r="AT1621" i="2"/>
  <c r="AT1622" i="2"/>
  <c r="AT1623" i="2"/>
  <c r="AT1624" i="2"/>
  <c r="AT1625" i="2"/>
  <c r="AT1626" i="2"/>
  <c r="AT1627" i="2"/>
  <c r="AT1628" i="2"/>
  <c r="AT1629" i="2"/>
  <c r="AT1630" i="2"/>
  <c r="AT1631" i="2"/>
  <c r="AT1632" i="2"/>
  <c r="AT1633" i="2"/>
  <c r="AT1634" i="2"/>
  <c r="AT1635" i="2"/>
  <c r="AT1636" i="2"/>
  <c r="AT1637" i="2"/>
  <c r="AT1638" i="2"/>
  <c r="AT1639" i="2"/>
  <c r="AT1640" i="2"/>
  <c r="AT1641" i="2"/>
  <c r="AT1642" i="2"/>
  <c r="AT1643" i="2"/>
  <c r="AT1644" i="2"/>
  <c r="AT1645" i="2"/>
  <c r="AT1646" i="2"/>
  <c r="AT1647" i="2"/>
  <c r="AT1648" i="2"/>
  <c r="AT1649" i="2"/>
  <c r="AT1650" i="2"/>
  <c r="AT1651" i="2"/>
  <c r="AT1652" i="2"/>
  <c r="AT1653" i="2"/>
  <c r="AT1654" i="2"/>
  <c r="AT1655" i="2"/>
  <c r="AT1656" i="2"/>
  <c r="AT1657" i="2"/>
  <c r="AT1658" i="2"/>
  <c r="AT1659" i="2"/>
  <c r="AT1660" i="2"/>
  <c r="AT1661" i="2"/>
  <c r="AT1662" i="2"/>
  <c r="AT1663" i="2"/>
  <c r="AT1664" i="2"/>
  <c r="AT1665" i="2"/>
  <c r="AT1666" i="2"/>
  <c r="AT1667" i="2"/>
  <c r="AT1668" i="2"/>
  <c r="AT1669" i="2"/>
  <c r="AT1670" i="2"/>
  <c r="AT1671" i="2"/>
  <c r="AT1672" i="2"/>
  <c r="AT1673" i="2"/>
  <c r="AT1674" i="2"/>
  <c r="AT1675" i="2"/>
  <c r="AT1676" i="2"/>
  <c r="AT1677" i="2"/>
  <c r="AT1678" i="2"/>
  <c r="AT1679" i="2"/>
  <c r="AT1680" i="2"/>
  <c r="AT1681" i="2"/>
  <c r="AT1682" i="2"/>
  <c r="AT1683" i="2"/>
  <c r="AT1684" i="2"/>
  <c r="AT1685" i="2"/>
  <c r="AT1686" i="2"/>
  <c r="AT1687" i="2"/>
  <c r="AT1688" i="2"/>
  <c r="AT1689" i="2"/>
  <c r="AT1690" i="2"/>
  <c r="AT1691" i="2"/>
  <c r="AT1692" i="2"/>
  <c r="AT1693" i="2"/>
  <c r="AT1694" i="2"/>
  <c r="AT1695" i="2"/>
  <c r="AT1696" i="2"/>
  <c r="AT1697" i="2"/>
  <c r="AT1698" i="2"/>
  <c r="AT1699" i="2"/>
  <c r="AT1700" i="2"/>
  <c r="AT1701" i="2"/>
  <c r="AT1702" i="2"/>
  <c r="AT1703" i="2"/>
  <c r="AT1704" i="2"/>
  <c r="AT1705" i="2"/>
  <c r="AT1706" i="2"/>
  <c r="AT1707" i="2"/>
  <c r="AT1708" i="2"/>
  <c r="AT1709" i="2"/>
  <c r="AT1710" i="2"/>
  <c r="AT1711" i="2"/>
  <c r="AT1712" i="2"/>
  <c r="AT1713" i="2"/>
  <c r="AT1714" i="2"/>
  <c r="AT1715" i="2"/>
  <c r="AT1716" i="2"/>
  <c r="AT1717" i="2"/>
  <c r="AT1718" i="2"/>
  <c r="AT1719" i="2"/>
  <c r="AT1720" i="2"/>
  <c r="AT1721" i="2"/>
  <c r="AT1722" i="2"/>
  <c r="AT1723" i="2"/>
  <c r="AT1724" i="2"/>
  <c r="AT1725" i="2"/>
  <c r="AT1726" i="2"/>
  <c r="AT1727" i="2"/>
  <c r="AT1728" i="2"/>
  <c r="AT1729" i="2"/>
  <c r="AT1730" i="2"/>
  <c r="AT1731" i="2"/>
  <c r="AT1732" i="2"/>
  <c r="AT1733" i="2"/>
  <c r="AT1734" i="2"/>
  <c r="AT1735" i="2"/>
  <c r="AT1736" i="2"/>
  <c r="AT1737" i="2"/>
  <c r="AT1738" i="2"/>
  <c r="AT1739" i="2"/>
  <c r="AT1740" i="2"/>
  <c r="AT1741" i="2"/>
  <c r="AT1742" i="2"/>
  <c r="AT1743" i="2"/>
  <c r="AT1744" i="2"/>
  <c r="AT1745" i="2"/>
  <c r="AT1746" i="2"/>
  <c r="AT1747" i="2"/>
  <c r="AT1748" i="2"/>
  <c r="AT1749" i="2"/>
  <c r="AT1750" i="2"/>
  <c r="AT1751" i="2"/>
  <c r="AT1752" i="2"/>
  <c r="AT1753" i="2"/>
  <c r="AT1754" i="2"/>
  <c r="AT1755" i="2"/>
  <c r="AT1756" i="2"/>
  <c r="AT1757" i="2"/>
  <c r="AT1758" i="2"/>
  <c r="AT1759" i="2"/>
  <c r="AT1760" i="2"/>
  <c r="AT1761" i="2"/>
  <c r="AT1762" i="2"/>
  <c r="AT1763" i="2"/>
  <c r="AT1764" i="2"/>
  <c r="AT1765" i="2"/>
  <c r="AT1766" i="2"/>
  <c r="AT1767" i="2"/>
  <c r="AT1768" i="2"/>
  <c r="AT1769" i="2"/>
  <c r="AT1770" i="2"/>
  <c r="AT1771" i="2"/>
  <c r="AT1772" i="2"/>
  <c r="AT1773" i="2"/>
  <c r="AT1774" i="2"/>
  <c r="AT1775" i="2"/>
  <c r="AT1776" i="2"/>
  <c r="AT1777" i="2"/>
  <c r="AT1778" i="2"/>
  <c r="AT1779" i="2"/>
  <c r="AT1780" i="2"/>
  <c r="AT1781" i="2"/>
  <c r="AT1782" i="2"/>
  <c r="AT1783" i="2"/>
  <c r="AT1784" i="2"/>
  <c r="AT1785" i="2"/>
  <c r="AT1786" i="2"/>
  <c r="AT1787" i="2"/>
  <c r="AT1788" i="2"/>
  <c r="AT1789" i="2"/>
  <c r="AT1790" i="2"/>
  <c r="AT1791" i="2"/>
  <c r="AT1792" i="2"/>
  <c r="AT1793" i="2"/>
  <c r="AT1794" i="2"/>
  <c r="AT1795" i="2"/>
  <c r="AT1796" i="2"/>
  <c r="AT1797" i="2"/>
  <c r="AT1798" i="2"/>
  <c r="AT1799" i="2"/>
  <c r="AT1800" i="2"/>
  <c r="AT1801" i="2"/>
  <c r="AT1802" i="2"/>
  <c r="AT1803" i="2"/>
  <c r="AT1804" i="2"/>
  <c r="AT1805" i="2"/>
  <c r="AT1806" i="2"/>
  <c r="AT1807" i="2"/>
  <c r="AT1808" i="2"/>
  <c r="AT1809" i="2"/>
  <c r="AT1810" i="2"/>
  <c r="AT1811" i="2"/>
  <c r="AT1812" i="2"/>
  <c r="AT1813" i="2"/>
  <c r="AT1814" i="2"/>
  <c r="AT1815" i="2"/>
  <c r="AT1816" i="2"/>
  <c r="AT1817" i="2"/>
  <c r="AT1818" i="2"/>
  <c r="AT1819" i="2"/>
  <c r="AT1820" i="2"/>
  <c r="AT1821" i="2"/>
  <c r="AT1822" i="2"/>
  <c r="AT1823" i="2"/>
  <c r="AT1824" i="2"/>
  <c r="AT1825" i="2"/>
  <c r="AT1826" i="2"/>
  <c r="AT1827" i="2"/>
  <c r="AT1828" i="2"/>
  <c r="AT1829" i="2"/>
  <c r="AT1830" i="2"/>
  <c r="AT1831" i="2"/>
  <c r="AT1832" i="2"/>
  <c r="AT1833" i="2"/>
  <c r="AT1834" i="2"/>
  <c r="AT1835" i="2"/>
  <c r="AT1836" i="2"/>
  <c r="AT1837" i="2"/>
  <c r="AT1838" i="2"/>
  <c r="AT1839" i="2"/>
  <c r="AT1840" i="2"/>
  <c r="AT1841" i="2"/>
  <c r="AT1842" i="2"/>
  <c r="AT1843" i="2"/>
  <c r="AT1844" i="2"/>
  <c r="AT1845" i="2"/>
  <c r="AT1846" i="2"/>
  <c r="AT1847" i="2"/>
  <c r="AT1848" i="2"/>
  <c r="AT1849" i="2"/>
  <c r="AT1850" i="2"/>
  <c r="AT1851" i="2"/>
  <c r="AT1852" i="2"/>
  <c r="AT1853" i="2"/>
  <c r="AT1854" i="2"/>
  <c r="AT1855" i="2"/>
  <c r="AT1856" i="2"/>
  <c r="AT1857" i="2"/>
  <c r="AT1858" i="2"/>
  <c r="AT1859" i="2"/>
  <c r="AT1860" i="2"/>
  <c r="AT1861" i="2"/>
  <c r="AT1862" i="2"/>
  <c r="AT1863" i="2"/>
  <c r="AT1864" i="2"/>
  <c r="AT1865" i="2"/>
  <c r="AT1866" i="2"/>
  <c r="AT1867" i="2"/>
  <c r="AT1868" i="2"/>
  <c r="AT1869" i="2"/>
  <c r="AT1870" i="2"/>
  <c r="AT1871" i="2"/>
  <c r="AT1872" i="2"/>
  <c r="AT1873" i="2"/>
  <c r="AT1874" i="2"/>
  <c r="AT1875" i="2"/>
  <c r="AT1876" i="2"/>
  <c r="AT1877" i="2"/>
  <c r="AT1878" i="2"/>
  <c r="AT1879" i="2"/>
  <c r="AT1880" i="2"/>
  <c r="AT1881" i="2"/>
  <c r="AT1882" i="2"/>
  <c r="AT1883" i="2"/>
  <c r="AT1884" i="2"/>
  <c r="AT1885" i="2"/>
  <c r="AT1886" i="2"/>
  <c r="AT1887" i="2"/>
  <c r="AT1888" i="2"/>
  <c r="AT1889" i="2"/>
  <c r="AT1890" i="2"/>
  <c r="AT1891" i="2"/>
  <c r="AT1892" i="2"/>
  <c r="AT1893" i="2"/>
  <c r="AT1894" i="2"/>
  <c r="AT1895" i="2"/>
  <c r="AT1896" i="2"/>
  <c r="AT1897" i="2"/>
  <c r="AT1898" i="2"/>
  <c r="AT1899" i="2"/>
  <c r="AT1900" i="2"/>
  <c r="AT1901" i="2"/>
  <c r="AT1902" i="2"/>
  <c r="AT1903" i="2"/>
  <c r="AT1904" i="2"/>
  <c r="AT1905" i="2"/>
  <c r="AT1906" i="2"/>
  <c r="AT1907" i="2"/>
  <c r="AT1908" i="2"/>
  <c r="AT1909" i="2"/>
  <c r="AT1910" i="2"/>
  <c r="AT1911" i="2"/>
  <c r="AT1912" i="2"/>
  <c r="AT1913" i="2"/>
  <c r="AT1914" i="2"/>
  <c r="AT1915" i="2"/>
  <c r="AT1916" i="2"/>
  <c r="AT1917" i="2"/>
  <c r="AT1918" i="2"/>
  <c r="AT1919" i="2"/>
  <c r="AT1920" i="2"/>
  <c r="AT1921" i="2"/>
  <c r="AT1922" i="2"/>
  <c r="AT1923" i="2"/>
  <c r="AT1924" i="2"/>
  <c r="AT1925" i="2"/>
  <c r="AT1926" i="2"/>
  <c r="AT1927" i="2"/>
  <c r="AT1928" i="2"/>
  <c r="AT1929" i="2"/>
  <c r="AT1930" i="2"/>
  <c r="AT1931" i="2"/>
  <c r="AT1932" i="2"/>
  <c r="AT1933" i="2"/>
  <c r="AT1934" i="2"/>
  <c r="AT1935" i="2"/>
  <c r="AT1936" i="2"/>
  <c r="AT1937" i="2"/>
  <c r="AT1938" i="2"/>
  <c r="AT1939" i="2"/>
  <c r="AT1940" i="2"/>
  <c r="AT1941" i="2"/>
  <c r="AT1942" i="2"/>
  <c r="AT1943" i="2"/>
  <c r="AT1944" i="2"/>
  <c r="AT1945" i="2"/>
  <c r="AT1946" i="2"/>
  <c r="AT1947" i="2"/>
  <c r="AT1948" i="2"/>
  <c r="AT1949" i="2"/>
  <c r="AT1950" i="2"/>
  <c r="AT1951" i="2"/>
  <c r="AT1952" i="2"/>
  <c r="AT1953" i="2"/>
  <c r="AT1954" i="2"/>
  <c r="AT1955" i="2"/>
  <c r="AT1956" i="2"/>
  <c r="AT1957" i="2"/>
  <c r="AT1958" i="2"/>
  <c r="AT1959" i="2"/>
  <c r="AT1960" i="2"/>
  <c r="AT1961" i="2"/>
  <c r="AT1962" i="2"/>
  <c r="AT1963" i="2"/>
  <c r="AT1964" i="2"/>
  <c r="AT1965" i="2"/>
  <c r="AT1966" i="2"/>
  <c r="AT1967" i="2"/>
  <c r="AT1968" i="2"/>
  <c r="AT1969" i="2"/>
  <c r="AT1970" i="2"/>
  <c r="AT1971" i="2"/>
  <c r="AT1972" i="2"/>
  <c r="AT1973" i="2"/>
  <c r="AT1974" i="2"/>
  <c r="AT1975" i="2"/>
  <c r="AT1976" i="2"/>
  <c r="AT1977" i="2"/>
  <c r="AT1978" i="2"/>
  <c r="AT1979" i="2"/>
  <c r="AT1980" i="2"/>
  <c r="AT1981" i="2"/>
  <c r="AT1982" i="2"/>
  <c r="AT1983" i="2"/>
  <c r="AT1984" i="2"/>
  <c r="AT1985" i="2"/>
  <c r="AT1986" i="2"/>
  <c r="AT1987" i="2"/>
  <c r="AT1988" i="2"/>
  <c r="AT1989" i="2"/>
  <c r="AT1990" i="2"/>
  <c r="AT1991" i="2"/>
  <c r="AT1992" i="2"/>
  <c r="AT1993" i="2"/>
  <c r="AT1994" i="2"/>
  <c r="AT1995" i="2"/>
  <c r="AT1996" i="2"/>
  <c r="AT1997" i="2"/>
  <c r="AT1998" i="2"/>
  <c r="AT1999" i="2"/>
  <c r="AT2000" i="2"/>
  <c r="AT2001" i="2"/>
  <c r="AT2002" i="2"/>
  <c r="AT2003" i="2"/>
  <c r="AT2004" i="2"/>
  <c r="AT2005" i="2"/>
  <c r="AT2006" i="2"/>
  <c r="AT2007" i="2"/>
  <c r="AT2008" i="2"/>
  <c r="AT2009" i="2"/>
  <c r="AT2010" i="2"/>
  <c r="AT2011" i="2"/>
  <c r="AT2012" i="2"/>
  <c r="AT2013" i="2"/>
  <c r="AT2014" i="2"/>
  <c r="AT2015" i="2"/>
  <c r="AT2016" i="2"/>
  <c r="AT2017" i="2"/>
  <c r="AT2018" i="2"/>
  <c r="AT2019" i="2"/>
  <c r="AT2020" i="2"/>
  <c r="AT2021" i="2"/>
  <c r="AT2022" i="2"/>
  <c r="AS2" i="2"/>
  <c r="AS3" i="2"/>
  <c r="AS4" i="2"/>
  <c r="AS5" i="2"/>
  <c r="AS6" i="2"/>
  <c r="AS7" i="2"/>
  <c r="AS8" i="2"/>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240" i="2"/>
  <c r="AS241" i="2"/>
  <c r="AS242" i="2"/>
  <c r="AS243" i="2"/>
  <c r="AS244" i="2"/>
  <c r="AS245" i="2"/>
  <c r="AS246" i="2"/>
  <c r="AS247" i="2"/>
  <c r="AS248" i="2"/>
  <c r="AS249" i="2"/>
  <c r="AS250" i="2"/>
  <c r="AS251" i="2"/>
  <c r="AS252" i="2"/>
  <c r="AS253" i="2"/>
  <c r="AS254" i="2"/>
  <c r="AS255" i="2"/>
  <c r="AS256" i="2"/>
  <c r="AS257" i="2"/>
  <c r="AS258" i="2"/>
  <c r="AS259" i="2"/>
  <c r="AS260" i="2"/>
  <c r="AS261" i="2"/>
  <c r="AS262" i="2"/>
  <c r="AS263" i="2"/>
  <c r="AS264" i="2"/>
  <c r="AS265" i="2"/>
  <c r="AS266" i="2"/>
  <c r="AS267" i="2"/>
  <c r="AS268" i="2"/>
  <c r="AS269" i="2"/>
  <c r="AS270" i="2"/>
  <c r="AS271" i="2"/>
  <c r="AS272" i="2"/>
  <c r="AS273" i="2"/>
  <c r="AS274" i="2"/>
  <c r="AS275" i="2"/>
  <c r="AS276" i="2"/>
  <c r="AS277" i="2"/>
  <c r="AS278" i="2"/>
  <c r="AS279" i="2"/>
  <c r="AS280" i="2"/>
  <c r="AS281" i="2"/>
  <c r="AS282" i="2"/>
  <c r="AS283" i="2"/>
  <c r="AS284" i="2"/>
  <c r="AS285" i="2"/>
  <c r="AS286" i="2"/>
  <c r="AS287" i="2"/>
  <c r="AS288" i="2"/>
  <c r="AS289" i="2"/>
  <c r="AS290" i="2"/>
  <c r="AS291" i="2"/>
  <c r="AS292" i="2"/>
  <c r="AS293" i="2"/>
  <c r="AS294" i="2"/>
  <c r="AS295" i="2"/>
  <c r="AS296" i="2"/>
  <c r="AS297" i="2"/>
  <c r="AS298" i="2"/>
  <c r="AS299" i="2"/>
  <c r="AS300" i="2"/>
  <c r="AS301" i="2"/>
  <c r="AS302" i="2"/>
  <c r="AS303" i="2"/>
  <c r="AS304" i="2"/>
  <c r="AS305" i="2"/>
  <c r="AS306" i="2"/>
  <c r="AS307" i="2"/>
  <c r="AS308" i="2"/>
  <c r="AS309" i="2"/>
  <c r="AS310" i="2"/>
  <c r="AS311" i="2"/>
  <c r="AS312" i="2"/>
  <c r="AS313" i="2"/>
  <c r="AS314" i="2"/>
  <c r="AS315" i="2"/>
  <c r="AS316" i="2"/>
  <c r="AS317" i="2"/>
  <c r="AS318" i="2"/>
  <c r="AS319" i="2"/>
  <c r="AS320" i="2"/>
  <c r="AS321" i="2"/>
  <c r="AS322" i="2"/>
  <c r="AS323" i="2"/>
  <c r="AS324" i="2"/>
  <c r="AS325" i="2"/>
  <c r="AS326" i="2"/>
  <c r="AS327" i="2"/>
  <c r="AS328" i="2"/>
  <c r="AS329" i="2"/>
  <c r="AS330" i="2"/>
  <c r="AS331" i="2"/>
  <c r="AS332" i="2"/>
  <c r="AS333" i="2"/>
  <c r="AS334" i="2"/>
  <c r="AS335" i="2"/>
  <c r="AS336" i="2"/>
  <c r="AS337" i="2"/>
  <c r="AS338" i="2"/>
  <c r="AS339" i="2"/>
  <c r="AS340" i="2"/>
  <c r="AS341" i="2"/>
  <c r="AS342" i="2"/>
  <c r="AS343" i="2"/>
  <c r="AS344" i="2"/>
  <c r="AS345" i="2"/>
  <c r="AS346" i="2"/>
  <c r="AS347" i="2"/>
  <c r="AS348" i="2"/>
  <c r="AS349" i="2"/>
  <c r="AS350" i="2"/>
  <c r="AS351" i="2"/>
  <c r="AS352" i="2"/>
  <c r="AS353" i="2"/>
  <c r="AS354" i="2"/>
  <c r="AS355" i="2"/>
  <c r="AS356" i="2"/>
  <c r="AS357" i="2"/>
  <c r="AS358" i="2"/>
  <c r="AS359" i="2"/>
  <c r="AS360" i="2"/>
  <c r="AS361" i="2"/>
  <c r="AS362" i="2"/>
  <c r="AS363" i="2"/>
  <c r="AS364" i="2"/>
  <c r="AS365" i="2"/>
  <c r="AS366" i="2"/>
  <c r="AS367" i="2"/>
  <c r="AS368" i="2"/>
  <c r="AS369" i="2"/>
  <c r="AS370" i="2"/>
  <c r="AS371" i="2"/>
  <c r="AS372" i="2"/>
  <c r="AS373" i="2"/>
  <c r="AS374" i="2"/>
  <c r="AS375" i="2"/>
  <c r="AS376" i="2"/>
  <c r="AS377" i="2"/>
  <c r="AS378" i="2"/>
  <c r="AS379" i="2"/>
  <c r="AS380" i="2"/>
  <c r="AS381" i="2"/>
  <c r="AS382" i="2"/>
  <c r="AS383" i="2"/>
  <c r="AS384" i="2"/>
  <c r="AS385" i="2"/>
  <c r="AS386" i="2"/>
  <c r="AS387" i="2"/>
  <c r="AS388" i="2"/>
  <c r="AS389" i="2"/>
  <c r="AS390" i="2"/>
  <c r="AS391" i="2"/>
  <c r="AS392" i="2"/>
  <c r="AS393" i="2"/>
  <c r="AS394" i="2"/>
  <c r="AS395" i="2"/>
  <c r="AS396" i="2"/>
  <c r="AS397" i="2"/>
  <c r="AS398" i="2"/>
  <c r="AS399" i="2"/>
  <c r="AS400" i="2"/>
  <c r="AS401" i="2"/>
  <c r="AS402" i="2"/>
  <c r="AS403" i="2"/>
  <c r="AS404" i="2"/>
  <c r="AS405" i="2"/>
  <c r="AS406" i="2"/>
  <c r="AS407" i="2"/>
  <c r="AS408" i="2"/>
  <c r="AS409" i="2"/>
  <c r="AS410" i="2"/>
  <c r="AS411" i="2"/>
  <c r="AS412" i="2"/>
  <c r="AS413" i="2"/>
  <c r="AS414" i="2"/>
  <c r="AS415" i="2"/>
  <c r="AS416" i="2"/>
  <c r="AS417" i="2"/>
  <c r="AS418" i="2"/>
  <c r="AS419" i="2"/>
  <c r="AS420" i="2"/>
  <c r="AS421" i="2"/>
  <c r="AS422" i="2"/>
  <c r="AS423" i="2"/>
  <c r="AS424" i="2"/>
  <c r="AS425" i="2"/>
  <c r="AS426" i="2"/>
  <c r="AS427" i="2"/>
  <c r="AS428" i="2"/>
  <c r="AS429" i="2"/>
  <c r="AS430" i="2"/>
  <c r="AS431" i="2"/>
  <c r="AS432" i="2"/>
  <c r="AS433" i="2"/>
  <c r="AS434" i="2"/>
  <c r="AS435" i="2"/>
  <c r="AS436" i="2"/>
  <c r="AS437" i="2"/>
  <c r="AS438" i="2"/>
  <c r="AS439" i="2"/>
  <c r="AS440" i="2"/>
  <c r="AS441" i="2"/>
  <c r="AS442" i="2"/>
  <c r="AS443" i="2"/>
  <c r="AS444" i="2"/>
  <c r="AS445" i="2"/>
  <c r="AS446" i="2"/>
  <c r="AS447" i="2"/>
  <c r="AS448" i="2"/>
  <c r="AS449" i="2"/>
  <c r="AS450" i="2"/>
  <c r="AS451" i="2"/>
  <c r="AS452" i="2"/>
  <c r="AS453" i="2"/>
  <c r="AS454" i="2"/>
  <c r="AS455" i="2"/>
  <c r="AS456" i="2"/>
  <c r="AS457" i="2"/>
  <c r="AS458" i="2"/>
  <c r="AS459" i="2"/>
  <c r="AS460" i="2"/>
  <c r="AS461" i="2"/>
  <c r="AS462" i="2"/>
  <c r="AS463" i="2"/>
  <c r="AS464" i="2"/>
  <c r="AS465" i="2"/>
  <c r="AS466" i="2"/>
  <c r="AS467" i="2"/>
  <c r="AS468" i="2"/>
  <c r="AS469" i="2"/>
  <c r="AS470" i="2"/>
  <c r="AS471" i="2"/>
  <c r="AS472" i="2"/>
  <c r="AS473" i="2"/>
  <c r="AS474" i="2"/>
  <c r="AS475" i="2"/>
  <c r="AS476" i="2"/>
  <c r="AS477" i="2"/>
  <c r="AS478" i="2"/>
  <c r="AS479" i="2"/>
  <c r="AS480" i="2"/>
  <c r="AS481" i="2"/>
  <c r="AS482" i="2"/>
  <c r="AS483" i="2"/>
  <c r="AS484" i="2"/>
  <c r="AS485" i="2"/>
  <c r="AS486" i="2"/>
  <c r="AS487" i="2"/>
  <c r="AS488" i="2"/>
  <c r="AS489" i="2"/>
  <c r="AS490" i="2"/>
  <c r="AS491" i="2"/>
  <c r="AS492" i="2"/>
  <c r="AS493" i="2"/>
  <c r="AS494" i="2"/>
  <c r="AS495" i="2"/>
  <c r="AS496" i="2"/>
  <c r="AS497" i="2"/>
  <c r="AS498" i="2"/>
  <c r="AS499" i="2"/>
  <c r="AS500" i="2"/>
  <c r="AS501" i="2"/>
  <c r="AS502" i="2"/>
  <c r="AS503" i="2"/>
  <c r="AS504" i="2"/>
  <c r="AS505" i="2"/>
  <c r="AS506" i="2"/>
  <c r="AS507" i="2"/>
  <c r="AS508" i="2"/>
  <c r="AS509" i="2"/>
  <c r="AS510" i="2"/>
  <c r="AS511" i="2"/>
  <c r="AS512" i="2"/>
  <c r="AS513" i="2"/>
  <c r="AS514" i="2"/>
  <c r="AS515" i="2"/>
  <c r="AS516" i="2"/>
  <c r="AS517" i="2"/>
  <c r="AS518" i="2"/>
  <c r="AS519" i="2"/>
  <c r="AS520" i="2"/>
  <c r="AS521" i="2"/>
  <c r="AS522" i="2"/>
  <c r="AS523" i="2"/>
  <c r="AS524" i="2"/>
  <c r="AS525" i="2"/>
  <c r="AS526" i="2"/>
  <c r="AS527" i="2"/>
  <c r="AS528" i="2"/>
  <c r="AS529" i="2"/>
  <c r="AS530" i="2"/>
  <c r="AS531" i="2"/>
  <c r="AS532" i="2"/>
  <c r="AS533" i="2"/>
  <c r="AS534" i="2"/>
  <c r="AS535" i="2"/>
  <c r="AS536" i="2"/>
  <c r="AS537" i="2"/>
  <c r="AS538" i="2"/>
  <c r="AS539" i="2"/>
  <c r="AS540" i="2"/>
  <c r="AS541" i="2"/>
  <c r="AS542" i="2"/>
  <c r="AS543" i="2"/>
  <c r="AS544" i="2"/>
  <c r="AS545" i="2"/>
  <c r="AS546" i="2"/>
  <c r="AS547" i="2"/>
  <c r="AS548" i="2"/>
  <c r="AS549" i="2"/>
  <c r="AS550" i="2"/>
  <c r="AS551" i="2"/>
  <c r="AS552" i="2"/>
  <c r="AS553" i="2"/>
  <c r="AS554" i="2"/>
  <c r="AS555" i="2"/>
  <c r="AS556" i="2"/>
  <c r="AS557" i="2"/>
  <c r="AS558" i="2"/>
  <c r="AS559" i="2"/>
  <c r="AS560" i="2"/>
  <c r="AS561" i="2"/>
  <c r="AS562" i="2"/>
  <c r="AS563" i="2"/>
  <c r="AS564" i="2"/>
  <c r="AS565" i="2"/>
  <c r="AS566" i="2"/>
  <c r="AS567" i="2"/>
  <c r="AS568" i="2"/>
  <c r="AS569" i="2"/>
  <c r="AS570" i="2"/>
  <c r="AS571" i="2"/>
  <c r="AS572" i="2"/>
  <c r="AS573" i="2"/>
  <c r="AS574" i="2"/>
  <c r="AS575" i="2"/>
  <c r="AS576" i="2"/>
  <c r="AS577" i="2"/>
  <c r="AS578" i="2"/>
  <c r="AS579" i="2"/>
  <c r="AS580" i="2"/>
  <c r="AS581" i="2"/>
  <c r="AS582" i="2"/>
  <c r="AS583" i="2"/>
  <c r="AS584" i="2"/>
  <c r="AS585" i="2"/>
  <c r="AS586" i="2"/>
  <c r="AS587" i="2"/>
  <c r="AS588" i="2"/>
  <c r="AS589" i="2"/>
  <c r="AS590" i="2"/>
  <c r="AS591" i="2"/>
  <c r="AS592" i="2"/>
  <c r="AS593" i="2"/>
  <c r="AS594" i="2"/>
  <c r="AS595" i="2"/>
  <c r="AS596" i="2"/>
  <c r="AS597" i="2"/>
  <c r="AS598" i="2"/>
  <c r="AS599" i="2"/>
  <c r="AS600" i="2"/>
  <c r="AS601" i="2"/>
  <c r="AS602" i="2"/>
  <c r="AS603" i="2"/>
  <c r="AS604" i="2"/>
  <c r="AS605" i="2"/>
  <c r="AS606" i="2"/>
  <c r="AS607" i="2"/>
  <c r="AS608" i="2"/>
  <c r="AS609" i="2"/>
  <c r="AS610" i="2"/>
  <c r="AS611" i="2"/>
  <c r="AS612" i="2"/>
  <c r="AS613" i="2"/>
  <c r="AS614" i="2"/>
  <c r="AS615" i="2"/>
  <c r="AS616" i="2"/>
  <c r="AS617" i="2"/>
  <c r="AS618" i="2"/>
  <c r="AS619" i="2"/>
  <c r="AS620" i="2"/>
  <c r="AS621" i="2"/>
  <c r="AS622" i="2"/>
  <c r="AS623" i="2"/>
  <c r="AS624" i="2"/>
  <c r="AS625" i="2"/>
  <c r="AS626" i="2"/>
  <c r="AS627" i="2"/>
  <c r="AS628" i="2"/>
  <c r="AS629" i="2"/>
  <c r="AS630" i="2"/>
  <c r="AS631" i="2"/>
  <c r="AS632" i="2"/>
  <c r="AS633" i="2"/>
  <c r="AS634" i="2"/>
  <c r="AS635" i="2"/>
  <c r="AS636" i="2"/>
  <c r="AS637" i="2"/>
  <c r="AS638" i="2"/>
  <c r="AS639" i="2"/>
  <c r="AS640" i="2"/>
  <c r="AS641" i="2"/>
  <c r="AS642" i="2"/>
  <c r="AS643" i="2"/>
  <c r="AS644" i="2"/>
  <c r="AS645" i="2"/>
  <c r="AS646" i="2"/>
  <c r="AS647" i="2"/>
  <c r="AS648" i="2"/>
  <c r="AS649" i="2"/>
  <c r="AS650" i="2"/>
  <c r="AS651" i="2"/>
  <c r="AS652" i="2"/>
  <c r="AS653" i="2"/>
  <c r="AS654" i="2"/>
  <c r="AS655" i="2"/>
  <c r="AS656" i="2"/>
  <c r="AS657" i="2"/>
  <c r="AS658" i="2"/>
  <c r="AS659" i="2"/>
  <c r="AS660" i="2"/>
  <c r="AS661" i="2"/>
  <c r="AS662" i="2"/>
  <c r="AS663" i="2"/>
  <c r="AS664" i="2"/>
  <c r="AS665" i="2"/>
  <c r="AS666" i="2"/>
  <c r="AS667" i="2"/>
  <c r="AS668" i="2"/>
  <c r="AS669" i="2"/>
  <c r="AS670" i="2"/>
  <c r="AS671" i="2"/>
  <c r="AS672" i="2"/>
  <c r="AS673" i="2"/>
  <c r="AS674" i="2"/>
  <c r="AS675" i="2"/>
  <c r="AS676" i="2"/>
  <c r="AS677" i="2"/>
  <c r="AS678" i="2"/>
  <c r="AS679" i="2"/>
  <c r="AS680" i="2"/>
  <c r="AS681" i="2"/>
  <c r="AS682" i="2"/>
  <c r="AS683" i="2"/>
  <c r="AS684" i="2"/>
  <c r="AS685" i="2"/>
  <c r="AS686" i="2"/>
  <c r="AS687" i="2"/>
  <c r="AS688" i="2"/>
  <c r="AS689" i="2"/>
  <c r="AS690" i="2"/>
  <c r="AS691" i="2"/>
  <c r="AS692" i="2"/>
  <c r="AS693" i="2"/>
  <c r="AS694" i="2"/>
  <c r="AS695" i="2"/>
  <c r="AS696" i="2"/>
  <c r="AS697" i="2"/>
  <c r="AS698" i="2"/>
  <c r="AS699" i="2"/>
  <c r="AS700" i="2"/>
  <c r="AS701" i="2"/>
  <c r="AS702" i="2"/>
  <c r="AS703" i="2"/>
  <c r="AS704" i="2"/>
  <c r="AS705" i="2"/>
  <c r="AS706" i="2"/>
  <c r="AS707" i="2"/>
  <c r="AS708" i="2"/>
  <c r="AS709" i="2"/>
  <c r="AS710" i="2"/>
  <c r="AS711" i="2"/>
  <c r="AS712" i="2"/>
  <c r="AS713" i="2"/>
  <c r="AS714" i="2"/>
  <c r="AS715" i="2"/>
  <c r="AS716" i="2"/>
  <c r="AS717" i="2"/>
  <c r="AS718" i="2"/>
  <c r="AS719" i="2"/>
  <c r="AS720" i="2"/>
  <c r="AS721" i="2"/>
  <c r="AS722" i="2"/>
  <c r="AS723" i="2"/>
  <c r="AS724" i="2"/>
  <c r="AS725" i="2"/>
  <c r="AS726" i="2"/>
  <c r="AS727" i="2"/>
  <c r="AS728" i="2"/>
  <c r="AS729" i="2"/>
  <c r="AS730" i="2"/>
  <c r="AS731" i="2"/>
  <c r="AS732" i="2"/>
  <c r="AS733" i="2"/>
  <c r="AS734" i="2"/>
  <c r="AS735" i="2"/>
  <c r="AS736" i="2"/>
  <c r="AS737" i="2"/>
  <c r="AS738" i="2"/>
  <c r="AS739" i="2"/>
  <c r="AS740" i="2"/>
  <c r="AS741" i="2"/>
  <c r="AS742" i="2"/>
  <c r="AS743" i="2"/>
  <c r="AS744" i="2"/>
  <c r="AS745" i="2"/>
  <c r="AS746" i="2"/>
  <c r="AS747" i="2"/>
  <c r="AS748" i="2"/>
  <c r="AS749" i="2"/>
  <c r="AS750" i="2"/>
  <c r="AS751" i="2"/>
  <c r="AS752" i="2"/>
  <c r="AS753" i="2"/>
  <c r="AS754" i="2"/>
  <c r="AS755" i="2"/>
  <c r="AS756" i="2"/>
  <c r="AS757" i="2"/>
  <c r="AS758" i="2"/>
  <c r="AS759" i="2"/>
  <c r="AS760" i="2"/>
  <c r="AS761" i="2"/>
  <c r="AS762" i="2"/>
  <c r="AS763" i="2"/>
  <c r="AS764" i="2"/>
  <c r="AS765" i="2"/>
  <c r="AS766" i="2"/>
  <c r="AS767" i="2"/>
  <c r="AS768" i="2"/>
  <c r="AS769" i="2"/>
  <c r="AS770" i="2"/>
  <c r="AS771" i="2"/>
  <c r="AS772" i="2"/>
  <c r="AS773" i="2"/>
  <c r="AS774" i="2"/>
  <c r="AS775" i="2"/>
  <c r="AS776" i="2"/>
  <c r="AS777" i="2"/>
  <c r="AS778" i="2"/>
  <c r="AS779" i="2"/>
  <c r="AS780" i="2"/>
  <c r="AS781" i="2"/>
  <c r="AS782" i="2"/>
  <c r="AS783" i="2"/>
  <c r="AS784" i="2"/>
  <c r="AS785" i="2"/>
  <c r="AS786" i="2"/>
  <c r="AS787" i="2"/>
  <c r="AS788" i="2"/>
  <c r="AS789" i="2"/>
  <c r="AS790" i="2"/>
  <c r="AS791" i="2"/>
  <c r="AS792" i="2"/>
  <c r="AS793" i="2"/>
  <c r="AS794" i="2"/>
  <c r="AS795" i="2"/>
  <c r="AS796" i="2"/>
  <c r="AS797" i="2"/>
  <c r="AS798" i="2"/>
  <c r="AS799" i="2"/>
  <c r="AS800" i="2"/>
  <c r="AS801" i="2"/>
  <c r="AS802" i="2"/>
  <c r="AS803" i="2"/>
  <c r="AS804" i="2"/>
  <c r="AS805" i="2"/>
  <c r="AS806" i="2"/>
  <c r="AS807" i="2"/>
  <c r="AS808" i="2"/>
  <c r="AS809" i="2"/>
  <c r="AS810" i="2"/>
  <c r="AS811" i="2"/>
  <c r="AS812" i="2"/>
  <c r="AS813" i="2"/>
  <c r="AS814" i="2"/>
  <c r="AS815" i="2"/>
  <c r="AS816" i="2"/>
  <c r="AS817" i="2"/>
  <c r="AS818" i="2"/>
  <c r="AS819" i="2"/>
  <c r="AS820" i="2"/>
  <c r="AS821" i="2"/>
  <c r="AS822" i="2"/>
  <c r="AS823" i="2"/>
  <c r="AS824" i="2"/>
  <c r="AS825" i="2"/>
  <c r="AS826" i="2"/>
  <c r="AS827" i="2"/>
  <c r="AS828" i="2"/>
  <c r="AS829" i="2"/>
  <c r="AS830" i="2"/>
  <c r="AS831" i="2"/>
  <c r="AS832" i="2"/>
  <c r="AS833" i="2"/>
  <c r="AS834" i="2"/>
  <c r="AS835" i="2"/>
  <c r="AS836" i="2"/>
  <c r="AS837" i="2"/>
  <c r="AS838" i="2"/>
  <c r="AS839" i="2"/>
  <c r="AS840" i="2"/>
  <c r="AS841" i="2"/>
  <c r="AS842" i="2"/>
  <c r="AS843" i="2"/>
  <c r="AS844" i="2"/>
  <c r="AS845" i="2"/>
  <c r="AS846" i="2"/>
  <c r="AS847" i="2"/>
  <c r="AS848" i="2"/>
  <c r="AS849" i="2"/>
  <c r="AS850" i="2"/>
  <c r="AS851" i="2"/>
  <c r="AS852" i="2"/>
  <c r="AS853" i="2"/>
  <c r="AS854" i="2"/>
  <c r="AS855" i="2"/>
  <c r="AS856" i="2"/>
  <c r="AS857" i="2"/>
  <c r="AS858" i="2"/>
  <c r="AS859" i="2"/>
  <c r="AS860" i="2"/>
  <c r="AS861" i="2"/>
  <c r="AS862" i="2"/>
  <c r="AS863" i="2"/>
  <c r="AS864" i="2"/>
  <c r="AS865" i="2"/>
  <c r="AS866" i="2"/>
  <c r="AS867" i="2"/>
  <c r="AS868" i="2"/>
  <c r="AS869" i="2"/>
  <c r="AS870" i="2"/>
  <c r="AS871" i="2"/>
  <c r="AS872" i="2"/>
  <c r="AS873" i="2"/>
  <c r="AS874" i="2"/>
  <c r="AS875" i="2"/>
  <c r="AS876" i="2"/>
  <c r="AS877" i="2"/>
  <c r="AS878" i="2"/>
  <c r="AS879" i="2"/>
  <c r="AS880" i="2"/>
  <c r="AS881" i="2"/>
  <c r="AS882" i="2"/>
  <c r="AS883" i="2"/>
  <c r="AS884" i="2"/>
  <c r="AS885" i="2"/>
  <c r="AS886" i="2"/>
  <c r="AS887" i="2"/>
  <c r="AS888" i="2"/>
  <c r="AS889" i="2"/>
  <c r="AS890" i="2"/>
  <c r="AS891" i="2"/>
  <c r="AS892" i="2"/>
  <c r="AS893" i="2"/>
  <c r="AS894" i="2"/>
  <c r="AS895" i="2"/>
  <c r="AS896" i="2"/>
  <c r="AS897" i="2"/>
  <c r="AS898" i="2"/>
  <c r="AS899" i="2"/>
  <c r="AS900" i="2"/>
  <c r="AS901" i="2"/>
  <c r="AS902" i="2"/>
  <c r="AS903" i="2"/>
  <c r="AS904" i="2"/>
  <c r="AS905" i="2"/>
  <c r="AS906" i="2"/>
  <c r="AS907" i="2"/>
  <c r="AS908" i="2"/>
  <c r="AS909" i="2"/>
  <c r="AS910" i="2"/>
  <c r="AS911" i="2"/>
  <c r="AS912" i="2"/>
  <c r="AS913" i="2"/>
  <c r="AS914" i="2"/>
  <c r="AS915" i="2"/>
  <c r="AS916" i="2"/>
  <c r="AS917" i="2"/>
  <c r="AS918" i="2"/>
  <c r="AS919" i="2"/>
  <c r="AS920" i="2"/>
  <c r="AS921" i="2"/>
  <c r="AS922" i="2"/>
  <c r="AS923" i="2"/>
  <c r="AS924" i="2"/>
  <c r="AS925" i="2"/>
  <c r="AS926" i="2"/>
  <c r="AS927" i="2"/>
  <c r="AS928" i="2"/>
  <c r="AS929" i="2"/>
  <c r="AS930" i="2"/>
  <c r="AS931" i="2"/>
  <c r="AS932" i="2"/>
  <c r="AS933" i="2"/>
  <c r="AS934" i="2"/>
  <c r="AS935" i="2"/>
  <c r="AS936" i="2"/>
  <c r="AS937" i="2"/>
  <c r="AS938" i="2"/>
  <c r="AS939" i="2"/>
  <c r="AS940" i="2"/>
  <c r="AS941" i="2"/>
  <c r="AS942" i="2"/>
  <c r="AS943" i="2"/>
  <c r="AS944" i="2"/>
  <c r="AS945" i="2"/>
  <c r="AS946" i="2"/>
  <c r="AS947" i="2"/>
  <c r="AS948" i="2"/>
  <c r="AS949" i="2"/>
  <c r="AS950" i="2"/>
  <c r="AS951" i="2"/>
  <c r="AS952" i="2"/>
  <c r="AS953" i="2"/>
  <c r="AS954" i="2"/>
  <c r="AS955" i="2"/>
  <c r="AS956" i="2"/>
  <c r="AS957" i="2"/>
  <c r="AS958" i="2"/>
  <c r="AS959" i="2"/>
  <c r="AS960" i="2"/>
  <c r="AS961" i="2"/>
  <c r="AS962" i="2"/>
  <c r="AS963" i="2"/>
  <c r="AS964" i="2"/>
  <c r="AS965" i="2"/>
  <c r="AS966" i="2"/>
  <c r="AS967" i="2"/>
  <c r="AS968" i="2"/>
  <c r="AS969" i="2"/>
  <c r="AS970" i="2"/>
  <c r="AS971" i="2"/>
  <c r="AS972" i="2"/>
  <c r="AS973" i="2"/>
  <c r="AS974" i="2"/>
  <c r="AS975" i="2"/>
  <c r="AS976" i="2"/>
  <c r="AS977" i="2"/>
  <c r="AS978" i="2"/>
  <c r="AS979" i="2"/>
  <c r="AS980" i="2"/>
  <c r="AS981" i="2"/>
  <c r="AS982" i="2"/>
  <c r="AS983" i="2"/>
  <c r="AS984" i="2"/>
  <c r="AS985" i="2"/>
  <c r="AS986" i="2"/>
  <c r="AS987" i="2"/>
  <c r="AS988" i="2"/>
  <c r="AS989" i="2"/>
  <c r="AS990" i="2"/>
  <c r="AS991" i="2"/>
  <c r="AS992" i="2"/>
  <c r="AS993" i="2"/>
  <c r="AS994" i="2"/>
  <c r="AS995" i="2"/>
  <c r="AS996" i="2"/>
  <c r="AS997" i="2"/>
  <c r="AS998" i="2"/>
  <c r="AS999" i="2"/>
  <c r="AS1000" i="2"/>
  <c r="AS1001" i="2"/>
  <c r="AS1002" i="2"/>
  <c r="AS1003" i="2"/>
  <c r="AS1004" i="2"/>
  <c r="AS1005" i="2"/>
  <c r="AS1006" i="2"/>
  <c r="AS1007" i="2"/>
  <c r="AS1008" i="2"/>
  <c r="AS1009" i="2"/>
  <c r="AS1010" i="2"/>
  <c r="AS1011" i="2"/>
  <c r="AS1012" i="2"/>
  <c r="AS1013" i="2"/>
  <c r="AS1014" i="2"/>
  <c r="AS1015" i="2"/>
  <c r="AS1016" i="2"/>
  <c r="AS1017" i="2"/>
  <c r="AS1018" i="2"/>
  <c r="AS1019" i="2"/>
  <c r="AS1020" i="2"/>
  <c r="AS1021" i="2"/>
  <c r="AS1022" i="2"/>
  <c r="AS1023" i="2"/>
  <c r="AS1024" i="2"/>
  <c r="AS1025" i="2"/>
  <c r="AS1026" i="2"/>
  <c r="AS1027" i="2"/>
  <c r="AS1028" i="2"/>
  <c r="AS1029" i="2"/>
  <c r="AS1030" i="2"/>
  <c r="AS1031" i="2"/>
  <c r="AS1032" i="2"/>
  <c r="AS1033" i="2"/>
  <c r="AS1034" i="2"/>
  <c r="AS1035" i="2"/>
  <c r="AS1036" i="2"/>
  <c r="AS1037" i="2"/>
  <c r="AS1038" i="2"/>
  <c r="AS1039" i="2"/>
  <c r="AS1040" i="2"/>
  <c r="AS1041" i="2"/>
  <c r="AS1042" i="2"/>
  <c r="AS1043" i="2"/>
  <c r="AS1044" i="2"/>
  <c r="AS1045" i="2"/>
  <c r="AS1046" i="2"/>
  <c r="AS1047" i="2"/>
  <c r="AS1048" i="2"/>
  <c r="AS1049" i="2"/>
  <c r="AS1050" i="2"/>
  <c r="AS1051" i="2"/>
  <c r="AS1052" i="2"/>
  <c r="AS1053" i="2"/>
  <c r="AS1054" i="2"/>
  <c r="AS1055" i="2"/>
  <c r="AS1056" i="2"/>
  <c r="AS1057" i="2"/>
  <c r="AS1058" i="2"/>
  <c r="AS1059" i="2"/>
  <c r="AS1060" i="2"/>
  <c r="AS1061" i="2"/>
  <c r="AS1062" i="2"/>
  <c r="AS1063" i="2"/>
  <c r="AS1064" i="2"/>
  <c r="AS1065" i="2"/>
  <c r="AS1066" i="2"/>
  <c r="AS1067" i="2"/>
  <c r="AS1068" i="2"/>
  <c r="AS1069" i="2"/>
  <c r="AS1070" i="2"/>
  <c r="AS1071" i="2"/>
  <c r="AS1072" i="2"/>
  <c r="AS1073" i="2"/>
  <c r="AS1074" i="2"/>
  <c r="AS1075" i="2"/>
  <c r="AS1076" i="2"/>
  <c r="AS1077" i="2"/>
  <c r="AS1078" i="2"/>
  <c r="AS1079" i="2"/>
  <c r="AS1080" i="2"/>
  <c r="AS1081" i="2"/>
  <c r="AS1082" i="2"/>
  <c r="AS1083" i="2"/>
  <c r="AS1084" i="2"/>
  <c r="AS1085" i="2"/>
  <c r="AS1086" i="2"/>
  <c r="AS1087" i="2"/>
  <c r="AS1088" i="2"/>
  <c r="AS1089" i="2"/>
  <c r="AS1090" i="2"/>
  <c r="AS1091" i="2"/>
  <c r="AS1092" i="2"/>
  <c r="AS1093" i="2"/>
  <c r="AS1094" i="2"/>
  <c r="AS1095" i="2"/>
  <c r="AS1096" i="2"/>
  <c r="AS1097" i="2"/>
  <c r="AS1098" i="2"/>
  <c r="AS1099" i="2"/>
  <c r="AS1100" i="2"/>
  <c r="AS1101" i="2"/>
  <c r="AS1102" i="2"/>
  <c r="AS1103" i="2"/>
  <c r="AS1104" i="2"/>
  <c r="AS1105" i="2"/>
  <c r="AS1106" i="2"/>
  <c r="AS1107" i="2"/>
  <c r="AS1108" i="2"/>
  <c r="AS1109" i="2"/>
  <c r="AS1110" i="2"/>
  <c r="AS1111" i="2"/>
  <c r="AS1112" i="2"/>
  <c r="AS1113" i="2"/>
  <c r="AS1114" i="2"/>
  <c r="AS1115" i="2"/>
  <c r="AS1116" i="2"/>
  <c r="AS1117" i="2"/>
  <c r="AS1118" i="2"/>
  <c r="AS1119" i="2"/>
  <c r="AS1120" i="2"/>
  <c r="AS1121" i="2"/>
  <c r="AS1122" i="2"/>
  <c r="AS1123" i="2"/>
  <c r="AS1124" i="2"/>
  <c r="AS1125" i="2"/>
  <c r="AS1126" i="2"/>
  <c r="AS1127" i="2"/>
  <c r="AS1128" i="2"/>
  <c r="AS1129" i="2"/>
  <c r="AS1130" i="2"/>
  <c r="AS1131" i="2"/>
  <c r="AS1132" i="2"/>
  <c r="AS1133" i="2"/>
  <c r="AS1134" i="2"/>
  <c r="AS1135" i="2"/>
  <c r="AS1136" i="2"/>
  <c r="AS1137" i="2"/>
  <c r="AS1138" i="2"/>
  <c r="AS1139" i="2"/>
  <c r="AS1140" i="2"/>
  <c r="AS1141" i="2"/>
  <c r="AS1142" i="2"/>
  <c r="AS1143" i="2"/>
  <c r="AS1144" i="2"/>
  <c r="AS1145" i="2"/>
  <c r="AS1146" i="2"/>
  <c r="AS1147" i="2"/>
  <c r="AS1148" i="2"/>
  <c r="AS1149" i="2"/>
  <c r="AS1150" i="2"/>
  <c r="AS1151" i="2"/>
  <c r="AS1152" i="2"/>
  <c r="AS1153" i="2"/>
  <c r="AS1154" i="2"/>
  <c r="AS1155" i="2"/>
  <c r="AS1156" i="2"/>
  <c r="AS1157" i="2"/>
  <c r="AS1158" i="2"/>
  <c r="AS1159" i="2"/>
  <c r="AS1160" i="2"/>
  <c r="AS1161" i="2"/>
  <c r="AS1162" i="2"/>
  <c r="AS1163" i="2"/>
  <c r="AS1164" i="2"/>
  <c r="AS1165" i="2"/>
  <c r="AS1166" i="2"/>
  <c r="AS1167" i="2"/>
  <c r="AS1168" i="2"/>
  <c r="AS1169" i="2"/>
  <c r="AS1170" i="2"/>
  <c r="AS1171" i="2"/>
  <c r="AS1172" i="2"/>
  <c r="AS1173" i="2"/>
  <c r="AS1174" i="2"/>
  <c r="AS1175" i="2"/>
  <c r="AS1176" i="2"/>
  <c r="AS1177" i="2"/>
  <c r="AS1178" i="2"/>
  <c r="AS1179" i="2"/>
  <c r="AS1180" i="2"/>
  <c r="AS1181" i="2"/>
  <c r="AS1182" i="2"/>
  <c r="AS1183" i="2"/>
  <c r="AS1184" i="2"/>
  <c r="AS1185" i="2"/>
  <c r="AS1186" i="2"/>
  <c r="AS1187" i="2"/>
  <c r="AS1188" i="2"/>
  <c r="AS1189" i="2"/>
  <c r="AS1190" i="2"/>
  <c r="AS1191" i="2"/>
  <c r="AS1192" i="2"/>
  <c r="AS1193" i="2"/>
  <c r="AS1194" i="2"/>
  <c r="AS1195" i="2"/>
  <c r="AS1196" i="2"/>
  <c r="AS1197" i="2"/>
  <c r="AS1198" i="2"/>
  <c r="AS1199" i="2"/>
  <c r="AS1200" i="2"/>
  <c r="AS1201" i="2"/>
  <c r="AS1202" i="2"/>
  <c r="AS1203" i="2"/>
  <c r="AS1204" i="2"/>
  <c r="AS1205" i="2"/>
  <c r="AS1206" i="2"/>
  <c r="AS1207" i="2"/>
  <c r="AS1208" i="2"/>
  <c r="AS1209" i="2"/>
  <c r="AS1210" i="2"/>
  <c r="AS1211" i="2"/>
  <c r="AS1212" i="2"/>
  <c r="AS1213" i="2"/>
  <c r="AS1214" i="2"/>
  <c r="AS1215" i="2"/>
  <c r="AS1216" i="2"/>
  <c r="AS1217" i="2"/>
  <c r="AS1218" i="2"/>
  <c r="AS1219" i="2"/>
  <c r="AS1220" i="2"/>
  <c r="AS1221" i="2"/>
  <c r="AS1222" i="2"/>
  <c r="AS1223" i="2"/>
  <c r="AS1224" i="2"/>
  <c r="AS1225" i="2"/>
  <c r="AS1226" i="2"/>
  <c r="AS1227" i="2"/>
  <c r="AS1228" i="2"/>
  <c r="AS1229" i="2"/>
  <c r="AS1230" i="2"/>
  <c r="AS1231" i="2"/>
  <c r="AS1232" i="2"/>
  <c r="AS1233" i="2"/>
  <c r="AS1234" i="2"/>
  <c r="AS1235" i="2"/>
  <c r="AS1236" i="2"/>
  <c r="AS1237" i="2"/>
  <c r="AS1238" i="2"/>
  <c r="AS1239" i="2"/>
  <c r="AS1240" i="2"/>
  <c r="AS1241" i="2"/>
  <c r="AS1242" i="2"/>
  <c r="AS1243" i="2"/>
  <c r="AS1244" i="2"/>
  <c r="AS1245" i="2"/>
  <c r="AS1246" i="2"/>
  <c r="AS1247" i="2"/>
  <c r="AS1248" i="2"/>
  <c r="AS1249" i="2"/>
  <c r="AS1250" i="2"/>
  <c r="AS1251" i="2"/>
  <c r="AS1252" i="2"/>
  <c r="AS1253" i="2"/>
  <c r="AS1254" i="2"/>
  <c r="AS1255" i="2"/>
  <c r="AS1256" i="2"/>
  <c r="AS1257" i="2"/>
  <c r="AS1258" i="2"/>
  <c r="AS1259" i="2"/>
  <c r="AS1260" i="2"/>
  <c r="AS1261" i="2"/>
  <c r="AS1262" i="2"/>
  <c r="AS1263" i="2"/>
  <c r="AS1264" i="2"/>
  <c r="AS1265" i="2"/>
  <c r="AS1266" i="2"/>
  <c r="AS1267" i="2"/>
  <c r="AS1268" i="2"/>
  <c r="AS1269" i="2"/>
  <c r="AS1270" i="2"/>
  <c r="AS1271" i="2"/>
  <c r="AS1272" i="2"/>
  <c r="AS1273" i="2"/>
  <c r="AS1274" i="2"/>
  <c r="AS1275" i="2"/>
  <c r="AS1276" i="2"/>
  <c r="AS1277" i="2"/>
  <c r="AS1278" i="2"/>
  <c r="AS1279" i="2"/>
  <c r="AS1280" i="2"/>
  <c r="AS1281" i="2"/>
  <c r="AS1282" i="2"/>
  <c r="AS1283" i="2"/>
  <c r="AS1284" i="2"/>
  <c r="AS1285" i="2"/>
  <c r="AS1286" i="2"/>
  <c r="AS1287" i="2"/>
  <c r="AS1288" i="2"/>
  <c r="AS1289" i="2"/>
  <c r="AS1290" i="2"/>
  <c r="AS1291" i="2"/>
  <c r="AS1292" i="2"/>
  <c r="AS1293" i="2"/>
  <c r="AS1294" i="2"/>
  <c r="AS1295" i="2"/>
  <c r="AS1296" i="2"/>
  <c r="AS1297" i="2"/>
  <c r="AS1298" i="2"/>
  <c r="AS1299" i="2"/>
  <c r="AS1300" i="2"/>
  <c r="AS1301" i="2"/>
  <c r="AS1302" i="2"/>
  <c r="AS1303" i="2"/>
  <c r="AS1304" i="2"/>
  <c r="AS1305" i="2"/>
  <c r="AS1306" i="2"/>
  <c r="AS1307" i="2"/>
  <c r="AS1308" i="2"/>
  <c r="AS1309" i="2"/>
  <c r="AS1310" i="2"/>
  <c r="AS1311" i="2"/>
  <c r="AS1312" i="2"/>
  <c r="AS1313" i="2"/>
  <c r="AS1314" i="2"/>
  <c r="AS1315" i="2"/>
  <c r="AS1316" i="2"/>
  <c r="AS1317" i="2"/>
  <c r="AS1318" i="2"/>
  <c r="AS1319" i="2"/>
  <c r="AS1320" i="2"/>
  <c r="AS1321" i="2"/>
  <c r="AS1322" i="2"/>
  <c r="AS1323" i="2"/>
  <c r="AS1324" i="2"/>
  <c r="AS1325" i="2"/>
  <c r="AS1326" i="2"/>
  <c r="AS1327" i="2"/>
  <c r="AS1328" i="2"/>
  <c r="AS1329" i="2"/>
  <c r="AS1330" i="2"/>
  <c r="AS1331" i="2"/>
  <c r="AS1332" i="2"/>
  <c r="AS1333" i="2"/>
  <c r="AS1334" i="2"/>
  <c r="AS1335" i="2"/>
  <c r="AS1336" i="2"/>
  <c r="AS1337" i="2"/>
  <c r="AS1338" i="2"/>
  <c r="AS1339" i="2"/>
  <c r="AS1340" i="2"/>
  <c r="AS1341" i="2"/>
  <c r="AS1342" i="2"/>
  <c r="AS1343" i="2"/>
  <c r="AS1344" i="2"/>
  <c r="AS1345" i="2"/>
  <c r="AS1346" i="2"/>
  <c r="AS1347" i="2"/>
  <c r="AS1348" i="2"/>
  <c r="AS1349" i="2"/>
  <c r="AS1350" i="2"/>
  <c r="AS1351" i="2"/>
  <c r="AS1352" i="2"/>
  <c r="AS1353" i="2"/>
  <c r="AS1354" i="2"/>
  <c r="AS1355" i="2"/>
  <c r="AS1356" i="2"/>
  <c r="AS1357" i="2"/>
  <c r="AS1358" i="2"/>
  <c r="AS1359" i="2"/>
  <c r="AS1360" i="2"/>
  <c r="AS1361" i="2"/>
  <c r="AS1362" i="2"/>
  <c r="AS1363" i="2"/>
  <c r="AS1364" i="2"/>
  <c r="AS1365" i="2"/>
  <c r="AS1366" i="2"/>
  <c r="AS1367" i="2"/>
  <c r="AS1368" i="2"/>
  <c r="AS1369" i="2"/>
  <c r="AS1370" i="2"/>
  <c r="AS1371" i="2"/>
  <c r="AS1372" i="2"/>
  <c r="AS1373" i="2"/>
  <c r="AS1374" i="2"/>
  <c r="AS1375" i="2"/>
  <c r="AS1376" i="2"/>
  <c r="AS1377" i="2"/>
  <c r="AS1378" i="2"/>
  <c r="AS1379" i="2"/>
  <c r="AS1380" i="2"/>
  <c r="AS1381" i="2"/>
  <c r="AS1382" i="2"/>
  <c r="AS1383" i="2"/>
  <c r="AS1384" i="2"/>
  <c r="AS1385" i="2"/>
  <c r="AS1386" i="2"/>
  <c r="AS1387" i="2"/>
  <c r="AS1388" i="2"/>
  <c r="AS1389" i="2"/>
  <c r="AS1390" i="2"/>
  <c r="AS1391" i="2"/>
  <c r="AS1392" i="2"/>
  <c r="AS1393" i="2"/>
  <c r="AS1394" i="2"/>
  <c r="AS1395" i="2"/>
  <c r="AS1396" i="2"/>
  <c r="AS1397" i="2"/>
  <c r="AS1398" i="2"/>
  <c r="AS1399" i="2"/>
  <c r="AS1400" i="2"/>
  <c r="AS1401" i="2"/>
  <c r="AS1402" i="2"/>
  <c r="AS1403" i="2"/>
  <c r="AS1404" i="2"/>
  <c r="AS1405" i="2"/>
  <c r="AS1406" i="2"/>
  <c r="AS1407" i="2"/>
  <c r="AS1408" i="2"/>
  <c r="AS1409" i="2"/>
  <c r="AS1410" i="2"/>
  <c r="AS1411" i="2"/>
  <c r="AS1412" i="2"/>
  <c r="AS1413" i="2"/>
  <c r="AS1414" i="2"/>
  <c r="AS1415" i="2"/>
  <c r="AS1416" i="2"/>
  <c r="AS1417" i="2"/>
  <c r="AS1418" i="2"/>
  <c r="AS1419" i="2"/>
  <c r="AS1420" i="2"/>
  <c r="AS1421" i="2"/>
  <c r="AS1422" i="2"/>
  <c r="AS1423" i="2"/>
  <c r="AS1424" i="2"/>
  <c r="AS1425" i="2"/>
  <c r="AS1426" i="2"/>
  <c r="AS1427" i="2"/>
  <c r="AS1428" i="2"/>
  <c r="AS1429" i="2"/>
  <c r="AS1430" i="2"/>
  <c r="AS1431" i="2"/>
  <c r="AS1432" i="2"/>
  <c r="AS1433" i="2"/>
  <c r="AS1434" i="2"/>
  <c r="AS1435" i="2"/>
  <c r="AS1436" i="2"/>
  <c r="AS1437" i="2"/>
  <c r="AS1438" i="2"/>
  <c r="AS1439" i="2"/>
  <c r="AS1440" i="2"/>
  <c r="AS1441" i="2"/>
  <c r="AS1442" i="2"/>
  <c r="AS1443" i="2"/>
  <c r="AS1444" i="2"/>
  <c r="AS1445" i="2"/>
  <c r="AS1446" i="2"/>
  <c r="AS1447" i="2"/>
  <c r="AS1448" i="2"/>
  <c r="AS1449" i="2"/>
  <c r="AS1450" i="2"/>
  <c r="AS1451" i="2"/>
  <c r="AS1452" i="2"/>
  <c r="AS1453" i="2"/>
  <c r="AS1454" i="2"/>
  <c r="AS1455" i="2"/>
  <c r="AS1456" i="2"/>
  <c r="AS1457" i="2"/>
  <c r="AS1458" i="2"/>
  <c r="AS1459" i="2"/>
  <c r="AS1460" i="2"/>
  <c r="AS1461" i="2"/>
  <c r="AS1462" i="2"/>
  <c r="AS1463" i="2"/>
  <c r="AS1464" i="2"/>
  <c r="AS1465" i="2"/>
  <c r="AS1466" i="2"/>
  <c r="AS1467" i="2"/>
  <c r="AS1468" i="2"/>
  <c r="AS1469" i="2"/>
  <c r="AS1470" i="2"/>
  <c r="AS1471" i="2"/>
  <c r="AS1472" i="2"/>
  <c r="AS1473" i="2"/>
  <c r="AS1474" i="2"/>
  <c r="AS1475" i="2"/>
  <c r="AS1476" i="2"/>
  <c r="AS1477" i="2"/>
  <c r="AS1478" i="2"/>
  <c r="AS1479" i="2"/>
  <c r="AS1480" i="2"/>
  <c r="AS1481" i="2"/>
  <c r="AS1482" i="2"/>
  <c r="AS1483" i="2"/>
  <c r="AS1484" i="2"/>
  <c r="AS1485" i="2"/>
  <c r="AS1486" i="2"/>
  <c r="AS1487" i="2"/>
  <c r="AS1488" i="2"/>
  <c r="AS1489" i="2"/>
  <c r="AS1490" i="2"/>
  <c r="AS1491" i="2"/>
  <c r="AS1492" i="2"/>
  <c r="AS1493" i="2"/>
  <c r="AS1494" i="2"/>
  <c r="AS1495" i="2"/>
  <c r="AS1496" i="2"/>
  <c r="AS1497" i="2"/>
  <c r="AS1498" i="2"/>
  <c r="AS1499" i="2"/>
  <c r="AS1500" i="2"/>
  <c r="AS1501" i="2"/>
  <c r="AS1502" i="2"/>
  <c r="AS1503" i="2"/>
  <c r="AS1504" i="2"/>
  <c r="AS1505" i="2"/>
  <c r="AS1506" i="2"/>
  <c r="AS1507" i="2"/>
  <c r="AS1508" i="2"/>
  <c r="AS1509" i="2"/>
  <c r="AS1510" i="2"/>
  <c r="AS1511" i="2"/>
  <c r="AS1512" i="2"/>
  <c r="AS1513" i="2"/>
  <c r="AS1514" i="2"/>
  <c r="AS1515" i="2"/>
  <c r="AS1516" i="2"/>
  <c r="AS1517" i="2"/>
  <c r="AS1518" i="2"/>
  <c r="AS1519" i="2"/>
  <c r="AS1520" i="2"/>
  <c r="AS1521" i="2"/>
  <c r="AS1522" i="2"/>
  <c r="AS1523" i="2"/>
  <c r="AS1524" i="2"/>
  <c r="AS1525" i="2"/>
  <c r="AS1526" i="2"/>
  <c r="AS1527" i="2"/>
  <c r="AS1528" i="2"/>
  <c r="AS1529" i="2"/>
  <c r="AS1530" i="2"/>
  <c r="AS1531" i="2"/>
  <c r="AS1532" i="2"/>
  <c r="AS1533" i="2"/>
  <c r="AS1534" i="2"/>
  <c r="AS1535" i="2"/>
  <c r="AS1536" i="2"/>
  <c r="AS1537" i="2"/>
  <c r="AS1538" i="2"/>
  <c r="AS1539" i="2"/>
  <c r="AS1540" i="2"/>
  <c r="AS1541" i="2"/>
  <c r="AS1542" i="2"/>
  <c r="AS1543" i="2"/>
  <c r="AS1544" i="2"/>
  <c r="AS1545" i="2"/>
  <c r="AS1546" i="2"/>
  <c r="AS1547" i="2"/>
  <c r="AS1548" i="2"/>
  <c r="AS1549" i="2"/>
  <c r="AS1550" i="2"/>
  <c r="AS1551" i="2"/>
  <c r="AS1552" i="2"/>
  <c r="AS1553" i="2"/>
  <c r="AS1554" i="2"/>
  <c r="AS1555" i="2"/>
  <c r="AS1556" i="2"/>
  <c r="AS1557" i="2"/>
  <c r="AS1558" i="2"/>
  <c r="AS1559" i="2"/>
  <c r="AS1560" i="2"/>
  <c r="AS1561" i="2"/>
  <c r="AS1562" i="2"/>
  <c r="AS1563" i="2"/>
  <c r="AS1564" i="2"/>
  <c r="AS1565" i="2"/>
  <c r="AS1566" i="2"/>
  <c r="AS1567" i="2"/>
  <c r="AS1568" i="2"/>
  <c r="AS1569" i="2"/>
  <c r="AS1570" i="2"/>
  <c r="AS1571" i="2"/>
  <c r="AS1572" i="2"/>
  <c r="AS1573" i="2"/>
  <c r="AS1574" i="2"/>
  <c r="AS1575" i="2"/>
  <c r="AS1576" i="2"/>
  <c r="AS1577" i="2"/>
  <c r="AS1578" i="2"/>
  <c r="AS1579" i="2"/>
  <c r="AS1580" i="2"/>
  <c r="AS1581" i="2"/>
  <c r="AS1582" i="2"/>
  <c r="AS1583" i="2"/>
  <c r="AS1584" i="2"/>
  <c r="AS1585" i="2"/>
  <c r="AS1586" i="2"/>
  <c r="AS1587" i="2"/>
  <c r="AS1588" i="2"/>
  <c r="AS1589" i="2"/>
  <c r="AS1590" i="2"/>
  <c r="AS1591" i="2"/>
  <c r="AS1592" i="2"/>
  <c r="AS1593" i="2"/>
  <c r="AS1594" i="2"/>
  <c r="AS1595" i="2"/>
  <c r="AS1596" i="2"/>
  <c r="AS1597" i="2"/>
  <c r="AS1598" i="2"/>
  <c r="AS1599" i="2"/>
  <c r="AS1600" i="2"/>
  <c r="AS1601" i="2"/>
  <c r="AS1602" i="2"/>
  <c r="AS1603" i="2"/>
  <c r="AS1604" i="2"/>
  <c r="AS1605" i="2"/>
  <c r="AS1606" i="2"/>
  <c r="AS1607" i="2"/>
  <c r="AS1608" i="2"/>
  <c r="AS1609" i="2"/>
  <c r="AS1610" i="2"/>
  <c r="AS1611" i="2"/>
  <c r="AS1612" i="2"/>
  <c r="AS1613" i="2"/>
  <c r="AS1614" i="2"/>
  <c r="AS1615" i="2"/>
  <c r="AS1616" i="2"/>
  <c r="AS1617" i="2"/>
  <c r="AS1618" i="2"/>
  <c r="AS1619" i="2"/>
  <c r="AS1620" i="2"/>
  <c r="AS1621" i="2"/>
  <c r="AS1622" i="2"/>
  <c r="AS1623" i="2"/>
  <c r="AS1624" i="2"/>
  <c r="AS1625" i="2"/>
  <c r="AS1626" i="2"/>
  <c r="AS1627" i="2"/>
  <c r="AS1628" i="2"/>
  <c r="AS1629" i="2"/>
  <c r="AS1630" i="2"/>
  <c r="AS1631" i="2"/>
  <c r="AS1632" i="2"/>
  <c r="AS1633" i="2"/>
  <c r="AS1634" i="2"/>
  <c r="AS1635" i="2"/>
  <c r="AS1636" i="2"/>
  <c r="AS1637" i="2"/>
  <c r="AS1638" i="2"/>
  <c r="AS1639" i="2"/>
  <c r="AS1640" i="2"/>
  <c r="AS1641" i="2"/>
  <c r="AS1642" i="2"/>
  <c r="AS1643" i="2"/>
  <c r="AS1644" i="2"/>
  <c r="AS1645" i="2"/>
  <c r="AS1646" i="2"/>
  <c r="AS1647" i="2"/>
  <c r="AS1648" i="2"/>
  <c r="AS1649" i="2"/>
  <c r="AS1650" i="2"/>
  <c r="AS1651" i="2"/>
  <c r="AS1652" i="2"/>
  <c r="AS1653" i="2"/>
  <c r="AS1654" i="2"/>
  <c r="AS1655" i="2"/>
  <c r="AS1656" i="2"/>
  <c r="AS1657" i="2"/>
  <c r="AS1658" i="2"/>
  <c r="AS1659" i="2"/>
  <c r="AS1660" i="2"/>
  <c r="AS1661" i="2"/>
  <c r="AS1662" i="2"/>
  <c r="AS1663" i="2"/>
  <c r="AS1664" i="2"/>
  <c r="AS1665" i="2"/>
  <c r="AS1666" i="2"/>
  <c r="AS1667" i="2"/>
  <c r="AS1668" i="2"/>
  <c r="AS1669" i="2"/>
  <c r="AS1670" i="2"/>
  <c r="AS1671" i="2"/>
  <c r="AS1672" i="2"/>
  <c r="AS1673" i="2"/>
  <c r="AS1674" i="2"/>
  <c r="AS1675" i="2"/>
  <c r="AS1676" i="2"/>
  <c r="AS1677" i="2"/>
  <c r="AS1678" i="2"/>
  <c r="AS1679" i="2"/>
  <c r="AS1680" i="2"/>
  <c r="AS1681" i="2"/>
  <c r="AS1682" i="2"/>
  <c r="AS1683" i="2"/>
  <c r="AS1684" i="2"/>
  <c r="AS1685" i="2"/>
  <c r="AS1686" i="2"/>
  <c r="AS1687" i="2"/>
  <c r="AS1688" i="2"/>
  <c r="AS1689" i="2"/>
  <c r="AS1690" i="2"/>
  <c r="AS1691" i="2"/>
  <c r="AS1692" i="2"/>
  <c r="AS1693" i="2"/>
  <c r="AS1694" i="2"/>
  <c r="AS1695" i="2"/>
  <c r="AS1696" i="2"/>
  <c r="AS1697" i="2"/>
  <c r="AS1698" i="2"/>
  <c r="AS1699" i="2"/>
  <c r="AS1700" i="2"/>
  <c r="AS1701" i="2"/>
  <c r="AS1702" i="2"/>
  <c r="AS1703" i="2"/>
  <c r="AS1704" i="2"/>
  <c r="AS1705" i="2"/>
  <c r="AS1706" i="2"/>
  <c r="AS1707" i="2"/>
  <c r="AS1708" i="2"/>
  <c r="AS1709" i="2"/>
  <c r="AS1710" i="2"/>
  <c r="AS1711" i="2"/>
  <c r="AS1712" i="2"/>
  <c r="AS1713" i="2"/>
  <c r="AS1714" i="2"/>
  <c r="AS1715" i="2"/>
  <c r="AS1716" i="2"/>
  <c r="AS1717" i="2"/>
  <c r="AS1718" i="2"/>
  <c r="AS1719" i="2"/>
  <c r="AS1720" i="2"/>
  <c r="AS1721" i="2"/>
  <c r="AS1722" i="2"/>
  <c r="AS1723" i="2"/>
  <c r="AS1724" i="2"/>
  <c r="AS1725" i="2"/>
  <c r="AS1726" i="2"/>
  <c r="AS1727" i="2"/>
  <c r="AS1728" i="2"/>
  <c r="AS1729" i="2"/>
  <c r="AS1730" i="2"/>
  <c r="AS1731" i="2"/>
  <c r="AS1732" i="2"/>
  <c r="AS1733" i="2"/>
  <c r="AS1734" i="2"/>
  <c r="AS1735" i="2"/>
  <c r="AS1736" i="2"/>
  <c r="AS1737" i="2"/>
  <c r="AS1738" i="2"/>
  <c r="AS1739" i="2"/>
  <c r="AS1740" i="2"/>
  <c r="AS1741" i="2"/>
  <c r="AS1742" i="2"/>
  <c r="AS1743" i="2"/>
  <c r="AS1744" i="2"/>
  <c r="AS1745" i="2"/>
  <c r="AS1746" i="2"/>
  <c r="AS1747" i="2"/>
  <c r="AS1748" i="2"/>
  <c r="AS1749" i="2"/>
  <c r="AS1750" i="2"/>
  <c r="AS1751" i="2"/>
  <c r="AS1752" i="2"/>
  <c r="AS1753" i="2"/>
  <c r="AS1754" i="2"/>
  <c r="AS1755" i="2"/>
  <c r="AS1756" i="2"/>
  <c r="AS1757" i="2"/>
  <c r="AS1758" i="2"/>
  <c r="AS1759" i="2"/>
  <c r="AS1760" i="2"/>
  <c r="AS1761" i="2"/>
  <c r="AS1762" i="2"/>
  <c r="AS1763" i="2"/>
  <c r="AS1764" i="2"/>
  <c r="AS1765" i="2"/>
  <c r="AS1766" i="2"/>
  <c r="AS1767" i="2"/>
  <c r="AS1768" i="2"/>
  <c r="AS1769" i="2"/>
  <c r="AS1770" i="2"/>
  <c r="AS1771" i="2"/>
  <c r="AS1772" i="2"/>
  <c r="AS1773" i="2"/>
  <c r="AS1774" i="2"/>
  <c r="AS1775" i="2"/>
  <c r="AS1776" i="2"/>
  <c r="AS1777" i="2"/>
  <c r="AS1778" i="2"/>
  <c r="AS1779" i="2"/>
  <c r="AS1780" i="2"/>
  <c r="AS1781" i="2"/>
  <c r="AS1782" i="2"/>
  <c r="AS1783" i="2"/>
  <c r="AS1784" i="2"/>
  <c r="AS1785" i="2"/>
  <c r="AS1786" i="2"/>
  <c r="AS1787" i="2"/>
  <c r="AS1788" i="2"/>
  <c r="AS1789" i="2"/>
  <c r="AS1790" i="2"/>
  <c r="AS1791" i="2"/>
  <c r="AS1792" i="2"/>
  <c r="AS1793" i="2"/>
  <c r="AS1794" i="2"/>
  <c r="AS1795" i="2"/>
  <c r="AS1796" i="2"/>
  <c r="AS1797" i="2"/>
  <c r="AS1798" i="2"/>
  <c r="AS1799" i="2"/>
  <c r="AS1800" i="2"/>
  <c r="AS1801" i="2"/>
  <c r="AS1802" i="2"/>
  <c r="AS1803" i="2"/>
  <c r="AS1804" i="2"/>
  <c r="AS1805" i="2"/>
  <c r="AS1806" i="2"/>
  <c r="AS1807" i="2"/>
  <c r="AS1808" i="2"/>
  <c r="AS1809" i="2"/>
  <c r="AS1810" i="2"/>
  <c r="AS1811" i="2"/>
  <c r="AS1812" i="2"/>
  <c r="AS1813" i="2"/>
  <c r="AS1814" i="2"/>
  <c r="AS1815" i="2"/>
  <c r="AS1816" i="2"/>
  <c r="AS1817" i="2"/>
  <c r="AS1818" i="2"/>
  <c r="AS1819" i="2"/>
  <c r="AS1820" i="2"/>
  <c r="AS1821" i="2"/>
  <c r="AS1822" i="2"/>
  <c r="AS1823" i="2"/>
  <c r="AS1824" i="2"/>
  <c r="AS1825" i="2"/>
  <c r="AS1826" i="2"/>
  <c r="AS1827" i="2"/>
  <c r="AS1828" i="2"/>
  <c r="AS1829" i="2"/>
  <c r="AS1830" i="2"/>
  <c r="AS1831" i="2"/>
  <c r="AS1832" i="2"/>
  <c r="AS1833" i="2"/>
  <c r="AS1834" i="2"/>
  <c r="AS1835" i="2"/>
  <c r="AS1836" i="2"/>
  <c r="AS1837" i="2"/>
  <c r="AS1838" i="2"/>
  <c r="AS1839" i="2"/>
  <c r="AS1840" i="2"/>
  <c r="AS1841" i="2"/>
  <c r="AS1842" i="2"/>
  <c r="AS1843" i="2"/>
  <c r="AS1844" i="2"/>
  <c r="AS1845" i="2"/>
  <c r="AS1846" i="2"/>
  <c r="AS1847" i="2"/>
  <c r="AS1848" i="2"/>
  <c r="AS1849" i="2"/>
  <c r="AS1850" i="2"/>
  <c r="AS1851" i="2"/>
  <c r="AS1852" i="2"/>
  <c r="AS1853" i="2"/>
  <c r="AS1854" i="2"/>
  <c r="AS1855" i="2"/>
  <c r="AS1856" i="2"/>
  <c r="AS1857" i="2"/>
  <c r="AS1858" i="2"/>
  <c r="AS1859" i="2"/>
  <c r="AS1860" i="2"/>
  <c r="AS1861" i="2"/>
  <c r="AS1862" i="2"/>
  <c r="AS1863" i="2"/>
  <c r="AS1864" i="2"/>
  <c r="AS1865" i="2"/>
  <c r="AS1866" i="2"/>
  <c r="AS1867" i="2"/>
  <c r="AS1868" i="2"/>
  <c r="AS1869" i="2"/>
  <c r="AS1870" i="2"/>
  <c r="AS1871" i="2"/>
  <c r="AS1872" i="2"/>
  <c r="AS1873" i="2"/>
  <c r="AS1874" i="2"/>
  <c r="AS1875" i="2"/>
  <c r="AS1876" i="2"/>
  <c r="AS1877" i="2"/>
  <c r="AS1878" i="2"/>
  <c r="AS1879" i="2"/>
  <c r="AS1880" i="2"/>
  <c r="AS1881" i="2"/>
  <c r="AS1882" i="2"/>
  <c r="AS1883" i="2"/>
  <c r="AS1884" i="2"/>
  <c r="AS1885" i="2"/>
  <c r="AS1886" i="2"/>
  <c r="AS1887" i="2"/>
  <c r="AS1888" i="2"/>
  <c r="AS1889" i="2"/>
  <c r="AS1890" i="2"/>
  <c r="AS1891" i="2"/>
  <c r="AS1892" i="2"/>
  <c r="AS1893" i="2"/>
  <c r="AS1894" i="2"/>
  <c r="AS1895" i="2"/>
  <c r="AS1896" i="2"/>
  <c r="AS1897" i="2"/>
  <c r="AS1898" i="2"/>
  <c r="AS1899" i="2"/>
  <c r="AS1900" i="2"/>
  <c r="AS1901" i="2"/>
  <c r="AS1902" i="2"/>
  <c r="AS1903" i="2"/>
  <c r="AS1904" i="2"/>
  <c r="AS1905" i="2"/>
  <c r="AS1906" i="2"/>
  <c r="AS1907" i="2"/>
  <c r="AS1908" i="2"/>
  <c r="AS1909" i="2"/>
  <c r="AS1910" i="2"/>
  <c r="AS1911" i="2"/>
  <c r="AS1912" i="2"/>
  <c r="AS1913" i="2"/>
  <c r="AS1914" i="2"/>
  <c r="AS1915" i="2"/>
  <c r="AS1916" i="2"/>
  <c r="AS1917" i="2"/>
  <c r="AS1918" i="2"/>
  <c r="AS1919" i="2"/>
  <c r="AS1920" i="2"/>
  <c r="AS1921" i="2"/>
  <c r="AS1922" i="2"/>
  <c r="AS1923" i="2"/>
  <c r="AS1924" i="2"/>
  <c r="AS1925" i="2"/>
  <c r="AS1926" i="2"/>
  <c r="AS1927" i="2"/>
  <c r="AS1928" i="2"/>
  <c r="AS1929" i="2"/>
  <c r="AS1930" i="2"/>
  <c r="AS1931" i="2"/>
  <c r="AS1932" i="2"/>
  <c r="AS1933" i="2"/>
  <c r="AS1934" i="2"/>
  <c r="AS1935" i="2"/>
  <c r="AS1936" i="2"/>
  <c r="AS1937" i="2"/>
  <c r="AS1938" i="2"/>
  <c r="AS1939" i="2"/>
  <c r="AS1940" i="2"/>
  <c r="AS1941" i="2"/>
  <c r="AS1942" i="2"/>
  <c r="AS1943" i="2"/>
  <c r="AS1944" i="2"/>
  <c r="AS1945" i="2"/>
  <c r="AS1946" i="2"/>
  <c r="AS1947" i="2"/>
  <c r="AS1948" i="2"/>
  <c r="AS1949" i="2"/>
  <c r="AS1950" i="2"/>
  <c r="AS1951" i="2"/>
  <c r="AS1952" i="2"/>
  <c r="AS1953" i="2"/>
  <c r="AS1954" i="2"/>
  <c r="AS1955" i="2"/>
  <c r="AS1956" i="2"/>
  <c r="AS1957" i="2"/>
  <c r="AS1958" i="2"/>
  <c r="AS1959" i="2"/>
  <c r="AS1960" i="2"/>
  <c r="AS1961" i="2"/>
  <c r="AS1962" i="2"/>
  <c r="AS1963" i="2"/>
  <c r="AS1964" i="2"/>
  <c r="AS1965" i="2"/>
  <c r="AS1966" i="2"/>
  <c r="AS1967" i="2"/>
  <c r="AS1968" i="2"/>
  <c r="AS1969" i="2"/>
  <c r="AS1970" i="2"/>
  <c r="AS1971" i="2"/>
  <c r="AS1972" i="2"/>
  <c r="AS1973" i="2"/>
  <c r="AS1974" i="2"/>
  <c r="AS1975" i="2"/>
  <c r="AS1976" i="2"/>
  <c r="AS1977" i="2"/>
  <c r="AS1978" i="2"/>
  <c r="AS1979" i="2"/>
  <c r="AS1980" i="2"/>
  <c r="AS1981" i="2"/>
  <c r="AS1982" i="2"/>
  <c r="AS1983" i="2"/>
  <c r="AS1984" i="2"/>
  <c r="AS1985" i="2"/>
  <c r="AS1986" i="2"/>
  <c r="AS1987" i="2"/>
  <c r="AS1988" i="2"/>
  <c r="AS1989" i="2"/>
  <c r="AS1990" i="2"/>
  <c r="AS1991" i="2"/>
  <c r="AS1992" i="2"/>
  <c r="AS1993" i="2"/>
  <c r="AS1994" i="2"/>
  <c r="AS1995" i="2"/>
  <c r="AS1996" i="2"/>
  <c r="AS1997" i="2"/>
  <c r="AS1998" i="2"/>
  <c r="AS1999" i="2"/>
  <c r="AS2000" i="2"/>
  <c r="AS2001" i="2"/>
  <c r="AS2002" i="2"/>
  <c r="AS2003" i="2"/>
  <c r="AS2004" i="2"/>
  <c r="AS2005" i="2"/>
  <c r="AS2006" i="2"/>
  <c r="AS2007" i="2"/>
  <c r="AS2008" i="2"/>
  <c r="AS2009" i="2"/>
  <c r="AS2010" i="2"/>
  <c r="AS2011" i="2"/>
  <c r="AS2012" i="2"/>
  <c r="AS2013" i="2"/>
  <c r="AS2014" i="2"/>
  <c r="AS2015" i="2"/>
  <c r="AS2016" i="2"/>
  <c r="AS2017" i="2"/>
  <c r="AS2018" i="2"/>
  <c r="AS2019" i="2"/>
  <c r="AS2020" i="2"/>
  <c r="AS2021" i="2"/>
  <c r="AS2022" i="2"/>
  <c r="AR2" i="2"/>
  <c r="AR3" i="2"/>
  <c r="AR4" i="2"/>
  <c r="AR5" i="2"/>
  <c r="AR6" i="2"/>
  <c r="AR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6" i="2"/>
  <c r="AR97" i="2"/>
  <c r="AR98" i="2"/>
  <c r="AR99" i="2"/>
  <c r="AR100" i="2"/>
  <c r="AR101"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2"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8" i="2"/>
  <c r="AR179" i="2"/>
  <c r="AR180" i="2"/>
  <c r="AR181" i="2"/>
  <c r="AR182" i="2"/>
  <c r="AR183" i="2"/>
  <c r="AR184" i="2"/>
  <c r="AR185" i="2"/>
  <c r="AR186" i="2"/>
  <c r="AR187" i="2"/>
  <c r="AR188" i="2"/>
  <c r="AR189" i="2"/>
  <c r="AR190" i="2"/>
  <c r="AR191" i="2"/>
  <c r="AR192" i="2"/>
  <c r="AR193" i="2"/>
  <c r="AR194" i="2"/>
  <c r="AR195" i="2"/>
  <c r="AR196" i="2"/>
  <c r="AR197" i="2"/>
  <c r="AR198" i="2"/>
  <c r="AR199" i="2"/>
  <c r="AR200" i="2"/>
  <c r="AR201" i="2"/>
  <c r="AR202" i="2"/>
  <c r="AR203" i="2"/>
  <c r="AR204" i="2"/>
  <c r="AR205" i="2"/>
  <c r="AR206" i="2"/>
  <c r="AR207" i="2"/>
  <c r="AR208" i="2"/>
  <c r="AR209" i="2"/>
  <c r="AR210" i="2"/>
  <c r="AR211" i="2"/>
  <c r="AR212" i="2"/>
  <c r="AR213" i="2"/>
  <c r="AR214" i="2"/>
  <c r="AR215" i="2"/>
  <c r="AR216" i="2"/>
  <c r="AR217" i="2"/>
  <c r="AR218" i="2"/>
  <c r="AR219" i="2"/>
  <c r="AR220" i="2"/>
  <c r="AR221" i="2"/>
  <c r="AR222" i="2"/>
  <c r="AR223" i="2"/>
  <c r="AR224" i="2"/>
  <c r="AR225" i="2"/>
  <c r="AR226" i="2"/>
  <c r="AR227" i="2"/>
  <c r="AR228" i="2"/>
  <c r="AR229" i="2"/>
  <c r="AR230" i="2"/>
  <c r="AR231" i="2"/>
  <c r="AR232" i="2"/>
  <c r="AR233" i="2"/>
  <c r="AR234" i="2"/>
  <c r="AR235" i="2"/>
  <c r="AR236" i="2"/>
  <c r="AR237" i="2"/>
  <c r="AR238" i="2"/>
  <c r="AR239" i="2"/>
  <c r="AR240" i="2"/>
  <c r="AR241" i="2"/>
  <c r="AR242" i="2"/>
  <c r="AR243" i="2"/>
  <c r="AR244" i="2"/>
  <c r="AR245" i="2"/>
  <c r="AR246" i="2"/>
  <c r="AR247" i="2"/>
  <c r="AR248" i="2"/>
  <c r="AR249" i="2"/>
  <c r="AR250" i="2"/>
  <c r="AR251" i="2"/>
  <c r="AR252" i="2"/>
  <c r="AR253" i="2"/>
  <c r="AR254" i="2"/>
  <c r="AR255" i="2"/>
  <c r="AR256" i="2"/>
  <c r="AR257" i="2"/>
  <c r="AR258" i="2"/>
  <c r="AR259" i="2"/>
  <c r="AR260" i="2"/>
  <c r="AR261" i="2"/>
  <c r="AR262" i="2"/>
  <c r="AR263" i="2"/>
  <c r="AR264" i="2"/>
  <c r="AR265" i="2"/>
  <c r="AR266" i="2"/>
  <c r="AR267" i="2"/>
  <c r="AR268" i="2"/>
  <c r="AR269" i="2"/>
  <c r="AR270" i="2"/>
  <c r="AR271" i="2"/>
  <c r="AR272" i="2"/>
  <c r="AR273" i="2"/>
  <c r="AR274" i="2"/>
  <c r="AR275" i="2"/>
  <c r="AR276" i="2"/>
  <c r="AR277" i="2"/>
  <c r="AR278" i="2"/>
  <c r="AR279" i="2"/>
  <c r="AR280" i="2"/>
  <c r="AR281" i="2"/>
  <c r="AR282" i="2"/>
  <c r="AR283" i="2"/>
  <c r="AR284" i="2"/>
  <c r="AR285" i="2"/>
  <c r="AR286" i="2"/>
  <c r="AR287" i="2"/>
  <c r="AR288" i="2"/>
  <c r="AR289" i="2"/>
  <c r="AR290" i="2"/>
  <c r="AR291" i="2"/>
  <c r="AR292" i="2"/>
  <c r="AR293" i="2"/>
  <c r="AR294" i="2"/>
  <c r="AR295" i="2"/>
  <c r="AR296" i="2"/>
  <c r="AR297" i="2"/>
  <c r="AR298" i="2"/>
  <c r="AR299" i="2"/>
  <c r="AR300" i="2"/>
  <c r="AR301" i="2"/>
  <c r="AR302" i="2"/>
  <c r="AR303" i="2"/>
  <c r="AR304" i="2"/>
  <c r="AR305" i="2"/>
  <c r="AR306" i="2"/>
  <c r="AR307" i="2"/>
  <c r="AR308" i="2"/>
  <c r="AR309" i="2"/>
  <c r="AR310" i="2"/>
  <c r="AR311" i="2"/>
  <c r="AR312" i="2"/>
  <c r="AR313" i="2"/>
  <c r="AR314" i="2"/>
  <c r="AR315" i="2"/>
  <c r="AR316" i="2"/>
  <c r="AR317" i="2"/>
  <c r="AR318" i="2"/>
  <c r="AR319" i="2"/>
  <c r="AR320" i="2"/>
  <c r="AR321" i="2"/>
  <c r="AR322" i="2"/>
  <c r="AR323" i="2"/>
  <c r="AR324" i="2"/>
  <c r="AR325" i="2"/>
  <c r="AR326" i="2"/>
  <c r="AR327" i="2"/>
  <c r="AR328" i="2"/>
  <c r="AR329" i="2"/>
  <c r="AR330" i="2"/>
  <c r="AR331" i="2"/>
  <c r="AR332" i="2"/>
  <c r="AR333" i="2"/>
  <c r="AR334" i="2"/>
  <c r="AR335" i="2"/>
  <c r="AR336" i="2"/>
  <c r="AR337" i="2"/>
  <c r="AR338" i="2"/>
  <c r="AR339" i="2"/>
  <c r="AR340" i="2"/>
  <c r="AR341" i="2"/>
  <c r="AR342" i="2"/>
  <c r="AR343" i="2"/>
  <c r="AR344" i="2"/>
  <c r="AR345" i="2"/>
  <c r="AR346" i="2"/>
  <c r="AR347" i="2"/>
  <c r="AR348" i="2"/>
  <c r="AR349" i="2"/>
  <c r="AR350" i="2"/>
  <c r="AR351" i="2"/>
  <c r="AR352" i="2"/>
  <c r="AR353" i="2"/>
  <c r="AR354" i="2"/>
  <c r="AR355" i="2"/>
  <c r="AR356" i="2"/>
  <c r="AR357" i="2"/>
  <c r="AR358" i="2"/>
  <c r="AR359" i="2"/>
  <c r="AR360" i="2"/>
  <c r="AR361" i="2"/>
  <c r="AR362" i="2"/>
  <c r="AR363" i="2"/>
  <c r="AR364" i="2"/>
  <c r="AR365" i="2"/>
  <c r="AR366" i="2"/>
  <c r="AR367" i="2"/>
  <c r="AR368" i="2"/>
  <c r="AR369" i="2"/>
  <c r="AR370" i="2"/>
  <c r="AR371" i="2"/>
  <c r="AR372" i="2"/>
  <c r="AR373" i="2"/>
  <c r="AR374" i="2"/>
  <c r="AR375" i="2"/>
  <c r="AR376" i="2"/>
  <c r="AR377" i="2"/>
  <c r="AR378" i="2"/>
  <c r="AR379" i="2"/>
  <c r="AR380" i="2"/>
  <c r="AR381" i="2"/>
  <c r="AR382" i="2"/>
  <c r="AR383" i="2"/>
  <c r="AR384" i="2"/>
  <c r="AR385" i="2"/>
  <c r="AR386" i="2"/>
  <c r="AR387" i="2"/>
  <c r="AR388" i="2"/>
  <c r="AR389" i="2"/>
  <c r="AR390" i="2"/>
  <c r="AR391" i="2"/>
  <c r="AR392" i="2"/>
  <c r="AR393" i="2"/>
  <c r="AR394" i="2"/>
  <c r="AR395" i="2"/>
  <c r="AR396" i="2"/>
  <c r="AR397" i="2"/>
  <c r="AR398" i="2"/>
  <c r="AR399" i="2"/>
  <c r="AR400" i="2"/>
  <c r="AR401" i="2"/>
  <c r="AR402" i="2"/>
  <c r="AR403" i="2"/>
  <c r="AR404" i="2"/>
  <c r="AR405" i="2"/>
  <c r="AR406" i="2"/>
  <c r="AR407" i="2"/>
  <c r="AR408" i="2"/>
  <c r="AR409" i="2"/>
  <c r="AR410" i="2"/>
  <c r="AR411" i="2"/>
  <c r="AR412" i="2"/>
  <c r="AR413" i="2"/>
  <c r="AR414" i="2"/>
  <c r="AR415" i="2"/>
  <c r="AR416" i="2"/>
  <c r="AR417" i="2"/>
  <c r="AR418" i="2"/>
  <c r="AR419" i="2"/>
  <c r="AR420" i="2"/>
  <c r="AR421" i="2"/>
  <c r="AR422" i="2"/>
  <c r="AR423" i="2"/>
  <c r="AR424" i="2"/>
  <c r="AR425" i="2"/>
  <c r="AR426" i="2"/>
  <c r="AR427" i="2"/>
  <c r="AR428" i="2"/>
  <c r="AR429" i="2"/>
  <c r="AR430" i="2"/>
  <c r="AR431" i="2"/>
  <c r="AR432" i="2"/>
  <c r="AR433" i="2"/>
  <c r="AR434" i="2"/>
  <c r="AR435" i="2"/>
  <c r="AR436" i="2"/>
  <c r="AR437" i="2"/>
  <c r="AR438" i="2"/>
  <c r="AR439" i="2"/>
  <c r="AR440" i="2"/>
  <c r="AR441" i="2"/>
  <c r="AR442" i="2"/>
  <c r="AR443" i="2"/>
  <c r="AR444" i="2"/>
  <c r="AR445" i="2"/>
  <c r="AR446" i="2"/>
  <c r="AR447" i="2"/>
  <c r="AR448" i="2"/>
  <c r="AR449" i="2"/>
  <c r="AR450" i="2"/>
  <c r="AR451" i="2"/>
  <c r="AR452" i="2"/>
  <c r="AR453" i="2"/>
  <c r="AR454" i="2"/>
  <c r="AR455" i="2"/>
  <c r="AR456" i="2"/>
  <c r="AR457" i="2"/>
  <c r="AR458" i="2"/>
  <c r="AR459" i="2"/>
  <c r="AR460" i="2"/>
  <c r="AR461" i="2"/>
  <c r="AR462" i="2"/>
  <c r="AR463" i="2"/>
  <c r="AR464" i="2"/>
  <c r="AR465" i="2"/>
  <c r="AR466" i="2"/>
  <c r="AR467" i="2"/>
  <c r="AR468" i="2"/>
  <c r="AR469" i="2"/>
  <c r="AR470" i="2"/>
  <c r="AR471" i="2"/>
  <c r="AR472" i="2"/>
  <c r="AR473" i="2"/>
  <c r="AR474" i="2"/>
  <c r="AR475" i="2"/>
  <c r="AR476" i="2"/>
  <c r="AR477" i="2"/>
  <c r="AR478" i="2"/>
  <c r="AR479" i="2"/>
  <c r="AR480" i="2"/>
  <c r="AR481" i="2"/>
  <c r="AR482" i="2"/>
  <c r="AR483" i="2"/>
  <c r="AR484" i="2"/>
  <c r="AR485" i="2"/>
  <c r="AR486" i="2"/>
  <c r="AR487" i="2"/>
  <c r="AR488" i="2"/>
  <c r="AR489" i="2"/>
  <c r="AR490" i="2"/>
  <c r="AR491" i="2"/>
  <c r="AR492" i="2"/>
  <c r="AR493" i="2"/>
  <c r="AR494" i="2"/>
  <c r="AR495" i="2"/>
  <c r="AR496" i="2"/>
  <c r="AR497" i="2"/>
  <c r="AR498" i="2"/>
  <c r="AR499" i="2"/>
  <c r="AR500" i="2"/>
  <c r="AR501" i="2"/>
  <c r="AR502" i="2"/>
  <c r="AR503" i="2"/>
  <c r="AR504" i="2"/>
  <c r="AR505" i="2"/>
  <c r="AR506" i="2"/>
  <c r="AR507" i="2"/>
  <c r="AR508" i="2"/>
  <c r="AR509" i="2"/>
  <c r="AR510" i="2"/>
  <c r="AR511" i="2"/>
  <c r="AR512" i="2"/>
  <c r="AR513" i="2"/>
  <c r="AR514" i="2"/>
  <c r="AR515" i="2"/>
  <c r="AR516" i="2"/>
  <c r="AR517" i="2"/>
  <c r="AR518" i="2"/>
  <c r="AR519" i="2"/>
  <c r="AR520" i="2"/>
  <c r="AR521" i="2"/>
  <c r="AR522" i="2"/>
  <c r="AR523" i="2"/>
  <c r="AR524" i="2"/>
  <c r="AR525" i="2"/>
  <c r="AR526" i="2"/>
  <c r="AR527" i="2"/>
  <c r="AR528" i="2"/>
  <c r="AR529" i="2"/>
  <c r="AR530" i="2"/>
  <c r="AR531" i="2"/>
  <c r="AR532" i="2"/>
  <c r="AR533" i="2"/>
  <c r="AR534" i="2"/>
  <c r="AR535" i="2"/>
  <c r="AR536" i="2"/>
  <c r="AR537" i="2"/>
  <c r="AR538" i="2"/>
  <c r="AR539" i="2"/>
  <c r="AR540" i="2"/>
  <c r="AR541" i="2"/>
  <c r="AR542" i="2"/>
  <c r="AR543" i="2"/>
  <c r="AR544" i="2"/>
  <c r="AR545" i="2"/>
  <c r="AR546" i="2"/>
  <c r="AR547" i="2"/>
  <c r="AR548" i="2"/>
  <c r="AR549" i="2"/>
  <c r="AR550" i="2"/>
  <c r="AR551" i="2"/>
  <c r="AR552" i="2"/>
  <c r="AR553" i="2"/>
  <c r="AR554" i="2"/>
  <c r="AR555" i="2"/>
  <c r="AR556" i="2"/>
  <c r="AR557" i="2"/>
  <c r="AR558" i="2"/>
  <c r="AR559" i="2"/>
  <c r="AR560" i="2"/>
  <c r="AR561" i="2"/>
  <c r="AR562" i="2"/>
  <c r="AR563" i="2"/>
  <c r="AR564" i="2"/>
  <c r="AR565" i="2"/>
  <c r="AR566" i="2"/>
  <c r="AR567" i="2"/>
  <c r="AR568" i="2"/>
  <c r="AR569" i="2"/>
  <c r="AR570" i="2"/>
  <c r="AR571" i="2"/>
  <c r="AR572" i="2"/>
  <c r="AR573" i="2"/>
  <c r="AR574" i="2"/>
  <c r="AR575" i="2"/>
  <c r="AR576" i="2"/>
  <c r="AR577" i="2"/>
  <c r="AR578" i="2"/>
  <c r="AR579" i="2"/>
  <c r="AR580" i="2"/>
  <c r="AR581" i="2"/>
  <c r="AR582" i="2"/>
  <c r="AR583" i="2"/>
  <c r="AR584" i="2"/>
  <c r="AR585" i="2"/>
  <c r="AR586" i="2"/>
  <c r="AR587" i="2"/>
  <c r="AR588" i="2"/>
  <c r="AR589" i="2"/>
  <c r="AR590" i="2"/>
  <c r="AR591" i="2"/>
  <c r="AR592" i="2"/>
  <c r="AR593" i="2"/>
  <c r="AR594" i="2"/>
  <c r="AR595" i="2"/>
  <c r="AR596" i="2"/>
  <c r="AR597" i="2"/>
  <c r="AR598" i="2"/>
  <c r="AR599" i="2"/>
  <c r="AR600" i="2"/>
  <c r="AR601" i="2"/>
  <c r="AR602" i="2"/>
  <c r="AR603" i="2"/>
  <c r="AR604" i="2"/>
  <c r="AR605" i="2"/>
  <c r="AR606" i="2"/>
  <c r="AR607" i="2"/>
  <c r="AR608" i="2"/>
  <c r="AR609" i="2"/>
  <c r="AR610" i="2"/>
  <c r="AR611" i="2"/>
  <c r="AR612" i="2"/>
  <c r="AR613" i="2"/>
  <c r="AR614" i="2"/>
  <c r="AR615" i="2"/>
  <c r="AR616" i="2"/>
  <c r="AR617" i="2"/>
  <c r="AR618" i="2"/>
  <c r="AR619" i="2"/>
  <c r="AR620" i="2"/>
  <c r="AR621" i="2"/>
  <c r="AR622" i="2"/>
  <c r="AR623" i="2"/>
  <c r="AR624" i="2"/>
  <c r="AR625" i="2"/>
  <c r="AR626" i="2"/>
  <c r="AR627" i="2"/>
  <c r="AR628" i="2"/>
  <c r="AR629" i="2"/>
  <c r="AR630" i="2"/>
  <c r="AR631" i="2"/>
  <c r="AR632" i="2"/>
  <c r="AR633" i="2"/>
  <c r="AR634" i="2"/>
  <c r="AR635" i="2"/>
  <c r="AR636" i="2"/>
  <c r="AR637" i="2"/>
  <c r="AR638" i="2"/>
  <c r="AR639" i="2"/>
  <c r="AR640" i="2"/>
  <c r="AR641" i="2"/>
  <c r="AR642" i="2"/>
  <c r="AR643" i="2"/>
  <c r="AR644" i="2"/>
  <c r="AR645" i="2"/>
  <c r="AR646" i="2"/>
  <c r="AR647" i="2"/>
  <c r="AR648" i="2"/>
  <c r="AR649" i="2"/>
  <c r="AR650" i="2"/>
  <c r="AR651" i="2"/>
  <c r="AR652" i="2"/>
  <c r="AR653" i="2"/>
  <c r="AR654" i="2"/>
  <c r="AR655" i="2"/>
  <c r="AR656" i="2"/>
  <c r="AR657" i="2"/>
  <c r="AR658" i="2"/>
  <c r="AR659" i="2"/>
  <c r="AR660" i="2"/>
  <c r="AR661" i="2"/>
  <c r="AR662" i="2"/>
  <c r="AR663" i="2"/>
  <c r="AR664" i="2"/>
  <c r="AR665" i="2"/>
  <c r="AR666" i="2"/>
  <c r="AR667" i="2"/>
  <c r="AR668" i="2"/>
  <c r="AR669" i="2"/>
  <c r="AR670" i="2"/>
  <c r="AR671" i="2"/>
  <c r="AR672" i="2"/>
  <c r="AR673" i="2"/>
  <c r="AR674" i="2"/>
  <c r="AR675" i="2"/>
  <c r="AR676" i="2"/>
  <c r="AR677" i="2"/>
  <c r="AR678" i="2"/>
  <c r="AR679" i="2"/>
  <c r="AR680" i="2"/>
  <c r="AR681" i="2"/>
  <c r="AR682" i="2"/>
  <c r="AR683" i="2"/>
  <c r="AR684" i="2"/>
  <c r="AR685" i="2"/>
  <c r="AR686" i="2"/>
  <c r="AR687" i="2"/>
  <c r="AR688" i="2"/>
  <c r="AR689" i="2"/>
  <c r="AR690" i="2"/>
  <c r="AR691" i="2"/>
  <c r="AR692" i="2"/>
  <c r="AR693" i="2"/>
  <c r="AR694" i="2"/>
  <c r="AR695" i="2"/>
  <c r="AR696" i="2"/>
  <c r="AR697" i="2"/>
  <c r="AR698" i="2"/>
  <c r="AR699" i="2"/>
  <c r="AR700" i="2"/>
  <c r="AR701" i="2"/>
  <c r="AR702" i="2"/>
  <c r="AR703" i="2"/>
  <c r="AR704" i="2"/>
  <c r="AR705" i="2"/>
  <c r="AR706" i="2"/>
  <c r="AR707" i="2"/>
  <c r="AR708" i="2"/>
  <c r="AR709" i="2"/>
  <c r="AR710" i="2"/>
  <c r="AR711" i="2"/>
  <c r="AR712" i="2"/>
  <c r="AR713" i="2"/>
  <c r="AR714" i="2"/>
  <c r="AR715" i="2"/>
  <c r="AR716" i="2"/>
  <c r="AR717" i="2"/>
  <c r="AR718" i="2"/>
  <c r="AR719" i="2"/>
  <c r="AR720" i="2"/>
  <c r="AR721" i="2"/>
  <c r="AR722" i="2"/>
  <c r="AR723" i="2"/>
  <c r="AR724" i="2"/>
  <c r="AR725" i="2"/>
  <c r="AR726" i="2"/>
  <c r="AR727" i="2"/>
  <c r="AR728" i="2"/>
  <c r="AR729" i="2"/>
  <c r="AR730" i="2"/>
  <c r="AR731" i="2"/>
  <c r="AR732" i="2"/>
  <c r="AR733" i="2"/>
  <c r="AR734" i="2"/>
  <c r="AR735" i="2"/>
  <c r="AR736" i="2"/>
  <c r="AR737" i="2"/>
  <c r="AR738" i="2"/>
  <c r="AR739" i="2"/>
  <c r="AR740" i="2"/>
  <c r="AR741" i="2"/>
  <c r="AR742" i="2"/>
  <c r="AR743" i="2"/>
  <c r="AR744" i="2"/>
  <c r="AR745" i="2"/>
  <c r="AR746" i="2"/>
  <c r="AR747" i="2"/>
  <c r="AR748" i="2"/>
  <c r="AR749" i="2"/>
  <c r="AR750" i="2"/>
  <c r="AR751" i="2"/>
  <c r="AR752" i="2"/>
  <c r="AR753" i="2"/>
  <c r="AR754" i="2"/>
  <c r="AR755" i="2"/>
  <c r="AR756" i="2"/>
  <c r="AR757" i="2"/>
  <c r="AR758" i="2"/>
  <c r="AR759" i="2"/>
  <c r="AR760" i="2"/>
  <c r="AR761" i="2"/>
  <c r="AR762" i="2"/>
  <c r="AR763" i="2"/>
  <c r="AR764" i="2"/>
  <c r="AR765" i="2"/>
  <c r="AR766" i="2"/>
  <c r="AR767" i="2"/>
  <c r="AR768" i="2"/>
  <c r="AR769" i="2"/>
  <c r="AR770" i="2"/>
  <c r="AR771" i="2"/>
  <c r="AR772" i="2"/>
  <c r="AR773" i="2"/>
  <c r="AR774" i="2"/>
  <c r="AR775" i="2"/>
  <c r="AR776" i="2"/>
  <c r="AR777" i="2"/>
  <c r="AR778" i="2"/>
  <c r="AR779" i="2"/>
  <c r="AR780" i="2"/>
  <c r="AR781" i="2"/>
  <c r="AR782" i="2"/>
  <c r="AR783" i="2"/>
  <c r="AR784" i="2"/>
  <c r="AR785" i="2"/>
  <c r="AR786" i="2"/>
  <c r="AR787" i="2"/>
  <c r="AR788" i="2"/>
  <c r="AR789" i="2"/>
  <c r="AR790" i="2"/>
  <c r="AR791" i="2"/>
  <c r="AR792" i="2"/>
  <c r="AR793" i="2"/>
  <c r="AR794" i="2"/>
  <c r="AR795" i="2"/>
  <c r="AR796" i="2"/>
  <c r="AR797" i="2"/>
  <c r="AR798" i="2"/>
  <c r="AR799" i="2"/>
  <c r="AR800" i="2"/>
  <c r="AR801" i="2"/>
  <c r="AR802" i="2"/>
  <c r="AR803" i="2"/>
  <c r="AR804" i="2"/>
  <c r="AR805" i="2"/>
  <c r="AR806" i="2"/>
  <c r="AR807" i="2"/>
  <c r="AR808" i="2"/>
  <c r="AR809" i="2"/>
  <c r="AR810" i="2"/>
  <c r="AR811" i="2"/>
  <c r="AR812" i="2"/>
  <c r="AR813" i="2"/>
  <c r="AR814" i="2"/>
  <c r="AR815" i="2"/>
  <c r="AR816" i="2"/>
  <c r="AR817" i="2"/>
  <c r="AR818" i="2"/>
  <c r="AR819" i="2"/>
  <c r="AR820" i="2"/>
  <c r="AR821" i="2"/>
  <c r="AR822" i="2"/>
  <c r="AR823" i="2"/>
  <c r="AR824" i="2"/>
  <c r="AR825" i="2"/>
  <c r="AR826" i="2"/>
  <c r="AR827" i="2"/>
  <c r="AR828" i="2"/>
  <c r="AR829" i="2"/>
  <c r="AR830" i="2"/>
  <c r="AR831" i="2"/>
  <c r="AR832" i="2"/>
  <c r="AR833" i="2"/>
  <c r="AR834" i="2"/>
  <c r="AR835" i="2"/>
  <c r="AR836" i="2"/>
  <c r="AR837" i="2"/>
  <c r="AR838" i="2"/>
  <c r="AR839" i="2"/>
  <c r="AR840" i="2"/>
  <c r="AR841" i="2"/>
  <c r="AR842" i="2"/>
  <c r="AR843" i="2"/>
  <c r="AR844" i="2"/>
  <c r="AR845" i="2"/>
  <c r="AR846" i="2"/>
  <c r="AR847" i="2"/>
  <c r="AR848" i="2"/>
  <c r="AR849" i="2"/>
  <c r="AR850" i="2"/>
  <c r="AR851" i="2"/>
  <c r="AR852" i="2"/>
  <c r="AR853" i="2"/>
  <c r="AR854" i="2"/>
  <c r="AR855" i="2"/>
  <c r="AR856" i="2"/>
  <c r="AR857" i="2"/>
  <c r="AR858" i="2"/>
  <c r="AR859" i="2"/>
  <c r="AR860" i="2"/>
  <c r="AR861" i="2"/>
  <c r="AR862" i="2"/>
  <c r="AR863" i="2"/>
  <c r="AR864" i="2"/>
  <c r="AR865" i="2"/>
  <c r="AR866" i="2"/>
  <c r="AR867" i="2"/>
  <c r="AR868" i="2"/>
  <c r="AR869" i="2"/>
  <c r="AR870" i="2"/>
  <c r="AR871" i="2"/>
  <c r="AR872" i="2"/>
  <c r="AR873" i="2"/>
  <c r="AR874" i="2"/>
  <c r="AR875" i="2"/>
  <c r="AR876" i="2"/>
  <c r="AR877" i="2"/>
  <c r="AR878" i="2"/>
  <c r="AR879" i="2"/>
  <c r="AR880" i="2"/>
  <c r="AR881" i="2"/>
  <c r="AR882" i="2"/>
  <c r="AR883" i="2"/>
  <c r="AR884" i="2"/>
  <c r="AR885" i="2"/>
  <c r="AR886" i="2"/>
  <c r="AR887" i="2"/>
  <c r="AR888" i="2"/>
  <c r="AR889" i="2"/>
  <c r="AR890" i="2"/>
  <c r="AR891" i="2"/>
  <c r="AR892" i="2"/>
  <c r="AR893" i="2"/>
  <c r="AR894" i="2"/>
  <c r="AR895" i="2"/>
  <c r="AR896" i="2"/>
  <c r="AR897" i="2"/>
  <c r="AR898" i="2"/>
  <c r="AR899" i="2"/>
  <c r="AR900" i="2"/>
  <c r="AR901" i="2"/>
  <c r="AR902" i="2"/>
  <c r="AR903" i="2"/>
  <c r="AR904" i="2"/>
  <c r="AR905" i="2"/>
  <c r="AR906" i="2"/>
  <c r="AR907" i="2"/>
  <c r="AR908" i="2"/>
  <c r="AR909" i="2"/>
  <c r="AR910" i="2"/>
  <c r="AR911" i="2"/>
  <c r="AR912" i="2"/>
  <c r="AR913" i="2"/>
  <c r="AR914" i="2"/>
  <c r="AR915" i="2"/>
  <c r="AR916" i="2"/>
  <c r="AR917" i="2"/>
  <c r="AR918" i="2"/>
  <c r="AR919" i="2"/>
  <c r="AR920" i="2"/>
  <c r="AR921" i="2"/>
  <c r="AR922" i="2"/>
  <c r="AR923" i="2"/>
  <c r="AR924" i="2"/>
  <c r="AR925" i="2"/>
  <c r="AR926" i="2"/>
  <c r="AR927" i="2"/>
  <c r="AR928" i="2"/>
  <c r="AR929" i="2"/>
  <c r="AR930" i="2"/>
  <c r="AR931" i="2"/>
  <c r="AR932" i="2"/>
  <c r="AR933" i="2"/>
  <c r="AR934" i="2"/>
  <c r="AR935" i="2"/>
  <c r="AR936" i="2"/>
  <c r="AR937" i="2"/>
  <c r="AR938" i="2"/>
  <c r="AR939" i="2"/>
  <c r="AR940" i="2"/>
  <c r="AR941" i="2"/>
  <c r="AR942" i="2"/>
  <c r="AR943" i="2"/>
  <c r="AR944" i="2"/>
  <c r="AR945" i="2"/>
  <c r="AR946" i="2"/>
  <c r="AR947" i="2"/>
  <c r="AR948" i="2"/>
  <c r="AR949" i="2"/>
  <c r="AR950" i="2"/>
  <c r="AR951" i="2"/>
  <c r="AR952" i="2"/>
  <c r="AR953" i="2"/>
  <c r="AR954" i="2"/>
  <c r="AR955" i="2"/>
  <c r="AR956" i="2"/>
  <c r="AR957" i="2"/>
  <c r="AR958" i="2"/>
  <c r="AR959" i="2"/>
  <c r="AR960" i="2"/>
  <c r="AR961" i="2"/>
  <c r="AR962" i="2"/>
  <c r="AR963" i="2"/>
  <c r="AR964" i="2"/>
  <c r="AR965" i="2"/>
  <c r="AR966" i="2"/>
  <c r="AR967" i="2"/>
  <c r="AR968" i="2"/>
  <c r="AR969" i="2"/>
  <c r="AR970" i="2"/>
  <c r="AR971" i="2"/>
  <c r="AR972" i="2"/>
  <c r="AR973" i="2"/>
  <c r="AR974" i="2"/>
  <c r="AR975" i="2"/>
  <c r="AR976" i="2"/>
  <c r="AR977" i="2"/>
  <c r="AR978" i="2"/>
  <c r="AR979" i="2"/>
  <c r="AR980" i="2"/>
  <c r="AR981" i="2"/>
  <c r="AR982" i="2"/>
  <c r="AR983" i="2"/>
  <c r="AR984" i="2"/>
  <c r="AR985" i="2"/>
  <c r="AR986" i="2"/>
  <c r="AR987" i="2"/>
  <c r="AR988" i="2"/>
  <c r="AR989" i="2"/>
  <c r="AR990" i="2"/>
  <c r="AR991" i="2"/>
  <c r="AR992" i="2"/>
  <c r="AR993" i="2"/>
  <c r="AR994" i="2"/>
  <c r="AR995" i="2"/>
  <c r="AR996" i="2"/>
  <c r="AR997" i="2"/>
  <c r="AR998" i="2"/>
  <c r="AR999" i="2"/>
  <c r="AR1000" i="2"/>
  <c r="AR1001" i="2"/>
  <c r="AR1002" i="2"/>
  <c r="AR1003" i="2"/>
  <c r="AR1004" i="2"/>
  <c r="AR1005" i="2"/>
  <c r="AR1006" i="2"/>
  <c r="AR1007" i="2"/>
  <c r="AR1008" i="2"/>
  <c r="AR1009" i="2"/>
  <c r="AR1010" i="2"/>
  <c r="AR1011" i="2"/>
  <c r="AR1012" i="2"/>
  <c r="AR1013" i="2"/>
  <c r="AR1014" i="2"/>
  <c r="AR1015" i="2"/>
  <c r="AR1016" i="2"/>
  <c r="AR1017" i="2"/>
  <c r="AR1018" i="2"/>
  <c r="AR1019" i="2"/>
  <c r="AR1020" i="2"/>
  <c r="AR1021" i="2"/>
  <c r="AR1022" i="2"/>
  <c r="AR1023" i="2"/>
  <c r="AR1024" i="2"/>
  <c r="AR1025" i="2"/>
  <c r="AR1026" i="2"/>
  <c r="AR1027" i="2"/>
  <c r="AR1028" i="2"/>
  <c r="AR1029" i="2"/>
  <c r="AR1030" i="2"/>
  <c r="AR1031" i="2"/>
  <c r="AR1032" i="2"/>
  <c r="AR1033" i="2"/>
  <c r="AR1034" i="2"/>
  <c r="AR1035" i="2"/>
  <c r="AR1036" i="2"/>
  <c r="AR1037" i="2"/>
  <c r="AR1038" i="2"/>
  <c r="AR1039" i="2"/>
  <c r="AR1040" i="2"/>
  <c r="AR1041" i="2"/>
  <c r="AR1042" i="2"/>
  <c r="AR1043" i="2"/>
  <c r="AR1044" i="2"/>
  <c r="AR1045" i="2"/>
  <c r="AR1046" i="2"/>
  <c r="AR1047" i="2"/>
  <c r="AR1048" i="2"/>
  <c r="AR1049" i="2"/>
  <c r="AR1050" i="2"/>
  <c r="AR1051" i="2"/>
  <c r="AR1052" i="2"/>
  <c r="AR1053" i="2"/>
  <c r="AR1054" i="2"/>
  <c r="AR1055" i="2"/>
  <c r="AR1056" i="2"/>
  <c r="AR1057" i="2"/>
  <c r="AR1058" i="2"/>
  <c r="AR1059" i="2"/>
  <c r="AR1060" i="2"/>
  <c r="AR1061" i="2"/>
  <c r="AR1062" i="2"/>
  <c r="AR1063" i="2"/>
  <c r="AR1064" i="2"/>
  <c r="AR1065" i="2"/>
  <c r="AR1066" i="2"/>
  <c r="AR1067" i="2"/>
  <c r="AR1068" i="2"/>
  <c r="AR1069" i="2"/>
  <c r="AR1070" i="2"/>
  <c r="AR1071" i="2"/>
  <c r="AR1072" i="2"/>
  <c r="AR1073" i="2"/>
  <c r="AR1074" i="2"/>
  <c r="AR1075" i="2"/>
  <c r="AR1076" i="2"/>
  <c r="AR1077" i="2"/>
  <c r="AR1078" i="2"/>
  <c r="AR1079" i="2"/>
  <c r="AR1080" i="2"/>
  <c r="AR1081" i="2"/>
  <c r="AR1082" i="2"/>
  <c r="AR1083" i="2"/>
  <c r="AR1084" i="2"/>
  <c r="AR1085" i="2"/>
  <c r="AR1086" i="2"/>
  <c r="AR1087" i="2"/>
  <c r="AR1088" i="2"/>
  <c r="AR1089" i="2"/>
  <c r="AR1090" i="2"/>
  <c r="AR1091" i="2"/>
  <c r="AR1092" i="2"/>
  <c r="AR1093" i="2"/>
  <c r="AR1094" i="2"/>
  <c r="AR1095" i="2"/>
  <c r="AR1096" i="2"/>
  <c r="AR1097" i="2"/>
  <c r="AR1098" i="2"/>
  <c r="AR1099" i="2"/>
  <c r="AR1100" i="2"/>
  <c r="AR1101" i="2"/>
  <c r="AR1102" i="2"/>
  <c r="AR1103" i="2"/>
  <c r="AR1104" i="2"/>
  <c r="AR1105" i="2"/>
  <c r="AR1106" i="2"/>
  <c r="AR1107" i="2"/>
  <c r="AR1108" i="2"/>
  <c r="AR1109" i="2"/>
  <c r="AR1110" i="2"/>
  <c r="AR1111" i="2"/>
  <c r="AR1112" i="2"/>
  <c r="AR1113" i="2"/>
  <c r="AR1114" i="2"/>
  <c r="AR1115" i="2"/>
  <c r="AR1116" i="2"/>
  <c r="AR1117" i="2"/>
  <c r="AR1118" i="2"/>
  <c r="AR1119" i="2"/>
  <c r="AR1120" i="2"/>
  <c r="AR1121" i="2"/>
  <c r="AR1122" i="2"/>
  <c r="AR1123" i="2"/>
  <c r="AR1124" i="2"/>
  <c r="AR1125" i="2"/>
  <c r="AR1126" i="2"/>
  <c r="AR1127" i="2"/>
  <c r="AR1128" i="2"/>
  <c r="AR1129" i="2"/>
  <c r="AR1130" i="2"/>
  <c r="AR1131" i="2"/>
  <c r="AR1132" i="2"/>
  <c r="AR1133" i="2"/>
  <c r="AR1134" i="2"/>
  <c r="AR1135" i="2"/>
  <c r="AR1136" i="2"/>
  <c r="AR1137" i="2"/>
  <c r="AR1138" i="2"/>
  <c r="AR1139" i="2"/>
  <c r="AR1140" i="2"/>
  <c r="AR1141" i="2"/>
  <c r="AR1142" i="2"/>
  <c r="AR1143" i="2"/>
  <c r="AR1144" i="2"/>
  <c r="AR1145" i="2"/>
  <c r="AR1146" i="2"/>
  <c r="AR1147" i="2"/>
  <c r="AR1148" i="2"/>
  <c r="AR1149" i="2"/>
  <c r="AR1150" i="2"/>
  <c r="AR1151" i="2"/>
  <c r="AR1152" i="2"/>
  <c r="AR1153" i="2"/>
  <c r="AR1154" i="2"/>
  <c r="AR1155" i="2"/>
  <c r="AR1156" i="2"/>
  <c r="AR1157" i="2"/>
  <c r="AR1158" i="2"/>
  <c r="AR1159" i="2"/>
  <c r="AR1160" i="2"/>
  <c r="AR1161" i="2"/>
  <c r="AR1162" i="2"/>
  <c r="AR1163" i="2"/>
  <c r="AR1164" i="2"/>
  <c r="AR1165" i="2"/>
  <c r="AR1166" i="2"/>
  <c r="AR1167" i="2"/>
  <c r="AR1168" i="2"/>
  <c r="AR1169" i="2"/>
  <c r="AR1170" i="2"/>
  <c r="AR1171" i="2"/>
  <c r="AR1172" i="2"/>
  <c r="AR1173" i="2"/>
  <c r="AR1174" i="2"/>
  <c r="AR1175" i="2"/>
  <c r="AR1176" i="2"/>
  <c r="AR1177" i="2"/>
  <c r="AR1178" i="2"/>
  <c r="AR1179" i="2"/>
  <c r="AR1180" i="2"/>
  <c r="AR1181" i="2"/>
  <c r="AR1182" i="2"/>
  <c r="AR1183" i="2"/>
  <c r="AR1184" i="2"/>
  <c r="AR1185" i="2"/>
  <c r="AR1186" i="2"/>
  <c r="AR1187" i="2"/>
  <c r="AR1188" i="2"/>
  <c r="AR1189" i="2"/>
  <c r="AR1190" i="2"/>
  <c r="AR1191" i="2"/>
  <c r="AR1192" i="2"/>
  <c r="AR1193" i="2"/>
  <c r="AR1194" i="2"/>
  <c r="AR1195" i="2"/>
  <c r="AR1196" i="2"/>
  <c r="AR1197" i="2"/>
  <c r="AR1198" i="2"/>
  <c r="AR1199" i="2"/>
  <c r="AR1200" i="2"/>
  <c r="AR1201" i="2"/>
  <c r="AR1202" i="2"/>
  <c r="AR1203" i="2"/>
  <c r="AR1204" i="2"/>
  <c r="AR1205" i="2"/>
  <c r="AR1206" i="2"/>
  <c r="AR1207" i="2"/>
  <c r="AR1208" i="2"/>
  <c r="AR1209" i="2"/>
  <c r="AR1210" i="2"/>
  <c r="AR1211" i="2"/>
  <c r="AR1212" i="2"/>
  <c r="AR1213" i="2"/>
  <c r="AR1214" i="2"/>
  <c r="AR1215" i="2"/>
  <c r="AR1216" i="2"/>
  <c r="AR1217" i="2"/>
  <c r="AR1218" i="2"/>
  <c r="AR1219" i="2"/>
  <c r="AR1220" i="2"/>
  <c r="AR1221" i="2"/>
  <c r="AR1222" i="2"/>
  <c r="AR1223" i="2"/>
  <c r="AR1224" i="2"/>
  <c r="AR1225" i="2"/>
  <c r="AR1226" i="2"/>
  <c r="AR1227" i="2"/>
  <c r="AR1228" i="2"/>
  <c r="AR1229" i="2"/>
  <c r="AR1230" i="2"/>
  <c r="AR1231" i="2"/>
  <c r="AR1232" i="2"/>
  <c r="AR1233" i="2"/>
  <c r="AR1234" i="2"/>
  <c r="AR1235" i="2"/>
  <c r="AR1236" i="2"/>
  <c r="AR1237" i="2"/>
  <c r="AR1238" i="2"/>
  <c r="AR1239" i="2"/>
  <c r="AR1240" i="2"/>
  <c r="AR1241" i="2"/>
  <c r="AR1242" i="2"/>
  <c r="AR1243" i="2"/>
  <c r="AR1244" i="2"/>
  <c r="AR1245" i="2"/>
  <c r="AR1246" i="2"/>
  <c r="AR1247" i="2"/>
  <c r="AR1248" i="2"/>
  <c r="AR1249" i="2"/>
  <c r="AR1250" i="2"/>
  <c r="AR1251" i="2"/>
  <c r="AR1252" i="2"/>
  <c r="AR1253" i="2"/>
  <c r="AR1254" i="2"/>
  <c r="AR1255" i="2"/>
  <c r="AR1256" i="2"/>
  <c r="AR1257" i="2"/>
  <c r="AR1258" i="2"/>
  <c r="AR1259" i="2"/>
  <c r="AR1260" i="2"/>
  <c r="AR1261" i="2"/>
  <c r="AR1262" i="2"/>
  <c r="AR1263" i="2"/>
  <c r="AR1264" i="2"/>
  <c r="AR1265" i="2"/>
  <c r="AR1266" i="2"/>
  <c r="AR1267" i="2"/>
  <c r="AR1268" i="2"/>
  <c r="AR1269" i="2"/>
  <c r="AR1270" i="2"/>
  <c r="AR1271" i="2"/>
  <c r="AR1272" i="2"/>
  <c r="AR1273" i="2"/>
  <c r="AR1274" i="2"/>
  <c r="AR1275" i="2"/>
  <c r="AR1276" i="2"/>
  <c r="AR1277" i="2"/>
  <c r="AR1278" i="2"/>
  <c r="AR1279" i="2"/>
  <c r="AR1280" i="2"/>
  <c r="AR1281" i="2"/>
  <c r="AR1282" i="2"/>
  <c r="AR1283" i="2"/>
  <c r="AR1284" i="2"/>
  <c r="AR1285" i="2"/>
  <c r="AR1286" i="2"/>
  <c r="AR1287" i="2"/>
  <c r="AR1288" i="2"/>
  <c r="AR1289" i="2"/>
  <c r="AR1290" i="2"/>
  <c r="AR1291" i="2"/>
  <c r="AR1292" i="2"/>
  <c r="AR1293" i="2"/>
  <c r="AR1294" i="2"/>
  <c r="AR1295" i="2"/>
  <c r="AR1296" i="2"/>
  <c r="AR1297" i="2"/>
  <c r="AR1298" i="2"/>
  <c r="AR1299" i="2"/>
  <c r="AR1300" i="2"/>
  <c r="AR1301" i="2"/>
  <c r="AR1302" i="2"/>
  <c r="AR1303" i="2"/>
  <c r="AR1304" i="2"/>
  <c r="AR1305" i="2"/>
  <c r="AR1306" i="2"/>
  <c r="AR1307" i="2"/>
  <c r="AR1308" i="2"/>
  <c r="AR1309" i="2"/>
  <c r="AR1310" i="2"/>
  <c r="AR1311" i="2"/>
  <c r="AR1312" i="2"/>
  <c r="AR1313" i="2"/>
  <c r="AR1314" i="2"/>
  <c r="AR1315" i="2"/>
  <c r="AR1316" i="2"/>
  <c r="AR1317" i="2"/>
  <c r="AR1318" i="2"/>
  <c r="AR1319" i="2"/>
  <c r="AR1320" i="2"/>
  <c r="AR1321" i="2"/>
  <c r="AR1322" i="2"/>
  <c r="AR1323" i="2"/>
  <c r="AR1324" i="2"/>
  <c r="AR1325" i="2"/>
  <c r="AR1326" i="2"/>
  <c r="AR1327" i="2"/>
  <c r="AR1328" i="2"/>
  <c r="AR1329" i="2"/>
  <c r="AR1330" i="2"/>
  <c r="AR1331" i="2"/>
  <c r="AR1332" i="2"/>
  <c r="AR1333" i="2"/>
  <c r="AR1334" i="2"/>
  <c r="AR1335" i="2"/>
  <c r="AR1336" i="2"/>
  <c r="AR1337" i="2"/>
  <c r="AR1338" i="2"/>
  <c r="AR1339" i="2"/>
  <c r="AR1340" i="2"/>
  <c r="AR1341" i="2"/>
  <c r="AR1342" i="2"/>
  <c r="AR1343" i="2"/>
  <c r="AR1344" i="2"/>
  <c r="AR1345" i="2"/>
  <c r="AR1346" i="2"/>
  <c r="AR1347" i="2"/>
  <c r="AR1348" i="2"/>
  <c r="AR1349" i="2"/>
  <c r="AR1350" i="2"/>
  <c r="AR1351" i="2"/>
  <c r="AR1352" i="2"/>
  <c r="AR1353" i="2"/>
  <c r="AR1354" i="2"/>
  <c r="AR1355" i="2"/>
  <c r="AR1356" i="2"/>
  <c r="AR1357" i="2"/>
  <c r="AR1358" i="2"/>
  <c r="AR1359" i="2"/>
  <c r="AR1360" i="2"/>
  <c r="AR1361" i="2"/>
  <c r="AR1362" i="2"/>
  <c r="AR1363" i="2"/>
  <c r="AR1364" i="2"/>
  <c r="AR1365" i="2"/>
  <c r="AR1366" i="2"/>
  <c r="AR1367" i="2"/>
  <c r="AR1368" i="2"/>
  <c r="AR1369" i="2"/>
  <c r="AR1370" i="2"/>
  <c r="AR1371" i="2"/>
  <c r="AR1372" i="2"/>
  <c r="AR1373" i="2"/>
  <c r="AR1374" i="2"/>
  <c r="AR1375" i="2"/>
  <c r="AR1376" i="2"/>
  <c r="AR1377" i="2"/>
  <c r="AR1378" i="2"/>
  <c r="AR1379" i="2"/>
  <c r="AR1380" i="2"/>
  <c r="AR1381" i="2"/>
  <c r="AR1382" i="2"/>
  <c r="AR1383" i="2"/>
  <c r="AR1384" i="2"/>
  <c r="AR1385" i="2"/>
  <c r="AR1386" i="2"/>
  <c r="AR1387" i="2"/>
  <c r="AR1388" i="2"/>
  <c r="AR1389" i="2"/>
  <c r="AR1390" i="2"/>
  <c r="AR1391" i="2"/>
  <c r="AR1392" i="2"/>
  <c r="AR1393" i="2"/>
  <c r="AR1394" i="2"/>
  <c r="AR1395" i="2"/>
  <c r="AR1396" i="2"/>
  <c r="AR1397" i="2"/>
  <c r="AR1398" i="2"/>
  <c r="AR1399" i="2"/>
  <c r="AR1400" i="2"/>
  <c r="AR1401" i="2"/>
  <c r="AR1402" i="2"/>
  <c r="AR1403" i="2"/>
  <c r="AR1404" i="2"/>
  <c r="AR1405" i="2"/>
  <c r="AR1406" i="2"/>
  <c r="AR1407" i="2"/>
  <c r="AR1408" i="2"/>
  <c r="AR1409" i="2"/>
  <c r="AR1410" i="2"/>
  <c r="AR1411" i="2"/>
  <c r="AR1412" i="2"/>
  <c r="AR1413" i="2"/>
  <c r="AR1414" i="2"/>
  <c r="AR1415" i="2"/>
  <c r="AR1416" i="2"/>
  <c r="AR1417" i="2"/>
  <c r="AR1418" i="2"/>
  <c r="AR1419" i="2"/>
  <c r="AR1420" i="2"/>
  <c r="AR1421" i="2"/>
  <c r="AR1422" i="2"/>
  <c r="AR1423" i="2"/>
  <c r="AR1424" i="2"/>
  <c r="AR1425" i="2"/>
  <c r="AR1426" i="2"/>
  <c r="AR1427" i="2"/>
  <c r="AR1428" i="2"/>
  <c r="AR1429" i="2"/>
  <c r="AR1430" i="2"/>
  <c r="AR1431" i="2"/>
  <c r="AR1432" i="2"/>
  <c r="AR1433" i="2"/>
  <c r="AR1434" i="2"/>
  <c r="AR1435" i="2"/>
  <c r="AR1436" i="2"/>
  <c r="AR1437" i="2"/>
  <c r="AR1438" i="2"/>
  <c r="AR1439" i="2"/>
  <c r="AR1440" i="2"/>
  <c r="AR1441" i="2"/>
  <c r="AR1442" i="2"/>
  <c r="AR1443" i="2"/>
  <c r="AR1444" i="2"/>
  <c r="AR1445" i="2"/>
  <c r="AR1446" i="2"/>
  <c r="AR1447" i="2"/>
  <c r="AR1448" i="2"/>
  <c r="AR1449" i="2"/>
  <c r="AR1450" i="2"/>
  <c r="AR1451" i="2"/>
  <c r="AR1452" i="2"/>
  <c r="AR1453" i="2"/>
  <c r="AR1454" i="2"/>
  <c r="AR1455" i="2"/>
  <c r="AR1456" i="2"/>
  <c r="AR1457" i="2"/>
  <c r="AR1458" i="2"/>
  <c r="AR1459" i="2"/>
  <c r="AR1460" i="2"/>
  <c r="AR1461" i="2"/>
  <c r="AR1462" i="2"/>
  <c r="AR1463" i="2"/>
  <c r="AR1464" i="2"/>
  <c r="AR1465" i="2"/>
  <c r="AR1466" i="2"/>
  <c r="AR1467" i="2"/>
  <c r="AR1468" i="2"/>
  <c r="AR1469" i="2"/>
  <c r="AR1470" i="2"/>
  <c r="AR1471" i="2"/>
  <c r="AR1472" i="2"/>
  <c r="AR1473" i="2"/>
  <c r="AR1474" i="2"/>
  <c r="AR1475" i="2"/>
  <c r="AR1476" i="2"/>
  <c r="AR1477" i="2"/>
  <c r="AR1478" i="2"/>
  <c r="AR1479" i="2"/>
  <c r="AR1480" i="2"/>
  <c r="AR1481" i="2"/>
  <c r="AR1482" i="2"/>
  <c r="AR1483" i="2"/>
  <c r="AR1484" i="2"/>
  <c r="AR1485" i="2"/>
  <c r="AR1486" i="2"/>
  <c r="AR1487" i="2"/>
  <c r="AR1488" i="2"/>
  <c r="AR1489" i="2"/>
  <c r="AR1490" i="2"/>
  <c r="AR1491" i="2"/>
  <c r="AR1492" i="2"/>
  <c r="AR1493" i="2"/>
  <c r="AR1494" i="2"/>
  <c r="AR1495" i="2"/>
  <c r="AR1496" i="2"/>
  <c r="AR1497" i="2"/>
  <c r="AR1498" i="2"/>
  <c r="AR1499" i="2"/>
  <c r="AR1500" i="2"/>
  <c r="AR1501" i="2"/>
  <c r="AR1502" i="2"/>
  <c r="AR1503" i="2"/>
  <c r="AR1504" i="2"/>
  <c r="AR1505" i="2"/>
  <c r="AR1506" i="2"/>
  <c r="AR1507" i="2"/>
  <c r="AR1508" i="2"/>
  <c r="AR1509" i="2"/>
  <c r="AR1510" i="2"/>
  <c r="AR1511" i="2"/>
  <c r="AR1512" i="2"/>
  <c r="AR1513" i="2"/>
  <c r="AR1514" i="2"/>
  <c r="AR1515" i="2"/>
  <c r="AR1516" i="2"/>
  <c r="AR1517" i="2"/>
  <c r="AR1518" i="2"/>
  <c r="AR1519" i="2"/>
  <c r="AR1520" i="2"/>
  <c r="AR1521" i="2"/>
  <c r="AR1522" i="2"/>
  <c r="AR1523" i="2"/>
  <c r="AR1524" i="2"/>
  <c r="AR1525" i="2"/>
  <c r="AR1526" i="2"/>
  <c r="AR1527" i="2"/>
  <c r="AR1528" i="2"/>
  <c r="AR1529" i="2"/>
  <c r="AR1530" i="2"/>
  <c r="AR1531" i="2"/>
  <c r="AR1532" i="2"/>
  <c r="AR1533" i="2"/>
  <c r="AR1534" i="2"/>
  <c r="AR1535" i="2"/>
  <c r="AR1536" i="2"/>
  <c r="AR1537" i="2"/>
  <c r="AR1538" i="2"/>
  <c r="AR1539" i="2"/>
  <c r="AR1540" i="2"/>
  <c r="AR1541" i="2"/>
  <c r="AR1542" i="2"/>
  <c r="AR1543" i="2"/>
  <c r="AR1544" i="2"/>
  <c r="AR1545" i="2"/>
  <c r="AR1546" i="2"/>
  <c r="AR1547" i="2"/>
  <c r="AR1548" i="2"/>
  <c r="AR1549" i="2"/>
  <c r="AR1550" i="2"/>
  <c r="AR1551" i="2"/>
  <c r="AR1552" i="2"/>
  <c r="AR1553" i="2"/>
  <c r="AR1554" i="2"/>
  <c r="AR1555" i="2"/>
  <c r="AR1556" i="2"/>
  <c r="AR1557" i="2"/>
  <c r="AR1558" i="2"/>
  <c r="AR1559" i="2"/>
  <c r="AR1560" i="2"/>
  <c r="AR1561" i="2"/>
  <c r="AR1562" i="2"/>
  <c r="AR1563" i="2"/>
  <c r="AR1564" i="2"/>
  <c r="AR1565" i="2"/>
  <c r="AR1566" i="2"/>
  <c r="AR1567" i="2"/>
  <c r="AR1568" i="2"/>
  <c r="AR1569" i="2"/>
  <c r="AR1570" i="2"/>
  <c r="AR1571" i="2"/>
  <c r="AR1572" i="2"/>
  <c r="AR1573" i="2"/>
  <c r="AR1574" i="2"/>
  <c r="AR1575" i="2"/>
  <c r="AR1576" i="2"/>
  <c r="AR1577" i="2"/>
  <c r="AR1578" i="2"/>
  <c r="AR1579" i="2"/>
  <c r="AR1580" i="2"/>
  <c r="AR1581" i="2"/>
  <c r="AR1582" i="2"/>
  <c r="AR1583" i="2"/>
  <c r="AR1584" i="2"/>
  <c r="AR1585" i="2"/>
  <c r="AR1586" i="2"/>
  <c r="AR1587" i="2"/>
  <c r="AR1588" i="2"/>
  <c r="AR1589" i="2"/>
  <c r="AR1590" i="2"/>
  <c r="AR1591" i="2"/>
  <c r="AR1592" i="2"/>
  <c r="AR1593" i="2"/>
  <c r="AR1594" i="2"/>
  <c r="AR1595" i="2"/>
  <c r="AR1596" i="2"/>
  <c r="AR1597" i="2"/>
  <c r="AR1598" i="2"/>
  <c r="AR1599" i="2"/>
  <c r="AR1600" i="2"/>
  <c r="AR1601" i="2"/>
  <c r="AR1602" i="2"/>
  <c r="AR1603" i="2"/>
  <c r="AR1604" i="2"/>
  <c r="AR1605" i="2"/>
  <c r="AR1606" i="2"/>
  <c r="AR1607" i="2"/>
  <c r="AR1608" i="2"/>
  <c r="AR1609" i="2"/>
  <c r="AR1610" i="2"/>
  <c r="AR1611" i="2"/>
  <c r="AR1612" i="2"/>
  <c r="AR1613" i="2"/>
  <c r="AR1614" i="2"/>
  <c r="AR1615" i="2"/>
  <c r="AR1616" i="2"/>
  <c r="AR1617" i="2"/>
  <c r="AR1618" i="2"/>
  <c r="AR1619" i="2"/>
  <c r="AR1620" i="2"/>
  <c r="AR1621" i="2"/>
  <c r="AR1622" i="2"/>
  <c r="AR1623" i="2"/>
  <c r="AR1624" i="2"/>
  <c r="AR1625" i="2"/>
  <c r="AR1626" i="2"/>
  <c r="AR1627" i="2"/>
  <c r="AR1628" i="2"/>
  <c r="AR1629" i="2"/>
  <c r="AR1630" i="2"/>
  <c r="AR1631" i="2"/>
  <c r="AR1632" i="2"/>
  <c r="AR1633" i="2"/>
  <c r="AR1634" i="2"/>
  <c r="AR1635" i="2"/>
  <c r="AR1636" i="2"/>
  <c r="AR1637" i="2"/>
  <c r="AR1638" i="2"/>
  <c r="AR1639" i="2"/>
  <c r="AR1640" i="2"/>
  <c r="AR1641" i="2"/>
  <c r="AR1642" i="2"/>
  <c r="AR1643" i="2"/>
  <c r="AR1644" i="2"/>
  <c r="AR1645" i="2"/>
  <c r="AR1646" i="2"/>
  <c r="AR1647" i="2"/>
  <c r="AR1648" i="2"/>
  <c r="AR1649" i="2"/>
  <c r="AR1650" i="2"/>
  <c r="AR1651" i="2"/>
  <c r="AR1652" i="2"/>
  <c r="AR1653" i="2"/>
  <c r="AR1654" i="2"/>
  <c r="AR1655" i="2"/>
  <c r="AR1656" i="2"/>
  <c r="AR1657" i="2"/>
  <c r="AR1658" i="2"/>
  <c r="AR1659" i="2"/>
  <c r="AR1660" i="2"/>
  <c r="AR1661" i="2"/>
  <c r="AR1662" i="2"/>
  <c r="AR1663" i="2"/>
  <c r="AR1664" i="2"/>
  <c r="AR1665" i="2"/>
  <c r="AR1666" i="2"/>
  <c r="AR1667" i="2"/>
  <c r="AR1668" i="2"/>
  <c r="AR1669" i="2"/>
  <c r="AR1670" i="2"/>
  <c r="AR1671" i="2"/>
  <c r="AR1672" i="2"/>
  <c r="AR1673" i="2"/>
  <c r="AR1674" i="2"/>
  <c r="AR1675" i="2"/>
  <c r="AR1676" i="2"/>
  <c r="AR1677" i="2"/>
  <c r="AR1678" i="2"/>
  <c r="AR1679" i="2"/>
  <c r="AR1680" i="2"/>
  <c r="AR1681" i="2"/>
  <c r="AR1682" i="2"/>
  <c r="AR1683" i="2"/>
  <c r="AR1684" i="2"/>
  <c r="AR1685" i="2"/>
  <c r="AR1686" i="2"/>
  <c r="AR1687" i="2"/>
  <c r="AR1688" i="2"/>
  <c r="AR1689" i="2"/>
  <c r="AR1690" i="2"/>
  <c r="AR1691" i="2"/>
  <c r="AR1692" i="2"/>
  <c r="AR1693" i="2"/>
  <c r="AR1694" i="2"/>
  <c r="AR1695" i="2"/>
  <c r="AR1696" i="2"/>
  <c r="AR1697" i="2"/>
  <c r="AR1698" i="2"/>
  <c r="AR1699" i="2"/>
  <c r="AR1700" i="2"/>
  <c r="AR1701" i="2"/>
  <c r="AR1702" i="2"/>
  <c r="AR1703" i="2"/>
  <c r="AR1704" i="2"/>
  <c r="AR1705" i="2"/>
  <c r="AR1706" i="2"/>
  <c r="AR1707" i="2"/>
  <c r="AR1708" i="2"/>
  <c r="AR1709" i="2"/>
  <c r="AR1710" i="2"/>
  <c r="AR1711" i="2"/>
  <c r="AR1712" i="2"/>
  <c r="AR1713" i="2"/>
  <c r="AR1714" i="2"/>
  <c r="AR1715" i="2"/>
  <c r="AR1716" i="2"/>
  <c r="AR1717" i="2"/>
  <c r="AR1718" i="2"/>
  <c r="AR1719" i="2"/>
  <c r="AR1720" i="2"/>
  <c r="AR1721" i="2"/>
  <c r="AR1722" i="2"/>
  <c r="AR1723" i="2"/>
  <c r="AR1724" i="2"/>
  <c r="AR1725" i="2"/>
  <c r="AR1726" i="2"/>
  <c r="AR1727" i="2"/>
  <c r="AR1728" i="2"/>
  <c r="AR1729" i="2"/>
  <c r="AR1730" i="2"/>
  <c r="AR1731" i="2"/>
  <c r="AR1732" i="2"/>
  <c r="AR1733" i="2"/>
  <c r="AR1734" i="2"/>
  <c r="AR1735" i="2"/>
  <c r="AR1736" i="2"/>
  <c r="AR1737" i="2"/>
  <c r="AR1738" i="2"/>
  <c r="AR1739" i="2"/>
  <c r="AR1740" i="2"/>
  <c r="AR1741" i="2"/>
  <c r="AR1742" i="2"/>
  <c r="AR1743" i="2"/>
  <c r="AR1744" i="2"/>
  <c r="AR1745" i="2"/>
  <c r="AR1746" i="2"/>
  <c r="AR1747" i="2"/>
  <c r="AR1748" i="2"/>
  <c r="AR1749" i="2"/>
  <c r="AR1750" i="2"/>
  <c r="AR1751" i="2"/>
  <c r="AR1752" i="2"/>
  <c r="AR1753" i="2"/>
  <c r="AR1754" i="2"/>
  <c r="AR1755" i="2"/>
  <c r="AR1756" i="2"/>
  <c r="AR1757" i="2"/>
  <c r="AR1758" i="2"/>
  <c r="AR1759" i="2"/>
  <c r="AR1760" i="2"/>
  <c r="AR1761" i="2"/>
  <c r="AR1762" i="2"/>
  <c r="AR1763" i="2"/>
  <c r="AR1764" i="2"/>
  <c r="AR1765" i="2"/>
  <c r="AR1766" i="2"/>
  <c r="AR1767" i="2"/>
  <c r="AR1768" i="2"/>
  <c r="AR1769" i="2"/>
  <c r="AR1770" i="2"/>
  <c r="AR1771" i="2"/>
  <c r="AR1772" i="2"/>
  <c r="AR1773" i="2"/>
  <c r="AR1774" i="2"/>
  <c r="AR1775" i="2"/>
  <c r="AR1776" i="2"/>
  <c r="AR1777" i="2"/>
  <c r="AR1778" i="2"/>
  <c r="AR1779" i="2"/>
  <c r="AR1780" i="2"/>
  <c r="AR1781" i="2"/>
  <c r="AR1782" i="2"/>
  <c r="AR1783" i="2"/>
  <c r="AR1784" i="2"/>
  <c r="AR1785" i="2"/>
  <c r="AR1786" i="2"/>
  <c r="AR1787" i="2"/>
  <c r="AR1788" i="2"/>
  <c r="AR1789" i="2"/>
  <c r="AR1790" i="2"/>
  <c r="AR1791" i="2"/>
  <c r="AR1792" i="2"/>
  <c r="AR1793" i="2"/>
  <c r="AR1794" i="2"/>
  <c r="AR1795" i="2"/>
  <c r="AR1796" i="2"/>
  <c r="AR1797" i="2"/>
  <c r="AR1798" i="2"/>
  <c r="AR1799" i="2"/>
  <c r="AR1800" i="2"/>
  <c r="AR1801" i="2"/>
  <c r="AR1802" i="2"/>
  <c r="AR1803" i="2"/>
  <c r="AR1804" i="2"/>
  <c r="AR1805" i="2"/>
  <c r="AR1806" i="2"/>
  <c r="AR1807" i="2"/>
  <c r="AR1808" i="2"/>
  <c r="AR1809" i="2"/>
  <c r="AR1810" i="2"/>
  <c r="AR1811" i="2"/>
  <c r="AR1812" i="2"/>
  <c r="AR1813" i="2"/>
  <c r="AR1814" i="2"/>
  <c r="AR1815" i="2"/>
  <c r="AR1816" i="2"/>
  <c r="AR1817" i="2"/>
  <c r="AR1818" i="2"/>
  <c r="AR1819" i="2"/>
  <c r="AR1820" i="2"/>
  <c r="AR1821" i="2"/>
  <c r="AR1822" i="2"/>
  <c r="AR1823" i="2"/>
  <c r="AR1824" i="2"/>
  <c r="AR1825" i="2"/>
  <c r="AR1826" i="2"/>
  <c r="AR1827" i="2"/>
  <c r="AR1828" i="2"/>
  <c r="AR1829" i="2"/>
  <c r="AR1830" i="2"/>
  <c r="AR1831" i="2"/>
  <c r="AR1832" i="2"/>
  <c r="AR1833" i="2"/>
  <c r="AR1834" i="2"/>
  <c r="AR1835" i="2"/>
  <c r="AR1836" i="2"/>
  <c r="AR1837" i="2"/>
  <c r="AR1838" i="2"/>
  <c r="AR1839" i="2"/>
  <c r="AR1840" i="2"/>
  <c r="AR1841" i="2"/>
  <c r="AR1842" i="2"/>
  <c r="AR1843" i="2"/>
  <c r="AR1844" i="2"/>
  <c r="AR1845" i="2"/>
  <c r="AR1846" i="2"/>
  <c r="AR1847" i="2"/>
  <c r="AR1848" i="2"/>
  <c r="AR1849" i="2"/>
  <c r="AR1850" i="2"/>
  <c r="AR1851" i="2"/>
  <c r="AR1852" i="2"/>
  <c r="AR1853" i="2"/>
  <c r="AR1854" i="2"/>
  <c r="AR1855" i="2"/>
  <c r="AR1856" i="2"/>
  <c r="AR1857" i="2"/>
  <c r="AR1858" i="2"/>
  <c r="AR1859" i="2"/>
  <c r="AR1860" i="2"/>
  <c r="AR1861" i="2"/>
  <c r="AR1862" i="2"/>
  <c r="AR1863" i="2"/>
  <c r="AR1864" i="2"/>
  <c r="AR1865" i="2"/>
  <c r="AR1866" i="2"/>
  <c r="AR1867" i="2"/>
  <c r="AR1868" i="2"/>
  <c r="AR1869" i="2"/>
  <c r="AR1870" i="2"/>
  <c r="AR1871" i="2"/>
  <c r="AR1872" i="2"/>
  <c r="AR1873" i="2"/>
  <c r="AR1874" i="2"/>
  <c r="AR1875" i="2"/>
  <c r="AR1876" i="2"/>
  <c r="AR1877" i="2"/>
  <c r="AR1878" i="2"/>
  <c r="AR1879" i="2"/>
  <c r="AR1880" i="2"/>
  <c r="AR1881" i="2"/>
  <c r="AR1882" i="2"/>
  <c r="AR1883" i="2"/>
  <c r="AR1884" i="2"/>
  <c r="AR1885" i="2"/>
  <c r="AR1886" i="2"/>
  <c r="AR1887" i="2"/>
  <c r="AR1888" i="2"/>
  <c r="AR1889" i="2"/>
  <c r="AR1890" i="2"/>
  <c r="AR1891" i="2"/>
  <c r="AR1892" i="2"/>
  <c r="AR1893" i="2"/>
  <c r="AR1894" i="2"/>
  <c r="AR1895" i="2"/>
  <c r="AR1896" i="2"/>
  <c r="AR1897" i="2"/>
  <c r="AR1898" i="2"/>
  <c r="AR1899" i="2"/>
  <c r="AR1900" i="2"/>
  <c r="AR1901" i="2"/>
  <c r="AR1902" i="2"/>
  <c r="AR1903" i="2"/>
  <c r="AR1904" i="2"/>
  <c r="AR1905" i="2"/>
  <c r="AR1906" i="2"/>
  <c r="AR1907" i="2"/>
  <c r="AR1908" i="2"/>
  <c r="AR1909" i="2"/>
  <c r="AR1910" i="2"/>
  <c r="AR1911" i="2"/>
  <c r="AR1912" i="2"/>
  <c r="AR1913" i="2"/>
  <c r="AR1914" i="2"/>
  <c r="AR1915" i="2"/>
  <c r="AR1916" i="2"/>
  <c r="AR1917" i="2"/>
  <c r="AR1918" i="2"/>
  <c r="AR1919" i="2"/>
  <c r="AR1920" i="2"/>
  <c r="AR1921" i="2"/>
  <c r="AR1922" i="2"/>
  <c r="AR1923" i="2"/>
  <c r="AR1924" i="2"/>
  <c r="AR1925" i="2"/>
  <c r="AR1926" i="2"/>
  <c r="AR1927" i="2"/>
  <c r="AR1928" i="2"/>
  <c r="AR1929" i="2"/>
  <c r="AR1930" i="2"/>
  <c r="AR1931" i="2"/>
  <c r="AR1932" i="2"/>
  <c r="AR1933" i="2"/>
  <c r="AR1934" i="2"/>
  <c r="AR1935" i="2"/>
  <c r="AR1936" i="2"/>
  <c r="AR1937" i="2"/>
  <c r="AR1938" i="2"/>
  <c r="AR1939" i="2"/>
  <c r="AR1940" i="2"/>
  <c r="AR1941" i="2"/>
  <c r="AR1942" i="2"/>
  <c r="AR1943" i="2"/>
  <c r="AR1944" i="2"/>
  <c r="AR1945" i="2"/>
  <c r="AR1946" i="2"/>
  <c r="AR1947" i="2"/>
  <c r="AR1948" i="2"/>
  <c r="AR1949" i="2"/>
  <c r="AR1950" i="2"/>
  <c r="AR1951" i="2"/>
  <c r="AR1952" i="2"/>
  <c r="AR1953" i="2"/>
  <c r="AR1954" i="2"/>
  <c r="AR1955" i="2"/>
  <c r="AR1956" i="2"/>
  <c r="AR1957" i="2"/>
  <c r="AR1958" i="2"/>
  <c r="AR1959" i="2"/>
  <c r="AR1960" i="2"/>
  <c r="AR1961" i="2"/>
  <c r="AR1962" i="2"/>
  <c r="AR1963" i="2"/>
  <c r="AR1964" i="2"/>
  <c r="AR1965" i="2"/>
  <c r="AR1966" i="2"/>
  <c r="AR1967" i="2"/>
  <c r="AR1968" i="2"/>
  <c r="AR1969" i="2"/>
  <c r="AR1970" i="2"/>
  <c r="AR1971" i="2"/>
  <c r="AR1972" i="2"/>
  <c r="AR1973" i="2"/>
  <c r="AR1974" i="2"/>
  <c r="AR1975" i="2"/>
  <c r="AR1976" i="2"/>
  <c r="AR1977" i="2"/>
  <c r="AR1978" i="2"/>
  <c r="AR1979" i="2"/>
  <c r="AR1980" i="2"/>
  <c r="AR1981" i="2"/>
  <c r="AR1982" i="2"/>
  <c r="AR1983" i="2"/>
  <c r="AR1984" i="2"/>
  <c r="AR1985" i="2"/>
  <c r="AR1986" i="2"/>
  <c r="AR1987" i="2"/>
  <c r="AR1988" i="2"/>
  <c r="AR1989" i="2"/>
  <c r="AR1990" i="2"/>
  <c r="AR1991" i="2"/>
  <c r="AR1992" i="2"/>
  <c r="AR1993" i="2"/>
  <c r="AR1994" i="2"/>
  <c r="AR1995" i="2"/>
  <c r="AR1996" i="2"/>
  <c r="AR1997" i="2"/>
  <c r="AR1998" i="2"/>
  <c r="AR1999" i="2"/>
  <c r="AR2000" i="2"/>
  <c r="AR2001" i="2"/>
  <c r="AR2002" i="2"/>
  <c r="AR2003" i="2"/>
  <c r="AR2004" i="2"/>
  <c r="AR2005" i="2"/>
  <c r="AR2006" i="2"/>
  <c r="AR2007" i="2"/>
  <c r="AR2008" i="2"/>
  <c r="AR2009" i="2"/>
  <c r="AR2010" i="2"/>
  <c r="AR2011" i="2"/>
  <c r="AR2012" i="2"/>
  <c r="AR2013" i="2"/>
  <c r="AR2014" i="2"/>
  <c r="AR2015" i="2"/>
  <c r="AR2016" i="2"/>
  <c r="AR2017" i="2"/>
  <c r="AR2018" i="2"/>
  <c r="AR2019" i="2"/>
  <c r="AR2020" i="2"/>
  <c r="AR2021" i="2"/>
  <c r="AR2022" i="2"/>
  <c r="AQ2" i="2"/>
  <c r="AQ3" i="2"/>
  <c r="AQ4" i="2"/>
  <c r="AQ5" i="2"/>
  <c r="AQ6" i="2"/>
  <c r="AQ7" i="2"/>
  <c r="AQ8" i="2"/>
  <c r="AQ9" i="2"/>
  <c r="AQ10" i="2"/>
  <c r="AQ11" i="2"/>
  <c r="AQ12" i="2"/>
  <c r="AQ13" i="2"/>
  <c r="AQ14" i="2"/>
  <c r="AQ15" i="2"/>
  <c r="AQ16" i="2"/>
  <c r="AQ17" i="2"/>
  <c r="AQ18" i="2"/>
  <c r="AQ19" i="2"/>
  <c r="AQ20" i="2"/>
  <c r="AQ21" i="2"/>
  <c r="AQ22" i="2"/>
  <c r="AQ23" i="2"/>
  <c r="AQ24" i="2"/>
  <c r="AQ25" i="2"/>
  <c r="AQ26" i="2"/>
  <c r="AQ27" i="2"/>
  <c r="AQ28" i="2"/>
  <c r="AQ29" i="2"/>
  <c r="AQ30" i="2"/>
  <c r="AQ31" i="2"/>
  <c r="AQ32" i="2"/>
  <c r="AQ33" i="2"/>
  <c r="AQ34" i="2"/>
  <c r="AQ35" i="2"/>
  <c r="AQ36" i="2"/>
  <c r="AQ37" i="2"/>
  <c r="AQ38" i="2"/>
  <c r="AQ39" i="2"/>
  <c r="AQ40" i="2"/>
  <c r="AQ41" i="2"/>
  <c r="AQ42" i="2"/>
  <c r="AQ43" i="2"/>
  <c r="AQ44" i="2"/>
  <c r="AQ45" i="2"/>
  <c r="AQ46" i="2"/>
  <c r="AQ47" i="2"/>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91" i="2"/>
  <c r="AQ92" i="2"/>
  <c r="AQ93" i="2"/>
  <c r="AQ94" i="2"/>
  <c r="AQ95" i="2"/>
  <c r="AQ96" i="2"/>
  <c r="AQ97" i="2"/>
  <c r="AQ98" i="2"/>
  <c r="AQ99" i="2"/>
  <c r="AQ100" i="2"/>
  <c r="AQ101" i="2"/>
  <c r="AQ102" i="2"/>
  <c r="AQ103" i="2"/>
  <c r="AQ104" i="2"/>
  <c r="AQ105" i="2"/>
  <c r="AQ106" i="2"/>
  <c r="AQ107" i="2"/>
  <c r="AQ108" i="2"/>
  <c r="AQ109" i="2"/>
  <c r="AQ110" i="2"/>
  <c r="AQ111" i="2"/>
  <c r="AQ112" i="2"/>
  <c r="AQ113" i="2"/>
  <c r="AQ114" i="2"/>
  <c r="AQ115" i="2"/>
  <c r="AQ116" i="2"/>
  <c r="AQ117" i="2"/>
  <c r="AQ118" i="2"/>
  <c r="AQ119" i="2"/>
  <c r="AQ120" i="2"/>
  <c r="AQ121" i="2"/>
  <c r="AQ122" i="2"/>
  <c r="AQ123" i="2"/>
  <c r="AQ124" i="2"/>
  <c r="AQ125" i="2"/>
  <c r="AQ126" i="2"/>
  <c r="AQ127" i="2"/>
  <c r="AQ128" i="2"/>
  <c r="AQ129" i="2"/>
  <c r="AQ130" i="2"/>
  <c r="AQ131" i="2"/>
  <c r="AQ132" i="2"/>
  <c r="AQ133" i="2"/>
  <c r="AQ134" i="2"/>
  <c r="AQ135" i="2"/>
  <c r="AQ136" i="2"/>
  <c r="AQ137" i="2"/>
  <c r="AQ138" i="2"/>
  <c r="AQ139" i="2"/>
  <c r="AQ140" i="2"/>
  <c r="AQ141" i="2"/>
  <c r="AQ142" i="2"/>
  <c r="AQ143" i="2"/>
  <c r="AQ144" i="2"/>
  <c r="AQ145" i="2"/>
  <c r="AQ146" i="2"/>
  <c r="AQ147" i="2"/>
  <c r="AQ148" i="2"/>
  <c r="AQ149" i="2"/>
  <c r="AQ150" i="2"/>
  <c r="AQ151" i="2"/>
  <c r="AQ152" i="2"/>
  <c r="AQ153" i="2"/>
  <c r="AQ154"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92" i="2"/>
  <c r="AQ193" i="2"/>
  <c r="AQ194" i="2"/>
  <c r="AQ195" i="2"/>
  <c r="AQ196" i="2"/>
  <c r="AQ197" i="2"/>
  <c r="AQ198" i="2"/>
  <c r="AQ199" i="2"/>
  <c r="AQ200" i="2"/>
  <c r="AQ201" i="2"/>
  <c r="AQ202" i="2"/>
  <c r="AQ203" i="2"/>
  <c r="AQ204" i="2"/>
  <c r="AQ205" i="2"/>
  <c r="AQ206" i="2"/>
  <c r="AQ207" i="2"/>
  <c r="AQ208" i="2"/>
  <c r="AQ209" i="2"/>
  <c r="AQ210" i="2"/>
  <c r="AQ211" i="2"/>
  <c r="AQ212" i="2"/>
  <c r="AQ213" i="2"/>
  <c r="AQ214" i="2"/>
  <c r="AQ215" i="2"/>
  <c r="AQ216" i="2"/>
  <c r="AQ217" i="2"/>
  <c r="AQ218" i="2"/>
  <c r="AQ219" i="2"/>
  <c r="AQ220" i="2"/>
  <c r="AQ221" i="2"/>
  <c r="AQ222" i="2"/>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Q255" i="2"/>
  <c r="AQ256" i="2"/>
  <c r="AQ257" i="2"/>
  <c r="AQ258" i="2"/>
  <c r="AQ259" i="2"/>
  <c r="AQ260" i="2"/>
  <c r="AQ261" i="2"/>
  <c r="AQ262" i="2"/>
  <c r="AQ263" i="2"/>
  <c r="AQ264" i="2"/>
  <c r="AQ265" i="2"/>
  <c r="AQ266" i="2"/>
  <c r="AQ267" i="2"/>
  <c r="AQ268" i="2"/>
  <c r="AQ269" i="2"/>
  <c r="AQ270" i="2"/>
  <c r="AQ271" i="2"/>
  <c r="AQ272" i="2"/>
  <c r="AQ273" i="2"/>
  <c r="AQ274" i="2"/>
  <c r="AQ275" i="2"/>
  <c r="AQ276" i="2"/>
  <c r="AQ277" i="2"/>
  <c r="AQ278" i="2"/>
  <c r="AQ279" i="2"/>
  <c r="AQ280" i="2"/>
  <c r="AQ281" i="2"/>
  <c r="AQ282" i="2"/>
  <c r="AQ283" i="2"/>
  <c r="AQ284" i="2"/>
  <c r="AQ285" i="2"/>
  <c r="AQ286" i="2"/>
  <c r="AQ287" i="2"/>
  <c r="AQ288" i="2"/>
  <c r="AQ289" i="2"/>
  <c r="AQ290" i="2"/>
  <c r="AQ291" i="2"/>
  <c r="AQ292" i="2"/>
  <c r="AQ293" i="2"/>
  <c r="AQ294" i="2"/>
  <c r="AQ295" i="2"/>
  <c r="AQ296" i="2"/>
  <c r="AQ297" i="2"/>
  <c r="AQ298" i="2"/>
  <c r="AQ299" i="2"/>
  <c r="AQ300" i="2"/>
  <c r="AQ301" i="2"/>
  <c r="AQ302" i="2"/>
  <c r="AQ303" i="2"/>
  <c r="AQ304" i="2"/>
  <c r="AQ305" i="2"/>
  <c r="AQ306" i="2"/>
  <c r="AQ307" i="2"/>
  <c r="AQ308" i="2"/>
  <c r="AQ309" i="2"/>
  <c r="AQ310" i="2"/>
  <c r="AQ311" i="2"/>
  <c r="AQ312" i="2"/>
  <c r="AQ313" i="2"/>
  <c r="AQ314" i="2"/>
  <c r="AQ315" i="2"/>
  <c r="AQ316" i="2"/>
  <c r="AQ317" i="2"/>
  <c r="AQ318" i="2"/>
  <c r="AQ319" i="2"/>
  <c r="AQ320" i="2"/>
  <c r="AQ321" i="2"/>
  <c r="AQ322" i="2"/>
  <c r="AQ323" i="2"/>
  <c r="AQ324" i="2"/>
  <c r="AQ325" i="2"/>
  <c r="AQ326" i="2"/>
  <c r="AQ327" i="2"/>
  <c r="AQ328" i="2"/>
  <c r="AQ329" i="2"/>
  <c r="AQ330" i="2"/>
  <c r="AQ331" i="2"/>
  <c r="AQ332" i="2"/>
  <c r="AQ333" i="2"/>
  <c r="AQ334" i="2"/>
  <c r="AQ335" i="2"/>
  <c r="AQ336" i="2"/>
  <c r="AQ337" i="2"/>
  <c r="AQ338" i="2"/>
  <c r="AQ339" i="2"/>
  <c r="AQ340" i="2"/>
  <c r="AQ341" i="2"/>
  <c r="AQ342" i="2"/>
  <c r="AQ343" i="2"/>
  <c r="AQ344" i="2"/>
  <c r="AQ345" i="2"/>
  <c r="AQ346" i="2"/>
  <c r="AQ347" i="2"/>
  <c r="AQ348" i="2"/>
  <c r="AQ349" i="2"/>
  <c r="AQ350" i="2"/>
  <c r="AQ351" i="2"/>
  <c r="AQ352" i="2"/>
  <c r="AQ353" i="2"/>
  <c r="AQ354" i="2"/>
  <c r="AQ355" i="2"/>
  <c r="AQ356" i="2"/>
  <c r="AQ357" i="2"/>
  <c r="AQ358" i="2"/>
  <c r="AQ359" i="2"/>
  <c r="AQ360" i="2"/>
  <c r="AQ361" i="2"/>
  <c r="AQ362" i="2"/>
  <c r="AQ363" i="2"/>
  <c r="AQ364" i="2"/>
  <c r="AQ365" i="2"/>
  <c r="AQ366" i="2"/>
  <c r="AQ367" i="2"/>
  <c r="AQ368" i="2"/>
  <c r="AQ369" i="2"/>
  <c r="AQ370" i="2"/>
  <c r="AQ371" i="2"/>
  <c r="AQ372" i="2"/>
  <c r="AQ373" i="2"/>
  <c r="AQ374" i="2"/>
  <c r="AQ375" i="2"/>
  <c r="AQ376" i="2"/>
  <c r="AQ377" i="2"/>
  <c r="AQ378" i="2"/>
  <c r="AQ379" i="2"/>
  <c r="AQ380" i="2"/>
  <c r="AQ381" i="2"/>
  <c r="AQ382" i="2"/>
  <c r="AQ383" i="2"/>
  <c r="AQ384" i="2"/>
  <c r="AQ385" i="2"/>
  <c r="AQ386" i="2"/>
  <c r="AQ387" i="2"/>
  <c r="AQ388" i="2"/>
  <c r="AQ389" i="2"/>
  <c r="AQ390" i="2"/>
  <c r="AQ391" i="2"/>
  <c r="AQ392" i="2"/>
  <c r="AQ393" i="2"/>
  <c r="AQ394" i="2"/>
  <c r="AQ395" i="2"/>
  <c r="AQ396" i="2"/>
  <c r="AQ397" i="2"/>
  <c r="AQ398" i="2"/>
  <c r="AQ399" i="2"/>
  <c r="AQ400" i="2"/>
  <c r="AQ401" i="2"/>
  <c r="AQ402" i="2"/>
  <c r="AQ403" i="2"/>
  <c r="AQ404" i="2"/>
  <c r="AQ405" i="2"/>
  <c r="AQ406" i="2"/>
  <c r="AQ407" i="2"/>
  <c r="AQ408" i="2"/>
  <c r="AQ409" i="2"/>
  <c r="AQ410" i="2"/>
  <c r="AQ411" i="2"/>
  <c r="AQ412" i="2"/>
  <c r="AQ413" i="2"/>
  <c r="AQ414" i="2"/>
  <c r="AQ415" i="2"/>
  <c r="AQ416" i="2"/>
  <c r="AQ417" i="2"/>
  <c r="AQ418" i="2"/>
  <c r="AQ419" i="2"/>
  <c r="AQ420" i="2"/>
  <c r="AQ421" i="2"/>
  <c r="AQ422" i="2"/>
  <c r="AQ423" i="2"/>
  <c r="AQ424" i="2"/>
  <c r="AQ425" i="2"/>
  <c r="AQ426" i="2"/>
  <c r="AQ427" i="2"/>
  <c r="AQ428" i="2"/>
  <c r="AQ429" i="2"/>
  <c r="AQ430" i="2"/>
  <c r="AQ431" i="2"/>
  <c r="AQ432" i="2"/>
  <c r="AQ433" i="2"/>
  <c r="AQ434" i="2"/>
  <c r="AQ435" i="2"/>
  <c r="AQ436" i="2"/>
  <c r="AQ437" i="2"/>
  <c r="AQ438" i="2"/>
  <c r="AQ439" i="2"/>
  <c r="AQ440" i="2"/>
  <c r="AQ441" i="2"/>
  <c r="AQ442" i="2"/>
  <c r="AQ443" i="2"/>
  <c r="AQ444" i="2"/>
  <c r="AQ445" i="2"/>
  <c r="AQ446" i="2"/>
  <c r="AQ447" i="2"/>
  <c r="AQ448" i="2"/>
  <c r="AQ449" i="2"/>
  <c r="AQ450" i="2"/>
  <c r="AQ451" i="2"/>
  <c r="AQ452" i="2"/>
  <c r="AQ453" i="2"/>
  <c r="AQ454" i="2"/>
  <c r="AQ455" i="2"/>
  <c r="AQ456" i="2"/>
  <c r="AQ457" i="2"/>
  <c r="AQ458" i="2"/>
  <c r="AQ459" i="2"/>
  <c r="AQ460" i="2"/>
  <c r="AQ461" i="2"/>
  <c r="AQ462" i="2"/>
  <c r="AQ463" i="2"/>
  <c r="AQ464" i="2"/>
  <c r="AQ465" i="2"/>
  <c r="AQ466" i="2"/>
  <c r="AQ467" i="2"/>
  <c r="AQ468" i="2"/>
  <c r="AQ469" i="2"/>
  <c r="AQ470" i="2"/>
  <c r="AQ471" i="2"/>
  <c r="AQ472" i="2"/>
  <c r="AQ473" i="2"/>
  <c r="AQ474" i="2"/>
  <c r="AQ475" i="2"/>
  <c r="AQ476" i="2"/>
  <c r="AQ477" i="2"/>
  <c r="AQ478" i="2"/>
  <c r="AQ479" i="2"/>
  <c r="AQ480" i="2"/>
  <c r="AQ481" i="2"/>
  <c r="AQ482" i="2"/>
  <c r="AQ483" i="2"/>
  <c r="AQ484" i="2"/>
  <c r="AQ485" i="2"/>
  <c r="AQ486" i="2"/>
  <c r="AQ487" i="2"/>
  <c r="AQ488" i="2"/>
  <c r="AQ489" i="2"/>
  <c r="AQ490" i="2"/>
  <c r="AQ491" i="2"/>
  <c r="AQ492" i="2"/>
  <c r="AQ493" i="2"/>
  <c r="AQ494" i="2"/>
  <c r="AQ495" i="2"/>
  <c r="AQ496" i="2"/>
  <c r="AQ497" i="2"/>
  <c r="AQ498" i="2"/>
  <c r="AQ499" i="2"/>
  <c r="AQ500" i="2"/>
  <c r="AQ501" i="2"/>
  <c r="AQ502" i="2"/>
  <c r="AQ503" i="2"/>
  <c r="AQ504" i="2"/>
  <c r="AQ505" i="2"/>
  <c r="AQ506" i="2"/>
  <c r="AQ507" i="2"/>
  <c r="AQ508" i="2"/>
  <c r="AQ509" i="2"/>
  <c r="AQ510" i="2"/>
  <c r="AQ511" i="2"/>
  <c r="AQ512" i="2"/>
  <c r="AQ513" i="2"/>
  <c r="AQ514" i="2"/>
  <c r="AQ515" i="2"/>
  <c r="AQ516" i="2"/>
  <c r="AQ517" i="2"/>
  <c r="AQ518" i="2"/>
  <c r="AQ519" i="2"/>
  <c r="AQ520" i="2"/>
  <c r="AQ521" i="2"/>
  <c r="AQ522" i="2"/>
  <c r="AQ523" i="2"/>
  <c r="AQ524" i="2"/>
  <c r="AQ525" i="2"/>
  <c r="AQ526" i="2"/>
  <c r="AQ527" i="2"/>
  <c r="AQ528" i="2"/>
  <c r="AQ529" i="2"/>
  <c r="AQ530" i="2"/>
  <c r="AQ531" i="2"/>
  <c r="AQ532" i="2"/>
  <c r="AQ533" i="2"/>
  <c r="AQ534" i="2"/>
  <c r="AQ535" i="2"/>
  <c r="AQ536" i="2"/>
  <c r="AQ537" i="2"/>
  <c r="AQ538" i="2"/>
  <c r="AQ539" i="2"/>
  <c r="AQ540" i="2"/>
  <c r="AQ541" i="2"/>
  <c r="AQ542" i="2"/>
  <c r="AQ543" i="2"/>
  <c r="AQ544" i="2"/>
  <c r="AQ545" i="2"/>
  <c r="AQ546" i="2"/>
  <c r="AQ547" i="2"/>
  <c r="AQ548" i="2"/>
  <c r="AQ549" i="2"/>
  <c r="AQ550" i="2"/>
  <c r="AQ551" i="2"/>
  <c r="AQ552" i="2"/>
  <c r="AQ553" i="2"/>
  <c r="AQ554" i="2"/>
  <c r="AQ555" i="2"/>
  <c r="AQ556" i="2"/>
  <c r="AQ557" i="2"/>
  <c r="AQ558" i="2"/>
  <c r="AQ559" i="2"/>
  <c r="AQ560" i="2"/>
  <c r="AQ561" i="2"/>
  <c r="AQ562" i="2"/>
  <c r="AQ563" i="2"/>
  <c r="AQ564" i="2"/>
  <c r="AQ565" i="2"/>
  <c r="AQ566" i="2"/>
  <c r="AQ567" i="2"/>
  <c r="AQ568" i="2"/>
  <c r="AQ569" i="2"/>
  <c r="AQ570" i="2"/>
  <c r="AQ571" i="2"/>
  <c r="AQ572" i="2"/>
  <c r="AQ573" i="2"/>
  <c r="AQ574" i="2"/>
  <c r="AQ575" i="2"/>
  <c r="AQ576" i="2"/>
  <c r="AQ577" i="2"/>
  <c r="AQ578" i="2"/>
  <c r="AQ579" i="2"/>
  <c r="AQ580" i="2"/>
  <c r="AQ581" i="2"/>
  <c r="AQ582" i="2"/>
  <c r="AQ583" i="2"/>
  <c r="AQ584" i="2"/>
  <c r="AQ585" i="2"/>
  <c r="AQ586" i="2"/>
  <c r="AQ587" i="2"/>
  <c r="AQ588" i="2"/>
  <c r="AQ589" i="2"/>
  <c r="AQ590" i="2"/>
  <c r="AQ591" i="2"/>
  <c r="AQ592" i="2"/>
  <c r="AQ593" i="2"/>
  <c r="AQ594" i="2"/>
  <c r="AQ595" i="2"/>
  <c r="AQ596" i="2"/>
  <c r="AQ597" i="2"/>
  <c r="AQ598" i="2"/>
  <c r="AQ599" i="2"/>
  <c r="AQ600" i="2"/>
  <c r="AQ601" i="2"/>
  <c r="AQ602" i="2"/>
  <c r="AQ603" i="2"/>
  <c r="AQ604" i="2"/>
  <c r="AQ605" i="2"/>
  <c r="AQ606" i="2"/>
  <c r="AQ607" i="2"/>
  <c r="AQ608" i="2"/>
  <c r="AQ609" i="2"/>
  <c r="AQ610" i="2"/>
  <c r="AQ611" i="2"/>
  <c r="AQ612" i="2"/>
  <c r="AQ613" i="2"/>
  <c r="AQ614" i="2"/>
  <c r="AQ615" i="2"/>
  <c r="AQ616" i="2"/>
  <c r="AQ617" i="2"/>
  <c r="AQ618" i="2"/>
  <c r="AQ619" i="2"/>
  <c r="AQ620" i="2"/>
  <c r="AQ621" i="2"/>
  <c r="AQ622" i="2"/>
  <c r="AQ623" i="2"/>
  <c r="AQ624" i="2"/>
  <c r="AQ625" i="2"/>
  <c r="AQ626" i="2"/>
  <c r="AQ627" i="2"/>
  <c r="AQ628" i="2"/>
  <c r="AQ629" i="2"/>
  <c r="AQ630" i="2"/>
  <c r="AQ631" i="2"/>
  <c r="AQ632" i="2"/>
  <c r="AQ633" i="2"/>
  <c r="AQ634" i="2"/>
  <c r="AQ635" i="2"/>
  <c r="AQ636" i="2"/>
  <c r="AQ637" i="2"/>
  <c r="AQ638" i="2"/>
  <c r="AQ639" i="2"/>
  <c r="AQ640" i="2"/>
  <c r="AQ641" i="2"/>
  <c r="AQ642" i="2"/>
  <c r="AQ643" i="2"/>
  <c r="AQ644" i="2"/>
  <c r="AQ645" i="2"/>
  <c r="AQ646" i="2"/>
  <c r="AQ647" i="2"/>
  <c r="AQ648" i="2"/>
  <c r="AQ649" i="2"/>
  <c r="AQ650" i="2"/>
  <c r="AQ651" i="2"/>
  <c r="AQ652" i="2"/>
  <c r="AQ653" i="2"/>
  <c r="AQ654" i="2"/>
  <c r="AQ655" i="2"/>
  <c r="AQ656" i="2"/>
  <c r="AQ657" i="2"/>
  <c r="AQ658" i="2"/>
  <c r="AQ659" i="2"/>
  <c r="AQ660" i="2"/>
  <c r="AQ661" i="2"/>
  <c r="AQ662" i="2"/>
  <c r="AQ663" i="2"/>
  <c r="AQ664" i="2"/>
  <c r="AQ665" i="2"/>
  <c r="AQ666" i="2"/>
  <c r="AQ667" i="2"/>
  <c r="AQ668" i="2"/>
  <c r="AQ669" i="2"/>
  <c r="AQ670" i="2"/>
  <c r="AQ671" i="2"/>
  <c r="AQ672" i="2"/>
  <c r="AQ673" i="2"/>
  <c r="AQ674" i="2"/>
  <c r="AQ675" i="2"/>
  <c r="AQ676" i="2"/>
  <c r="AQ677" i="2"/>
  <c r="AQ678" i="2"/>
  <c r="AQ679" i="2"/>
  <c r="AQ680" i="2"/>
  <c r="AQ681" i="2"/>
  <c r="AQ682" i="2"/>
  <c r="AQ683" i="2"/>
  <c r="AQ684" i="2"/>
  <c r="AQ685" i="2"/>
  <c r="AQ686" i="2"/>
  <c r="AQ687" i="2"/>
  <c r="AQ688" i="2"/>
  <c r="AQ689" i="2"/>
  <c r="AQ690" i="2"/>
  <c r="AQ691" i="2"/>
  <c r="AQ692" i="2"/>
  <c r="AQ693" i="2"/>
  <c r="AQ694" i="2"/>
  <c r="AQ695" i="2"/>
  <c r="AQ696" i="2"/>
  <c r="AQ697" i="2"/>
  <c r="AQ698" i="2"/>
  <c r="AQ699" i="2"/>
  <c r="AQ700" i="2"/>
  <c r="AQ701" i="2"/>
  <c r="AQ702" i="2"/>
  <c r="AQ703" i="2"/>
  <c r="AQ704" i="2"/>
  <c r="AQ705" i="2"/>
  <c r="AQ706" i="2"/>
  <c r="AQ707" i="2"/>
  <c r="AQ708" i="2"/>
  <c r="AQ709" i="2"/>
  <c r="AQ710" i="2"/>
  <c r="AQ711" i="2"/>
  <c r="AQ712" i="2"/>
  <c r="AQ713" i="2"/>
  <c r="AQ714" i="2"/>
  <c r="AQ715" i="2"/>
  <c r="AQ716" i="2"/>
  <c r="AQ717" i="2"/>
  <c r="AQ718" i="2"/>
  <c r="AQ719" i="2"/>
  <c r="AQ720" i="2"/>
  <c r="AQ721" i="2"/>
  <c r="AQ722" i="2"/>
  <c r="AQ723" i="2"/>
  <c r="AQ724" i="2"/>
  <c r="AQ725" i="2"/>
  <c r="AQ726" i="2"/>
  <c r="AQ727" i="2"/>
  <c r="AQ728" i="2"/>
  <c r="AQ729" i="2"/>
  <c r="AQ730" i="2"/>
  <c r="AQ731" i="2"/>
  <c r="AQ732" i="2"/>
  <c r="AQ733" i="2"/>
  <c r="AQ734" i="2"/>
  <c r="AQ735" i="2"/>
  <c r="AQ736" i="2"/>
  <c r="AQ737" i="2"/>
  <c r="AQ738" i="2"/>
  <c r="AQ739" i="2"/>
  <c r="AQ740" i="2"/>
  <c r="AQ741" i="2"/>
  <c r="AQ742" i="2"/>
  <c r="AQ743" i="2"/>
  <c r="AQ744" i="2"/>
  <c r="AQ745" i="2"/>
  <c r="AQ746" i="2"/>
  <c r="AQ747" i="2"/>
  <c r="AQ748" i="2"/>
  <c r="AQ749" i="2"/>
  <c r="AQ750" i="2"/>
  <c r="AQ751" i="2"/>
  <c r="AQ752" i="2"/>
  <c r="AQ753" i="2"/>
  <c r="AQ754" i="2"/>
  <c r="AQ755" i="2"/>
  <c r="AQ756" i="2"/>
  <c r="AQ757" i="2"/>
  <c r="AQ758" i="2"/>
  <c r="AQ759" i="2"/>
  <c r="AQ760" i="2"/>
  <c r="AQ761" i="2"/>
  <c r="AQ762" i="2"/>
  <c r="AQ763" i="2"/>
  <c r="AQ764" i="2"/>
  <c r="AQ765" i="2"/>
  <c r="AQ766" i="2"/>
  <c r="AQ767" i="2"/>
  <c r="AQ768" i="2"/>
  <c r="AQ769" i="2"/>
  <c r="AQ770" i="2"/>
  <c r="AQ771" i="2"/>
  <c r="AQ772" i="2"/>
  <c r="AQ773" i="2"/>
  <c r="AQ774" i="2"/>
  <c r="AQ775" i="2"/>
  <c r="AQ776" i="2"/>
  <c r="AQ777" i="2"/>
  <c r="AQ778" i="2"/>
  <c r="AQ779" i="2"/>
  <c r="AQ780" i="2"/>
  <c r="AQ781" i="2"/>
  <c r="AQ782" i="2"/>
  <c r="AQ783" i="2"/>
  <c r="AQ784" i="2"/>
  <c r="AQ785" i="2"/>
  <c r="AQ786" i="2"/>
  <c r="AQ787" i="2"/>
  <c r="AQ788" i="2"/>
  <c r="AQ789" i="2"/>
  <c r="AQ790" i="2"/>
  <c r="AQ791" i="2"/>
  <c r="AQ792" i="2"/>
  <c r="AQ793" i="2"/>
  <c r="AQ794" i="2"/>
  <c r="AQ795" i="2"/>
  <c r="AQ796" i="2"/>
  <c r="AQ797" i="2"/>
  <c r="AQ798" i="2"/>
  <c r="AQ799" i="2"/>
  <c r="AQ800" i="2"/>
  <c r="AQ801" i="2"/>
  <c r="AQ802" i="2"/>
  <c r="AQ803" i="2"/>
  <c r="AQ804" i="2"/>
  <c r="AQ805" i="2"/>
  <c r="AQ806" i="2"/>
  <c r="AQ807" i="2"/>
  <c r="AQ808" i="2"/>
  <c r="AQ809" i="2"/>
  <c r="AQ810" i="2"/>
  <c r="AQ811" i="2"/>
  <c r="AQ812" i="2"/>
  <c r="AQ813" i="2"/>
  <c r="AQ814" i="2"/>
  <c r="AQ815" i="2"/>
  <c r="AQ816" i="2"/>
  <c r="AQ817" i="2"/>
  <c r="AQ818" i="2"/>
  <c r="AQ819" i="2"/>
  <c r="AQ820" i="2"/>
  <c r="AQ821" i="2"/>
  <c r="AQ822" i="2"/>
  <c r="AQ823" i="2"/>
  <c r="AQ824" i="2"/>
  <c r="AQ825" i="2"/>
  <c r="AQ826" i="2"/>
  <c r="AQ827" i="2"/>
  <c r="AQ828" i="2"/>
  <c r="AQ829" i="2"/>
  <c r="AQ830" i="2"/>
  <c r="AQ831" i="2"/>
  <c r="AQ832" i="2"/>
  <c r="AQ833" i="2"/>
  <c r="AQ834" i="2"/>
  <c r="AQ835" i="2"/>
  <c r="AQ836" i="2"/>
  <c r="AQ837" i="2"/>
  <c r="AQ838" i="2"/>
  <c r="AQ839" i="2"/>
  <c r="AQ840" i="2"/>
  <c r="AQ841" i="2"/>
  <c r="AQ842" i="2"/>
  <c r="AQ843" i="2"/>
  <c r="AQ844" i="2"/>
  <c r="AQ845" i="2"/>
  <c r="AQ846" i="2"/>
  <c r="AQ847" i="2"/>
  <c r="AQ848" i="2"/>
  <c r="AQ849" i="2"/>
  <c r="AQ850" i="2"/>
  <c r="AQ851" i="2"/>
  <c r="AQ852" i="2"/>
  <c r="AQ853" i="2"/>
  <c r="AQ854" i="2"/>
  <c r="AQ855" i="2"/>
  <c r="AQ856" i="2"/>
  <c r="AQ857" i="2"/>
  <c r="AQ858" i="2"/>
  <c r="AQ859" i="2"/>
  <c r="AQ860" i="2"/>
  <c r="AQ861" i="2"/>
  <c r="AQ862" i="2"/>
  <c r="AQ863" i="2"/>
  <c r="AQ864" i="2"/>
  <c r="AQ865" i="2"/>
  <c r="AQ866" i="2"/>
  <c r="AQ867" i="2"/>
  <c r="AQ868" i="2"/>
  <c r="AQ869" i="2"/>
  <c r="AQ870" i="2"/>
  <c r="AQ871" i="2"/>
  <c r="AQ872" i="2"/>
  <c r="AQ873" i="2"/>
  <c r="AQ874" i="2"/>
  <c r="AQ875" i="2"/>
  <c r="AQ876" i="2"/>
  <c r="AQ877" i="2"/>
  <c r="AQ878" i="2"/>
  <c r="AQ879" i="2"/>
  <c r="AQ880" i="2"/>
  <c r="AQ881" i="2"/>
  <c r="AQ882" i="2"/>
  <c r="AQ883" i="2"/>
  <c r="AQ884" i="2"/>
  <c r="AQ885" i="2"/>
  <c r="AQ886" i="2"/>
  <c r="AQ887" i="2"/>
  <c r="AQ888" i="2"/>
  <c r="AQ889" i="2"/>
  <c r="AQ890" i="2"/>
  <c r="AQ891" i="2"/>
  <c r="AQ892" i="2"/>
  <c r="AQ893" i="2"/>
  <c r="AQ894" i="2"/>
  <c r="AQ895" i="2"/>
  <c r="AQ896" i="2"/>
  <c r="AQ897" i="2"/>
  <c r="AQ898" i="2"/>
  <c r="AQ899" i="2"/>
  <c r="AQ900" i="2"/>
  <c r="AQ901" i="2"/>
  <c r="AQ902" i="2"/>
  <c r="AQ903" i="2"/>
  <c r="AQ904" i="2"/>
  <c r="AQ905" i="2"/>
  <c r="AQ906" i="2"/>
  <c r="AQ907" i="2"/>
  <c r="AQ908" i="2"/>
  <c r="AQ909" i="2"/>
  <c r="AQ910" i="2"/>
  <c r="AQ911" i="2"/>
  <c r="AQ912" i="2"/>
  <c r="AQ913" i="2"/>
  <c r="AQ914" i="2"/>
  <c r="AQ915" i="2"/>
  <c r="AQ916" i="2"/>
  <c r="AQ917" i="2"/>
  <c r="AQ918" i="2"/>
  <c r="AQ919" i="2"/>
  <c r="AQ920" i="2"/>
  <c r="AQ921" i="2"/>
  <c r="AQ922" i="2"/>
  <c r="AQ923" i="2"/>
  <c r="AQ924" i="2"/>
  <c r="AQ925" i="2"/>
  <c r="AQ926" i="2"/>
  <c r="AQ927" i="2"/>
  <c r="AQ928" i="2"/>
  <c r="AQ929" i="2"/>
  <c r="AQ930" i="2"/>
  <c r="AQ931" i="2"/>
  <c r="AQ932" i="2"/>
  <c r="AQ933" i="2"/>
  <c r="AQ934" i="2"/>
  <c r="AQ935" i="2"/>
  <c r="AQ936" i="2"/>
  <c r="AQ937" i="2"/>
  <c r="AQ938" i="2"/>
  <c r="AQ939" i="2"/>
  <c r="AQ940" i="2"/>
  <c r="AQ941" i="2"/>
  <c r="AQ942" i="2"/>
  <c r="AQ943" i="2"/>
  <c r="AQ944" i="2"/>
  <c r="AQ945" i="2"/>
  <c r="AQ946" i="2"/>
  <c r="AQ947" i="2"/>
  <c r="AQ948" i="2"/>
  <c r="AQ949" i="2"/>
  <c r="AQ950" i="2"/>
  <c r="AQ951" i="2"/>
  <c r="AQ952" i="2"/>
  <c r="AQ953" i="2"/>
  <c r="AQ954" i="2"/>
  <c r="AQ955" i="2"/>
  <c r="AQ956" i="2"/>
  <c r="AQ957" i="2"/>
  <c r="AQ958" i="2"/>
  <c r="AQ959" i="2"/>
  <c r="AQ960" i="2"/>
  <c r="AQ961" i="2"/>
  <c r="AQ962" i="2"/>
  <c r="AQ963" i="2"/>
  <c r="AQ964" i="2"/>
  <c r="AQ965" i="2"/>
  <c r="AQ966" i="2"/>
  <c r="AQ967" i="2"/>
  <c r="AQ968" i="2"/>
  <c r="AQ969" i="2"/>
  <c r="AQ970" i="2"/>
  <c r="AQ971" i="2"/>
  <c r="AQ972" i="2"/>
  <c r="AQ973" i="2"/>
  <c r="AQ974" i="2"/>
  <c r="AQ975" i="2"/>
  <c r="AQ976" i="2"/>
  <c r="AQ977" i="2"/>
  <c r="AQ978" i="2"/>
  <c r="AQ979" i="2"/>
  <c r="AQ980" i="2"/>
  <c r="AQ981" i="2"/>
  <c r="AQ982" i="2"/>
  <c r="AQ983" i="2"/>
  <c r="AQ984" i="2"/>
  <c r="AQ985" i="2"/>
  <c r="AQ986" i="2"/>
  <c r="AQ987" i="2"/>
  <c r="AQ988" i="2"/>
  <c r="AQ989" i="2"/>
  <c r="AQ990" i="2"/>
  <c r="AQ991" i="2"/>
  <c r="AQ992" i="2"/>
  <c r="AQ993" i="2"/>
  <c r="AQ994" i="2"/>
  <c r="AQ995" i="2"/>
  <c r="AQ996" i="2"/>
  <c r="AQ997" i="2"/>
  <c r="AQ998" i="2"/>
  <c r="AQ999" i="2"/>
  <c r="AQ1000" i="2"/>
  <c r="AQ1001" i="2"/>
  <c r="AQ1002" i="2"/>
  <c r="AQ1003" i="2"/>
  <c r="AQ1004" i="2"/>
  <c r="AQ1005" i="2"/>
  <c r="AQ1006" i="2"/>
  <c r="AQ1007" i="2"/>
  <c r="AQ1008" i="2"/>
  <c r="AQ1009" i="2"/>
  <c r="AQ1010" i="2"/>
  <c r="AQ1011" i="2"/>
  <c r="AQ1012" i="2"/>
  <c r="AQ1013" i="2"/>
  <c r="AQ1014" i="2"/>
  <c r="AQ1015" i="2"/>
  <c r="AQ1016" i="2"/>
  <c r="AQ1017" i="2"/>
  <c r="AQ1018" i="2"/>
  <c r="AQ1019" i="2"/>
  <c r="AQ1020" i="2"/>
  <c r="AQ1021" i="2"/>
  <c r="AQ1022" i="2"/>
  <c r="AQ1023" i="2"/>
  <c r="AQ1024" i="2"/>
  <c r="AQ1025" i="2"/>
  <c r="AQ1026" i="2"/>
  <c r="AQ1027" i="2"/>
  <c r="AQ1028" i="2"/>
  <c r="AQ1029" i="2"/>
  <c r="AQ1030" i="2"/>
  <c r="AQ1031" i="2"/>
  <c r="AQ1032" i="2"/>
  <c r="AQ1033" i="2"/>
  <c r="AQ1034" i="2"/>
  <c r="AQ1035" i="2"/>
  <c r="AQ1036" i="2"/>
  <c r="AQ1037" i="2"/>
  <c r="AQ1038" i="2"/>
  <c r="AQ1039" i="2"/>
  <c r="AQ1040" i="2"/>
  <c r="AQ1041" i="2"/>
  <c r="AQ1042" i="2"/>
  <c r="AQ1043" i="2"/>
  <c r="AQ1044" i="2"/>
  <c r="AQ1045" i="2"/>
  <c r="AQ1046" i="2"/>
  <c r="AQ1047" i="2"/>
  <c r="AQ1048" i="2"/>
  <c r="AQ1049" i="2"/>
  <c r="AQ1050" i="2"/>
  <c r="AQ1051" i="2"/>
  <c r="AQ1052" i="2"/>
  <c r="AQ1053" i="2"/>
  <c r="AQ1054" i="2"/>
  <c r="AQ1055" i="2"/>
  <c r="AQ1056" i="2"/>
  <c r="AQ1057" i="2"/>
  <c r="AQ1058" i="2"/>
  <c r="AQ1059" i="2"/>
  <c r="AQ1060" i="2"/>
  <c r="AQ1061" i="2"/>
  <c r="AQ1062" i="2"/>
  <c r="AQ1063" i="2"/>
  <c r="AQ1064" i="2"/>
  <c r="AQ1065" i="2"/>
  <c r="AQ1066" i="2"/>
  <c r="AQ1067" i="2"/>
  <c r="AQ1068" i="2"/>
  <c r="AQ1069" i="2"/>
  <c r="AQ1070" i="2"/>
  <c r="AQ1071" i="2"/>
  <c r="AQ1072" i="2"/>
  <c r="AQ1073" i="2"/>
  <c r="AQ1074" i="2"/>
  <c r="AQ1075" i="2"/>
  <c r="AQ1076" i="2"/>
  <c r="AQ1077" i="2"/>
  <c r="AQ1078" i="2"/>
  <c r="AQ1079" i="2"/>
  <c r="AQ1080" i="2"/>
  <c r="AQ1081" i="2"/>
  <c r="AQ1082" i="2"/>
  <c r="AQ1083" i="2"/>
  <c r="AQ1084" i="2"/>
  <c r="AQ1085" i="2"/>
  <c r="AQ1086" i="2"/>
  <c r="AQ1087" i="2"/>
  <c r="AQ1088" i="2"/>
  <c r="AQ1089" i="2"/>
  <c r="AQ1090" i="2"/>
  <c r="AQ1091" i="2"/>
  <c r="AQ1092" i="2"/>
  <c r="AQ1093" i="2"/>
  <c r="AQ1094" i="2"/>
  <c r="AQ1095" i="2"/>
  <c r="AQ1096" i="2"/>
  <c r="AQ1097" i="2"/>
  <c r="AQ1098" i="2"/>
  <c r="AQ1099" i="2"/>
  <c r="AQ1100" i="2"/>
  <c r="AQ1101" i="2"/>
  <c r="AQ1102" i="2"/>
  <c r="AQ1103" i="2"/>
  <c r="AQ1104" i="2"/>
  <c r="AQ1105" i="2"/>
  <c r="AQ1106" i="2"/>
  <c r="AQ1107" i="2"/>
  <c r="AQ1108" i="2"/>
  <c r="AQ1109" i="2"/>
  <c r="AQ1110" i="2"/>
  <c r="AQ1111" i="2"/>
  <c r="AQ1112" i="2"/>
  <c r="AQ1113" i="2"/>
  <c r="AQ1114" i="2"/>
  <c r="AQ1115" i="2"/>
  <c r="AQ1116" i="2"/>
  <c r="AQ1117" i="2"/>
  <c r="AQ1118" i="2"/>
  <c r="AQ1119" i="2"/>
  <c r="AQ1120" i="2"/>
  <c r="AQ1121" i="2"/>
  <c r="AQ1122" i="2"/>
  <c r="AQ1123" i="2"/>
  <c r="AQ1124" i="2"/>
  <c r="AQ1125" i="2"/>
  <c r="AQ1126" i="2"/>
  <c r="AQ1127" i="2"/>
  <c r="AQ1128" i="2"/>
  <c r="AQ1129" i="2"/>
  <c r="AQ1130" i="2"/>
  <c r="AQ1131" i="2"/>
  <c r="AQ1132" i="2"/>
  <c r="AQ1133" i="2"/>
  <c r="AQ1134" i="2"/>
  <c r="AQ1135" i="2"/>
  <c r="AQ1136" i="2"/>
  <c r="AQ1137" i="2"/>
  <c r="AQ1138" i="2"/>
  <c r="AQ1139" i="2"/>
  <c r="AQ1140" i="2"/>
  <c r="AQ1141" i="2"/>
  <c r="AQ1142" i="2"/>
  <c r="AQ1143" i="2"/>
  <c r="AQ1144" i="2"/>
  <c r="AQ1145" i="2"/>
  <c r="AQ1146" i="2"/>
  <c r="AQ1147" i="2"/>
  <c r="AQ1148" i="2"/>
  <c r="AQ1149" i="2"/>
  <c r="AQ1150" i="2"/>
  <c r="AQ1151" i="2"/>
  <c r="AQ1152" i="2"/>
  <c r="AQ1153" i="2"/>
  <c r="AQ1154" i="2"/>
  <c r="AQ1155" i="2"/>
  <c r="AQ1156" i="2"/>
  <c r="AQ1157" i="2"/>
  <c r="AQ1158" i="2"/>
  <c r="AQ1159" i="2"/>
  <c r="AQ1160" i="2"/>
  <c r="AQ1161" i="2"/>
  <c r="AQ1162" i="2"/>
  <c r="AQ1163" i="2"/>
  <c r="AQ1164" i="2"/>
  <c r="AQ1165" i="2"/>
  <c r="AQ1166" i="2"/>
  <c r="AQ1167" i="2"/>
  <c r="AQ1168" i="2"/>
  <c r="AQ1169" i="2"/>
  <c r="AQ1170" i="2"/>
  <c r="AQ1171" i="2"/>
  <c r="AQ1172" i="2"/>
  <c r="AQ1173" i="2"/>
  <c r="AQ1174" i="2"/>
  <c r="AQ1175" i="2"/>
  <c r="AQ1176" i="2"/>
  <c r="AQ1177" i="2"/>
  <c r="AQ1178" i="2"/>
  <c r="AQ1179" i="2"/>
  <c r="AQ1180" i="2"/>
  <c r="AQ1181" i="2"/>
  <c r="AQ1182" i="2"/>
  <c r="AQ1183" i="2"/>
  <c r="AQ1184" i="2"/>
  <c r="AQ1185" i="2"/>
  <c r="AQ1186" i="2"/>
  <c r="AQ1187" i="2"/>
  <c r="AQ1188" i="2"/>
  <c r="AQ1189" i="2"/>
  <c r="AQ1190" i="2"/>
  <c r="AQ1191" i="2"/>
  <c r="AQ1192" i="2"/>
  <c r="AQ1193" i="2"/>
  <c r="AQ1194" i="2"/>
  <c r="AQ1195" i="2"/>
  <c r="AQ1196" i="2"/>
  <c r="AQ1197" i="2"/>
  <c r="AQ1198" i="2"/>
  <c r="AQ1199" i="2"/>
  <c r="AQ1200" i="2"/>
  <c r="AQ1201" i="2"/>
  <c r="AQ1202" i="2"/>
  <c r="AQ1203" i="2"/>
  <c r="AQ1204" i="2"/>
  <c r="AQ1205" i="2"/>
  <c r="AQ1206" i="2"/>
  <c r="AQ1207" i="2"/>
  <c r="AQ1208" i="2"/>
  <c r="AQ1209" i="2"/>
  <c r="AQ1210" i="2"/>
  <c r="AQ1211" i="2"/>
  <c r="AQ1212" i="2"/>
  <c r="AQ1213" i="2"/>
  <c r="AQ1214" i="2"/>
  <c r="AQ1215" i="2"/>
  <c r="AQ1216" i="2"/>
  <c r="AQ1217" i="2"/>
  <c r="AQ1218" i="2"/>
  <c r="AQ1219" i="2"/>
  <c r="AQ1220" i="2"/>
  <c r="AQ1221" i="2"/>
  <c r="AQ1222" i="2"/>
  <c r="AQ1223" i="2"/>
  <c r="AQ1224" i="2"/>
  <c r="AQ1225" i="2"/>
  <c r="AQ1226" i="2"/>
  <c r="AQ1227" i="2"/>
  <c r="AQ1228" i="2"/>
  <c r="AQ1229" i="2"/>
  <c r="AQ1230" i="2"/>
  <c r="AQ1231" i="2"/>
  <c r="AQ1232" i="2"/>
  <c r="AQ1233" i="2"/>
  <c r="AQ1234" i="2"/>
  <c r="AQ1235" i="2"/>
  <c r="AQ1236" i="2"/>
  <c r="AQ1237" i="2"/>
  <c r="AQ1238" i="2"/>
  <c r="AQ1239" i="2"/>
  <c r="AQ1240" i="2"/>
  <c r="AQ1241" i="2"/>
  <c r="AQ1242" i="2"/>
  <c r="AQ1243" i="2"/>
  <c r="AQ1244" i="2"/>
  <c r="AQ1245" i="2"/>
  <c r="AQ1246" i="2"/>
  <c r="AQ1247" i="2"/>
  <c r="AQ1248" i="2"/>
  <c r="AQ1249" i="2"/>
  <c r="AQ1250" i="2"/>
  <c r="AQ1251" i="2"/>
  <c r="AQ1252" i="2"/>
  <c r="AQ1253" i="2"/>
  <c r="AQ1254" i="2"/>
  <c r="AQ1255" i="2"/>
  <c r="AQ1256" i="2"/>
  <c r="AQ1257" i="2"/>
  <c r="AQ1258" i="2"/>
  <c r="AQ1259" i="2"/>
  <c r="AQ1260" i="2"/>
  <c r="AQ1261" i="2"/>
  <c r="AQ1262" i="2"/>
  <c r="AQ1263" i="2"/>
  <c r="AQ1264" i="2"/>
  <c r="AQ1265" i="2"/>
  <c r="AQ1266" i="2"/>
  <c r="AQ1267" i="2"/>
  <c r="AQ1268" i="2"/>
  <c r="AQ1269" i="2"/>
  <c r="AQ1270" i="2"/>
  <c r="AQ1271" i="2"/>
  <c r="AQ1272" i="2"/>
  <c r="AQ1273" i="2"/>
  <c r="AQ1274" i="2"/>
  <c r="AQ1275" i="2"/>
  <c r="AQ1276" i="2"/>
  <c r="AQ1277" i="2"/>
  <c r="AQ1278" i="2"/>
  <c r="AQ1279" i="2"/>
  <c r="AQ1280" i="2"/>
  <c r="AQ1281" i="2"/>
  <c r="AQ1282" i="2"/>
  <c r="AQ1283" i="2"/>
  <c r="AQ1284" i="2"/>
  <c r="AQ1285" i="2"/>
  <c r="AQ1286" i="2"/>
  <c r="AQ1287" i="2"/>
  <c r="AQ1288" i="2"/>
  <c r="AQ1289" i="2"/>
  <c r="AQ1290" i="2"/>
  <c r="AQ1291" i="2"/>
  <c r="AQ1292" i="2"/>
  <c r="AQ1293" i="2"/>
  <c r="AQ1294" i="2"/>
  <c r="AQ1295" i="2"/>
  <c r="AQ1296" i="2"/>
  <c r="AQ1297" i="2"/>
  <c r="AQ1298" i="2"/>
  <c r="AQ1299" i="2"/>
  <c r="AQ1300" i="2"/>
  <c r="AQ1301" i="2"/>
  <c r="AQ1302" i="2"/>
  <c r="AQ1303" i="2"/>
  <c r="AQ1304" i="2"/>
  <c r="AQ1305" i="2"/>
  <c r="AQ1306" i="2"/>
  <c r="AQ1307" i="2"/>
  <c r="AQ1308" i="2"/>
  <c r="AQ1309" i="2"/>
  <c r="AQ1310" i="2"/>
  <c r="AQ1311" i="2"/>
  <c r="AQ1312" i="2"/>
  <c r="AQ1313" i="2"/>
  <c r="AQ1314" i="2"/>
  <c r="AQ1315" i="2"/>
  <c r="AQ1316" i="2"/>
  <c r="AQ1317" i="2"/>
  <c r="AQ1318" i="2"/>
  <c r="AQ1319" i="2"/>
  <c r="AQ1320" i="2"/>
  <c r="AQ1321" i="2"/>
  <c r="AQ1322" i="2"/>
  <c r="AQ1323" i="2"/>
  <c r="AQ1324" i="2"/>
  <c r="AQ1325" i="2"/>
  <c r="AQ1326" i="2"/>
  <c r="AQ1327" i="2"/>
  <c r="AQ1328" i="2"/>
  <c r="AQ1329" i="2"/>
  <c r="AQ1330" i="2"/>
  <c r="AQ1331" i="2"/>
  <c r="AQ1332" i="2"/>
  <c r="AQ1333" i="2"/>
  <c r="AQ1334" i="2"/>
  <c r="AQ1335" i="2"/>
  <c r="AQ1336" i="2"/>
  <c r="AQ1337" i="2"/>
  <c r="AQ1338" i="2"/>
  <c r="AQ1339" i="2"/>
  <c r="AQ1340" i="2"/>
  <c r="AQ1341" i="2"/>
  <c r="AQ1342" i="2"/>
  <c r="AQ1343" i="2"/>
  <c r="AQ1344" i="2"/>
  <c r="AQ1345" i="2"/>
  <c r="AQ1346" i="2"/>
  <c r="AQ1347" i="2"/>
  <c r="AQ1348" i="2"/>
  <c r="AQ1349" i="2"/>
  <c r="AQ1350" i="2"/>
  <c r="AQ1351" i="2"/>
  <c r="AQ1352" i="2"/>
  <c r="AQ1353" i="2"/>
  <c r="AQ1354" i="2"/>
  <c r="AQ1355" i="2"/>
  <c r="AQ1356" i="2"/>
  <c r="AQ1357" i="2"/>
  <c r="AQ1358" i="2"/>
  <c r="AQ1359" i="2"/>
  <c r="AQ1360" i="2"/>
  <c r="AQ1361" i="2"/>
  <c r="AQ1362" i="2"/>
  <c r="AQ1363" i="2"/>
  <c r="AQ1364" i="2"/>
  <c r="AQ1365" i="2"/>
  <c r="AQ1366" i="2"/>
  <c r="AQ1367" i="2"/>
  <c r="AQ1368" i="2"/>
  <c r="AQ1369" i="2"/>
  <c r="AQ1370" i="2"/>
  <c r="AQ1371" i="2"/>
  <c r="AQ1372" i="2"/>
  <c r="AQ1373" i="2"/>
  <c r="AQ1374" i="2"/>
  <c r="AQ1375" i="2"/>
  <c r="AQ1376" i="2"/>
  <c r="AQ1377" i="2"/>
  <c r="AQ1378" i="2"/>
  <c r="AQ1379" i="2"/>
  <c r="AQ1380" i="2"/>
  <c r="AQ1381" i="2"/>
  <c r="AQ1382" i="2"/>
  <c r="AQ1383" i="2"/>
  <c r="AQ1384" i="2"/>
  <c r="AQ1385" i="2"/>
  <c r="AQ1386" i="2"/>
  <c r="AQ1387" i="2"/>
  <c r="AQ1388" i="2"/>
  <c r="AQ1389" i="2"/>
  <c r="AQ1390" i="2"/>
  <c r="AQ1391" i="2"/>
  <c r="AQ1392" i="2"/>
  <c r="AQ1393" i="2"/>
  <c r="AQ1394" i="2"/>
  <c r="AQ1395" i="2"/>
  <c r="AQ1396" i="2"/>
  <c r="AQ1397" i="2"/>
  <c r="AQ1398" i="2"/>
  <c r="AQ1399" i="2"/>
  <c r="AQ1400" i="2"/>
  <c r="AQ1401" i="2"/>
  <c r="AQ1402" i="2"/>
  <c r="AQ1403" i="2"/>
  <c r="AQ1404" i="2"/>
  <c r="AQ1405" i="2"/>
  <c r="AQ1406" i="2"/>
  <c r="AQ1407" i="2"/>
  <c r="AQ1408" i="2"/>
  <c r="AQ1409" i="2"/>
  <c r="AQ1410" i="2"/>
  <c r="AQ1411" i="2"/>
  <c r="AQ1412" i="2"/>
  <c r="AQ1413" i="2"/>
  <c r="AQ1414" i="2"/>
  <c r="AQ1415" i="2"/>
  <c r="AQ1416" i="2"/>
  <c r="AQ1417" i="2"/>
  <c r="AQ1418" i="2"/>
  <c r="AQ1419" i="2"/>
  <c r="AQ1420" i="2"/>
  <c r="AQ1421" i="2"/>
  <c r="AQ1422" i="2"/>
  <c r="AQ1423" i="2"/>
  <c r="AQ1424" i="2"/>
  <c r="AQ1425" i="2"/>
  <c r="AQ1426" i="2"/>
  <c r="AQ1427" i="2"/>
  <c r="AQ1428" i="2"/>
  <c r="AQ1429" i="2"/>
  <c r="AQ1430" i="2"/>
  <c r="AQ1431" i="2"/>
  <c r="AQ1432" i="2"/>
  <c r="AQ1433" i="2"/>
  <c r="AQ1434" i="2"/>
  <c r="AQ1435" i="2"/>
  <c r="AQ1436" i="2"/>
  <c r="AQ1437" i="2"/>
  <c r="AQ1438" i="2"/>
  <c r="AQ1439" i="2"/>
  <c r="AQ1440" i="2"/>
  <c r="AQ1441" i="2"/>
  <c r="AQ1442" i="2"/>
  <c r="AQ1443" i="2"/>
  <c r="AQ1444" i="2"/>
  <c r="AQ1445" i="2"/>
  <c r="AQ1446" i="2"/>
  <c r="AQ1447" i="2"/>
  <c r="AQ1448" i="2"/>
  <c r="AQ1449" i="2"/>
  <c r="AQ1450" i="2"/>
  <c r="AQ1451" i="2"/>
  <c r="AQ1452" i="2"/>
  <c r="AQ1453" i="2"/>
  <c r="AQ1454" i="2"/>
  <c r="AQ1455" i="2"/>
  <c r="AQ1456" i="2"/>
  <c r="AQ1457" i="2"/>
  <c r="AQ1458" i="2"/>
  <c r="AQ1459" i="2"/>
  <c r="AQ1460" i="2"/>
  <c r="AQ1461" i="2"/>
  <c r="AQ1462" i="2"/>
  <c r="AQ1463" i="2"/>
  <c r="AQ1464" i="2"/>
  <c r="AQ1465" i="2"/>
  <c r="AQ1466" i="2"/>
  <c r="AQ1467" i="2"/>
  <c r="AQ1468" i="2"/>
  <c r="AQ1469" i="2"/>
  <c r="AQ1470" i="2"/>
  <c r="AQ1471" i="2"/>
  <c r="AQ1472" i="2"/>
  <c r="AQ1473" i="2"/>
  <c r="AQ1474" i="2"/>
  <c r="AQ1475" i="2"/>
  <c r="AQ1476" i="2"/>
  <c r="AQ1477" i="2"/>
  <c r="AQ1478" i="2"/>
  <c r="AQ1479" i="2"/>
  <c r="AQ1480" i="2"/>
  <c r="AQ1481" i="2"/>
  <c r="AQ1482" i="2"/>
  <c r="AQ1483" i="2"/>
  <c r="AQ1484" i="2"/>
  <c r="AQ1485" i="2"/>
  <c r="AQ1486" i="2"/>
  <c r="AQ1487" i="2"/>
  <c r="AQ1488" i="2"/>
  <c r="AQ1489" i="2"/>
  <c r="AQ1490" i="2"/>
  <c r="AQ1491" i="2"/>
  <c r="AQ1492" i="2"/>
  <c r="AQ1493" i="2"/>
  <c r="AQ1494" i="2"/>
  <c r="AQ1495" i="2"/>
  <c r="AQ1496" i="2"/>
  <c r="AQ1497" i="2"/>
  <c r="AQ1498" i="2"/>
  <c r="AQ1499" i="2"/>
  <c r="AQ1500" i="2"/>
  <c r="AQ1501" i="2"/>
  <c r="AQ1502" i="2"/>
  <c r="AQ1503" i="2"/>
  <c r="AQ1504" i="2"/>
  <c r="AQ1505" i="2"/>
  <c r="AQ1506" i="2"/>
  <c r="AQ1507" i="2"/>
  <c r="AQ1508" i="2"/>
  <c r="AQ1509" i="2"/>
  <c r="AQ1510" i="2"/>
  <c r="AQ1511" i="2"/>
  <c r="AQ1512" i="2"/>
  <c r="AQ1513" i="2"/>
  <c r="AQ1514" i="2"/>
  <c r="AQ1515" i="2"/>
  <c r="AQ1516" i="2"/>
  <c r="AQ1517" i="2"/>
  <c r="AQ1518" i="2"/>
  <c r="AQ1519" i="2"/>
  <c r="AQ1520" i="2"/>
  <c r="AQ1521" i="2"/>
  <c r="AQ1522" i="2"/>
  <c r="AQ1523" i="2"/>
  <c r="AQ1524" i="2"/>
  <c r="AQ1525" i="2"/>
  <c r="AQ1526" i="2"/>
  <c r="AQ1527" i="2"/>
  <c r="AQ1528" i="2"/>
  <c r="AQ1529" i="2"/>
  <c r="AQ1530" i="2"/>
  <c r="AQ1531" i="2"/>
  <c r="AQ1532" i="2"/>
  <c r="AQ1533" i="2"/>
  <c r="AQ1534" i="2"/>
  <c r="AQ1535" i="2"/>
  <c r="AQ1536" i="2"/>
  <c r="AQ1537" i="2"/>
  <c r="AQ1538" i="2"/>
  <c r="AQ1539" i="2"/>
  <c r="AQ1540" i="2"/>
  <c r="AQ1541" i="2"/>
  <c r="AQ1542" i="2"/>
  <c r="AQ1543" i="2"/>
  <c r="AQ1544" i="2"/>
  <c r="AQ1545" i="2"/>
  <c r="AQ1546" i="2"/>
  <c r="AQ1547" i="2"/>
  <c r="AQ1548" i="2"/>
  <c r="AQ1549" i="2"/>
  <c r="AQ1550" i="2"/>
  <c r="AQ1551" i="2"/>
  <c r="AQ1552" i="2"/>
  <c r="AQ1553" i="2"/>
  <c r="AQ1554" i="2"/>
  <c r="AQ1555" i="2"/>
  <c r="AQ1556" i="2"/>
  <c r="AQ1557" i="2"/>
  <c r="AQ1558" i="2"/>
  <c r="AQ1559" i="2"/>
  <c r="AQ1560" i="2"/>
  <c r="AQ1561" i="2"/>
  <c r="AQ1562" i="2"/>
  <c r="AQ1563" i="2"/>
  <c r="AQ1564" i="2"/>
  <c r="AQ1565" i="2"/>
  <c r="AQ1566" i="2"/>
  <c r="AQ1567" i="2"/>
  <c r="AQ1568" i="2"/>
  <c r="AQ1569" i="2"/>
  <c r="AQ1570" i="2"/>
  <c r="AQ1571" i="2"/>
  <c r="AQ1572" i="2"/>
  <c r="AQ1573" i="2"/>
  <c r="AQ1574" i="2"/>
  <c r="AQ1575" i="2"/>
  <c r="AQ1576" i="2"/>
  <c r="AQ1577" i="2"/>
  <c r="AQ1578" i="2"/>
  <c r="AQ1579" i="2"/>
  <c r="AQ1580" i="2"/>
  <c r="AQ1581" i="2"/>
  <c r="AQ1582" i="2"/>
  <c r="AQ1583" i="2"/>
  <c r="AQ1584" i="2"/>
  <c r="AQ1585" i="2"/>
  <c r="AQ1586" i="2"/>
  <c r="AQ1587" i="2"/>
  <c r="AQ1588" i="2"/>
  <c r="AQ1589" i="2"/>
  <c r="AQ1590" i="2"/>
  <c r="AQ1591" i="2"/>
  <c r="AQ1592" i="2"/>
  <c r="AQ1593" i="2"/>
  <c r="AQ1594" i="2"/>
  <c r="AQ1595" i="2"/>
  <c r="AQ1596" i="2"/>
  <c r="AQ1597" i="2"/>
  <c r="AQ1598" i="2"/>
  <c r="AQ1599" i="2"/>
  <c r="AQ1600" i="2"/>
  <c r="AQ1601" i="2"/>
  <c r="AQ1602" i="2"/>
  <c r="AQ1603" i="2"/>
  <c r="AQ1604" i="2"/>
  <c r="AQ1605" i="2"/>
  <c r="AQ1606" i="2"/>
  <c r="AQ1607" i="2"/>
  <c r="AQ1608" i="2"/>
  <c r="AQ1609" i="2"/>
  <c r="AQ1610" i="2"/>
  <c r="AQ1611" i="2"/>
  <c r="AQ1612" i="2"/>
  <c r="AQ1613" i="2"/>
  <c r="AQ1614" i="2"/>
  <c r="AQ1615" i="2"/>
  <c r="AQ1616" i="2"/>
  <c r="AQ1617" i="2"/>
  <c r="AQ1618" i="2"/>
  <c r="AQ1619" i="2"/>
  <c r="AQ1620" i="2"/>
  <c r="AQ1621" i="2"/>
  <c r="AQ1622" i="2"/>
  <c r="AQ1623" i="2"/>
  <c r="AQ1624" i="2"/>
  <c r="AQ1625" i="2"/>
  <c r="AQ1626" i="2"/>
  <c r="AQ1627" i="2"/>
  <c r="AQ1628" i="2"/>
  <c r="AQ1629" i="2"/>
  <c r="AQ1630" i="2"/>
  <c r="AQ1631" i="2"/>
  <c r="AQ1632" i="2"/>
  <c r="AQ1633" i="2"/>
  <c r="AQ1634" i="2"/>
  <c r="AQ1635" i="2"/>
  <c r="AQ1636" i="2"/>
  <c r="AQ1637" i="2"/>
  <c r="AQ1638" i="2"/>
  <c r="AQ1639" i="2"/>
  <c r="AQ1640" i="2"/>
  <c r="AQ1641" i="2"/>
  <c r="AQ1642" i="2"/>
  <c r="AQ1643" i="2"/>
  <c r="AQ1644" i="2"/>
  <c r="AQ1645" i="2"/>
  <c r="AQ1646" i="2"/>
  <c r="AQ1647" i="2"/>
  <c r="AQ1648" i="2"/>
  <c r="AQ1649" i="2"/>
  <c r="AQ1650" i="2"/>
  <c r="AQ1651" i="2"/>
  <c r="AQ1652" i="2"/>
  <c r="AQ1653" i="2"/>
  <c r="AQ1654" i="2"/>
  <c r="AQ1655" i="2"/>
  <c r="AQ1656" i="2"/>
  <c r="AQ1657" i="2"/>
  <c r="AQ1658" i="2"/>
  <c r="AQ1659" i="2"/>
  <c r="AQ1660" i="2"/>
  <c r="AQ1661" i="2"/>
  <c r="AQ1662" i="2"/>
  <c r="AQ1663" i="2"/>
  <c r="AQ1664" i="2"/>
  <c r="AQ1665" i="2"/>
  <c r="AQ1666" i="2"/>
  <c r="AQ1667" i="2"/>
  <c r="AQ1668" i="2"/>
  <c r="AQ1669" i="2"/>
  <c r="AQ1670" i="2"/>
  <c r="AQ1671" i="2"/>
  <c r="AQ1672" i="2"/>
  <c r="AQ1673" i="2"/>
  <c r="AQ1674" i="2"/>
  <c r="AQ1675" i="2"/>
  <c r="AQ1676" i="2"/>
  <c r="AQ1677" i="2"/>
  <c r="AQ1678" i="2"/>
  <c r="AQ1679" i="2"/>
  <c r="AQ1680" i="2"/>
  <c r="AQ1681" i="2"/>
  <c r="AQ1682" i="2"/>
  <c r="AQ1683" i="2"/>
  <c r="AQ1684" i="2"/>
  <c r="AQ1685" i="2"/>
  <c r="AQ1686" i="2"/>
  <c r="AQ1687" i="2"/>
  <c r="AQ1688" i="2"/>
  <c r="AQ1689" i="2"/>
  <c r="AQ1690" i="2"/>
  <c r="AQ1691" i="2"/>
  <c r="AQ1692" i="2"/>
  <c r="AQ1693" i="2"/>
  <c r="AQ1694" i="2"/>
  <c r="AQ1695" i="2"/>
  <c r="AQ1696" i="2"/>
  <c r="AQ1697" i="2"/>
  <c r="AQ1698" i="2"/>
  <c r="AQ1699" i="2"/>
  <c r="AQ1700" i="2"/>
  <c r="AQ1701" i="2"/>
  <c r="AQ1702" i="2"/>
  <c r="AQ1703" i="2"/>
  <c r="AQ1704" i="2"/>
  <c r="AQ1705" i="2"/>
  <c r="AQ1706" i="2"/>
  <c r="AQ1707" i="2"/>
  <c r="AQ1708" i="2"/>
  <c r="AQ1709" i="2"/>
  <c r="AQ1710" i="2"/>
  <c r="AQ1711" i="2"/>
  <c r="AQ1712" i="2"/>
  <c r="AQ1713" i="2"/>
  <c r="AQ1714" i="2"/>
  <c r="AQ1715" i="2"/>
  <c r="AQ1716" i="2"/>
  <c r="AQ1717" i="2"/>
  <c r="AQ1718" i="2"/>
  <c r="AQ1719" i="2"/>
  <c r="AQ1720" i="2"/>
  <c r="AQ1721" i="2"/>
  <c r="AQ1722" i="2"/>
  <c r="AQ1723" i="2"/>
  <c r="AQ1724" i="2"/>
  <c r="AQ1725" i="2"/>
  <c r="AQ1726" i="2"/>
  <c r="AQ1727" i="2"/>
  <c r="AQ1728" i="2"/>
  <c r="AQ1729" i="2"/>
  <c r="AQ1730" i="2"/>
  <c r="AQ1731" i="2"/>
  <c r="AQ1732" i="2"/>
  <c r="AQ1733" i="2"/>
  <c r="AQ1734" i="2"/>
  <c r="AQ1735" i="2"/>
  <c r="AQ1736" i="2"/>
  <c r="AQ1737" i="2"/>
  <c r="AQ1738" i="2"/>
  <c r="AQ1739" i="2"/>
  <c r="AQ1740" i="2"/>
  <c r="AQ1741" i="2"/>
  <c r="AQ1742" i="2"/>
  <c r="AQ1743" i="2"/>
  <c r="AQ1744" i="2"/>
  <c r="AQ1745" i="2"/>
  <c r="AQ1746" i="2"/>
  <c r="AQ1747" i="2"/>
  <c r="AQ1748" i="2"/>
  <c r="AQ1749" i="2"/>
  <c r="AQ1750" i="2"/>
  <c r="AQ1751" i="2"/>
  <c r="AQ1752" i="2"/>
  <c r="AQ1753" i="2"/>
  <c r="AQ1754" i="2"/>
  <c r="AQ1755" i="2"/>
  <c r="AQ1756" i="2"/>
  <c r="AQ1757" i="2"/>
  <c r="AQ1758" i="2"/>
  <c r="AQ1759" i="2"/>
  <c r="AQ1760" i="2"/>
  <c r="AQ1761" i="2"/>
  <c r="AQ1762" i="2"/>
  <c r="AQ1763" i="2"/>
  <c r="AQ1764" i="2"/>
  <c r="AQ1765" i="2"/>
  <c r="AQ1766" i="2"/>
  <c r="AQ1767" i="2"/>
  <c r="AQ1768" i="2"/>
  <c r="AQ1769" i="2"/>
  <c r="AQ1770" i="2"/>
  <c r="AQ1771" i="2"/>
  <c r="AQ1772" i="2"/>
  <c r="AQ1773" i="2"/>
  <c r="AQ1774" i="2"/>
  <c r="AQ1775" i="2"/>
  <c r="AQ1776" i="2"/>
  <c r="AQ1777" i="2"/>
  <c r="AQ1778" i="2"/>
  <c r="AQ1779" i="2"/>
  <c r="AQ1780" i="2"/>
  <c r="AQ1781" i="2"/>
  <c r="AQ1782" i="2"/>
  <c r="AQ1783" i="2"/>
  <c r="AQ1784" i="2"/>
  <c r="AQ1785" i="2"/>
  <c r="AQ1786" i="2"/>
  <c r="AQ1787" i="2"/>
  <c r="AQ1788" i="2"/>
  <c r="AQ1789" i="2"/>
  <c r="AQ1790" i="2"/>
  <c r="AQ1791" i="2"/>
  <c r="AQ1792" i="2"/>
  <c r="AQ1793" i="2"/>
  <c r="AQ1794" i="2"/>
  <c r="AQ1795" i="2"/>
  <c r="AQ1796" i="2"/>
  <c r="AQ1797" i="2"/>
  <c r="AQ1798" i="2"/>
  <c r="AQ1799" i="2"/>
  <c r="AQ1800" i="2"/>
  <c r="AQ1801" i="2"/>
  <c r="AQ1802" i="2"/>
  <c r="AQ1803" i="2"/>
  <c r="AQ1804" i="2"/>
  <c r="AQ1805" i="2"/>
  <c r="AQ1806" i="2"/>
  <c r="AQ1807" i="2"/>
  <c r="AQ1808" i="2"/>
  <c r="AQ1809" i="2"/>
  <c r="AQ1810" i="2"/>
  <c r="AQ1811" i="2"/>
  <c r="AQ1812" i="2"/>
  <c r="AQ1813" i="2"/>
  <c r="AQ1814" i="2"/>
  <c r="AQ1815" i="2"/>
  <c r="AQ1816" i="2"/>
  <c r="AQ1817" i="2"/>
  <c r="AQ1818" i="2"/>
  <c r="AQ1819" i="2"/>
  <c r="AQ1820" i="2"/>
  <c r="AQ1821" i="2"/>
  <c r="AQ1822" i="2"/>
  <c r="AQ1823" i="2"/>
  <c r="AQ1824" i="2"/>
  <c r="AQ1825" i="2"/>
  <c r="AQ1826" i="2"/>
  <c r="AQ1827" i="2"/>
  <c r="AQ1828" i="2"/>
  <c r="AQ1829" i="2"/>
  <c r="AQ1830" i="2"/>
  <c r="AQ1831" i="2"/>
  <c r="AQ1832" i="2"/>
  <c r="AQ1833" i="2"/>
  <c r="AQ1834" i="2"/>
  <c r="AQ1835" i="2"/>
  <c r="AQ1836" i="2"/>
  <c r="AQ1837" i="2"/>
  <c r="AQ1838" i="2"/>
  <c r="AQ1839" i="2"/>
  <c r="AQ1840" i="2"/>
  <c r="AQ1841" i="2"/>
  <c r="AQ1842" i="2"/>
  <c r="AQ1843" i="2"/>
  <c r="AQ1844" i="2"/>
  <c r="AQ1845" i="2"/>
  <c r="AQ1846" i="2"/>
  <c r="AQ1847" i="2"/>
  <c r="AQ1848" i="2"/>
  <c r="AQ1849" i="2"/>
  <c r="AQ1850" i="2"/>
  <c r="AQ1851" i="2"/>
  <c r="AQ1852" i="2"/>
  <c r="AQ1853" i="2"/>
  <c r="AQ1854" i="2"/>
  <c r="AQ1855" i="2"/>
  <c r="AQ1856" i="2"/>
  <c r="AQ1857" i="2"/>
  <c r="AQ1858" i="2"/>
  <c r="AQ1859" i="2"/>
  <c r="AQ1860" i="2"/>
  <c r="AQ1861" i="2"/>
  <c r="AQ1862" i="2"/>
  <c r="AQ1863" i="2"/>
  <c r="AQ1864" i="2"/>
  <c r="AQ1865" i="2"/>
  <c r="AQ1866" i="2"/>
  <c r="AQ1867" i="2"/>
  <c r="AQ1868" i="2"/>
  <c r="AQ1869" i="2"/>
  <c r="AQ1870" i="2"/>
  <c r="AQ1871" i="2"/>
  <c r="AQ1872" i="2"/>
  <c r="AQ1873" i="2"/>
  <c r="AQ1874" i="2"/>
  <c r="AQ1875" i="2"/>
  <c r="AQ1876" i="2"/>
  <c r="AQ1877" i="2"/>
  <c r="AQ1878" i="2"/>
  <c r="AQ1879" i="2"/>
  <c r="AQ1880" i="2"/>
  <c r="AQ1881" i="2"/>
  <c r="AQ1882" i="2"/>
  <c r="AQ1883" i="2"/>
  <c r="AQ1884" i="2"/>
  <c r="AQ1885" i="2"/>
  <c r="AQ1886" i="2"/>
  <c r="AQ1887" i="2"/>
  <c r="AQ1888" i="2"/>
  <c r="AQ1889" i="2"/>
  <c r="AQ1890" i="2"/>
  <c r="AQ1891" i="2"/>
  <c r="AQ1892" i="2"/>
  <c r="AQ1893" i="2"/>
  <c r="AQ1894" i="2"/>
  <c r="AQ1895" i="2"/>
  <c r="AQ1896" i="2"/>
  <c r="AQ1897" i="2"/>
  <c r="AQ1898" i="2"/>
  <c r="AQ1899" i="2"/>
  <c r="AQ1900" i="2"/>
  <c r="AQ1901" i="2"/>
  <c r="AQ1902" i="2"/>
  <c r="AQ1903" i="2"/>
  <c r="AQ1904" i="2"/>
  <c r="AQ1905" i="2"/>
  <c r="AQ1906" i="2"/>
  <c r="AQ1907" i="2"/>
  <c r="AQ1908" i="2"/>
  <c r="AQ1909" i="2"/>
  <c r="AQ1910" i="2"/>
  <c r="AQ1911" i="2"/>
  <c r="AQ1912" i="2"/>
  <c r="AQ1913" i="2"/>
  <c r="AQ1914" i="2"/>
  <c r="AQ1915" i="2"/>
  <c r="AQ1916" i="2"/>
  <c r="AQ1917" i="2"/>
  <c r="AQ1918" i="2"/>
  <c r="AQ1919" i="2"/>
  <c r="AQ1920" i="2"/>
  <c r="AQ1921" i="2"/>
  <c r="AQ1922" i="2"/>
  <c r="AQ1923" i="2"/>
  <c r="AQ1924" i="2"/>
  <c r="AQ1925" i="2"/>
  <c r="AQ1926" i="2"/>
  <c r="AQ1927" i="2"/>
  <c r="AQ1928" i="2"/>
  <c r="AQ1929" i="2"/>
  <c r="AQ1930" i="2"/>
  <c r="AQ1931" i="2"/>
  <c r="AQ1932" i="2"/>
  <c r="AQ1933" i="2"/>
  <c r="AQ1934" i="2"/>
  <c r="AQ1935" i="2"/>
  <c r="AQ1936" i="2"/>
  <c r="AQ1937" i="2"/>
  <c r="AQ1938" i="2"/>
  <c r="AQ1939" i="2"/>
  <c r="AQ1940" i="2"/>
  <c r="AQ1941" i="2"/>
  <c r="AQ1942" i="2"/>
  <c r="AQ1943" i="2"/>
  <c r="AQ1944" i="2"/>
  <c r="AQ1945" i="2"/>
  <c r="AQ1946" i="2"/>
  <c r="AQ1947" i="2"/>
  <c r="AQ1948" i="2"/>
  <c r="AQ1949" i="2"/>
  <c r="AQ1950" i="2"/>
  <c r="AQ1951" i="2"/>
  <c r="AQ1952" i="2"/>
  <c r="AQ1953" i="2"/>
  <c r="AQ1954" i="2"/>
  <c r="AQ1955" i="2"/>
  <c r="AQ1956" i="2"/>
  <c r="AQ1957" i="2"/>
  <c r="AQ1958" i="2"/>
  <c r="AQ1959" i="2"/>
  <c r="AQ1960" i="2"/>
  <c r="AQ1961" i="2"/>
  <c r="AQ1962" i="2"/>
  <c r="AQ1963" i="2"/>
  <c r="AQ1964" i="2"/>
  <c r="AQ1965" i="2"/>
  <c r="AQ1966" i="2"/>
  <c r="AQ1967" i="2"/>
  <c r="AQ1968" i="2"/>
  <c r="AQ1969" i="2"/>
  <c r="AQ1970" i="2"/>
  <c r="AQ1971" i="2"/>
  <c r="AQ1972" i="2"/>
  <c r="AQ1973" i="2"/>
  <c r="AQ1974" i="2"/>
  <c r="AQ1975" i="2"/>
  <c r="AQ1976" i="2"/>
  <c r="AQ1977" i="2"/>
  <c r="AQ1978" i="2"/>
  <c r="AQ1979" i="2"/>
  <c r="AQ1980" i="2"/>
  <c r="AQ1981" i="2"/>
  <c r="AQ1982" i="2"/>
  <c r="AQ1983" i="2"/>
  <c r="AQ1984" i="2"/>
  <c r="AQ1985" i="2"/>
  <c r="AQ1986" i="2"/>
  <c r="AQ1987" i="2"/>
  <c r="AQ1988" i="2"/>
  <c r="AQ1989" i="2"/>
  <c r="AQ1990" i="2"/>
  <c r="AQ1991" i="2"/>
  <c r="AQ1992" i="2"/>
  <c r="AQ1993" i="2"/>
  <c r="AQ1994" i="2"/>
  <c r="AQ1995" i="2"/>
  <c r="AQ1996" i="2"/>
  <c r="AQ1997" i="2"/>
  <c r="AQ1998" i="2"/>
  <c r="AQ1999" i="2"/>
  <c r="AQ2000" i="2"/>
  <c r="AQ2001" i="2"/>
  <c r="AQ2002" i="2"/>
  <c r="AQ2003" i="2"/>
  <c r="AQ2004" i="2"/>
  <c r="AQ2005" i="2"/>
  <c r="AQ2006" i="2"/>
  <c r="AQ2007" i="2"/>
  <c r="AQ2008" i="2"/>
  <c r="AQ2009" i="2"/>
  <c r="AQ2010" i="2"/>
  <c r="AQ2011" i="2"/>
  <c r="AQ2012" i="2"/>
  <c r="AQ2013" i="2"/>
  <c r="AQ2014" i="2"/>
  <c r="AQ2015" i="2"/>
  <c r="AQ2016" i="2"/>
  <c r="AQ2017" i="2"/>
  <c r="AQ2018" i="2"/>
  <c r="AQ2019" i="2"/>
  <c r="AQ2020" i="2"/>
  <c r="AQ2021" i="2"/>
  <c r="AQ2022" i="2"/>
  <c r="AT30" i="8"/>
  <c r="L30" i="8"/>
  <c r="H30" i="8"/>
  <c r="AT29" i="8"/>
  <c r="AN29" i="8"/>
  <c r="L29" i="8"/>
  <c r="H29" i="8"/>
  <c r="AT28" i="8"/>
  <c r="AN28" i="8"/>
  <c r="L28" i="8"/>
  <c r="H28" i="8"/>
  <c r="AT27" i="8"/>
  <c r="AN27" i="8"/>
  <c r="L27" i="8"/>
  <c r="H27" i="8"/>
  <c r="B27" i="8"/>
  <c r="AT26" i="8"/>
  <c r="AN26" i="8"/>
  <c r="L26" i="8"/>
  <c r="H26" i="8"/>
  <c r="B26" i="8"/>
  <c r="G37" i="6"/>
  <c r="G36" i="6"/>
  <c r="B36" i="6"/>
  <c r="Q35" i="6"/>
  <c r="G35" i="6"/>
  <c r="B35" i="6"/>
  <c r="K34" i="6"/>
  <c r="G34" i="6"/>
  <c r="B34" i="6"/>
  <c r="T33" i="6"/>
  <c r="N33" i="6"/>
  <c r="K33" i="6"/>
  <c r="G33" i="6"/>
  <c r="B33" i="6"/>
  <c r="T32" i="6"/>
  <c r="Q32" i="6"/>
  <c r="Q33" i="6" s="1"/>
  <c r="Q34" i="6" s="1"/>
  <c r="N32" i="6"/>
  <c r="K32" i="6"/>
  <c r="G32" i="6"/>
  <c r="B32" i="6"/>
  <c r="L10" i="6"/>
  <c r="H10" i="6"/>
  <c r="B10" i="6"/>
  <c r="O9" i="6"/>
  <c r="L9" i="6"/>
  <c r="H9" i="6"/>
  <c r="O8" i="6"/>
  <c r="L8" i="6"/>
  <c r="H8" i="6"/>
  <c r="O7" i="6"/>
  <c r="L7" i="6"/>
  <c r="H7" i="6"/>
  <c r="O6" i="6"/>
  <c r="L6" i="6"/>
  <c r="H6" i="6"/>
  <c r="B6" i="6"/>
  <c r="B7" i="6" s="1"/>
  <c r="C51" i="3" a="1"/>
  <c r="C51" i="3" s="1"/>
  <c r="C50" i="3" a="1"/>
  <c r="C50" i="3" s="1"/>
  <c r="C49" i="3" a="1"/>
  <c r="C49" i="3" s="1"/>
  <c r="C48" i="3" a="1"/>
  <c r="C48" i="3" s="1"/>
  <c r="C47" i="3" a="1"/>
  <c r="C47" i="3" s="1"/>
  <c r="C46" i="3" a="1"/>
  <c r="C46" i="3" s="1"/>
  <c r="C45" i="3" a="1"/>
  <c r="C45" i="3" s="1"/>
  <c r="C44" i="3" a="1"/>
  <c r="C44" i="3" s="1"/>
  <c r="C43" i="3" a="1"/>
  <c r="C43" i="3" s="1"/>
  <c r="C42" i="3" a="1"/>
  <c r="C42" i="3" s="1"/>
  <c r="C41" i="3" a="1"/>
  <c r="C41" i="3" s="1"/>
  <c r="C40" i="3" a="1"/>
  <c r="C40" i="3" s="1"/>
  <c r="C39" i="3" a="1"/>
  <c r="C39" i="3" s="1"/>
  <c r="C38" i="3" a="1"/>
  <c r="C38" i="3" s="1"/>
  <c r="C37" i="3" a="1"/>
  <c r="C37" i="3" s="1"/>
  <c r="C36" i="3" a="1"/>
  <c r="C36" i="3" s="1"/>
  <c r="C35" i="3" a="1"/>
  <c r="C35" i="3" s="1"/>
  <c r="C34" i="3" a="1"/>
  <c r="C34" i="3" s="1"/>
  <c r="C33" i="3" a="1"/>
  <c r="C33" i="3" s="1"/>
  <c r="C32" i="3" a="1"/>
  <c r="C32" i="3" s="1"/>
  <c r="C31" i="3" a="1"/>
  <c r="C31" i="3" s="1"/>
  <c r="C30" i="3" a="1"/>
  <c r="C30" i="3" s="1"/>
  <c r="C29" i="3" a="1"/>
  <c r="C29" i="3" s="1"/>
  <c r="C28" i="3" a="1"/>
  <c r="C28" i="3" s="1"/>
  <c r="C27" i="3" a="1"/>
  <c r="C27" i="3" s="1"/>
  <c r="C26" i="3" a="1"/>
  <c r="C26" i="3" s="1"/>
  <c r="C25" i="3" a="1"/>
  <c r="C25" i="3" s="1"/>
  <c r="C24" i="3" a="1"/>
  <c r="C24" i="3" s="1"/>
  <c r="C23" i="3" a="1"/>
  <c r="C23" i="3" s="1"/>
  <c r="C22" i="3" a="1"/>
  <c r="C22" i="3" s="1"/>
  <c r="C21" i="3" a="1"/>
  <c r="C21" i="3" s="1"/>
  <c r="C20" i="3" a="1"/>
  <c r="C20" i="3" s="1"/>
  <c r="C19" i="3" a="1"/>
  <c r="C19" i="3" s="1"/>
  <c r="C18" i="3" a="1"/>
  <c r="C18" i="3" s="1"/>
  <c r="C17" i="3" a="1"/>
  <c r="C17" i="3" s="1"/>
  <c r="C16" i="3" a="1"/>
  <c r="C16" i="3" s="1"/>
  <c r="C15" i="3" a="1"/>
  <c r="C15" i="3" s="1"/>
  <c r="C14" i="3" a="1"/>
  <c r="C14" i="3" s="1"/>
  <c r="C13" i="3" a="1"/>
  <c r="C13" i="3" s="1"/>
  <c r="C12" i="3" a="1"/>
  <c r="C12" i="3" s="1"/>
  <c r="C11" i="3" a="1"/>
  <c r="C11" i="3" s="1"/>
  <c r="B3" i="3"/>
  <c r="AO2023" i="2"/>
  <c r="AN2023" i="2"/>
  <c r="AP2022" i="2" a="1"/>
  <c r="AP2022" i="2" s="1"/>
  <c r="AM2022" i="2"/>
  <c r="E2022" i="2"/>
  <c r="AP2021" i="2" a="1"/>
  <c r="AP2021" i="2" s="1"/>
  <c r="AM2021" i="2"/>
  <c r="E2021" i="2"/>
  <c r="AP2020" i="2" a="1"/>
  <c r="AP2020" i="2" s="1"/>
  <c r="AM2020" i="2"/>
  <c r="E2020" i="2"/>
  <c r="AP2019" i="2" a="1"/>
  <c r="AP2019" i="2" s="1"/>
  <c r="AM2019" i="2"/>
  <c r="E2019" i="2"/>
  <c r="AP2018" i="2" a="1"/>
  <c r="AP2018" i="2" s="1"/>
  <c r="AM2018" i="2"/>
  <c r="E2018" i="2"/>
  <c r="AP2017" i="2" a="1"/>
  <c r="AP2017" i="2" s="1"/>
  <c r="AM2017" i="2"/>
  <c r="E2017" i="2"/>
  <c r="AP2016" i="2" a="1"/>
  <c r="AP2016" i="2" s="1"/>
  <c r="AM2016" i="2"/>
  <c r="E2016" i="2"/>
  <c r="AP2015" i="2" a="1"/>
  <c r="AP2015" i="2" s="1"/>
  <c r="AM2015" i="2"/>
  <c r="E2015" i="2"/>
  <c r="AP2014" i="2" a="1"/>
  <c r="AP2014" i="2" s="1"/>
  <c r="AM2014" i="2"/>
  <c r="E2014" i="2"/>
  <c r="AP2013" i="2" a="1"/>
  <c r="AP2013" i="2" s="1"/>
  <c r="AM2013" i="2"/>
  <c r="E2013" i="2"/>
  <c r="AP2012" i="2" a="1"/>
  <c r="AP2012" i="2" s="1"/>
  <c r="AM2012" i="2"/>
  <c r="E2012" i="2"/>
  <c r="AP2011" i="2" a="1"/>
  <c r="AP2011" i="2" s="1"/>
  <c r="AM2011" i="2"/>
  <c r="E2011" i="2"/>
  <c r="AP2010" i="2" a="1"/>
  <c r="AP2010" i="2" s="1"/>
  <c r="AM2010" i="2"/>
  <c r="E2010" i="2"/>
  <c r="AP2009" i="2" a="1"/>
  <c r="AP2009" i="2" s="1"/>
  <c r="AM2009" i="2"/>
  <c r="E2009" i="2"/>
  <c r="AP2008" i="2" a="1"/>
  <c r="AP2008" i="2" s="1"/>
  <c r="AM2008" i="2"/>
  <c r="E2008" i="2"/>
  <c r="AP2007" i="2" a="1"/>
  <c r="AP2007" i="2" s="1"/>
  <c r="AM2007" i="2"/>
  <c r="E2007" i="2"/>
  <c r="AP2006" i="2" a="1"/>
  <c r="AP2006" i="2" s="1"/>
  <c r="AM2006" i="2"/>
  <c r="E2006" i="2"/>
  <c r="AP2005" i="2" a="1"/>
  <c r="AP2005" i="2" s="1"/>
  <c r="AM2005" i="2"/>
  <c r="E2005" i="2"/>
  <c r="AP2004" i="2" a="1"/>
  <c r="AP2004" i="2" s="1"/>
  <c r="AM2004" i="2"/>
  <c r="E2004" i="2"/>
  <c r="AP2003" i="2" a="1"/>
  <c r="AP2003" i="2" s="1"/>
  <c r="AM2003" i="2"/>
  <c r="E2003" i="2"/>
  <c r="AP2002" i="2" a="1"/>
  <c r="AP2002" i="2" s="1"/>
  <c r="AM2002" i="2"/>
  <c r="E2002" i="2"/>
  <c r="AP2001" i="2" a="1"/>
  <c r="AP2001" i="2" s="1"/>
  <c r="AM2001" i="2"/>
  <c r="E2001" i="2"/>
  <c r="AP2000" i="2" a="1"/>
  <c r="AP2000" i="2" s="1"/>
  <c r="AM2000" i="2"/>
  <c r="E2000" i="2"/>
  <c r="AP1999" i="2" a="1"/>
  <c r="AP1999" i="2" s="1"/>
  <c r="AM1999" i="2"/>
  <c r="E1999" i="2"/>
  <c r="AP1998" i="2" a="1"/>
  <c r="AP1998" i="2" s="1"/>
  <c r="AM1998" i="2"/>
  <c r="E1998" i="2"/>
  <c r="AP1997" i="2" a="1"/>
  <c r="AP1997" i="2" s="1"/>
  <c r="AM1997" i="2"/>
  <c r="E1997" i="2"/>
  <c r="AP1996" i="2" a="1"/>
  <c r="AP1996" i="2" s="1"/>
  <c r="AM1996" i="2"/>
  <c r="E1996" i="2"/>
  <c r="AP1995" i="2" a="1"/>
  <c r="AP1995" i="2" s="1"/>
  <c r="AM1995" i="2"/>
  <c r="E1995" i="2"/>
  <c r="AP1994" i="2" a="1"/>
  <c r="AP1994" i="2" s="1"/>
  <c r="AM1994" i="2"/>
  <c r="E1994" i="2"/>
  <c r="AP1993" i="2" a="1"/>
  <c r="AP1993" i="2" s="1"/>
  <c r="AM1993" i="2"/>
  <c r="E1993" i="2"/>
  <c r="AP1992" i="2" a="1"/>
  <c r="AP1992" i="2" s="1"/>
  <c r="AM1992" i="2"/>
  <c r="E1992" i="2"/>
  <c r="AP1991" i="2" a="1"/>
  <c r="AP1991" i="2" s="1"/>
  <c r="AM1991" i="2"/>
  <c r="E1991" i="2"/>
  <c r="AP1990" i="2" a="1"/>
  <c r="AP1990" i="2" s="1"/>
  <c r="AM1990" i="2"/>
  <c r="E1990" i="2"/>
  <c r="AP1989" i="2" a="1"/>
  <c r="AP1989" i="2" s="1"/>
  <c r="AM1989" i="2"/>
  <c r="E1989" i="2"/>
  <c r="AP1988" i="2" a="1"/>
  <c r="AP1988" i="2" s="1"/>
  <c r="AM1988" i="2"/>
  <c r="E1988" i="2"/>
  <c r="AP1987" i="2" a="1"/>
  <c r="AP1987" i="2" s="1"/>
  <c r="AM1987" i="2"/>
  <c r="E1987" i="2"/>
  <c r="AP1986" i="2" a="1"/>
  <c r="AP1986" i="2" s="1"/>
  <c r="AM1986" i="2"/>
  <c r="E1986" i="2"/>
  <c r="AP1985" i="2" a="1"/>
  <c r="AP1985" i="2" s="1"/>
  <c r="AM1985" i="2"/>
  <c r="E1985" i="2"/>
  <c r="AP1984" i="2" a="1"/>
  <c r="AP1984" i="2" s="1"/>
  <c r="AM1984" i="2"/>
  <c r="E1984" i="2"/>
  <c r="AP1983" i="2" a="1"/>
  <c r="AP1983" i="2" s="1"/>
  <c r="AM1983" i="2"/>
  <c r="E1983" i="2"/>
  <c r="AP1982" i="2" a="1"/>
  <c r="AP1982" i="2" s="1"/>
  <c r="AM1982" i="2"/>
  <c r="E1982" i="2"/>
  <c r="AP1981" i="2" a="1"/>
  <c r="AP1981" i="2" s="1"/>
  <c r="AM1981" i="2"/>
  <c r="E1981" i="2"/>
  <c r="AP1980" i="2" a="1"/>
  <c r="AP1980" i="2" s="1"/>
  <c r="AM1980" i="2"/>
  <c r="E1980" i="2"/>
  <c r="AP1979" i="2" a="1"/>
  <c r="AP1979" i="2" s="1"/>
  <c r="AM1979" i="2"/>
  <c r="E1979" i="2"/>
  <c r="AP1978" i="2" a="1"/>
  <c r="AP1978" i="2" s="1"/>
  <c r="AM1978" i="2"/>
  <c r="E1978" i="2"/>
  <c r="AP1977" i="2" a="1"/>
  <c r="AP1977" i="2" s="1"/>
  <c r="AM1977" i="2"/>
  <c r="E1977" i="2"/>
  <c r="AP1976" i="2" a="1"/>
  <c r="AP1976" i="2" s="1"/>
  <c r="AM1976" i="2"/>
  <c r="E1976" i="2"/>
  <c r="AP1975" i="2" a="1"/>
  <c r="AP1975" i="2" s="1"/>
  <c r="AM1975" i="2"/>
  <c r="E1975" i="2"/>
  <c r="AP1974" i="2" a="1"/>
  <c r="AP1974" i="2" s="1"/>
  <c r="AM1974" i="2"/>
  <c r="E1974" i="2"/>
  <c r="AP1973" i="2" a="1"/>
  <c r="AP1973" i="2" s="1"/>
  <c r="AM1973" i="2"/>
  <c r="E1973" i="2"/>
  <c r="AP1972" i="2" a="1"/>
  <c r="AP1972" i="2" s="1"/>
  <c r="AM1972" i="2"/>
  <c r="E1972" i="2"/>
  <c r="AP1971" i="2" a="1"/>
  <c r="AP1971" i="2" s="1"/>
  <c r="AM1971" i="2"/>
  <c r="E1971" i="2"/>
  <c r="AP1970" i="2" a="1"/>
  <c r="AP1970" i="2" s="1"/>
  <c r="AM1970" i="2"/>
  <c r="E1970" i="2"/>
  <c r="AP1969" i="2" a="1"/>
  <c r="AP1969" i="2" s="1"/>
  <c r="AM1969" i="2"/>
  <c r="E1969" i="2"/>
  <c r="AP1968" i="2" a="1"/>
  <c r="AP1968" i="2" s="1"/>
  <c r="AM1968" i="2"/>
  <c r="E1968" i="2"/>
  <c r="AP1967" i="2" a="1"/>
  <c r="AP1967" i="2" s="1"/>
  <c r="AM1967" i="2"/>
  <c r="E1967" i="2"/>
  <c r="AP1966" i="2" a="1"/>
  <c r="AP1966" i="2" s="1"/>
  <c r="AM1966" i="2"/>
  <c r="E1966" i="2"/>
  <c r="AP1965" i="2" a="1"/>
  <c r="AP1965" i="2" s="1"/>
  <c r="AM1965" i="2"/>
  <c r="E1965" i="2"/>
  <c r="AP1964" i="2" a="1"/>
  <c r="AP1964" i="2" s="1"/>
  <c r="AM1964" i="2"/>
  <c r="E1964" i="2"/>
  <c r="AP1963" i="2" a="1"/>
  <c r="AP1963" i="2" s="1"/>
  <c r="AM1963" i="2"/>
  <c r="E1963" i="2"/>
  <c r="AP1962" i="2" a="1"/>
  <c r="AP1962" i="2" s="1"/>
  <c r="AM1962" i="2"/>
  <c r="E1962" i="2"/>
  <c r="AP1961" i="2" a="1"/>
  <c r="AP1961" i="2" s="1"/>
  <c r="AM1961" i="2"/>
  <c r="E1961" i="2"/>
  <c r="AP1960" i="2" a="1"/>
  <c r="AP1960" i="2" s="1"/>
  <c r="AM1960" i="2"/>
  <c r="E1960" i="2"/>
  <c r="AP1959" i="2" a="1"/>
  <c r="AP1959" i="2" s="1"/>
  <c r="AM1959" i="2"/>
  <c r="E1959" i="2"/>
  <c r="AP1958" i="2" a="1"/>
  <c r="AP1958" i="2" s="1"/>
  <c r="AM1958" i="2"/>
  <c r="E1958" i="2"/>
  <c r="AP1957" i="2" a="1"/>
  <c r="AP1957" i="2" s="1"/>
  <c r="AM1957" i="2"/>
  <c r="E1957" i="2"/>
  <c r="AP1956" i="2" a="1"/>
  <c r="AP1956" i="2" s="1"/>
  <c r="AM1956" i="2"/>
  <c r="E1956" i="2"/>
  <c r="AP1955" i="2" a="1"/>
  <c r="AP1955" i="2" s="1"/>
  <c r="AM1955" i="2"/>
  <c r="E1955" i="2"/>
  <c r="AP1954" i="2" a="1"/>
  <c r="AP1954" i="2" s="1"/>
  <c r="AM1954" i="2"/>
  <c r="E1954" i="2"/>
  <c r="AP1953" i="2" a="1"/>
  <c r="AP1953" i="2" s="1"/>
  <c r="AM1953" i="2"/>
  <c r="E1953" i="2"/>
  <c r="AP1952" i="2" a="1"/>
  <c r="AP1952" i="2" s="1"/>
  <c r="AM1952" i="2"/>
  <c r="E1952" i="2"/>
  <c r="AP1951" i="2" a="1"/>
  <c r="AP1951" i="2" s="1"/>
  <c r="AM1951" i="2"/>
  <c r="E1951" i="2"/>
  <c r="AP1950" i="2" a="1"/>
  <c r="AP1950" i="2" s="1"/>
  <c r="AM1950" i="2"/>
  <c r="E1950" i="2"/>
  <c r="AP1949" i="2" a="1"/>
  <c r="AP1949" i="2" s="1"/>
  <c r="AM1949" i="2"/>
  <c r="E1949" i="2"/>
  <c r="AP1948" i="2" a="1"/>
  <c r="AP1948" i="2" s="1"/>
  <c r="AM1948" i="2"/>
  <c r="E1948" i="2"/>
  <c r="AP1947" i="2" a="1"/>
  <c r="AP1947" i="2" s="1"/>
  <c r="AM1947" i="2"/>
  <c r="E1947" i="2"/>
  <c r="AP1946" i="2" a="1"/>
  <c r="AP1946" i="2" s="1"/>
  <c r="AM1946" i="2"/>
  <c r="E1946" i="2"/>
  <c r="AP1945" i="2" a="1"/>
  <c r="AP1945" i="2" s="1"/>
  <c r="AM1945" i="2"/>
  <c r="E1945" i="2"/>
  <c r="AP1944" i="2" a="1"/>
  <c r="AP1944" i="2" s="1"/>
  <c r="AM1944" i="2"/>
  <c r="E1944" i="2"/>
  <c r="AP1943" i="2" a="1"/>
  <c r="AP1943" i="2" s="1"/>
  <c r="AM1943" i="2"/>
  <c r="E1943" i="2"/>
  <c r="AP1942" i="2" a="1"/>
  <c r="AP1942" i="2" s="1"/>
  <c r="AM1942" i="2"/>
  <c r="E1942" i="2"/>
  <c r="AP1941" i="2" a="1"/>
  <c r="AP1941" i="2" s="1"/>
  <c r="AM1941" i="2"/>
  <c r="E1941" i="2"/>
  <c r="AP1940" i="2" a="1"/>
  <c r="AP1940" i="2" s="1"/>
  <c r="AM1940" i="2"/>
  <c r="E1940" i="2"/>
  <c r="AP1939" i="2" a="1"/>
  <c r="AP1939" i="2" s="1"/>
  <c r="AM1939" i="2"/>
  <c r="E1939" i="2"/>
  <c r="AP1938" i="2" a="1"/>
  <c r="AP1938" i="2" s="1"/>
  <c r="AM1938" i="2"/>
  <c r="E1938" i="2"/>
  <c r="AP1937" i="2" a="1"/>
  <c r="AP1937" i="2" s="1"/>
  <c r="AM1937" i="2"/>
  <c r="E1937" i="2"/>
  <c r="AP1936" i="2" a="1"/>
  <c r="AP1936" i="2" s="1"/>
  <c r="AM1936" i="2"/>
  <c r="E1936" i="2"/>
  <c r="AP1935" i="2" a="1"/>
  <c r="AP1935" i="2" s="1"/>
  <c r="AM1935" i="2"/>
  <c r="E1935" i="2"/>
  <c r="AP1934" i="2" a="1"/>
  <c r="AP1934" i="2" s="1"/>
  <c r="AM1934" i="2"/>
  <c r="E1934" i="2"/>
  <c r="AP1933" i="2" a="1"/>
  <c r="AP1933" i="2" s="1"/>
  <c r="AM1933" i="2"/>
  <c r="E1933" i="2"/>
  <c r="AP1932" i="2" a="1"/>
  <c r="AP1932" i="2" s="1"/>
  <c r="AM1932" i="2"/>
  <c r="E1932" i="2"/>
  <c r="AP1931" i="2" a="1"/>
  <c r="AP1931" i="2" s="1"/>
  <c r="AM1931" i="2"/>
  <c r="E1931" i="2"/>
  <c r="AP1930" i="2" a="1"/>
  <c r="AP1930" i="2" s="1"/>
  <c r="AM1930" i="2"/>
  <c r="E1930" i="2"/>
  <c r="AP1929" i="2" a="1"/>
  <c r="AP1929" i="2" s="1"/>
  <c r="AM1929" i="2"/>
  <c r="E1929" i="2"/>
  <c r="AP1928" i="2" a="1"/>
  <c r="AP1928" i="2" s="1"/>
  <c r="AM1928" i="2"/>
  <c r="E1928" i="2"/>
  <c r="AP1927" i="2" a="1"/>
  <c r="AP1927" i="2" s="1"/>
  <c r="AM1927" i="2"/>
  <c r="E1927" i="2"/>
  <c r="AP1926" i="2" a="1"/>
  <c r="AP1926" i="2" s="1"/>
  <c r="AM1926" i="2"/>
  <c r="E1926" i="2"/>
  <c r="AP1925" i="2" a="1"/>
  <c r="AP1925" i="2" s="1"/>
  <c r="AM1925" i="2"/>
  <c r="E1925" i="2"/>
  <c r="AP1924" i="2" a="1"/>
  <c r="AP1924" i="2" s="1"/>
  <c r="AM1924" i="2"/>
  <c r="E1924" i="2"/>
  <c r="AP1923" i="2" a="1"/>
  <c r="AP1923" i="2" s="1"/>
  <c r="AM1923" i="2"/>
  <c r="E1923" i="2"/>
  <c r="AP1922" i="2" a="1"/>
  <c r="AP1922" i="2" s="1"/>
  <c r="AM1922" i="2"/>
  <c r="E1922" i="2"/>
  <c r="AP1921" i="2" a="1"/>
  <c r="AP1921" i="2" s="1"/>
  <c r="AM1921" i="2"/>
  <c r="E1921" i="2"/>
  <c r="AP1920" i="2" a="1"/>
  <c r="AP1920" i="2" s="1"/>
  <c r="AM1920" i="2"/>
  <c r="E1920" i="2"/>
  <c r="AP1919" i="2" a="1"/>
  <c r="AP1919" i="2" s="1"/>
  <c r="AM1919" i="2"/>
  <c r="E1919" i="2"/>
  <c r="AP1918" i="2" a="1"/>
  <c r="AP1918" i="2" s="1"/>
  <c r="AM1918" i="2"/>
  <c r="E1918" i="2"/>
  <c r="AP1917" i="2" a="1"/>
  <c r="AP1917" i="2" s="1"/>
  <c r="AM1917" i="2"/>
  <c r="E1917" i="2"/>
  <c r="AP1916" i="2" a="1"/>
  <c r="AP1916" i="2" s="1"/>
  <c r="AM1916" i="2"/>
  <c r="E1916" i="2"/>
  <c r="AP1915" i="2" a="1"/>
  <c r="AP1915" i="2" s="1"/>
  <c r="AM1915" i="2"/>
  <c r="E1915" i="2"/>
  <c r="AP1914" i="2" a="1"/>
  <c r="AP1914" i="2" s="1"/>
  <c r="AM1914" i="2"/>
  <c r="E1914" i="2"/>
  <c r="AP1913" i="2" a="1"/>
  <c r="AP1913" i="2" s="1"/>
  <c r="AM1913" i="2"/>
  <c r="E1913" i="2"/>
  <c r="AP1912" i="2" a="1"/>
  <c r="AP1912" i="2" s="1"/>
  <c r="AM1912" i="2"/>
  <c r="E1912" i="2"/>
  <c r="AP1911" i="2" a="1"/>
  <c r="AP1911" i="2" s="1"/>
  <c r="AM1911" i="2"/>
  <c r="E1911" i="2"/>
  <c r="AP1910" i="2" a="1"/>
  <c r="AP1910" i="2" s="1"/>
  <c r="AM1910" i="2"/>
  <c r="E1910" i="2"/>
  <c r="AP1909" i="2" a="1"/>
  <c r="AP1909" i="2" s="1"/>
  <c r="AM1909" i="2"/>
  <c r="E1909" i="2"/>
  <c r="AP1908" i="2" a="1"/>
  <c r="AP1908" i="2" s="1"/>
  <c r="AM1908" i="2"/>
  <c r="E1908" i="2"/>
  <c r="AP1907" i="2" a="1"/>
  <c r="AP1907" i="2" s="1"/>
  <c r="AM1907" i="2"/>
  <c r="E1907" i="2"/>
  <c r="AP1906" i="2" a="1"/>
  <c r="AP1906" i="2" s="1"/>
  <c r="AM1906" i="2"/>
  <c r="E1906" i="2"/>
  <c r="AP1905" i="2" a="1"/>
  <c r="AP1905" i="2" s="1"/>
  <c r="AM1905" i="2"/>
  <c r="E1905" i="2"/>
  <c r="AP1904" i="2" a="1"/>
  <c r="AP1904" i="2" s="1"/>
  <c r="AM1904" i="2"/>
  <c r="E1904" i="2"/>
  <c r="AP1903" i="2" a="1"/>
  <c r="AP1903" i="2" s="1"/>
  <c r="AM1903" i="2"/>
  <c r="E1903" i="2"/>
  <c r="AP1902" i="2" a="1"/>
  <c r="AP1902" i="2" s="1"/>
  <c r="AM1902" i="2"/>
  <c r="E1902" i="2"/>
  <c r="AP1901" i="2" a="1"/>
  <c r="AP1901" i="2" s="1"/>
  <c r="AM1901" i="2"/>
  <c r="E1901" i="2"/>
  <c r="AP1900" i="2" a="1"/>
  <c r="AP1900" i="2" s="1"/>
  <c r="AM1900" i="2"/>
  <c r="E1900" i="2"/>
  <c r="AP1899" i="2" a="1"/>
  <c r="AP1899" i="2" s="1"/>
  <c r="AM1899" i="2"/>
  <c r="E1899" i="2"/>
  <c r="AP1898" i="2" a="1"/>
  <c r="AP1898" i="2" s="1"/>
  <c r="AM1898" i="2"/>
  <c r="E1898" i="2"/>
  <c r="AP1897" i="2" a="1"/>
  <c r="AP1897" i="2" s="1"/>
  <c r="AM1897" i="2"/>
  <c r="E1897" i="2"/>
  <c r="AP1896" i="2" a="1"/>
  <c r="AP1896" i="2" s="1"/>
  <c r="AM1896" i="2"/>
  <c r="E1896" i="2"/>
  <c r="AP1895" i="2" a="1"/>
  <c r="AP1895" i="2" s="1"/>
  <c r="AM1895" i="2"/>
  <c r="E1895" i="2"/>
  <c r="AP1894" i="2" a="1"/>
  <c r="AP1894" i="2" s="1"/>
  <c r="AM1894" i="2"/>
  <c r="E1894" i="2"/>
  <c r="AP1893" i="2" a="1"/>
  <c r="AP1893" i="2" s="1"/>
  <c r="AM1893" i="2"/>
  <c r="E1893" i="2"/>
  <c r="AP1892" i="2" a="1"/>
  <c r="AP1892" i="2" s="1"/>
  <c r="AM1892" i="2"/>
  <c r="E1892" i="2"/>
  <c r="AP1891" i="2" a="1"/>
  <c r="AP1891" i="2" s="1"/>
  <c r="AM1891" i="2"/>
  <c r="E1891" i="2"/>
  <c r="AP1890" i="2" a="1"/>
  <c r="AP1890" i="2" s="1"/>
  <c r="AM1890" i="2"/>
  <c r="E1890" i="2"/>
  <c r="AP1889" i="2" a="1"/>
  <c r="AP1889" i="2" s="1"/>
  <c r="AM1889" i="2"/>
  <c r="E1889" i="2"/>
  <c r="AP1888" i="2" a="1"/>
  <c r="AP1888" i="2" s="1"/>
  <c r="AM1888" i="2"/>
  <c r="E1888" i="2"/>
  <c r="AP1887" i="2" a="1"/>
  <c r="AP1887" i="2" s="1"/>
  <c r="AM1887" i="2"/>
  <c r="E1887" i="2"/>
  <c r="AP1886" i="2" a="1"/>
  <c r="AP1886" i="2" s="1"/>
  <c r="AM1886" i="2"/>
  <c r="E1886" i="2"/>
  <c r="AP1885" i="2" a="1"/>
  <c r="AP1885" i="2" s="1"/>
  <c r="AM1885" i="2"/>
  <c r="E1885" i="2"/>
  <c r="AP1884" i="2" a="1"/>
  <c r="AP1884" i="2" s="1"/>
  <c r="AM1884" i="2"/>
  <c r="E1884" i="2"/>
  <c r="AP1883" i="2"/>
  <c r="AP1883" i="2" a="1"/>
  <c r="AM1883" i="2"/>
  <c r="E1883" i="2"/>
  <c r="AP1882" i="2" a="1"/>
  <c r="AP1882" i="2" s="1"/>
  <c r="AM1882" i="2"/>
  <c r="E1882" i="2"/>
  <c r="AP1881" i="2" a="1"/>
  <c r="AP1881" i="2" s="1"/>
  <c r="AM1881" i="2"/>
  <c r="E1881" i="2"/>
  <c r="AP1880" i="2" a="1"/>
  <c r="AP1880" i="2" s="1"/>
  <c r="AM1880" i="2"/>
  <c r="E1880" i="2"/>
  <c r="AP1879" i="2" a="1"/>
  <c r="AP1879" i="2" s="1"/>
  <c r="AM1879" i="2"/>
  <c r="E1879" i="2"/>
  <c r="AP1878" i="2" a="1"/>
  <c r="AP1878" i="2" s="1"/>
  <c r="AM1878" i="2"/>
  <c r="E1878" i="2"/>
  <c r="AP1877" i="2" a="1"/>
  <c r="AP1877" i="2" s="1"/>
  <c r="AM1877" i="2"/>
  <c r="E1877" i="2"/>
  <c r="AP1876" i="2" a="1"/>
  <c r="AP1876" i="2" s="1"/>
  <c r="AM1876" i="2"/>
  <c r="E1876" i="2"/>
  <c r="AP1875" i="2" a="1"/>
  <c r="AP1875" i="2" s="1"/>
  <c r="AM1875" i="2"/>
  <c r="E1875" i="2"/>
  <c r="AP1874" i="2" a="1"/>
  <c r="AP1874" i="2" s="1"/>
  <c r="AM1874" i="2"/>
  <c r="E1874" i="2"/>
  <c r="AP1873" i="2"/>
  <c r="AP1873" i="2" a="1"/>
  <c r="AM1873" i="2"/>
  <c r="E1873" i="2"/>
  <c r="AP1872" i="2" a="1"/>
  <c r="AP1872" i="2" s="1"/>
  <c r="AM1872" i="2"/>
  <c r="E1872" i="2"/>
  <c r="AP1871" i="2" a="1"/>
  <c r="AP1871" i="2" s="1"/>
  <c r="AM1871" i="2"/>
  <c r="E1871" i="2"/>
  <c r="AP1870" i="2" a="1"/>
  <c r="AP1870" i="2" s="1"/>
  <c r="AM1870" i="2"/>
  <c r="E1870" i="2"/>
  <c r="AP1869" i="2" a="1"/>
  <c r="AP1869" i="2" s="1"/>
  <c r="AM1869" i="2"/>
  <c r="E1869" i="2"/>
  <c r="AP1868" i="2"/>
  <c r="AP1868" i="2" a="1"/>
  <c r="AM1868" i="2"/>
  <c r="E1868" i="2"/>
  <c r="AP1867" i="2" a="1"/>
  <c r="AP1867" i="2" s="1"/>
  <c r="AM1867" i="2"/>
  <c r="E1867" i="2"/>
  <c r="AP1866" i="2" a="1"/>
  <c r="AP1866" i="2" s="1"/>
  <c r="AM1866" i="2"/>
  <c r="E1866" i="2"/>
  <c r="AP1865" i="2" a="1"/>
  <c r="AP1865" i="2" s="1"/>
  <c r="AM1865" i="2"/>
  <c r="E1865" i="2"/>
  <c r="AP1864" i="2"/>
  <c r="AP1864" i="2" a="1"/>
  <c r="AM1864" i="2"/>
  <c r="E1864" i="2"/>
  <c r="AP1863" i="2" a="1"/>
  <c r="AP1863" i="2" s="1"/>
  <c r="AM1863" i="2"/>
  <c r="E1863" i="2"/>
  <c r="AP1862" i="2" a="1"/>
  <c r="AP1862" i="2" s="1"/>
  <c r="AM1862" i="2"/>
  <c r="E1862" i="2"/>
  <c r="AP1861" i="2" a="1"/>
  <c r="AP1861" i="2" s="1"/>
  <c r="AM1861" i="2"/>
  <c r="E1861" i="2"/>
  <c r="AP1860" i="2" a="1"/>
  <c r="AP1860" i="2" s="1"/>
  <c r="AM1860" i="2"/>
  <c r="E1860" i="2"/>
  <c r="AP1859" i="2" a="1"/>
  <c r="AP1859" i="2" s="1"/>
  <c r="AM1859" i="2"/>
  <c r="E1859" i="2"/>
  <c r="AP1858" i="2" a="1"/>
  <c r="AP1858" i="2" s="1"/>
  <c r="AM1858" i="2"/>
  <c r="E1858" i="2"/>
  <c r="AP1857" i="2" a="1"/>
  <c r="AP1857" i="2" s="1"/>
  <c r="AM1857" i="2"/>
  <c r="E1857" i="2"/>
  <c r="AP1856" i="2" a="1"/>
  <c r="AP1856" i="2" s="1"/>
  <c r="AM1856" i="2"/>
  <c r="E1856" i="2"/>
  <c r="AP1855" i="2" a="1"/>
  <c r="AP1855" i="2" s="1"/>
  <c r="AM1855" i="2"/>
  <c r="E1855" i="2"/>
  <c r="AP1854" i="2" a="1"/>
  <c r="AP1854" i="2" s="1"/>
  <c r="AM1854" i="2"/>
  <c r="E1854" i="2"/>
  <c r="AP1853" i="2" a="1"/>
  <c r="AP1853" i="2" s="1"/>
  <c r="AM1853" i="2"/>
  <c r="E1853" i="2"/>
  <c r="AP1852" i="2" a="1"/>
  <c r="AP1852" i="2" s="1"/>
  <c r="AM1852" i="2"/>
  <c r="E1852" i="2"/>
  <c r="AP1851" i="2" a="1"/>
  <c r="AP1851" i="2" s="1"/>
  <c r="AM1851" i="2"/>
  <c r="E1851" i="2"/>
  <c r="AP1850" i="2" a="1"/>
  <c r="AP1850" i="2" s="1"/>
  <c r="AM1850" i="2"/>
  <c r="E1850" i="2"/>
  <c r="AP1849" i="2" a="1"/>
  <c r="AP1849" i="2" s="1"/>
  <c r="AM1849" i="2"/>
  <c r="E1849" i="2"/>
  <c r="AP1848" i="2" a="1"/>
  <c r="AP1848" i="2" s="1"/>
  <c r="AM1848" i="2"/>
  <c r="E1848" i="2"/>
  <c r="AP1847" i="2" a="1"/>
  <c r="AP1847" i="2" s="1"/>
  <c r="AM1847" i="2"/>
  <c r="E1847" i="2"/>
  <c r="AP1846" i="2" a="1"/>
  <c r="AP1846" i="2" s="1"/>
  <c r="AM1846" i="2"/>
  <c r="E1846" i="2"/>
  <c r="AP1845" i="2" a="1"/>
  <c r="AP1845" i="2" s="1"/>
  <c r="AM1845" i="2"/>
  <c r="E1845" i="2"/>
  <c r="AP1844" i="2" a="1"/>
  <c r="AP1844" i="2" s="1"/>
  <c r="AM1844" i="2"/>
  <c r="E1844" i="2"/>
  <c r="AP1843" i="2" a="1"/>
  <c r="AP1843" i="2" s="1"/>
  <c r="AM1843" i="2"/>
  <c r="E1843" i="2"/>
  <c r="AP1842" i="2" a="1"/>
  <c r="AP1842" i="2" s="1"/>
  <c r="AM1842" i="2"/>
  <c r="E1842" i="2"/>
  <c r="AP1841" i="2" a="1"/>
  <c r="AP1841" i="2" s="1"/>
  <c r="AM1841" i="2"/>
  <c r="E1841" i="2"/>
  <c r="AP1840" i="2" a="1"/>
  <c r="AP1840" i="2" s="1"/>
  <c r="AM1840" i="2"/>
  <c r="E1840" i="2"/>
  <c r="AP1839" i="2" a="1"/>
  <c r="AP1839" i="2" s="1"/>
  <c r="AM1839" i="2"/>
  <c r="E1839" i="2"/>
  <c r="AP1838" i="2" a="1"/>
  <c r="AP1838" i="2" s="1"/>
  <c r="AM1838" i="2"/>
  <c r="E1838" i="2"/>
  <c r="AP1837" i="2" a="1"/>
  <c r="AP1837" i="2" s="1"/>
  <c r="AM1837" i="2"/>
  <c r="E1837" i="2"/>
  <c r="AP1836" i="2" a="1"/>
  <c r="AP1836" i="2" s="1"/>
  <c r="AM1836" i="2"/>
  <c r="E1836" i="2"/>
  <c r="AP1835" i="2" a="1"/>
  <c r="AP1835" i="2" s="1"/>
  <c r="AM1835" i="2"/>
  <c r="E1835" i="2"/>
  <c r="AP1834" i="2" a="1"/>
  <c r="AP1834" i="2" s="1"/>
  <c r="AM1834" i="2"/>
  <c r="E1834" i="2"/>
  <c r="AP1833" i="2" a="1"/>
  <c r="AP1833" i="2" s="1"/>
  <c r="AM1833" i="2"/>
  <c r="E1833" i="2"/>
  <c r="AP1832" i="2" a="1"/>
  <c r="AP1832" i="2" s="1"/>
  <c r="AM1832" i="2"/>
  <c r="E1832" i="2"/>
  <c r="AP1831" i="2" a="1"/>
  <c r="AP1831" i="2" s="1"/>
  <c r="AM1831" i="2"/>
  <c r="E1831" i="2"/>
  <c r="AP1830" i="2" a="1"/>
  <c r="AP1830" i="2" s="1"/>
  <c r="AM1830" i="2"/>
  <c r="E1830" i="2"/>
  <c r="AP1829" i="2" a="1"/>
  <c r="AP1829" i="2" s="1"/>
  <c r="AM1829" i="2"/>
  <c r="E1829" i="2"/>
  <c r="AP1828" i="2" a="1"/>
  <c r="AP1828" i="2" s="1"/>
  <c r="AM1828" i="2"/>
  <c r="E1828" i="2"/>
  <c r="AP1827" i="2" a="1"/>
  <c r="AP1827" i="2" s="1"/>
  <c r="AM1827" i="2"/>
  <c r="E1827" i="2"/>
  <c r="AP1826" i="2" a="1"/>
  <c r="AP1826" i="2" s="1"/>
  <c r="AM1826" i="2"/>
  <c r="E1826" i="2"/>
  <c r="AP1825" i="2" a="1"/>
  <c r="AP1825" i="2" s="1"/>
  <c r="AM1825" i="2"/>
  <c r="E1825" i="2"/>
  <c r="AP1824" i="2" a="1"/>
  <c r="AP1824" i="2" s="1"/>
  <c r="AM1824" i="2"/>
  <c r="E1824" i="2"/>
  <c r="AP1823" i="2" a="1"/>
  <c r="AP1823" i="2" s="1"/>
  <c r="AM1823" i="2"/>
  <c r="E1823" i="2"/>
  <c r="AP1822" i="2" a="1"/>
  <c r="AP1822" i="2" s="1"/>
  <c r="AM1822" i="2"/>
  <c r="E1822" i="2"/>
  <c r="AP1821" i="2" a="1"/>
  <c r="AP1821" i="2" s="1"/>
  <c r="AM1821" i="2"/>
  <c r="E1821" i="2"/>
  <c r="AP1820" i="2" a="1"/>
  <c r="AP1820" i="2" s="1"/>
  <c r="AM1820" i="2"/>
  <c r="E1820" i="2"/>
  <c r="AP1819" i="2" a="1"/>
  <c r="AP1819" i="2" s="1"/>
  <c r="AM1819" i="2"/>
  <c r="E1819" i="2"/>
  <c r="AP1818" i="2" a="1"/>
  <c r="AP1818" i="2" s="1"/>
  <c r="AM1818" i="2"/>
  <c r="E1818" i="2"/>
  <c r="AP1817" i="2" a="1"/>
  <c r="AP1817" i="2" s="1"/>
  <c r="AM1817" i="2"/>
  <c r="E1817" i="2"/>
  <c r="AP1816" i="2" a="1"/>
  <c r="AP1816" i="2" s="1"/>
  <c r="AM1816" i="2"/>
  <c r="E1816" i="2"/>
  <c r="AP1815" i="2" a="1"/>
  <c r="AP1815" i="2" s="1"/>
  <c r="AM1815" i="2"/>
  <c r="E1815" i="2"/>
  <c r="AP1814" i="2" a="1"/>
  <c r="AP1814" i="2" s="1"/>
  <c r="AM1814" i="2"/>
  <c r="E1814" i="2"/>
  <c r="AP1813" i="2"/>
  <c r="AP1813" i="2" a="1"/>
  <c r="AM1813" i="2"/>
  <c r="E1813" i="2"/>
  <c r="AP1812" i="2"/>
  <c r="AP1812" i="2" a="1"/>
  <c r="AM1812" i="2"/>
  <c r="E1812" i="2"/>
  <c r="AP1811" i="2" a="1"/>
  <c r="AP1811" i="2" s="1"/>
  <c r="AM1811" i="2"/>
  <c r="E1811" i="2"/>
  <c r="AP1810" i="2" a="1"/>
  <c r="AP1810" i="2" s="1"/>
  <c r="AM1810" i="2"/>
  <c r="E1810" i="2"/>
  <c r="AP1809" i="2" a="1"/>
  <c r="AP1809" i="2" s="1"/>
  <c r="AM1809" i="2"/>
  <c r="E1809" i="2"/>
  <c r="AP1808" i="2" a="1"/>
  <c r="AP1808" i="2" s="1"/>
  <c r="AM1808" i="2"/>
  <c r="E1808" i="2"/>
  <c r="AP1807" i="2" a="1"/>
  <c r="AP1807" i="2" s="1"/>
  <c r="AM1807" i="2"/>
  <c r="E1807" i="2"/>
  <c r="AP1806" i="2" a="1"/>
  <c r="AP1806" i="2" s="1"/>
  <c r="AM1806" i="2"/>
  <c r="E1806" i="2"/>
  <c r="AP1805" i="2" a="1"/>
  <c r="AP1805" i="2" s="1"/>
  <c r="AM1805" i="2"/>
  <c r="E1805" i="2"/>
  <c r="AP1804" i="2" a="1"/>
  <c r="AP1804" i="2" s="1"/>
  <c r="AM1804" i="2"/>
  <c r="E1804" i="2"/>
  <c r="AP1803" i="2" a="1"/>
  <c r="AP1803" i="2" s="1"/>
  <c r="AM1803" i="2"/>
  <c r="E1803" i="2"/>
  <c r="AP1802" i="2" a="1"/>
  <c r="AP1802" i="2" s="1"/>
  <c r="AM1802" i="2"/>
  <c r="E1802" i="2"/>
  <c r="AP1801" i="2" a="1"/>
  <c r="AP1801" i="2" s="1"/>
  <c r="AM1801" i="2"/>
  <c r="E1801" i="2"/>
  <c r="AP1800" i="2" a="1"/>
  <c r="AP1800" i="2" s="1"/>
  <c r="AM1800" i="2"/>
  <c r="E1800" i="2"/>
  <c r="AP1799" i="2" a="1"/>
  <c r="AP1799" i="2" s="1"/>
  <c r="AM1799" i="2"/>
  <c r="E1799" i="2"/>
  <c r="AP1798" i="2" a="1"/>
  <c r="AP1798" i="2" s="1"/>
  <c r="AM1798" i="2"/>
  <c r="E1798" i="2"/>
  <c r="AP1797" i="2" a="1"/>
  <c r="AP1797" i="2" s="1"/>
  <c r="AM1797" i="2"/>
  <c r="E1797" i="2"/>
  <c r="AP1796" i="2" a="1"/>
  <c r="AP1796" i="2" s="1"/>
  <c r="AM1796" i="2"/>
  <c r="E1796" i="2"/>
  <c r="AP1795" i="2" a="1"/>
  <c r="AP1795" i="2" s="1"/>
  <c r="AM1795" i="2"/>
  <c r="E1795" i="2"/>
  <c r="AP1794" i="2" a="1"/>
  <c r="AP1794" i="2" s="1"/>
  <c r="AM1794" i="2"/>
  <c r="E1794" i="2"/>
  <c r="AP1793" i="2" a="1"/>
  <c r="AP1793" i="2" s="1"/>
  <c r="AM1793" i="2"/>
  <c r="E1793" i="2"/>
  <c r="AP1792" i="2" a="1"/>
  <c r="AP1792" i="2" s="1"/>
  <c r="AM1792" i="2"/>
  <c r="E1792" i="2"/>
  <c r="AP1791" i="2" a="1"/>
  <c r="AP1791" i="2" s="1"/>
  <c r="AM1791" i="2"/>
  <c r="E1791" i="2"/>
  <c r="AP1790" i="2" a="1"/>
  <c r="AP1790" i="2" s="1"/>
  <c r="AM1790" i="2"/>
  <c r="E1790" i="2"/>
  <c r="AP1789" i="2" a="1"/>
  <c r="AP1789" i="2" s="1"/>
  <c r="AM1789" i="2"/>
  <c r="E1789" i="2"/>
  <c r="AP1788" i="2" a="1"/>
  <c r="AP1788" i="2" s="1"/>
  <c r="AM1788" i="2"/>
  <c r="E1788" i="2"/>
  <c r="AP1787" i="2" a="1"/>
  <c r="AP1787" i="2" s="1"/>
  <c r="AM1787" i="2"/>
  <c r="E1787" i="2"/>
  <c r="AP1786" i="2" a="1"/>
  <c r="AP1786" i="2" s="1"/>
  <c r="AM1786" i="2"/>
  <c r="E1786" i="2"/>
  <c r="AP1785" i="2" a="1"/>
  <c r="AP1785" i="2" s="1"/>
  <c r="AM1785" i="2"/>
  <c r="E1785" i="2"/>
  <c r="AP1784" i="2" a="1"/>
  <c r="AP1784" i="2" s="1"/>
  <c r="AM1784" i="2"/>
  <c r="E1784" i="2"/>
  <c r="AP1783" i="2" a="1"/>
  <c r="AP1783" i="2" s="1"/>
  <c r="AM1783" i="2"/>
  <c r="E1783" i="2"/>
  <c r="AP1782" i="2" a="1"/>
  <c r="AP1782" i="2" s="1"/>
  <c r="AM1782" i="2"/>
  <c r="E1782" i="2"/>
  <c r="AP1781" i="2" a="1"/>
  <c r="AP1781" i="2" s="1"/>
  <c r="AM1781" i="2"/>
  <c r="E1781" i="2"/>
  <c r="AP1780" i="2" a="1"/>
  <c r="AP1780" i="2" s="1"/>
  <c r="AM1780" i="2"/>
  <c r="E1780" i="2"/>
  <c r="AP1779" i="2" a="1"/>
  <c r="AP1779" i="2" s="1"/>
  <c r="AM1779" i="2"/>
  <c r="E1779" i="2"/>
  <c r="AP1778" i="2" a="1"/>
  <c r="AP1778" i="2" s="1"/>
  <c r="AM1778" i="2"/>
  <c r="E1778" i="2"/>
  <c r="AP1777" i="2" a="1"/>
  <c r="AP1777" i="2" s="1"/>
  <c r="AM1777" i="2"/>
  <c r="E1777" i="2"/>
  <c r="AP1776" i="2" a="1"/>
  <c r="AP1776" i="2" s="1"/>
  <c r="AM1776" i="2"/>
  <c r="E1776" i="2"/>
  <c r="AP1775" i="2" a="1"/>
  <c r="AP1775" i="2" s="1"/>
  <c r="AM1775" i="2"/>
  <c r="E1775" i="2"/>
  <c r="AP1774" i="2" a="1"/>
  <c r="AP1774" i="2" s="1"/>
  <c r="AM1774" i="2"/>
  <c r="E1774" i="2"/>
  <c r="AP1773" i="2" a="1"/>
  <c r="AP1773" i="2" s="1"/>
  <c r="AM1773" i="2"/>
  <c r="E1773" i="2"/>
  <c r="AP1772" i="2" a="1"/>
  <c r="AP1772" i="2" s="1"/>
  <c r="AM1772" i="2"/>
  <c r="E1772" i="2"/>
  <c r="AP1771" i="2" a="1"/>
  <c r="AP1771" i="2" s="1"/>
  <c r="AM1771" i="2"/>
  <c r="E1771" i="2"/>
  <c r="AP1770" i="2" a="1"/>
  <c r="AP1770" i="2" s="1"/>
  <c r="AM1770" i="2"/>
  <c r="E1770" i="2"/>
  <c r="AP1769" i="2" a="1"/>
  <c r="AP1769" i="2" s="1"/>
  <c r="AM1769" i="2"/>
  <c r="E1769" i="2"/>
  <c r="AP1768" i="2" a="1"/>
  <c r="AP1768" i="2" s="1"/>
  <c r="AM1768" i="2"/>
  <c r="E1768" i="2"/>
  <c r="AP1767" i="2" a="1"/>
  <c r="AP1767" i="2" s="1"/>
  <c r="AM1767" i="2"/>
  <c r="E1767" i="2"/>
  <c r="AP1766" i="2" a="1"/>
  <c r="AP1766" i="2" s="1"/>
  <c r="AM1766" i="2"/>
  <c r="E1766" i="2"/>
  <c r="AP1765" i="2" a="1"/>
  <c r="AP1765" i="2" s="1"/>
  <c r="AM1765" i="2"/>
  <c r="E1765" i="2"/>
  <c r="AP1764" i="2" a="1"/>
  <c r="AP1764" i="2" s="1"/>
  <c r="AM1764" i="2"/>
  <c r="E1764" i="2"/>
  <c r="AP1763" i="2" a="1"/>
  <c r="AP1763" i="2" s="1"/>
  <c r="AM1763" i="2"/>
  <c r="E1763" i="2"/>
  <c r="AP1762" i="2" a="1"/>
  <c r="AP1762" i="2" s="1"/>
  <c r="AM1762" i="2"/>
  <c r="E1762" i="2"/>
  <c r="AP1761" i="2" a="1"/>
  <c r="AP1761" i="2" s="1"/>
  <c r="AM1761" i="2"/>
  <c r="E1761" i="2"/>
  <c r="AP1760" i="2" a="1"/>
  <c r="AP1760" i="2" s="1"/>
  <c r="AM1760" i="2"/>
  <c r="E1760" i="2"/>
  <c r="AP1759" i="2" a="1"/>
  <c r="AP1759" i="2" s="1"/>
  <c r="AM1759" i="2"/>
  <c r="E1759" i="2"/>
  <c r="AP1758" i="2" a="1"/>
  <c r="AP1758" i="2" s="1"/>
  <c r="AM1758" i="2"/>
  <c r="E1758" i="2"/>
  <c r="AP1757" i="2" a="1"/>
  <c r="AP1757" i="2" s="1"/>
  <c r="AM1757" i="2"/>
  <c r="E1757" i="2"/>
  <c r="AP1756" i="2" a="1"/>
  <c r="AP1756" i="2" s="1"/>
  <c r="AM1756" i="2"/>
  <c r="E1756" i="2"/>
  <c r="AP1755" i="2" a="1"/>
  <c r="AP1755" i="2" s="1"/>
  <c r="AM1755" i="2"/>
  <c r="E1755" i="2"/>
  <c r="AP1754" i="2" a="1"/>
  <c r="AP1754" i="2" s="1"/>
  <c r="AM1754" i="2"/>
  <c r="E1754" i="2"/>
  <c r="AP1753" i="2" a="1"/>
  <c r="AP1753" i="2" s="1"/>
  <c r="AM1753" i="2"/>
  <c r="E1753" i="2"/>
  <c r="AP1752" i="2" a="1"/>
  <c r="AP1752" i="2" s="1"/>
  <c r="AM1752" i="2"/>
  <c r="E1752" i="2"/>
  <c r="AP1751" i="2" a="1"/>
  <c r="AP1751" i="2" s="1"/>
  <c r="AM1751" i="2"/>
  <c r="E1751" i="2"/>
  <c r="AP1750" i="2" a="1"/>
  <c r="AP1750" i="2" s="1"/>
  <c r="AM1750" i="2"/>
  <c r="E1750" i="2"/>
  <c r="AP1749" i="2" a="1"/>
  <c r="AP1749" i="2" s="1"/>
  <c r="AM1749" i="2"/>
  <c r="E1749" i="2"/>
  <c r="AP1748" i="2" a="1"/>
  <c r="AP1748" i="2" s="1"/>
  <c r="AM1748" i="2"/>
  <c r="E1748" i="2"/>
  <c r="AP1747" i="2" a="1"/>
  <c r="AP1747" i="2" s="1"/>
  <c r="AM1747" i="2"/>
  <c r="E1747" i="2"/>
  <c r="AP1746" i="2" a="1"/>
  <c r="AP1746" i="2" s="1"/>
  <c r="AM1746" i="2"/>
  <c r="E1746" i="2"/>
  <c r="AP1745" i="2" a="1"/>
  <c r="AP1745" i="2" s="1"/>
  <c r="AM1745" i="2"/>
  <c r="E1745" i="2"/>
  <c r="AP1744" i="2" a="1"/>
  <c r="AP1744" i="2" s="1"/>
  <c r="AM1744" i="2"/>
  <c r="E1744" i="2"/>
  <c r="AP1743" i="2" a="1"/>
  <c r="AP1743" i="2" s="1"/>
  <c r="AM1743" i="2"/>
  <c r="E1743" i="2"/>
  <c r="AP1742" i="2" a="1"/>
  <c r="AP1742" i="2" s="1"/>
  <c r="AM1742" i="2"/>
  <c r="E1742" i="2"/>
  <c r="AP1741" i="2" a="1"/>
  <c r="AP1741" i="2" s="1"/>
  <c r="AM1741" i="2"/>
  <c r="E1741" i="2"/>
  <c r="AP1740" i="2" a="1"/>
  <c r="AP1740" i="2" s="1"/>
  <c r="AM1740" i="2"/>
  <c r="E1740" i="2"/>
  <c r="AP1739" i="2" a="1"/>
  <c r="AP1739" i="2" s="1"/>
  <c r="AM1739" i="2"/>
  <c r="E1739" i="2"/>
  <c r="AP1738" i="2" a="1"/>
  <c r="AP1738" i="2" s="1"/>
  <c r="AM1738" i="2"/>
  <c r="E1738" i="2"/>
  <c r="AP1737" i="2" a="1"/>
  <c r="AP1737" i="2" s="1"/>
  <c r="AM1737" i="2"/>
  <c r="E1737" i="2"/>
  <c r="AP1736" i="2" a="1"/>
  <c r="AP1736" i="2" s="1"/>
  <c r="AM1736" i="2"/>
  <c r="E1736" i="2"/>
  <c r="AP1735" i="2" a="1"/>
  <c r="AP1735" i="2" s="1"/>
  <c r="AM1735" i="2"/>
  <c r="E1735" i="2"/>
  <c r="AP1734" i="2" a="1"/>
  <c r="AP1734" i="2" s="1"/>
  <c r="AM1734" i="2"/>
  <c r="E1734" i="2"/>
  <c r="AP1733" i="2" a="1"/>
  <c r="AP1733" i="2" s="1"/>
  <c r="AM1733" i="2"/>
  <c r="E1733" i="2"/>
  <c r="AP1732" i="2" a="1"/>
  <c r="AP1732" i="2" s="1"/>
  <c r="AM1732" i="2"/>
  <c r="E1732" i="2"/>
  <c r="AP1731" i="2" a="1"/>
  <c r="AP1731" i="2" s="1"/>
  <c r="AM1731" i="2"/>
  <c r="E1731" i="2"/>
  <c r="AP1730" i="2" a="1"/>
  <c r="AP1730" i="2" s="1"/>
  <c r="AM1730" i="2"/>
  <c r="E1730" i="2"/>
  <c r="AP1729" i="2" a="1"/>
  <c r="AP1729" i="2" s="1"/>
  <c r="AM1729" i="2"/>
  <c r="E1729" i="2"/>
  <c r="AP1728" i="2"/>
  <c r="AP1728" i="2" a="1"/>
  <c r="AM1728" i="2"/>
  <c r="E1728" i="2"/>
  <c r="AP1727" i="2" a="1"/>
  <c r="AP1727" i="2" s="1"/>
  <c r="AM1727" i="2"/>
  <c r="E1727" i="2"/>
  <c r="AP1726" i="2" a="1"/>
  <c r="AP1726" i="2" s="1"/>
  <c r="AM1726" i="2"/>
  <c r="E1726" i="2"/>
  <c r="AP1725" i="2" a="1"/>
  <c r="AP1725" i="2" s="1"/>
  <c r="AM1725" i="2"/>
  <c r="E1725" i="2"/>
  <c r="AP1724" i="2" a="1"/>
  <c r="AP1724" i="2" s="1"/>
  <c r="AM1724" i="2"/>
  <c r="E1724" i="2"/>
  <c r="AP1723" i="2" a="1"/>
  <c r="AP1723" i="2" s="1"/>
  <c r="AM1723" i="2"/>
  <c r="E1723" i="2"/>
  <c r="AP1722" i="2" a="1"/>
  <c r="AP1722" i="2" s="1"/>
  <c r="AM1722" i="2"/>
  <c r="E1722" i="2"/>
  <c r="AP1721" i="2" a="1"/>
  <c r="AP1721" i="2" s="1"/>
  <c r="AM1721" i="2"/>
  <c r="E1721" i="2"/>
  <c r="AP1720" i="2" a="1"/>
  <c r="AP1720" i="2" s="1"/>
  <c r="AM1720" i="2"/>
  <c r="E1720" i="2"/>
  <c r="AP1719" i="2" a="1"/>
  <c r="AP1719" i="2" s="1"/>
  <c r="AM1719" i="2"/>
  <c r="E1719" i="2"/>
  <c r="AP1718" i="2" a="1"/>
  <c r="AP1718" i="2" s="1"/>
  <c r="AM1718" i="2"/>
  <c r="E1718" i="2"/>
  <c r="AP1717" i="2" a="1"/>
  <c r="AP1717" i="2" s="1"/>
  <c r="AM1717" i="2"/>
  <c r="E1717" i="2"/>
  <c r="AP1716" i="2" a="1"/>
  <c r="AP1716" i="2" s="1"/>
  <c r="AM1716" i="2"/>
  <c r="E1716" i="2"/>
  <c r="AP1715" i="2" a="1"/>
  <c r="AP1715" i="2" s="1"/>
  <c r="AM1715" i="2"/>
  <c r="E1715" i="2"/>
  <c r="AP1714" i="2" a="1"/>
  <c r="AP1714" i="2" s="1"/>
  <c r="AM1714" i="2"/>
  <c r="E1714" i="2"/>
  <c r="AP1713" i="2" a="1"/>
  <c r="AP1713" i="2" s="1"/>
  <c r="AM1713" i="2"/>
  <c r="E1713" i="2"/>
  <c r="AP1712" i="2" a="1"/>
  <c r="AP1712" i="2" s="1"/>
  <c r="AM1712" i="2"/>
  <c r="E1712" i="2"/>
  <c r="AP1711" i="2" a="1"/>
  <c r="AP1711" i="2" s="1"/>
  <c r="AM1711" i="2"/>
  <c r="E1711" i="2"/>
  <c r="AP1710" i="2" a="1"/>
  <c r="AP1710" i="2" s="1"/>
  <c r="AM1710" i="2"/>
  <c r="E1710" i="2"/>
  <c r="AP1709" i="2" a="1"/>
  <c r="AP1709" i="2" s="1"/>
  <c r="AM1709" i="2"/>
  <c r="E1709" i="2"/>
  <c r="AP1708" i="2" a="1"/>
  <c r="AP1708" i="2" s="1"/>
  <c r="AM1708" i="2"/>
  <c r="E1708" i="2"/>
  <c r="AP1707" i="2" a="1"/>
  <c r="AP1707" i="2" s="1"/>
  <c r="AM1707" i="2"/>
  <c r="E1707" i="2"/>
  <c r="AP1706" i="2" a="1"/>
  <c r="AP1706" i="2" s="1"/>
  <c r="AM1706" i="2"/>
  <c r="E1706" i="2"/>
  <c r="AP1705" i="2" a="1"/>
  <c r="AP1705" i="2" s="1"/>
  <c r="AM1705" i="2"/>
  <c r="E1705" i="2"/>
  <c r="AP1704" i="2" a="1"/>
  <c r="AP1704" i="2" s="1"/>
  <c r="AM1704" i="2"/>
  <c r="E1704" i="2"/>
  <c r="AP1703" i="2" a="1"/>
  <c r="AP1703" i="2" s="1"/>
  <c r="AM1703" i="2"/>
  <c r="E1703" i="2"/>
  <c r="AP1702" i="2" a="1"/>
  <c r="AP1702" i="2" s="1"/>
  <c r="AM1702" i="2"/>
  <c r="E1702" i="2"/>
  <c r="AP1701" i="2" a="1"/>
  <c r="AP1701" i="2" s="1"/>
  <c r="AM1701" i="2"/>
  <c r="E1701" i="2"/>
  <c r="AP1700" i="2" a="1"/>
  <c r="AP1700" i="2" s="1"/>
  <c r="AM1700" i="2"/>
  <c r="E1700" i="2"/>
  <c r="AP1699" i="2" a="1"/>
  <c r="AP1699" i="2" s="1"/>
  <c r="AM1699" i="2"/>
  <c r="E1699" i="2"/>
  <c r="AP1698" i="2" a="1"/>
  <c r="AP1698" i="2" s="1"/>
  <c r="AM1698" i="2"/>
  <c r="E1698" i="2"/>
  <c r="AP1697" i="2" a="1"/>
  <c r="AP1697" i="2" s="1"/>
  <c r="AM1697" i="2"/>
  <c r="E1697" i="2"/>
  <c r="AP1696" i="2" a="1"/>
  <c r="AP1696" i="2" s="1"/>
  <c r="AM1696" i="2"/>
  <c r="E1696" i="2"/>
  <c r="AP1695" i="2" a="1"/>
  <c r="AP1695" i="2" s="1"/>
  <c r="AM1695" i="2"/>
  <c r="E1695" i="2"/>
  <c r="AP1694" i="2" a="1"/>
  <c r="AP1694" i="2" s="1"/>
  <c r="AM1694" i="2"/>
  <c r="E1694" i="2"/>
  <c r="AP1693" i="2" a="1"/>
  <c r="AP1693" i="2" s="1"/>
  <c r="AM1693" i="2"/>
  <c r="E1693" i="2"/>
  <c r="AP1692" i="2" a="1"/>
  <c r="AP1692" i="2" s="1"/>
  <c r="AM1692" i="2"/>
  <c r="E1692" i="2"/>
  <c r="AP1691" i="2" a="1"/>
  <c r="AP1691" i="2" s="1"/>
  <c r="AM1691" i="2"/>
  <c r="E1691" i="2"/>
  <c r="AP1690" i="2" a="1"/>
  <c r="AP1690" i="2" s="1"/>
  <c r="AM1690" i="2"/>
  <c r="E1690" i="2"/>
  <c r="AP1689" i="2" a="1"/>
  <c r="AP1689" i="2" s="1"/>
  <c r="AM1689" i="2"/>
  <c r="E1689" i="2"/>
  <c r="AP1688" i="2" a="1"/>
  <c r="AP1688" i="2" s="1"/>
  <c r="AM1688" i="2"/>
  <c r="E1688" i="2"/>
  <c r="AP1687" i="2" a="1"/>
  <c r="AP1687" i="2" s="1"/>
  <c r="AM1687" i="2"/>
  <c r="E1687" i="2"/>
  <c r="AP1686" i="2" a="1"/>
  <c r="AP1686" i="2" s="1"/>
  <c r="AM1686" i="2"/>
  <c r="E1686" i="2"/>
  <c r="AP1685" i="2" a="1"/>
  <c r="AP1685" i="2" s="1"/>
  <c r="AM1685" i="2"/>
  <c r="E1685" i="2"/>
  <c r="AP1684" i="2" a="1"/>
  <c r="AP1684" i="2" s="1"/>
  <c r="AM1684" i="2"/>
  <c r="E1684" i="2"/>
  <c r="AP1683" i="2" a="1"/>
  <c r="AP1683" i="2" s="1"/>
  <c r="AM1683" i="2"/>
  <c r="E1683" i="2"/>
  <c r="AP1682" i="2" a="1"/>
  <c r="AP1682" i="2" s="1"/>
  <c r="AM1682" i="2"/>
  <c r="E1682" i="2"/>
  <c r="AP1681" i="2" a="1"/>
  <c r="AP1681" i="2" s="1"/>
  <c r="AM1681" i="2"/>
  <c r="E1681" i="2"/>
  <c r="AP1680" i="2" a="1"/>
  <c r="AP1680" i="2" s="1"/>
  <c r="AM1680" i="2"/>
  <c r="E1680" i="2"/>
  <c r="AP1679" i="2" a="1"/>
  <c r="AP1679" i="2" s="1"/>
  <c r="AM1679" i="2"/>
  <c r="E1679" i="2"/>
  <c r="AP1678" i="2" a="1"/>
  <c r="AP1678" i="2" s="1"/>
  <c r="AM1678" i="2"/>
  <c r="E1678" i="2"/>
  <c r="AP1677" i="2" a="1"/>
  <c r="AP1677" i="2" s="1"/>
  <c r="AM1677" i="2"/>
  <c r="E1677" i="2"/>
  <c r="AP1676" i="2" a="1"/>
  <c r="AP1676" i="2" s="1"/>
  <c r="AM1676" i="2"/>
  <c r="E1676" i="2"/>
  <c r="AP1675" i="2" a="1"/>
  <c r="AP1675" i="2" s="1"/>
  <c r="AM1675" i="2"/>
  <c r="E1675" i="2"/>
  <c r="AP1674" i="2" a="1"/>
  <c r="AP1674" i="2" s="1"/>
  <c r="AM1674" i="2"/>
  <c r="E1674" i="2"/>
  <c r="AP1673" i="2" a="1"/>
  <c r="AP1673" i="2" s="1"/>
  <c r="AM1673" i="2"/>
  <c r="E1673" i="2"/>
  <c r="AP1672" i="2" a="1"/>
  <c r="AP1672" i="2" s="1"/>
  <c r="AM1672" i="2"/>
  <c r="E1672" i="2"/>
  <c r="AP1671" i="2" a="1"/>
  <c r="AP1671" i="2" s="1"/>
  <c r="AM1671" i="2"/>
  <c r="E1671" i="2"/>
  <c r="AP1670" i="2" a="1"/>
  <c r="AP1670" i="2" s="1"/>
  <c r="AM1670" i="2"/>
  <c r="E1670" i="2"/>
  <c r="AP1669" i="2" a="1"/>
  <c r="AP1669" i="2" s="1"/>
  <c r="AM1669" i="2"/>
  <c r="E1669" i="2"/>
  <c r="AP1668" i="2" a="1"/>
  <c r="AP1668" i="2" s="1"/>
  <c r="AM1668" i="2"/>
  <c r="E1668" i="2"/>
  <c r="AP1667" i="2" a="1"/>
  <c r="AP1667" i="2" s="1"/>
  <c r="AM1667" i="2"/>
  <c r="E1667" i="2"/>
  <c r="AP1666" i="2" a="1"/>
  <c r="AP1666" i="2" s="1"/>
  <c r="AM1666" i="2"/>
  <c r="E1666" i="2"/>
  <c r="AP1665" i="2" a="1"/>
  <c r="AP1665" i="2" s="1"/>
  <c r="AM1665" i="2"/>
  <c r="E1665" i="2"/>
  <c r="AP1664" i="2" a="1"/>
  <c r="AP1664" i="2" s="1"/>
  <c r="AM1664" i="2"/>
  <c r="E1664" i="2"/>
  <c r="AP1663" i="2" a="1"/>
  <c r="AP1663" i="2" s="1"/>
  <c r="AM1663" i="2"/>
  <c r="E1663" i="2"/>
  <c r="AP1662" i="2" a="1"/>
  <c r="AP1662" i="2" s="1"/>
  <c r="AM1662" i="2"/>
  <c r="E1662" i="2"/>
  <c r="AP1661" i="2" a="1"/>
  <c r="AP1661" i="2" s="1"/>
  <c r="AM1661" i="2"/>
  <c r="E1661" i="2"/>
  <c r="AP1660" i="2" a="1"/>
  <c r="AP1660" i="2" s="1"/>
  <c r="AM1660" i="2"/>
  <c r="E1660" i="2"/>
  <c r="AP1659" i="2" a="1"/>
  <c r="AP1659" i="2" s="1"/>
  <c r="AM1659" i="2"/>
  <c r="E1659" i="2"/>
  <c r="AP1658" i="2" a="1"/>
  <c r="AP1658" i="2" s="1"/>
  <c r="AM1658" i="2"/>
  <c r="E1658" i="2"/>
  <c r="AP1657" i="2" a="1"/>
  <c r="AP1657" i="2" s="1"/>
  <c r="AM1657" i="2"/>
  <c r="E1657" i="2"/>
  <c r="AP1656" i="2" a="1"/>
  <c r="AP1656" i="2" s="1"/>
  <c r="AM1656" i="2"/>
  <c r="E1656" i="2"/>
  <c r="AP1655" i="2" a="1"/>
  <c r="AP1655" i="2" s="1"/>
  <c r="AM1655" i="2"/>
  <c r="E1655" i="2"/>
  <c r="AP1654" i="2" a="1"/>
  <c r="AP1654" i="2" s="1"/>
  <c r="AM1654" i="2"/>
  <c r="E1654" i="2"/>
  <c r="AP1653" i="2" a="1"/>
  <c r="AP1653" i="2" s="1"/>
  <c r="AM1653" i="2"/>
  <c r="E1653" i="2"/>
  <c r="AP1652" i="2" a="1"/>
  <c r="AP1652" i="2" s="1"/>
  <c r="AM1652" i="2"/>
  <c r="E1652" i="2"/>
  <c r="AP1651" i="2" a="1"/>
  <c r="AP1651" i="2" s="1"/>
  <c r="AM1651" i="2"/>
  <c r="E1651" i="2"/>
  <c r="AP1650" i="2" a="1"/>
  <c r="AP1650" i="2" s="1"/>
  <c r="AM1650" i="2"/>
  <c r="E1650" i="2"/>
  <c r="AP1649" i="2" a="1"/>
  <c r="AP1649" i="2" s="1"/>
  <c r="AM1649" i="2"/>
  <c r="E1649" i="2"/>
  <c r="AP1648" i="2" a="1"/>
  <c r="AP1648" i="2" s="1"/>
  <c r="AM1648" i="2"/>
  <c r="E1648" i="2"/>
  <c r="AP1647" i="2" a="1"/>
  <c r="AP1647" i="2" s="1"/>
  <c r="AM1647" i="2"/>
  <c r="E1647" i="2"/>
  <c r="AP1646" i="2" a="1"/>
  <c r="AP1646" i="2" s="1"/>
  <c r="AM1646" i="2"/>
  <c r="E1646" i="2"/>
  <c r="AP1645" i="2" a="1"/>
  <c r="AP1645" i="2" s="1"/>
  <c r="AM1645" i="2"/>
  <c r="E1645" i="2"/>
  <c r="AP1644" i="2" a="1"/>
  <c r="AP1644" i="2" s="1"/>
  <c r="AM1644" i="2"/>
  <c r="E1644" i="2"/>
  <c r="AP1643" i="2" a="1"/>
  <c r="AP1643" i="2" s="1"/>
  <c r="AM1643" i="2"/>
  <c r="E1643" i="2"/>
  <c r="AP1642" i="2"/>
  <c r="AP1642" i="2" a="1"/>
  <c r="AM1642" i="2"/>
  <c r="E1642" i="2"/>
  <c r="AP1641" i="2" a="1"/>
  <c r="AP1641" i="2" s="1"/>
  <c r="AM1641" i="2"/>
  <c r="E1641" i="2"/>
  <c r="AP1640" i="2" a="1"/>
  <c r="AP1640" i="2" s="1"/>
  <c r="AM1640" i="2"/>
  <c r="E1640" i="2"/>
  <c r="AP1639" i="2" a="1"/>
  <c r="AP1639" i="2" s="1"/>
  <c r="AM1639" i="2"/>
  <c r="E1639" i="2"/>
  <c r="AP1638" i="2" a="1"/>
  <c r="AP1638" i="2" s="1"/>
  <c r="AM1638" i="2"/>
  <c r="E1638" i="2"/>
  <c r="AP1637" i="2" a="1"/>
  <c r="AP1637" i="2" s="1"/>
  <c r="AM1637" i="2"/>
  <c r="E1637" i="2"/>
  <c r="AP1636" i="2" a="1"/>
  <c r="AP1636" i="2" s="1"/>
  <c r="AM1636" i="2"/>
  <c r="E1636" i="2"/>
  <c r="AP1635" i="2" a="1"/>
  <c r="AP1635" i="2" s="1"/>
  <c r="AM1635" i="2"/>
  <c r="E1635" i="2"/>
  <c r="AP1634" i="2" a="1"/>
  <c r="AP1634" i="2" s="1"/>
  <c r="AM1634" i="2"/>
  <c r="E1634" i="2"/>
  <c r="AP1633" i="2" a="1"/>
  <c r="AP1633" i="2" s="1"/>
  <c r="AM1633" i="2"/>
  <c r="E1633" i="2"/>
  <c r="AP1632" i="2" a="1"/>
  <c r="AP1632" i="2" s="1"/>
  <c r="AM1632" i="2"/>
  <c r="E1632" i="2"/>
  <c r="AP1631" i="2" a="1"/>
  <c r="AP1631" i="2" s="1"/>
  <c r="AM1631" i="2"/>
  <c r="E1631" i="2"/>
  <c r="AP1630" i="2" a="1"/>
  <c r="AP1630" i="2" s="1"/>
  <c r="AM1630" i="2"/>
  <c r="E1630" i="2"/>
  <c r="AP1629" i="2" a="1"/>
  <c r="AP1629" i="2" s="1"/>
  <c r="AM1629" i="2"/>
  <c r="E1629" i="2"/>
  <c r="AP1628" i="2" a="1"/>
  <c r="AP1628" i="2" s="1"/>
  <c r="AM1628" i="2"/>
  <c r="E1628" i="2"/>
  <c r="AP1627" i="2" a="1"/>
  <c r="AP1627" i="2" s="1"/>
  <c r="AM1627" i="2"/>
  <c r="E1627" i="2"/>
  <c r="AP1626" i="2" a="1"/>
  <c r="AP1626" i="2" s="1"/>
  <c r="AM1626" i="2"/>
  <c r="E1626" i="2"/>
  <c r="AP1625" i="2" a="1"/>
  <c r="AP1625" i="2" s="1"/>
  <c r="AM1625" i="2"/>
  <c r="E1625" i="2"/>
  <c r="AP1624" i="2" a="1"/>
  <c r="AP1624" i="2" s="1"/>
  <c r="AM1624" i="2"/>
  <c r="E1624" i="2"/>
  <c r="AP1623" i="2" a="1"/>
  <c r="AP1623" i="2" s="1"/>
  <c r="AM1623" i="2"/>
  <c r="E1623" i="2"/>
  <c r="AP1622" i="2" a="1"/>
  <c r="AP1622" i="2" s="1"/>
  <c r="AM1622" i="2"/>
  <c r="E1622" i="2"/>
  <c r="AP1621" i="2" a="1"/>
  <c r="AP1621" i="2" s="1"/>
  <c r="AM1621" i="2"/>
  <c r="E1621" i="2"/>
  <c r="AP1620" i="2" a="1"/>
  <c r="AP1620" i="2" s="1"/>
  <c r="AM1620" i="2"/>
  <c r="E1620" i="2"/>
  <c r="AP1619" i="2" a="1"/>
  <c r="AP1619" i="2" s="1"/>
  <c r="AM1619" i="2"/>
  <c r="E1619" i="2"/>
  <c r="AP1618" i="2" a="1"/>
  <c r="AP1618" i="2" s="1"/>
  <c r="AM1618" i="2"/>
  <c r="E1618" i="2"/>
  <c r="AP1617" i="2" a="1"/>
  <c r="AP1617" i="2" s="1"/>
  <c r="AM1617" i="2"/>
  <c r="E1617" i="2"/>
  <c r="AP1616" i="2" a="1"/>
  <c r="AP1616" i="2" s="1"/>
  <c r="AM1616" i="2"/>
  <c r="E1616" i="2"/>
  <c r="AP1615" i="2" a="1"/>
  <c r="AP1615" i="2" s="1"/>
  <c r="AM1615" i="2"/>
  <c r="E1615" i="2"/>
  <c r="AP1614" i="2" a="1"/>
  <c r="AP1614" i="2" s="1"/>
  <c r="AM1614" i="2"/>
  <c r="E1614" i="2"/>
  <c r="AP1613" i="2" a="1"/>
  <c r="AP1613" i="2" s="1"/>
  <c r="AM1613" i="2"/>
  <c r="E1613" i="2"/>
  <c r="AP1612" i="2" a="1"/>
  <c r="AP1612" i="2" s="1"/>
  <c r="AM1612" i="2"/>
  <c r="E1612" i="2"/>
  <c r="AP1611" i="2" a="1"/>
  <c r="AP1611" i="2" s="1"/>
  <c r="AM1611" i="2"/>
  <c r="E1611" i="2"/>
  <c r="AP1610" i="2" a="1"/>
  <c r="AP1610" i="2" s="1"/>
  <c r="AM1610" i="2"/>
  <c r="E1610" i="2"/>
  <c r="AP1609" i="2" a="1"/>
  <c r="AP1609" i="2" s="1"/>
  <c r="AM1609" i="2"/>
  <c r="E1609" i="2"/>
  <c r="AP1608" i="2" a="1"/>
  <c r="AP1608" i="2" s="1"/>
  <c r="AM1608" i="2"/>
  <c r="E1608" i="2"/>
  <c r="AP1607" i="2" a="1"/>
  <c r="AP1607" i="2" s="1"/>
  <c r="AM1607" i="2"/>
  <c r="E1607" i="2"/>
  <c r="AP1606" i="2" a="1"/>
  <c r="AP1606" i="2" s="1"/>
  <c r="AM1606" i="2"/>
  <c r="E1606" i="2"/>
  <c r="AP1605" i="2" a="1"/>
  <c r="AP1605" i="2" s="1"/>
  <c r="AM1605" i="2"/>
  <c r="E1605" i="2"/>
  <c r="AP1604" i="2" a="1"/>
  <c r="AP1604" i="2" s="1"/>
  <c r="AM1604" i="2"/>
  <c r="E1604" i="2"/>
  <c r="AP1603" i="2" a="1"/>
  <c r="AP1603" i="2" s="1"/>
  <c r="AM1603" i="2"/>
  <c r="E1603" i="2"/>
  <c r="AP1602" i="2" a="1"/>
  <c r="AP1602" i="2" s="1"/>
  <c r="AM1602" i="2"/>
  <c r="E1602" i="2"/>
  <c r="AP1601" i="2" a="1"/>
  <c r="AP1601" i="2" s="1"/>
  <c r="AM1601" i="2"/>
  <c r="E1601" i="2"/>
  <c r="AP1600" i="2" a="1"/>
  <c r="AP1600" i="2" s="1"/>
  <c r="AM1600" i="2"/>
  <c r="E1600" i="2"/>
  <c r="AP1599" i="2" a="1"/>
  <c r="AP1599" i="2" s="1"/>
  <c r="AM1599" i="2"/>
  <c r="E1599" i="2"/>
  <c r="AP1598" i="2" a="1"/>
  <c r="AP1598" i="2" s="1"/>
  <c r="AM1598" i="2"/>
  <c r="E1598" i="2"/>
  <c r="AP1597" i="2" a="1"/>
  <c r="AP1597" i="2" s="1"/>
  <c r="AM1597" i="2"/>
  <c r="E1597" i="2"/>
  <c r="AP1596" i="2" a="1"/>
  <c r="AP1596" i="2" s="1"/>
  <c r="AM1596" i="2"/>
  <c r="E1596" i="2"/>
  <c r="AP1595" i="2" a="1"/>
  <c r="AP1595" i="2" s="1"/>
  <c r="AM1595" i="2"/>
  <c r="E1595" i="2"/>
  <c r="AP1594" i="2" a="1"/>
  <c r="AP1594" i="2" s="1"/>
  <c r="AM1594" i="2"/>
  <c r="E1594" i="2"/>
  <c r="AP1593" i="2" a="1"/>
  <c r="AP1593" i="2" s="1"/>
  <c r="AM1593" i="2"/>
  <c r="E1593" i="2"/>
  <c r="AP1592" i="2" a="1"/>
  <c r="AP1592" i="2" s="1"/>
  <c r="AM1592" i="2"/>
  <c r="E1592" i="2"/>
  <c r="AP1591" i="2" a="1"/>
  <c r="AP1591" i="2" s="1"/>
  <c r="AM1591" i="2"/>
  <c r="E1591" i="2"/>
  <c r="AP1590" i="2" a="1"/>
  <c r="AP1590" i="2" s="1"/>
  <c r="AM1590" i="2"/>
  <c r="E1590" i="2"/>
  <c r="AP1589" i="2" a="1"/>
  <c r="AP1589" i="2" s="1"/>
  <c r="AM1589" i="2"/>
  <c r="E1589" i="2"/>
  <c r="AP1588" i="2" a="1"/>
  <c r="AP1588" i="2" s="1"/>
  <c r="AM1588" i="2"/>
  <c r="E1588" i="2"/>
  <c r="AP1587" i="2" a="1"/>
  <c r="AP1587" i="2" s="1"/>
  <c r="AM1587" i="2"/>
  <c r="E1587" i="2"/>
  <c r="AP1586" i="2" a="1"/>
  <c r="AP1586" i="2" s="1"/>
  <c r="AM1586" i="2"/>
  <c r="E1586" i="2"/>
  <c r="AP1585" i="2" a="1"/>
  <c r="AP1585" i="2" s="1"/>
  <c r="AM1585" i="2"/>
  <c r="E1585" i="2"/>
  <c r="AP1584" i="2" a="1"/>
  <c r="AP1584" i="2" s="1"/>
  <c r="AM1584" i="2"/>
  <c r="E1584" i="2"/>
  <c r="AP1583" i="2" a="1"/>
  <c r="AP1583" i="2" s="1"/>
  <c r="AM1583" i="2"/>
  <c r="E1583" i="2"/>
  <c r="AP1582" i="2" a="1"/>
  <c r="AP1582" i="2" s="1"/>
  <c r="AM1582" i="2"/>
  <c r="E1582" i="2"/>
  <c r="AP1581" i="2" a="1"/>
  <c r="AP1581" i="2" s="1"/>
  <c r="AM1581" i="2"/>
  <c r="E1581" i="2"/>
  <c r="AP1580" i="2" a="1"/>
  <c r="AP1580" i="2" s="1"/>
  <c r="AM1580" i="2"/>
  <c r="E1580" i="2"/>
  <c r="AP1579" i="2" a="1"/>
  <c r="AP1579" i="2" s="1"/>
  <c r="AM1579" i="2"/>
  <c r="E1579" i="2"/>
  <c r="AP1578" i="2" a="1"/>
  <c r="AP1578" i="2" s="1"/>
  <c r="AM1578" i="2"/>
  <c r="E1578" i="2"/>
  <c r="AP1577" i="2" a="1"/>
  <c r="AP1577" i="2" s="1"/>
  <c r="AM1577" i="2"/>
  <c r="E1577" i="2"/>
  <c r="AP1576" i="2" a="1"/>
  <c r="AP1576" i="2" s="1"/>
  <c r="AM1576" i="2"/>
  <c r="E1576" i="2"/>
  <c r="AP1575" i="2" a="1"/>
  <c r="AP1575" i="2" s="1"/>
  <c r="AM1575" i="2"/>
  <c r="E1575" i="2"/>
  <c r="AP1574" i="2"/>
  <c r="AP1574" i="2" a="1"/>
  <c r="AM1574" i="2"/>
  <c r="E1574" i="2"/>
  <c r="AP1573" i="2" a="1"/>
  <c r="AP1573" i="2" s="1"/>
  <c r="AM1573" i="2"/>
  <c r="E1573" i="2"/>
  <c r="AP1572" i="2" a="1"/>
  <c r="AP1572" i="2" s="1"/>
  <c r="AM1572" i="2"/>
  <c r="E1572" i="2"/>
  <c r="AP1571" i="2" a="1"/>
  <c r="AP1571" i="2" s="1"/>
  <c r="AM1571" i="2"/>
  <c r="E1571" i="2"/>
  <c r="AP1570" i="2" a="1"/>
  <c r="AP1570" i="2" s="1"/>
  <c r="AM1570" i="2"/>
  <c r="E1570" i="2"/>
  <c r="AP1569" i="2" a="1"/>
  <c r="AP1569" i="2" s="1"/>
  <c r="AM1569" i="2"/>
  <c r="E1569" i="2"/>
  <c r="AP1568" i="2" a="1"/>
  <c r="AP1568" i="2" s="1"/>
  <c r="AM1568" i="2"/>
  <c r="E1568" i="2"/>
  <c r="AP1567" i="2" a="1"/>
  <c r="AP1567" i="2" s="1"/>
  <c r="AM1567" i="2"/>
  <c r="E1567" i="2"/>
  <c r="AP1566" i="2" a="1"/>
  <c r="AP1566" i="2" s="1"/>
  <c r="AM1566" i="2"/>
  <c r="E1566" i="2"/>
  <c r="AP1565" i="2" a="1"/>
  <c r="AP1565" i="2" s="1"/>
  <c r="AM1565" i="2"/>
  <c r="E1565" i="2"/>
  <c r="AP1564" i="2" a="1"/>
  <c r="AP1564" i="2" s="1"/>
  <c r="AM1564" i="2"/>
  <c r="E1564" i="2"/>
  <c r="AP1563" i="2" a="1"/>
  <c r="AP1563" i="2" s="1"/>
  <c r="AM1563" i="2"/>
  <c r="E1563" i="2"/>
  <c r="AP1562" i="2" a="1"/>
  <c r="AP1562" i="2" s="1"/>
  <c r="AM1562" i="2"/>
  <c r="E1562" i="2"/>
  <c r="AP1561" i="2" a="1"/>
  <c r="AP1561" i="2" s="1"/>
  <c r="AM1561" i="2"/>
  <c r="E1561" i="2"/>
  <c r="AP1560" i="2" a="1"/>
  <c r="AP1560" i="2" s="1"/>
  <c r="AM1560" i="2"/>
  <c r="E1560" i="2"/>
  <c r="AP1559" i="2" a="1"/>
  <c r="AP1559" i="2" s="1"/>
  <c r="AM1559" i="2"/>
  <c r="E1559" i="2"/>
  <c r="AP1558" i="2" a="1"/>
  <c r="AP1558" i="2" s="1"/>
  <c r="AM1558" i="2"/>
  <c r="E1558" i="2"/>
  <c r="AP1557" i="2" a="1"/>
  <c r="AP1557" i="2" s="1"/>
  <c r="AM1557" i="2"/>
  <c r="E1557" i="2"/>
  <c r="AP1556" i="2" a="1"/>
  <c r="AP1556" i="2" s="1"/>
  <c r="AM1556" i="2"/>
  <c r="E1556" i="2"/>
  <c r="AP1555" i="2" a="1"/>
  <c r="AP1555" i="2" s="1"/>
  <c r="AM1555" i="2"/>
  <c r="E1555" i="2"/>
  <c r="AP1554" i="2" a="1"/>
  <c r="AP1554" i="2" s="1"/>
  <c r="AM1554" i="2"/>
  <c r="E1554" i="2"/>
  <c r="AP1553" i="2" a="1"/>
  <c r="AP1553" i="2" s="1"/>
  <c r="AM1553" i="2"/>
  <c r="E1553" i="2"/>
  <c r="AP1552" i="2" a="1"/>
  <c r="AP1552" i="2" s="1"/>
  <c r="AM1552" i="2"/>
  <c r="E1552" i="2"/>
  <c r="AP1551" i="2" a="1"/>
  <c r="AP1551" i="2" s="1"/>
  <c r="AM1551" i="2"/>
  <c r="E1551" i="2"/>
  <c r="AP1550" i="2" a="1"/>
  <c r="AP1550" i="2" s="1"/>
  <c r="AM1550" i="2"/>
  <c r="E1550" i="2"/>
  <c r="AP1549" i="2" a="1"/>
  <c r="AP1549" i="2" s="1"/>
  <c r="AM1549" i="2"/>
  <c r="E1549" i="2"/>
  <c r="AP1548" i="2" a="1"/>
  <c r="AP1548" i="2" s="1"/>
  <c r="AM1548" i="2"/>
  <c r="E1548" i="2"/>
  <c r="AP1547" i="2" a="1"/>
  <c r="AP1547" i="2" s="1"/>
  <c r="AM1547" i="2"/>
  <c r="E1547" i="2"/>
  <c r="AP1546" i="2" a="1"/>
  <c r="AP1546" i="2" s="1"/>
  <c r="AM1546" i="2"/>
  <c r="E1546" i="2"/>
  <c r="AP1545" i="2" a="1"/>
  <c r="AP1545" i="2" s="1"/>
  <c r="AM1545" i="2"/>
  <c r="E1545" i="2"/>
  <c r="AP1544" i="2" a="1"/>
  <c r="AP1544" i="2" s="1"/>
  <c r="AM1544" i="2"/>
  <c r="E1544" i="2"/>
  <c r="AP1543" i="2" a="1"/>
  <c r="AP1543" i="2" s="1"/>
  <c r="AM1543" i="2"/>
  <c r="E1543" i="2"/>
  <c r="AP1542" i="2" a="1"/>
  <c r="AP1542" i="2" s="1"/>
  <c r="AM1542" i="2"/>
  <c r="E1542" i="2"/>
  <c r="AP1541" i="2" a="1"/>
  <c r="AP1541" i="2" s="1"/>
  <c r="AM1541" i="2"/>
  <c r="E1541" i="2"/>
  <c r="AP1540" i="2" a="1"/>
  <c r="AP1540" i="2" s="1"/>
  <c r="AM1540" i="2"/>
  <c r="E1540" i="2"/>
  <c r="AP1539" i="2" a="1"/>
  <c r="AP1539" i="2" s="1"/>
  <c r="AM1539" i="2"/>
  <c r="E1539" i="2"/>
  <c r="AP1538" i="2" a="1"/>
  <c r="AP1538" i="2" s="1"/>
  <c r="AM1538" i="2"/>
  <c r="E1538" i="2"/>
  <c r="AP1537" i="2" a="1"/>
  <c r="AP1537" i="2" s="1"/>
  <c r="AM1537" i="2"/>
  <c r="E1537" i="2"/>
  <c r="AP1536" i="2" a="1"/>
  <c r="AP1536" i="2" s="1"/>
  <c r="AM1536" i="2"/>
  <c r="E1536" i="2"/>
  <c r="AP1535" i="2" a="1"/>
  <c r="AP1535" i="2" s="1"/>
  <c r="AM1535" i="2"/>
  <c r="E1535" i="2"/>
  <c r="AP1534" i="2" a="1"/>
  <c r="AP1534" i="2" s="1"/>
  <c r="AM1534" i="2"/>
  <c r="E1534" i="2"/>
  <c r="AP1533" i="2" a="1"/>
  <c r="AP1533" i="2" s="1"/>
  <c r="AM1533" i="2"/>
  <c r="E1533" i="2"/>
  <c r="AP1532" i="2" a="1"/>
  <c r="AP1532" i="2" s="1"/>
  <c r="AM1532" i="2"/>
  <c r="E1532" i="2"/>
  <c r="AP1531" i="2" a="1"/>
  <c r="AP1531" i="2" s="1"/>
  <c r="AM1531" i="2"/>
  <c r="E1531" i="2"/>
  <c r="AP1530" i="2" a="1"/>
  <c r="AP1530" i="2" s="1"/>
  <c r="AM1530" i="2"/>
  <c r="E1530" i="2"/>
  <c r="AP1529" i="2" a="1"/>
  <c r="AP1529" i="2" s="1"/>
  <c r="AM1529" i="2"/>
  <c r="E1529" i="2"/>
  <c r="AP1528" i="2" a="1"/>
  <c r="AP1528" i="2" s="1"/>
  <c r="AM1528" i="2"/>
  <c r="E1528" i="2"/>
  <c r="AP1527" i="2" a="1"/>
  <c r="AP1527" i="2" s="1"/>
  <c r="AM1527" i="2"/>
  <c r="E1527" i="2"/>
  <c r="AP1526" i="2" a="1"/>
  <c r="AP1526" i="2" s="1"/>
  <c r="AM1526" i="2"/>
  <c r="E1526" i="2"/>
  <c r="AP1525" i="2" a="1"/>
  <c r="AP1525" i="2" s="1"/>
  <c r="AM1525" i="2"/>
  <c r="E1525" i="2"/>
  <c r="AP1524" i="2" a="1"/>
  <c r="AP1524" i="2" s="1"/>
  <c r="AM1524" i="2"/>
  <c r="E1524" i="2"/>
  <c r="AP1523" i="2" a="1"/>
  <c r="AP1523" i="2" s="1"/>
  <c r="AM1523" i="2"/>
  <c r="E1523" i="2"/>
  <c r="AP1522" i="2" a="1"/>
  <c r="AP1522" i="2" s="1"/>
  <c r="AM1522" i="2"/>
  <c r="E1522" i="2"/>
  <c r="AP1521" i="2" a="1"/>
  <c r="AP1521" i="2" s="1"/>
  <c r="AM1521" i="2"/>
  <c r="E1521" i="2"/>
  <c r="AP1520" i="2" a="1"/>
  <c r="AP1520" i="2" s="1"/>
  <c r="AM1520" i="2"/>
  <c r="E1520" i="2"/>
  <c r="AP1519" i="2" a="1"/>
  <c r="AP1519" i="2" s="1"/>
  <c r="AM1519" i="2"/>
  <c r="E1519" i="2"/>
  <c r="AP1518" i="2" a="1"/>
  <c r="AP1518" i="2" s="1"/>
  <c r="AM1518" i="2"/>
  <c r="E1518" i="2"/>
  <c r="AP1517" i="2" a="1"/>
  <c r="AP1517" i="2" s="1"/>
  <c r="AM1517" i="2"/>
  <c r="E1517" i="2"/>
  <c r="AP1516" i="2" a="1"/>
  <c r="AP1516" i="2" s="1"/>
  <c r="AM1516" i="2"/>
  <c r="E1516" i="2"/>
  <c r="AP1515" i="2" a="1"/>
  <c r="AP1515" i="2" s="1"/>
  <c r="AM1515" i="2"/>
  <c r="E1515" i="2"/>
  <c r="AP1514" i="2" a="1"/>
  <c r="AP1514" i="2" s="1"/>
  <c r="AM1514" i="2"/>
  <c r="E1514" i="2"/>
  <c r="AP1513" i="2" a="1"/>
  <c r="AP1513" i="2" s="1"/>
  <c r="AM1513" i="2"/>
  <c r="E1513" i="2"/>
  <c r="AP1512" i="2" a="1"/>
  <c r="AP1512" i="2" s="1"/>
  <c r="AM1512" i="2"/>
  <c r="E1512" i="2"/>
  <c r="AP1511" i="2" a="1"/>
  <c r="AP1511" i="2" s="1"/>
  <c r="AM1511" i="2"/>
  <c r="E1511" i="2"/>
  <c r="AP1510" i="2" a="1"/>
  <c r="AP1510" i="2" s="1"/>
  <c r="AM1510" i="2"/>
  <c r="E1510" i="2"/>
  <c r="AP1509" i="2" a="1"/>
  <c r="AP1509" i="2" s="1"/>
  <c r="AM1509" i="2"/>
  <c r="E1509" i="2"/>
  <c r="AP1508" i="2" a="1"/>
  <c r="AP1508" i="2" s="1"/>
  <c r="AM1508" i="2"/>
  <c r="E1508" i="2"/>
  <c r="AP1507" i="2" a="1"/>
  <c r="AP1507" i="2" s="1"/>
  <c r="AM1507" i="2"/>
  <c r="E1507" i="2"/>
  <c r="AP1506" i="2" a="1"/>
  <c r="AP1506" i="2" s="1"/>
  <c r="AM1506" i="2"/>
  <c r="E1506" i="2"/>
  <c r="AP1505" i="2" a="1"/>
  <c r="AP1505" i="2" s="1"/>
  <c r="AM1505" i="2"/>
  <c r="E1505" i="2"/>
  <c r="AP1504" i="2" a="1"/>
  <c r="AP1504" i="2" s="1"/>
  <c r="AM1504" i="2"/>
  <c r="E1504" i="2"/>
  <c r="AP1503" i="2" a="1"/>
  <c r="AP1503" i="2" s="1"/>
  <c r="AM1503" i="2"/>
  <c r="E1503" i="2"/>
  <c r="AP1502" i="2"/>
  <c r="AP1502" i="2" a="1"/>
  <c r="AM1502" i="2"/>
  <c r="E1502" i="2"/>
  <c r="AP1501" i="2" a="1"/>
  <c r="AP1501" i="2" s="1"/>
  <c r="AM1501" i="2"/>
  <c r="E1501" i="2"/>
  <c r="AP1500" i="2" a="1"/>
  <c r="AP1500" i="2" s="1"/>
  <c r="AM1500" i="2"/>
  <c r="E1500" i="2"/>
  <c r="AP1499" i="2" a="1"/>
  <c r="AP1499" i="2" s="1"/>
  <c r="AM1499" i="2"/>
  <c r="E1499" i="2"/>
  <c r="AP1498" i="2" a="1"/>
  <c r="AP1498" i="2" s="1"/>
  <c r="AM1498" i="2"/>
  <c r="E1498" i="2"/>
  <c r="AP1497" i="2" a="1"/>
  <c r="AP1497" i="2" s="1"/>
  <c r="AM1497" i="2"/>
  <c r="E1497" i="2"/>
  <c r="AP1496" i="2" a="1"/>
  <c r="AP1496" i="2" s="1"/>
  <c r="AM1496" i="2"/>
  <c r="E1496" i="2"/>
  <c r="AP1495" i="2" a="1"/>
  <c r="AP1495" i="2" s="1"/>
  <c r="AM1495" i="2"/>
  <c r="E1495" i="2"/>
  <c r="AP1494" i="2" a="1"/>
  <c r="AP1494" i="2" s="1"/>
  <c r="AM1494" i="2"/>
  <c r="E1494" i="2"/>
  <c r="AP1493" i="2" a="1"/>
  <c r="AP1493" i="2" s="1"/>
  <c r="AM1493" i="2"/>
  <c r="E1493" i="2"/>
  <c r="AP1492" i="2"/>
  <c r="AP1492" i="2" a="1"/>
  <c r="AM1492" i="2"/>
  <c r="E1492" i="2"/>
  <c r="AP1491" i="2" a="1"/>
  <c r="AP1491" i="2" s="1"/>
  <c r="AM1491" i="2"/>
  <c r="E1491" i="2"/>
  <c r="AP1490" i="2" a="1"/>
  <c r="AP1490" i="2" s="1"/>
  <c r="AM1490" i="2"/>
  <c r="E1490" i="2"/>
  <c r="AP1489" i="2" a="1"/>
  <c r="AP1489" i="2" s="1"/>
  <c r="AM1489" i="2"/>
  <c r="E1489" i="2"/>
  <c r="AP1488" i="2" a="1"/>
  <c r="AP1488" i="2" s="1"/>
  <c r="AM1488" i="2"/>
  <c r="E1488" i="2"/>
  <c r="AP1487" i="2" a="1"/>
  <c r="AP1487" i="2" s="1"/>
  <c r="AM1487" i="2"/>
  <c r="E1487" i="2"/>
  <c r="AP1486" i="2" a="1"/>
  <c r="AP1486" i="2" s="1"/>
  <c r="AM1486" i="2"/>
  <c r="E1486" i="2"/>
  <c r="AP1485" i="2" a="1"/>
  <c r="AP1485" i="2" s="1"/>
  <c r="AM1485" i="2"/>
  <c r="E1485" i="2"/>
  <c r="AP1484" i="2" a="1"/>
  <c r="AP1484" i="2" s="1"/>
  <c r="AM1484" i="2"/>
  <c r="E1484" i="2"/>
  <c r="AP1483" i="2" a="1"/>
  <c r="AP1483" i="2" s="1"/>
  <c r="AM1483" i="2"/>
  <c r="E1483" i="2"/>
  <c r="AP1482" i="2" a="1"/>
  <c r="AP1482" i="2" s="1"/>
  <c r="AM1482" i="2"/>
  <c r="E1482" i="2"/>
  <c r="AP1481" i="2" a="1"/>
  <c r="AP1481" i="2" s="1"/>
  <c r="AM1481" i="2"/>
  <c r="E1481" i="2"/>
  <c r="AP1480" i="2" a="1"/>
  <c r="AP1480" i="2" s="1"/>
  <c r="AM1480" i="2"/>
  <c r="E1480" i="2"/>
  <c r="AP1479" i="2" a="1"/>
  <c r="AP1479" i="2" s="1"/>
  <c r="AM1479" i="2"/>
  <c r="E1479" i="2"/>
  <c r="AP1478" i="2" a="1"/>
  <c r="AP1478" i="2" s="1"/>
  <c r="AM1478" i="2"/>
  <c r="E1478" i="2"/>
  <c r="AP1477" i="2" a="1"/>
  <c r="AP1477" i="2" s="1"/>
  <c r="AM1477" i="2"/>
  <c r="E1477" i="2"/>
  <c r="AP1476" i="2" a="1"/>
  <c r="AP1476" i="2" s="1"/>
  <c r="AM1476" i="2"/>
  <c r="E1476" i="2"/>
  <c r="AP1475" i="2" a="1"/>
  <c r="AP1475" i="2" s="1"/>
  <c r="AM1475" i="2"/>
  <c r="E1475" i="2"/>
  <c r="AP1474" i="2" a="1"/>
  <c r="AP1474" i="2" s="1"/>
  <c r="AM1474" i="2"/>
  <c r="E1474" i="2"/>
  <c r="AP1473" i="2" a="1"/>
  <c r="AP1473" i="2" s="1"/>
  <c r="AM1473" i="2"/>
  <c r="E1473" i="2"/>
  <c r="AP1472" i="2" a="1"/>
  <c r="AP1472" i="2" s="1"/>
  <c r="AM1472" i="2"/>
  <c r="E1472" i="2"/>
  <c r="AP1471" i="2" a="1"/>
  <c r="AP1471" i="2" s="1"/>
  <c r="AM1471" i="2"/>
  <c r="E1471" i="2"/>
  <c r="AP1470" i="2" a="1"/>
  <c r="AP1470" i="2" s="1"/>
  <c r="AM1470" i="2"/>
  <c r="E1470" i="2"/>
  <c r="AP1469" i="2" a="1"/>
  <c r="AP1469" i="2" s="1"/>
  <c r="AM1469" i="2"/>
  <c r="E1469" i="2"/>
  <c r="AP1468" i="2"/>
  <c r="AP1468" i="2" a="1"/>
  <c r="AM1468" i="2"/>
  <c r="E1468" i="2"/>
  <c r="AP1467" i="2" a="1"/>
  <c r="AP1467" i="2" s="1"/>
  <c r="AM1467" i="2"/>
  <c r="E1467" i="2"/>
  <c r="AP1466" i="2" a="1"/>
  <c r="AP1466" i="2" s="1"/>
  <c r="AM1466" i="2"/>
  <c r="E1466" i="2"/>
  <c r="AP1465" i="2" a="1"/>
  <c r="AP1465" i="2" s="1"/>
  <c r="AM1465" i="2"/>
  <c r="E1465" i="2"/>
  <c r="AP1464" i="2" a="1"/>
  <c r="AP1464" i="2" s="1"/>
  <c r="AM1464" i="2"/>
  <c r="E1464" i="2"/>
  <c r="AP1463" i="2"/>
  <c r="AP1463" i="2" a="1"/>
  <c r="AM1463" i="2"/>
  <c r="E1463" i="2"/>
  <c r="AP1462" i="2" a="1"/>
  <c r="AP1462" i="2" s="1"/>
  <c r="AM1462" i="2"/>
  <c r="E1462" i="2"/>
  <c r="AP1461" i="2" a="1"/>
  <c r="AP1461" i="2" s="1"/>
  <c r="AM1461" i="2"/>
  <c r="E1461" i="2"/>
  <c r="AP1460" i="2" a="1"/>
  <c r="AP1460" i="2" s="1"/>
  <c r="AM1460" i="2"/>
  <c r="E1460" i="2"/>
  <c r="AP1459" i="2" a="1"/>
  <c r="AP1459" i="2" s="1"/>
  <c r="AM1459" i="2"/>
  <c r="E1459" i="2"/>
  <c r="AP1458" i="2"/>
  <c r="AP1458" i="2" a="1"/>
  <c r="AM1458" i="2"/>
  <c r="E1458" i="2"/>
  <c r="AP1457" i="2" a="1"/>
  <c r="AP1457" i="2" s="1"/>
  <c r="AM1457" i="2"/>
  <c r="E1457" i="2"/>
  <c r="AP1456" i="2"/>
  <c r="AP1456" i="2" a="1"/>
  <c r="AM1456" i="2"/>
  <c r="E1456" i="2"/>
  <c r="AP1455" i="2" a="1"/>
  <c r="AP1455" i="2" s="1"/>
  <c r="AM1455" i="2"/>
  <c r="E1455" i="2"/>
  <c r="AP1454" i="2" a="1"/>
  <c r="AP1454" i="2" s="1"/>
  <c r="AM1454" i="2"/>
  <c r="E1454" i="2"/>
  <c r="AP1453" i="2" a="1"/>
  <c r="AP1453" i="2" s="1"/>
  <c r="AM1453" i="2"/>
  <c r="E1453" i="2"/>
  <c r="AP1452" i="2" a="1"/>
  <c r="AP1452" i="2" s="1"/>
  <c r="AM1452" i="2"/>
  <c r="E1452" i="2"/>
  <c r="AP1451" i="2" a="1"/>
  <c r="AP1451" i="2" s="1"/>
  <c r="AM1451" i="2"/>
  <c r="E1451" i="2"/>
  <c r="AP1450" i="2"/>
  <c r="AP1450" i="2" a="1"/>
  <c r="AM1450" i="2"/>
  <c r="E1450" i="2"/>
  <c r="AP1449" i="2" a="1"/>
  <c r="AP1449" i="2" s="1"/>
  <c r="AM1449" i="2"/>
  <c r="E1449" i="2"/>
  <c r="AP1448" i="2" a="1"/>
  <c r="AP1448" i="2" s="1"/>
  <c r="AM1448" i="2"/>
  <c r="E1448" i="2"/>
  <c r="AP1447" i="2" a="1"/>
  <c r="AP1447" i="2" s="1"/>
  <c r="AM1447" i="2"/>
  <c r="E1447" i="2"/>
  <c r="AP1446" i="2" a="1"/>
  <c r="AP1446" i="2" s="1"/>
  <c r="AM1446" i="2"/>
  <c r="E1446" i="2"/>
  <c r="AP1445" i="2" a="1"/>
  <c r="AP1445" i="2" s="1"/>
  <c r="AM1445" i="2"/>
  <c r="E1445" i="2"/>
  <c r="AP1444" i="2" a="1"/>
  <c r="AP1444" i="2" s="1"/>
  <c r="AM1444" i="2"/>
  <c r="E1444" i="2"/>
  <c r="AP1443" i="2" a="1"/>
  <c r="AP1443" i="2" s="1"/>
  <c r="AM1443" i="2"/>
  <c r="E1443" i="2"/>
  <c r="AP1442" i="2" a="1"/>
  <c r="AP1442" i="2" s="1"/>
  <c r="AM1442" i="2"/>
  <c r="E1442" i="2"/>
  <c r="AP1441" i="2" a="1"/>
  <c r="AP1441" i="2" s="1"/>
  <c r="AM1441" i="2"/>
  <c r="E1441" i="2"/>
  <c r="AP1440" i="2" a="1"/>
  <c r="AP1440" i="2" s="1"/>
  <c r="AM1440" i="2"/>
  <c r="E1440" i="2"/>
  <c r="AP1439" i="2" a="1"/>
  <c r="AP1439" i="2" s="1"/>
  <c r="AM1439" i="2"/>
  <c r="E1439" i="2"/>
  <c r="AP1438" i="2" a="1"/>
  <c r="AP1438" i="2" s="1"/>
  <c r="AM1438" i="2"/>
  <c r="E1438" i="2"/>
  <c r="AP1437" i="2" a="1"/>
  <c r="AP1437" i="2" s="1"/>
  <c r="AM1437" i="2"/>
  <c r="E1437" i="2"/>
  <c r="AP1436" i="2" a="1"/>
  <c r="AP1436" i="2" s="1"/>
  <c r="AM1436" i="2"/>
  <c r="E1436" i="2"/>
  <c r="AP1435" i="2" a="1"/>
  <c r="AP1435" i="2" s="1"/>
  <c r="AM1435" i="2"/>
  <c r="E1435" i="2"/>
  <c r="AP1434" i="2" a="1"/>
  <c r="AP1434" i="2" s="1"/>
  <c r="AM1434" i="2"/>
  <c r="E1434" i="2"/>
  <c r="AP1433" i="2" a="1"/>
  <c r="AP1433" i="2" s="1"/>
  <c r="AM1433" i="2"/>
  <c r="E1433" i="2"/>
  <c r="AP1432" i="2" a="1"/>
  <c r="AP1432" i="2" s="1"/>
  <c r="AM1432" i="2"/>
  <c r="E1432" i="2"/>
  <c r="AP1431" i="2" a="1"/>
  <c r="AP1431" i="2" s="1"/>
  <c r="AM1431" i="2"/>
  <c r="E1431" i="2"/>
  <c r="AP1430" i="2" a="1"/>
  <c r="AP1430" i="2" s="1"/>
  <c r="AM1430" i="2"/>
  <c r="E1430" i="2"/>
  <c r="AP1429" i="2" a="1"/>
  <c r="AP1429" i="2" s="1"/>
  <c r="AM1429" i="2"/>
  <c r="E1429" i="2"/>
  <c r="AP1428" i="2" a="1"/>
  <c r="AP1428" i="2" s="1"/>
  <c r="AM1428" i="2"/>
  <c r="E1428" i="2"/>
  <c r="AP1427" i="2" a="1"/>
  <c r="AP1427" i="2" s="1"/>
  <c r="AM1427" i="2"/>
  <c r="E1427" i="2"/>
  <c r="AP1426" i="2" a="1"/>
  <c r="AP1426" i="2" s="1"/>
  <c r="AM1426" i="2"/>
  <c r="E1426" i="2"/>
  <c r="AP1425" i="2" a="1"/>
  <c r="AP1425" i="2" s="1"/>
  <c r="AM1425" i="2"/>
  <c r="E1425" i="2"/>
  <c r="AP1424" i="2" a="1"/>
  <c r="AP1424" i="2" s="1"/>
  <c r="AM1424" i="2"/>
  <c r="E1424" i="2"/>
  <c r="AP1423" i="2" a="1"/>
  <c r="AP1423" i="2" s="1"/>
  <c r="AM1423" i="2"/>
  <c r="E1423" i="2"/>
  <c r="AP1422" i="2" a="1"/>
  <c r="AP1422" i="2" s="1"/>
  <c r="AM1422" i="2"/>
  <c r="E1422" i="2"/>
  <c r="AP1421" i="2"/>
  <c r="AP1421" i="2" a="1"/>
  <c r="AM1421" i="2"/>
  <c r="E1421" i="2"/>
  <c r="AP1420" i="2" a="1"/>
  <c r="AP1420" i="2" s="1"/>
  <c r="AM1420" i="2"/>
  <c r="E1420" i="2"/>
  <c r="AP1419" i="2" a="1"/>
  <c r="AP1419" i="2" s="1"/>
  <c r="AM1419" i="2"/>
  <c r="E1419" i="2"/>
  <c r="AP1418" i="2" a="1"/>
  <c r="AP1418" i="2" s="1"/>
  <c r="AM1418" i="2"/>
  <c r="E1418" i="2"/>
  <c r="AP1417" i="2"/>
  <c r="AP1417" i="2" a="1"/>
  <c r="AM1417" i="2"/>
  <c r="E1417" i="2"/>
  <c r="AP1416" i="2" a="1"/>
  <c r="AP1416" i="2" s="1"/>
  <c r="AM1416" i="2"/>
  <c r="E1416" i="2"/>
  <c r="AP1415" i="2" a="1"/>
  <c r="AP1415" i="2" s="1"/>
  <c r="AM1415" i="2"/>
  <c r="E1415" i="2"/>
  <c r="AP1414" i="2" a="1"/>
  <c r="AP1414" i="2" s="1"/>
  <c r="AM1414" i="2"/>
  <c r="E1414" i="2"/>
  <c r="AP1413" i="2" a="1"/>
  <c r="AP1413" i="2" s="1"/>
  <c r="AM1413" i="2"/>
  <c r="E1413" i="2"/>
  <c r="AP1412" i="2" a="1"/>
  <c r="AP1412" i="2" s="1"/>
  <c r="AM1412" i="2"/>
  <c r="E1412" i="2"/>
  <c r="AP1411" i="2" a="1"/>
  <c r="AP1411" i="2" s="1"/>
  <c r="AM1411" i="2"/>
  <c r="E1411" i="2"/>
  <c r="AP1410" i="2" a="1"/>
  <c r="AP1410" i="2" s="1"/>
  <c r="AM1410" i="2"/>
  <c r="E1410" i="2"/>
  <c r="AP1409" i="2" a="1"/>
  <c r="AP1409" i="2" s="1"/>
  <c r="AM1409" i="2"/>
  <c r="E1409" i="2"/>
  <c r="AP1408" i="2" a="1"/>
  <c r="AP1408" i="2" s="1"/>
  <c r="AM1408" i="2"/>
  <c r="E1408" i="2"/>
  <c r="AP1407" i="2" a="1"/>
  <c r="AP1407" i="2" s="1"/>
  <c r="AM1407" i="2"/>
  <c r="E1407" i="2"/>
  <c r="AP1406" i="2" a="1"/>
  <c r="AP1406" i="2" s="1"/>
  <c r="AM1406" i="2"/>
  <c r="E1406" i="2"/>
  <c r="AP1405" i="2" a="1"/>
  <c r="AP1405" i="2" s="1"/>
  <c r="AM1405" i="2"/>
  <c r="E1405" i="2"/>
  <c r="AP1404" i="2" a="1"/>
  <c r="AP1404" i="2" s="1"/>
  <c r="AM1404" i="2"/>
  <c r="E1404" i="2"/>
  <c r="AP1403" i="2" a="1"/>
  <c r="AP1403" i="2" s="1"/>
  <c r="AM1403" i="2"/>
  <c r="E1403" i="2"/>
  <c r="AP1402" i="2" a="1"/>
  <c r="AP1402" i="2" s="1"/>
  <c r="AM1402" i="2"/>
  <c r="E1402" i="2"/>
  <c r="AP1401" i="2" a="1"/>
  <c r="AP1401" i="2" s="1"/>
  <c r="AM1401" i="2"/>
  <c r="E1401" i="2"/>
  <c r="AP1400" i="2" a="1"/>
  <c r="AP1400" i="2" s="1"/>
  <c r="AM1400" i="2"/>
  <c r="E1400" i="2"/>
  <c r="AP1399" i="2" a="1"/>
  <c r="AP1399" i="2" s="1"/>
  <c r="AM1399" i="2"/>
  <c r="E1399" i="2"/>
  <c r="AP1398" i="2" a="1"/>
  <c r="AP1398" i="2" s="1"/>
  <c r="AM1398" i="2"/>
  <c r="E1398" i="2"/>
  <c r="AP1397" i="2" a="1"/>
  <c r="AP1397" i="2" s="1"/>
  <c r="AM1397" i="2"/>
  <c r="E1397" i="2"/>
  <c r="AP1396" i="2" a="1"/>
  <c r="AP1396" i="2" s="1"/>
  <c r="AM1396" i="2"/>
  <c r="E1396" i="2"/>
  <c r="AP1395" i="2" a="1"/>
  <c r="AP1395" i="2" s="1"/>
  <c r="AM1395" i="2"/>
  <c r="E1395" i="2"/>
  <c r="AP1394" i="2" a="1"/>
  <c r="AP1394" i="2" s="1"/>
  <c r="AM1394" i="2"/>
  <c r="E1394" i="2"/>
  <c r="AP1393" i="2" a="1"/>
  <c r="AP1393" i="2" s="1"/>
  <c r="AM1393" i="2"/>
  <c r="E1393" i="2"/>
  <c r="AP1392" i="2" a="1"/>
  <c r="AP1392" i="2" s="1"/>
  <c r="AM1392" i="2"/>
  <c r="E1392" i="2"/>
  <c r="AP1391" i="2" a="1"/>
  <c r="AP1391" i="2" s="1"/>
  <c r="AM1391" i="2"/>
  <c r="E1391" i="2"/>
  <c r="AP1390" i="2" a="1"/>
  <c r="AP1390" i="2" s="1"/>
  <c r="AM1390" i="2"/>
  <c r="E1390" i="2"/>
  <c r="AP1389" i="2" a="1"/>
  <c r="AP1389" i="2" s="1"/>
  <c r="AM1389" i="2"/>
  <c r="E1389" i="2"/>
  <c r="AP1388" i="2" a="1"/>
  <c r="AP1388" i="2" s="1"/>
  <c r="AM1388" i="2"/>
  <c r="E1388" i="2"/>
  <c r="AP1387" i="2" a="1"/>
  <c r="AP1387" i="2" s="1"/>
  <c r="AM1387" i="2"/>
  <c r="E1387" i="2"/>
  <c r="AP1386" i="2" a="1"/>
  <c r="AP1386" i="2" s="1"/>
  <c r="AM1386" i="2"/>
  <c r="E1386" i="2"/>
  <c r="AP1385" i="2" a="1"/>
  <c r="AP1385" i="2" s="1"/>
  <c r="AM1385" i="2"/>
  <c r="E1385" i="2"/>
  <c r="AP1384" i="2" a="1"/>
  <c r="AP1384" i="2" s="1"/>
  <c r="AM1384" i="2"/>
  <c r="E1384" i="2"/>
  <c r="AP1383" i="2" a="1"/>
  <c r="AP1383" i="2" s="1"/>
  <c r="AM1383" i="2"/>
  <c r="E1383" i="2"/>
  <c r="AP1382" i="2" a="1"/>
  <c r="AP1382" i="2" s="1"/>
  <c r="AM1382" i="2"/>
  <c r="E1382" i="2"/>
  <c r="AP1381" i="2" a="1"/>
  <c r="AP1381" i="2" s="1"/>
  <c r="AM1381" i="2"/>
  <c r="E1381" i="2"/>
  <c r="AP1380" i="2" a="1"/>
  <c r="AP1380" i="2" s="1"/>
  <c r="AM1380" i="2"/>
  <c r="E1380" i="2"/>
  <c r="AP1379" i="2" a="1"/>
  <c r="AP1379" i="2" s="1"/>
  <c r="AM1379" i="2"/>
  <c r="E1379" i="2"/>
  <c r="AP1378" i="2" a="1"/>
  <c r="AP1378" i="2" s="1"/>
  <c r="AM1378" i="2"/>
  <c r="E1378" i="2"/>
  <c r="AP1377" i="2" a="1"/>
  <c r="AP1377" i="2" s="1"/>
  <c r="AM1377" i="2"/>
  <c r="E1377" i="2"/>
  <c r="AP1376" i="2" a="1"/>
  <c r="AP1376" i="2" s="1"/>
  <c r="AM1376" i="2"/>
  <c r="E1376" i="2"/>
  <c r="AP1375" i="2" a="1"/>
  <c r="AP1375" i="2" s="1"/>
  <c r="AM1375" i="2"/>
  <c r="E1375" i="2"/>
  <c r="AP1374" i="2" a="1"/>
  <c r="AP1374" i="2" s="1"/>
  <c r="AM1374" i="2"/>
  <c r="E1374" i="2"/>
  <c r="AP1373" i="2" a="1"/>
  <c r="AP1373" i="2" s="1"/>
  <c r="AM1373" i="2"/>
  <c r="E1373" i="2"/>
  <c r="AP1372" i="2" a="1"/>
  <c r="AP1372" i="2" s="1"/>
  <c r="AM1372" i="2"/>
  <c r="E1372" i="2"/>
  <c r="AP1371" i="2" a="1"/>
  <c r="AP1371" i="2" s="1"/>
  <c r="AM1371" i="2"/>
  <c r="E1371" i="2"/>
  <c r="AP1370" i="2" a="1"/>
  <c r="AP1370" i="2" s="1"/>
  <c r="AM1370" i="2"/>
  <c r="E1370" i="2"/>
  <c r="AP1369" i="2" a="1"/>
  <c r="AP1369" i="2" s="1"/>
  <c r="AM1369" i="2"/>
  <c r="E1369" i="2"/>
  <c r="AP1368" i="2" a="1"/>
  <c r="AP1368" i="2" s="1"/>
  <c r="AM1368" i="2"/>
  <c r="E1368" i="2"/>
  <c r="AP1367" i="2" a="1"/>
  <c r="AP1367" i="2" s="1"/>
  <c r="AM1367" i="2"/>
  <c r="E1367" i="2"/>
  <c r="AP1366" i="2" a="1"/>
  <c r="AP1366" i="2" s="1"/>
  <c r="AM1366" i="2"/>
  <c r="E1366" i="2"/>
  <c r="AP1365" i="2" a="1"/>
  <c r="AP1365" i="2" s="1"/>
  <c r="AM1365" i="2"/>
  <c r="E1365" i="2"/>
  <c r="AP1364" i="2" a="1"/>
  <c r="AP1364" i="2" s="1"/>
  <c r="AM1364" i="2"/>
  <c r="E1364" i="2"/>
  <c r="AP1363" i="2" a="1"/>
  <c r="AP1363" i="2" s="1"/>
  <c r="AM1363" i="2"/>
  <c r="E1363" i="2"/>
  <c r="AP1362" i="2" a="1"/>
  <c r="AP1362" i="2" s="1"/>
  <c r="AM1362" i="2"/>
  <c r="E1362" i="2"/>
  <c r="AP1361" i="2" a="1"/>
  <c r="AP1361" i="2" s="1"/>
  <c r="AM1361" i="2"/>
  <c r="E1361" i="2"/>
  <c r="AP1360" i="2" a="1"/>
  <c r="AP1360" i="2" s="1"/>
  <c r="AM1360" i="2"/>
  <c r="E1360" i="2"/>
  <c r="AP1359" i="2" a="1"/>
  <c r="AP1359" i="2" s="1"/>
  <c r="AM1359" i="2"/>
  <c r="E1359" i="2"/>
  <c r="AP1358" i="2" a="1"/>
  <c r="AP1358" i="2" s="1"/>
  <c r="AM1358" i="2"/>
  <c r="E1358" i="2"/>
  <c r="AP1357" i="2" a="1"/>
  <c r="AP1357" i="2" s="1"/>
  <c r="AM1357" i="2"/>
  <c r="E1357" i="2"/>
  <c r="AP1356" i="2" a="1"/>
  <c r="AP1356" i="2" s="1"/>
  <c r="AM1356" i="2"/>
  <c r="E1356" i="2"/>
  <c r="AP1355" i="2" a="1"/>
  <c r="AP1355" i="2" s="1"/>
  <c r="AM1355" i="2"/>
  <c r="E1355" i="2"/>
  <c r="AP1354" i="2" a="1"/>
  <c r="AP1354" i="2" s="1"/>
  <c r="AM1354" i="2"/>
  <c r="E1354" i="2"/>
  <c r="AP1353" i="2" a="1"/>
  <c r="AP1353" i="2" s="1"/>
  <c r="AM1353" i="2"/>
  <c r="E1353" i="2"/>
  <c r="AP1352" i="2" a="1"/>
  <c r="AP1352" i="2" s="1"/>
  <c r="AM1352" i="2"/>
  <c r="E1352" i="2"/>
  <c r="AP1351" i="2" a="1"/>
  <c r="AP1351" i="2" s="1"/>
  <c r="AM1351" i="2"/>
  <c r="E1351" i="2"/>
  <c r="AP1350" i="2" a="1"/>
  <c r="AP1350" i="2" s="1"/>
  <c r="AM1350" i="2"/>
  <c r="E1350" i="2"/>
  <c r="AP1349" i="2" a="1"/>
  <c r="AP1349" i="2" s="1"/>
  <c r="AM1349" i="2"/>
  <c r="E1349" i="2"/>
  <c r="AP1348" i="2" a="1"/>
  <c r="AP1348" i="2" s="1"/>
  <c r="AM1348" i="2"/>
  <c r="E1348" i="2"/>
  <c r="AP1347" i="2" a="1"/>
  <c r="AP1347" i="2" s="1"/>
  <c r="AM1347" i="2"/>
  <c r="E1347" i="2"/>
  <c r="AP1346" i="2"/>
  <c r="AP1346" i="2" a="1"/>
  <c r="AM1346" i="2"/>
  <c r="E1346" i="2"/>
  <c r="AP1345" i="2" a="1"/>
  <c r="AP1345" i="2" s="1"/>
  <c r="AM1345" i="2"/>
  <c r="E1345" i="2"/>
  <c r="AP1344" i="2" a="1"/>
  <c r="AP1344" i="2" s="1"/>
  <c r="AM1344" i="2"/>
  <c r="E1344" i="2"/>
  <c r="AP1343" i="2" a="1"/>
  <c r="AP1343" i="2" s="1"/>
  <c r="AM1343" i="2"/>
  <c r="E1343" i="2"/>
  <c r="AP1342" i="2" a="1"/>
  <c r="AP1342" i="2" s="1"/>
  <c r="AM1342" i="2"/>
  <c r="E1342" i="2"/>
  <c r="AP1341" i="2" a="1"/>
  <c r="AP1341" i="2" s="1"/>
  <c r="AM1341" i="2"/>
  <c r="E1341" i="2"/>
  <c r="AP1340" i="2" a="1"/>
  <c r="AP1340" i="2" s="1"/>
  <c r="AM1340" i="2"/>
  <c r="E1340" i="2"/>
  <c r="AP1339" i="2" a="1"/>
  <c r="AP1339" i="2" s="1"/>
  <c r="AM1339" i="2"/>
  <c r="E1339" i="2"/>
  <c r="AP1338" i="2" a="1"/>
  <c r="AP1338" i="2" s="1"/>
  <c r="AM1338" i="2"/>
  <c r="E1338" i="2"/>
  <c r="AP1337" i="2" a="1"/>
  <c r="AP1337" i="2" s="1"/>
  <c r="AM1337" i="2"/>
  <c r="E1337" i="2"/>
  <c r="AP1336" i="2" a="1"/>
  <c r="AP1336" i="2" s="1"/>
  <c r="AM1336" i="2"/>
  <c r="E1336" i="2"/>
  <c r="AP1335" i="2" a="1"/>
  <c r="AP1335" i="2" s="1"/>
  <c r="AM1335" i="2"/>
  <c r="E1335" i="2"/>
  <c r="AP1334" i="2" a="1"/>
  <c r="AP1334" i="2" s="1"/>
  <c r="AM1334" i="2"/>
  <c r="E1334" i="2"/>
  <c r="AP1333" i="2" a="1"/>
  <c r="AP1333" i="2" s="1"/>
  <c r="AM1333" i="2"/>
  <c r="E1333" i="2"/>
  <c r="AP1332" i="2" a="1"/>
  <c r="AP1332" i="2" s="1"/>
  <c r="AM1332" i="2"/>
  <c r="E1332" i="2"/>
  <c r="AP1331" i="2" a="1"/>
  <c r="AP1331" i="2" s="1"/>
  <c r="AM1331" i="2"/>
  <c r="E1331" i="2"/>
  <c r="AP1330" i="2" a="1"/>
  <c r="AP1330" i="2" s="1"/>
  <c r="AM1330" i="2"/>
  <c r="E1330" i="2"/>
  <c r="AP1329" i="2" a="1"/>
  <c r="AP1329" i="2" s="1"/>
  <c r="AM1329" i="2"/>
  <c r="E1329" i="2"/>
  <c r="AP1328" i="2" a="1"/>
  <c r="AP1328" i="2" s="1"/>
  <c r="AM1328" i="2"/>
  <c r="E1328" i="2"/>
  <c r="AP1327" i="2" a="1"/>
  <c r="AP1327" i="2" s="1"/>
  <c r="AM1327" i="2"/>
  <c r="E1327" i="2"/>
  <c r="AP1326" i="2" a="1"/>
  <c r="AP1326" i="2" s="1"/>
  <c r="AM1326" i="2"/>
  <c r="E1326" i="2"/>
  <c r="AP1325" i="2" a="1"/>
  <c r="AP1325" i="2" s="1"/>
  <c r="AM1325" i="2"/>
  <c r="E1325" i="2"/>
  <c r="AP1324" i="2" a="1"/>
  <c r="AP1324" i="2" s="1"/>
  <c r="AM1324" i="2"/>
  <c r="E1324" i="2"/>
  <c r="AP1323" i="2" a="1"/>
  <c r="AP1323" i="2" s="1"/>
  <c r="AM1323" i="2"/>
  <c r="E1323" i="2"/>
  <c r="AP1322" i="2" a="1"/>
  <c r="AP1322" i="2" s="1"/>
  <c r="AM1322" i="2"/>
  <c r="E1322" i="2"/>
  <c r="AP1321" i="2" a="1"/>
  <c r="AP1321" i="2" s="1"/>
  <c r="AM1321" i="2"/>
  <c r="E1321" i="2"/>
  <c r="AP1320" i="2" a="1"/>
  <c r="AP1320" i="2" s="1"/>
  <c r="AM1320" i="2"/>
  <c r="E1320" i="2"/>
  <c r="AP1319" i="2" a="1"/>
  <c r="AP1319" i="2" s="1"/>
  <c r="AM1319" i="2"/>
  <c r="E1319" i="2"/>
  <c r="AP1318" i="2" a="1"/>
  <c r="AP1318" i="2" s="1"/>
  <c r="AM1318" i="2"/>
  <c r="E1318" i="2"/>
  <c r="AP1317" i="2" a="1"/>
  <c r="AP1317" i="2" s="1"/>
  <c r="AM1317" i="2"/>
  <c r="E1317" i="2"/>
  <c r="AP1316" i="2" a="1"/>
  <c r="AP1316" i="2" s="1"/>
  <c r="AM1316" i="2"/>
  <c r="E1316" i="2"/>
  <c r="AP1315" i="2" a="1"/>
  <c r="AP1315" i="2" s="1"/>
  <c r="AM1315" i="2"/>
  <c r="E1315" i="2"/>
  <c r="AP1314" i="2" a="1"/>
  <c r="AP1314" i="2" s="1"/>
  <c r="AM1314" i="2"/>
  <c r="E1314" i="2"/>
  <c r="AP1313" i="2" a="1"/>
  <c r="AP1313" i="2" s="1"/>
  <c r="AM1313" i="2"/>
  <c r="E1313" i="2"/>
  <c r="AP1312" i="2" a="1"/>
  <c r="AP1312" i="2" s="1"/>
  <c r="AM1312" i="2"/>
  <c r="E1312" i="2"/>
  <c r="AP1311" i="2" a="1"/>
  <c r="AP1311" i="2" s="1"/>
  <c r="AM1311" i="2"/>
  <c r="E1311" i="2"/>
  <c r="AP1310" i="2" a="1"/>
  <c r="AP1310" i="2" s="1"/>
  <c r="AM1310" i="2"/>
  <c r="E1310" i="2"/>
  <c r="AP1309" i="2" a="1"/>
  <c r="AP1309" i="2" s="1"/>
  <c r="AM1309" i="2"/>
  <c r="E1309" i="2"/>
  <c r="AP1308" i="2" a="1"/>
  <c r="AP1308" i="2" s="1"/>
  <c r="AM1308" i="2"/>
  <c r="E1308" i="2"/>
  <c r="AP1307" i="2" a="1"/>
  <c r="AP1307" i="2" s="1"/>
  <c r="AM1307" i="2"/>
  <c r="E1307" i="2"/>
  <c r="AP1306" i="2" a="1"/>
  <c r="AP1306" i="2" s="1"/>
  <c r="AM1306" i="2"/>
  <c r="E1306" i="2"/>
  <c r="AP1305" i="2" a="1"/>
  <c r="AP1305" i="2" s="1"/>
  <c r="AM1305" i="2"/>
  <c r="E1305" i="2"/>
  <c r="AP1304" i="2" a="1"/>
  <c r="AP1304" i="2" s="1"/>
  <c r="AM1304" i="2"/>
  <c r="E1304" i="2"/>
  <c r="AP1303" i="2" a="1"/>
  <c r="AP1303" i="2" s="1"/>
  <c r="AM1303" i="2"/>
  <c r="E1303" i="2"/>
  <c r="AP1302" i="2" a="1"/>
  <c r="AP1302" i="2" s="1"/>
  <c r="AM1302" i="2"/>
  <c r="E1302" i="2"/>
  <c r="AP1301" i="2" a="1"/>
  <c r="AP1301" i="2" s="1"/>
  <c r="AM1301" i="2"/>
  <c r="E1301" i="2"/>
  <c r="AP1300" i="2" a="1"/>
  <c r="AP1300" i="2" s="1"/>
  <c r="AM1300" i="2"/>
  <c r="E1300" i="2"/>
  <c r="AP1299" i="2" a="1"/>
  <c r="AP1299" i="2" s="1"/>
  <c r="AM1299" i="2"/>
  <c r="E1299" i="2"/>
  <c r="AP1298" i="2" a="1"/>
  <c r="AP1298" i="2" s="1"/>
  <c r="AM1298" i="2"/>
  <c r="E1298" i="2"/>
  <c r="AP1297" i="2" a="1"/>
  <c r="AP1297" i="2" s="1"/>
  <c r="AM1297" i="2"/>
  <c r="E1297" i="2"/>
  <c r="AP1296" i="2" a="1"/>
  <c r="AP1296" i="2" s="1"/>
  <c r="AM1296" i="2"/>
  <c r="E1296" i="2"/>
  <c r="AP1295" i="2" a="1"/>
  <c r="AP1295" i="2" s="1"/>
  <c r="AM1295" i="2"/>
  <c r="E1295" i="2"/>
  <c r="AP1294" i="2" a="1"/>
  <c r="AP1294" i="2" s="1"/>
  <c r="AM1294" i="2"/>
  <c r="E1294" i="2"/>
  <c r="AP1293" i="2" a="1"/>
  <c r="AP1293" i="2" s="1"/>
  <c r="AM1293" i="2"/>
  <c r="E1293" i="2"/>
  <c r="AP1292" i="2" a="1"/>
  <c r="AP1292" i="2" s="1"/>
  <c r="AM1292" i="2"/>
  <c r="E1292" i="2"/>
  <c r="AP1291" i="2" a="1"/>
  <c r="AP1291" i="2" s="1"/>
  <c r="AM1291" i="2"/>
  <c r="E1291" i="2"/>
  <c r="AP1290" i="2" a="1"/>
  <c r="AP1290" i="2" s="1"/>
  <c r="AM1290" i="2"/>
  <c r="E1290" i="2"/>
  <c r="AP1289" i="2" a="1"/>
  <c r="AP1289" i="2" s="1"/>
  <c r="AM1289" i="2"/>
  <c r="E1289" i="2"/>
  <c r="AP1288" i="2" a="1"/>
  <c r="AP1288" i="2" s="1"/>
  <c r="AM1288" i="2"/>
  <c r="E1288" i="2"/>
  <c r="AP1287" i="2" a="1"/>
  <c r="AP1287" i="2" s="1"/>
  <c r="AM1287" i="2"/>
  <c r="E1287" i="2"/>
  <c r="AP1286" i="2" a="1"/>
  <c r="AP1286" i="2" s="1"/>
  <c r="AM1286" i="2"/>
  <c r="E1286" i="2"/>
  <c r="AP1285" i="2" a="1"/>
  <c r="AP1285" i="2" s="1"/>
  <c r="AM1285" i="2"/>
  <c r="E1285" i="2"/>
  <c r="AP1284" i="2" a="1"/>
  <c r="AP1284" i="2" s="1"/>
  <c r="AM1284" i="2"/>
  <c r="E1284" i="2"/>
  <c r="AP1283" i="2" a="1"/>
  <c r="AP1283" i="2" s="1"/>
  <c r="AM1283" i="2"/>
  <c r="E1283" i="2"/>
  <c r="AP1282" i="2" a="1"/>
  <c r="AP1282" i="2" s="1"/>
  <c r="AM1282" i="2"/>
  <c r="E1282" i="2"/>
  <c r="AP1281" i="2" a="1"/>
  <c r="AP1281" i="2" s="1"/>
  <c r="AM1281" i="2"/>
  <c r="E1281" i="2"/>
  <c r="AP1280" i="2" a="1"/>
  <c r="AP1280" i="2" s="1"/>
  <c r="AM1280" i="2"/>
  <c r="E1280" i="2"/>
  <c r="AP1279" i="2" a="1"/>
  <c r="AP1279" i="2" s="1"/>
  <c r="AM1279" i="2"/>
  <c r="E1279" i="2"/>
  <c r="AP1278" i="2" a="1"/>
  <c r="AP1278" i="2" s="1"/>
  <c r="AM1278" i="2"/>
  <c r="E1278" i="2"/>
  <c r="AP1277" i="2" a="1"/>
  <c r="AP1277" i="2" s="1"/>
  <c r="AM1277" i="2"/>
  <c r="E1277" i="2"/>
  <c r="AP1276" i="2" a="1"/>
  <c r="AP1276" i="2" s="1"/>
  <c r="AM1276" i="2"/>
  <c r="E1276" i="2"/>
  <c r="AP1275" i="2" a="1"/>
  <c r="AP1275" i="2" s="1"/>
  <c r="AM1275" i="2"/>
  <c r="E1275" i="2"/>
  <c r="AP1274" i="2" a="1"/>
  <c r="AP1274" i="2" s="1"/>
  <c r="AM1274" i="2"/>
  <c r="E1274" i="2"/>
  <c r="AP1273" i="2" a="1"/>
  <c r="AP1273" i="2" s="1"/>
  <c r="AM1273" i="2"/>
  <c r="E1273" i="2"/>
  <c r="AP1272" i="2" a="1"/>
  <c r="AP1272" i="2" s="1"/>
  <c r="AM1272" i="2"/>
  <c r="E1272" i="2"/>
  <c r="AP1271" i="2" a="1"/>
  <c r="AP1271" i="2" s="1"/>
  <c r="AM1271" i="2"/>
  <c r="E1271" i="2"/>
  <c r="AP1270" i="2" a="1"/>
  <c r="AP1270" i="2" s="1"/>
  <c r="AM1270" i="2"/>
  <c r="E1270" i="2"/>
  <c r="AP1269" i="2" a="1"/>
  <c r="AP1269" i="2" s="1"/>
  <c r="AM1269" i="2"/>
  <c r="E1269" i="2"/>
  <c r="AP1268" i="2" a="1"/>
  <c r="AP1268" i="2" s="1"/>
  <c r="AM1268" i="2"/>
  <c r="E1268" i="2"/>
  <c r="AP1267" i="2" a="1"/>
  <c r="AP1267" i="2" s="1"/>
  <c r="AM1267" i="2"/>
  <c r="E1267" i="2"/>
  <c r="AP1266" i="2" a="1"/>
  <c r="AP1266" i="2" s="1"/>
  <c r="AM1266" i="2"/>
  <c r="E1266" i="2"/>
  <c r="AP1265" i="2" a="1"/>
  <c r="AP1265" i="2" s="1"/>
  <c r="AM1265" i="2"/>
  <c r="E1265" i="2"/>
  <c r="AP1264" i="2" a="1"/>
  <c r="AP1264" i="2" s="1"/>
  <c r="AM1264" i="2"/>
  <c r="E1264" i="2"/>
  <c r="AP1263" i="2" a="1"/>
  <c r="AP1263" i="2" s="1"/>
  <c r="AM1263" i="2"/>
  <c r="E1263" i="2"/>
  <c r="AP1262" i="2" a="1"/>
  <c r="AP1262" i="2" s="1"/>
  <c r="AM1262" i="2"/>
  <c r="E1262" i="2"/>
  <c r="AP1261" i="2" a="1"/>
  <c r="AP1261" i="2" s="1"/>
  <c r="AM1261" i="2"/>
  <c r="E1261" i="2"/>
  <c r="AP1260" i="2" a="1"/>
  <c r="AP1260" i="2" s="1"/>
  <c r="AM1260" i="2"/>
  <c r="E1260" i="2"/>
  <c r="AP1259" i="2" a="1"/>
  <c r="AP1259" i="2" s="1"/>
  <c r="AM1259" i="2"/>
  <c r="E1259" i="2"/>
  <c r="AP1258" i="2" a="1"/>
  <c r="AP1258" i="2" s="1"/>
  <c r="AM1258" i="2"/>
  <c r="E1258" i="2"/>
  <c r="AP1257" i="2" a="1"/>
  <c r="AP1257" i="2" s="1"/>
  <c r="AM1257" i="2"/>
  <c r="E1257" i="2"/>
  <c r="AP1256" i="2" a="1"/>
  <c r="AP1256" i="2" s="1"/>
  <c r="AM1256" i="2"/>
  <c r="E1256" i="2"/>
  <c r="AP1255" i="2" a="1"/>
  <c r="AP1255" i="2" s="1"/>
  <c r="AM1255" i="2"/>
  <c r="E1255" i="2"/>
  <c r="AP1254" i="2" a="1"/>
  <c r="AP1254" i="2" s="1"/>
  <c r="AM1254" i="2"/>
  <c r="E1254" i="2"/>
  <c r="AP1253" i="2" a="1"/>
  <c r="AP1253" i="2" s="1"/>
  <c r="AM1253" i="2"/>
  <c r="E1253" i="2"/>
  <c r="AP1252" i="2" a="1"/>
  <c r="AP1252" i="2" s="1"/>
  <c r="AM1252" i="2"/>
  <c r="E1252" i="2"/>
  <c r="AP1251" i="2" a="1"/>
  <c r="AP1251" i="2" s="1"/>
  <c r="AM1251" i="2"/>
  <c r="E1251" i="2"/>
  <c r="AP1250" i="2" a="1"/>
  <c r="AP1250" i="2" s="1"/>
  <c r="AM1250" i="2"/>
  <c r="E1250" i="2"/>
  <c r="AP1249" i="2" a="1"/>
  <c r="AP1249" i="2" s="1"/>
  <c r="AM1249" i="2"/>
  <c r="E1249" i="2"/>
  <c r="AP1248" i="2" a="1"/>
  <c r="AP1248" i="2" s="1"/>
  <c r="AM1248" i="2"/>
  <c r="E1248" i="2"/>
  <c r="AP1247" i="2" a="1"/>
  <c r="AP1247" i="2" s="1"/>
  <c r="AM1247" i="2"/>
  <c r="E1247" i="2"/>
  <c r="AP1246" i="2" a="1"/>
  <c r="AP1246" i="2" s="1"/>
  <c r="AM1246" i="2"/>
  <c r="E1246" i="2"/>
  <c r="AP1245" i="2" a="1"/>
  <c r="AP1245" i="2" s="1"/>
  <c r="AM1245" i="2"/>
  <c r="E1245" i="2"/>
  <c r="AP1244" i="2" a="1"/>
  <c r="AP1244" i="2" s="1"/>
  <c r="AM1244" i="2"/>
  <c r="E1244" i="2"/>
  <c r="AP1243" i="2" a="1"/>
  <c r="AP1243" i="2" s="1"/>
  <c r="AM1243" i="2"/>
  <c r="E1243" i="2"/>
  <c r="AP1242" i="2" a="1"/>
  <c r="AP1242" i="2" s="1"/>
  <c r="AM1242" i="2"/>
  <c r="E1242" i="2"/>
  <c r="AP1241" i="2" a="1"/>
  <c r="AP1241" i="2" s="1"/>
  <c r="AM1241" i="2"/>
  <c r="E1241" i="2"/>
  <c r="AP1240" i="2" a="1"/>
  <c r="AP1240" i="2" s="1"/>
  <c r="AM1240" i="2"/>
  <c r="E1240" i="2"/>
  <c r="AP1239" i="2" a="1"/>
  <c r="AP1239" i="2" s="1"/>
  <c r="AM1239" i="2"/>
  <c r="E1239" i="2"/>
  <c r="AP1238" i="2" a="1"/>
  <c r="AP1238" i="2" s="1"/>
  <c r="AM1238" i="2"/>
  <c r="E1238" i="2"/>
  <c r="AP1237" i="2" a="1"/>
  <c r="AP1237" i="2" s="1"/>
  <c r="AM1237" i="2"/>
  <c r="E1237" i="2"/>
  <c r="AP1236" i="2" a="1"/>
  <c r="AP1236" i="2" s="1"/>
  <c r="AM1236" i="2"/>
  <c r="E1236" i="2"/>
  <c r="AP1235" i="2" a="1"/>
  <c r="AP1235" i="2" s="1"/>
  <c r="AM1235" i="2"/>
  <c r="E1235" i="2"/>
  <c r="AP1234" i="2" a="1"/>
  <c r="AP1234" i="2" s="1"/>
  <c r="AM1234" i="2"/>
  <c r="E1234" i="2"/>
  <c r="AP1233" i="2" a="1"/>
  <c r="AP1233" i="2" s="1"/>
  <c r="AM1233" i="2"/>
  <c r="E1233" i="2"/>
  <c r="AP1232" i="2" a="1"/>
  <c r="AP1232" i="2" s="1"/>
  <c r="AM1232" i="2"/>
  <c r="E1232" i="2"/>
  <c r="AP1231" i="2" a="1"/>
  <c r="AP1231" i="2" s="1"/>
  <c r="AM1231" i="2"/>
  <c r="E1231" i="2"/>
  <c r="AP1230" i="2" a="1"/>
  <c r="AP1230" i="2" s="1"/>
  <c r="AM1230" i="2"/>
  <c r="E1230" i="2"/>
  <c r="AP1229" i="2" a="1"/>
  <c r="AP1229" i="2" s="1"/>
  <c r="AM1229" i="2"/>
  <c r="E1229" i="2"/>
  <c r="AP1228" i="2" a="1"/>
  <c r="AP1228" i="2" s="1"/>
  <c r="AM1228" i="2"/>
  <c r="E1228" i="2"/>
  <c r="AP1227" i="2" a="1"/>
  <c r="AP1227" i="2" s="1"/>
  <c r="AM1227" i="2"/>
  <c r="E1227" i="2"/>
  <c r="AP1226" i="2" a="1"/>
  <c r="AP1226" i="2" s="1"/>
  <c r="AM1226" i="2"/>
  <c r="E1226" i="2"/>
  <c r="AP1225" i="2" a="1"/>
  <c r="AP1225" i="2" s="1"/>
  <c r="AM1225" i="2"/>
  <c r="E1225" i="2"/>
  <c r="AP1224" i="2" a="1"/>
  <c r="AP1224" i="2" s="1"/>
  <c r="AM1224" i="2"/>
  <c r="E1224" i="2"/>
  <c r="AP1223" i="2" a="1"/>
  <c r="AP1223" i="2" s="1"/>
  <c r="AM1223" i="2"/>
  <c r="E1223" i="2"/>
  <c r="AP1222" i="2" a="1"/>
  <c r="AP1222" i="2" s="1"/>
  <c r="AM1222" i="2"/>
  <c r="E1222" i="2"/>
  <c r="AP1221" i="2" a="1"/>
  <c r="AP1221" i="2" s="1"/>
  <c r="AM1221" i="2"/>
  <c r="E1221" i="2"/>
  <c r="AP1220" i="2" a="1"/>
  <c r="AP1220" i="2" s="1"/>
  <c r="AM1220" i="2"/>
  <c r="E1220" i="2"/>
  <c r="AP1219" i="2" a="1"/>
  <c r="AP1219" i="2" s="1"/>
  <c r="AM1219" i="2"/>
  <c r="E1219" i="2"/>
  <c r="AP1218" i="2" a="1"/>
  <c r="AP1218" i="2" s="1"/>
  <c r="AM1218" i="2"/>
  <c r="E1218" i="2"/>
  <c r="AP1217" i="2" a="1"/>
  <c r="AP1217" i="2" s="1"/>
  <c r="AM1217" i="2"/>
  <c r="E1217" i="2"/>
  <c r="AP1216" i="2" a="1"/>
  <c r="AP1216" i="2" s="1"/>
  <c r="AM1216" i="2"/>
  <c r="E1216" i="2"/>
  <c r="AP1215" i="2" a="1"/>
  <c r="AP1215" i="2" s="1"/>
  <c r="AM1215" i="2"/>
  <c r="E1215" i="2"/>
  <c r="AP1214" i="2" a="1"/>
  <c r="AP1214" i="2" s="1"/>
  <c r="AM1214" i="2"/>
  <c r="E1214" i="2"/>
  <c r="AP1213" i="2" a="1"/>
  <c r="AP1213" i="2" s="1"/>
  <c r="AM1213" i="2"/>
  <c r="E1213" i="2"/>
  <c r="AP1212" i="2" a="1"/>
  <c r="AP1212" i="2" s="1"/>
  <c r="AM1212" i="2"/>
  <c r="E1212" i="2"/>
  <c r="AP1211" i="2" a="1"/>
  <c r="AP1211" i="2" s="1"/>
  <c r="AM1211" i="2"/>
  <c r="E1211" i="2"/>
  <c r="AP1210" i="2" a="1"/>
  <c r="AP1210" i="2" s="1"/>
  <c r="AM1210" i="2"/>
  <c r="E1210" i="2"/>
  <c r="AP1209" i="2" a="1"/>
  <c r="AP1209" i="2" s="1"/>
  <c r="AM1209" i="2"/>
  <c r="E1209" i="2"/>
  <c r="AP1208" i="2" a="1"/>
  <c r="AP1208" i="2" s="1"/>
  <c r="AM1208" i="2"/>
  <c r="E1208" i="2"/>
  <c r="AP1207" i="2" a="1"/>
  <c r="AP1207" i="2" s="1"/>
  <c r="AM1207" i="2"/>
  <c r="E1207" i="2"/>
  <c r="AP1206" i="2" a="1"/>
  <c r="AP1206" i="2" s="1"/>
  <c r="AM1206" i="2"/>
  <c r="E1206" i="2"/>
  <c r="AP1205" i="2" a="1"/>
  <c r="AP1205" i="2" s="1"/>
  <c r="AM1205" i="2"/>
  <c r="E1205" i="2"/>
  <c r="AP1204" i="2" a="1"/>
  <c r="AP1204" i="2" s="1"/>
  <c r="AM1204" i="2"/>
  <c r="E1204" i="2"/>
  <c r="AP1203" i="2" a="1"/>
  <c r="AP1203" i="2" s="1"/>
  <c r="AM1203" i="2"/>
  <c r="E1203" i="2"/>
  <c r="AP1202" i="2" a="1"/>
  <c r="AP1202" i="2" s="1"/>
  <c r="AM1202" i="2"/>
  <c r="E1202" i="2"/>
  <c r="AP1201" i="2" a="1"/>
  <c r="AP1201" i="2" s="1"/>
  <c r="AM1201" i="2"/>
  <c r="E1201" i="2"/>
  <c r="AP1200" i="2" a="1"/>
  <c r="AP1200" i="2" s="1"/>
  <c r="AM1200" i="2"/>
  <c r="E1200" i="2"/>
  <c r="AP1199" i="2" a="1"/>
  <c r="AP1199" i="2" s="1"/>
  <c r="AM1199" i="2"/>
  <c r="E1199" i="2"/>
  <c r="AP1198" i="2" a="1"/>
  <c r="AP1198" i="2" s="1"/>
  <c r="AM1198" i="2"/>
  <c r="E1198" i="2"/>
  <c r="AP1197" i="2" a="1"/>
  <c r="AP1197" i="2" s="1"/>
  <c r="AM1197" i="2"/>
  <c r="E1197" i="2"/>
  <c r="AP1196" i="2" a="1"/>
  <c r="AP1196" i="2" s="1"/>
  <c r="AM1196" i="2"/>
  <c r="E1196" i="2"/>
  <c r="AP1195" i="2" a="1"/>
  <c r="AP1195" i="2" s="1"/>
  <c r="AM1195" i="2"/>
  <c r="E1195" i="2"/>
  <c r="AP1194" i="2" a="1"/>
  <c r="AP1194" i="2" s="1"/>
  <c r="AM1194" i="2"/>
  <c r="E1194" i="2"/>
  <c r="AP1193" i="2" a="1"/>
  <c r="AP1193" i="2" s="1"/>
  <c r="AM1193" i="2"/>
  <c r="E1193" i="2"/>
  <c r="AP1192" i="2" a="1"/>
  <c r="AP1192" i="2" s="1"/>
  <c r="AM1192" i="2"/>
  <c r="E1192" i="2"/>
  <c r="AP1191" i="2" a="1"/>
  <c r="AP1191" i="2" s="1"/>
  <c r="AM1191" i="2"/>
  <c r="E1191" i="2"/>
  <c r="AP1190" i="2" a="1"/>
  <c r="AP1190" i="2" s="1"/>
  <c r="AM1190" i="2"/>
  <c r="E1190" i="2"/>
  <c r="AP1189" i="2" a="1"/>
  <c r="AP1189" i="2" s="1"/>
  <c r="AM1189" i="2"/>
  <c r="E1189" i="2"/>
  <c r="AP1188" i="2" a="1"/>
  <c r="AP1188" i="2" s="1"/>
  <c r="AM1188" i="2"/>
  <c r="E1188" i="2"/>
  <c r="AP1187" i="2" a="1"/>
  <c r="AP1187" i="2" s="1"/>
  <c r="AM1187" i="2"/>
  <c r="E1187" i="2"/>
  <c r="AP1186" i="2" a="1"/>
  <c r="AP1186" i="2" s="1"/>
  <c r="AM1186" i="2"/>
  <c r="E1186" i="2"/>
  <c r="AP1185" i="2" a="1"/>
  <c r="AP1185" i="2" s="1"/>
  <c r="AM1185" i="2"/>
  <c r="E1185" i="2"/>
  <c r="AP1184" i="2" a="1"/>
  <c r="AP1184" i="2" s="1"/>
  <c r="AM1184" i="2"/>
  <c r="E1184" i="2"/>
  <c r="AP1183" i="2" a="1"/>
  <c r="AP1183" i="2" s="1"/>
  <c r="AM1183" i="2"/>
  <c r="E1183" i="2"/>
  <c r="AP1182" i="2" a="1"/>
  <c r="AP1182" i="2" s="1"/>
  <c r="AM1182" i="2"/>
  <c r="E1182" i="2"/>
  <c r="AP1181" i="2" a="1"/>
  <c r="AP1181" i="2" s="1"/>
  <c r="AM1181" i="2"/>
  <c r="E1181" i="2"/>
  <c r="AP1180" i="2" a="1"/>
  <c r="AP1180" i="2" s="1"/>
  <c r="AM1180" i="2"/>
  <c r="E1180" i="2"/>
  <c r="AP1179" i="2" a="1"/>
  <c r="AP1179" i="2" s="1"/>
  <c r="AM1179" i="2"/>
  <c r="E1179" i="2"/>
  <c r="AP1178" i="2" a="1"/>
  <c r="AP1178" i="2" s="1"/>
  <c r="AM1178" i="2"/>
  <c r="E1178" i="2"/>
  <c r="AP1177" i="2" a="1"/>
  <c r="AP1177" i="2" s="1"/>
  <c r="AM1177" i="2"/>
  <c r="E1177" i="2"/>
  <c r="AP1176" i="2" a="1"/>
  <c r="AP1176" i="2" s="1"/>
  <c r="AM1176" i="2"/>
  <c r="E1176" i="2"/>
  <c r="AP1175" i="2" a="1"/>
  <c r="AP1175" i="2" s="1"/>
  <c r="AM1175" i="2"/>
  <c r="E1175" i="2"/>
  <c r="AP1174" i="2" a="1"/>
  <c r="AP1174" i="2" s="1"/>
  <c r="AM1174" i="2"/>
  <c r="E1174" i="2"/>
  <c r="AP1173" i="2" a="1"/>
  <c r="AP1173" i="2" s="1"/>
  <c r="AM1173" i="2"/>
  <c r="E1173" i="2"/>
  <c r="AP1172" i="2" a="1"/>
  <c r="AP1172" i="2" s="1"/>
  <c r="AM1172" i="2"/>
  <c r="E1172" i="2"/>
  <c r="AP1171" i="2" a="1"/>
  <c r="AP1171" i="2" s="1"/>
  <c r="AM1171" i="2"/>
  <c r="E1171" i="2"/>
  <c r="AP1170" i="2" a="1"/>
  <c r="AP1170" i="2" s="1"/>
  <c r="AM1170" i="2"/>
  <c r="E1170" i="2"/>
  <c r="AP1169" i="2" a="1"/>
  <c r="AP1169" i="2" s="1"/>
  <c r="AM1169" i="2"/>
  <c r="E1169" i="2"/>
  <c r="AP1168" i="2" a="1"/>
  <c r="AP1168" i="2" s="1"/>
  <c r="AM1168" i="2"/>
  <c r="E1168" i="2"/>
  <c r="AP1167" i="2" a="1"/>
  <c r="AP1167" i="2" s="1"/>
  <c r="AM1167" i="2"/>
  <c r="E1167" i="2"/>
  <c r="AP1166" i="2" a="1"/>
  <c r="AP1166" i="2" s="1"/>
  <c r="AM1166" i="2"/>
  <c r="E1166" i="2"/>
  <c r="AP1165" i="2" a="1"/>
  <c r="AP1165" i="2" s="1"/>
  <c r="AM1165" i="2"/>
  <c r="E1165" i="2"/>
  <c r="AP1164" i="2" a="1"/>
  <c r="AP1164" i="2" s="1"/>
  <c r="AM1164" i="2"/>
  <c r="E1164" i="2"/>
  <c r="AP1163" i="2" a="1"/>
  <c r="AP1163" i="2" s="1"/>
  <c r="AM1163" i="2"/>
  <c r="E1163" i="2"/>
  <c r="AP1162" i="2" a="1"/>
  <c r="AP1162" i="2" s="1"/>
  <c r="AM1162" i="2"/>
  <c r="E1162" i="2"/>
  <c r="AP1161" i="2" a="1"/>
  <c r="AP1161" i="2" s="1"/>
  <c r="AM1161" i="2"/>
  <c r="E1161" i="2"/>
  <c r="AP1160" i="2" a="1"/>
  <c r="AP1160" i="2" s="1"/>
  <c r="AM1160" i="2"/>
  <c r="E1160" i="2"/>
  <c r="AP1159" i="2" a="1"/>
  <c r="AP1159" i="2" s="1"/>
  <c r="AM1159" i="2"/>
  <c r="E1159" i="2"/>
  <c r="AP1158" i="2" a="1"/>
  <c r="AP1158" i="2" s="1"/>
  <c r="AM1158" i="2"/>
  <c r="E1158" i="2"/>
  <c r="AP1157" i="2" a="1"/>
  <c r="AP1157" i="2" s="1"/>
  <c r="AM1157" i="2"/>
  <c r="E1157" i="2"/>
  <c r="AP1156" i="2" a="1"/>
  <c r="AP1156" i="2" s="1"/>
  <c r="AM1156" i="2"/>
  <c r="E1156" i="2"/>
  <c r="AP1155" i="2" a="1"/>
  <c r="AP1155" i="2" s="1"/>
  <c r="AM1155" i="2"/>
  <c r="E1155" i="2"/>
  <c r="AP1154" i="2" a="1"/>
  <c r="AP1154" i="2" s="1"/>
  <c r="AM1154" i="2"/>
  <c r="E1154" i="2"/>
  <c r="AP1153" i="2" a="1"/>
  <c r="AP1153" i="2" s="1"/>
  <c r="AM1153" i="2"/>
  <c r="E1153" i="2"/>
  <c r="AP1152" i="2" a="1"/>
  <c r="AP1152" i="2" s="1"/>
  <c r="AM1152" i="2"/>
  <c r="E1152" i="2"/>
  <c r="AP1151" i="2" a="1"/>
  <c r="AP1151" i="2" s="1"/>
  <c r="AM1151" i="2"/>
  <c r="E1151" i="2"/>
  <c r="AP1150" i="2" a="1"/>
  <c r="AP1150" i="2" s="1"/>
  <c r="AM1150" i="2"/>
  <c r="E1150" i="2"/>
  <c r="AP1149" i="2" a="1"/>
  <c r="AP1149" i="2" s="1"/>
  <c r="AM1149" i="2"/>
  <c r="E1149" i="2"/>
  <c r="AP1148" i="2" a="1"/>
  <c r="AP1148" i="2" s="1"/>
  <c r="AM1148" i="2"/>
  <c r="E1148" i="2"/>
  <c r="AP1147" i="2" a="1"/>
  <c r="AP1147" i="2" s="1"/>
  <c r="AM1147" i="2"/>
  <c r="E1147" i="2"/>
  <c r="AP1146" i="2" a="1"/>
  <c r="AP1146" i="2" s="1"/>
  <c r="AM1146" i="2"/>
  <c r="E1146" i="2"/>
  <c r="AP1145" i="2" a="1"/>
  <c r="AP1145" i="2" s="1"/>
  <c r="AM1145" i="2"/>
  <c r="E1145" i="2"/>
  <c r="AP1144" i="2" a="1"/>
  <c r="AP1144" i="2" s="1"/>
  <c r="AM1144" i="2"/>
  <c r="E1144" i="2"/>
  <c r="AP1143" i="2" a="1"/>
  <c r="AP1143" i="2" s="1"/>
  <c r="AM1143" i="2"/>
  <c r="E1143" i="2"/>
  <c r="AP1142" i="2" a="1"/>
  <c r="AP1142" i="2" s="1"/>
  <c r="AM1142" i="2"/>
  <c r="E1142" i="2"/>
  <c r="AP1141" i="2" a="1"/>
  <c r="AP1141" i="2" s="1"/>
  <c r="AM1141" i="2"/>
  <c r="E1141" i="2"/>
  <c r="AP1140" i="2" a="1"/>
  <c r="AP1140" i="2" s="1"/>
  <c r="AM1140" i="2"/>
  <c r="E1140" i="2"/>
  <c r="AP1139" i="2" a="1"/>
  <c r="AP1139" i="2" s="1"/>
  <c r="AM1139" i="2"/>
  <c r="E1139" i="2"/>
  <c r="AP1138" i="2" a="1"/>
  <c r="AP1138" i="2" s="1"/>
  <c r="AM1138" i="2"/>
  <c r="E1138" i="2"/>
  <c r="AP1137" i="2" a="1"/>
  <c r="AP1137" i="2" s="1"/>
  <c r="AM1137" i="2"/>
  <c r="E1137" i="2"/>
  <c r="AP1136" i="2" a="1"/>
  <c r="AP1136" i="2" s="1"/>
  <c r="AM1136" i="2"/>
  <c r="E1136" i="2"/>
  <c r="AP1135" i="2" a="1"/>
  <c r="AP1135" i="2" s="1"/>
  <c r="AM1135" i="2"/>
  <c r="E1135" i="2"/>
  <c r="AP1134" i="2" a="1"/>
  <c r="AP1134" i="2" s="1"/>
  <c r="AM1134" i="2"/>
  <c r="E1134" i="2"/>
  <c r="AP1133" i="2" a="1"/>
  <c r="AP1133" i="2" s="1"/>
  <c r="AM1133" i="2"/>
  <c r="E1133" i="2"/>
  <c r="AP1132" i="2" a="1"/>
  <c r="AP1132" i="2" s="1"/>
  <c r="AM1132" i="2"/>
  <c r="E1132" i="2"/>
  <c r="AP1131" i="2" a="1"/>
  <c r="AP1131" i="2" s="1"/>
  <c r="AM1131" i="2"/>
  <c r="E1131" i="2"/>
  <c r="AP1130" i="2" a="1"/>
  <c r="AP1130" i="2" s="1"/>
  <c r="AM1130" i="2"/>
  <c r="E1130" i="2"/>
  <c r="AP1129" i="2" a="1"/>
  <c r="AP1129" i="2" s="1"/>
  <c r="AM1129" i="2"/>
  <c r="E1129" i="2"/>
  <c r="AP1128" i="2" a="1"/>
  <c r="AP1128" i="2" s="1"/>
  <c r="AM1128" i="2"/>
  <c r="E1128" i="2"/>
  <c r="AP1127" i="2" a="1"/>
  <c r="AP1127" i="2" s="1"/>
  <c r="AM1127" i="2"/>
  <c r="E1127" i="2"/>
  <c r="AP1126" i="2" a="1"/>
  <c r="AP1126" i="2" s="1"/>
  <c r="AM1126" i="2"/>
  <c r="E1126" i="2"/>
  <c r="AP1125" i="2" a="1"/>
  <c r="AP1125" i="2" s="1"/>
  <c r="AM1125" i="2"/>
  <c r="E1125" i="2"/>
  <c r="AP1124" i="2" a="1"/>
  <c r="AP1124" i="2" s="1"/>
  <c r="AM1124" i="2"/>
  <c r="E1124" i="2"/>
  <c r="AP1123" i="2" a="1"/>
  <c r="AP1123" i="2" s="1"/>
  <c r="AM1123" i="2"/>
  <c r="E1123" i="2"/>
  <c r="AP1122" i="2" a="1"/>
  <c r="AP1122" i="2" s="1"/>
  <c r="AM1122" i="2"/>
  <c r="E1122" i="2"/>
  <c r="AP1121" i="2" a="1"/>
  <c r="AP1121" i="2" s="1"/>
  <c r="AM1121" i="2"/>
  <c r="E1121" i="2"/>
  <c r="AP1120" i="2" a="1"/>
  <c r="AP1120" i="2" s="1"/>
  <c r="AM1120" i="2"/>
  <c r="E1120" i="2"/>
  <c r="AP1119" i="2" a="1"/>
  <c r="AP1119" i="2" s="1"/>
  <c r="AM1119" i="2"/>
  <c r="E1119" i="2"/>
  <c r="AP1118" i="2" a="1"/>
  <c r="AP1118" i="2" s="1"/>
  <c r="AM1118" i="2"/>
  <c r="E1118" i="2"/>
  <c r="AP1117" i="2" a="1"/>
  <c r="AP1117" i="2" s="1"/>
  <c r="AM1117" i="2"/>
  <c r="E1117" i="2"/>
  <c r="AP1116" i="2" a="1"/>
  <c r="AP1116" i="2" s="1"/>
  <c r="AM1116" i="2"/>
  <c r="E1116" i="2"/>
  <c r="AP1115" i="2" a="1"/>
  <c r="AP1115" i="2" s="1"/>
  <c r="AM1115" i="2"/>
  <c r="E1115" i="2"/>
  <c r="AP1114" i="2" a="1"/>
  <c r="AP1114" i="2" s="1"/>
  <c r="AM1114" i="2"/>
  <c r="E1114" i="2"/>
  <c r="AP1113" i="2" a="1"/>
  <c r="AP1113" i="2" s="1"/>
  <c r="AM1113" i="2"/>
  <c r="E1113" i="2"/>
  <c r="AP1112" i="2" a="1"/>
  <c r="AP1112" i="2" s="1"/>
  <c r="AM1112" i="2"/>
  <c r="E1112" i="2"/>
  <c r="AP1111" i="2" a="1"/>
  <c r="AP1111" i="2" s="1"/>
  <c r="AM1111" i="2"/>
  <c r="E1111" i="2"/>
  <c r="AP1110" i="2" a="1"/>
  <c r="AP1110" i="2" s="1"/>
  <c r="AM1110" i="2"/>
  <c r="E1110" i="2"/>
  <c r="AP1109" i="2" a="1"/>
  <c r="AP1109" i="2" s="1"/>
  <c r="AM1109" i="2"/>
  <c r="E1109" i="2"/>
  <c r="AP1108" i="2" a="1"/>
  <c r="AP1108" i="2" s="1"/>
  <c r="AM1108" i="2"/>
  <c r="E1108" i="2"/>
  <c r="AP1107" i="2" a="1"/>
  <c r="AP1107" i="2" s="1"/>
  <c r="AM1107" i="2"/>
  <c r="E1107" i="2"/>
  <c r="AP1106" i="2" a="1"/>
  <c r="AP1106" i="2" s="1"/>
  <c r="AM1106" i="2"/>
  <c r="E1106" i="2"/>
  <c r="AP1105" i="2" a="1"/>
  <c r="AP1105" i="2" s="1"/>
  <c r="AM1105" i="2"/>
  <c r="E1105" i="2"/>
  <c r="AP1104" i="2" a="1"/>
  <c r="AP1104" i="2" s="1"/>
  <c r="AM1104" i="2"/>
  <c r="E1104" i="2"/>
  <c r="AP1103" i="2" a="1"/>
  <c r="AP1103" i="2" s="1"/>
  <c r="AM1103" i="2"/>
  <c r="E1103" i="2"/>
  <c r="AP1102" i="2" a="1"/>
  <c r="AP1102" i="2" s="1"/>
  <c r="AM1102" i="2"/>
  <c r="E1102" i="2"/>
  <c r="AP1101" i="2" a="1"/>
  <c r="AP1101" i="2" s="1"/>
  <c r="AM1101" i="2"/>
  <c r="E1101" i="2"/>
  <c r="AP1100" i="2" a="1"/>
  <c r="AP1100" i="2" s="1"/>
  <c r="AM1100" i="2"/>
  <c r="E1100" i="2"/>
  <c r="AP1099" i="2" a="1"/>
  <c r="AP1099" i="2" s="1"/>
  <c r="AM1099" i="2"/>
  <c r="E1099" i="2"/>
  <c r="AP1098" i="2" a="1"/>
  <c r="AP1098" i="2" s="1"/>
  <c r="AM1098" i="2"/>
  <c r="E1098" i="2"/>
  <c r="AP1097" i="2" a="1"/>
  <c r="AP1097" i="2" s="1"/>
  <c r="AM1097" i="2"/>
  <c r="E1097" i="2"/>
  <c r="AP1096" i="2" a="1"/>
  <c r="AP1096" i="2" s="1"/>
  <c r="AM1096" i="2"/>
  <c r="E1096" i="2"/>
  <c r="AP1095" i="2" a="1"/>
  <c r="AP1095" i="2" s="1"/>
  <c r="AM1095" i="2"/>
  <c r="E1095" i="2"/>
  <c r="AP1094" i="2" a="1"/>
  <c r="AP1094" i="2" s="1"/>
  <c r="AM1094" i="2"/>
  <c r="E1094" i="2"/>
  <c r="AP1093" i="2" a="1"/>
  <c r="AP1093" i="2" s="1"/>
  <c r="AM1093" i="2"/>
  <c r="E1093" i="2"/>
  <c r="AP1092" i="2" a="1"/>
  <c r="AP1092" i="2" s="1"/>
  <c r="AM1092" i="2"/>
  <c r="E1092" i="2"/>
  <c r="AP1091" i="2" a="1"/>
  <c r="AP1091" i="2" s="1"/>
  <c r="AM1091" i="2"/>
  <c r="E1091" i="2"/>
  <c r="AP1090" i="2" a="1"/>
  <c r="AP1090" i="2" s="1"/>
  <c r="AM1090" i="2"/>
  <c r="E1090" i="2"/>
  <c r="AP1089" i="2" a="1"/>
  <c r="AP1089" i="2" s="1"/>
  <c r="AM1089" i="2"/>
  <c r="E1089" i="2"/>
  <c r="AP1088" i="2" a="1"/>
  <c r="AP1088" i="2" s="1"/>
  <c r="AM1088" i="2"/>
  <c r="E1088" i="2"/>
  <c r="AP1087" i="2" a="1"/>
  <c r="AP1087" i="2" s="1"/>
  <c r="AM1087" i="2"/>
  <c r="E1087" i="2"/>
  <c r="AP1086" i="2" a="1"/>
  <c r="AP1086" i="2" s="1"/>
  <c r="AM1086" i="2"/>
  <c r="E1086" i="2"/>
  <c r="AP1085" i="2" a="1"/>
  <c r="AP1085" i="2" s="1"/>
  <c r="AM1085" i="2"/>
  <c r="E1085" i="2"/>
  <c r="AP1084" i="2" a="1"/>
  <c r="AP1084" i="2" s="1"/>
  <c r="AM1084" i="2"/>
  <c r="E1084" i="2"/>
  <c r="AP1083" i="2" a="1"/>
  <c r="AP1083" i="2" s="1"/>
  <c r="AM1083" i="2"/>
  <c r="E1083" i="2"/>
  <c r="AP1082" i="2" a="1"/>
  <c r="AP1082" i="2" s="1"/>
  <c r="AM1082" i="2"/>
  <c r="E1082" i="2"/>
  <c r="AP1081" i="2" a="1"/>
  <c r="AP1081" i="2" s="1"/>
  <c r="AM1081" i="2"/>
  <c r="E1081" i="2"/>
  <c r="AP1080" i="2" a="1"/>
  <c r="AP1080" i="2" s="1"/>
  <c r="AM1080" i="2"/>
  <c r="E1080" i="2"/>
  <c r="AP1079" i="2" a="1"/>
  <c r="AP1079" i="2" s="1"/>
  <c r="AM1079" i="2"/>
  <c r="E1079" i="2"/>
  <c r="AP1078" i="2" a="1"/>
  <c r="AP1078" i="2" s="1"/>
  <c r="AM1078" i="2"/>
  <c r="E1078" i="2"/>
  <c r="AP1077" i="2" a="1"/>
  <c r="AP1077" i="2" s="1"/>
  <c r="AM1077" i="2"/>
  <c r="E1077" i="2"/>
  <c r="AP1076" i="2" a="1"/>
  <c r="AP1076" i="2" s="1"/>
  <c r="AM1076" i="2"/>
  <c r="E1076" i="2"/>
  <c r="AP1075" i="2" a="1"/>
  <c r="AP1075" i="2" s="1"/>
  <c r="AM1075" i="2"/>
  <c r="E1075" i="2"/>
  <c r="AP1074" i="2" a="1"/>
  <c r="AP1074" i="2" s="1"/>
  <c r="AM1074" i="2"/>
  <c r="E1074" i="2"/>
  <c r="AP1073" i="2" a="1"/>
  <c r="AP1073" i="2" s="1"/>
  <c r="AM1073" i="2"/>
  <c r="E1073" i="2"/>
  <c r="AP1072" i="2" a="1"/>
  <c r="AP1072" i="2" s="1"/>
  <c r="AM1072" i="2"/>
  <c r="E1072" i="2"/>
  <c r="AP1071" i="2" a="1"/>
  <c r="AP1071" i="2" s="1"/>
  <c r="AM1071" i="2"/>
  <c r="E1071" i="2"/>
  <c r="AP1070" i="2" a="1"/>
  <c r="AP1070" i="2" s="1"/>
  <c r="AM1070" i="2"/>
  <c r="E1070" i="2"/>
  <c r="AP1069" i="2" a="1"/>
  <c r="AP1069" i="2" s="1"/>
  <c r="AM1069" i="2"/>
  <c r="E1069" i="2"/>
  <c r="AP1068" i="2" a="1"/>
  <c r="AP1068" i="2" s="1"/>
  <c r="AM1068" i="2"/>
  <c r="E1068" i="2"/>
  <c r="AP1067" i="2" a="1"/>
  <c r="AP1067" i="2" s="1"/>
  <c r="AM1067" i="2"/>
  <c r="E1067" i="2"/>
  <c r="AP1066" i="2" a="1"/>
  <c r="AP1066" i="2" s="1"/>
  <c r="AM1066" i="2"/>
  <c r="E1066" i="2"/>
  <c r="AP1065" i="2" a="1"/>
  <c r="AP1065" i="2" s="1"/>
  <c r="AM1065" i="2"/>
  <c r="E1065" i="2"/>
  <c r="AP1064" i="2" a="1"/>
  <c r="AP1064" i="2" s="1"/>
  <c r="AM1064" i="2"/>
  <c r="E1064" i="2"/>
  <c r="AP1063" i="2" a="1"/>
  <c r="AP1063" i="2" s="1"/>
  <c r="AM1063" i="2"/>
  <c r="E1063" i="2"/>
  <c r="AP1062" i="2" a="1"/>
  <c r="AP1062" i="2" s="1"/>
  <c r="AM1062" i="2"/>
  <c r="E1062" i="2"/>
  <c r="AP1061" i="2" a="1"/>
  <c r="AP1061" i="2" s="1"/>
  <c r="AM1061" i="2"/>
  <c r="E1061" i="2"/>
  <c r="AP1060" i="2" a="1"/>
  <c r="AP1060" i="2" s="1"/>
  <c r="AM1060" i="2"/>
  <c r="E1060" i="2"/>
  <c r="AP1059" i="2" a="1"/>
  <c r="AP1059" i="2" s="1"/>
  <c r="AM1059" i="2"/>
  <c r="E1059" i="2"/>
  <c r="AP1058" i="2" a="1"/>
  <c r="AP1058" i="2" s="1"/>
  <c r="AM1058" i="2"/>
  <c r="E1058" i="2"/>
  <c r="AP1057" i="2" a="1"/>
  <c r="AP1057" i="2" s="1"/>
  <c r="AM1057" i="2"/>
  <c r="E1057" i="2"/>
  <c r="AP1056" i="2" a="1"/>
  <c r="AP1056" i="2" s="1"/>
  <c r="AM1056" i="2"/>
  <c r="E1056" i="2"/>
  <c r="AP1055" i="2" a="1"/>
  <c r="AP1055" i="2" s="1"/>
  <c r="AM1055" i="2"/>
  <c r="E1055" i="2"/>
  <c r="AP1054" i="2" a="1"/>
  <c r="AP1054" i="2" s="1"/>
  <c r="AM1054" i="2"/>
  <c r="E1054" i="2"/>
  <c r="AP1053" i="2" a="1"/>
  <c r="AP1053" i="2" s="1"/>
  <c r="AM1053" i="2"/>
  <c r="E1053" i="2"/>
  <c r="AP1052" i="2" a="1"/>
  <c r="AP1052" i="2" s="1"/>
  <c r="AM1052" i="2"/>
  <c r="E1052" i="2"/>
  <c r="AP1051" i="2" a="1"/>
  <c r="AP1051" i="2" s="1"/>
  <c r="AM1051" i="2"/>
  <c r="E1051" i="2"/>
  <c r="AP1050" i="2" a="1"/>
  <c r="AP1050" i="2" s="1"/>
  <c r="AM1050" i="2"/>
  <c r="E1050" i="2"/>
  <c r="AP1049" i="2" a="1"/>
  <c r="AP1049" i="2" s="1"/>
  <c r="AM1049" i="2"/>
  <c r="E1049" i="2"/>
  <c r="AP1048" i="2" a="1"/>
  <c r="AP1048" i="2" s="1"/>
  <c r="AM1048" i="2"/>
  <c r="E1048" i="2"/>
  <c r="AP1047" i="2" a="1"/>
  <c r="AP1047" i="2" s="1"/>
  <c r="AM1047" i="2"/>
  <c r="E1047" i="2"/>
  <c r="AP1046" i="2" a="1"/>
  <c r="AP1046" i="2" s="1"/>
  <c r="AM1046" i="2"/>
  <c r="E1046" i="2"/>
  <c r="AP1045" i="2" a="1"/>
  <c r="AP1045" i="2" s="1"/>
  <c r="AM1045" i="2"/>
  <c r="E1045" i="2"/>
  <c r="AP1044" i="2" a="1"/>
  <c r="AP1044" i="2" s="1"/>
  <c r="AM1044" i="2"/>
  <c r="E1044" i="2"/>
  <c r="AP1043" i="2" a="1"/>
  <c r="AP1043" i="2" s="1"/>
  <c r="AM1043" i="2"/>
  <c r="E1043" i="2"/>
  <c r="AP1042" i="2" a="1"/>
  <c r="AP1042" i="2" s="1"/>
  <c r="AM1042" i="2"/>
  <c r="E1042" i="2"/>
  <c r="AP1041" i="2" a="1"/>
  <c r="AP1041" i="2" s="1"/>
  <c r="AM1041" i="2"/>
  <c r="E1041" i="2"/>
  <c r="AP1040" i="2" a="1"/>
  <c r="AP1040" i="2" s="1"/>
  <c r="AM1040" i="2"/>
  <c r="E1040" i="2"/>
  <c r="AP1039" i="2" a="1"/>
  <c r="AP1039" i="2" s="1"/>
  <c r="AM1039" i="2"/>
  <c r="E1039" i="2"/>
  <c r="AP1038" i="2" a="1"/>
  <c r="AP1038" i="2" s="1"/>
  <c r="AM1038" i="2"/>
  <c r="E1038" i="2"/>
  <c r="AP1037" i="2" a="1"/>
  <c r="AP1037" i="2" s="1"/>
  <c r="AM1037" i="2"/>
  <c r="E1037" i="2"/>
  <c r="AP1036" i="2" a="1"/>
  <c r="AP1036" i="2" s="1"/>
  <c r="AM1036" i="2"/>
  <c r="E1036" i="2"/>
  <c r="AP1035" i="2" a="1"/>
  <c r="AP1035" i="2" s="1"/>
  <c r="AM1035" i="2"/>
  <c r="E1035" i="2"/>
  <c r="AP1034" i="2" a="1"/>
  <c r="AP1034" i="2" s="1"/>
  <c r="AM1034" i="2"/>
  <c r="E1034" i="2"/>
  <c r="AP1033" i="2" a="1"/>
  <c r="AP1033" i="2" s="1"/>
  <c r="AM1033" i="2"/>
  <c r="E1033" i="2"/>
  <c r="AP1032" i="2" a="1"/>
  <c r="AP1032" i="2" s="1"/>
  <c r="AM1032" i="2"/>
  <c r="E1032" i="2"/>
  <c r="AP1031" i="2" a="1"/>
  <c r="AP1031" i="2" s="1"/>
  <c r="AM1031" i="2"/>
  <c r="E1031" i="2"/>
  <c r="AP1030" i="2" a="1"/>
  <c r="AP1030" i="2" s="1"/>
  <c r="AM1030" i="2"/>
  <c r="E1030" i="2"/>
  <c r="AP1029" i="2" a="1"/>
  <c r="AP1029" i="2" s="1"/>
  <c r="AM1029" i="2"/>
  <c r="E1029" i="2"/>
  <c r="AP1028" i="2" a="1"/>
  <c r="AP1028" i="2" s="1"/>
  <c r="AM1028" i="2"/>
  <c r="E1028" i="2"/>
  <c r="AP1027" i="2" a="1"/>
  <c r="AP1027" i="2" s="1"/>
  <c r="AM1027" i="2"/>
  <c r="E1027" i="2"/>
  <c r="AP1026" i="2" a="1"/>
  <c r="AP1026" i="2" s="1"/>
  <c r="AM1026" i="2"/>
  <c r="E1026" i="2"/>
  <c r="AP1025" i="2" a="1"/>
  <c r="AP1025" i="2" s="1"/>
  <c r="AM1025" i="2"/>
  <c r="E1025" i="2"/>
  <c r="AP1024" i="2" a="1"/>
  <c r="AP1024" i="2" s="1"/>
  <c r="AM1024" i="2"/>
  <c r="E1024" i="2"/>
  <c r="AP1023" i="2" a="1"/>
  <c r="AP1023" i="2" s="1"/>
  <c r="AM1023" i="2"/>
  <c r="E1023" i="2"/>
  <c r="AP1022" i="2" a="1"/>
  <c r="AP1022" i="2" s="1"/>
  <c r="AM1022" i="2"/>
  <c r="E1022" i="2"/>
  <c r="AP1021" i="2" a="1"/>
  <c r="AP1021" i="2" s="1"/>
  <c r="AM1021" i="2"/>
  <c r="E1021" i="2"/>
  <c r="AP1020" i="2" a="1"/>
  <c r="AP1020" i="2" s="1"/>
  <c r="AM1020" i="2"/>
  <c r="E1020" i="2"/>
  <c r="AP1019" i="2" a="1"/>
  <c r="AP1019" i="2" s="1"/>
  <c r="AM1019" i="2"/>
  <c r="E1019" i="2"/>
  <c r="AP1018" i="2" a="1"/>
  <c r="AP1018" i="2" s="1"/>
  <c r="AM1018" i="2"/>
  <c r="E1018" i="2"/>
  <c r="AP1017" i="2" a="1"/>
  <c r="AP1017" i="2" s="1"/>
  <c r="AM1017" i="2"/>
  <c r="E1017" i="2"/>
  <c r="AP1016" i="2" a="1"/>
  <c r="AP1016" i="2" s="1"/>
  <c r="AM1016" i="2"/>
  <c r="E1016" i="2"/>
  <c r="AP1015" i="2" a="1"/>
  <c r="AP1015" i="2" s="1"/>
  <c r="AM1015" i="2"/>
  <c r="E1015" i="2"/>
  <c r="AP1014" i="2" a="1"/>
  <c r="AP1014" i="2" s="1"/>
  <c r="AM1014" i="2"/>
  <c r="E1014" i="2"/>
  <c r="AP1013" i="2" a="1"/>
  <c r="AP1013" i="2" s="1"/>
  <c r="AM1013" i="2"/>
  <c r="E1013" i="2"/>
  <c r="AP1012" i="2" a="1"/>
  <c r="AP1012" i="2" s="1"/>
  <c r="AM1012" i="2"/>
  <c r="E1012" i="2"/>
  <c r="AP1011" i="2" a="1"/>
  <c r="AP1011" i="2" s="1"/>
  <c r="AM1011" i="2"/>
  <c r="E1011" i="2"/>
  <c r="AP1010" i="2" a="1"/>
  <c r="AP1010" i="2" s="1"/>
  <c r="AM1010" i="2"/>
  <c r="E1010" i="2"/>
  <c r="AP1009" i="2" a="1"/>
  <c r="AP1009" i="2" s="1"/>
  <c r="AM1009" i="2"/>
  <c r="E1009" i="2"/>
  <c r="AP1008" i="2" a="1"/>
  <c r="AP1008" i="2" s="1"/>
  <c r="AM1008" i="2"/>
  <c r="E1008" i="2"/>
  <c r="AP1007" i="2" a="1"/>
  <c r="AP1007" i="2" s="1"/>
  <c r="AM1007" i="2"/>
  <c r="E1007" i="2"/>
  <c r="AP1006" i="2" a="1"/>
  <c r="AP1006" i="2" s="1"/>
  <c r="AM1006" i="2"/>
  <c r="E1006" i="2"/>
  <c r="AP1005" i="2" a="1"/>
  <c r="AP1005" i="2" s="1"/>
  <c r="AM1005" i="2"/>
  <c r="E1005" i="2"/>
  <c r="AP1004" i="2" a="1"/>
  <c r="AP1004" i="2" s="1"/>
  <c r="AM1004" i="2"/>
  <c r="E1004" i="2"/>
  <c r="AP1003" i="2" a="1"/>
  <c r="AP1003" i="2" s="1"/>
  <c r="AM1003" i="2"/>
  <c r="E1003" i="2"/>
  <c r="AP1002" i="2" a="1"/>
  <c r="AP1002" i="2" s="1"/>
  <c r="AM1002" i="2"/>
  <c r="E1002" i="2"/>
  <c r="AP1001" i="2" a="1"/>
  <c r="AP1001" i="2" s="1"/>
  <c r="AM1001" i="2"/>
  <c r="E1001" i="2"/>
  <c r="AP1000" i="2" a="1"/>
  <c r="AP1000" i="2" s="1"/>
  <c r="AM1000" i="2"/>
  <c r="E1000" i="2"/>
  <c r="AP999" i="2" a="1"/>
  <c r="AP999" i="2" s="1"/>
  <c r="AM999" i="2"/>
  <c r="E999" i="2"/>
  <c r="AP998" i="2" a="1"/>
  <c r="AP998" i="2" s="1"/>
  <c r="AM998" i="2"/>
  <c r="E998" i="2"/>
  <c r="AP997" i="2" a="1"/>
  <c r="AP997" i="2" s="1"/>
  <c r="AM997" i="2"/>
  <c r="E997" i="2"/>
  <c r="AP996" i="2" a="1"/>
  <c r="AP996" i="2" s="1"/>
  <c r="AM996" i="2"/>
  <c r="E996" i="2"/>
  <c r="AP995" i="2" a="1"/>
  <c r="AP995" i="2" s="1"/>
  <c r="AM995" i="2"/>
  <c r="E995" i="2"/>
  <c r="AP994" i="2" a="1"/>
  <c r="AP994" i="2" s="1"/>
  <c r="AM994" i="2"/>
  <c r="E994" i="2"/>
  <c r="AP993" i="2" a="1"/>
  <c r="AP993" i="2" s="1"/>
  <c r="AM993" i="2"/>
  <c r="E993" i="2"/>
  <c r="AP992" i="2" a="1"/>
  <c r="AP992" i="2" s="1"/>
  <c r="AM992" i="2"/>
  <c r="E992" i="2"/>
  <c r="AP991" i="2" a="1"/>
  <c r="AP991" i="2" s="1"/>
  <c r="AM991" i="2"/>
  <c r="E991" i="2"/>
  <c r="AP990" i="2" a="1"/>
  <c r="AP990" i="2" s="1"/>
  <c r="AM990" i="2"/>
  <c r="E990" i="2"/>
  <c r="AP989" i="2" a="1"/>
  <c r="AP989" i="2" s="1"/>
  <c r="AM989" i="2"/>
  <c r="E989" i="2"/>
  <c r="AP988" i="2" a="1"/>
  <c r="AP988" i="2" s="1"/>
  <c r="AM988" i="2"/>
  <c r="E988" i="2"/>
  <c r="AP987" i="2" a="1"/>
  <c r="AP987" i="2" s="1"/>
  <c r="AM987" i="2"/>
  <c r="E987" i="2"/>
  <c r="AP986" i="2" a="1"/>
  <c r="AP986" i="2" s="1"/>
  <c r="AM986" i="2"/>
  <c r="E986" i="2"/>
  <c r="AP985" i="2" a="1"/>
  <c r="AP985" i="2" s="1"/>
  <c r="AM985" i="2"/>
  <c r="E985" i="2"/>
  <c r="AP984" i="2" a="1"/>
  <c r="AP984" i="2" s="1"/>
  <c r="AM984" i="2"/>
  <c r="E984" i="2"/>
  <c r="AP983" i="2" a="1"/>
  <c r="AP983" i="2" s="1"/>
  <c r="AM983" i="2"/>
  <c r="E983" i="2"/>
  <c r="AP982" i="2" a="1"/>
  <c r="AP982" i="2" s="1"/>
  <c r="AM982" i="2"/>
  <c r="E982" i="2"/>
  <c r="AP981" i="2" a="1"/>
  <c r="AP981" i="2" s="1"/>
  <c r="AM981" i="2"/>
  <c r="E981" i="2"/>
  <c r="AP980" i="2" a="1"/>
  <c r="AP980" i="2" s="1"/>
  <c r="AM980" i="2"/>
  <c r="E980" i="2"/>
  <c r="AP979" i="2" a="1"/>
  <c r="AP979" i="2" s="1"/>
  <c r="AM979" i="2"/>
  <c r="E979" i="2"/>
  <c r="AP978" i="2" a="1"/>
  <c r="AP978" i="2" s="1"/>
  <c r="AM978" i="2"/>
  <c r="E978" i="2"/>
  <c r="AP977" i="2" a="1"/>
  <c r="AP977" i="2" s="1"/>
  <c r="AM977" i="2"/>
  <c r="E977" i="2"/>
  <c r="AP976" i="2" a="1"/>
  <c r="AP976" i="2" s="1"/>
  <c r="AM976" i="2"/>
  <c r="E976" i="2"/>
  <c r="AP975" i="2" a="1"/>
  <c r="AP975" i="2" s="1"/>
  <c r="AM975" i="2"/>
  <c r="E975" i="2"/>
  <c r="AP974" i="2" a="1"/>
  <c r="AP974" i="2" s="1"/>
  <c r="AM974" i="2"/>
  <c r="E974" i="2"/>
  <c r="AP973" i="2" a="1"/>
  <c r="AP973" i="2" s="1"/>
  <c r="AM973" i="2"/>
  <c r="E973" i="2"/>
  <c r="AP972" i="2" a="1"/>
  <c r="AP972" i="2" s="1"/>
  <c r="AM972" i="2"/>
  <c r="E972" i="2"/>
  <c r="AP971" i="2" a="1"/>
  <c r="AP971" i="2" s="1"/>
  <c r="AM971" i="2"/>
  <c r="E971" i="2"/>
  <c r="AP970" i="2" a="1"/>
  <c r="AP970" i="2" s="1"/>
  <c r="AM970" i="2"/>
  <c r="E970" i="2"/>
  <c r="AP969" i="2" a="1"/>
  <c r="AP969" i="2" s="1"/>
  <c r="AM969" i="2"/>
  <c r="E969" i="2"/>
  <c r="AP968" i="2" a="1"/>
  <c r="AP968" i="2" s="1"/>
  <c r="AM968" i="2"/>
  <c r="E968" i="2"/>
  <c r="AP967" i="2" a="1"/>
  <c r="AP967" i="2" s="1"/>
  <c r="AM967" i="2"/>
  <c r="E967" i="2"/>
  <c r="AP966" i="2" a="1"/>
  <c r="AP966" i="2" s="1"/>
  <c r="AM966" i="2"/>
  <c r="E966" i="2"/>
  <c r="AP965" i="2" a="1"/>
  <c r="AP965" i="2" s="1"/>
  <c r="AM965" i="2"/>
  <c r="E965" i="2"/>
  <c r="AP964" i="2" a="1"/>
  <c r="AP964" i="2" s="1"/>
  <c r="AM964" i="2"/>
  <c r="E964" i="2"/>
  <c r="AP963" i="2" a="1"/>
  <c r="AP963" i="2" s="1"/>
  <c r="AM963" i="2"/>
  <c r="E963" i="2"/>
  <c r="AP962" i="2" a="1"/>
  <c r="AP962" i="2" s="1"/>
  <c r="AM962" i="2"/>
  <c r="E962" i="2"/>
  <c r="AP961" i="2" a="1"/>
  <c r="AP961" i="2" s="1"/>
  <c r="AM961" i="2"/>
  <c r="E961" i="2"/>
  <c r="AP960" i="2" a="1"/>
  <c r="AP960" i="2" s="1"/>
  <c r="AM960" i="2"/>
  <c r="E960" i="2"/>
  <c r="AP959" i="2" a="1"/>
  <c r="AP959" i="2" s="1"/>
  <c r="AM959" i="2"/>
  <c r="E959" i="2"/>
  <c r="AP958" i="2" a="1"/>
  <c r="AP958" i="2" s="1"/>
  <c r="AM958" i="2"/>
  <c r="E958" i="2"/>
  <c r="AP957" i="2"/>
  <c r="AP957" i="2" a="1"/>
  <c r="AM957" i="2"/>
  <c r="E957" i="2"/>
  <c r="AP956" i="2" a="1"/>
  <c r="AP956" i="2" s="1"/>
  <c r="AM956" i="2"/>
  <c r="E956" i="2"/>
  <c r="AP955" i="2" a="1"/>
  <c r="AP955" i="2" s="1"/>
  <c r="AM955" i="2"/>
  <c r="E955" i="2"/>
  <c r="AP954" i="2" a="1"/>
  <c r="AP954" i="2" s="1"/>
  <c r="AM954" i="2"/>
  <c r="E954" i="2"/>
  <c r="AP953" i="2" a="1"/>
  <c r="AP953" i="2" s="1"/>
  <c r="AM953" i="2"/>
  <c r="E953" i="2"/>
  <c r="AP952" i="2" a="1"/>
  <c r="AP952" i="2" s="1"/>
  <c r="AM952" i="2"/>
  <c r="E952" i="2"/>
  <c r="AP951" i="2" a="1"/>
  <c r="AP951" i="2" s="1"/>
  <c r="AM951" i="2"/>
  <c r="E951" i="2"/>
  <c r="AP950" i="2" a="1"/>
  <c r="AP950" i="2" s="1"/>
  <c r="AM950" i="2"/>
  <c r="E950" i="2"/>
  <c r="AP949" i="2" a="1"/>
  <c r="AP949" i="2" s="1"/>
  <c r="AM949" i="2"/>
  <c r="E949" i="2"/>
  <c r="AP948" i="2" a="1"/>
  <c r="AP948" i="2" s="1"/>
  <c r="AM948" i="2"/>
  <c r="E948" i="2"/>
  <c r="AP947" i="2" a="1"/>
  <c r="AP947" i="2" s="1"/>
  <c r="AM947" i="2"/>
  <c r="E947" i="2"/>
  <c r="AP946" i="2" a="1"/>
  <c r="AP946" i="2" s="1"/>
  <c r="AM946" i="2"/>
  <c r="E946" i="2"/>
  <c r="AP945" i="2" a="1"/>
  <c r="AP945" i="2" s="1"/>
  <c r="AM945" i="2"/>
  <c r="E945" i="2"/>
  <c r="AP944" i="2" a="1"/>
  <c r="AP944" i="2" s="1"/>
  <c r="AM944" i="2"/>
  <c r="E944" i="2"/>
  <c r="AP943" i="2" a="1"/>
  <c r="AP943" i="2" s="1"/>
  <c r="AM943" i="2"/>
  <c r="E943" i="2"/>
  <c r="AP942" i="2" a="1"/>
  <c r="AP942" i="2" s="1"/>
  <c r="AM942" i="2"/>
  <c r="E942" i="2"/>
  <c r="AP941" i="2" a="1"/>
  <c r="AP941" i="2" s="1"/>
  <c r="AM941" i="2"/>
  <c r="E941" i="2"/>
  <c r="AP940" i="2" a="1"/>
  <c r="AP940" i="2" s="1"/>
  <c r="AM940" i="2"/>
  <c r="E940" i="2"/>
  <c r="AP939" i="2" a="1"/>
  <c r="AP939" i="2" s="1"/>
  <c r="AM939" i="2"/>
  <c r="E939" i="2"/>
  <c r="AP938" i="2" a="1"/>
  <c r="AP938" i="2" s="1"/>
  <c r="AM938" i="2"/>
  <c r="E938" i="2"/>
  <c r="AP937" i="2" a="1"/>
  <c r="AP937" i="2" s="1"/>
  <c r="AM937" i="2"/>
  <c r="E937" i="2"/>
  <c r="AP936" i="2" a="1"/>
  <c r="AP936" i="2" s="1"/>
  <c r="AM936" i="2"/>
  <c r="E936" i="2"/>
  <c r="AP935" i="2" a="1"/>
  <c r="AP935" i="2" s="1"/>
  <c r="AM935" i="2"/>
  <c r="E935" i="2"/>
  <c r="AP934" i="2" a="1"/>
  <c r="AP934" i="2" s="1"/>
  <c r="AM934" i="2"/>
  <c r="E934" i="2"/>
  <c r="AP933" i="2" a="1"/>
  <c r="AP933" i="2" s="1"/>
  <c r="AM933" i="2"/>
  <c r="E933" i="2"/>
  <c r="AP932" i="2" a="1"/>
  <c r="AP932" i="2" s="1"/>
  <c r="AM932" i="2"/>
  <c r="E932" i="2"/>
  <c r="AP931" i="2" a="1"/>
  <c r="AP931" i="2" s="1"/>
  <c r="AM931" i="2"/>
  <c r="E931" i="2"/>
  <c r="AP930" i="2" a="1"/>
  <c r="AP930" i="2" s="1"/>
  <c r="AM930" i="2"/>
  <c r="E930" i="2"/>
  <c r="AP929" i="2" a="1"/>
  <c r="AP929" i="2" s="1"/>
  <c r="AM929" i="2"/>
  <c r="E929" i="2"/>
  <c r="AP928" i="2" a="1"/>
  <c r="AP928" i="2" s="1"/>
  <c r="AM928" i="2"/>
  <c r="E928" i="2"/>
  <c r="AP927" i="2" a="1"/>
  <c r="AP927" i="2" s="1"/>
  <c r="AM927" i="2"/>
  <c r="E927" i="2"/>
  <c r="AP926" i="2" a="1"/>
  <c r="AP926" i="2" s="1"/>
  <c r="AM926" i="2"/>
  <c r="E926" i="2"/>
  <c r="AP925" i="2" a="1"/>
  <c r="AP925" i="2" s="1"/>
  <c r="AM925" i="2"/>
  <c r="E925" i="2"/>
  <c r="AP924" i="2" a="1"/>
  <c r="AP924" i="2" s="1"/>
  <c r="AM924" i="2"/>
  <c r="E924" i="2"/>
  <c r="AP923" i="2" a="1"/>
  <c r="AP923" i="2" s="1"/>
  <c r="AM923" i="2"/>
  <c r="E923" i="2"/>
  <c r="AP922" i="2" a="1"/>
  <c r="AP922" i="2" s="1"/>
  <c r="AM922" i="2"/>
  <c r="E922" i="2"/>
  <c r="AP921" i="2" a="1"/>
  <c r="AP921" i="2" s="1"/>
  <c r="AM921" i="2"/>
  <c r="E921" i="2"/>
  <c r="AP920" i="2" a="1"/>
  <c r="AP920" i="2" s="1"/>
  <c r="AM920" i="2"/>
  <c r="E920" i="2"/>
  <c r="AP919" i="2" a="1"/>
  <c r="AP919" i="2" s="1"/>
  <c r="AM919" i="2"/>
  <c r="E919" i="2"/>
  <c r="AP918" i="2" a="1"/>
  <c r="AP918" i="2" s="1"/>
  <c r="AM918" i="2"/>
  <c r="E918" i="2"/>
  <c r="AP917" i="2" a="1"/>
  <c r="AP917" i="2" s="1"/>
  <c r="AM917" i="2"/>
  <c r="E917" i="2"/>
  <c r="AP916" i="2" a="1"/>
  <c r="AP916" i="2" s="1"/>
  <c r="AM916" i="2"/>
  <c r="E916" i="2"/>
  <c r="AP915" i="2" a="1"/>
  <c r="AP915" i="2" s="1"/>
  <c r="AM915" i="2"/>
  <c r="E915" i="2"/>
  <c r="AP914" i="2" a="1"/>
  <c r="AP914" i="2" s="1"/>
  <c r="AM914" i="2"/>
  <c r="E914" i="2"/>
  <c r="AP913" i="2" a="1"/>
  <c r="AP913" i="2" s="1"/>
  <c r="AM913" i="2"/>
  <c r="E913" i="2"/>
  <c r="AP912" i="2" a="1"/>
  <c r="AP912" i="2" s="1"/>
  <c r="AM912" i="2"/>
  <c r="E912" i="2"/>
  <c r="AP911" i="2" a="1"/>
  <c r="AP911" i="2" s="1"/>
  <c r="AM911" i="2"/>
  <c r="E911" i="2"/>
  <c r="AP910" i="2" a="1"/>
  <c r="AP910" i="2" s="1"/>
  <c r="AM910" i="2"/>
  <c r="E910" i="2"/>
  <c r="AP909" i="2" a="1"/>
  <c r="AP909" i="2" s="1"/>
  <c r="AM909" i="2"/>
  <c r="E909" i="2"/>
  <c r="AP908" i="2" a="1"/>
  <c r="AP908" i="2" s="1"/>
  <c r="AM908" i="2"/>
  <c r="E908" i="2"/>
  <c r="AP907" i="2" a="1"/>
  <c r="AP907" i="2" s="1"/>
  <c r="AM907" i="2"/>
  <c r="E907" i="2"/>
  <c r="AP906" i="2" a="1"/>
  <c r="AP906" i="2" s="1"/>
  <c r="AM906" i="2"/>
  <c r="E906" i="2"/>
  <c r="AP905" i="2" a="1"/>
  <c r="AP905" i="2" s="1"/>
  <c r="AM905" i="2"/>
  <c r="E905" i="2"/>
  <c r="AP904" i="2" a="1"/>
  <c r="AP904" i="2" s="1"/>
  <c r="AM904" i="2"/>
  <c r="E904" i="2"/>
  <c r="AP903" i="2" a="1"/>
  <c r="AP903" i="2" s="1"/>
  <c r="AM903" i="2"/>
  <c r="E903" i="2"/>
  <c r="AP902" i="2" a="1"/>
  <c r="AP902" i="2" s="1"/>
  <c r="AM902" i="2"/>
  <c r="E902" i="2"/>
  <c r="AP901" i="2" a="1"/>
  <c r="AP901" i="2" s="1"/>
  <c r="AM901" i="2"/>
  <c r="E901" i="2"/>
  <c r="AP900" i="2" a="1"/>
  <c r="AP900" i="2" s="1"/>
  <c r="AM900" i="2"/>
  <c r="E900" i="2"/>
  <c r="AP899" i="2" a="1"/>
  <c r="AP899" i="2" s="1"/>
  <c r="AM899" i="2"/>
  <c r="E899" i="2"/>
  <c r="AP898" i="2" a="1"/>
  <c r="AP898" i="2" s="1"/>
  <c r="AM898" i="2"/>
  <c r="E898" i="2"/>
  <c r="AP897" i="2" a="1"/>
  <c r="AP897" i="2" s="1"/>
  <c r="AM897" i="2"/>
  <c r="E897" i="2"/>
  <c r="AP896" i="2" a="1"/>
  <c r="AP896" i="2" s="1"/>
  <c r="AM896" i="2"/>
  <c r="E896" i="2"/>
  <c r="AP895" i="2" a="1"/>
  <c r="AP895" i="2" s="1"/>
  <c r="AM895" i="2"/>
  <c r="E895" i="2"/>
  <c r="AP894" i="2" a="1"/>
  <c r="AP894" i="2" s="1"/>
  <c r="AM894" i="2"/>
  <c r="E894" i="2"/>
  <c r="AP893" i="2" a="1"/>
  <c r="AP893" i="2" s="1"/>
  <c r="AM893" i="2"/>
  <c r="E893" i="2"/>
  <c r="AP892" i="2" a="1"/>
  <c r="AP892" i="2" s="1"/>
  <c r="AM892" i="2"/>
  <c r="E892" i="2"/>
  <c r="AP891" i="2" a="1"/>
  <c r="AP891" i="2" s="1"/>
  <c r="AM891" i="2"/>
  <c r="E891" i="2"/>
  <c r="AP890" i="2" a="1"/>
  <c r="AP890" i="2" s="1"/>
  <c r="AM890" i="2"/>
  <c r="E890" i="2"/>
  <c r="AP889" i="2" a="1"/>
  <c r="AP889" i="2" s="1"/>
  <c r="AM889" i="2"/>
  <c r="E889" i="2"/>
  <c r="AP888" i="2" a="1"/>
  <c r="AP888" i="2" s="1"/>
  <c r="AM888" i="2"/>
  <c r="E888" i="2"/>
  <c r="AP887" i="2" a="1"/>
  <c r="AP887" i="2" s="1"/>
  <c r="AM887" i="2"/>
  <c r="E887" i="2"/>
  <c r="AP886" i="2" a="1"/>
  <c r="AP886" i="2" s="1"/>
  <c r="AM886" i="2"/>
  <c r="E886" i="2"/>
  <c r="AP885" i="2" a="1"/>
  <c r="AP885" i="2" s="1"/>
  <c r="AM885" i="2"/>
  <c r="E885" i="2"/>
  <c r="AP884" i="2" a="1"/>
  <c r="AP884" i="2" s="1"/>
  <c r="AM884" i="2"/>
  <c r="E884" i="2"/>
  <c r="AP883" i="2" a="1"/>
  <c r="AP883" i="2" s="1"/>
  <c r="AM883" i="2"/>
  <c r="E883" i="2"/>
  <c r="AP882" i="2" a="1"/>
  <c r="AP882" i="2" s="1"/>
  <c r="AM882" i="2"/>
  <c r="E882" i="2"/>
  <c r="AP881" i="2" a="1"/>
  <c r="AP881" i="2" s="1"/>
  <c r="AM881" i="2"/>
  <c r="E881" i="2"/>
  <c r="AP880" i="2" a="1"/>
  <c r="AP880" i="2" s="1"/>
  <c r="AM880" i="2"/>
  <c r="E880" i="2"/>
  <c r="AP879" i="2" a="1"/>
  <c r="AP879" i="2" s="1"/>
  <c r="AM879" i="2"/>
  <c r="E879" i="2"/>
  <c r="AP878" i="2" a="1"/>
  <c r="AP878" i="2" s="1"/>
  <c r="AM878" i="2"/>
  <c r="E878" i="2"/>
  <c r="AP877" i="2" a="1"/>
  <c r="AP877" i="2" s="1"/>
  <c r="AM877" i="2"/>
  <c r="E877" i="2"/>
  <c r="AP876" i="2" a="1"/>
  <c r="AP876" i="2" s="1"/>
  <c r="AM876" i="2"/>
  <c r="E876" i="2"/>
  <c r="AP875" i="2" a="1"/>
  <c r="AP875" i="2" s="1"/>
  <c r="AM875" i="2"/>
  <c r="E875" i="2"/>
  <c r="AP874" i="2" a="1"/>
  <c r="AP874" i="2" s="1"/>
  <c r="AM874" i="2"/>
  <c r="E874" i="2"/>
  <c r="AP873" i="2" a="1"/>
  <c r="AP873" i="2" s="1"/>
  <c r="AM873" i="2"/>
  <c r="E873" i="2"/>
  <c r="AP872" i="2" a="1"/>
  <c r="AP872" i="2" s="1"/>
  <c r="AM872" i="2"/>
  <c r="E872" i="2"/>
  <c r="AP871" i="2" a="1"/>
  <c r="AP871" i="2" s="1"/>
  <c r="AM871" i="2"/>
  <c r="E871" i="2"/>
  <c r="AP870" i="2" a="1"/>
  <c r="AP870" i="2" s="1"/>
  <c r="AM870" i="2"/>
  <c r="E870" i="2"/>
  <c r="AP869" i="2" a="1"/>
  <c r="AP869" i="2" s="1"/>
  <c r="AM869" i="2"/>
  <c r="E869" i="2"/>
  <c r="AP868" i="2" a="1"/>
  <c r="AP868" i="2" s="1"/>
  <c r="AM868" i="2"/>
  <c r="E868" i="2"/>
  <c r="AP867" i="2" a="1"/>
  <c r="AP867" i="2" s="1"/>
  <c r="AM867" i="2"/>
  <c r="E867" i="2"/>
  <c r="AP866" i="2" a="1"/>
  <c r="AP866" i="2" s="1"/>
  <c r="AM866" i="2"/>
  <c r="E866" i="2"/>
  <c r="AP865" i="2" a="1"/>
  <c r="AP865" i="2" s="1"/>
  <c r="AM865" i="2"/>
  <c r="E865" i="2"/>
  <c r="AP864" i="2" a="1"/>
  <c r="AP864" i="2" s="1"/>
  <c r="AM864" i="2"/>
  <c r="E864" i="2"/>
  <c r="AP863" i="2" a="1"/>
  <c r="AP863" i="2" s="1"/>
  <c r="AM863" i="2"/>
  <c r="E863" i="2"/>
  <c r="AP862" i="2" a="1"/>
  <c r="AP862" i="2" s="1"/>
  <c r="AM862" i="2"/>
  <c r="E862" i="2"/>
  <c r="AP861" i="2" a="1"/>
  <c r="AP861" i="2" s="1"/>
  <c r="AM861" i="2"/>
  <c r="E861" i="2"/>
  <c r="AP860" i="2" a="1"/>
  <c r="AP860" i="2" s="1"/>
  <c r="AM860" i="2"/>
  <c r="E860" i="2"/>
  <c r="AP859" i="2" a="1"/>
  <c r="AP859" i="2" s="1"/>
  <c r="AM859" i="2"/>
  <c r="E859" i="2"/>
  <c r="AP858" i="2" a="1"/>
  <c r="AP858" i="2" s="1"/>
  <c r="AM858" i="2"/>
  <c r="E858" i="2"/>
  <c r="AP857" i="2" a="1"/>
  <c r="AP857" i="2" s="1"/>
  <c r="AM857" i="2"/>
  <c r="E857" i="2"/>
  <c r="AP856" i="2" a="1"/>
  <c r="AP856" i="2" s="1"/>
  <c r="AM856" i="2"/>
  <c r="E856" i="2"/>
  <c r="AP855" i="2" a="1"/>
  <c r="AP855" i="2" s="1"/>
  <c r="AM855" i="2"/>
  <c r="E855" i="2"/>
  <c r="AP854" i="2" a="1"/>
  <c r="AP854" i="2" s="1"/>
  <c r="AM854" i="2"/>
  <c r="E854" i="2"/>
  <c r="AP853" i="2" a="1"/>
  <c r="AP853" i="2" s="1"/>
  <c r="AM853" i="2"/>
  <c r="E853" i="2"/>
  <c r="AP852" i="2" a="1"/>
  <c r="AP852" i="2" s="1"/>
  <c r="AM852" i="2"/>
  <c r="E852" i="2"/>
  <c r="AP851" i="2" a="1"/>
  <c r="AP851" i="2" s="1"/>
  <c r="AM851" i="2"/>
  <c r="E851" i="2"/>
  <c r="AP850" i="2" a="1"/>
  <c r="AP850" i="2" s="1"/>
  <c r="AM850" i="2"/>
  <c r="E850" i="2"/>
  <c r="AP849" i="2" a="1"/>
  <c r="AP849" i="2" s="1"/>
  <c r="AM849" i="2"/>
  <c r="E849" i="2"/>
  <c r="AP848" i="2" a="1"/>
  <c r="AP848" i="2" s="1"/>
  <c r="AM848" i="2"/>
  <c r="E848" i="2"/>
  <c r="AP847" i="2" a="1"/>
  <c r="AP847" i="2" s="1"/>
  <c r="AM847" i="2"/>
  <c r="E847" i="2"/>
  <c r="AP846" i="2" a="1"/>
  <c r="AP846" i="2" s="1"/>
  <c r="AM846" i="2"/>
  <c r="E846" i="2"/>
  <c r="AP845" i="2" a="1"/>
  <c r="AP845" i="2" s="1"/>
  <c r="AM845" i="2"/>
  <c r="E845" i="2"/>
  <c r="AP844" i="2" a="1"/>
  <c r="AP844" i="2" s="1"/>
  <c r="AM844" i="2"/>
  <c r="E844" i="2"/>
  <c r="AP843" i="2" a="1"/>
  <c r="AP843" i="2" s="1"/>
  <c r="AM843" i="2"/>
  <c r="E843" i="2"/>
  <c r="AP842" i="2" a="1"/>
  <c r="AP842" i="2" s="1"/>
  <c r="AM842" i="2"/>
  <c r="E842" i="2"/>
  <c r="AP841" i="2" a="1"/>
  <c r="AP841" i="2" s="1"/>
  <c r="AM841" i="2"/>
  <c r="E841" i="2"/>
  <c r="AP840" i="2" a="1"/>
  <c r="AP840" i="2" s="1"/>
  <c r="AM840" i="2"/>
  <c r="E840" i="2"/>
  <c r="AP839" i="2" a="1"/>
  <c r="AP839" i="2" s="1"/>
  <c r="AM839" i="2"/>
  <c r="E839" i="2"/>
  <c r="AP838" i="2" a="1"/>
  <c r="AP838" i="2" s="1"/>
  <c r="AM838" i="2"/>
  <c r="E838" i="2"/>
  <c r="AP837" i="2" a="1"/>
  <c r="AP837" i="2" s="1"/>
  <c r="AM837" i="2"/>
  <c r="E837" i="2"/>
  <c r="AP836" i="2" a="1"/>
  <c r="AP836" i="2" s="1"/>
  <c r="AM836" i="2"/>
  <c r="E836" i="2"/>
  <c r="AP835" i="2" a="1"/>
  <c r="AP835" i="2" s="1"/>
  <c r="AM835" i="2"/>
  <c r="E835" i="2"/>
  <c r="AP834" i="2" a="1"/>
  <c r="AP834" i="2" s="1"/>
  <c r="AM834" i="2"/>
  <c r="E834" i="2"/>
  <c r="AP833" i="2" a="1"/>
  <c r="AP833" i="2" s="1"/>
  <c r="AM833" i="2"/>
  <c r="E833" i="2"/>
  <c r="AP832" i="2" a="1"/>
  <c r="AP832" i="2" s="1"/>
  <c r="AM832" i="2"/>
  <c r="E832" i="2"/>
  <c r="AP831" i="2" a="1"/>
  <c r="AP831" i="2" s="1"/>
  <c r="AM831" i="2"/>
  <c r="E831" i="2"/>
  <c r="AP830" i="2" a="1"/>
  <c r="AP830" i="2" s="1"/>
  <c r="AM830" i="2"/>
  <c r="E830" i="2"/>
  <c r="AP829" i="2" a="1"/>
  <c r="AP829" i="2" s="1"/>
  <c r="AM829" i="2"/>
  <c r="E829" i="2"/>
  <c r="AP828" i="2" a="1"/>
  <c r="AP828" i="2" s="1"/>
  <c r="AM828" i="2"/>
  <c r="E828" i="2"/>
  <c r="AP827" i="2" a="1"/>
  <c r="AP827" i="2" s="1"/>
  <c r="AM827" i="2"/>
  <c r="E827" i="2"/>
  <c r="AP826" i="2" a="1"/>
  <c r="AP826" i="2" s="1"/>
  <c r="AM826" i="2"/>
  <c r="E826" i="2"/>
  <c r="AP825" i="2" a="1"/>
  <c r="AP825" i="2" s="1"/>
  <c r="AM825" i="2"/>
  <c r="E825" i="2"/>
  <c r="AP824" i="2" a="1"/>
  <c r="AP824" i="2" s="1"/>
  <c r="AM824" i="2"/>
  <c r="E824" i="2"/>
  <c r="AP823" i="2" a="1"/>
  <c r="AP823" i="2" s="1"/>
  <c r="AM823" i="2"/>
  <c r="E823" i="2"/>
  <c r="AP822" i="2" a="1"/>
  <c r="AP822" i="2" s="1"/>
  <c r="AM822" i="2"/>
  <c r="E822" i="2"/>
  <c r="AP821" i="2" a="1"/>
  <c r="AP821" i="2" s="1"/>
  <c r="AM821" i="2"/>
  <c r="E821" i="2"/>
  <c r="AP820" i="2" a="1"/>
  <c r="AP820" i="2" s="1"/>
  <c r="AM820" i="2"/>
  <c r="E820" i="2"/>
  <c r="AP819" i="2" a="1"/>
  <c r="AP819" i="2" s="1"/>
  <c r="AM819" i="2"/>
  <c r="E819" i="2"/>
  <c r="AP818" i="2" a="1"/>
  <c r="AP818" i="2" s="1"/>
  <c r="AM818" i="2"/>
  <c r="E818" i="2"/>
  <c r="AP817" i="2" a="1"/>
  <c r="AP817" i="2" s="1"/>
  <c r="AM817" i="2"/>
  <c r="E817" i="2"/>
  <c r="AP816" i="2" a="1"/>
  <c r="AP816" i="2" s="1"/>
  <c r="AM816" i="2"/>
  <c r="E816" i="2"/>
  <c r="AP815" i="2" a="1"/>
  <c r="AP815" i="2" s="1"/>
  <c r="AM815" i="2"/>
  <c r="E815" i="2"/>
  <c r="AP814" i="2" a="1"/>
  <c r="AP814" i="2" s="1"/>
  <c r="AM814" i="2"/>
  <c r="E814" i="2"/>
  <c r="AP813" i="2" a="1"/>
  <c r="AP813" i="2" s="1"/>
  <c r="AM813" i="2"/>
  <c r="E813" i="2"/>
  <c r="AP812" i="2" a="1"/>
  <c r="AP812" i="2" s="1"/>
  <c r="AM812" i="2"/>
  <c r="E812" i="2"/>
  <c r="AP811" i="2" a="1"/>
  <c r="AP811" i="2" s="1"/>
  <c r="AM811" i="2"/>
  <c r="E811" i="2"/>
  <c r="AP810" i="2" a="1"/>
  <c r="AP810" i="2" s="1"/>
  <c r="AM810" i="2"/>
  <c r="E810" i="2"/>
  <c r="AP809" i="2" a="1"/>
  <c r="AP809" i="2" s="1"/>
  <c r="AM809" i="2"/>
  <c r="E809" i="2"/>
  <c r="AP808" i="2" a="1"/>
  <c r="AP808" i="2" s="1"/>
  <c r="AM808" i="2"/>
  <c r="E808" i="2"/>
  <c r="AP807" i="2" a="1"/>
  <c r="AP807" i="2" s="1"/>
  <c r="AM807" i="2"/>
  <c r="E807" i="2"/>
  <c r="AP806" i="2" a="1"/>
  <c r="AP806" i="2" s="1"/>
  <c r="AM806" i="2"/>
  <c r="E806" i="2"/>
  <c r="AP805" i="2" a="1"/>
  <c r="AP805" i="2" s="1"/>
  <c r="AM805" i="2"/>
  <c r="E805" i="2"/>
  <c r="AP804" i="2" a="1"/>
  <c r="AP804" i="2" s="1"/>
  <c r="AM804" i="2"/>
  <c r="E804" i="2"/>
  <c r="AP803" i="2" a="1"/>
  <c r="AP803" i="2" s="1"/>
  <c r="AM803" i="2"/>
  <c r="E803" i="2"/>
  <c r="AP802" i="2" a="1"/>
  <c r="AP802" i="2" s="1"/>
  <c r="AM802" i="2"/>
  <c r="E802" i="2"/>
  <c r="AP801" i="2" a="1"/>
  <c r="AP801" i="2" s="1"/>
  <c r="AM801" i="2"/>
  <c r="E801" i="2"/>
  <c r="AP800" i="2" a="1"/>
  <c r="AP800" i="2" s="1"/>
  <c r="AM800" i="2"/>
  <c r="E800" i="2"/>
  <c r="AP799" i="2" a="1"/>
  <c r="AP799" i="2" s="1"/>
  <c r="AM799" i="2"/>
  <c r="E799" i="2"/>
  <c r="AP798" i="2" a="1"/>
  <c r="AP798" i="2" s="1"/>
  <c r="AM798" i="2"/>
  <c r="E798" i="2"/>
  <c r="AP797" i="2" a="1"/>
  <c r="AP797" i="2" s="1"/>
  <c r="AM797" i="2"/>
  <c r="E797" i="2"/>
  <c r="AP796" i="2" a="1"/>
  <c r="AP796" i="2" s="1"/>
  <c r="AM796" i="2"/>
  <c r="E796" i="2"/>
  <c r="AP795" i="2" a="1"/>
  <c r="AP795" i="2" s="1"/>
  <c r="AM795" i="2"/>
  <c r="E795" i="2"/>
  <c r="AP794" i="2" a="1"/>
  <c r="AP794" i="2" s="1"/>
  <c r="AM794" i="2"/>
  <c r="E794" i="2"/>
  <c r="AP793" i="2" a="1"/>
  <c r="AP793" i="2" s="1"/>
  <c r="AM793" i="2"/>
  <c r="E793" i="2"/>
  <c r="AP792" i="2" a="1"/>
  <c r="AP792" i="2" s="1"/>
  <c r="AM792" i="2"/>
  <c r="E792" i="2"/>
  <c r="AP791" i="2" a="1"/>
  <c r="AP791" i="2" s="1"/>
  <c r="AM791" i="2"/>
  <c r="E791" i="2"/>
  <c r="AP790" i="2" a="1"/>
  <c r="AP790" i="2" s="1"/>
  <c r="AM790" i="2"/>
  <c r="E790" i="2"/>
  <c r="AP789" i="2" a="1"/>
  <c r="AP789" i="2" s="1"/>
  <c r="AM789" i="2"/>
  <c r="E789" i="2"/>
  <c r="AP788" i="2"/>
  <c r="AP788" i="2" a="1"/>
  <c r="AM788" i="2"/>
  <c r="E788" i="2"/>
  <c r="AP787" i="2" a="1"/>
  <c r="AP787" i="2" s="1"/>
  <c r="AM787" i="2"/>
  <c r="E787" i="2"/>
  <c r="AP786" i="2" a="1"/>
  <c r="AP786" i="2" s="1"/>
  <c r="AM786" i="2"/>
  <c r="E786" i="2"/>
  <c r="AP785" i="2" a="1"/>
  <c r="AP785" i="2" s="1"/>
  <c r="AM785" i="2"/>
  <c r="E785" i="2"/>
  <c r="AP784" i="2" a="1"/>
  <c r="AP784" i="2" s="1"/>
  <c r="AM784" i="2"/>
  <c r="E784" i="2"/>
  <c r="AP783" i="2" a="1"/>
  <c r="AP783" i="2" s="1"/>
  <c r="AM783" i="2"/>
  <c r="E783" i="2"/>
  <c r="AP782" i="2" a="1"/>
  <c r="AP782" i="2" s="1"/>
  <c r="AM782" i="2"/>
  <c r="E782" i="2"/>
  <c r="AP781" i="2" a="1"/>
  <c r="AP781" i="2" s="1"/>
  <c r="AM781" i="2"/>
  <c r="E781" i="2"/>
  <c r="AP780" i="2" a="1"/>
  <c r="AP780" i="2" s="1"/>
  <c r="AM780" i="2"/>
  <c r="E780" i="2"/>
  <c r="AP779" i="2" a="1"/>
  <c r="AP779" i="2" s="1"/>
  <c r="AM779" i="2"/>
  <c r="E779" i="2"/>
  <c r="AP778" i="2" a="1"/>
  <c r="AP778" i="2" s="1"/>
  <c r="AM778" i="2"/>
  <c r="E778" i="2"/>
  <c r="AP777" i="2" a="1"/>
  <c r="AP777" i="2" s="1"/>
  <c r="AM777" i="2"/>
  <c r="E777" i="2"/>
  <c r="AP776" i="2" a="1"/>
  <c r="AP776" i="2" s="1"/>
  <c r="AM776" i="2"/>
  <c r="E776" i="2"/>
  <c r="AP775" i="2" a="1"/>
  <c r="AP775" i="2" s="1"/>
  <c r="AM775" i="2"/>
  <c r="E775" i="2"/>
  <c r="AP774" i="2" a="1"/>
  <c r="AP774" i="2" s="1"/>
  <c r="AM774" i="2"/>
  <c r="E774" i="2"/>
  <c r="AP773" i="2" a="1"/>
  <c r="AP773" i="2" s="1"/>
  <c r="AM773" i="2"/>
  <c r="E773" i="2"/>
  <c r="AP772" i="2" a="1"/>
  <c r="AP772" i="2" s="1"/>
  <c r="AM772" i="2"/>
  <c r="E772" i="2"/>
  <c r="AP771" i="2" a="1"/>
  <c r="AP771" i="2" s="1"/>
  <c r="AM771" i="2"/>
  <c r="E771" i="2"/>
  <c r="AP770" i="2" a="1"/>
  <c r="AP770" i="2" s="1"/>
  <c r="AM770" i="2"/>
  <c r="E770" i="2"/>
  <c r="AP769" i="2" a="1"/>
  <c r="AP769" i="2" s="1"/>
  <c r="AM769" i="2"/>
  <c r="E769" i="2"/>
  <c r="AP768" i="2" a="1"/>
  <c r="AP768" i="2" s="1"/>
  <c r="AM768" i="2"/>
  <c r="E768" i="2"/>
  <c r="AP767" i="2" a="1"/>
  <c r="AP767" i="2" s="1"/>
  <c r="AM767" i="2"/>
  <c r="E767" i="2"/>
  <c r="AP766" i="2" a="1"/>
  <c r="AP766" i="2" s="1"/>
  <c r="AM766" i="2"/>
  <c r="E766" i="2"/>
  <c r="AP765" i="2" a="1"/>
  <c r="AP765" i="2" s="1"/>
  <c r="AM765" i="2"/>
  <c r="E765" i="2"/>
  <c r="AP764" i="2" a="1"/>
  <c r="AP764" i="2" s="1"/>
  <c r="AM764" i="2"/>
  <c r="E764" i="2"/>
  <c r="AP763" i="2" a="1"/>
  <c r="AP763" i="2" s="1"/>
  <c r="AM763" i="2"/>
  <c r="E763" i="2"/>
  <c r="AP762" i="2" a="1"/>
  <c r="AP762" i="2" s="1"/>
  <c r="AM762" i="2"/>
  <c r="E762" i="2"/>
  <c r="AP761" i="2" a="1"/>
  <c r="AP761" i="2" s="1"/>
  <c r="AM761" i="2"/>
  <c r="E761" i="2"/>
  <c r="AP760" i="2" a="1"/>
  <c r="AP760" i="2" s="1"/>
  <c r="AM760" i="2"/>
  <c r="E760" i="2"/>
  <c r="AP759" i="2" a="1"/>
  <c r="AP759" i="2" s="1"/>
  <c r="AM759" i="2"/>
  <c r="E759" i="2"/>
  <c r="AP758" i="2" a="1"/>
  <c r="AP758" i="2" s="1"/>
  <c r="AM758" i="2"/>
  <c r="E758" i="2"/>
  <c r="AP757" i="2" a="1"/>
  <c r="AP757" i="2" s="1"/>
  <c r="AM757" i="2"/>
  <c r="E757" i="2"/>
  <c r="AP756" i="2" a="1"/>
  <c r="AP756" i="2" s="1"/>
  <c r="AM756" i="2"/>
  <c r="E756" i="2"/>
  <c r="AP755" i="2" a="1"/>
  <c r="AP755" i="2" s="1"/>
  <c r="AM755" i="2"/>
  <c r="E755" i="2"/>
  <c r="AP754" i="2" a="1"/>
  <c r="AP754" i="2" s="1"/>
  <c r="AM754" i="2"/>
  <c r="E754" i="2"/>
  <c r="AP753" i="2" a="1"/>
  <c r="AP753" i="2" s="1"/>
  <c r="AM753" i="2"/>
  <c r="E753" i="2"/>
  <c r="AP752" i="2" a="1"/>
  <c r="AP752" i="2" s="1"/>
  <c r="AM752" i="2"/>
  <c r="E752" i="2"/>
  <c r="AP751" i="2" a="1"/>
  <c r="AP751" i="2" s="1"/>
  <c r="AM751" i="2"/>
  <c r="E751" i="2"/>
  <c r="AP750" i="2" a="1"/>
  <c r="AP750" i="2" s="1"/>
  <c r="AM750" i="2"/>
  <c r="E750" i="2"/>
  <c r="AP749" i="2" a="1"/>
  <c r="AP749" i="2" s="1"/>
  <c r="AM749" i="2"/>
  <c r="E749" i="2"/>
  <c r="AP748" i="2" a="1"/>
  <c r="AP748" i="2" s="1"/>
  <c r="AM748" i="2"/>
  <c r="E748" i="2"/>
  <c r="AP747" i="2" a="1"/>
  <c r="AP747" i="2" s="1"/>
  <c r="AM747" i="2"/>
  <c r="E747" i="2"/>
  <c r="AP746" i="2" a="1"/>
  <c r="AP746" i="2" s="1"/>
  <c r="AM746" i="2"/>
  <c r="E746" i="2"/>
  <c r="AP745" i="2" a="1"/>
  <c r="AP745" i="2" s="1"/>
  <c r="AM745" i="2"/>
  <c r="E745" i="2"/>
  <c r="AP744" i="2" a="1"/>
  <c r="AP744" i="2" s="1"/>
  <c r="AM744" i="2"/>
  <c r="E744" i="2"/>
  <c r="AP743" i="2" a="1"/>
  <c r="AP743" i="2" s="1"/>
  <c r="AM743" i="2"/>
  <c r="E743" i="2"/>
  <c r="AP742" i="2" a="1"/>
  <c r="AP742" i="2" s="1"/>
  <c r="AM742" i="2"/>
  <c r="E742" i="2"/>
  <c r="AP741" i="2" a="1"/>
  <c r="AP741" i="2" s="1"/>
  <c r="AM741" i="2"/>
  <c r="E741" i="2"/>
  <c r="AP740" i="2" a="1"/>
  <c r="AP740" i="2" s="1"/>
  <c r="AM740" i="2"/>
  <c r="E740" i="2"/>
  <c r="AP739" i="2" a="1"/>
  <c r="AP739" i="2" s="1"/>
  <c r="AM739" i="2"/>
  <c r="E739" i="2"/>
  <c r="AP738" i="2" a="1"/>
  <c r="AP738" i="2" s="1"/>
  <c r="AM738" i="2"/>
  <c r="E738" i="2"/>
  <c r="AP737" i="2" a="1"/>
  <c r="AP737" i="2" s="1"/>
  <c r="AM737" i="2"/>
  <c r="E737" i="2"/>
  <c r="AP736" i="2" a="1"/>
  <c r="AP736" i="2" s="1"/>
  <c r="AM736" i="2"/>
  <c r="E736" i="2"/>
  <c r="AP735" i="2" a="1"/>
  <c r="AP735" i="2" s="1"/>
  <c r="AM735" i="2"/>
  <c r="E735" i="2"/>
  <c r="AP734" i="2" a="1"/>
  <c r="AP734" i="2" s="1"/>
  <c r="AM734" i="2"/>
  <c r="E734" i="2"/>
  <c r="AP733" i="2" a="1"/>
  <c r="AP733" i="2" s="1"/>
  <c r="AM733" i="2"/>
  <c r="E733" i="2"/>
  <c r="AP732" i="2" a="1"/>
  <c r="AP732" i="2" s="1"/>
  <c r="AM732" i="2"/>
  <c r="E732" i="2"/>
  <c r="AP731" i="2" a="1"/>
  <c r="AP731" i="2" s="1"/>
  <c r="AM731" i="2"/>
  <c r="E731" i="2"/>
  <c r="AP730" i="2" a="1"/>
  <c r="AP730" i="2" s="1"/>
  <c r="AM730" i="2"/>
  <c r="E730" i="2"/>
  <c r="AP729" i="2" a="1"/>
  <c r="AP729" i="2" s="1"/>
  <c r="AM729" i="2"/>
  <c r="E729" i="2"/>
  <c r="AP728" i="2" a="1"/>
  <c r="AP728" i="2" s="1"/>
  <c r="AM728" i="2"/>
  <c r="E728" i="2"/>
  <c r="AP727" i="2" a="1"/>
  <c r="AP727" i="2" s="1"/>
  <c r="AM727" i="2"/>
  <c r="E727" i="2"/>
  <c r="AP726" i="2" a="1"/>
  <c r="AP726" i="2" s="1"/>
  <c r="AM726" i="2"/>
  <c r="E726" i="2"/>
  <c r="AP725" i="2" a="1"/>
  <c r="AP725" i="2" s="1"/>
  <c r="AM725" i="2"/>
  <c r="E725" i="2"/>
  <c r="AP724" i="2"/>
  <c r="AP724" i="2" a="1"/>
  <c r="AM724" i="2"/>
  <c r="E724" i="2"/>
  <c r="AP723" i="2" a="1"/>
  <c r="AP723" i="2" s="1"/>
  <c r="AM723" i="2"/>
  <c r="E723" i="2"/>
  <c r="AP722" i="2" a="1"/>
  <c r="AP722" i="2" s="1"/>
  <c r="AM722" i="2"/>
  <c r="E722" i="2"/>
  <c r="AP721" i="2" a="1"/>
  <c r="AP721" i="2" s="1"/>
  <c r="AM721" i="2"/>
  <c r="E721" i="2"/>
  <c r="AP720" i="2" a="1"/>
  <c r="AP720" i="2" s="1"/>
  <c r="AM720" i="2"/>
  <c r="E720" i="2"/>
  <c r="AP719" i="2" a="1"/>
  <c r="AP719" i="2" s="1"/>
  <c r="AM719" i="2"/>
  <c r="E719" i="2"/>
  <c r="AP718" i="2" a="1"/>
  <c r="AP718" i="2" s="1"/>
  <c r="AM718" i="2"/>
  <c r="E718" i="2"/>
  <c r="AP717" i="2" a="1"/>
  <c r="AP717" i="2" s="1"/>
  <c r="AM717" i="2"/>
  <c r="E717" i="2"/>
  <c r="AP716" i="2" a="1"/>
  <c r="AP716" i="2" s="1"/>
  <c r="AM716" i="2"/>
  <c r="E716" i="2"/>
  <c r="AP715" i="2" a="1"/>
  <c r="AP715" i="2" s="1"/>
  <c r="AM715" i="2"/>
  <c r="E715" i="2"/>
  <c r="AP714" i="2" a="1"/>
  <c r="AP714" i="2" s="1"/>
  <c r="AM714" i="2"/>
  <c r="E714" i="2"/>
  <c r="AP713" i="2" a="1"/>
  <c r="AP713" i="2" s="1"/>
  <c r="AM713" i="2"/>
  <c r="E713" i="2"/>
  <c r="AP712" i="2" a="1"/>
  <c r="AP712" i="2" s="1"/>
  <c r="AM712" i="2"/>
  <c r="E712" i="2"/>
  <c r="AP711" i="2" a="1"/>
  <c r="AP711" i="2" s="1"/>
  <c r="AM711" i="2"/>
  <c r="E711" i="2"/>
  <c r="AP710" i="2" a="1"/>
  <c r="AP710" i="2" s="1"/>
  <c r="AM710" i="2"/>
  <c r="E710" i="2"/>
  <c r="AP709" i="2" a="1"/>
  <c r="AP709" i="2" s="1"/>
  <c r="AM709" i="2"/>
  <c r="E709" i="2"/>
  <c r="AP708" i="2" a="1"/>
  <c r="AP708" i="2" s="1"/>
  <c r="AM708" i="2"/>
  <c r="E708" i="2"/>
  <c r="AP707" i="2" a="1"/>
  <c r="AP707" i="2" s="1"/>
  <c r="AM707" i="2"/>
  <c r="E707" i="2"/>
  <c r="AP706" i="2" a="1"/>
  <c r="AP706" i="2" s="1"/>
  <c r="AM706" i="2"/>
  <c r="E706" i="2"/>
  <c r="AP705" i="2" a="1"/>
  <c r="AP705" i="2" s="1"/>
  <c r="AM705" i="2"/>
  <c r="E705" i="2"/>
  <c r="AP704" i="2" a="1"/>
  <c r="AP704" i="2" s="1"/>
  <c r="AM704" i="2"/>
  <c r="E704" i="2"/>
  <c r="AP703" i="2" a="1"/>
  <c r="AP703" i="2" s="1"/>
  <c r="AM703" i="2"/>
  <c r="E703" i="2"/>
  <c r="AP702" i="2" a="1"/>
  <c r="AP702" i="2" s="1"/>
  <c r="AM702" i="2"/>
  <c r="E702" i="2"/>
  <c r="AP701" i="2" a="1"/>
  <c r="AP701" i="2" s="1"/>
  <c r="AM701" i="2"/>
  <c r="E701" i="2"/>
  <c r="AP700" i="2" a="1"/>
  <c r="AP700" i="2" s="1"/>
  <c r="AM700" i="2"/>
  <c r="E700" i="2"/>
  <c r="AP699" i="2" a="1"/>
  <c r="AP699" i="2" s="1"/>
  <c r="AM699" i="2"/>
  <c r="E699" i="2"/>
  <c r="AP698" i="2" a="1"/>
  <c r="AP698" i="2" s="1"/>
  <c r="AM698" i="2"/>
  <c r="E698" i="2"/>
  <c r="AP697" i="2" a="1"/>
  <c r="AP697" i="2" s="1"/>
  <c r="AM697" i="2"/>
  <c r="E697" i="2"/>
  <c r="AP696" i="2" a="1"/>
  <c r="AP696" i="2" s="1"/>
  <c r="AM696" i="2"/>
  <c r="E696" i="2"/>
  <c r="AP695" i="2" a="1"/>
  <c r="AP695" i="2" s="1"/>
  <c r="AM695" i="2"/>
  <c r="E695" i="2"/>
  <c r="AP694" i="2" a="1"/>
  <c r="AP694" i="2" s="1"/>
  <c r="AM694" i="2"/>
  <c r="E694" i="2"/>
  <c r="AP693" i="2" a="1"/>
  <c r="AP693" i="2" s="1"/>
  <c r="AM693" i="2"/>
  <c r="E693" i="2"/>
  <c r="AP692" i="2" a="1"/>
  <c r="AP692" i="2" s="1"/>
  <c r="AM692" i="2"/>
  <c r="E692" i="2"/>
  <c r="AP691" i="2" a="1"/>
  <c r="AP691" i="2" s="1"/>
  <c r="AM691" i="2"/>
  <c r="E691" i="2"/>
  <c r="AP690" i="2" a="1"/>
  <c r="AP690" i="2" s="1"/>
  <c r="AM690" i="2"/>
  <c r="E690" i="2"/>
  <c r="AP689" i="2" a="1"/>
  <c r="AP689" i="2" s="1"/>
  <c r="AM689" i="2"/>
  <c r="E689" i="2"/>
  <c r="AP688" i="2" a="1"/>
  <c r="AP688" i="2" s="1"/>
  <c r="AM688" i="2"/>
  <c r="E688" i="2"/>
  <c r="AP687" i="2" a="1"/>
  <c r="AP687" i="2" s="1"/>
  <c r="AM687" i="2"/>
  <c r="E687" i="2"/>
  <c r="AP686" i="2" a="1"/>
  <c r="AP686" i="2" s="1"/>
  <c r="AM686" i="2"/>
  <c r="E686" i="2"/>
  <c r="AP685" i="2" a="1"/>
  <c r="AP685" i="2" s="1"/>
  <c r="AM685" i="2"/>
  <c r="E685" i="2"/>
  <c r="AP684" i="2" a="1"/>
  <c r="AP684" i="2" s="1"/>
  <c r="AM684" i="2"/>
  <c r="E684" i="2"/>
  <c r="AP683" i="2" a="1"/>
  <c r="AP683" i="2" s="1"/>
  <c r="AM683" i="2"/>
  <c r="E683" i="2"/>
  <c r="AP682" i="2" a="1"/>
  <c r="AP682" i="2" s="1"/>
  <c r="AM682" i="2"/>
  <c r="E682" i="2"/>
  <c r="AP681" i="2" a="1"/>
  <c r="AP681" i="2" s="1"/>
  <c r="AM681" i="2"/>
  <c r="E681" i="2"/>
  <c r="AP680" i="2" a="1"/>
  <c r="AP680" i="2" s="1"/>
  <c r="AM680" i="2"/>
  <c r="E680" i="2"/>
  <c r="AP679" i="2" a="1"/>
  <c r="AP679" i="2" s="1"/>
  <c r="AM679" i="2"/>
  <c r="E679" i="2"/>
  <c r="AP678" i="2" a="1"/>
  <c r="AP678" i="2" s="1"/>
  <c r="AM678" i="2"/>
  <c r="E678" i="2"/>
  <c r="AP677" i="2" a="1"/>
  <c r="AP677" i="2" s="1"/>
  <c r="AM677" i="2"/>
  <c r="E677" i="2"/>
  <c r="AP676" i="2" a="1"/>
  <c r="AP676" i="2" s="1"/>
  <c r="AM676" i="2"/>
  <c r="E676" i="2"/>
  <c r="AP675" i="2" a="1"/>
  <c r="AP675" i="2" s="1"/>
  <c r="AM675" i="2"/>
  <c r="E675" i="2"/>
  <c r="AP674" i="2" a="1"/>
  <c r="AP674" i="2" s="1"/>
  <c r="AM674" i="2"/>
  <c r="E674" i="2"/>
  <c r="AP673" i="2" a="1"/>
  <c r="AP673" i="2" s="1"/>
  <c r="AM673" i="2"/>
  <c r="E673" i="2"/>
  <c r="AP672" i="2" a="1"/>
  <c r="AP672" i="2" s="1"/>
  <c r="AM672" i="2"/>
  <c r="E672" i="2"/>
  <c r="AP671" i="2" a="1"/>
  <c r="AP671" i="2" s="1"/>
  <c r="AM671" i="2"/>
  <c r="E671" i="2"/>
  <c r="AP670" i="2" a="1"/>
  <c r="AP670" i="2" s="1"/>
  <c r="AM670" i="2"/>
  <c r="E670" i="2"/>
  <c r="AP669" i="2" a="1"/>
  <c r="AP669" i="2" s="1"/>
  <c r="AM669" i="2"/>
  <c r="E669" i="2"/>
  <c r="AP668" i="2" a="1"/>
  <c r="AP668" i="2" s="1"/>
  <c r="AM668" i="2"/>
  <c r="E668" i="2"/>
  <c r="AP667" i="2" a="1"/>
  <c r="AP667" i="2" s="1"/>
  <c r="AM667" i="2"/>
  <c r="E667" i="2"/>
  <c r="AP666" i="2" a="1"/>
  <c r="AP666" i="2" s="1"/>
  <c r="AM666" i="2"/>
  <c r="E666" i="2"/>
  <c r="AP665" i="2" a="1"/>
  <c r="AP665" i="2" s="1"/>
  <c r="AM665" i="2"/>
  <c r="E665" i="2"/>
  <c r="AP664" i="2" a="1"/>
  <c r="AP664" i="2" s="1"/>
  <c r="AM664" i="2"/>
  <c r="E664" i="2"/>
  <c r="AP663" i="2" a="1"/>
  <c r="AP663" i="2" s="1"/>
  <c r="AM663" i="2"/>
  <c r="E663" i="2"/>
  <c r="AP662" i="2" a="1"/>
  <c r="AP662" i="2" s="1"/>
  <c r="AM662" i="2"/>
  <c r="E662" i="2"/>
  <c r="AP661" i="2" a="1"/>
  <c r="AP661" i="2" s="1"/>
  <c r="AM661" i="2"/>
  <c r="E661" i="2"/>
  <c r="AP660" i="2" a="1"/>
  <c r="AP660" i="2" s="1"/>
  <c r="AM660" i="2"/>
  <c r="E660" i="2"/>
  <c r="AP659" i="2" a="1"/>
  <c r="AP659" i="2" s="1"/>
  <c r="AM659" i="2"/>
  <c r="E659" i="2"/>
  <c r="AP658" i="2" a="1"/>
  <c r="AP658" i="2" s="1"/>
  <c r="AM658" i="2"/>
  <c r="E658" i="2"/>
  <c r="AP657" i="2" a="1"/>
  <c r="AP657" i="2" s="1"/>
  <c r="AM657" i="2"/>
  <c r="E657" i="2"/>
  <c r="AP656" i="2" a="1"/>
  <c r="AP656" i="2" s="1"/>
  <c r="AM656" i="2"/>
  <c r="E656" i="2"/>
  <c r="AP655" i="2" a="1"/>
  <c r="AP655" i="2" s="1"/>
  <c r="AM655" i="2"/>
  <c r="E655" i="2"/>
  <c r="AP654" i="2"/>
  <c r="AP654" i="2" a="1"/>
  <c r="AM654" i="2"/>
  <c r="E654" i="2"/>
  <c r="AP653" i="2" a="1"/>
  <c r="AP653" i="2" s="1"/>
  <c r="AM653" i="2"/>
  <c r="E653" i="2"/>
  <c r="AP652" i="2" a="1"/>
  <c r="AP652" i="2" s="1"/>
  <c r="AM652" i="2"/>
  <c r="E652" i="2"/>
  <c r="AP651" i="2" a="1"/>
  <c r="AP651" i="2" s="1"/>
  <c r="AM651" i="2"/>
  <c r="E651" i="2"/>
  <c r="AP650" i="2" a="1"/>
  <c r="AP650" i="2" s="1"/>
  <c r="AM650" i="2"/>
  <c r="E650" i="2"/>
  <c r="AP649" i="2" a="1"/>
  <c r="AP649" i="2" s="1"/>
  <c r="AM649" i="2"/>
  <c r="E649" i="2"/>
  <c r="AP648" i="2" a="1"/>
  <c r="AP648" i="2" s="1"/>
  <c r="AM648" i="2"/>
  <c r="E648" i="2"/>
  <c r="AP647" i="2" a="1"/>
  <c r="AP647" i="2" s="1"/>
  <c r="AM647" i="2"/>
  <c r="E647" i="2"/>
  <c r="AP646" i="2" a="1"/>
  <c r="AP646" i="2" s="1"/>
  <c r="AM646" i="2"/>
  <c r="E646" i="2"/>
  <c r="AP645" i="2" a="1"/>
  <c r="AP645" i="2" s="1"/>
  <c r="AM645" i="2"/>
  <c r="E645" i="2"/>
  <c r="AP644" i="2" a="1"/>
  <c r="AP644" i="2" s="1"/>
  <c r="AM644" i="2"/>
  <c r="E644" i="2"/>
  <c r="AP643" i="2" a="1"/>
  <c r="AP643" i="2" s="1"/>
  <c r="AM643" i="2"/>
  <c r="E643" i="2"/>
  <c r="AP642" i="2" a="1"/>
  <c r="AP642" i="2" s="1"/>
  <c r="AM642" i="2"/>
  <c r="E642" i="2"/>
  <c r="AP641" i="2" a="1"/>
  <c r="AP641" i="2" s="1"/>
  <c r="AM641" i="2"/>
  <c r="E641" i="2"/>
  <c r="AP640" i="2" a="1"/>
  <c r="AP640" i="2" s="1"/>
  <c r="AM640" i="2"/>
  <c r="E640" i="2"/>
  <c r="AP639" i="2" a="1"/>
  <c r="AP639" i="2" s="1"/>
  <c r="AM639" i="2"/>
  <c r="E639" i="2"/>
  <c r="AP638" i="2" a="1"/>
  <c r="AP638" i="2" s="1"/>
  <c r="AM638" i="2"/>
  <c r="E638" i="2"/>
  <c r="AP637" i="2" a="1"/>
  <c r="AP637" i="2" s="1"/>
  <c r="AM637" i="2"/>
  <c r="E637" i="2"/>
  <c r="AP636" i="2" a="1"/>
  <c r="AP636" i="2" s="1"/>
  <c r="AM636" i="2"/>
  <c r="E636" i="2"/>
  <c r="AP635" i="2" a="1"/>
  <c r="AP635" i="2" s="1"/>
  <c r="AM635" i="2"/>
  <c r="E635" i="2"/>
  <c r="AP634" i="2" a="1"/>
  <c r="AP634" i="2" s="1"/>
  <c r="AM634" i="2"/>
  <c r="E634" i="2"/>
  <c r="AP633" i="2" a="1"/>
  <c r="AP633" i="2" s="1"/>
  <c r="AM633" i="2"/>
  <c r="E633" i="2"/>
  <c r="AP632" i="2" a="1"/>
  <c r="AP632" i="2" s="1"/>
  <c r="AM632" i="2"/>
  <c r="E632" i="2"/>
  <c r="AP631" i="2" a="1"/>
  <c r="AP631" i="2" s="1"/>
  <c r="AM631" i="2"/>
  <c r="E631" i="2"/>
  <c r="AP630" i="2" a="1"/>
  <c r="AP630" i="2" s="1"/>
  <c r="AM630" i="2"/>
  <c r="E630" i="2"/>
  <c r="AP629" i="2" a="1"/>
  <c r="AP629" i="2" s="1"/>
  <c r="AM629" i="2"/>
  <c r="E629" i="2"/>
  <c r="AP628" i="2" a="1"/>
  <c r="AP628" i="2" s="1"/>
  <c r="AM628" i="2"/>
  <c r="E628" i="2"/>
  <c r="AP627" i="2" a="1"/>
  <c r="AP627" i="2" s="1"/>
  <c r="AM627" i="2"/>
  <c r="E627" i="2"/>
  <c r="AP626" i="2" a="1"/>
  <c r="AP626" i="2" s="1"/>
  <c r="AM626" i="2"/>
  <c r="E626" i="2"/>
  <c r="AP625" i="2" a="1"/>
  <c r="AP625" i="2" s="1"/>
  <c r="AM625" i="2"/>
  <c r="E625" i="2"/>
  <c r="AP624" i="2" a="1"/>
  <c r="AP624" i="2" s="1"/>
  <c r="AM624" i="2"/>
  <c r="E624" i="2"/>
  <c r="AP623" i="2" a="1"/>
  <c r="AP623" i="2" s="1"/>
  <c r="AM623" i="2"/>
  <c r="E623" i="2"/>
  <c r="AP622" i="2" a="1"/>
  <c r="AP622" i="2" s="1"/>
  <c r="AM622" i="2"/>
  <c r="E622" i="2"/>
  <c r="AP621" i="2" a="1"/>
  <c r="AP621" i="2" s="1"/>
  <c r="AM621" i="2"/>
  <c r="E621" i="2"/>
  <c r="AP620" i="2" a="1"/>
  <c r="AP620" i="2" s="1"/>
  <c r="AM620" i="2"/>
  <c r="E620" i="2"/>
  <c r="AP619" i="2" a="1"/>
  <c r="AP619" i="2" s="1"/>
  <c r="AM619" i="2"/>
  <c r="E619" i="2"/>
  <c r="AP618" i="2" a="1"/>
  <c r="AP618" i="2" s="1"/>
  <c r="AM618" i="2"/>
  <c r="E618" i="2"/>
  <c r="AP617" i="2" a="1"/>
  <c r="AP617" i="2" s="1"/>
  <c r="AM617" i="2"/>
  <c r="E617" i="2"/>
  <c r="AP616" i="2" a="1"/>
  <c r="AP616" i="2" s="1"/>
  <c r="AM616" i="2"/>
  <c r="E616" i="2"/>
  <c r="AP615" i="2" a="1"/>
  <c r="AP615" i="2" s="1"/>
  <c r="AM615" i="2"/>
  <c r="E615" i="2"/>
  <c r="AP614" i="2"/>
  <c r="AP614" i="2" a="1"/>
  <c r="AM614" i="2"/>
  <c r="E614" i="2"/>
  <c r="AP613" i="2" a="1"/>
  <c r="AP613" i="2" s="1"/>
  <c r="AM613" i="2"/>
  <c r="E613" i="2"/>
  <c r="AP612" i="2" a="1"/>
  <c r="AP612" i="2" s="1"/>
  <c r="AM612" i="2"/>
  <c r="E612" i="2"/>
  <c r="AP611" i="2" a="1"/>
  <c r="AP611" i="2" s="1"/>
  <c r="AM611" i="2"/>
  <c r="E611" i="2"/>
  <c r="AP610" i="2" a="1"/>
  <c r="AP610" i="2" s="1"/>
  <c r="AM610" i="2"/>
  <c r="E610" i="2"/>
  <c r="AP609" i="2"/>
  <c r="AP609" i="2" a="1"/>
  <c r="AM609" i="2"/>
  <c r="E609" i="2"/>
  <c r="AP608" i="2" a="1"/>
  <c r="AP608" i="2" s="1"/>
  <c r="AM608" i="2"/>
  <c r="E608" i="2"/>
  <c r="AP607" i="2" a="1"/>
  <c r="AP607" i="2" s="1"/>
  <c r="AM607" i="2"/>
  <c r="E607" i="2"/>
  <c r="AP606" i="2" a="1"/>
  <c r="AP606" i="2" s="1"/>
  <c r="AM606" i="2"/>
  <c r="E606" i="2"/>
  <c r="AP605" i="2" a="1"/>
  <c r="AP605" i="2" s="1"/>
  <c r="AM605" i="2"/>
  <c r="E605" i="2"/>
  <c r="AP604" i="2" a="1"/>
  <c r="AP604" i="2" s="1"/>
  <c r="AM604" i="2"/>
  <c r="E604" i="2"/>
  <c r="AP603" i="2" a="1"/>
  <c r="AP603" i="2" s="1"/>
  <c r="AM603" i="2"/>
  <c r="E603" i="2"/>
  <c r="AP602" i="2" a="1"/>
  <c r="AP602" i="2" s="1"/>
  <c r="AM602" i="2"/>
  <c r="E602" i="2"/>
  <c r="AP601" i="2" a="1"/>
  <c r="AP601" i="2" s="1"/>
  <c r="AM601" i="2"/>
  <c r="E601" i="2"/>
  <c r="AP600" i="2" a="1"/>
  <c r="AP600" i="2" s="1"/>
  <c r="AM600" i="2"/>
  <c r="E600" i="2"/>
  <c r="AP599" i="2" a="1"/>
  <c r="AP599" i="2" s="1"/>
  <c r="AM599" i="2"/>
  <c r="E599" i="2"/>
  <c r="AP598" i="2" a="1"/>
  <c r="AP598" i="2" s="1"/>
  <c r="AM598" i="2"/>
  <c r="E598" i="2"/>
  <c r="AP597" i="2" a="1"/>
  <c r="AP597" i="2" s="1"/>
  <c r="AM597" i="2"/>
  <c r="E597" i="2"/>
  <c r="AP596" i="2" a="1"/>
  <c r="AP596" i="2" s="1"/>
  <c r="AM596" i="2"/>
  <c r="E596" i="2"/>
  <c r="AP595" i="2" a="1"/>
  <c r="AP595" i="2" s="1"/>
  <c r="AM595" i="2"/>
  <c r="E595" i="2"/>
  <c r="AP594" i="2" a="1"/>
  <c r="AP594" i="2" s="1"/>
  <c r="AM594" i="2"/>
  <c r="E594" i="2"/>
  <c r="AP593" i="2" a="1"/>
  <c r="AP593" i="2" s="1"/>
  <c r="AM593" i="2"/>
  <c r="E593" i="2"/>
  <c r="AP592" i="2" a="1"/>
  <c r="AP592" i="2" s="1"/>
  <c r="AM592" i="2"/>
  <c r="E592" i="2"/>
  <c r="AP591" i="2" a="1"/>
  <c r="AP591" i="2" s="1"/>
  <c r="AM591" i="2"/>
  <c r="E591" i="2"/>
  <c r="AP590" i="2" a="1"/>
  <c r="AP590" i="2" s="1"/>
  <c r="AM590" i="2"/>
  <c r="E590" i="2"/>
  <c r="AP589" i="2" a="1"/>
  <c r="AP589" i="2" s="1"/>
  <c r="AM589" i="2"/>
  <c r="E589" i="2"/>
  <c r="AP588" i="2" a="1"/>
  <c r="AP588" i="2" s="1"/>
  <c r="AM588" i="2"/>
  <c r="E588" i="2"/>
  <c r="AP587" i="2" a="1"/>
  <c r="AP587" i="2" s="1"/>
  <c r="AM587" i="2"/>
  <c r="E587" i="2"/>
  <c r="AP586" i="2" a="1"/>
  <c r="AP586" i="2" s="1"/>
  <c r="AM586" i="2"/>
  <c r="E586" i="2"/>
  <c r="AP585" i="2" a="1"/>
  <c r="AP585" i="2" s="1"/>
  <c r="AM585" i="2"/>
  <c r="E585" i="2"/>
  <c r="AP584" i="2"/>
  <c r="AP584" i="2" a="1"/>
  <c r="AM584" i="2"/>
  <c r="E584" i="2"/>
  <c r="AP583" i="2" a="1"/>
  <c r="AP583" i="2" s="1"/>
  <c r="AM583" i="2"/>
  <c r="E583" i="2"/>
  <c r="AP582" i="2" a="1"/>
  <c r="AP582" i="2" s="1"/>
  <c r="AM582" i="2"/>
  <c r="E582" i="2"/>
  <c r="AP581" i="2" a="1"/>
  <c r="AP581" i="2" s="1"/>
  <c r="AM581" i="2"/>
  <c r="E581" i="2"/>
  <c r="AP580" i="2" a="1"/>
  <c r="AP580" i="2" s="1"/>
  <c r="AM580" i="2"/>
  <c r="E580" i="2"/>
  <c r="AP579" i="2" a="1"/>
  <c r="AP579" i="2" s="1"/>
  <c r="AM579" i="2"/>
  <c r="E579" i="2"/>
  <c r="AP578" i="2" a="1"/>
  <c r="AP578" i="2" s="1"/>
  <c r="AM578" i="2"/>
  <c r="E578" i="2"/>
  <c r="AP577" i="2" a="1"/>
  <c r="AP577" i="2" s="1"/>
  <c r="AM577" i="2"/>
  <c r="E577" i="2"/>
  <c r="AP576" i="2" a="1"/>
  <c r="AP576" i="2" s="1"/>
  <c r="AM576" i="2"/>
  <c r="E576" i="2"/>
  <c r="AP575" i="2" a="1"/>
  <c r="AP575" i="2" s="1"/>
  <c r="AM575" i="2"/>
  <c r="E575" i="2"/>
  <c r="AP574" i="2" a="1"/>
  <c r="AP574" i="2" s="1"/>
  <c r="AM574" i="2"/>
  <c r="E574" i="2"/>
  <c r="AP573" i="2" a="1"/>
  <c r="AP573" i="2" s="1"/>
  <c r="AM573" i="2"/>
  <c r="E573" i="2"/>
  <c r="AP572" i="2" a="1"/>
  <c r="AP572" i="2" s="1"/>
  <c r="AM572" i="2"/>
  <c r="E572" i="2"/>
  <c r="AP571" i="2" a="1"/>
  <c r="AP571" i="2" s="1"/>
  <c r="AM571" i="2"/>
  <c r="E571" i="2"/>
  <c r="AP570" i="2" a="1"/>
  <c r="AP570" i="2" s="1"/>
  <c r="AM570" i="2"/>
  <c r="E570" i="2"/>
  <c r="AP569" i="2" a="1"/>
  <c r="AP569" i="2" s="1"/>
  <c r="AM569" i="2"/>
  <c r="E569" i="2"/>
  <c r="AP568" i="2" a="1"/>
  <c r="AP568" i="2" s="1"/>
  <c r="AM568" i="2"/>
  <c r="E568" i="2"/>
  <c r="AP567" i="2" a="1"/>
  <c r="AP567" i="2" s="1"/>
  <c r="AM567" i="2"/>
  <c r="E567" i="2"/>
  <c r="AP566" i="2" a="1"/>
  <c r="AP566" i="2" s="1"/>
  <c r="AM566" i="2"/>
  <c r="E566" i="2"/>
  <c r="AP565" i="2" a="1"/>
  <c r="AP565" i="2" s="1"/>
  <c r="AM565" i="2"/>
  <c r="E565" i="2"/>
  <c r="AP564" i="2" a="1"/>
  <c r="AP564" i="2" s="1"/>
  <c r="AM564" i="2"/>
  <c r="E564" i="2"/>
  <c r="AP563" i="2"/>
  <c r="AP563" i="2" a="1"/>
  <c r="AM563" i="2"/>
  <c r="E563" i="2"/>
  <c r="AP562" i="2" a="1"/>
  <c r="AP562" i="2" s="1"/>
  <c r="AM562" i="2"/>
  <c r="E562" i="2"/>
  <c r="AP561" i="2" a="1"/>
  <c r="AP561" i="2" s="1"/>
  <c r="AM561" i="2"/>
  <c r="E561" i="2"/>
  <c r="AP560" i="2" a="1"/>
  <c r="AP560" i="2" s="1"/>
  <c r="AM560" i="2"/>
  <c r="E560" i="2"/>
  <c r="AP559" i="2" a="1"/>
  <c r="AP559" i="2" s="1"/>
  <c r="AM559" i="2"/>
  <c r="E559" i="2"/>
  <c r="AP558" i="2" a="1"/>
  <c r="AP558" i="2" s="1"/>
  <c r="AM558" i="2"/>
  <c r="E558" i="2"/>
  <c r="AP557" i="2" a="1"/>
  <c r="AP557" i="2" s="1"/>
  <c r="AM557" i="2"/>
  <c r="E557" i="2"/>
  <c r="AP556" i="2" a="1"/>
  <c r="AP556" i="2" s="1"/>
  <c r="AM556" i="2"/>
  <c r="E556" i="2"/>
  <c r="AP555" i="2" a="1"/>
  <c r="AP555" i="2" s="1"/>
  <c r="AM555" i="2"/>
  <c r="E555" i="2"/>
  <c r="AP554" i="2" a="1"/>
  <c r="AP554" i="2" s="1"/>
  <c r="AM554" i="2"/>
  <c r="E554" i="2"/>
  <c r="AP553" i="2" a="1"/>
  <c r="AP553" i="2" s="1"/>
  <c r="AM553" i="2"/>
  <c r="E553" i="2"/>
  <c r="AP552" i="2" a="1"/>
  <c r="AP552" i="2" s="1"/>
  <c r="AM552" i="2"/>
  <c r="E552" i="2"/>
  <c r="AP551" i="2" a="1"/>
  <c r="AP551" i="2" s="1"/>
  <c r="AM551" i="2"/>
  <c r="E551" i="2"/>
  <c r="AP550" i="2" a="1"/>
  <c r="AP550" i="2" s="1"/>
  <c r="AM550" i="2"/>
  <c r="E550" i="2"/>
  <c r="AP549" i="2" a="1"/>
  <c r="AP549" i="2" s="1"/>
  <c r="AM549" i="2"/>
  <c r="E549" i="2"/>
  <c r="AP548" i="2" a="1"/>
  <c r="AP548" i="2" s="1"/>
  <c r="AM548" i="2"/>
  <c r="E548" i="2"/>
  <c r="AP547" i="2" a="1"/>
  <c r="AP547" i="2" s="1"/>
  <c r="AM547" i="2"/>
  <c r="E547" i="2"/>
  <c r="AP546" i="2" a="1"/>
  <c r="AP546" i="2" s="1"/>
  <c r="AM546" i="2"/>
  <c r="E546" i="2"/>
  <c r="AP545" i="2" a="1"/>
  <c r="AP545" i="2" s="1"/>
  <c r="AM545" i="2"/>
  <c r="E545" i="2"/>
  <c r="AP544" i="2" a="1"/>
  <c r="AP544" i="2" s="1"/>
  <c r="AM544" i="2"/>
  <c r="E544" i="2"/>
  <c r="AP543" i="2" a="1"/>
  <c r="AP543" i="2" s="1"/>
  <c r="AM543" i="2"/>
  <c r="E543" i="2"/>
  <c r="AP542" i="2" a="1"/>
  <c r="AP542" i="2" s="1"/>
  <c r="AM542" i="2"/>
  <c r="E542" i="2"/>
  <c r="AP541" i="2" a="1"/>
  <c r="AP541" i="2" s="1"/>
  <c r="AM541" i="2"/>
  <c r="E541" i="2"/>
  <c r="AP540" i="2" a="1"/>
  <c r="AP540" i="2" s="1"/>
  <c r="AM540" i="2"/>
  <c r="E540" i="2"/>
  <c r="AP539" i="2" a="1"/>
  <c r="AP539" i="2" s="1"/>
  <c r="AM539" i="2"/>
  <c r="E539" i="2"/>
  <c r="AP538" i="2" a="1"/>
  <c r="AP538" i="2" s="1"/>
  <c r="AM538" i="2"/>
  <c r="E538" i="2"/>
  <c r="AP537" i="2" a="1"/>
  <c r="AP537" i="2" s="1"/>
  <c r="AM537" i="2"/>
  <c r="E537" i="2"/>
  <c r="AP536" i="2" a="1"/>
  <c r="AP536" i="2" s="1"/>
  <c r="AM536" i="2"/>
  <c r="E536" i="2"/>
  <c r="AP535" i="2" a="1"/>
  <c r="AP535" i="2" s="1"/>
  <c r="AM535" i="2"/>
  <c r="E535" i="2"/>
  <c r="AP534" i="2" a="1"/>
  <c r="AP534" i="2" s="1"/>
  <c r="AM534" i="2"/>
  <c r="E534" i="2"/>
  <c r="AP533" i="2" a="1"/>
  <c r="AP533" i="2" s="1"/>
  <c r="AM533" i="2"/>
  <c r="E533" i="2"/>
  <c r="AP532" i="2" a="1"/>
  <c r="AP532" i="2" s="1"/>
  <c r="AM532" i="2"/>
  <c r="E532" i="2"/>
  <c r="AP531" i="2" a="1"/>
  <c r="AP531" i="2" s="1"/>
  <c r="AM531" i="2"/>
  <c r="E531" i="2"/>
  <c r="AP530" i="2" a="1"/>
  <c r="AP530" i="2" s="1"/>
  <c r="AM530" i="2"/>
  <c r="E530" i="2"/>
  <c r="AP529" i="2" a="1"/>
  <c r="AP529" i="2" s="1"/>
  <c r="AM529" i="2"/>
  <c r="E529" i="2"/>
  <c r="AP528" i="2" a="1"/>
  <c r="AP528" i="2" s="1"/>
  <c r="AM528" i="2"/>
  <c r="E528" i="2"/>
  <c r="AP527" i="2" a="1"/>
  <c r="AP527" i="2" s="1"/>
  <c r="AM527" i="2"/>
  <c r="E527" i="2"/>
  <c r="AP526" i="2" a="1"/>
  <c r="AP526" i="2" s="1"/>
  <c r="AM526" i="2"/>
  <c r="E526" i="2"/>
  <c r="AP525" i="2" a="1"/>
  <c r="AP525" i="2" s="1"/>
  <c r="AM525" i="2"/>
  <c r="E525" i="2"/>
  <c r="AP524" i="2" a="1"/>
  <c r="AP524" i="2" s="1"/>
  <c r="AM524" i="2"/>
  <c r="E524" i="2"/>
  <c r="AP523" i="2" a="1"/>
  <c r="AP523" i="2" s="1"/>
  <c r="AM523" i="2"/>
  <c r="E523" i="2"/>
  <c r="AP522" i="2" a="1"/>
  <c r="AP522" i="2" s="1"/>
  <c r="AM522" i="2"/>
  <c r="E522" i="2"/>
  <c r="AP521" i="2" a="1"/>
  <c r="AP521" i="2" s="1"/>
  <c r="AM521" i="2"/>
  <c r="E521" i="2"/>
  <c r="AP520" i="2" a="1"/>
  <c r="AP520" i="2" s="1"/>
  <c r="AM520" i="2"/>
  <c r="E520" i="2"/>
  <c r="AP519" i="2" a="1"/>
  <c r="AP519" i="2" s="1"/>
  <c r="AM519" i="2"/>
  <c r="E519" i="2"/>
  <c r="AP518" i="2" a="1"/>
  <c r="AP518" i="2" s="1"/>
  <c r="AM518" i="2"/>
  <c r="E518" i="2"/>
  <c r="AP517" i="2" a="1"/>
  <c r="AP517" i="2" s="1"/>
  <c r="AM517" i="2"/>
  <c r="E517" i="2"/>
  <c r="AP516" i="2" a="1"/>
  <c r="AP516" i="2" s="1"/>
  <c r="AM516" i="2"/>
  <c r="E516" i="2"/>
  <c r="AP515" i="2" a="1"/>
  <c r="AP515" i="2" s="1"/>
  <c r="AM515" i="2"/>
  <c r="E515" i="2"/>
  <c r="AP514" i="2" a="1"/>
  <c r="AP514" i="2" s="1"/>
  <c r="AM514" i="2"/>
  <c r="E514" i="2"/>
  <c r="AP513" i="2" a="1"/>
  <c r="AP513" i="2" s="1"/>
  <c r="AM513" i="2"/>
  <c r="E513" i="2"/>
  <c r="AP512" i="2" a="1"/>
  <c r="AP512" i="2" s="1"/>
  <c r="AM512" i="2"/>
  <c r="E512" i="2"/>
  <c r="AP511" i="2" a="1"/>
  <c r="AP511" i="2" s="1"/>
  <c r="AM511" i="2"/>
  <c r="E511" i="2"/>
  <c r="AP510" i="2" a="1"/>
  <c r="AP510" i="2" s="1"/>
  <c r="AM510" i="2"/>
  <c r="E510" i="2"/>
  <c r="AP509" i="2" a="1"/>
  <c r="AP509" i="2" s="1"/>
  <c r="AM509" i="2"/>
  <c r="E509" i="2"/>
  <c r="AP508" i="2" a="1"/>
  <c r="AP508" i="2" s="1"/>
  <c r="AM508" i="2"/>
  <c r="E508" i="2"/>
  <c r="AP507" i="2" a="1"/>
  <c r="AP507" i="2" s="1"/>
  <c r="AM507" i="2"/>
  <c r="E507" i="2"/>
  <c r="AP506" i="2" a="1"/>
  <c r="AP506" i="2" s="1"/>
  <c r="AM506" i="2"/>
  <c r="E506" i="2"/>
  <c r="AP505" i="2" a="1"/>
  <c r="AP505" i="2" s="1"/>
  <c r="AM505" i="2"/>
  <c r="E505" i="2"/>
  <c r="AP504" i="2" a="1"/>
  <c r="AP504" i="2" s="1"/>
  <c r="AM504" i="2"/>
  <c r="E504" i="2"/>
  <c r="AP503" i="2"/>
  <c r="AP503" i="2" a="1"/>
  <c r="AM503" i="2"/>
  <c r="E503" i="2"/>
  <c r="AP502" i="2" a="1"/>
  <c r="AP502" i="2" s="1"/>
  <c r="AM502" i="2"/>
  <c r="E502" i="2"/>
  <c r="AP501" i="2" a="1"/>
  <c r="AP501" i="2" s="1"/>
  <c r="AM501" i="2"/>
  <c r="E501" i="2"/>
  <c r="AP500" i="2" a="1"/>
  <c r="AP500" i="2" s="1"/>
  <c r="AM500" i="2"/>
  <c r="E500" i="2"/>
  <c r="AP499" i="2" a="1"/>
  <c r="AP499" i="2" s="1"/>
  <c r="AM499" i="2"/>
  <c r="E499" i="2"/>
  <c r="AP498" i="2" a="1"/>
  <c r="AP498" i="2" s="1"/>
  <c r="AM498" i="2"/>
  <c r="E498" i="2"/>
  <c r="AP497" i="2" a="1"/>
  <c r="AP497" i="2" s="1"/>
  <c r="AM497" i="2"/>
  <c r="E497" i="2"/>
  <c r="AP496" i="2" a="1"/>
  <c r="AP496" i="2" s="1"/>
  <c r="AM496" i="2"/>
  <c r="E496" i="2"/>
  <c r="AP495" i="2" a="1"/>
  <c r="AP495" i="2" s="1"/>
  <c r="AM495" i="2"/>
  <c r="E495" i="2"/>
  <c r="AP494" i="2" a="1"/>
  <c r="AP494" i="2" s="1"/>
  <c r="AM494" i="2"/>
  <c r="E494" i="2"/>
  <c r="AP493" i="2" a="1"/>
  <c r="AP493" i="2" s="1"/>
  <c r="AM493" i="2"/>
  <c r="E493" i="2"/>
  <c r="AP492" i="2" a="1"/>
  <c r="AP492" i="2" s="1"/>
  <c r="AM492" i="2"/>
  <c r="E492" i="2"/>
  <c r="AP491" i="2" a="1"/>
  <c r="AP491" i="2" s="1"/>
  <c r="AM491" i="2"/>
  <c r="E491" i="2"/>
  <c r="AP490" i="2" a="1"/>
  <c r="AP490" i="2" s="1"/>
  <c r="AM490" i="2"/>
  <c r="E490" i="2"/>
  <c r="AP489" i="2" a="1"/>
  <c r="AP489" i="2" s="1"/>
  <c r="AM489" i="2"/>
  <c r="E489" i="2"/>
  <c r="AP488" i="2" a="1"/>
  <c r="AP488" i="2" s="1"/>
  <c r="AM488" i="2"/>
  <c r="E488" i="2"/>
  <c r="AP487" i="2" a="1"/>
  <c r="AP487" i="2" s="1"/>
  <c r="AM487" i="2"/>
  <c r="E487" i="2"/>
  <c r="AP486" i="2" a="1"/>
  <c r="AP486" i="2" s="1"/>
  <c r="AM486" i="2"/>
  <c r="E486" i="2"/>
  <c r="AP485" i="2" a="1"/>
  <c r="AP485" i="2" s="1"/>
  <c r="AM485" i="2"/>
  <c r="E485" i="2"/>
  <c r="AP484" i="2" a="1"/>
  <c r="AP484" i="2" s="1"/>
  <c r="AM484" i="2"/>
  <c r="E484" i="2"/>
  <c r="AP483" i="2" a="1"/>
  <c r="AP483" i="2" s="1"/>
  <c r="AM483" i="2"/>
  <c r="E483" i="2"/>
  <c r="AP482" i="2" a="1"/>
  <c r="AP482" i="2" s="1"/>
  <c r="AM482" i="2"/>
  <c r="E482" i="2"/>
  <c r="AP481" i="2" a="1"/>
  <c r="AP481" i="2" s="1"/>
  <c r="AM481" i="2"/>
  <c r="E481" i="2"/>
  <c r="AP480" i="2" a="1"/>
  <c r="AP480" i="2" s="1"/>
  <c r="AM480" i="2"/>
  <c r="E480" i="2"/>
  <c r="AP479" i="2" a="1"/>
  <c r="AP479" i="2" s="1"/>
  <c r="AM479" i="2"/>
  <c r="E479" i="2"/>
  <c r="AP478" i="2" a="1"/>
  <c r="AP478" i="2" s="1"/>
  <c r="AM478" i="2"/>
  <c r="E478" i="2"/>
  <c r="AP477" i="2" a="1"/>
  <c r="AP477" i="2" s="1"/>
  <c r="AM477" i="2"/>
  <c r="E477" i="2"/>
  <c r="AP476" i="2" a="1"/>
  <c r="AP476" i="2" s="1"/>
  <c r="AM476" i="2"/>
  <c r="E476" i="2"/>
  <c r="AP475" i="2" a="1"/>
  <c r="AP475" i="2" s="1"/>
  <c r="AM475" i="2"/>
  <c r="E475" i="2"/>
  <c r="AP474" i="2" a="1"/>
  <c r="AP474" i="2" s="1"/>
  <c r="AM474" i="2"/>
  <c r="E474" i="2"/>
  <c r="AP473" i="2" a="1"/>
  <c r="AP473" i="2" s="1"/>
  <c r="AM473" i="2"/>
  <c r="E473" i="2"/>
  <c r="AP472" i="2" a="1"/>
  <c r="AP472" i="2" s="1"/>
  <c r="AM472" i="2"/>
  <c r="E472" i="2"/>
  <c r="AP471" i="2" a="1"/>
  <c r="AP471" i="2" s="1"/>
  <c r="AM471" i="2"/>
  <c r="E471" i="2"/>
  <c r="AP470" i="2" a="1"/>
  <c r="AP470" i="2" s="1"/>
  <c r="AM470" i="2"/>
  <c r="E470" i="2"/>
  <c r="AP469" i="2" a="1"/>
  <c r="AP469" i="2" s="1"/>
  <c r="AM469" i="2"/>
  <c r="E469" i="2"/>
  <c r="AP468" i="2" a="1"/>
  <c r="AP468" i="2" s="1"/>
  <c r="AM468" i="2"/>
  <c r="E468" i="2"/>
  <c r="AP467" i="2" a="1"/>
  <c r="AP467" i="2" s="1"/>
  <c r="AM467" i="2"/>
  <c r="E467" i="2"/>
  <c r="AP466" i="2" a="1"/>
  <c r="AP466" i="2" s="1"/>
  <c r="AM466" i="2"/>
  <c r="E466" i="2"/>
  <c r="AP465" i="2" a="1"/>
  <c r="AP465" i="2" s="1"/>
  <c r="AM465" i="2"/>
  <c r="E465" i="2"/>
  <c r="AP464" i="2" a="1"/>
  <c r="AP464" i="2" s="1"/>
  <c r="AM464" i="2"/>
  <c r="E464" i="2"/>
  <c r="AP463" i="2" a="1"/>
  <c r="AP463" i="2" s="1"/>
  <c r="AM463" i="2"/>
  <c r="E463" i="2"/>
  <c r="AP462" i="2" a="1"/>
  <c r="AP462" i="2" s="1"/>
  <c r="AM462" i="2"/>
  <c r="E462" i="2"/>
  <c r="AP461" i="2" a="1"/>
  <c r="AP461" i="2" s="1"/>
  <c r="AM461" i="2"/>
  <c r="E461" i="2"/>
  <c r="AP460" i="2" a="1"/>
  <c r="AP460" i="2" s="1"/>
  <c r="AM460" i="2"/>
  <c r="E460" i="2"/>
  <c r="AP459" i="2" a="1"/>
  <c r="AP459" i="2" s="1"/>
  <c r="AM459" i="2"/>
  <c r="E459" i="2"/>
  <c r="AP458" i="2" a="1"/>
  <c r="AP458" i="2" s="1"/>
  <c r="AM458" i="2"/>
  <c r="E458" i="2"/>
  <c r="AP457" i="2" a="1"/>
  <c r="AP457" i="2" s="1"/>
  <c r="AM457" i="2"/>
  <c r="E457" i="2"/>
  <c r="AP456" i="2" a="1"/>
  <c r="AP456" i="2" s="1"/>
  <c r="AM456" i="2"/>
  <c r="E456" i="2"/>
  <c r="AP455" i="2" a="1"/>
  <c r="AP455" i="2" s="1"/>
  <c r="AM455" i="2"/>
  <c r="E455" i="2"/>
  <c r="AP454" i="2" a="1"/>
  <c r="AP454" i="2" s="1"/>
  <c r="AM454" i="2"/>
  <c r="E454" i="2"/>
  <c r="AP453" i="2" a="1"/>
  <c r="AP453" i="2" s="1"/>
  <c r="AM453" i="2"/>
  <c r="E453" i="2"/>
  <c r="AP452" i="2" a="1"/>
  <c r="AP452" i="2" s="1"/>
  <c r="AM452" i="2"/>
  <c r="E452" i="2"/>
  <c r="AP451" i="2" a="1"/>
  <c r="AP451" i="2" s="1"/>
  <c r="AM451" i="2"/>
  <c r="E451" i="2"/>
  <c r="AP450" i="2" a="1"/>
  <c r="AP450" i="2" s="1"/>
  <c r="AM450" i="2"/>
  <c r="E450" i="2"/>
  <c r="AP449" i="2" a="1"/>
  <c r="AP449" i="2" s="1"/>
  <c r="AM449" i="2"/>
  <c r="E449" i="2"/>
  <c r="AP448" i="2" a="1"/>
  <c r="AP448" i="2" s="1"/>
  <c r="AM448" i="2"/>
  <c r="E448" i="2"/>
  <c r="AP447" i="2" a="1"/>
  <c r="AP447" i="2" s="1"/>
  <c r="AM447" i="2"/>
  <c r="E447" i="2"/>
  <c r="AP446" i="2" a="1"/>
  <c r="AP446" i="2" s="1"/>
  <c r="AM446" i="2"/>
  <c r="E446" i="2"/>
  <c r="AP445" i="2" a="1"/>
  <c r="AP445" i="2" s="1"/>
  <c r="AM445" i="2"/>
  <c r="E445" i="2"/>
  <c r="AP444" i="2" a="1"/>
  <c r="AP444" i="2" s="1"/>
  <c r="AM444" i="2"/>
  <c r="E444" i="2"/>
  <c r="AP443" i="2" a="1"/>
  <c r="AP443" i="2" s="1"/>
  <c r="AM443" i="2"/>
  <c r="E443" i="2"/>
  <c r="AP442" i="2" a="1"/>
  <c r="AP442" i="2" s="1"/>
  <c r="AM442" i="2"/>
  <c r="E442" i="2"/>
  <c r="AP441" i="2" a="1"/>
  <c r="AP441" i="2" s="1"/>
  <c r="AM441" i="2"/>
  <c r="E441" i="2"/>
  <c r="AP440" i="2" a="1"/>
  <c r="AP440" i="2" s="1"/>
  <c r="AM440" i="2"/>
  <c r="E440" i="2"/>
  <c r="AP439" i="2" a="1"/>
  <c r="AP439" i="2" s="1"/>
  <c r="AM439" i="2"/>
  <c r="E439" i="2"/>
  <c r="AP438" i="2" a="1"/>
  <c r="AP438" i="2" s="1"/>
  <c r="AM438" i="2"/>
  <c r="E438" i="2"/>
  <c r="AP437" i="2" a="1"/>
  <c r="AP437" i="2" s="1"/>
  <c r="AM437" i="2"/>
  <c r="E437" i="2"/>
  <c r="AP436" i="2" a="1"/>
  <c r="AP436" i="2" s="1"/>
  <c r="AM436" i="2"/>
  <c r="E436" i="2"/>
  <c r="AP435" i="2" a="1"/>
  <c r="AP435" i="2" s="1"/>
  <c r="AM435" i="2"/>
  <c r="E435" i="2"/>
  <c r="AP434" i="2" a="1"/>
  <c r="AP434" i="2" s="1"/>
  <c r="AM434" i="2"/>
  <c r="E434" i="2"/>
  <c r="AP433" i="2" a="1"/>
  <c r="AP433" i="2" s="1"/>
  <c r="AM433" i="2"/>
  <c r="E433" i="2"/>
  <c r="AP432" i="2" a="1"/>
  <c r="AP432" i="2" s="1"/>
  <c r="AM432" i="2"/>
  <c r="E432" i="2"/>
  <c r="AP431" i="2" a="1"/>
  <c r="AP431" i="2" s="1"/>
  <c r="AM431" i="2"/>
  <c r="E431" i="2"/>
  <c r="AP430" i="2" a="1"/>
  <c r="AP430" i="2" s="1"/>
  <c r="AM430" i="2"/>
  <c r="E430" i="2"/>
  <c r="AP429" i="2" a="1"/>
  <c r="AP429" i="2" s="1"/>
  <c r="AM429" i="2"/>
  <c r="E429" i="2"/>
  <c r="AP428" i="2" a="1"/>
  <c r="AP428" i="2" s="1"/>
  <c r="AM428" i="2"/>
  <c r="E428" i="2"/>
  <c r="AP427" i="2" a="1"/>
  <c r="AP427" i="2" s="1"/>
  <c r="AM427" i="2"/>
  <c r="E427" i="2"/>
  <c r="AP426" i="2" a="1"/>
  <c r="AP426" i="2" s="1"/>
  <c r="AM426" i="2"/>
  <c r="E426" i="2"/>
  <c r="AP425" i="2" a="1"/>
  <c r="AP425" i="2" s="1"/>
  <c r="AM425" i="2"/>
  <c r="E425" i="2"/>
  <c r="AP424" i="2" a="1"/>
  <c r="AP424" i="2" s="1"/>
  <c r="AM424" i="2"/>
  <c r="E424" i="2"/>
  <c r="AP423" i="2" a="1"/>
  <c r="AP423" i="2" s="1"/>
  <c r="AM423" i="2"/>
  <c r="E423" i="2"/>
  <c r="AP422" i="2" a="1"/>
  <c r="AP422" i="2" s="1"/>
  <c r="AM422" i="2"/>
  <c r="E422" i="2"/>
  <c r="AP421" i="2" a="1"/>
  <c r="AP421" i="2" s="1"/>
  <c r="AM421" i="2"/>
  <c r="E421" i="2"/>
  <c r="AP420" i="2" a="1"/>
  <c r="AP420" i="2" s="1"/>
  <c r="AM420" i="2"/>
  <c r="E420" i="2"/>
  <c r="AP419" i="2" a="1"/>
  <c r="AP419" i="2" s="1"/>
  <c r="AM419" i="2"/>
  <c r="E419" i="2"/>
  <c r="AP418" i="2" a="1"/>
  <c r="AP418" i="2" s="1"/>
  <c r="AM418" i="2"/>
  <c r="E418" i="2"/>
  <c r="AP417" i="2" a="1"/>
  <c r="AP417" i="2" s="1"/>
  <c r="AM417" i="2"/>
  <c r="E417" i="2"/>
  <c r="AP416" i="2" a="1"/>
  <c r="AP416" i="2" s="1"/>
  <c r="AM416" i="2"/>
  <c r="E416" i="2"/>
  <c r="AP415" i="2" a="1"/>
  <c r="AP415" i="2" s="1"/>
  <c r="AM415" i="2"/>
  <c r="E415" i="2"/>
  <c r="AP414" i="2" a="1"/>
  <c r="AP414" i="2" s="1"/>
  <c r="AM414" i="2"/>
  <c r="E414" i="2"/>
  <c r="AP413" i="2" a="1"/>
  <c r="AP413" i="2" s="1"/>
  <c r="AM413" i="2"/>
  <c r="E413" i="2"/>
  <c r="AP412" i="2" a="1"/>
  <c r="AP412" i="2" s="1"/>
  <c r="AM412" i="2"/>
  <c r="E412" i="2"/>
  <c r="AP411" i="2" a="1"/>
  <c r="AP411" i="2" s="1"/>
  <c r="AM411" i="2"/>
  <c r="E411" i="2"/>
  <c r="AP410" i="2" a="1"/>
  <c r="AP410" i="2" s="1"/>
  <c r="AM410" i="2"/>
  <c r="E410" i="2"/>
  <c r="AP409" i="2" a="1"/>
  <c r="AP409" i="2" s="1"/>
  <c r="AM409" i="2"/>
  <c r="E409" i="2"/>
  <c r="AP408" i="2" a="1"/>
  <c r="AP408" i="2" s="1"/>
  <c r="AM408" i="2"/>
  <c r="E408" i="2"/>
  <c r="AP407" i="2" a="1"/>
  <c r="AP407" i="2" s="1"/>
  <c r="AM407" i="2"/>
  <c r="E407" i="2"/>
  <c r="AP406" i="2" a="1"/>
  <c r="AP406" i="2" s="1"/>
  <c r="AM406" i="2"/>
  <c r="E406" i="2"/>
  <c r="AP405" i="2" a="1"/>
  <c r="AP405" i="2" s="1"/>
  <c r="AM405" i="2"/>
  <c r="E405" i="2"/>
  <c r="AP404" i="2" a="1"/>
  <c r="AP404" i="2" s="1"/>
  <c r="AM404" i="2"/>
  <c r="E404" i="2"/>
  <c r="AP403" i="2" a="1"/>
  <c r="AP403" i="2" s="1"/>
  <c r="AM403" i="2"/>
  <c r="E403" i="2"/>
  <c r="AP402" i="2" a="1"/>
  <c r="AP402" i="2" s="1"/>
  <c r="AM402" i="2"/>
  <c r="E402" i="2"/>
  <c r="AP401" i="2" a="1"/>
  <c r="AP401" i="2" s="1"/>
  <c r="AM401" i="2"/>
  <c r="E401" i="2"/>
  <c r="AP400" i="2" a="1"/>
  <c r="AP400" i="2" s="1"/>
  <c r="AM400" i="2"/>
  <c r="E400" i="2"/>
  <c r="AP399" i="2" a="1"/>
  <c r="AP399" i="2" s="1"/>
  <c r="AM399" i="2"/>
  <c r="E399" i="2"/>
  <c r="AP398" i="2" a="1"/>
  <c r="AP398" i="2" s="1"/>
  <c r="AM398" i="2"/>
  <c r="E398" i="2"/>
  <c r="AP397" i="2" a="1"/>
  <c r="AP397" i="2" s="1"/>
  <c r="AM397" i="2"/>
  <c r="E397" i="2"/>
  <c r="AP396" i="2" a="1"/>
  <c r="AP396" i="2" s="1"/>
  <c r="AM396" i="2"/>
  <c r="E396" i="2"/>
  <c r="AP395" i="2" a="1"/>
  <c r="AP395" i="2" s="1"/>
  <c r="AM395" i="2"/>
  <c r="E395" i="2"/>
  <c r="AP394" i="2" a="1"/>
  <c r="AP394" i="2" s="1"/>
  <c r="AM394" i="2"/>
  <c r="E394" i="2"/>
  <c r="AP393" i="2" a="1"/>
  <c r="AP393" i="2" s="1"/>
  <c r="AM393" i="2"/>
  <c r="E393" i="2"/>
  <c r="AP392" i="2" a="1"/>
  <c r="AP392" i="2" s="1"/>
  <c r="AM392" i="2"/>
  <c r="E392" i="2"/>
  <c r="AP391" i="2" a="1"/>
  <c r="AP391" i="2" s="1"/>
  <c r="AM391" i="2"/>
  <c r="E391" i="2"/>
  <c r="AP390" i="2" a="1"/>
  <c r="AP390" i="2" s="1"/>
  <c r="AM390" i="2"/>
  <c r="E390" i="2"/>
  <c r="AP389" i="2" a="1"/>
  <c r="AP389" i="2" s="1"/>
  <c r="AM389" i="2"/>
  <c r="E389" i="2"/>
  <c r="AP388" i="2" a="1"/>
  <c r="AP388" i="2" s="1"/>
  <c r="AM388" i="2"/>
  <c r="E388" i="2"/>
  <c r="AP387" i="2" a="1"/>
  <c r="AP387" i="2" s="1"/>
  <c r="AM387" i="2"/>
  <c r="E387" i="2"/>
  <c r="AP386" i="2" a="1"/>
  <c r="AP386" i="2" s="1"/>
  <c r="AM386" i="2"/>
  <c r="E386" i="2"/>
  <c r="AP385" i="2" a="1"/>
  <c r="AP385" i="2" s="1"/>
  <c r="AM385" i="2"/>
  <c r="E385" i="2"/>
  <c r="AP384" i="2" a="1"/>
  <c r="AP384" i="2" s="1"/>
  <c r="AM384" i="2"/>
  <c r="E384" i="2"/>
  <c r="AP383" i="2" a="1"/>
  <c r="AP383" i="2" s="1"/>
  <c r="AM383" i="2"/>
  <c r="E383" i="2"/>
  <c r="AP382" i="2" a="1"/>
  <c r="AP382" i="2" s="1"/>
  <c r="AM382" i="2"/>
  <c r="E382" i="2"/>
  <c r="AP381" i="2" a="1"/>
  <c r="AP381" i="2" s="1"/>
  <c r="AM381" i="2"/>
  <c r="E381" i="2"/>
  <c r="AP380" i="2" a="1"/>
  <c r="AP380" i="2" s="1"/>
  <c r="AM380" i="2"/>
  <c r="E380" i="2"/>
  <c r="AP379" i="2" a="1"/>
  <c r="AP379" i="2" s="1"/>
  <c r="AM379" i="2"/>
  <c r="E379" i="2"/>
  <c r="AP378" i="2" a="1"/>
  <c r="AP378" i="2" s="1"/>
  <c r="AM378" i="2"/>
  <c r="E378" i="2"/>
  <c r="AP377" i="2" a="1"/>
  <c r="AP377" i="2" s="1"/>
  <c r="AM377" i="2"/>
  <c r="E377" i="2"/>
  <c r="AP376" i="2" a="1"/>
  <c r="AP376" i="2" s="1"/>
  <c r="AM376" i="2"/>
  <c r="E376" i="2"/>
  <c r="AP375" i="2" a="1"/>
  <c r="AP375" i="2" s="1"/>
  <c r="AM375" i="2"/>
  <c r="E375" i="2"/>
  <c r="AP374" i="2" a="1"/>
  <c r="AP374" i="2" s="1"/>
  <c r="AM374" i="2"/>
  <c r="E374" i="2"/>
  <c r="AP373" i="2" a="1"/>
  <c r="AP373" i="2" s="1"/>
  <c r="AM373" i="2"/>
  <c r="E373" i="2"/>
  <c r="AP372" i="2" a="1"/>
  <c r="AP372" i="2" s="1"/>
  <c r="AM372" i="2"/>
  <c r="E372" i="2"/>
  <c r="AP371" i="2" a="1"/>
  <c r="AP371" i="2" s="1"/>
  <c r="AM371" i="2"/>
  <c r="E371" i="2"/>
  <c r="AP370" i="2" a="1"/>
  <c r="AP370" i="2" s="1"/>
  <c r="AM370" i="2"/>
  <c r="E370" i="2"/>
  <c r="AP369" i="2" a="1"/>
  <c r="AP369" i="2" s="1"/>
  <c r="AM369" i="2"/>
  <c r="E369" i="2"/>
  <c r="AP368" i="2" a="1"/>
  <c r="AP368" i="2" s="1"/>
  <c r="AM368" i="2"/>
  <c r="E368" i="2"/>
  <c r="AP367" i="2" a="1"/>
  <c r="AP367" i="2" s="1"/>
  <c r="AM367" i="2"/>
  <c r="E367" i="2"/>
  <c r="AP366" i="2" a="1"/>
  <c r="AP366" i="2" s="1"/>
  <c r="AM366" i="2"/>
  <c r="E366" i="2"/>
  <c r="AP365" i="2" a="1"/>
  <c r="AP365" i="2" s="1"/>
  <c r="AM365" i="2"/>
  <c r="E365" i="2"/>
  <c r="AP364" i="2" a="1"/>
  <c r="AP364" i="2" s="1"/>
  <c r="AM364" i="2"/>
  <c r="E364" i="2"/>
  <c r="AP363" i="2" a="1"/>
  <c r="AP363" i="2" s="1"/>
  <c r="AM363" i="2"/>
  <c r="E363" i="2"/>
  <c r="AP362" i="2" a="1"/>
  <c r="AP362" i="2" s="1"/>
  <c r="AM362" i="2"/>
  <c r="E362" i="2"/>
  <c r="AP361" i="2" a="1"/>
  <c r="AP361" i="2" s="1"/>
  <c r="AM361" i="2"/>
  <c r="E361" i="2"/>
  <c r="AP360" i="2" a="1"/>
  <c r="AP360" i="2" s="1"/>
  <c r="AM360" i="2"/>
  <c r="E360" i="2"/>
  <c r="AP359" i="2" a="1"/>
  <c r="AP359" i="2" s="1"/>
  <c r="AM359" i="2"/>
  <c r="E359" i="2"/>
  <c r="AP358" i="2" a="1"/>
  <c r="AP358" i="2" s="1"/>
  <c r="AM358" i="2"/>
  <c r="E358" i="2"/>
  <c r="AP357" i="2" a="1"/>
  <c r="AP357" i="2" s="1"/>
  <c r="AM357" i="2"/>
  <c r="E357" i="2"/>
  <c r="AP356" i="2" a="1"/>
  <c r="AP356" i="2" s="1"/>
  <c r="AM356" i="2"/>
  <c r="E356" i="2"/>
  <c r="AP355" i="2" a="1"/>
  <c r="AP355" i="2" s="1"/>
  <c r="AM355" i="2"/>
  <c r="E355" i="2"/>
  <c r="AP354" i="2" a="1"/>
  <c r="AP354" i="2" s="1"/>
  <c r="AM354" i="2"/>
  <c r="E354" i="2"/>
  <c r="AP353" i="2" a="1"/>
  <c r="AP353" i="2" s="1"/>
  <c r="AM353" i="2"/>
  <c r="E353" i="2"/>
  <c r="AP352" i="2" a="1"/>
  <c r="AP352" i="2" s="1"/>
  <c r="AM352" i="2"/>
  <c r="E352" i="2"/>
  <c r="AP351" i="2" a="1"/>
  <c r="AP351" i="2" s="1"/>
  <c r="AM351" i="2"/>
  <c r="E351" i="2"/>
  <c r="AP350" i="2" a="1"/>
  <c r="AP350" i="2" s="1"/>
  <c r="AM350" i="2"/>
  <c r="E350" i="2"/>
  <c r="AP349" i="2" a="1"/>
  <c r="AP349" i="2" s="1"/>
  <c r="AM349" i="2"/>
  <c r="E349" i="2"/>
  <c r="AP348" i="2" a="1"/>
  <c r="AP348" i="2" s="1"/>
  <c r="AM348" i="2"/>
  <c r="E348" i="2"/>
  <c r="AP347" i="2" a="1"/>
  <c r="AP347" i="2" s="1"/>
  <c r="AM347" i="2"/>
  <c r="E347" i="2"/>
  <c r="AP346" i="2" a="1"/>
  <c r="AP346" i="2" s="1"/>
  <c r="AM346" i="2"/>
  <c r="E346" i="2"/>
  <c r="AP345" i="2" a="1"/>
  <c r="AP345" i="2" s="1"/>
  <c r="AM345" i="2"/>
  <c r="E345" i="2"/>
  <c r="AP344" i="2" a="1"/>
  <c r="AP344" i="2" s="1"/>
  <c r="AM344" i="2"/>
  <c r="E344" i="2"/>
  <c r="AP343" i="2" a="1"/>
  <c r="AP343" i="2" s="1"/>
  <c r="AM343" i="2"/>
  <c r="E343" i="2"/>
  <c r="AP342" i="2" a="1"/>
  <c r="AP342" i="2" s="1"/>
  <c r="AM342" i="2"/>
  <c r="E342" i="2"/>
  <c r="AP341" i="2" a="1"/>
  <c r="AP341" i="2" s="1"/>
  <c r="AM341" i="2"/>
  <c r="E341" i="2"/>
  <c r="AP340" i="2" a="1"/>
  <c r="AP340" i="2" s="1"/>
  <c r="AM340" i="2"/>
  <c r="E340" i="2"/>
  <c r="AP339" i="2" a="1"/>
  <c r="AP339" i="2" s="1"/>
  <c r="AM339" i="2"/>
  <c r="E339" i="2"/>
  <c r="AP338" i="2" a="1"/>
  <c r="AP338" i="2" s="1"/>
  <c r="AM338" i="2"/>
  <c r="E338" i="2"/>
  <c r="AP337" i="2" a="1"/>
  <c r="AP337" i="2" s="1"/>
  <c r="AM337" i="2"/>
  <c r="E337" i="2"/>
  <c r="AP336" i="2" a="1"/>
  <c r="AP336" i="2" s="1"/>
  <c r="AM336" i="2"/>
  <c r="E336" i="2"/>
  <c r="AP335" i="2" a="1"/>
  <c r="AP335" i="2" s="1"/>
  <c r="AM335" i="2"/>
  <c r="E335" i="2"/>
  <c r="AP334" i="2" a="1"/>
  <c r="AP334" i="2" s="1"/>
  <c r="AM334" i="2"/>
  <c r="E334" i="2"/>
  <c r="AP333" i="2" a="1"/>
  <c r="AP333" i="2" s="1"/>
  <c r="AM333" i="2"/>
  <c r="E333" i="2"/>
  <c r="AP332" i="2" a="1"/>
  <c r="AP332" i="2" s="1"/>
  <c r="AM332" i="2"/>
  <c r="E332" i="2"/>
  <c r="AP331" i="2" a="1"/>
  <c r="AP331" i="2" s="1"/>
  <c r="AM331" i="2"/>
  <c r="E331" i="2"/>
  <c r="AP330" i="2" a="1"/>
  <c r="AP330" i="2" s="1"/>
  <c r="AM330" i="2"/>
  <c r="E330" i="2"/>
  <c r="AP329" i="2" a="1"/>
  <c r="AP329" i="2" s="1"/>
  <c r="AM329" i="2"/>
  <c r="E329" i="2"/>
  <c r="AP328" i="2" a="1"/>
  <c r="AP328" i="2" s="1"/>
  <c r="AM328" i="2"/>
  <c r="E328" i="2"/>
  <c r="AP327" i="2" a="1"/>
  <c r="AP327" i="2" s="1"/>
  <c r="AM327" i="2"/>
  <c r="E327" i="2"/>
  <c r="AP326" i="2" a="1"/>
  <c r="AP326" i="2" s="1"/>
  <c r="AM326" i="2"/>
  <c r="E326" i="2"/>
  <c r="AP325" i="2" a="1"/>
  <c r="AP325" i="2" s="1"/>
  <c r="AM325" i="2"/>
  <c r="E325" i="2"/>
  <c r="AP324" i="2" a="1"/>
  <c r="AP324" i="2" s="1"/>
  <c r="AM324" i="2"/>
  <c r="E324" i="2"/>
  <c r="AP323" i="2" a="1"/>
  <c r="AP323" i="2" s="1"/>
  <c r="AM323" i="2"/>
  <c r="E323" i="2"/>
  <c r="AP322" i="2" a="1"/>
  <c r="AP322" i="2" s="1"/>
  <c r="AM322" i="2"/>
  <c r="E322" i="2"/>
  <c r="AP321" i="2" a="1"/>
  <c r="AP321" i="2" s="1"/>
  <c r="AM321" i="2"/>
  <c r="E321" i="2"/>
  <c r="AP320" i="2" a="1"/>
  <c r="AP320" i="2" s="1"/>
  <c r="AM320" i="2"/>
  <c r="E320" i="2"/>
  <c r="AP319" i="2" a="1"/>
  <c r="AP319" i="2" s="1"/>
  <c r="AM319" i="2"/>
  <c r="E319" i="2"/>
  <c r="AP318" i="2" a="1"/>
  <c r="AP318" i="2" s="1"/>
  <c r="AM318" i="2"/>
  <c r="E318" i="2"/>
  <c r="AP317" i="2" a="1"/>
  <c r="AP317" i="2" s="1"/>
  <c r="AM317" i="2"/>
  <c r="E317" i="2"/>
  <c r="AP316" i="2" a="1"/>
  <c r="AP316" i="2" s="1"/>
  <c r="AM316" i="2"/>
  <c r="E316" i="2"/>
  <c r="AP315" i="2" a="1"/>
  <c r="AP315" i="2" s="1"/>
  <c r="AM315" i="2"/>
  <c r="E315" i="2"/>
  <c r="AP314" i="2" a="1"/>
  <c r="AP314" i="2" s="1"/>
  <c r="AM314" i="2"/>
  <c r="E314" i="2"/>
  <c r="AP313" i="2" a="1"/>
  <c r="AP313" i="2" s="1"/>
  <c r="AM313" i="2"/>
  <c r="E313" i="2"/>
  <c r="AP312" i="2" a="1"/>
  <c r="AP312" i="2" s="1"/>
  <c r="AM312" i="2"/>
  <c r="E312" i="2"/>
  <c r="AP311" i="2" a="1"/>
  <c r="AP311" i="2" s="1"/>
  <c r="AM311" i="2"/>
  <c r="E311" i="2"/>
  <c r="AP310" i="2" a="1"/>
  <c r="AP310" i="2" s="1"/>
  <c r="AM310" i="2"/>
  <c r="E310" i="2"/>
  <c r="AP309" i="2" a="1"/>
  <c r="AP309" i="2" s="1"/>
  <c r="AM309" i="2"/>
  <c r="E309" i="2"/>
  <c r="AP308" i="2" a="1"/>
  <c r="AP308" i="2" s="1"/>
  <c r="AM308" i="2"/>
  <c r="E308" i="2"/>
  <c r="AP307" i="2" a="1"/>
  <c r="AP307" i="2" s="1"/>
  <c r="AM307" i="2"/>
  <c r="E307" i="2"/>
  <c r="AP306" i="2" a="1"/>
  <c r="AP306" i="2" s="1"/>
  <c r="AM306" i="2"/>
  <c r="E306" i="2"/>
  <c r="AP305" i="2" a="1"/>
  <c r="AP305" i="2" s="1"/>
  <c r="AM305" i="2"/>
  <c r="E305" i="2"/>
  <c r="AP304" i="2" a="1"/>
  <c r="AP304" i="2" s="1"/>
  <c r="AM304" i="2"/>
  <c r="E304" i="2"/>
  <c r="AP303" i="2" a="1"/>
  <c r="AP303" i="2" s="1"/>
  <c r="AM303" i="2"/>
  <c r="E303" i="2"/>
  <c r="AP302" i="2" a="1"/>
  <c r="AP302" i="2" s="1"/>
  <c r="AM302" i="2"/>
  <c r="E302" i="2"/>
  <c r="AP301" i="2" a="1"/>
  <c r="AP301" i="2" s="1"/>
  <c r="AM301" i="2"/>
  <c r="E301" i="2"/>
  <c r="AP300" i="2" a="1"/>
  <c r="AP300" i="2" s="1"/>
  <c r="AM300" i="2"/>
  <c r="E300" i="2"/>
  <c r="AP299" i="2" a="1"/>
  <c r="AP299" i="2" s="1"/>
  <c r="AM299" i="2"/>
  <c r="E299" i="2"/>
  <c r="AP298" i="2" a="1"/>
  <c r="AP298" i="2" s="1"/>
  <c r="AM298" i="2"/>
  <c r="E298" i="2"/>
  <c r="AP297" i="2" a="1"/>
  <c r="AP297" i="2" s="1"/>
  <c r="AM297" i="2"/>
  <c r="E297" i="2"/>
  <c r="AP296" i="2" a="1"/>
  <c r="AP296" i="2" s="1"/>
  <c r="AM296" i="2"/>
  <c r="E296" i="2"/>
  <c r="AP295" i="2" a="1"/>
  <c r="AP295" i="2" s="1"/>
  <c r="AM295" i="2"/>
  <c r="E295" i="2"/>
  <c r="AP294" i="2" a="1"/>
  <c r="AP294" i="2" s="1"/>
  <c r="AM294" i="2"/>
  <c r="E294" i="2"/>
  <c r="AP293" i="2" a="1"/>
  <c r="AP293" i="2" s="1"/>
  <c r="AM293" i="2"/>
  <c r="E293" i="2"/>
  <c r="AP292" i="2" a="1"/>
  <c r="AP292" i="2" s="1"/>
  <c r="AM292" i="2"/>
  <c r="E292" i="2"/>
  <c r="AP291" i="2" a="1"/>
  <c r="AP291" i="2" s="1"/>
  <c r="AM291" i="2"/>
  <c r="E291" i="2"/>
  <c r="AP290" i="2" a="1"/>
  <c r="AP290" i="2" s="1"/>
  <c r="AM290" i="2"/>
  <c r="E290" i="2"/>
  <c r="AP289" i="2" a="1"/>
  <c r="AP289" i="2" s="1"/>
  <c r="AM289" i="2"/>
  <c r="E289" i="2"/>
  <c r="AP288" i="2" a="1"/>
  <c r="AP288" i="2" s="1"/>
  <c r="AM288" i="2"/>
  <c r="E288" i="2"/>
  <c r="AP287" i="2" a="1"/>
  <c r="AP287" i="2" s="1"/>
  <c r="AM287" i="2"/>
  <c r="E287" i="2"/>
  <c r="AP286" i="2" a="1"/>
  <c r="AP286" i="2" s="1"/>
  <c r="AM286" i="2"/>
  <c r="E286" i="2"/>
  <c r="AP285" i="2" a="1"/>
  <c r="AP285" i="2" s="1"/>
  <c r="AM285" i="2"/>
  <c r="E285" i="2"/>
  <c r="AP284" i="2" a="1"/>
  <c r="AP284" i="2" s="1"/>
  <c r="AM284" i="2"/>
  <c r="E284" i="2"/>
  <c r="AP283" i="2" a="1"/>
  <c r="AP283" i="2" s="1"/>
  <c r="AM283" i="2"/>
  <c r="E283" i="2"/>
  <c r="AP282" i="2" a="1"/>
  <c r="AP282" i="2" s="1"/>
  <c r="AM282" i="2"/>
  <c r="E282" i="2"/>
  <c r="AP281" i="2" a="1"/>
  <c r="AP281" i="2" s="1"/>
  <c r="AM281" i="2"/>
  <c r="E281" i="2"/>
  <c r="AP280" i="2" a="1"/>
  <c r="AP280" i="2" s="1"/>
  <c r="AM280" i="2"/>
  <c r="E280" i="2"/>
  <c r="AP279" i="2" a="1"/>
  <c r="AP279" i="2" s="1"/>
  <c r="AM279" i="2"/>
  <c r="E279" i="2"/>
  <c r="AP278" i="2" a="1"/>
  <c r="AP278" i="2" s="1"/>
  <c r="AM278" i="2"/>
  <c r="E278" i="2"/>
  <c r="AP277" i="2" a="1"/>
  <c r="AP277" i="2" s="1"/>
  <c r="AM277" i="2"/>
  <c r="E277" i="2"/>
  <c r="AP276" i="2" a="1"/>
  <c r="AP276" i="2" s="1"/>
  <c r="AM276" i="2"/>
  <c r="E276" i="2"/>
  <c r="AP275" i="2" a="1"/>
  <c r="AP275" i="2" s="1"/>
  <c r="AM275" i="2"/>
  <c r="E275" i="2"/>
  <c r="AP274" i="2" a="1"/>
  <c r="AP274" i="2" s="1"/>
  <c r="AM274" i="2"/>
  <c r="E274" i="2"/>
  <c r="AP273" i="2" a="1"/>
  <c r="AP273" i="2" s="1"/>
  <c r="AM273" i="2"/>
  <c r="E273" i="2"/>
  <c r="AP272" i="2" a="1"/>
  <c r="AP272" i="2" s="1"/>
  <c r="AM272" i="2"/>
  <c r="E272" i="2"/>
  <c r="AP271" i="2" a="1"/>
  <c r="AP271" i="2" s="1"/>
  <c r="AM271" i="2"/>
  <c r="E271" i="2"/>
  <c r="AP270" i="2" a="1"/>
  <c r="AP270" i="2" s="1"/>
  <c r="AM270" i="2"/>
  <c r="E270" i="2"/>
  <c r="AP269" i="2" a="1"/>
  <c r="AP269" i="2" s="1"/>
  <c r="AM269" i="2"/>
  <c r="E269" i="2"/>
  <c r="AP268" i="2" a="1"/>
  <c r="AP268" i="2" s="1"/>
  <c r="AM268" i="2"/>
  <c r="E268" i="2"/>
  <c r="AP267" i="2" a="1"/>
  <c r="AP267" i="2" s="1"/>
  <c r="AM267" i="2"/>
  <c r="E267" i="2"/>
  <c r="AP266" i="2" a="1"/>
  <c r="AP266" i="2" s="1"/>
  <c r="AM266" i="2"/>
  <c r="E266" i="2"/>
  <c r="AP265" i="2" a="1"/>
  <c r="AP265" i="2" s="1"/>
  <c r="AM265" i="2"/>
  <c r="E265" i="2"/>
  <c r="AP264" i="2" a="1"/>
  <c r="AP264" i="2" s="1"/>
  <c r="AM264" i="2"/>
  <c r="E264" i="2"/>
  <c r="AP263" i="2" a="1"/>
  <c r="AP263" i="2" s="1"/>
  <c r="AM263" i="2"/>
  <c r="E263" i="2"/>
  <c r="AP262" i="2" a="1"/>
  <c r="AP262" i="2" s="1"/>
  <c r="AM262" i="2"/>
  <c r="E262" i="2"/>
  <c r="AP261" i="2" a="1"/>
  <c r="AP261" i="2" s="1"/>
  <c r="AM261" i="2"/>
  <c r="E261" i="2"/>
  <c r="AP260" i="2" a="1"/>
  <c r="AP260" i="2" s="1"/>
  <c r="AM260" i="2"/>
  <c r="E260" i="2"/>
  <c r="AP259" i="2" a="1"/>
  <c r="AP259" i="2" s="1"/>
  <c r="AM259" i="2"/>
  <c r="E259" i="2"/>
  <c r="AP258" i="2" a="1"/>
  <c r="AP258" i="2" s="1"/>
  <c r="AM258" i="2"/>
  <c r="E258" i="2"/>
  <c r="AP257" i="2" a="1"/>
  <c r="AP257" i="2" s="1"/>
  <c r="AM257" i="2"/>
  <c r="E257" i="2"/>
  <c r="AP256" i="2" a="1"/>
  <c r="AP256" i="2" s="1"/>
  <c r="AM256" i="2"/>
  <c r="E256" i="2"/>
  <c r="AP255" i="2" a="1"/>
  <c r="AP255" i="2" s="1"/>
  <c r="AM255" i="2"/>
  <c r="E255" i="2"/>
  <c r="AP254" i="2" a="1"/>
  <c r="AP254" i="2" s="1"/>
  <c r="AM254" i="2"/>
  <c r="E254" i="2"/>
  <c r="AP253" i="2" a="1"/>
  <c r="AP253" i="2" s="1"/>
  <c r="AM253" i="2"/>
  <c r="E253" i="2"/>
  <c r="AP252" i="2" a="1"/>
  <c r="AP252" i="2" s="1"/>
  <c r="AM252" i="2"/>
  <c r="E252" i="2"/>
  <c r="AP251" i="2" a="1"/>
  <c r="AP251" i="2" s="1"/>
  <c r="AM251" i="2"/>
  <c r="E251" i="2"/>
  <c r="AP250" i="2" a="1"/>
  <c r="AP250" i="2" s="1"/>
  <c r="AM250" i="2"/>
  <c r="E250" i="2"/>
  <c r="AP249" i="2" a="1"/>
  <c r="AP249" i="2" s="1"/>
  <c r="AM249" i="2"/>
  <c r="E249" i="2"/>
  <c r="AP248" i="2" a="1"/>
  <c r="AP248" i="2" s="1"/>
  <c r="AM248" i="2"/>
  <c r="E248" i="2"/>
  <c r="AP247" i="2" a="1"/>
  <c r="AP247" i="2" s="1"/>
  <c r="AM247" i="2"/>
  <c r="E247" i="2"/>
  <c r="AP246" i="2" a="1"/>
  <c r="AP246" i="2" s="1"/>
  <c r="AM246" i="2"/>
  <c r="E246" i="2"/>
  <c r="AP245" i="2" a="1"/>
  <c r="AP245" i="2" s="1"/>
  <c r="AM245" i="2"/>
  <c r="E245" i="2"/>
  <c r="AP244" i="2" a="1"/>
  <c r="AP244" i="2" s="1"/>
  <c r="AM244" i="2"/>
  <c r="E244" i="2"/>
  <c r="AP243" i="2" a="1"/>
  <c r="AP243" i="2" s="1"/>
  <c r="AM243" i="2"/>
  <c r="E243" i="2"/>
  <c r="AP242" i="2" a="1"/>
  <c r="AP242" i="2" s="1"/>
  <c r="AM242" i="2"/>
  <c r="E242" i="2"/>
  <c r="AP241" i="2" a="1"/>
  <c r="AP241" i="2" s="1"/>
  <c r="AM241" i="2"/>
  <c r="E241" i="2"/>
  <c r="AP240" i="2" a="1"/>
  <c r="AP240" i="2" s="1"/>
  <c r="AM240" i="2"/>
  <c r="E240" i="2"/>
  <c r="AP239" i="2"/>
  <c r="AP239" i="2" a="1"/>
  <c r="AM239" i="2"/>
  <c r="E239" i="2"/>
  <c r="AP238" i="2" a="1"/>
  <c r="AP238" i="2" s="1"/>
  <c r="AM238" i="2"/>
  <c r="E238" i="2"/>
  <c r="AP237" i="2" a="1"/>
  <c r="AP237" i="2" s="1"/>
  <c r="AM237" i="2"/>
  <c r="E237" i="2"/>
  <c r="AP236" i="2" a="1"/>
  <c r="AP236" i="2" s="1"/>
  <c r="AM236" i="2"/>
  <c r="E236" i="2"/>
  <c r="AP235" i="2" a="1"/>
  <c r="AP235" i="2" s="1"/>
  <c r="AM235" i="2"/>
  <c r="E235" i="2"/>
  <c r="AP234" i="2" a="1"/>
  <c r="AP234" i="2" s="1"/>
  <c r="AM234" i="2"/>
  <c r="E234" i="2"/>
  <c r="AP233" i="2" a="1"/>
  <c r="AP233" i="2" s="1"/>
  <c r="AM233" i="2"/>
  <c r="E233" i="2"/>
  <c r="AP232" i="2" a="1"/>
  <c r="AP232" i="2" s="1"/>
  <c r="AM232" i="2"/>
  <c r="E232" i="2"/>
  <c r="AP231" i="2" a="1"/>
  <c r="AP231" i="2" s="1"/>
  <c r="AM231" i="2"/>
  <c r="E231" i="2"/>
  <c r="AP230" i="2" a="1"/>
  <c r="AP230" i="2" s="1"/>
  <c r="AM230" i="2"/>
  <c r="E230" i="2"/>
  <c r="AP229" i="2" a="1"/>
  <c r="AP229" i="2" s="1"/>
  <c r="AM229" i="2"/>
  <c r="E229" i="2"/>
  <c r="AP228" i="2" a="1"/>
  <c r="AP228" i="2" s="1"/>
  <c r="AM228" i="2"/>
  <c r="E228" i="2"/>
  <c r="AP227" i="2" a="1"/>
  <c r="AP227" i="2" s="1"/>
  <c r="AM227" i="2"/>
  <c r="E227" i="2"/>
  <c r="AP226" i="2" a="1"/>
  <c r="AP226" i="2" s="1"/>
  <c r="AM226" i="2"/>
  <c r="E226" i="2"/>
  <c r="AP225" i="2" a="1"/>
  <c r="AP225" i="2" s="1"/>
  <c r="AM225" i="2"/>
  <c r="E225" i="2"/>
  <c r="AP224" i="2" a="1"/>
  <c r="AP224" i="2" s="1"/>
  <c r="AM224" i="2"/>
  <c r="E224" i="2"/>
  <c r="AP223" i="2" a="1"/>
  <c r="AP223" i="2" s="1"/>
  <c r="AM223" i="2"/>
  <c r="E223" i="2"/>
  <c r="AP222" i="2" a="1"/>
  <c r="AP222" i="2" s="1"/>
  <c r="AM222" i="2"/>
  <c r="E222" i="2"/>
  <c r="AP221" i="2" a="1"/>
  <c r="AP221" i="2" s="1"/>
  <c r="AM221" i="2"/>
  <c r="E221" i="2"/>
  <c r="AP220" i="2" a="1"/>
  <c r="AP220" i="2" s="1"/>
  <c r="AM220" i="2"/>
  <c r="E220" i="2"/>
  <c r="AP219" i="2" a="1"/>
  <c r="AP219" i="2" s="1"/>
  <c r="AM219" i="2"/>
  <c r="E219" i="2"/>
  <c r="AP218" i="2" a="1"/>
  <c r="AP218" i="2" s="1"/>
  <c r="AM218" i="2"/>
  <c r="E218" i="2"/>
  <c r="AP217" i="2" a="1"/>
  <c r="AP217" i="2" s="1"/>
  <c r="AM217" i="2"/>
  <c r="E217" i="2"/>
  <c r="AP216" i="2" a="1"/>
  <c r="AP216" i="2" s="1"/>
  <c r="AM216" i="2"/>
  <c r="E216" i="2"/>
  <c r="AP215" i="2" a="1"/>
  <c r="AP215" i="2" s="1"/>
  <c r="AM215" i="2"/>
  <c r="E215" i="2"/>
  <c r="AP214" i="2" a="1"/>
  <c r="AP214" i="2" s="1"/>
  <c r="AM214" i="2"/>
  <c r="E214" i="2"/>
  <c r="AP213" i="2" a="1"/>
  <c r="AP213" i="2" s="1"/>
  <c r="AM213" i="2"/>
  <c r="E213" i="2"/>
  <c r="AP212" i="2" a="1"/>
  <c r="AP212" i="2" s="1"/>
  <c r="AM212" i="2"/>
  <c r="E212" i="2"/>
  <c r="AP211" i="2" a="1"/>
  <c r="AP211" i="2" s="1"/>
  <c r="AM211" i="2"/>
  <c r="E211" i="2"/>
  <c r="AP210" i="2" a="1"/>
  <c r="AP210" i="2" s="1"/>
  <c r="AM210" i="2"/>
  <c r="E210" i="2"/>
  <c r="AP209" i="2" a="1"/>
  <c r="AP209" i="2" s="1"/>
  <c r="AM209" i="2"/>
  <c r="E209" i="2"/>
  <c r="AP208" i="2" a="1"/>
  <c r="AP208" i="2" s="1"/>
  <c r="AM208" i="2"/>
  <c r="E208" i="2"/>
  <c r="AP207" i="2" a="1"/>
  <c r="AP207" i="2" s="1"/>
  <c r="AM207" i="2"/>
  <c r="E207" i="2"/>
  <c r="AP206" i="2" a="1"/>
  <c r="AP206" i="2" s="1"/>
  <c r="AM206" i="2"/>
  <c r="E206" i="2"/>
  <c r="AP205" i="2" a="1"/>
  <c r="AP205" i="2" s="1"/>
  <c r="AM205" i="2"/>
  <c r="E205" i="2"/>
  <c r="AP204" i="2" a="1"/>
  <c r="AP204" i="2" s="1"/>
  <c r="AM204" i="2"/>
  <c r="E204" i="2"/>
  <c r="AP203" i="2" a="1"/>
  <c r="AP203" i="2" s="1"/>
  <c r="AM203" i="2"/>
  <c r="E203" i="2"/>
  <c r="AP202" i="2" a="1"/>
  <c r="AP202" i="2" s="1"/>
  <c r="AM202" i="2"/>
  <c r="E202" i="2"/>
  <c r="AP201" i="2" a="1"/>
  <c r="AP201" i="2" s="1"/>
  <c r="AM201" i="2"/>
  <c r="E201" i="2"/>
  <c r="AP200" i="2" a="1"/>
  <c r="AP200" i="2" s="1"/>
  <c r="AM200" i="2"/>
  <c r="E200" i="2"/>
  <c r="AP199" i="2" a="1"/>
  <c r="AP199" i="2" s="1"/>
  <c r="AM199" i="2"/>
  <c r="E199" i="2"/>
  <c r="AP198" i="2" a="1"/>
  <c r="AP198" i="2" s="1"/>
  <c r="AM198" i="2"/>
  <c r="E198" i="2"/>
  <c r="AP197" i="2" a="1"/>
  <c r="AP197" i="2" s="1"/>
  <c r="AM197" i="2"/>
  <c r="E197" i="2"/>
  <c r="AP196" i="2" a="1"/>
  <c r="AP196" i="2" s="1"/>
  <c r="AM196" i="2"/>
  <c r="E196" i="2"/>
  <c r="AP195" i="2" a="1"/>
  <c r="AP195" i="2" s="1"/>
  <c r="AM195" i="2"/>
  <c r="E195" i="2"/>
  <c r="AP194" i="2" a="1"/>
  <c r="AP194" i="2" s="1"/>
  <c r="AM194" i="2"/>
  <c r="E194" i="2"/>
  <c r="AP193" i="2" a="1"/>
  <c r="AP193" i="2" s="1"/>
  <c r="AM193" i="2"/>
  <c r="E193" i="2"/>
  <c r="AP192" i="2" a="1"/>
  <c r="AP192" i="2" s="1"/>
  <c r="AM192" i="2"/>
  <c r="E192" i="2"/>
  <c r="AP191" i="2" a="1"/>
  <c r="AP191" i="2" s="1"/>
  <c r="AM191" i="2"/>
  <c r="E191" i="2"/>
  <c r="AP190" i="2" a="1"/>
  <c r="AP190" i="2" s="1"/>
  <c r="AM190" i="2"/>
  <c r="E190" i="2"/>
  <c r="AP189" i="2" a="1"/>
  <c r="AP189" i="2" s="1"/>
  <c r="AM189" i="2"/>
  <c r="E189" i="2"/>
  <c r="AP188" i="2" a="1"/>
  <c r="AP188" i="2" s="1"/>
  <c r="AM188" i="2"/>
  <c r="E188" i="2"/>
  <c r="AP187" i="2" a="1"/>
  <c r="AP187" i="2" s="1"/>
  <c r="AM187" i="2"/>
  <c r="E187" i="2"/>
  <c r="AP186" i="2" a="1"/>
  <c r="AP186" i="2" s="1"/>
  <c r="AM186" i="2"/>
  <c r="E186" i="2"/>
  <c r="AP185" i="2" a="1"/>
  <c r="AP185" i="2" s="1"/>
  <c r="AM185" i="2"/>
  <c r="E185" i="2"/>
  <c r="AP184" i="2" a="1"/>
  <c r="AP184" i="2" s="1"/>
  <c r="AM184" i="2"/>
  <c r="E184" i="2"/>
  <c r="AP183" i="2" a="1"/>
  <c r="AP183" i="2" s="1"/>
  <c r="AM183" i="2"/>
  <c r="E183" i="2"/>
  <c r="AP182" i="2" a="1"/>
  <c r="AP182" i="2" s="1"/>
  <c r="AM182" i="2"/>
  <c r="E182" i="2"/>
  <c r="AP181" i="2" a="1"/>
  <c r="AP181" i="2" s="1"/>
  <c r="AM181" i="2"/>
  <c r="E181" i="2"/>
  <c r="AP180" i="2" a="1"/>
  <c r="AP180" i="2" s="1"/>
  <c r="AM180" i="2"/>
  <c r="E180" i="2"/>
  <c r="AP179" i="2" a="1"/>
  <c r="AP179" i="2" s="1"/>
  <c r="AM179" i="2"/>
  <c r="E179" i="2"/>
  <c r="AP178" i="2" a="1"/>
  <c r="AP178" i="2" s="1"/>
  <c r="AM178" i="2"/>
  <c r="E178" i="2"/>
  <c r="AP177" i="2" a="1"/>
  <c r="AP177" i="2" s="1"/>
  <c r="AM177" i="2"/>
  <c r="E177" i="2"/>
  <c r="AP176" i="2" a="1"/>
  <c r="AP176" i="2" s="1"/>
  <c r="AM176" i="2"/>
  <c r="E176" i="2"/>
  <c r="AP175" i="2" a="1"/>
  <c r="AP175" i="2" s="1"/>
  <c r="AM175" i="2"/>
  <c r="E175" i="2"/>
  <c r="AP174" i="2" a="1"/>
  <c r="AP174" i="2" s="1"/>
  <c r="AM174" i="2"/>
  <c r="E174" i="2"/>
  <c r="AP173" i="2" a="1"/>
  <c r="AP173" i="2" s="1"/>
  <c r="AM173" i="2"/>
  <c r="E173" i="2"/>
  <c r="AP172" i="2" a="1"/>
  <c r="AP172" i="2" s="1"/>
  <c r="AM172" i="2"/>
  <c r="E172" i="2"/>
  <c r="AP171" i="2" a="1"/>
  <c r="AP171" i="2" s="1"/>
  <c r="AM171" i="2"/>
  <c r="E171" i="2"/>
  <c r="AP170" i="2" a="1"/>
  <c r="AP170" i="2" s="1"/>
  <c r="AM170" i="2"/>
  <c r="E170" i="2"/>
  <c r="AP169" i="2" a="1"/>
  <c r="AP169" i="2" s="1"/>
  <c r="AM169" i="2"/>
  <c r="E169" i="2"/>
  <c r="AP168" i="2" a="1"/>
  <c r="AP168" i="2" s="1"/>
  <c r="AM168" i="2"/>
  <c r="E168" i="2"/>
  <c r="AP167" i="2" a="1"/>
  <c r="AP167" i="2" s="1"/>
  <c r="AM167" i="2"/>
  <c r="E167" i="2"/>
  <c r="AP166" i="2" a="1"/>
  <c r="AP166" i="2" s="1"/>
  <c r="AM166" i="2"/>
  <c r="E166" i="2"/>
  <c r="AP165" i="2" a="1"/>
  <c r="AP165" i="2" s="1"/>
  <c r="AM165" i="2"/>
  <c r="E165" i="2"/>
  <c r="AP164" i="2" a="1"/>
  <c r="AP164" i="2" s="1"/>
  <c r="AM164" i="2"/>
  <c r="E164" i="2"/>
  <c r="AP163" i="2" a="1"/>
  <c r="AP163" i="2" s="1"/>
  <c r="AM163" i="2"/>
  <c r="E163" i="2"/>
  <c r="AP162" i="2" a="1"/>
  <c r="AP162" i="2" s="1"/>
  <c r="AM162" i="2"/>
  <c r="E162" i="2"/>
  <c r="AP161" i="2" a="1"/>
  <c r="AP161" i="2" s="1"/>
  <c r="AM161" i="2"/>
  <c r="E161" i="2"/>
  <c r="AP160" i="2" a="1"/>
  <c r="AP160" i="2" s="1"/>
  <c r="AM160" i="2"/>
  <c r="E160" i="2"/>
  <c r="AP159" i="2" a="1"/>
  <c r="AP159" i="2" s="1"/>
  <c r="AM159" i="2"/>
  <c r="E159" i="2"/>
  <c r="AP158" i="2" a="1"/>
  <c r="AP158" i="2" s="1"/>
  <c r="AM158" i="2"/>
  <c r="E158" i="2"/>
  <c r="AP157" i="2" a="1"/>
  <c r="AP157" i="2" s="1"/>
  <c r="AM157" i="2"/>
  <c r="E157" i="2"/>
  <c r="AP156" i="2" a="1"/>
  <c r="AP156" i="2" s="1"/>
  <c r="AM156" i="2"/>
  <c r="E156" i="2"/>
  <c r="AP155" i="2" a="1"/>
  <c r="AP155" i="2" s="1"/>
  <c r="AM155" i="2"/>
  <c r="E155" i="2"/>
  <c r="AP154" i="2" a="1"/>
  <c r="AP154" i="2" s="1"/>
  <c r="AM154" i="2"/>
  <c r="E154" i="2"/>
  <c r="AP153" i="2" a="1"/>
  <c r="AP153" i="2" s="1"/>
  <c r="AM153" i="2"/>
  <c r="E153" i="2"/>
  <c r="AP152" i="2" a="1"/>
  <c r="AP152" i="2" s="1"/>
  <c r="AM152" i="2"/>
  <c r="E152" i="2"/>
  <c r="AP151" i="2" a="1"/>
  <c r="AP151" i="2" s="1"/>
  <c r="AM151" i="2"/>
  <c r="E151" i="2"/>
  <c r="AP150" i="2" a="1"/>
  <c r="AP150" i="2" s="1"/>
  <c r="AM150" i="2"/>
  <c r="E150" i="2"/>
  <c r="AP149" i="2" a="1"/>
  <c r="AP149" i="2" s="1"/>
  <c r="AM149" i="2"/>
  <c r="E149" i="2"/>
  <c r="AP148" i="2" a="1"/>
  <c r="AP148" i="2" s="1"/>
  <c r="AM148" i="2"/>
  <c r="E148" i="2"/>
  <c r="AP147" i="2" a="1"/>
  <c r="AP147" i="2" s="1"/>
  <c r="AM147" i="2"/>
  <c r="E147" i="2"/>
  <c r="AP146" i="2" a="1"/>
  <c r="AP146" i="2" s="1"/>
  <c r="AM146" i="2"/>
  <c r="E146" i="2"/>
  <c r="AP145" i="2" a="1"/>
  <c r="AP145" i="2" s="1"/>
  <c r="AM145" i="2"/>
  <c r="E145" i="2"/>
  <c r="AP144" i="2" a="1"/>
  <c r="AP144" i="2" s="1"/>
  <c r="AM144" i="2"/>
  <c r="E144" i="2"/>
  <c r="AP143" i="2" a="1"/>
  <c r="AP143" i="2" s="1"/>
  <c r="AM143" i="2"/>
  <c r="E143" i="2"/>
  <c r="AP142" i="2" a="1"/>
  <c r="AP142" i="2" s="1"/>
  <c r="AM142" i="2"/>
  <c r="E142" i="2"/>
  <c r="AP141" i="2" a="1"/>
  <c r="AP141" i="2" s="1"/>
  <c r="AM141" i="2"/>
  <c r="E141" i="2"/>
  <c r="AP140" i="2" a="1"/>
  <c r="AP140" i="2" s="1"/>
  <c r="AM140" i="2"/>
  <c r="E140" i="2"/>
  <c r="AP139" i="2" a="1"/>
  <c r="AP139" i="2" s="1"/>
  <c r="AM139" i="2"/>
  <c r="E139" i="2"/>
  <c r="AP138" i="2" a="1"/>
  <c r="AP138" i="2" s="1"/>
  <c r="AM138" i="2"/>
  <c r="E138" i="2"/>
  <c r="AP137" i="2" a="1"/>
  <c r="AP137" i="2" s="1"/>
  <c r="AM137" i="2"/>
  <c r="E137" i="2"/>
  <c r="AP136" i="2" a="1"/>
  <c r="AP136" i="2" s="1"/>
  <c r="AM136" i="2"/>
  <c r="E136" i="2"/>
  <c r="AP135" i="2" a="1"/>
  <c r="AP135" i="2" s="1"/>
  <c r="AM135" i="2"/>
  <c r="E135" i="2"/>
  <c r="AP134" i="2" a="1"/>
  <c r="AP134" i="2" s="1"/>
  <c r="AM134" i="2"/>
  <c r="E134" i="2"/>
  <c r="AP133" i="2" a="1"/>
  <c r="AP133" i="2" s="1"/>
  <c r="AM133" i="2"/>
  <c r="E133" i="2"/>
  <c r="AP132" i="2" a="1"/>
  <c r="AP132" i="2" s="1"/>
  <c r="AM132" i="2"/>
  <c r="E132" i="2"/>
  <c r="AP131" i="2" a="1"/>
  <c r="AP131" i="2" s="1"/>
  <c r="AM131" i="2"/>
  <c r="E131" i="2"/>
  <c r="AP130" i="2" a="1"/>
  <c r="AP130" i="2" s="1"/>
  <c r="AM130" i="2"/>
  <c r="E130" i="2"/>
  <c r="AP129" i="2" a="1"/>
  <c r="AP129" i="2" s="1"/>
  <c r="AM129" i="2"/>
  <c r="E129" i="2"/>
  <c r="AP128" i="2" a="1"/>
  <c r="AP128" i="2" s="1"/>
  <c r="AM128" i="2"/>
  <c r="E128" i="2"/>
  <c r="AP127" i="2" a="1"/>
  <c r="AP127" i="2" s="1"/>
  <c r="AM127" i="2"/>
  <c r="E127" i="2"/>
  <c r="AP126" i="2" a="1"/>
  <c r="AP126" i="2" s="1"/>
  <c r="AM126" i="2"/>
  <c r="E126" i="2"/>
  <c r="AP125" i="2" a="1"/>
  <c r="AP125" i="2" s="1"/>
  <c r="AM125" i="2"/>
  <c r="E125" i="2"/>
  <c r="AP124" i="2" a="1"/>
  <c r="AP124" i="2" s="1"/>
  <c r="AM124" i="2"/>
  <c r="E124" i="2"/>
  <c r="AP123" i="2" a="1"/>
  <c r="AP123" i="2" s="1"/>
  <c r="AM123" i="2"/>
  <c r="E123" i="2"/>
  <c r="AP122" i="2" a="1"/>
  <c r="AP122" i="2" s="1"/>
  <c r="AM122" i="2"/>
  <c r="E122" i="2"/>
  <c r="AP121" i="2" a="1"/>
  <c r="AP121" i="2" s="1"/>
  <c r="AM121" i="2"/>
  <c r="E121" i="2"/>
  <c r="AP120" i="2" a="1"/>
  <c r="AP120" i="2" s="1"/>
  <c r="AM120" i="2"/>
  <c r="E120" i="2"/>
  <c r="AP119" i="2" a="1"/>
  <c r="AP119" i="2" s="1"/>
  <c r="AM119" i="2"/>
  <c r="E119" i="2"/>
  <c r="AP118" i="2" a="1"/>
  <c r="AP118" i="2" s="1"/>
  <c r="AM118" i="2"/>
  <c r="E118" i="2"/>
  <c r="AP117" i="2" a="1"/>
  <c r="AP117" i="2" s="1"/>
  <c r="AM117" i="2"/>
  <c r="E117" i="2"/>
  <c r="AP116" i="2" a="1"/>
  <c r="AP116" i="2" s="1"/>
  <c r="AM116" i="2"/>
  <c r="E116" i="2"/>
  <c r="AP115" i="2" a="1"/>
  <c r="AP115" i="2" s="1"/>
  <c r="AM115" i="2"/>
  <c r="E115" i="2"/>
  <c r="AP114" i="2" a="1"/>
  <c r="AP114" i="2" s="1"/>
  <c r="AM114" i="2"/>
  <c r="E114" i="2"/>
  <c r="AP113" i="2" a="1"/>
  <c r="AP113" i="2" s="1"/>
  <c r="AM113" i="2"/>
  <c r="E113" i="2"/>
  <c r="AP112" i="2" a="1"/>
  <c r="AP112" i="2" s="1"/>
  <c r="AM112" i="2"/>
  <c r="E112" i="2"/>
  <c r="AP111" i="2" a="1"/>
  <c r="AP111" i="2" s="1"/>
  <c r="AM111" i="2"/>
  <c r="E111" i="2"/>
  <c r="AP110" i="2" a="1"/>
  <c r="AP110" i="2" s="1"/>
  <c r="AM110" i="2"/>
  <c r="E110" i="2"/>
  <c r="AP109" i="2" a="1"/>
  <c r="AP109" i="2" s="1"/>
  <c r="AM109" i="2"/>
  <c r="E109" i="2"/>
  <c r="AP108" i="2" a="1"/>
  <c r="AP108" i="2" s="1"/>
  <c r="AM108" i="2"/>
  <c r="E108" i="2"/>
  <c r="AP107" i="2" a="1"/>
  <c r="AP107" i="2" s="1"/>
  <c r="AM107" i="2"/>
  <c r="E107" i="2"/>
  <c r="AP106" i="2" a="1"/>
  <c r="AP106" i="2" s="1"/>
  <c r="AM106" i="2"/>
  <c r="E106" i="2"/>
  <c r="AP105" i="2" a="1"/>
  <c r="AP105" i="2" s="1"/>
  <c r="AM105" i="2"/>
  <c r="E105" i="2"/>
  <c r="AP104" i="2" a="1"/>
  <c r="AP104" i="2" s="1"/>
  <c r="AM104" i="2"/>
  <c r="E104" i="2"/>
  <c r="AP103" i="2" a="1"/>
  <c r="AP103" i="2" s="1"/>
  <c r="AM103" i="2"/>
  <c r="E103" i="2"/>
  <c r="AP102" i="2" a="1"/>
  <c r="AP102" i="2" s="1"/>
  <c r="AM102" i="2"/>
  <c r="E102" i="2"/>
  <c r="AP101" i="2" a="1"/>
  <c r="AP101" i="2" s="1"/>
  <c r="AM101" i="2"/>
  <c r="E101" i="2"/>
  <c r="AP100" i="2" a="1"/>
  <c r="AP100" i="2" s="1"/>
  <c r="AM100" i="2"/>
  <c r="E100" i="2"/>
  <c r="AP99" i="2" a="1"/>
  <c r="AP99" i="2" s="1"/>
  <c r="AM99" i="2"/>
  <c r="E99" i="2"/>
  <c r="AP98" i="2" a="1"/>
  <c r="AP98" i="2" s="1"/>
  <c r="AM98" i="2"/>
  <c r="E98" i="2"/>
  <c r="AP97" i="2" a="1"/>
  <c r="AP97" i="2" s="1"/>
  <c r="AM97" i="2"/>
  <c r="E97" i="2"/>
  <c r="AP96" i="2" a="1"/>
  <c r="AP96" i="2" s="1"/>
  <c r="AM96" i="2"/>
  <c r="E96" i="2"/>
  <c r="AP95" i="2" a="1"/>
  <c r="AP95" i="2" s="1"/>
  <c r="AM95" i="2"/>
  <c r="E95" i="2"/>
  <c r="AP94" i="2" a="1"/>
  <c r="AP94" i="2" s="1"/>
  <c r="AM94" i="2"/>
  <c r="E94" i="2"/>
  <c r="AP93" i="2" a="1"/>
  <c r="AP93" i="2" s="1"/>
  <c r="AM93" i="2"/>
  <c r="E93" i="2"/>
  <c r="AP92" i="2" a="1"/>
  <c r="AP92" i="2" s="1"/>
  <c r="AM92" i="2"/>
  <c r="E92" i="2"/>
  <c r="AP91" i="2" a="1"/>
  <c r="AP91" i="2" s="1"/>
  <c r="AM91" i="2"/>
  <c r="E91" i="2"/>
  <c r="AP90" i="2" a="1"/>
  <c r="AP90" i="2" s="1"/>
  <c r="AM90" i="2"/>
  <c r="E90" i="2"/>
  <c r="AP89" i="2" a="1"/>
  <c r="AP89" i="2" s="1"/>
  <c r="AM89" i="2"/>
  <c r="E89" i="2"/>
  <c r="AP88" i="2" a="1"/>
  <c r="AP88" i="2" s="1"/>
  <c r="AM88" i="2"/>
  <c r="E88" i="2"/>
  <c r="AP87" i="2" a="1"/>
  <c r="AP87" i="2" s="1"/>
  <c r="AM87" i="2"/>
  <c r="E87" i="2"/>
  <c r="AP86" i="2" a="1"/>
  <c r="AP86" i="2" s="1"/>
  <c r="AM86" i="2"/>
  <c r="E86" i="2"/>
  <c r="AP85" i="2" a="1"/>
  <c r="AP85" i="2" s="1"/>
  <c r="AM85" i="2"/>
  <c r="E85" i="2"/>
  <c r="AP84" i="2" a="1"/>
  <c r="AP84" i="2" s="1"/>
  <c r="AM84" i="2"/>
  <c r="E84" i="2"/>
  <c r="AP83" i="2" a="1"/>
  <c r="AP83" i="2" s="1"/>
  <c r="AM83" i="2"/>
  <c r="E83" i="2"/>
  <c r="AP82" i="2" a="1"/>
  <c r="AP82" i="2" s="1"/>
  <c r="AM82" i="2"/>
  <c r="E82" i="2"/>
  <c r="AP81" i="2" a="1"/>
  <c r="AP81" i="2" s="1"/>
  <c r="AM81" i="2"/>
  <c r="E81" i="2"/>
  <c r="AP80" i="2" a="1"/>
  <c r="AP80" i="2" s="1"/>
  <c r="AM80" i="2"/>
  <c r="E80" i="2"/>
  <c r="AP79" i="2"/>
  <c r="AP79" i="2" a="1"/>
  <c r="AM79" i="2"/>
  <c r="E79" i="2"/>
  <c r="AP78" i="2" a="1"/>
  <c r="AP78" i="2" s="1"/>
  <c r="AM78" i="2"/>
  <c r="E78" i="2"/>
  <c r="AP77" i="2" a="1"/>
  <c r="AP77" i="2" s="1"/>
  <c r="AM77" i="2"/>
  <c r="E77" i="2"/>
  <c r="AP76" i="2" a="1"/>
  <c r="AP76" i="2" s="1"/>
  <c r="AM76" i="2"/>
  <c r="E76" i="2"/>
  <c r="AP75" i="2" a="1"/>
  <c r="AP75" i="2" s="1"/>
  <c r="AM75" i="2"/>
  <c r="E75" i="2"/>
  <c r="AP74" i="2" a="1"/>
  <c r="AP74" i="2" s="1"/>
  <c r="AM74" i="2"/>
  <c r="E74" i="2"/>
  <c r="AP73" i="2" a="1"/>
  <c r="AP73" i="2" s="1"/>
  <c r="AM73" i="2"/>
  <c r="E73" i="2"/>
  <c r="AP72" i="2" a="1"/>
  <c r="AP72" i="2" s="1"/>
  <c r="AM72" i="2"/>
  <c r="E72" i="2"/>
  <c r="AP71" i="2" a="1"/>
  <c r="AP71" i="2" s="1"/>
  <c r="AM71" i="2"/>
  <c r="E71" i="2"/>
  <c r="AP70" i="2" a="1"/>
  <c r="AP70" i="2" s="1"/>
  <c r="AM70" i="2"/>
  <c r="E70" i="2"/>
  <c r="AP69" i="2" a="1"/>
  <c r="AP69" i="2" s="1"/>
  <c r="AM69" i="2"/>
  <c r="E69" i="2"/>
  <c r="AP68" i="2" a="1"/>
  <c r="AP68" i="2" s="1"/>
  <c r="AM68" i="2"/>
  <c r="E68" i="2"/>
  <c r="AP67" i="2" a="1"/>
  <c r="AP67" i="2" s="1"/>
  <c r="AM67" i="2"/>
  <c r="E67" i="2"/>
  <c r="AP66" i="2" a="1"/>
  <c r="AP66" i="2" s="1"/>
  <c r="AM66" i="2"/>
  <c r="E66" i="2"/>
  <c r="AP65" i="2" a="1"/>
  <c r="AP65" i="2" s="1"/>
  <c r="AM65" i="2"/>
  <c r="E65" i="2"/>
  <c r="AP64" i="2" a="1"/>
  <c r="AP64" i="2" s="1"/>
  <c r="AM64" i="2"/>
  <c r="E64" i="2"/>
  <c r="AP63" i="2" a="1"/>
  <c r="AP63" i="2" s="1"/>
  <c r="AM63" i="2"/>
  <c r="E63" i="2"/>
  <c r="AP62" i="2" a="1"/>
  <c r="AP62" i="2" s="1"/>
  <c r="AM62" i="2"/>
  <c r="E62" i="2"/>
  <c r="AP61" i="2" a="1"/>
  <c r="AP61" i="2" s="1"/>
  <c r="AM61" i="2"/>
  <c r="E61" i="2"/>
  <c r="AP60" i="2" a="1"/>
  <c r="AP60" i="2" s="1"/>
  <c r="AM60" i="2"/>
  <c r="E60" i="2"/>
  <c r="AP59" i="2" a="1"/>
  <c r="AP59" i="2" s="1"/>
  <c r="AM59" i="2"/>
  <c r="E59" i="2"/>
  <c r="AP58" i="2" a="1"/>
  <c r="AP58" i="2" s="1"/>
  <c r="AM58" i="2"/>
  <c r="E58" i="2"/>
  <c r="AP57" i="2" a="1"/>
  <c r="AP57" i="2" s="1"/>
  <c r="AM57" i="2"/>
  <c r="E57" i="2"/>
  <c r="AP56" i="2" a="1"/>
  <c r="AP56" i="2" s="1"/>
  <c r="AM56" i="2"/>
  <c r="E56" i="2"/>
  <c r="AP55" i="2" a="1"/>
  <c r="AP55" i="2" s="1"/>
  <c r="AM55" i="2"/>
  <c r="E55" i="2"/>
  <c r="AP54" i="2" a="1"/>
  <c r="AP54" i="2" s="1"/>
  <c r="AM54" i="2"/>
  <c r="E54" i="2"/>
  <c r="AP53" i="2" a="1"/>
  <c r="AP53" i="2" s="1"/>
  <c r="AM53" i="2"/>
  <c r="E53" i="2"/>
  <c r="AP52" i="2" a="1"/>
  <c r="AP52" i="2" s="1"/>
  <c r="AM52" i="2"/>
  <c r="E52" i="2"/>
  <c r="AP51" i="2" a="1"/>
  <c r="AP51" i="2" s="1"/>
  <c r="AM51" i="2"/>
  <c r="E51" i="2"/>
  <c r="AP50" i="2" a="1"/>
  <c r="AP50" i="2" s="1"/>
  <c r="AM50" i="2"/>
  <c r="E50" i="2"/>
  <c r="AP49" i="2" a="1"/>
  <c r="AP49" i="2" s="1"/>
  <c r="AM49" i="2"/>
  <c r="E49" i="2"/>
  <c r="AP48" i="2" a="1"/>
  <c r="AP48" i="2" s="1"/>
  <c r="AM48" i="2"/>
  <c r="E48" i="2"/>
  <c r="AP47" i="2" a="1"/>
  <c r="AP47" i="2" s="1"/>
  <c r="AM47" i="2"/>
  <c r="E47" i="2"/>
  <c r="AP46" i="2" a="1"/>
  <c r="AP46" i="2" s="1"/>
  <c r="AM46" i="2"/>
  <c r="E46" i="2"/>
  <c r="AP45" i="2" a="1"/>
  <c r="AP45" i="2" s="1"/>
  <c r="AM45" i="2"/>
  <c r="E45" i="2"/>
  <c r="AP44" i="2" a="1"/>
  <c r="AP44" i="2" s="1"/>
  <c r="AM44" i="2"/>
  <c r="E44" i="2"/>
  <c r="AP43" i="2" a="1"/>
  <c r="AP43" i="2" s="1"/>
  <c r="AM43" i="2"/>
  <c r="E43" i="2"/>
  <c r="AP42" i="2" a="1"/>
  <c r="AP42" i="2" s="1"/>
  <c r="AM42" i="2"/>
  <c r="E42" i="2"/>
  <c r="AP41" i="2" a="1"/>
  <c r="AP41" i="2" s="1"/>
  <c r="AM41" i="2"/>
  <c r="E41" i="2"/>
  <c r="AP40" i="2" a="1"/>
  <c r="AP40" i="2" s="1"/>
  <c r="AM40" i="2"/>
  <c r="E40" i="2"/>
  <c r="AP39" i="2" a="1"/>
  <c r="AP39" i="2" s="1"/>
  <c r="AM39" i="2"/>
  <c r="E39" i="2"/>
  <c r="AP38" i="2" a="1"/>
  <c r="AP38" i="2" s="1"/>
  <c r="AM38" i="2"/>
  <c r="E38" i="2"/>
  <c r="AP37" i="2" a="1"/>
  <c r="AP37" i="2" s="1"/>
  <c r="AM37" i="2"/>
  <c r="E37" i="2"/>
  <c r="AP36" i="2" a="1"/>
  <c r="AP36" i="2" s="1"/>
  <c r="AM36" i="2"/>
  <c r="E36" i="2"/>
  <c r="AP35" i="2"/>
  <c r="AP35" i="2" a="1"/>
  <c r="AM35" i="2"/>
  <c r="E35" i="2"/>
  <c r="AP34" i="2" a="1"/>
  <c r="AP34" i="2" s="1"/>
  <c r="AM34" i="2"/>
  <c r="E34" i="2"/>
  <c r="AP33" i="2" a="1"/>
  <c r="AP33" i="2" s="1"/>
  <c r="AM33" i="2"/>
  <c r="E33" i="2"/>
  <c r="AP32" i="2" a="1"/>
  <c r="AP32" i="2" s="1"/>
  <c r="AM32" i="2"/>
  <c r="E32" i="2"/>
  <c r="AP31" i="2" a="1"/>
  <c r="AP31" i="2" s="1"/>
  <c r="AM31" i="2"/>
  <c r="E31" i="2"/>
  <c r="AP30" i="2" a="1"/>
  <c r="AP30" i="2" s="1"/>
  <c r="AM30" i="2"/>
  <c r="E30" i="2"/>
  <c r="AP29" i="2" a="1"/>
  <c r="AP29" i="2" s="1"/>
  <c r="AM29" i="2"/>
  <c r="E29" i="2"/>
  <c r="AP28" i="2" a="1"/>
  <c r="AP28" i="2" s="1"/>
  <c r="AM28" i="2"/>
  <c r="E28" i="2"/>
  <c r="AP27" i="2" a="1"/>
  <c r="AP27" i="2" s="1"/>
  <c r="AM27" i="2"/>
  <c r="E27" i="2"/>
  <c r="AP26" i="2" a="1"/>
  <c r="AP26" i="2" s="1"/>
  <c r="AM26" i="2"/>
  <c r="E26" i="2"/>
  <c r="AP25" i="2" a="1"/>
  <c r="AP25" i="2" s="1"/>
  <c r="AM25" i="2"/>
  <c r="E25" i="2"/>
  <c r="AP24" i="2" a="1"/>
  <c r="AP24" i="2" s="1"/>
  <c r="AM24" i="2"/>
  <c r="E24" i="2"/>
  <c r="AP23" i="2" a="1"/>
  <c r="AP23" i="2" s="1"/>
  <c r="AM23" i="2"/>
  <c r="E23" i="2"/>
  <c r="AP22" i="2" a="1"/>
  <c r="AP22" i="2" s="1"/>
  <c r="AM22" i="2"/>
  <c r="E22" i="2"/>
  <c r="AP21" i="2" a="1"/>
  <c r="AP21" i="2" s="1"/>
  <c r="AM21" i="2"/>
  <c r="E21" i="2"/>
  <c r="AP20" i="2" a="1"/>
  <c r="AP20" i="2" s="1"/>
  <c r="AM20" i="2"/>
  <c r="E20" i="2"/>
  <c r="AP19" i="2" a="1"/>
  <c r="AP19" i="2" s="1"/>
  <c r="AM19" i="2"/>
  <c r="E19" i="2"/>
  <c r="AP18" i="2" a="1"/>
  <c r="AP18" i="2" s="1"/>
  <c r="AM18" i="2"/>
  <c r="E18" i="2"/>
  <c r="AP17" i="2" a="1"/>
  <c r="AP17" i="2" s="1"/>
  <c r="AM17" i="2"/>
  <c r="E17" i="2"/>
  <c r="AP16" i="2" a="1"/>
  <c r="AP16" i="2" s="1"/>
  <c r="AM16" i="2"/>
  <c r="E16" i="2"/>
  <c r="AP15" i="2"/>
  <c r="AP15" i="2" a="1"/>
  <c r="AM15" i="2"/>
  <c r="E15" i="2"/>
  <c r="AP14" i="2" a="1"/>
  <c r="AP14" i="2" s="1"/>
  <c r="AM14" i="2"/>
  <c r="E14" i="2"/>
  <c r="AP13" i="2" a="1"/>
  <c r="AP13" i="2" s="1"/>
  <c r="AM13" i="2"/>
  <c r="E13" i="2"/>
  <c r="AP12" i="2" a="1"/>
  <c r="AP12" i="2" s="1"/>
  <c r="AM12" i="2"/>
  <c r="E12" i="2"/>
  <c r="AP11" i="2" a="1"/>
  <c r="AP11" i="2" s="1"/>
  <c r="AM11" i="2"/>
  <c r="E11" i="2"/>
  <c r="AP10" i="2" a="1"/>
  <c r="AP10" i="2" s="1"/>
  <c r="AM10" i="2"/>
  <c r="E10" i="2"/>
  <c r="AP9" i="2" a="1"/>
  <c r="AP9" i="2" s="1"/>
  <c r="AM9" i="2"/>
  <c r="E9" i="2"/>
  <c r="AP8" i="2" a="1"/>
  <c r="AP8" i="2" s="1"/>
  <c r="AM8" i="2"/>
  <c r="E8" i="2"/>
  <c r="AP7" i="2" a="1"/>
  <c r="AP7" i="2" s="1"/>
  <c r="AM7" i="2"/>
  <c r="E7" i="2"/>
  <c r="AP6" i="2" a="1"/>
  <c r="AP6" i="2" s="1"/>
  <c r="AM6" i="2"/>
  <c r="E6" i="2"/>
  <c r="AP5" i="2" a="1"/>
  <c r="AP5" i="2" s="1"/>
  <c r="AM5" i="2"/>
  <c r="E5" i="2"/>
  <c r="AP4" i="2" a="1"/>
  <c r="AP4" i="2" s="1"/>
  <c r="AM4" i="2"/>
  <c r="E4" i="2"/>
  <c r="AP3" i="2" a="1"/>
  <c r="AP3" i="2" s="1"/>
  <c r="AM3" i="2"/>
  <c r="E3" i="2"/>
  <c r="AP2" i="2" a="1"/>
  <c r="AP2" i="2" s="1"/>
  <c r="AM2" i="2"/>
  <c r="E2" i="2"/>
  <c r="H26" i="3"/>
  <c r="G47" i="3"/>
  <c r="I13" i="3"/>
  <c r="K51" i="3"/>
  <c r="I51" i="3"/>
  <c r="I24" i="3"/>
  <c r="J47" i="3"/>
  <c r="G39" i="3"/>
  <c r="AJ29" i="8"/>
  <c r="E35" i="3"/>
  <c r="E40" i="3"/>
  <c r="F21" i="3"/>
  <c r="Z27" i="8"/>
  <c r="F41" i="3"/>
  <c r="I12" i="3"/>
  <c r="J49" i="3"/>
  <c r="K18" i="3"/>
  <c r="G45" i="3"/>
  <c r="E38" i="3"/>
  <c r="T30" i="8"/>
  <c r="H44" i="3"/>
  <c r="J27" i="3"/>
  <c r="J48" i="3"/>
  <c r="E33" i="3"/>
  <c r="K40" i="3"/>
  <c r="G43" i="3"/>
  <c r="F45" i="3"/>
  <c r="G29" i="3"/>
  <c r="H32" i="3"/>
  <c r="R28" i="8"/>
  <c r="E34" i="3"/>
  <c r="F34" i="3"/>
  <c r="I34" i="3"/>
  <c r="G41" i="3"/>
  <c r="H43" i="3"/>
  <c r="I40" i="3"/>
  <c r="Z28" i="8"/>
  <c r="E51" i="3"/>
  <c r="Q29" i="8"/>
  <c r="H17" i="3"/>
  <c r="K46" i="3"/>
  <c r="P27" i="8"/>
  <c r="H34" i="3"/>
  <c r="J28" i="3"/>
  <c r="T26" i="8"/>
  <c r="I14" i="3"/>
  <c r="K41" i="3"/>
  <c r="S30" i="8"/>
  <c r="G27" i="3"/>
  <c r="G50" i="3"/>
  <c r="K29" i="3"/>
  <c r="J26" i="3"/>
  <c r="H49" i="3"/>
  <c r="AG28" i="8"/>
  <c r="I25" i="3"/>
  <c r="F28" i="3"/>
  <c r="G22" i="3"/>
  <c r="AG26" i="8"/>
  <c r="G51" i="3"/>
  <c r="G46" i="3"/>
  <c r="AF29" i="8"/>
  <c r="K43" i="3"/>
  <c r="H25" i="3"/>
  <c r="H24" i="3"/>
  <c r="F19" i="3"/>
  <c r="I37" i="3"/>
  <c r="H40" i="3"/>
  <c r="J34" i="3"/>
  <c r="F33" i="3"/>
  <c r="J40" i="3"/>
  <c r="F51" i="3"/>
  <c r="I38" i="3"/>
  <c r="G32" i="3"/>
  <c r="Y26" i="8"/>
  <c r="X27" i="8"/>
  <c r="E44" i="3"/>
  <c r="K26" i="3"/>
  <c r="I35" i="3"/>
  <c r="K17" i="3"/>
  <c r="K38" i="3"/>
  <c r="Q28" i="8"/>
  <c r="G38" i="3"/>
  <c r="F24" i="3"/>
  <c r="H46" i="3"/>
  <c r="K36" i="3"/>
  <c r="H45" i="3"/>
  <c r="F18" i="3"/>
  <c r="H35" i="3"/>
  <c r="I28" i="3"/>
  <c r="H27" i="3"/>
  <c r="F16" i="3"/>
  <c r="E39" i="3"/>
  <c r="AI27" i="8"/>
  <c r="AB28" i="8"/>
  <c r="Z26" i="8"/>
  <c r="H37" i="3"/>
  <c r="I17" i="3"/>
  <c r="J38" i="3"/>
  <c r="I32" i="3"/>
  <c r="G35" i="3"/>
  <c r="G36" i="3"/>
  <c r="F13" i="3"/>
  <c r="E13" i="3"/>
  <c r="H16" i="3"/>
  <c r="G13" i="3"/>
  <c r="AH28" i="8"/>
  <c r="S26" i="8"/>
  <c r="K30" i="3"/>
  <c r="G25" i="3"/>
  <c r="E15" i="3"/>
  <c r="I48" i="3"/>
  <c r="E27" i="3"/>
  <c r="I20" i="3"/>
  <c r="G37" i="3"/>
  <c r="H39" i="3"/>
  <c r="H42" i="3"/>
  <c r="J39" i="3"/>
  <c r="F36" i="3"/>
  <c r="J24" i="3"/>
  <c r="E28" i="3"/>
  <c r="J23" i="3"/>
  <c r="K27" i="3"/>
  <c r="K47" i="3"/>
  <c r="H38" i="3"/>
  <c r="G20" i="3"/>
  <c r="K16" i="3"/>
  <c r="J35" i="3"/>
  <c r="E47" i="3"/>
  <c r="K28" i="3"/>
  <c r="R27" i="8"/>
  <c r="E12" i="3"/>
  <c r="F12" i="3"/>
  <c r="G23" i="3"/>
  <c r="F42" i="3"/>
  <c r="H29" i="3"/>
  <c r="AH27" i="8"/>
  <c r="K13" i="3"/>
  <c r="E25" i="3"/>
  <c r="AJ28" i="8"/>
  <c r="Y29" i="8"/>
  <c r="E29" i="3"/>
  <c r="F35" i="3"/>
  <c r="G14" i="3"/>
  <c r="AB26" i="8"/>
  <c r="E19" i="3"/>
  <c r="J16" i="3"/>
  <c r="E31" i="3"/>
  <c r="T29" i="8"/>
  <c r="R30" i="8"/>
  <c r="E23" i="3"/>
  <c r="H50" i="3"/>
  <c r="I29" i="3"/>
  <c r="F22" i="3"/>
  <c r="K44" i="3"/>
  <c r="F26" i="3"/>
  <c r="AJ26" i="8"/>
  <c r="Q27" i="8"/>
  <c r="K22" i="3"/>
  <c r="F39" i="3"/>
  <c r="AI26" i="8"/>
  <c r="AF27" i="8"/>
  <c r="K21" i="3"/>
  <c r="E17" i="3"/>
  <c r="E48" i="3"/>
  <c r="E11" i="3"/>
  <c r="E43" i="3"/>
  <c r="H14" i="3"/>
  <c r="H23" i="3"/>
  <c r="AA27" i="8"/>
  <c r="G17" i="3"/>
  <c r="J20" i="3"/>
  <c r="J31" i="3"/>
  <c r="J46" i="3"/>
  <c r="F30" i="3"/>
  <c r="I44" i="3"/>
  <c r="AI29" i="8"/>
  <c r="F15" i="3"/>
  <c r="I16" i="3"/>
  <c r="J17" i="3"/>
  <c r="I15" i="3"/>
  <c r="E42" i="3"/>
  <c r="E46" i="3"/>
  <c r="K49" i="3"/>
  <c r="I30" i="3"/>
  <c r="AF26" i="8"/>
  <c r="F37" i="3"/>
  <c r="H21" i="3"/>
  <c r="K15" i="3"/>
  <c r="H22" i="3"/>
  <c r="H20" i="3"/>
  <c r="E22" i="3"/>
  <c r="H36" i="3"/>
  <c r="I47" i="3"/>
  <c r="J30" i="3"/>
  <c r="H18" i="3"/>
  <c r="I26" i="3"/>
  <c r="S27" i="8"/>
  <c r="K48" i="3"/>
  <c r="J43" i="3"/>
  <c r="R26" i="8"/>
  <c r="H48" i="3"/>
  <c r="I42" i="3"/>
  <c r="I43" i="3"/>
  <c r="J13" i="3"/>
  <c r="K33" i="3"/>
  <c r="H19" i="3"/>
  <c r="J15" i="3"/>
  <c r="F47" i="3"/>
  <c r="I18" i="3"/>
  <c r="G28" i="3"/>
  <c r="Z29" i="8"/>
  <c r="J50" i="3"/>
  <c r="AI28" i="8"/>
  <c r="I45" i="3"/>
  <c r="E49" i="3"/>
  <c r="E45" i="3"/>
  <c r="I33" i="3"/>
  <c r="G12" i="3"/>
  <c r="AG29" i="8"/>
  <c r="P30" i="8"/>
  <c r="I39" i="3"/>
  <c r="G40" i="3"/>
  <c r="H15" i="3"/>
  <c r="K19" i="3"/>
  <c r="AF28" i="8"/>
  <c r="K37" i="3"/>
  <c r="J19" i="3"/>
  <c r="J37" i="3"/>
  <c r="E32" i="3"/>
  <c r="I41" i="3"/>
  <c r="H47" i="3"/>
  <c r="K31" i="3"/>
  <c r="AH29" i="8"/>
  <c r="G30" i="3"/>
  <c r="F48" i="3"/>
  <c r="I21" i="3"/>
  <c r="E16" i="3"/>
  <c r="E36" i="3"/>
  <c r="AG27" i="8"/>
  <c r="X26" i="8"/>
  <c r="J18" i="3"/>
  <c r="F43" i="3"/>
  <c r="AJ27" i="8"/>
  <c r="E30" i="3"/>
  <c r="K35" i="3"/>
  <c r="F25" i="3"/>
  <c r="I31" i="3"/>
  <c r="G21" i="3"/>
  <c r="K12" i="3"/>
  <c r="H30" i="3"/>
  <c r="I36" i="3"/>
  <c r="J33" i="3"/>
  <c r="X28" i="8"/>
  <c r="S28" i="8"/>
  <c r="AA29" i="8"/>
  <c r="F20" i="3"/>
  <c r="F38" i="3"/>
  <c r="I22" i="3"/>
  <c r="K32" i="3"/>
  <c r="G24" i="3"/>
  <c r="K34" i="3"/>
  <c r="F29" i="3"/>
  <c r="F27" i="3"/>
  <c r="G15" i="3"/>
  <c r="F23" i="3"/>
  <c r="F31" i="3"/>
  <c r="G42" i="3"/>
  <c r="E21" i="3"/>
  <c r="AB27" i="8"/>
  <c r="T28" i="8"/>
  <c r="J44" i="3"/>
  <c r="J45" i="3"/>
  <c r="J12" i="3"/>
  <c r="E26" i="3"/>
  <c r="H33" i="3"/>
  <c r="P28" i="8"/>
  <c r="Q26" i="8"/>
  <c r="H51" i="3"/>
  <c r="F32" i="3"/>
  <c r="K39" i="3"/>
  <c r="Y28" i="8"/>
  <c r="E18" i="3"/>
  <c r="G19" i="3"/>
  <c r="E20" i="3"/>
  <c r="I27" i="3"/>
  <c r="E41" i="3"/>
  <c r="F50" i="3"/>
  <c r="AH26" i="8"/>
  <c r="I49" i="3"/>
  <c r="AA26" i="8"/>
  <c r="J25" i="3"/>
  <c r="F44" i="3"/>
  <c r="H31" i="3"/>
  <c r="F49" i="3"/>
  <c r="J32" i="3"/>
  <c r="K24" i="3"/>
  <c r="AB29" i="8"/>
  <c r="R29" i="8"/>
  <c r="E50" i="3"/>
  <c r="Q30" i="8"/>
  <c r="J41" i="3"/>
  <c r="F14" i="3"/>
  <c r="K42" i="3"/>
  <c r="K20" i="3"/>
  <c r="X29" i="8"/>
  <c r="E37" i="3"/>
  <c r="K14" i="3"/>
  <c r="E14" i="3"/>
  <c r="K25" i="3"/>
  <c r="AA28" i="8"/>
  <c r="Y27" i="8"/>
  <c r="J14" i="3"/>
  <c r="G34" i="3"/>
  <c r="K23" i="3"/>
  <c r="J51" i="3"/>
  <c r="K50" i="3"/>
  <c r="H41" i="3"/>
  <c r="J42" i="3"/>
  <c r="J22" i="3"/>
  <c r="F17" i="3"/>
  <c r="I23" i="3"/>
  <c r="S29" i="8"/>
  <c r="G26" i="3"/>
  <c r="H12" i="3"/>
  <c r="H13" i="3"/>
  <c r="I50" i="3"/>
  <c r="E24" i="3"/>
  <c r="I19" i="3"/>
  <c r="P29" i="8"/>
  <c r="G33" i="3"/>
  <c r="G16" i="3"/>
  <c r="J21" i="3"/>
  <c r="G44" i="3"/>
  <c r="K45" i="3"/>
  <c r="I46" i="3"/>
  <c r="F40" i="3"/>
  <c r="G48" i="3"/>
  <c r="T27" i="8"/>
  <c r="J29" i="3"/>
  <c r="F46" i="3"/>
  <c r="G31" i="3"/>
  <c r="J36" i="3"/>
  <c r="H28" i="3"/>
  <c r="G18" i="3"/>
  <c r="G49" i="3"/>
  <c r="P26" i="8"/>
  <c r="E8" i="6" l="1"/>
  <c r="E9" i="6"/>
  <c r="I9" i="6"/>
  <c r="AU26" i="8"/>
  <c r="K35" i="6"/>
  <c r="I30" i="8"/>
  <c r="AU27" i="8"/>
  <c r="G38" i="6"/>
  <c r="AU28" i="8"/>
  <c r="B28" i="8"/>
  <c r="C27" i="8" s="1"/>
  <c r="AU29" i="8"/>
  <c r="I27" i="8"/>
  <c r="AU30" i="8"/>
  <c r="I26" i="8"/>
  <c r="M28" i="8"/>
  <c r="I29" i="8"/>
  <c r="D26" i="8"/>
  <c r="AQ28" i="8"/>
  <c r="AQ26" i="8"/>
  <c r="AQ29" i="8"/>
  <c r="AQ27" i="8"/>
  <c r="R8" i="6"/>
  <c r="R9" i="6"/>
  <c r="R7" i="6"/>
  <c r="R6" i="6"/>
  <c r="D27" i="8"/>
  <c r="M30" i="8"/>
  <c r="I28" i="8"/>
  <c r="AM2023" i="2"/>
  <c r="M27" i="8"/>
  <c r="M26" i="8"/>
  <c r="M29" i="8"/>
  <c r="H33" i="6"/>
  <c r="H37" i="6"/>
  <c r="H34" i="6"/>
  <c r="H35" i="6"/>
  <c r="H32" i="6"/>
  <c r="B8" i="6"/>
  <c r="B9" i="6" s="1"/>
  <c r="I10" i="6"/>
  <c r="I7" i="6"/>
  <c r="I8" i="6"/>
  <c r="B37" i="6"/>
  <c r="C35" i="6"/>
  <c r="D35" i="6" s="1"/>
  <c r="T34" i="6"/>
  <c r="U33" i="6" s="1"/>
  <c r="C33" i="6"/>
  <c r="D33" i="6" s="1"/>
  <c r="C34" i="6"/>
  <c r="D34" i="6" s="1"/>
  <c r="C32" i="6"/>
  <c r="C36" i="6"/>
  <c r="D36" i="6" s="1"/>
  <c r="H36" i="6"/>
  <c r="AN30" i="8"/>
  <c r="I6" i="6"/>
  <c r="C26" i="8"/>
  <c r="AK27" i="8"/>
  <c r="U28" i="8"/>
  <c r="AC29" i="8"/>
  <c r="AK26" i="8"/>
  <c r="U27" i="8"/>
  <c r="U30" i="8"/>
  <c r="U26" i="8"/>
  <c r="AC28" i="8"/>
  <c r="AK29" i="8"/>
  <c r="AC27" i="8"/>
  <c r="U29" i="8"/>
  <c r="AC26" i="8"/>
  <c r="AK28" i="8"/>
  <c r="E10" i="6" l="1"/>
  <c r="E11" i="6" s="1"/>
  <c r="E12" i="6" s="1"/>
  <c r="AQ30" i="8"/>
  <c r="U32" i="6"/>
  <c r="C37" i="6"/>
  <c r="D37" i="6" s="1"/>
  <c r="D32" i="6"/>
  <c r="D28" i="8"/>
  <c r="E27" i="8" s="1"/>
  <c r="E26" i="8"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<sst xmlns="http://schemas.openxmlformats.org/spreadsheetml/2006/main" count="2576" uniqueCount="2309">
  <si>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</si>
  <si>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</si>
  <si>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</si>
  <si>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</si>
  <si>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</si>
  <si>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</si>
  <si>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</si>
  <si>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</si>
  <si>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</si>
  <si>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</si>
  <si>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</si>
  <si>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</si>
  <si>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</si>
  <si>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</si>
  <si>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</si>
  <si>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</si>
  <si>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</si>
  <si>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</si>
  <si>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</si>
  <si>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</si>
  <si>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</si>
  <si>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</si>
  <si>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</si>
  <si>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</si>
  <si>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</si>
  <si>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</si>
  <si>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</si>
  <si>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</si>
  <si>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</si>
  <si>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</si>
  <si>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</si>
  <si>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</si>
  <si>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</si>
  <si>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</si>
  <si>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</si>
  <si>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</si>
  <si>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</si>
  <si>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</si>
  <si>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</si>
  <si>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Amt_Wines</t>
  </si>
  <si>
    <t>Amt_Fruits</t>
  </si>
  <si>
    <t>Amt_GoldProds</t>
  </si>
  <si>
    <t>Amt_Total</t>
  </si>
  <si>
    <t>Amt_RegularProds</t>
  </si>
  <si>
    <t>Amt_MeatProds</t>
  </si>
  <si>
    <t>Amt_FishProds</t>
  </si>
  <si>
    <t>Amt_SweetProds</t>
  </si>
  <si>
    <t>DealsPurchases</t>
  </si>
  <si>
    <t>WebPurchases</t>
  </si>
  <si>
    <t>CatalogPurchases</t>
  </si>
  <si>
    <t>StorePurchases</t>
  </si>
  <si>
    <t>WebVisitsMonth</t>
  </si>
  <si>
    <t>Accepted_Cmp_3</t>
  </si>
  <si>
    <t>Accepted_Cmp_4</t>
  </si>
  <si>
    <t>Accepted_Cmp_5</t>
  </si>
  <si>
    <t>Accepted_Cmp_1</t>
  </si>
  <si>
    <t>Accepted_Cmp_2</t>
  </si>
  <si>
    <t>Accepted_Cmp_Overall</t>
  </si>
  <si>
    <t>Total</t>
  </si>
  <si>
    <t>=Data!$S$2:$S$2022</t>
  </si>
  <si>
    <t>=Data!$T$2:$T$2022</t>
  </si>
  <si>
    <t>=Data!$P$2:$P$2022</t>
  </si>
  <si>
    <t>=Data!$Q$2:$Q$2022</t>
  </si>
  <si>
    <t>=Data!$R$2:$R$2022</t>
  </si>
  <si>
    <t>=Data!$AM$2:$AM$2022</t>
  </si>
  <si>
    <t>=Data!$Y$2:$Y$2022</t>
  </si>
  <si>
    <t>=Data!$H$2:$H$2022</t>
  </si>
  <si>
    <t>=Data!$F$2:$F$2022</t>
  </si>
  <si>
    <t>=Data!$J$2:$J$2022</t>
  </si>
  <si>
    <t>=Data!$G$2:$G$2022</t>
  </si>
  <si>
    <t>=Data!$AL$2:$AL$2022</t>
  </si>
  <si>
    <t>=Data!$I$2:$I$2022</t>
  </si>
  <si>
    <t>=Data!$AK$2:$AK$2022</t>
  </si>
  <si>
    <t>=Data!$M$2:$M$2022</t>
  </si>
  <si>
    <t>=Data!$U$2:$U$2022</t>
  </si>
  <si>
    <t>=Data!$Z$2:$Z$2022</t>
  </si>
  <si>
    <t>=Data!$K$2:$K$2022</t>
  </si>
  <si>
    <t>education_2n_Cycle</t>
  </si>
  <si>
    <t>=Data!$AF$2:$AF$2022</t>
  </si>
  <si>
    <t>=Data!$AG$2:$AG$2022</t>
  </si>
  <si>
    <t>=Data!$AH$2:$AH$2022</t>
  </si>
  <si>
    <t>=Data!$AI$2:$AI$2022</t>
  </si>
  <si>
    <t>=Data!$AJ$2:$AJ$2022</t>
  </si>
  <si>
    <t>=Data!$B$2:$B$2022</t>
  </si>
  <si>
    <t>=Data!$AA$2:$AA$2022</t>
  </si>
  <si>
    <t>=Data!$AB$2:$AB$2022</t>
  </si>
  <si>
    <t>=Data!$AC$2:$AC$2022</t>
  </si>
  <si>
    <t>=Data!$AD$2:$AD$2022</t>
  </si>
  <si>
    <t>=Data!$AE$2:$AE$2022</t>
  </si>
  <si>
    <t>=Data!$D$2:$D$2022</t>
  </si>
  <si>
    <t>=Data!$X$2:$X$2022</t>
  </si>
  <si>
    <t>=Data!$N$2:$N$2022</t>
  </si>
  <si>
    <t>=Data!$C$2:$C$2022</t>
  </si>
  <si>
    <t>=Data!$L$2:$L$2022</t>
  </si>
  <si>
    <t>=Data!$O$2:$O$2022</t>
  </si>
  <si>
    <t>=Data!$V$2:$V$2022</t>
  </si>
  <si>
    <t>=Data!$W$2:$W$2022</t>
  </si>
  <si>
    <t>n</t>
  </si>
  <si>
    <t>Customer ID</t>
  </si>
  <si>
    <t>Features</t>
  </si>
  <si>
    <t>Categorical</t>
  </si>
  <si>
    <t>Numerical (discrete)</t>
  </si>
  <si>
    <t>Numerical (continuous)</t>
  </si>
  <si>
    <t>Feature Name</t>
  </si>
  <si>
    <t>Description</t>
  </si>
  <si>
    <t>Data Type</t>
  </si>
  <si>
    <t>Unique value assigned to each unique customer</t>
  </si>
  <si>
    <t>Customer's annual household income in R$</t>
  </si>
  <si>
    <t>Number of teenagers (13-19) in household</t>
  </si>
  <si>
    <t>Number of kids (under 13) in household</t>
  </si>
  <si>
    <t>Number of days since last purchase</t>
  </si>
  <si>
    <t>Number of purchases made with discount</t>
  </si>
  <si>
    <t>Number of purchases made through website</t>
  </si>
  <si>
    <t>Number of purchases made using catalogue</t>
  </si>
  <si>
    <t>Number of purchases made in physical store</t>
  </si>
  <si>
    <t>Number of visits to the company's website in the last month</t>
  </si>
  <si>
    <t>Whether the customer accepted the offer in campaign 3</t>
  </si>
  <si>
    <t>Whether the customer accepted the offer in campaign 4</t>
  </si>
  <si>
    <t>Whether the customer accepted the offer in campaign 5</t>
  </si>
  <si>
    <t>Whether the customer accepted the offer in campaign 1</t>
  </si>
  <si>
    <t>Whether the customer accepted the offer in campaign 2</t>
  </si>
  <si>
    <t>Whether the customer complained in the last 2 years</t>
  </si>
  <si>
    <t>Unclear</t>
  </si>
  <si>
    <t>Whether the customer accepted the offer in the last campaign</t>
  </si>
  <si>
    <t>Customer's age</t>
  </si>
  <si>
    <t>How long the customer has been registered with the company</t>
  </si>
  <si>
    <t>Whether the customer is Divorced</t>
  </si>
  <si>
    <t>Whether the customer is Married</t>
  </si>
  <si>
    <t>Whether the customer is Single</t>
  </si>
  <si>
    <t>Whether the customer is Together</t>
  </si>
  <si>
    <t>Whether the customer is Widowed</t>
  </si>
  <si>
    <t>Whether customer's education level is 2nd Cycle</t>
  </si>
  <si>
    <t>Whether customer's education level is Basic</t>
  </si>
  <si>
    <t>Whether customer's education level is Graduation</t>
  </si>
  <si>
    <t>Whether customer's education level is Master</t>
  </si>
  <si>
    <t>Whether customer's education level is PhD</t>
  </si>
  <si>
    <t>Missing Values</t>
  </si>
  <si>
    <t>Column Profiling</t>
  </si>
  <si>
    <t>Data Sub-Type</t>
  </si>
  <si>
    <t>Amount in R$ spent on wines in the last 2 years</t>
  </si>
  <si>
    <t>Amount in R$ spent on fruits in the last 2 years</t>
  </si>
  <si>
    <t>Amount in R$ spent on rare meat products in the last 2 years</t>
  </si>
  <si>
    <t>Amount in R$ spent on fish products in the last 2 years</t>
  </si>
  <si>
    <t>Amount in R$ spent on sweet products in the last 2 years</t>
  </si>
  <si>
    <t>Amount in R$ spent on gold products in the last 2 years</t>
  </si>
  <si>
    <t>Mean</t>
  </si>
  <si>
    <t>Median</t>
  </si>
  <si>
    <t>Min</t>
  </si>
  <si>
    <t>Max</t>
  </si>
  <si>
    <t>1st Quartile</t>
  </si>
  <si>
    <t>3rd Quartile</t>
  </si>
  <si>
    <t>Continuous</t>
  </si>
  <si>
    <t>Discrete</t>
  </si>
  <si>
    <r>
      <t xml:space="preserve">Total amount in R$ spent by the customer over the last 2 years
</t>
    </r>
    <r>
      <rPr>
        <sz val="11"/>
        <color rgb="FFFF0000"/>
        <rFont val="Aptos Narrow"/>
        <family val="2"/>
        <scheme val="minor"/>
      </rPr>
      <t>Recalculated the column using formula as totals of individual amounts did not match</t>
    </r>
  </si>
  <si>
    <t>X1</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</si>
  <si>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</si>
  <si>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</si>
  <si>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</si>
  <si>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</si>
  <si>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</si>
  <si>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</si>
  <si>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</si>
  <si>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</si>
  <si>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</si>
  <si>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</si>
  <si>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</si>
  <si>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</si>
  <si>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</si>
  <si>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</si>
  <si>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</si>
  <si>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</si>
  <si>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</si>
  <si>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</si>
  <si>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</si>
  <si>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</si>
  <si>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</si>
  <si>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</si>
  <si>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</si>
  <si>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</si>
  <si>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</si>
  <si>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</si>
  <si>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</si>
  <si>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</si>
  <si>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</si>
  <si>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</si>
  <si>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</si>
  <si>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</si>
  <si>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</si>
  <si>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</si>
  <si>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</si>
  <si>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</si>
  <si>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</si>
  <si>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</si>
  <si>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</si>
  <si>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</si>
  <si>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</si>
  <si>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</si>
  <si>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</si>
  <si>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</si>
  <si>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</si>
  <si>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X47</t>
  </si>
  <si>
    <t>X48</t>
  </si>
  <si>
    <t>X49</t>
  </si>
  <si>
    <t>X50</t>
  </si>
  <si>
    <t>X51</t>
  </si>
  <si>
    <t>X52</t>
  </si>
  <si>
    <t>X53</t>
  </si>
  <si>
    <t>X54</t>
  </si>
  <si>
    <t>X55</t>
  </si>
  <si>
    <t>X56</t>
  </si>
  <si>
    <t>X57</t>
  </si>
  <si>
    <t>X58</t>
  </si>
  <si>
    <t>X59</t>
  </si>
  <si>
    <t>X60</t>
  </si>
  <si>
    <t>X61</t>
  </si>
  <si>
    <t>X62</t>
  </si>
  <si>
    <t>X63</t>
  </si>
  <si>
    <t>X64</t>
  </si>
  <si>
    <t>X65</t>
  </si>
  <si>
    <t>X66</t>
  </si>
  <si>
    <t>X67</t>
  </si>
  <si>
    <t>X68</t>
  </si>
  <si>
    <t>X69</t>
  </si>
  <si>
    <t>X70</t>
  </si>
  <si>
    <t>X71</t>
  </si>
  <si>
    <t>X72</t>
  </si>
  <si>
    <t>X73</t>
  </si>
  <si>
    <t>X74</t>
  </si>
  <si>
    <t>X75</t>
  </si>
  <si>
    <t>X76</t>
  </si>
  <si>
    <t>X77</t>
  </si>
  <si>
    <t>X78</t>
  </si>
  <si>
    <t>X79</t>
  </si>
  <si>
    <t>X80</t>
  </si>
  <si>
    <t>X81</t>
  </si>
  <si>
    <t>X82</t>
  </si>
  <si>
    <t>X83</t>
  </si>
  <si>
    <t>X84</t>
  </si>
  <si>
    <t>X85</t>
  </si>
  <si>
    <t>X86</t>
  </si>
  <si>
    <t>X87</t>
  </si>
  <si>
    <t>X88</t>
  </si>
  <si>
    <t>X89</t>
  </si>
  <si>
    <t>X90</t>
  </si>
  <si>
    <t>X91</t>
  </si>
  <si>
    <t>X92</t>
  </si>
  <si>
    <t>X93</t>
  </si>
  <si>
    <t>X94</t>
  </si>
  <si>
    <t>X95</t>
  </si>
  <si>
    <t>X96</t>
  </si>
  <si>
    <t>X97</t>
  </si>
  <si>
    <t>X98</t>
  </si>
  <si>
    <t>X99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</si>
  <si>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</si>
  <si>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</si>
  <si>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</si>
  <si>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</si>
  <si>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</si>
  <si>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</si>
  <si>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</si>
  <si>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</si>
  <si>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</si>
  <si>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</si>
  <si>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</si>
  <si>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</si>
  <si>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</si>
  <si>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</si>
  <si>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</si>
  <si>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</si>
  <si>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</si>
  <si>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</si>
  <si>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</si>
  <si>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</si>
  <si>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</si>
  <si>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</si>
  <si>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</si>
  <si>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</si>
  <si>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</si>
  <si>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</si>
  <si>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</si>
  <si>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</si>
  <si>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</si>
  <si>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</si>
  <si>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</si>
  <si>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</si>
  <si>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</si>
  <si>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</si>
  <si>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X134</t>
  </si>
  <si>
    <t>X135</t>
  </si>
  <si>
    <t>X136</t>
  </si>
  <si>
    <t>X137</t>
  </si>
  <si>
    <t>X138</t>
  </si>
  <si>
    <t>X139</t>
  </si>
  <si>
    <t>X140</t>
  </si>
  <si>
    <t>X141</t>
  </si>
  <si>
    <t>X142</t>
  </si>
  <si>
    <t>X143</t>
  </si>
  <si>
    <t>X144</t>
  </si>
  <si>
    <t>X145</t>
  </si>
  <si>
    <t>X146</t>
  </si>
  <si>
    <t>X147</t>
  </si>
  <si>
    <t>X148</t>
  </si>
  <si>
    <t>X149</t>
  </si>
  <si>
    <t>X150</t>
  </si>
  <si>
    <t>X151</t>
  </si>
  <si>
    <t>X152</t>
  </si>
  <si>
    <t>X153</t>
  </si>
  <si>
    <t>X154</t>
  </si>
  <si>
    <t>X155</t>
  </si>
  <si>
    <t>X156</t>
  </si>
  <si>
    <t>X157</t>
  </si>
  <si>
    <t>X158</t>
  </si>
  <si>
    <t>X159</t>
  </si>
  <si>
    <t>X160</t>
  </si>
  <si>
    <t>X161</t>
  </si>
  <si>
    <t>X162</t>
  </si>
  <si>
    <t>X163</t>
  </si>
  <si>
    <t>X164</t>
  </si>
  <si>
    <t>X165</t>
  </si>
  <si>
    <t>X166</t>
  </si>
  <si>
    <t>X167</t>
  </si>
  <si>
    <t>X168</t>
  </si>
  <si>
    <t>X169</t>
  </si>
  <si>
    <t>X170</t>
  </si>
  <si>
    <t>X171</t>
  </si>
  <si>
    <t>X172</t>
  </si>
  <si>
    <t>X173</t>
  </si>
  <si>
    <t>X174</t>
  </si>
  <si>
    <t>X175</t>
  </si>
  <si>
    <t>X176</t>
  </si>
  <si>
    <t>X177</t>
  </si>
  <si>
    <t>X178</t>
  </si>
  <si>
    <t>X179</t>
  </si>
  <si>
    <t>X180</t>
  </si>
  <si>
    <t>X181</t>
  </si>
  <si>
    <t>X182</t>
  </si>
  <si>
    <t>X183</t>
  </si>
  <si>
    <t>X184</t>
  </si>
  <si>
    <t>X185</t>
  </si>
  <si>
    <t>X186</t>
  </si>
  <si>
    <t>X187</t>
  </si>
  <si>
    <t>X188</t>
  </si>
  <si>
    <t>X189</t>
  </si>
  <si>
    <t>X190</t>
  </si>
  <si>
    <t>X191</t>
  </si>
  <si>
    <t>X192</t>
  </si>
  <si>
    <t>X193</t>
  </si>
  <si>
    <t>X194</t>
  </si>
  <si>
    <t>X195</t>
  </si>
  <si>
    <t>X196</t>
  </si>
  <si>
    <t>X197</t>
  </si>
  <si>
    <t>X198</t>
  </si>
  <si>
    <t>X199</t>
  </si>
  <si>
    <t>X200</t>
  </si>
  <si>
    <t>X201</t>
  </si>
  <si>
    <t>X202</t>
  </si>
  <si>
    <t>X203</t>
  </si>
  <si>
    <t>X204</t>
  </si>
  <si>
    <t>X205</t>
  </si>
  <si>
    <t>X206</t>
  </si>
  <si>
    <t>X207</t>
  </si>
  <si>
    <t>X208</t>
  </si>
  <si>
    <t>X209</t>
  </si>
  <si>
    <t>X210</t>
  </si>
  <si>
    <t>X211</t>
  </si>
  <si>
    <t>X212</t>
  </si>
  <si>
    <t>X213</t>
  </si>
  <si>
    <t>X214</t>
  </si>
  <si>
    <t>X215</t>
  </si>
  <si>
    <t>X216</t>
  </si>
  <si>
    <t>X217</t>
  </si>
  <si>
    <t>X218</t>
  </si>
  <si>
    <t>X219</t>
  </si>
  <si>
    <t>X220</t>
  </si>
  <si>
    <t>X221</t>
  </si>
  <si>
    <t>X222</t>
  </si>
  <si>
    <t>X223</t>
  </si>
  <si>
    <t>X224</t>
  </si>
  <si>
    <t>X225</t>
  </si>
  <si>
    <t>X226</t>
  </si>
  <si>
    <t>X227</t>
  </si>
  <si>
    <t>X228</t>
  </si>
  <si>
    <t>X229</t>
  </si>
  <si>
    <t>X230</t>
  </si>
  <si>
    <t>X231</t>
  </si>
  <si>
    <t>X232</t>
  </si>
  <si>
    <t>X233</t>
  </si>
  <si>
    <t>X234</t>
  </si>
  <si>
    <t>X235</t>
  </si>
  <si>
    <t>X236</t>
  </si>
  <si>
    <t>X237</t>
  </si>
  <si>
    <t>X238</t>
  </si>
  <si>
    <t>X239</t>
  </si>
  <si>
    <t>X240</t>
  </si>
  <si>
    <t>X241</t>
  </si>
  <si>
    <t>X242</t>
  </si>
  <si>
    <t>X243</t>
  </si>
  <si>
    <t>X244</t>
  </si>
  <si>
    <t>X245</t>
  </si>
  <si>
    <t>X246</t>
  </si>
  <si>
    <t>X247</t>
  </si>
  <si>
    <t>X248</t>
  </si>
  <si>
    <t>X249</t>
  </si>
  <si>
    <t>X250</t>
  </si>
  <si>
    <t>X251</t>
  </si>
  <si>
    <t>X252</t>
  </si>
  <si>
    <t>X253</t>
  </si>
  <si>
    <t>X254</t>
  </si>
  <si>
    <t>X255</t>
  </si>
  <si>
    <t>X256</t>
  </si>
  <si>
    <t>X257</t>
  </si>
  <si>
    <t>X258</t>
  </si>
  <si>
    <t>X259</t>
  </si>
  <si>
    <t>X260</t>
  </si>
  <si>
    <t>X261</t>
  </si>
  <si>
    <t>X262</t>
  </si>
  <si>
    <t>X263</t>
  </si>
  <si>
    <t>X264</t>
  </si>
  <si>
    <t>X265</t>
  </si>
  <si>
    <t>X266</t>
  </si>
  <si>
    <t>X267</t>
  </si>
  <si>
    <t>X268</t>
  </si>
  <si>
    <t>X269</t>
  </si>
  <si>
    <t>X270</t>
  </si>
  <si>
    <t>X271</t>
  </si>
  <si>
    <t>X272</t>
  </si>
  <si>
    <t>X273</t>
  </si>
  <si>
    <t>X274</t>
  </si>
  <si>
    <t>X275</t>
  </si>
  <si>
    <t>X276</t>
  </si>
  <si>
    <t>X277</t>
  </si>
  <si>
    <t>X278</t>
  </si>
  <si>
    <t>X279</t>
  </si>
  <si>
    <t>X280</t>
  </si>
  <si>
    <t>X281</t>
  </si>
  <si>
    <t>X282</t>
  </si>
  <si>
    <t>X283</t>
  </si>
  <si>
    <t>X284</t>
  </si>
  <si>
    <t>X285</t>
  </si>
  <si>
    <t>X286</t>
  </si>
  <si>
    <t>X287</t>
  </si>
  <si>
    <t>X288</t>
  </si>
  <si>
    <t>X289</t>
  </si>
  <si>
    <t>X290</t>
  </si>
  <si>
    <t>X291</t>
  </si>
  <si>
    <t>X292</t>
  </si>
  <si>
    <t>X293</t>
  </si>
  <si>
    <t>X294</t>
  </si>
  <si>
    <t>X295</t>
  </si>
  <si>
    <t>X296</t>
  </si>
  <si>
    <t>X297</t>
  </si>
  <si>
    <t>X298</t>
  </si>
  <si>
    <t>X299</t>
  </si>
  <si>
    <t>X300</t>
  </si>
  <si>
    <t>X301</t>
  </si>
  <si>
    <t>X302</t>
  </si>
  <si>
    <t>X303</t>
  </si>
  <si>
    <t>X304</t>
  </si>
  <si>
    <t>X305</t>
  </si>
  <si>
    <t>X306</t>
  </si>
  <si>
    <t>X307</t>
  </si>
  <si>
    <t>X308</t>
  </si>
  <si>
    <t>X309</t>
  </si>
  <si>
    <t>X310</t>
  </si>
  <si>
    <t>X311</t>
  </si>
  <si>
    <t>X312</t>
  </si>
  <si>
    <t>X313</t>
  </si>
  <si>
    <t>X314</t>
  </si>
  <si>
    <t>X315</t>
  </si>
  <si>
    <t>X316</t>
  </si>
  <si>
    <t>X317</t>
  </si>
  <si>
    <t>X318</t>
  </si>
  <si>
    <t>X319</t>
  </si>
  <si>
    <t>X320</t>
  </si>
  <si>
    <t>X321</t>
  </si>
  <si>
    <t>X322</t>
  </si>
  <si>
    <t>X323</t>
  </si>
  <si>
    <t>X324</t>
  </si>
  <si>
    <t>X325</t>
  </si>
  <si>
    <t>X326</t>
  </si>
  <si>
    <t>X327</t>
  </si>
  <si>
    <t>X328</t>
  </si>
  <si>
    <t>X329</t>
  </si>
  <si>
    <t>X330</t>
  </si>
  <si>
    <t>X331</t>
  </si>
  <si>
    <t>X332</t>
  </si>
  <si>
    <t>X333</t>
  </si>
  <si>
    <t>X334</t>
  </si>
  <si>
    <t>X335</t>
  </si>
  <si>
    <t>X336</t>
  </si>
  <si>
    <t>X337</t>
  </si>
  <si>
    <t>X338</t>
  </si>
  <si>
    <t>X339</t>
  </si>
  <si>
    <t>X340</t>
  </si>
  <si>
    <t>X341</t>
  </si>
  <si>
    <t>X342</t>
  </si>
  <si>
    <t>X343</t>
  </si>
  <si>
    <t>X344</t>
  </si>
  <si>
    <t>X345</t>
  </si>
  <si>
    <t>X346</t>
  </si>
  <si>
    <t>X347</t>
  </si>
  <si>
    <t>X348</t>
  </si>
  <si>
    <t>X349</t>
  </si>
  <si>
    <t>X350</t>
  </si>
  <si>
    <t>X351</t>
  </si>
  <si>
    <t>X352</t>
  </si>
  <si>
    <t>X353</t>
  </si>
  <si>
    <t>X354</t>
  </si>
  <si>
    <t>X355</t>
  </si>
  <si>
    <t>X356</t>
  </si>
  <si>
    <t>X357</t>
  </si>
  <si>
    <t>X358</t>
  </si>
  <si>
    <t>X359</t>
  </si>
  <si>
    <t>X360</t>
  </si>
  <si>
    <t>X361</t>
  </si>
  <si>
    <t>X362</t>
  </si>
  <si>
    <t>X363</t>
  </si>
  <si>
    <t>X364</t>
  </si>
  <si>
    <t>X365</t>
  </si>
  <si>
    <t>X366</t>
  </si>
  <si>
    <t>X367</t>
  </si>
  <si>
    <t>X368</t>
  </si>
  <si>
    <t>X369</t>
  </si>
  <si>
    <t>X370</t>
  </si>
  <si>
    <t>X371</t>
  </si>
  <si>
    <t>X372</t>
  </si>
  <si>
    <t>X373</t>
  </si>
  <si>
    <t>X374</t>
  </si>
  <si>
    <t>X375</t>
  </si>
  <si>
    <t>X376</t>
  </si>
  <si>
    <t>X377</t>
  </si>
  <si>
    <t>X378</t>
  </si>
  <si>
    <t>X379</t>
  </si>
  <si>
    <t>X380</t>
  </si>
  <si>
    <t>X381</t>
  </si>
  <si>
    <t>X382</t>
  </si>
  <si>
    <t>X383</t>
  </si>
  <si>
    <t>X384</t>
  </si>
  <si>
    <t>X385</t>
  </si>
  <si>
    <t>X386</t>
  </si>
  <si>
    <t>X387</t>
  </si>
  <si>
    <t>X388</t>
  </si>
  <si>
    <t>X389</t>
  </si>
  <si>
    <t>X390</t>
  </si>
  <si>
    <t>X391</t>
  </si>
  <si>
    <t>X392</t>
  </si>
  <si>
    <t>X393</t>
  </si>
  <si>
    <t>X394</t>
  </si>
  <si>
    <t>X395</t>
  </si>
  <si>
    <t>X396</t>
  </si>
  <si>
    <t>X397</t>
  </si>
  <si>
    <t>X398</t>
  </si>
  <si>
    <t>X399</t>
  </si>
  <si>
    <t>X400</t>
  </si>
  <si>
    <t>X401</t>
  </si>
  <si>
    <t>X402</t>
  </si>
  <si>
    <t>X403</t>
  </si>
  <si>
    <t>X404</t>
  </si>
  <si>
    <t>X405</t>
  </si>
  <si>
    <t>X406</t>
  </si>
  <si>
    <t>X407</t>
  </si>
  <si>
    <t>X408</t>
  </si>
  <si>
    <t>X409</t>
  </si>
  <si>
    <t>X410</t>
  </si>
  <si>
    <t>X411</t>
  </si>
  <si>
    <t>X412</t>
  </si>
  <si>
    <t>X413</t>
  </si>
  <si>
    <t>X414</t>
  </si>
  <si>
    <t>X415</t>
  </si>
  <si>
    <t>X416</t>
  </si>
  <si>
    <t>X417</t>
  </si>
  <si>
    <t>X418</t>
  </si>
  <si>
    <t>X419</t>
  </si>
  <si>
    <t>X420</t>
  </si>
  <si>
    <t>X421</t>
  </si>
  <si>
    <t>X422</t>
  </si>
  <si>
    <t>X423</t>
  </si>
  <si>
    <t>X424</t>
  </si>
  <si>
    <t>X425</t>
  </si>
  <si>
    <t>X426</t>
  </si>
  <si>
    <t>X427</t>
  </si>
  <si>
    <t>X428</t>
  </si>
  <si>
    <t>X429</t>
  </si>
  <si>
    <t>X430</t>
  </si>
  <si>
    <t>X431</t>
  </si>
  <si>
    <t>X432</t>
  </si>
  <si>
    <t>X433</t>
  </si>
  <si>
    <t>X434</t>
  </si>
  <si>
    <t>X435</t>
  </si>
  <si>
    <t>X436</t>
  </si>
  <si>
    <t>X437</t>
  </si>
  <si>
    <t>X438</t>
  </si>
  <si>
    <t>X439</t>
  </si>
  <si>
    <t>X440</t>
  </si>
  <si>
    <t>X441</t>
  </si>
  <si>
    <t>X442</t>
  </si>
  <si>
    <t>X443</t>
  </si>
  <si>
    <t>X444</t>
  </si>
  <si>
    <t>X445</t>
  </si>
  <si>
    <t>X446</t>
  </si>
  <si>
    <t>X447</t>
  </si>
  <si>
    <t>X448</t>
  </si>
  <si>
    <t>X449</t>
  </si>
  <si>
    <t>X450</t>
  </si>
  <si>
    <t>X451</t>
  </si>
  <si>
    <t>X452</t>
  </si>
  <si>
    <t>X453</t>
  </si>
  <si>
    <t>X454</t>
  </si>
  <si>
    <t>X455</t>
  </si>
  <si>
    <t>X456</t>
  </si>
  <si>
    <t>X457</t>
  </si>
  <si>
    <t>X458</t>
  </si>
  <si>
    <t>X459</t>
  </si>
  <si>
    <t>X460</t>
  </si>
  <si>
    <t>X461</t>
  </si>
  <si>
    <t>X462</t>
  </si>
  <si>
    <t>X463</t>
  </si>
  <si>
    <t>X464</t>
  </si>
  <si>
    <t>X465</t>
  </si>
  <si>
    <t>X466</t>
  </si>
  <si>
    <t>X467</t>
  </si>
  <si>
    <t>X468</t>
  </si>
  <si>
    <t>X469</t>
  </si>
  <si>
    <t>X470</t>
  </si>
  <si>
    <t>X471</t>
  </si>
  <si>
    <t>X472</t>
  </si>
  <si>
    <t>X473</t>
  </si>
  <si>
    <t>X474</t>
  </si>
  <si>
    <t>X475</t>
  </si>
  <si>
    <t>X476</t>
  </si>
  <si>
    <t>X477</t>
  </si>
  <si>
    <t>X478</t>
  </si>
  <si>
    <t>X479</t>
  </si>
  <si>
    <t>X480</t>
  </si>
  <si>
    <t>X481</t>
  </si>
  <si>
    <t>X482</t>
  </si>
  <si>
    <t>X483</t>
  </si>
  <si>
    <t>X484</t>
  </si>
  <si>
    <t>X485</t>
  </si>
  <si>
    <t>X486</t>
  </si>
  <si>
    <t>X487</t>
  </si>
  <si>
    <t>X488</t>
  </si>
  <si>
    <t>X489</t>
  </si>
  <si>
    <t>X490</t>
  </si>
  <si>
    <t>X491</t>
  </si>
  <si>
    <t>X492</t>
  </si>
  <si>
    <t>X493</t>
  </si>
  <si>
    <t>X494</t>
  </si>
  <si>
    <t>X495</t>
  </si>
  <si>
    <t>X496</t>
  </si>
  <si>
    <t>X497</t>
  </si>
  <si>
    <t>X498</t>
  </si>
  <si>
    <t>X499</t>
  </si>
  <si>
    <t>X500</t>
  </si>
  <si>
    <t>X501</t>
  </si>
  <si>
    <t>X502</t>
  </si>
  <si>
    <t>X503</t>
  </si>
  <si>
    <t>X504</t>
  </si>
  <si>
    <t>X505</t>
  </si>
  <si>
    <t>X506</t>
  </si>
  <si>
    <t>X507</t>
  </si>
  <si>
    <t>X508</t>
  </si>
  <si>
    <t>X509</t>
  </si>
  <si>
    <t>X510</t>
  </si>
  <si>
    <t>X511</t>
  </si>
  <si>
    <t>X512</t>
  </si>
  <si>
    <t>X513</t>
  </si>
  <si>
    <t>X514</t>
  </si>
  <si>
    <t>X515</t>
  </si>
  <si>
    <t>X516</t>
  </si>
  <si>
    <t>X517</t>
  </si>
  <si>
    <t>X518</t>
  </si>
  <si>
    <t>X519</t>
  </si>
  <si>
    <t>X520</t>
  </si>
  <si>
    <t>X521</t>
  </si>
  <si>
    <t>X522</t>
  </si>
  <si>
    <t>X523</t>
  </si>
  <si>
    <t>X524</t>
  </si>
  <si>
    <t>X525</t>
  </si>
  <si>
    <t>X526</t>
  </si>
  <si>
    <t>X527</t>
  </si>
  <si>
    <t>X528</t>
  </si>
  <si>
    <t>X529</t>
  </si>
  <si>
    <t>X530</t>
  </si>
  <si>
    <t>X531</t>
  </si>
  <si>
    <t>X532</t>
  </si>
  <si>
    <t>X533</t>
  </si>
  <si>
    <t>X534</t>
  </si>
  <si>
    <t>X535</t>
  </si>
  <si>
    <t>X536</t>
  </si>
  <si>
    <t>X537</t>
  </si>
  <si>
    <t>X538</t>
  </si>
  <si>
    <t>X539</t>
  </si>
  <si>
    <t>X540</t>
  </si>
  <si>
    <t>X541</t>
  </si>
  <si>
    <t>X542</t>
  </si>
  <si>
    <t>X543</t>
  </si>
  <si>
    <t>X544</t>
  </si>
  <si>
    <t>X545</t>
  </si>
  <si>
    <t>X546</t>
  </si>
  <si>
    <t>X547</t>
  </si>
  <si>
    <t>X548</t>
  </si>
  <si>
    <t>X549</t>
  </si>
  <si>
    <t>X550</t>
  </si>
  <si>
    <t>X551</t>
  </si>
  <si>
    <t>X552</t>
  </si>
  <si>
    <t>X553</t>
  </si>
  <si>
    <t>X554</t>
  </si>
  <si>
    <t>X555</t>
  </si>
  <si>
    <t>X556</t>
  </si>
  <si>
    <t>X557</t>
  </si>
  <si>
    <t>X558</t>
  </si>
  <si>
    <t>X559</t>
  </si>
  <si>
    <t>X560</t>
  </si>
  <si>
    <t>X561</t>
  </si>
  <si>
    <t>X562</t>
  </si>
  <si>
    <t>X563</t>
  </si>
  <si>
    <t>X564</t>
  </si>
  <si>
    <t>X565</t>
  </si>
  <si>
    <t>X566</t>
  </si>
  <si>
    <t>X567</t>
  </si>
  <si>
    <t>X568</t>
  </si>
  <si>
    <t>X569</t>
  </si>
  <si>
    <t>X570</t>
  </si>
  <si>
    <t>X571</t>
  </si>
  <si>
    <t>X572</t>
  </si>
  <si>
    <t>X573</t>
  </si>
  <si>
    <t>X574</t>
  </si>
  <si>
    <t>X575</t>
  </si>
  <si>
    <t>X576</t>
  </si>
  <si>
    <t>X577</t>
  </si>
  <si>
    <t>X578</t>
  </si>
  <si>
    <t>X579</t>
  </si>
  <si>
    <t>X580</t>
  </si>
  <si>
    <t>X581</t>
  </si>
  <si>
    <t>X582</t>
  </si>
  <si>
    <t>X583</t>
  </si>
  <si>
    <t>X584</t>
  </si>
  <si>
    <t>X585</t>
  </si>
  <si>
    <t>X586</t>
  </si>
  <si>
    <t>X587</t>
  </si>
  <si>
    <t>X588</t>
  </si>
  <si>
    <t>X589</t>
  </si>
  <si>
    <t>X590</t>
  </si>
  <si>
    <t>X591</t>
  </si>
  <si>
    <t>X592</t>
  </si>
  <si>
    <t>X593</t>
  </si>
  <si>
    <t>X594</t>
  </si>
  <si>
    <t>X595</t>
  </si>
  <si>
    <t>X596</t>
  </si>
  <si>
    <t>X597</t>
  </si>
  <si>
    <t>X598</t>
  </si>
  <si>
    <t>X599</t>
  </si>
  <si>
    <t>X600</t>
  </si>
  <si>
    <t>X601</t>
  </si>
  <si>
    <t>X602</t>
  </si>
  <si>
    <t>X603</t>
  </si>
  <si>
    <t>X604</t>
  </si>
  <si>
    <t>X605</t>
  </si>
  <si>
    <t>X606</t>
  </si>
  <si>
    <t>X607</t>
  </si>
  <si>
    <t>X608</t>
  </si>
  <si>
    <t>X609</t>
  </si>
  <si>
    <t>X610</t>
  </si>
  <si>
    <t>X611</t>
  </si>
  <si>
    <t>X612</t>
  </si>
  <si>
    <t>X613</t>
  </si>
  <si>
    <t>X614</t>
  </si>
  <si>
    <t>X615</t>
  </si>
  <si>
    <t>X616</t>
  </si>
  <si>
    <t>X617</t>
  </si>
  <si>
    <t>X618</t>
  </si>
  <si>
    <t>X619</t>
  </si>
  <si>
    <t>X620</t>
  </si>
  <si>
    <t>X621</t>
  </si>
  <si>
    <t>X622</t>
  </si>
  <si>
    <t>X623</t>
  </si>
  <si>
    <t>X624</t>
  </si>
  <si>
    <t>X625</t>
  </si>
  <si>
    <t>X626</t>
  </si>
  <si>
    <t>X627</t>
  </si>
  <si>
    <t>X628</t>
  </si>
  <si>
    <t>X629</t>
  </si>
  <si>
    <t>X630</t>
  </si>
  <si>
    <t>X631</t>
  </si>
  <si>
    <t>X632</t>
  </si>
  <si>
    <t>X633</t>
  </si>
  <si>
    <t>X634</t>
  </si>
  <si>
    <t>X635</t>
  </si>
  <si>
    <t>X636</t>
  </si>
  <si>
    <t>X637</t>
  </si>
  <si>
    <t>X638</t>
  </si>
  <si>
    <t>X639</t>
  </si>
  <si>
    <t>X640</t>
  </si>
  <si>
    <t>X641</t>
  </si>
  <si>
    <t>X642</t>
  </si>
  <si>
    <t>X643</t>
  </si>
  <si>
    <t>X644</t>
  </si>
  <si>
    <t>X645</t>
  </si>
  <si>
    <t>X646</t>
  </si>
  <si>
    <t>X647</t>
  </si>
  <si>
    <t>X648</t>
  </si>
  <si>
    <t>X649</t>
  </si>
  <si>
    <t>X650</t>
  </si>
  <si>
    <t>X651</t>
  </si>
  <si>
    <t>X652</t>
  </si>
  <si>
    <t>X653</t>
  </si>
  <si>
    <t>X654</t>
  </si>
  <si>
    <t>X655</t>
  </si>
  <si>
    <t>X656</t>
  </si>
  <si>
    <t>X657</t>
  </si>
  <si>
    <t>X658</t>
  </si>
  <si>
    <t>X659</t>
  </si>
  <si>
    <t>X660</t>
  </si>
  <si>
    <t>X661</t>
  </si>
  <si>
    <t>X662</t>
  </si>
  <si>
    <t>X663</t>
  </si>
  <si>
    <t>X664</t>
  </si>
  <si>
    <t>X665</t>
  </si>
  <si>
    <t>X666</t>
  </si>
  <si>
    <t>X667</t>
  </si>
  <si>
    <t>X668</t>
  </si>
  <si>
    <t>X669</t>
  </si>
  <si>
    <t>X670</t>
  </si>
  <si>
    <t>X671</t>
  </si>
  <si>
    <t>X672</t>
  </si>
  <si>
    <t>X673</t>
  </si>
  <si>
    <t>X674</t>
  </si>
  <si>
    <t>X675</t>
  </si>
  <si>
    <t>X676</t>
  </si>
  <si>
    <t>X677</t>
  </si>
  <si>
    <t>X678</t>
  </si>
  <si>
    <t>X679</t>
  </si>
  <si>
    <t>X680</t>
  </si>
  <si>
    <t>X681</t>
  </si>
  <si>
    <t>X682</t>
  </si>
  <si>
    <t>X683</t>
  </si>
  <si>
    <t>X684</t>
  </si>
  <si>
    <t>X685</t>
  </si>
  <si>
    <t>X686</t>
  </si>
  <si>
    <t>X687</t>
  </si>
  <si>
    <t>X688</t>
  </si>
  <si>
    <t>X689</t>
  </si>
  <si>
    <t>X690</t>
  </si>
  <si>
    <t>X691</t>
  </si>
  <si>
    <t>X692</t>
  </si>
  <si>
    <t>X693</t>
  </si>
  <si>
    <t>X694</t>
  </si>
  <si>
    <t>X695</t>
  </si>
  <si>
    <t>X696</t>
  </si>
  <si>
    <t>X697</t>
  </si>
  <si>
    <t>X698</t>
  </si>
  <si>
    <t>X699</t>
  </si>
  <si>
    <t>X700</t>
  </si>
  <si>
    <t>X701</t>
  </si>
  <si>
    <t>X702</t>
  </si>
  <si>
    <t>X703</t>
  </si>
  <si>
    <t>X704</t>
  </si>
  <si>
    <t>X705</t>
  </si>
  <si>
    <t>X706</t>
  </si>
  <si>
    <t>X707</t>
  </si>
  <si>
    <t>X708</t>
  </si>
  <si>
    <t>X709</t>
  </si>
  <si>
    <t>X710</t>
  </si>
  <si>
    <t>X711</t>
  </si>
  <si>
    <t>X712</t>
  </si>
  <si>
    <t>X713</t>
  </si>
  <si>
    <t>X714</t>
  </si>
  <si>
    <t>X715</t>
  </si>
  <si>
    <t>X716</t>
  </si>
  <si>
    <t>X717</t>
  </si>
  <si>
    <t>X718</t>
  </si>
  <si>
    <t>X719</t>
  </si>
  <si>
    <t>X720</t>
  </si>
  <si>
    <t>X721</t>
  </si>
  <si>
    <t>X722</t>
  </si>
  <si>
    <t>X723</t>
  </si>
  <si>
    <t>X724</t>
  </si>
  <si>
    <t>X725</t>
  </si>
  <si>
    <t>X726</t>
  </si>
  <si>
    <t>X727</t>
  </si>
  <si>
    <t>X728</t>
  </si>
  <si>
    <t>X729</t>
  </si>
  <si>
    <t>X730</t>
  </si>
  <si>
    <t>X731</t>
  </si>
  <si>
    <t>X732</t>
  </si>
  <si>
    <t>X733</t>
  </si>
  <si>
    <t>X734</t>
  </si>
  <si>
    <t>X735</t>
  </si>
  <si>
    <t>X736</t>
  </si>
  <si>
    <t>X737</t>
  </si>
  <si>
    <t>X738</t>
  </si>
  <si>
    <t>X739</t>
  </si>
  <si>
    <t>X740</t>
  </si>
  <si>
    <t>X741</t>
  </si>
  <si>
    <t>X742</t>
  </si>
  <si>
    <t>X743</t>
  </si>
  <si>
    <t>X744</t>
  </si>
  <si>
    <t>X745</t>
  </si>
  <si>
    <t>X746</t>
  </si>
  <si>
    <t>X747</t>
  </si>
  <si>
    <t>X748</t>
  </si>
  <si>
    <t>X749</t>
  </si>
  <si>
    <t>X750</t>
  </si>
  <si>
    <t>X751</t>
  </si>
  <si>
    <t>X752</t>
  </si>
  <si>
    <t>X753</t>
  </si>
  <si>
    <t>X754</t>
  </si>
  <si>
    <t>X755</t>
  </si>
  <si>
    <t>X756</t>
  </si>
  <si>
    <t>X757</t>
  </si>
  <si>
    <t>X758</t>
  </si>
  <si>
    <t>X759</t>
  </si>
  <si>
    <t>X760</t>
  </si>
  <si>
    <t>X761</t>
  </si>
  <si>
    <t>X762</t>
  </si>
  <si>
    <t>X763</t>
  </si>
  <si>
    <t>X764</t>
  </si>
  <si>
    <t>X765</t>
  </si>
  <si>
    <t>X766</t>
  </si>
  <si>
    <t>X767</t>
  </si>
  <si>
    <t>X768</t>
  </si>
  <si>
    <t>X769</t>
  </si>
  <si>
    <t>X770</t>
  </si>
  <si>
    <t>X771</t>
  </si>
  <si>
    <t>X772</t>
  </si>
  <si>
    <t>X773</t>
  </si>
  <si>
    <t>X774</t>
  </si>
  <si>
    <t>X775</t>
  </si>
  <si>
    <t>X776</t>
  </si>
  <si>
    <t>X777</t>
  </si>
  <si>
    <t>X778</t>
  </si>
  <si>
    <t>X779</t>
  </si>
  <si>
    <t>X780</t>
  </si>
  <si>
    <t>X781</t>
  </si>
  <si>
    <t>X782</t>
  </si>
  <si>
    <t>X783</t>
  </si>
  <si>
    <t>X784</t>
  </si>
  <si>
    <t>X785</t>
  </si>
  <si>
    <t>X786</t>
  </si>
  <si>
    <t>X787</t>
  </si>
  <si>
    <t>X788</t>
  </si>
  <si>
    <t>X789</t>
  </si>
  <si>
    <t>X790</t>
  </si>
  <si>
    <t>X791</t>
  </si>
  <si>
    <t>X792</t>
  </si>
  <si>
    <t>X793</t>
  </si>
  <si>
    <t>X794</t>
  </si>
  <si>
    <t>X795</t>
  </si>
  <si>
    <t>X796</t>
  </si>
  <si>
    <t>X797</t>
  </si>
  <si>
    <t>X798</t>
  </si>
  <si>
    <t>X799</t>
  </si>
  <si>
    <t>X800</t>
  </si>
  <si>
    <t>X801</t>
  </si>
  <si>
    <t>X802</t>
  </si>
  <si>
    <t>X803</t>
  </si>
  <si>
    <t>X804</t>
  </si>
  <si>
    <t>X805</t>
  </si>
  <si>
    <t>X806</t>
  </si>
  <si>
    <t>X807</t>
  </si>
  <si>
    <t>X808</t>
  </si>
  <si>
    <t>X809</t>
  </si>
  <si>
    <t>X810</t>
  </si>
  <si>
    <t>X811</t>
  </si>
  <si>
    <t>X812</t>
  </si>
  <si>
    <t>X813</t>
  </si>
  <si>
    <t>X814</t>
  </si>
  <si>
    <t>X815</t>
  </si>
  <si>
    <t>X816</t>
  </si>
  <si>
    <t>X817</t>
  </si>
  <si>
    <t>X818</t>
  </si>
  <si>
    <t>X819</t>
  </si>
  <si>
    <t>X820</t>
  </si>
  <si>
    <t>X821</t>
  </si>
  <si>
    <t>X822</t>
  </si>
  <si>
    <t>X823</t>
  </si>
  <si>
    <t>X824</t>
  </si>
  <si>
    <t>X825</t>
  </si>
  <si>
    <t>X826</t>
  </si>
  <si>
    <t>X827</t>
  </si>
  <si>
    <t>X828</t>
  </si>
  <si>
    <t>X829</t>
  </si>
  <si>
    <t>X830</t>
  </si>
  <si>
    <t>X831</t>
  </si>
  <si>
    <t>X832</t>
  </si>
  <si>
    <t>X833</t>
  </si>
  <si>
    <t>X834</t>
  </si>
  <si>
    <t>X835</t>
  </si>
  <si>
    <t>X836</t>
  </si>
  <si>
    <t>X837</t>
  </si>
  <si>
    <t>X838</t>
  </si>
  <si>
    <t>X839</t>
  </si>
  <si>
    <t>X840</t>
  </si>
  <si>
    <t>X841</t>
  </si>
  <si>
    <t>X842</t>
  </si>
  <si>
    <t>X843</t>
  </si>
  <si>
    <t>X844</t>
  </si>
  <si>
    <t>X845</t>
  </si>
  <si>
    <t>X846</t>
  </si>
  <si>
    <t>X847</t>
  </si>
  <si>
    <t>X848</t>
  </si>
  <si>
    <t>X849</t>
  </si>
  <si>
    <t>X850</t>
  </si>
  <si>
    <t>X851</t>
  </si>
  <si>
    <t>X852</t>
  </si>
  <si>
    <t>X853</t>
  </si>
  <si>
    <t>X854</t>
  </si>
  <si>
    <t>X855</t>
  </si>
  <si>
    <t>X856</t>
  </si>
  <si>
    <t>X857</t>
  </si>
  <si>
    <t>X858</t>
  </si>
  <si>
    <t>X859</t>
  </si>
  <si>
    <t>X860</t>
  </si>
  <si>
    <t>X861</t>
  </si>
  <si>
    <t>X862</t>
  </si>
  <si>
    <t>X863</t>
  </si>
  <si>
    <t>X864</t>
  </si>
  <si>
    <t>X865</t>
  </si>
  <si>
    <t>X866</t>
  </si>
  <si>
    <t>X867</t>
  </si>
  <si>
    <t>X868</t>
  </si>
  <si>
    <t>X869</t>
  </si>
  <si>
    <t>X870</t>
  </si>
  <si>
    <t>X871</t>
  </si>
  <si>
    <t>X872</t>
  </si>
  <si>
    <t>X873</t>
  </si>
  <si>
    <t>X874</t>
  </si>
  <si>
    <t>X875</t>
  </si>
  <si>
    <t>X876</t>
  </si>
  <si>
    <t>X877</t>
  </si>
  <si>
    <t>X878</t>
  </si>
  <si>
    <t>X879</t>
  </si>
  <si>
    <t>X880</t>
  </si>
  <si>
    <t>X881</t>
  </si>
  <si>
    <t>X882</t>
  </si>
  <si>
    <t>X883</t>
  </si>
  <si>
    <t>X884</t>
  </si>
  <si>
    <t>X885</t>
  </si>
  <si>
    <t>X886</t>
  </si>
  <si>
    <t>X887</t>
  </si>
  <si>
    <t>X888</t>
  </si>
  <si>
    <t>X889</t>
  </si>
  <si>
    <t>X890</t>
  </si>
  <si>
    <t>X891</t>
  </si>
  <si>
    <t>X892</t>
  </si>
  <si>
    <t>X893</t>
  </si>
  <si>
    <t>X894</t>
  </si>
  <si>
    <t>X895</t>
  </si>
  <si>
    <t>X896</t>
  </si>
  <si>
    <t>X897</t>
  </si>
  <si>
    <t>X898</t>
  </si>
  <si>
    <t>X899</t>
  </si>
  <si>
    <t>X900</t>
  </si>
  <si>
    <t>X901</t>
  </si>
  <si>
    <t>X902</t>
  </si>
  <si>
    <t>X903</t>
  </si>
  <si>
    <t>X904</t>
  </si>
  <si>
    <t>X905</t>
  </si>
  <si>
    <t>X906</t>
  </si>
  <si>
    <t>X907</t>
  </si>
  <si>
    <t>X908</t>
  </si>
  <si>
    <t>X909</t>
  </si>
  <si>
    <t>X910</t>
  </si>
  <si>
    <t>X911</t>
  </si>
  <si>
    <t>X912</t>
  </si>
  <si>
    <t>X913</t>
  </si>
  <si>
    <t>X914</t>
  </si>
  <si>
    <t>X915</t>
  </si>
  <si>
    <t>X916</t>
  </si>
  <si>
    <t>X917</t>
  </si>
  <si>
    <t>X918</t>
  </si>
  <si>
    <t>X919</t>
  </si>
  <si>
    <t>X920</t>
  </si>
  <si>
    <t>X921</t>
  </si>
  <si>
    <t>X922</t>
  </si>
  <si>
    <t>X923</t>
  </si>
  <si>
    <t>X924</t>
  </si>
  <si>
    <t>X925</t>
  </si>
  <si>
    <t>X926</t>
  </si>
  <si>
    <t>X927</t>
  </si>
  <si>
    <t>X928</t>
  </si>
  <si>
    <t>X929</t>
  </si>
  <si>
    <t>X930</t>
  </si>
  <si>
    <t>X931</t>
  </si>
  <si>
    <t>X932</t>
  </si>
  <si>
    <t>X933</t>
  </si>
  <si>
    <t>X934</t>
  </si>
  <si>
    <t>X935</t>
  </si>
  <si>
    <t>X936</t>
  </si>
  <si>
    <t>X937</t>
  </si>
  <si>
    <t>X938</t>
  </si>
  <si>
    <t>X939</t>
  </si>
  <si>
    <t>X940</t>
  </si>
  <si>
    <t>X941</t>
  </si>
  <si>
    <t>X942</t>
  </si>
  <si>
    <t>X943</t>
  </si>
  <si>
    <t>X944</t>
  </si>
  <si>
    <t>X945</t>
  </si>
  <si>
    <t>X946</t>
  </si>
  <si>
    <t>X947</t>
  </si>
  <si>
    <t>X948</t>
  </si>
  <si>
    <t>X949</t>
  </si>
  <si>
    <t>X950</t>
  </si>
  <si>
    <t>X951</t>
  </si>
  <si>
    <t>X952</t>
  </si>
  <si>
    <t>X953</t>
  </si>
  <si>
    <t>X954</t>
  </si>
  <si>
    <t>X955</t>
  </si>
  <si>
    <t>X956</t>
  </si>
  <si>
    <t>X957</t>
  </si>
  <si>
    <t>X958</t>
  </si>
  <si>
    <t>X959</t>
  </si>
  <si>
    <t>X960</t>
  </si>
  <si>
    <t>X961</t>
  </si>
  <si>
    <t>X962</t>
  </si>
  <si>
    <t>X963</t>
  </si>
  <si>
    <t>X964</t>
  </si>
  <si>
    <t>X965</t>
  </si>
  <si>
    <t>X966</t>
  </si>
  <si>
    <t>X967</t>
  </si>
  <si>
    <t>X968</t>
  </si>
  <si>
    <t>X969</t>
  </si>
  <si>
    <t>X970</t>
  </si>
  <si>
    <t>X971</t>
  </si>
  <si>
    <t>X972</t>
  </si>
  <si>
    <t>X973</t>
  </si>
  <si>
    <t>X974</t>
  </si>
  <si>
    <t>X975</t>
  </si>
  <si>
    <t>X976</t>
  </si>
  <si>
    <t>X977</t>
  </si>
  <si>
    <t>X978</t>
  </si>
  <si>
    <t>X979</t>
  </si>
  <si>
    <t>X980</t>
  </si>
  <si>
    <t>X981</t>
  </si>
  <si>
    <t>X982</t>
  </si>
  <si>
    <t>X983</t>
  </si>
  <si>
    <t>X984</t>
  </si>
  <si>
    <t>X985</t>
  </si>
  <si>
    <t>X986</t>
  </si>
  <si>
    <t>X987</t>
  </si>
  <si>
    <t>X988</t>
  </si>
  <si>
    <t>X989</t>
  </si>
  <si>
    <t>X990</t>
  </si>
  <si>
    <t>X991</t>
  </si>
  <si>
    <t>X992</t>
  </si>
  <si>
    <t>X993</t>
  </si>
  <si>
    <t>X994</t>
  </si>
  <si>
    <t>X995</t>
  </si>
  <si>
    <t>X996</t>
  </si>
  <si>
    <t>X997</t>
  </si>
  <si>
    <t>X998</t>
  </si>
  <si>
    <t>X999</t>
  </si>
  <si>
    <t>X1000</t>
  </si>
  <si>
    <t>X1001</t>
  </si>
  <si>
    <t>X1002</t>
  </si>
  <si>
    <t>X1003</t>
  </si>
  <si>
    <t>X1004</t>
  </si>
  <si>
    <t>X1005</t>
  </si>
  <si>
    <t>X1006</t>
  </si>
  <si>
    <t>X1007</t>
  </si>
  <si>
    <t>X1008</t>
  </si>
  <si>
    <t>X1009</t>
  </si>
  <si>
    <t>X1010</t>
  </si>
  <si>
    <t>X1011</t>
  </si>
  <si>
    <t>X1012</t>
  </si>
  <si>
    <t>X1013</t>
  </si>
  <si>
    <t>X1014</t>
  </si>
  <si>
    <t>X1015</t>
  </si>
  <si>
    <t>X1016</t>
  </si>
  <si>
    <t>X1017</t>
  </si>
  <si>
    <t>X1018</t>
  </si>
  <si>
    <t>X1019</t>
  </si>
  <si>
    <t>X1020</t>
  </si>
  <si>
    <t>X1021</t>
  </si>
  <si>
    <t>X1022</t>
  </si>
  <si>
    <t>X1023</t>
  </si>
  <si>
    <t>X1024</t>
  </si>
  <si>
    <t>X1025</t>
  </si>
  <si>
    <t>X1026</t>
  </si>
  <si>
    <t>X1027</t>
  </si>
  <si>
    <t>X1028</t>
  </si>
  <si>
    <t>X1029</t>
  </si>
  <si>
    <t>X1030</t>
  </si>
  <si>
    <t>X1031</t>
  </si>
  <si>
    <t>X1032</t>
  </si>
  <si>
    <t>X1033</t>
  </si>
  <si>
    <t>X1034</t>
  </si>
  <si>
    <t>X1035</t>
  </si>
  <si>
    <t>X1036</t>
  </si>
  <si>
    <t>X1037</t>
  </si>
  <si>
    <t>X1038</t>
  </si>
  <si>
    <t>X1039</t>
  </si>
  <si>
    <t>X1040</t>
  </si>
  <si>
    <t>X1041</t>
  </si>
  <si>
    <t>X1042</t>
  </si>
  <si>
    <t>X1043</t>
  </si>
  <si>
    <t>X1044</t>
  </si>
  <si>
    <t>X1045</t>
  </si>
  <si>
    <t>X1046</t>
  </si>
  <si>
    <t>X1047</t>
  </si>
  <si>
    <t>X1048</t>
  </si>
  <si>
    <t>X1049</t>
  </si>
  <si>
    <t>X1050</t>
  </si>
  <si>
    <t>X1051</t>
  </si>
  <si>
    <t>X1052</t>
  </si>
  <si>
    <t>X1053</t>
  </si>
  <si>
    <t>X1054</t>
  </si>
  <si>
    <t>X1055</t>
  </si>
  <si>
    <t>X1056</t>
  </si>
  <si>
    <t>X1057</t>
  </si>
  <si>
    <t>X1058</t>
  </si>
  <si>
    <t>X1059</t>
  </si>
  <si>
    <t>X1060</t>
  </si>
  <si>
    <t>X1061</t>
  </si>
  <si>
    <t>X1062</t>
  </si>
  <si>
    <t>X1063</t>
  </si>
  <si>
    <t>X1064</t>
  </si>
  <si>
    <t>X1065</t>
  </si>
  <si>
    <t>X1066</t>
  </si>
  <si>
    <t>X1067</t>
  </si>
  <si>
    <t>X1068</t>
  </si>
  <si>
    <t>X1069</t>
  </si>
  <si>
    <t>X1070</t>
  </si>
  <si>
    <t>X1071</t>
  </si>
  <si>
    <t>X1072</t>
  </si>
  <si>
    <t>X1073</t>
  </si>
  <si>
    <t>X1074</t>
  </si>
  <si>
    <t>X1075</t>
  </si>
  <si>
    <t>X1076</t>
  </si>
  <si>
    <t>X1077</t>
  </si>
  <si>
    <t>X1078</t>
  </si>
  <si>
    <t>X1079</t>
  </si>
  <si>
    <t>X1080</t>
  </si>
  <si>
    <t>X1081</t>
  </si>
  <si>
    <t>X1082</t>
  </si>
  <si>
    <t>X1083</t>
  </si>
  <si>
    <t>X1084</t>
  </si>
  <si>
    <t>X1085</t>
  </si>
  <si>
    <t>X1086</t>
  </si>
  <si>
    <t>X1087</t>
  </si>
  <si>
    <t>X1088</t>
  </si>
  <si>
    <t>X1089</t>
  </si>
  <si>
    <t>X1090</t>
  </si>
  <si>
    <t>X1091</t>
  </si>
  <si>
    <t>X1092</t>
  </si>
  <si>
    <t>X1093</t>
  </si>
  <si>
    <t>X1094</t>
  </si>
  <si>
    <t>X1095</t>
  </si>
  <si>
    <t>X1096</t>
  </si>
  <si>
    <t>X1097</t>
  </si>
  <si>
    <t>X1098</t>
  </si>
  <si>
    <t>X1099</t>
  </si>
  <si>
    <t>X1100</t>
  </si>
  <si>
    <t>X1101</t>
  </si>
  <si>
    <t>X1102</t>
  </si>
  <si>
    <t>X1103</t>
  </si>
  <si>
    <t>X1104</t>
  </si>
  <si>
    <t>X1105</t>
  </si>
  <si>
    <t>X1106</t>
  </si>
  <si>
    <t>X1107</t>
  </si>
  <si>
    <t>X1108</t>
  </si>
  <si>
    <t>X1109</t>
  </si>
  <si>
    <t>X1110</t>
  </si>
  <si>
    <t>X1111</t>
  </si>
  <si>
    <t>X1112</t>
  </si>
  <si>
    <t>X1113</t>
  </si>
  <si>
    <t>X1114</t>
  </si>
  <si>
    <t>X1115</t>
  </si>
  <si>
    <t>X1116</t>
  </si>
  <si>
    <t>X1117</t>
  </si>
  <si>
    <t>X1118</t>
  </si>
  <si>
    <t>X1119</t>
  </si>
  <si>
    <t>X1120</t>
  </si>
  <si>
    <t>X1121</t>
  </si>
  <si>
    <t>X1122</t>
  </si>
  <si>
    <t>X1123</t>
  </si>
  <si>
    <t>X1124</t>
  </si>
  <si>
    <t>X1125</t>
  </si>
  <si>
    <t>X1126</t>
  </si>
  <si>
    <t>X1127</t>
  </si>
  <si>
    <t>X1128</t>
  </si>
  <si>
    <t>X1129</t>
  </si>
  <si>
    <t>X1130</t>
  </si>
  <si>
    <t>X1131</t>
  </si>
  <si>
    <t>X1132</t>
  </si>
  <si>
    <t>X1133</t>
  </si>
  <si>
    <t>X1134</t>
  </si>
  <si>
    <t>X1135</t>
  </si>
  <si>
    <t>X1136</t>
  </si>
  <si>
    <t>X1137</t>
  </si>
  <si>
    <t>X1138</t>
  </si>
  <si>
    <t>X1139</t>
  </si>
  <si>
    <t>X1140</t>
  </si>
  <si>
    <t>X1141</t>
  </si>
  <si>
    <t>X1142</t>
  </si>
  <si>
    <t>X1143</t>
  </si>
  <si>
    <t>X1144</t>
  </si>
  <si>
    <t>X1145</t>
  </si>
  <si>
    <t>X1146</t>
  </si>
  <si>
    <t>X1147</t>
  </si>
  <si>
    <t>X1148</t>
  </si>
  <si>
    <t>X1149</t>
  </si>
  <si>
    <t>X1150</t>
  </si>
  <si>
    <t>X1151</t>
  </si>
  <si>
    <t>X1152</t>
  </si>
  <si>
    <t>X1153</t>
  </si>
  <si>
    <t>X1154</t>
  </si>
  <si>
    <t>X1155</t>
  </si>
  <si>
    <t>X1156</t>
  </si>
  <si>
    <t>X1157</t>
  </si>
  <si>
    <t>X1158</t>
  </si>
  <si>
    <t>X1159</t>
  </si>
  <si>
    <t>X1160</t>
  </si>
  <si>
    <t>X1161</t>
  </si>
  <si>
    <t>X1162</t>
  </si>
  <si>
    <t>X1163</t>
  </si>
  <si>
    <t>X1164</t>
  </si>
  <si>
    <t>X1165</t>
  </si>
  <si>
    <t>X1166</t>
  </si>
  <si>
    <t>X1167</t>
  </si>
  <si>
    <t>X1168</t>
  </si>
  <si>
    <t>X1169</t>
  </si>
  <si>
    <t>X1170</t>
  </si>
  <si>
    <t>X1171</t>
  </si>
  <si>
    <t>X1172</t>
  </si>
  <si>
    <t>X1173</t>
  </si>
  <si>
    <t>X1174</t>
  </si>
  <si>
    <t>X1175</t>
  </si>
  <si>
    <t>X1176</t>
  </si>
  <si>
    <t>X1177</t>
  </si>
  <si>
    <t>X1178</t>
  </si>
  <si>
    <t>X1179</t>
  </si>
  <si>
    <t>X1180</t>
  </si>
  <si>
    <t>X1181</t>
  </si>
  <si>
    <t>X1182</t>
  </si>
  <si>
    <t>X1183</t>
  </si>
  <si>
    <t>X1184</t>
  </si>
  <si>
    <t>X1185</t>
  </si>
  <si>
    <t>X1186</t>
  </si>
  <si>
    <t>X1187</t>
  </si>
  <si>
    <t>X1188</t>
  </si>
  <si>
    <t>X1189</t>
  </si>
  <si>
    <t>X1190</t>
  </si>
  <si>
    <t>X1191</t>
  </si>
  <si>
    <t>X1192</t>
  </si>
  <si>
    <t>X1193</t>
  </si>
  <si>
    <t>X1194</t>
  </si>
  <si>
    <t>X1195</t>
  </si>
  <si>
    <t>X1196</t>
  </si>
  <si>
    <t>X1197</t>
  </si>
  <si>
    <t>X1198</t>
  </si>
  <si>
    <t>X1199</t>
  </si>
  <si>
    <t>X1200</t>
  </si>
  <si>
    <t>X1201</t>
  </si>
  <si>
    <t>X1202</t>
  </si>
  <si>
    <t>X1203</t>
  </si>
  <si>
    <t>X1204</t>
  </si>
  <si>
    <t>X1205</t>
  </si>
  <si>
    <t>X1206</t>
  </si>
  <si>
    <t>X1207</t>
  </si>
  <si>
    <t>X1208</t>
  </si>
  <si>
    <t>X1209</t>
  </si>
  <si>
    <t>X1210</t>
  </si>
  <si>
    <t>X1211</t>
  </si>
  <si>
    <t>X1212</t>
  </si>
  <si>
    <t>X1213</t>
  </si>
  <si>
    <t>X1214</t>
  </si>
  <si>
    <t>X1215</t>
  </si>
  <si>
    <t>X1216</t>
  </si>
  <si>
    <t>X1217</t>
  </si>
  <si>
    <t>X1218</t>
  </si>
  <si>
    <t>X1219</t>
  </si>
  <si>
    <t>X1220</t>
  </si>
  <si>
    <t>X1221</t>
  </si>
  <si>
    <t>X1222</t>
  </si>
  <si>
    <t>X1223</t>
  </si>
  <si>
    <t>X1224</t>
  </si>
  <si>
    <t>X1225</t>
  </si>
  <si>
    <t>X1226</t>
  </si>
  <si>
    <t>X1227</t>
  </si>
  <si>
    <t>X1228</t>
  </si>
  <si>
    <t>X1229</t>
  </si>
  <si>
    <t>X1230</t>
  </si>
  <si>
    <t>X1231</t>
  </si>
  <si>
    <t>X1232</t>
  </si>
  <si>
    <t>X1233</t>
  </si>
  <si>
    <t>X1234</t>
  </si>
  <si>
    <t>X1235</t>
  </si>
  <si>
    <t>X1236</t>
  </si>
  <si>
    <t>X1237</t>
  </si>
  <si>
    <t>X1238</t>
  </si>
  <si>
    <t>X1239</t>
  </si>
  <si>
    <t>X1240</t>
  </si>
  <si>
    <t>X1241</t>
  </si>
  <si>
    <t>X1242</t>
  </si>
  <si>
    <t>X1243</t>
  </si>
  <si>
    <t>X1244</t>
  </si>
  <si>
    <t>X1245</t>
  </si>
  <si>
    <t>X1246</t>
  </si>
  <si>
    <t>X1247</t>
  </si>
  <si>
    <t>X1248</t>
  </si>
  <si>
    <t>X1249</t>
  </si>
  <si>
    <t>X1250</t>
  </si>
  <si>
    <t>X1251</t>
  </si>
  <si>
    <t>X1252</t>
  </si>
  <si>
    <t>X1253</t>
  </si>
  <si>
    <t>X1254</t>
  </si>
  <si>
    <t>X1255</t>
  </si>
  <si>
    <t>X1256</t>
  </si>
  <si>
    <t>X1257</t>
  </si>
  <si>
    <t>X1258</t>
  </si>
  <si>
    <t>X1259</t>
  </si>
  <si>
    <t>X1260</t>
  </si>
  <si>
    <t>X1261</t>
  </si>
  <si>
    <t>X1262</t>
  </si>
  <si>
    <t>X1263</t>
  </si>
  <si>
    <t>X1264</t>
  </si>
  <si>
    <t>X1265</t>
  </si>
  <si>
    <t>X1266</t>
  </si>
  <si>
    <t>X1267</t>
  </si>
  <si>
    <t>X1268</t>
  </si>
  <si>
    <t>X1269</t>
  </si>
  <si>
    <t>X1270</t>
  </si>
  <si>
    <t>X1271</t>
  </si>
  <si>
    <t>X1272</t>
  </si>
  <si>
    <t>X1273</t>
  </si>
  <si>
    <t>X1274</t>
  </si>
  <si>
    <t>X1275</t>
  </si>
  <si>
    <t>X1276</t>
  </si>
  <si>
    <t>X1277</t>
  </si>
  <si>
    <t>X1278</t>
  </si>
  <si>
    <t>X1279</t>
  </si>
  <si>
    <t>X1280</t>
  </si>
  <si>
    <t>X1281</t>
  </si>
  <si>
    <t>X1282</t>
  </si>
  <si>
    <t>X1283</t>
  </si>
  <si>
    <t>X1284</t>
  </si>
  <si>
    <t>X1285</t>
  </si>
  <si>
    <t>X1286</t>
  </si>
  <si>
    <t>X1287</t>
  </si>
  <si>
    <t>X1288</t>
  </si>
  <si>
    <t>X1289</t>
  </si>
  <si>
    <t>X1290</t>
  </si>
  <si>
    <t>X1291</t>
  </si>
  <si>
    <t>X1292</t>
  </si>
  <si>
    <t>X1293</t>
  </si>
  <si>
    <t>X1294</t>
  </si>
  <si>
    <t>X1295</t>
  </si>
  <si>
    <t>X1296</t>
  </si>
  <si>
    <t>X1297</t>
  </si>
  <si>
    <t>X1298</t>
  </si>
  <si>
    <t>X1299</t>
  </si>
  <si>
    <t>X1300</t>
  </si>
  <si>
    <t>X1301</t>
  </si>
  <si>
    <t>X1302</t>
  </si>
  <si>
    <t>X1303</t>
  </si>
  <si>
    <t>X1304</t>
  </si>
  <si>
    <t>X1305</t>
  </si>
  <si>
    <t>X1306</t>
  </si>
  <si>
    <t>X1307</t>
  </si>
  <si>
    <t>X1308</t>
  </si>
  <si>
    <t>X1309</t>
  </si>
  <si>
    <t>X1310</t>
  </si>
  <si>
    <t>X1311</t>
  </si>
  <si>
    <t>X1312</t>
  </si>
  <si>
    <t>X1313</t>
  </si>
  <si>
    <t>X1314</t>
  </si>
  <si>
    <t>X1315</t>
  </si>
  <si>
    <t>X1316</t>
  </si>
  <si>
    <t>X1317</t>
  </si>
  <si>
    <t>X1318</t>
  </si>
  <si>
    <t>X1319</t>
  </si>
  <si>
    <t>X1320</t>
  </si>
  <si>
    <t>X1321</t>
  </si>
  <si>
    <t>X1322</t>
  </si>
  <si>
    <t>X1323</t>
  </si>
  <si>
    <t>X1324</t>
  </si>
  <si>
    <t>X1325</t>
  </si>
  <si>
    <t>X1326</t>
  </si>
  <si>
    <t>X1327</t>
  </si>
  <si>
    <t>X1328</t>
  </si>
  <si>
    <t>X1329</t>
  </si>
  <si>
    <t>X1330</t>
  </si>
  <si>
    <t>X1331</t>
  </si>
  <si>
    <t>X1332</t>
  </si>
  <si>
    <t>X1333</t>
  </si>
  <si>
    <t>X1334</t>
  </si>
  <si>
    <t>X1335</t>
  </si>
  <si>
    <t>X1336</t>
  </si>
  <si>
    <t>X1337</t>
  </si>
  <si>
    <t>X1338</t>
  </si>
  <si>
    <t>X1339</t>
  </si>
  <si>
    <t>X1340</t>
  </si>
  <si>
    <t>X1341</t>
  </si>
  <si>
    <t>X1342</t>
  </si>
  <si>
    <t>X1343</t>
  </si>
  <si>
    <t>X1344</t>
  </si>
  <si>
    <t>X1345</t>
  </si>
  <si>
    <t>X1346</t>
  </si>
  <si>
    <t>X1347</t>
  </si>
  <si>
    <t>X1348</t>
  </si>
  <si>
    <t>X1349</t>
  </si>
  <si>
    <t>X1350</t>
  </si>
  <si>
    <t>X1351</t>
  </si>
  <si>
    <t>X1352</t>
  </si>
  <si>
    <t>X1353</t>
  </si>
  <si>
    <t>X1354</t>
  </si>
  <si>
    <t>X1355</t>
  </si>
  <si>
    <t>X1356</t>
  </si>
  <si>
    <t>X1357</t>
  </si>
  <si>
    <t>X1358</t>
  </si>
  <si>
    <t>X1359</t>
  </si>
  <si>
    <t>X1360</t>
  </si>
  <si>
    <t>X1361</t>
  </si>
  <si>
    <t>X1362</t>
  </si>
  <si>
    <t>X1363</t>
  </si>
  <si>
    <t>X1364</t>
  </si>
  <si>
    <t>X1365</t>
  </si>
  <si>
    <t>X1366</t>
  </si>
  <si>
    <t>X1367</t>
  </si>
  <si>
    <t>X1368</t>
  </si>
  <si>
    <t>X1369</t>
  </si>
  <si>
    <t>X1370</t>
  </si>
  <si>
    <t>X1371</t>
  </si>
  <si>
    <t>X1372</t>
  </si>
  <si>
    <t>X1373</t>
  </si>
  <si>
    <t>X1374</t>
  </si>
  <si>
    <t>X1375</t>
  </si>
  <si>
    <t>X1376</t>
  </si>
  <si>
    <t>X1377</t>
  </si>
  <si>
    <t>X1378</t>
  </si>
  <si>
    <t>X1379</t>
  </si>
  <si>
    <t>X1380</t>
  </si>
  <si>
    <t>X1381</t>
  </si>
  <si>
    <t>X1382</t>
  </si>
  <si>
    <t>X1383</t>
  </si>
  <si>
    <t>X1384</t>
  </si>
  <si>
    <t>X1385</t>
  </si>
  <si>
    <t>X1386</t>
  </si>
  <si>
    <t>X1387</t>
  </si>
  <si>
    <t>X1388</t>
  </si>
  <si>
    <t>X1389</t>
  </si>
  <si>
    <t>X1390</t>
  </si>
  <si>
    <t>X1391</t>
  </si>
  <si>
    <t>X1392</t>
  </si>
  <si>
    <t>X1393</t>
  </si>
  <si>
    <t>X1394</t>
  </si>
  <si>
    <t>X1395</t>
  </si>
  <si>
    <t>X1396</t>
  </si>
  <si>
    <t>X1397</t>
  </si>
  <si>
    <t>X1398</t>
  </si>
  <si>
    <t>X1399</t>
  </si>
  <si>
    <t>X1400</t>
  </si>
  <si>
    <t>X1401</t>
  </si>
  <si>
    <t>X1402</t>
  </si>
  <si>
    <t>X1403</t>
  </si>
  <si>
    <t>X1404</t>
  </si>
  <si>
    <t>X1405</t>
  </si>
  <si>
    <t>X1406</t>
  </si>
  <si>
    <t>X1407</t>
  </si>
  <si>
    <t>X1408</t>
  </si>
  <si>
    <t>X1409</t>
  </si>
  <si>
    <t>X1410</t>
  </si>
  <si>
    <t>X1411</t>
  </si>
  <si>
    <t>X1412</t>
  </si>
  <si>
    <t>X1413</t>
  </si>
  <si>
    <t>X1414</t>
  </si>
  <si>
    <t>X1415</t>
  </si>
  <si>
    <t>X1416</t>
  </si>
  <si>
    <t>X1417</t>
  </si>
  <si>
    <t>X1418</t>
  </si>
  <si>
    <t>X1419</t>
  </si>
  <si>
    <t>X1420</t>
  </si>
  <si>
    <t>X1421</t>
  </si>
  <si>
    <t>X1422</t>
  </si>
  <si>
    <t>X1423</t>
  </si>
  <si>
    <t>X1424</t>
  </si>
  <si>
    <t>X1425</t>
  </si>
  <si>
    <t>X1426</t>
  </si>
  <si>
    <t>X1427</t>
  </si>
  <si>
    <t>X1428</t>
  </si>
  <si>
    <t>X1429</t>
  </si>
  <si>
    <t>X1430</t>
  </si>
  <si>
    <t>X1431</t>
  </si>
  <si>
    <t>X1432</t>
  </si>
  <si>
    <t>X1433</t>
  </si>
  <si>
    <t>X1434</t>
  </si>
  <si>
    <t>X1435</t>
  </si>
  <si>
    <t>X1436</t>
  </si>
  <si>
    <t>X1437</t>
  </si>
  <si>
    <t>X1438</t>
  </si>
  <si>
    <t>X1439</t>
  </si>
  <si>
    <t>X1440</t>
  </si>
  <si>
    <t>X1441</t>
  </si>
  <si>
    <t>X1442</t>
  </si>
  <si>
    <t>X1443</t>
  </si>
  <si>
    <t>X1444</t>
  </si>
  <si>
    <t>X1445</t>
  </si>
  <si>
    <t>X1446</t>
  </si>
  <si>
    <t>X1447</t>
  </si>
  <si>
    <t>X1448</t>
  </si>
  <si>
    <t>X1449</t>
  </si>
  <si>
    <t>X1450</t>
  </si>
  <si>
    <t>X1451</t>
  </si>
  <si>
    <t>X1452</t>
  </si>
  <si>
    <t>X1453</t>
  </si>
  <si>
    <t>X1454</t>
  </si>
  <si>
    <t>X1455</t>
  </si>
  <si>
    <t>X1456</t>
  </si>
  <si>
    <t>X1457</t>
  </si>
  <si>
    <t>X1458</t>
  </si>
  <si>
    <t>X1459</t>
  </si>
  <si>
    <t>X1460</t>
  </si>
  <si>
    <t>X1461</t>
  </si>
  <si>
    <t>X1462</t>
  </si>
  <si>
    <t>X1463</t>
  </si>
  <si>
    <t>X1464</t>
  </si>
  <si>
    <t>X1465</t>
  </si>
  <si>
    <t>X1466</t>
  </si>
  <si>
    <t>X1467</t>
  </si>
  <si>
    <t>X1468</t>
  </si>
  <si>
    <t>X1469</t>
  </si>
  <si>
    <t>X1470</t>
  </si>
  <si>
    <t>X1471</t>
  </si>
  <si>
    <t>X1472</t>
  </si>
  <si>
    <t>X1473</t>
  </si>
  <si>
    <t>X1474</t>
  </si>
  <si>
    <t>X1475</t>
  </si>
  <si>
    <t>X1476</t>
  </si>
  <si>
    <t>X1477</t>
  </si>
  <si>
    <t>X1478</t>
  </si>
  <si>
    <t>X1479</t>
  </si>
  <si>
    <t>X1480</t>
  </si>
  <si>
    <t>X1481</t>
  </si>
  <si>
    <t>X1482</t>
  </si>
  <si>
    <t>X1483</t>
  </si>
  <si>
    <t>X1484</t>
  </si>
  <si>
    <t>X1485</t>
  </si>
  <si>
    <t>X1486</t>
  </si>
  <si>
    <t>X1487</t>
  </si>
  <si>
    <t>X1488</t>
  </si>
  <si>
    <t>X1489</t>
  </si>
  <si>
    <t>X1490</t>
  </si>
  <si>
    <t>X1491</t>
  </si>
  <si>
    <t>X1492</t>
  </si>
  <si>
    <t>X1493</t>
  </si>
  <si>
    <t>X1494</t>
  </si>
  <si>
    <t>X1495</t>
  </si>
  <si>
    <t>X1496</t>
  </si>
  <si>
    <t>X1497</t>
  </si>
  <si>
    <t>X1498</t>
  </si>
  <si>
    <t>X1499</t>
  </si>
  <si>
    <t>X1500</t>
  </si>
  <si>
    <t>X1501</t>
  </si>
  <si>
    <t>X1502</t>
  </si>
  <si>
    <t>X1503</t>
  </si>
  <si>
    <t>X1504</t>
  </si>
  <si>
    <t>X1505</t>
  </si>
  <si>
    <t>X1506</t>
  </si>
  <si>
    <t>X1507</t>
  </si>
  <si>
    <t>X1508</t>
  </si>
  <si>
    <t>X1509</t>
  </si>
  <si>
    <t>X1510</t>
  </si>
  <si>
    <t>X1511</t>
  </si>
  <si>
    <t>X1512</t>
  </si>
  <si>
    <t>X1513</t>
  </si>
  <si>
    <t>X1514</t>
  </si>
  <si>
    <t>X1515</t>
  </si>
  <si>
    <t>X1516</t>
  </si>
  <si>
    <t>X1517</t>
  </si>
  <si>
    <t>X1518</t>
  </si>
  <si>
    <t>X1519</t>
  </si>
  <si>
    <t>X1520</t>
  </si>
  <si>
    <t>X1521</t>
  </si>
  <si>
    <t>X1522</t>
  </si>
  <si>
    <t>X1523</t>
  </si>
  <si>
    <t>X1524</t>
  </si>
  <si>
    <t>X1525</t>
  </si>
  <si>
    <t>X1526</t>
  </si>
  <si>
    <t>X1527</t>
  </si>
  <si>
    <t>X1528</t>
  </si>
  <si>
    <t>X1529</t>
  </si>
  <si>
    <t>X1530</t>
  </si>
  <si>
    <t>X1531</t>
  </si>
  <si>
    <t>X1532</t>
  </si>
  <si>
    <t>X1533</t>
  </si>
  <si>
    <t>X1534</t>
  </si>
  <si>
    <t>X1535</t>
  </si>
  <si>
    <t>X1536</t>
  </si>
  <si>
    <t>X1537</t>
  </si>
  <si>
    <t>X1538</t>
  </si>
  <si>
    <t>X1539</t>
  </si>
  <si>
    <t>X1540</t>
  </si>
  <si>
    <t>X1541</t>
  </si>
  <si>
    <t>X1542</t>
  </si>
  <si>
    <t>X1543</t>
  </si>
  <si>
    <t>X1544</t>
  </si>
  <si>
    <t>X1545</t>
  </si>
  <si>
    <t>X1546</t>
  </si>
  <si>
    <t>X1547</t>
  </si>
  <si>
    <t>X1548</t>
  </si>
  <si>
    <t>X1549</t>
  </si>
  <si>
    <t>X1550</t>
  </si>
  <si>
    <t>X1551</t>
  </si>
  <si>
    <t>X1552</t>
  </si>
  <si>
    <t>X1553</t>
  </si>
  <si>
    <t>X1554</t>
  </si>
  <si>
    <t>X1555</t>
  </si>
  <si>
    <t>X1556</t>
  </si>
  <si>
    <t>X1557</t>
  </si>
  <si>
    <t>X1558</t>
  </si>
  <si>
    <t>X1559</t>
  </si>
  <si>
    <t>X1560</t>
  </si>
  <si>
    <t>X1561</t>
  </si>
  <si>
    <t>X1562</t>
  </si>
  <si>
    <t>X1563</t>
  </si>
  <si>
    <t>X1564</t>
  </si>
  <si>
    <t>X1565</t>
  </si>
  <si>
    <t>X1566</t>
  </si>
  <si>
    <t>X1567</t>
  </si>
  <si>
    <t>X1568</t>
  </si>
  <si>
    <t>X1569</t>
  </si>
  <si>
    <t>X1570</t>
  </si>
  <si>
    <t>X1571</t>
  </si>
  <si>
    <t>X1572</t>
  </si>
  <si>
    <t>X1573</t>
  </si>
  <si>
    <t>X1574</t>
  </si>
  <si>
    <t>X1575</t>
  </si>
  <si>
    <t>X1576</t>
  </si>
  <si>
    <t>X1577</t>
  </si>
  <si>
    <t>X1578</t>
  </si>
  <si>
    <t>X1579</t>
  </si>
  <si>
    <t>X1580</t>
  </si>
  <si>
    <t>X1581</t>
  </si>
  <si>
    <t>X1582</t>
  </si>
  <si>
    <t>X1583</t>
  </si>
  <si>
    <t>X1584</t>
  </si>
  <si>
    <t>X1585</t>
  </si>
  <si>
    <t>X1586</t>
  </si>
  <si>
    <t>X1587</t>
  </si>
  <si>
    <t>X1588</t>
  </si>
  <si>
    <t>X1589</t>
  </si>
  <si>
    <t>X1590</t>
  </si>
  <si>
    <t>X1591</t>
  </si>
  <si>
    <t>X1592</t>
  </si>
  <si>
    <t>X1593</t>
  </si>
  <si>
    <t>X1594</t>
  </si>
  <si>
    <t>X1595</t>
  </si>
  <si>
    <t>X1596</t>
  </si>
  <si>
    <t>X1597</t>
  </si>
  <si>
    <t>X1598</t>
  </si>
  <si>
    <t>X1599</t>
  </si>
  <si>
    <t>X1600</t>
  </si>
  <si>
    <t>X1601</t>
  </si>
  <si>
    <t>X1602</t>
  </si>
  <si>
    <t>X1603</t>
  </si>
  <si>
    <t>X1604</t>
  </si>
  <si>
    <t>X1605</t>
  </si>
  <si>
    <t>X1606</t>
  </si>
  <si>
    <t>X1607</t>
  </si>
  <si>
    <t>X1608</t>
  </si>
  <si>
    <t>X1609</t>
  </si>
  <si>
    <t>X1610</t>
  </si>
  <si>
    <t>X1611</t>
  </si>
  <si>
    <t>X1612</t>
  </si>
  <si>
    <t>X1613</t>
  </si>
  <si>
    <t>X1614</t>
  </si>
  <si>
    <t>X1615</t>
  </si>
  <si>
    <t>X1616</t>
  </si>
  <si>
    <t>X1617</t>
  </si>
  <si>
    <t>X1618</t>
  </si>
  <si>
    <t>X1619</t>
  </si>
  <si>
    <t>X1620</t>
  </si>
  <si>
    <t>X1621</t>
  </si>
  <si>
    <t>X1622</t>
  </si>
  <si>
    <t>X1623</t>
  </si>
  <si>
    <t>X1624</t>
  </si>
  <si>
    <t>X1625</t>
  </si>
  <si>
    <t>X1626</t>
  </si>
  <si>
    <t>X1627</t>
  </si>
  <si>
    <t>X1628</t>
  </si>
  <si>
    <t>X1629</t>
  </si>
  <si>
    <t>X1630</t>
  </si>
  <si>
    <t>X1631</t>
  </si>
  <si>
    <t>X1632</t>
  </si>
  <si>
    <t>X1633</t>
  </si>
  <si>
    <t>X1634</t>
  </si>
  <si>
    <t>X1635</t>
  </si>
  <si>
    <t>X1636</t>
  </si>
  <si>
    <t>X1637</t>
  </si>
  <si>
    <t>X1638</t>
  </si>
  <si>
    <t>X1639</t>
  </si>
  <si>
    <t>X1640</t>
  </si>
  <si>
    <t>X1641</t>
  </si>
  <si>
    <t>X1642</t>
  </si>
  <si>
    <t>X1643</t>
  </si>
  <si>
    <t>X1644</t>
  </si>
  <si>
    <t>X1645</t>
  </si>
  <si>
    <t>X1646</t>
  </si>
  <si>
    <t>X1647</t>
  </si>
  <si>
    <t>X1648</t>
  </si>
  <si>
    <t>X1649</t>
  </si>
  <si>
    <t>X1650</t>
  </si>
  <si>
    <t>X1651</t>
  </si>
  <si>
    <t>X1652</t>
  </si>
  <si>
    <t>X1653</t>
  </si>
  <si>
    <t>X1654</t>
  </si>
  <si>
    <t>X1655</t>
  </si>
  <si>
    <t>X1656</t>
  </si>
  <si>
    <t>X1657</t>
  </si>
  <si>
    <t>X1658</t>
  </si>
  <si>
    <t>X1659</t>
  </si>
  <si>
    <t>X1660</t>
  </si>
  <si>
    <t>X1661</t>
  </si>
  <si>
    <t>X1662</t>
  </si>
  <si>
    <t>X1663</t>
  </si>
  <si>
    <t>X1664</t>
  </si>
  <si>
    <t>X1665</t>
  </si>
  <si>
    <t>X1666</t>
  </si>
  <si>
    <t>X1667</t>
  </si>
  <si>
    <t>X1668</t>
  </si>
  <si>
    <t>X1669</t>
  </si>
  <si>
    <t>X1670</t>
  </si>
  <si>
    <t>X1671</t>
  </si>
  <si>
    <t>X1672</t>
  </si>
  <si>
    <t>X1673</t>
  </si>
  <si>
    <t>X1674</t>
  </si>
  <si>
    <t>X1675</t>
  </si>
  <si>
    <t>X1676</t>
  </si>
  <si>
    <t>X1677</t>
  </si>
  <si>
    <t>X1678</t>
  </si>
  <si>
    <t>X1679</t>
  </si>
  <si>
    <t>X1680</t>
  </si>
  <si>
    <t>X1681</t>
  </si>
  <si>
    <t>X1682</t>
  </si>
  <si>
    <t>X1683</t>
  </si>
  <si>
    <t>X1684</t>
  </si>
  <si>
    <t>X1685</t>
  </si>
  <si>
    <t>X1686</t>
  </si>
  <si>
    <t>X1687</t>
  </si>
  <si>
    <t>X1688</t>
  </si>
  <si>
    <t>X1689</t>
  </si>
  <si>
    <t>X1690</t>
  </si>
  <si>
    <t>X1691</t>
  </si>
  <si>
    <t>X1692</t>
  </si>
  <si>
    <t>X1693</t>
  </si>
  <si>
    <t>X1694</t>
  </si>
  <si>
    <t>X1695</t>
  </si>
  <si>
    <t>X1696</t>
  </si>
  <si>
    <t>X1697</t>
  </si>
  <si>
    <t>X1698</t>
  </si>
  <si>
    <t>X1699</t>
  </si>
  <si>
    <t>X1700</t>
  </si>
  <si>
    <t>X1701</t>
  </si>
  <si>
    <t>X1702</t>
  </si>
  <si>
    <t>X1703</t>
  </si>
  <si>
    <t>X1704</t>
  </si>
  <si>
    <t>X1705</t>
  </si>
  <si>
    <t>X1706</t>
  </si>
  <si>
    <t>X1707</t>
  </si>
  <si>
    <t>X1708</t>
  </si>
  <si>
    <t>X1709</t>
  </si>
  <si>
    <t>X1710</t>
  </si>
  <si>
    <t>X1711</t>
  </si>
  <si>
    <t>X1712</t>
  </si>
  <si>
    <t>X1713</t>
  </si>
  <si>
    <t>X1714</t>
  </si>
  <si>
    <t>X1715</t>
  </si>
  <si>
    <t>X1716</t>
  </si>
  <si>
    <t>X1717</t>
  </si>
  <si>
    <t>X1718</t>
  </si>
  <si>
    <t>X1719</t>
  </si>
  <si>
    <t>X1720</t>
  </si>
  <si>
    <t>X1721</t>
  </si>
  <si>
    <t>X1722</t>
  </si>
  <si>
    <t>X1723</t>
  </si>
  <si>
    <t>X1724</t>
  </si>
  <si>
    <t>X1725</t>
  </si>
  <si>
    <t>X1726</t>
  </si>
  <si>
    <t>X1727</t>
  </si>
  <si>
    <t>X1728</t>
  </si>
  <si>
    <t>X1729</t>
  </si>
  <si>
    <t>X1730</t>
  </si>
  <si>
    <t>X1731</t>
  </si>
  <si>
    <t>X1732</t>
  </si>
  <si>
    <t>X1733</t>
  </si>
  <si>
    <t>X1734</t>
  </si>
  <si>
    <t>X1735</t>
  </si>
  <si>
    <t>X1736</t>
  </si>
  <si>
    <t>X1737</t>
  </si>
  <si>
    <t>X1738</t>
  </si>
  <si>
    <t>X1739</t>
  </si>
  <si>
    <t>X1740</t>
  </si>
  <si>
    <t>X1741</t>
  </si>
  <si>
    <t>X1742</t>
  </si>
  <si>
    <t>X1743</t>
  </si>
  <si>
    <t>X1744</t>
  </si>
  <si>
    <t>X1745</t>
  </si>
  <si>
    <t>X1746</t>
  </si>
  <si>
    <t>X1747</t>
  </si>
  <si>
    <t>X1748</t>
  </si>
  <si>
    <t>X1749</t>
  </si>
  <si>
    <t>X1750</t>
  </si>
  <si>
    <t>X1751</t>
  </si>
  <si>
    <t>X1752</t>
  </si>
  <si>
    <t>X1753</t>
  </si>
  <si>
    <t>X1754</t>
  </si>
  <si>
    <t>X1755</t>
  </si>
  <si>
    <t>X1756</t>
  </si>
  <si>
    <t>X1757</t>
  </si>
  <si>
    <t>X1758</t>
  </si>
  <si>
    <t>X1759</t>
  </si>
  <si>
    <t>X1760</t>
  </si>
  <si>
    <t>X1761</t>
  </si>
  <si>
    <t>X1762</t>
  </si>
  <si>
    <t>X1763</t>
  </si>
  <si>
    <t>X1764</t>
  </si>
  <si>
    <t>X1765</t>
  </si>
  <si>
    <t>X1766</t>
  </si>
  <si>
    <t>X1767</t>
  </si>
  <si>
    <t>X1768</t>
  </si>
  <si>
    <t>X1769</t>
  </si>
  <si>
    <t>X1770</t>
  </si>
  <si>
    <t>X1771</t>
  </si>
  <si>
    <t>X1772</t>
  </si>
  <si>
    <t>X1773</t>
  </si>
  <si>
    <t>X1774</t>
  </si>
  <si>
    <t>X1775</t>
  </si>
  <si>
    <t>X1776</t>
  </si>
  <si>
    <t>X1777</t>
  </si>
  <si>
    <t>X1778</t>
  </si>
  <si>
    <t>X1779</t>
  </si>
  <si>
    <t>X1780</t>
  </si>
  <si>
    <t>X1781</t>
  </si>
  <si>
    <t>X1782</t>
  </si>
  <si>
    <t>X1783</t>
  </si>
  <si>
    <t>X1784</t>
  </si>
  <si>
    <t>X1785</t>
  </si>
  <si>
    <t>X1786</t>
  </si>
  <si>
    <t>X1787</t>
  </si>
  <si>
    <t>X1788</t>
  </si>
  <si>
    <t>X1789</t>
  </si>
  <si>
    <t>X1790</t>
  </si>
  <si>
    <t>X1791</t>
  </si>
  <si>
    <t>X1792</t>
  </si>
  <si>
    <t>X1793</t>
  </si>
  <si>
    <t>X1794</t>
  </si>
  <si>
    <t>X1795</t>
  </si>
  <si>
    <t>X1796</t>
  </si>
  <si>
    <t>X1797</t>
  </si>
  <si>
    <t>X1798</t>
  </si>
  <si>
    <t>X1799</t>
  </si>
  <si>
    <t>X1800</t>
  </si>
  <si>
    <t>X1801</t>
  </si>
  <si>
    <t>X1802</t>
  </si>
  <si>
    <t>X1803</t>
  </si>
  <si>
    <t>X1804</t>
  </si>
  <si>
    <t>X1805</t>
  </si>
  <si>
    <t>X1806</t>
  </si>
  <si>
    <t>X1807</t>
  </si>
  <si>
    <t>X1808</t>
  </si>
  <si>
    <t>X1809</t>
  </si>
  <si>
    <t>X1810</t>
  </si>
  <si>
    <t>X1811</t>
  </si>
  <si>
    <t>X1812</t>
  </si>
  <si>
    <t>X1813</t>
  </si>
  <si>
    <t>X1814</t>
  </si>
  <si>
    <t>X1815</t>
  </si>
  <si>
    <t>X1816</t>
  </si>
  <si>
    <t>X1817</t>
  </si>
  <si>
    <t>X1818</t>
  </si>
  <si>
    <t>X1819</t>
  </si>
  <si>
    <t>X1820</t>
  </si>
  <si>
    <t>X1821</t>
  </si>
  <si>
    <t>X1822</t>
  </si>
  <si>
    <t>X1823</t>
  </si>
  <si>
    <t>X1824</t>
  </si>
  <si>
    <t>X1825</t>
  </si>
  <si>
    <t>X1826</t>
  </si>
  <si>
    <t>X1827</t>
  </si>
  <si>
    <t>X1828</t>
  </si>
  <si>
    <t>X1829</t>
  </si>
  <si>
    <t>X1830</t>
  </si>
  <si>
    <t>X1831</t>
  </si>
  <si>
    <t>X1832</t>
  </si>
  <si>
    <t>X1833</t>
  </si>
  <si>
    <t>X1834</t>
  </si>
  <si>
    <t>X1835</t>
  </si>
  <si>
    <t>X1836</t>
  </si>
  <si>
    <t>X1837</t>
  </si>
  <si>
    <t>X1838</t>
  </si>
  <si>
    <t>X1839</t>
  </si>
  <si>
    <t>X1840</t>
  </si>
  <si>
    <t>X1841</t>
  </si>
  <si>
    <t>X1842</t>
  </si>
  <si>
    <t>X1843</t>
  </si>
  <si>
    <t>X1844</t>
  </si>
  <si>
    <t>X1845</t>
  </si>
  <si>
    <t>X1846</t>
  </si>
  <si>
    <t>X1847</t>
  </si>
  <si>
    <t>X1848</t>
  </si>
  <si>
    <t>X1849</t>
  </si>
  <si>
    <t>X1850</t>
  </si>
  <si>
    <t>X1851</t>
  </si>
  <si>
    <t>X1852</t>
  </si>
  <si>
    <t>X1853</t>
  </si>
  <si>
    <t>X1854</t>
  </si>
  <si>
    <t>X1855</t>
  </si>
  <si>
    <t>X1856</t>
  </si>
  <si>
    <t>X1857</t>
  </si>
  <si>
    <t>X1858</t>
  </si>
  <si>
    <t>X1859</t>
  </si>
  <si>
    <t>X1860</t>
  </si>
  <si>
    <t>X1861</t>
  </si>
  <si>
    <t>X1862</t>
  </si>
  <si>
    <t>X1863</t>
  </si>
  <si>
    <t>X1864</t>
  </si>
  <si>
    <t>X1865</t>
  </si>
  <si>
    <t>X1866</t>
  </si>
  <si>
    <t>X1867</t>
  </si>
  <si>
    <t>X1868</t>
  </si>
  <si>
    <t>X1869</t>
  </si>
  <si>
    <t>X1870</t>
  </si>
  <si>
    <t>X1871</t>
  </si>
  <si>
    <t>X1872</t>
  </si>
  <si>
    <t>X1873</t>
  </si>
  <si>
    <t>X1874</t>
  </si>
  <si>
    <t>X1875</t>
  </si>
  <si>
    <t>X1876</t>
  </si>
  <si>
    <t>X1877</t>
  </si>
  <si>
    <t>X1878</t>
  </si>
  <si>
    <t>X1879</t>
  </si>
  <si>
    <t>X1880</t>
  </si>
  <si>
    <t>X1881</t>
  </si>
  <si>
    <t>X1882</t>
  </si>
  <si>
    <t>X1883</t>
  </si>
  <si>
    <t>X1884</t>
  </si>
  <si>
    <t>X1885</t>
  </si>
  <si>
    <t>X1886</t>
  </si>
  <si>
    <t>X1887</t>
  </si>
  <si>
    <t>X1888</t>
  </si>
  <si>
    <t>X1889</t>
  </si>
  <si>
    <t>X1890</t>
  </si>
  <si>
    <t>X1891</t>
  </si>
  <si>
    <t>X1892</t>
  </si>
  <si>
    <t>X1893</t>
  </si>
  <si>
    <t>X1894</t>
  </si>
  <si>
    <t>X1895</t>
  </si>
  <si>
    <t>X1896</t>
  </si>
  <si>
    <t>X1897</t>
  </si>
  <si>
    <t>X1898</t>
  </si>
  <si>
    <t>X1899</t>
  </si>
  <si>
    <t>X1900</t>
  </si>
  <si>
    <t>X1901</t>
  </si>
  <si>
    <t>X1902</t>
  </si>
  <si>
    <t>X1903</t>
  </si>
  <si>
    <t>X1904</t>
  </si>
  <si>
    <t>X1905</t>
  </si>
  <si>
    <t>X1906</t>
  </si>
  <si>
    <t>X1907</t>
  </si>
  <si>
    <t>X1908</t>
  </si>
  <si>
    <t>X1909</t>
  </si>
  <si>
    <t>X1910</t>
  </si>
  <si>
    <t>X1911</t>
  </si>
  <si>
    <t>X1912</t>
  </si>
  <si>
    <t>X1913</t>
  </si>
  <si>
    <t>X1914</t>
  </si>
  <si>
    <t>X1915</t>
  </si>
  <si>
    <t>X1916</t>
  </si>
  <si>
    <t>X1917</t>
  </si>
  <si>
    <t>X1918</t>
  </si>
  <si>
    <t>X1919</t>
  </si>
  <si>
    <t>X1920</t>
  </si>
  <si>
    <t>X1921</t>
  </si>
  <si>
    <t>X1922</t>
  </si>
  <si>
    <t>X1923</t>
  </si>
  <si>
    <t>X1924</t>
  </si>
  <si>
    <t>X1925</t>
  </si>
  <si>
    <t>X1926</t>
  </si>
  <si>
    <t>X1927</t>
  </si>
  <si>
    <t>X1928</t>
  </si>
  <si>
    <t>X1929</t>
  </si>
  <si>
    <t>X1930</t>
  </si>
  <si>
    <t>X1931</t>
  </si>
  <si>
    <t>X1932</t>
  </si>
  <si>
    <t>X1933</t>
  </si>
  <si>
    <t>X1934</t>
  </si>
  <si>
    <t>X1935</t>
  </si>
  <si>
    <t>X1936</t>
  </si>
  <si>
    <t>X1937</t>
  </si>
  <si>
    <t>X1938</t>
  </si>
  <si>
    <t>X1939</t>
  </si>
  <si>
    <t>X1940</t>
  </si>
  <si>
    <t>X1941</t>
  </si>
  <si>
    <t>X1942</t>
  </si>
  <si>
    <t>X1943</t>
  </si>
  <si>
    <t>X1944</t>
  </si>
  <si>
    <t>X1945</t>
  </si>
  <si>
    <t>X1946</t>
  </si>
  <si>
    <t>X1947</t>
  </si>
  <si>
    <t>X1948</t>
  </si>
  <si>
    <t>X1949</t>
  </si>
  <si>
    <t>X1950</t>
  </si>
  <si>
    <t>X1951</t>
  </si>
  <si>
    <t>X1952</t>
  </si>
  <si>
    <t>X1953</t>
  </si>
  <si>
    <t>X1954</t>
  </si>
  <si>
    <t>X1955</t>
  </si>
  <si>
    <t>X1956</t>
  </si>
  <si>
    <t>X1957</t>
  </si>
  <si>
    <t>X1958</t>
  </si>
  <si>
    <t>X1959</t>
  </si>
  <si>
    <t>X1960</t>
  </si>
  <si>
    <t>X1961</t>
  </si>
  <si>
    <t>X1962</t>
  </si>
  <si>
    <t>X1963</t>
  </si>
  <si>
    <t>X1964</t>
  </si>
  <si>
    <t>X1965</t>
  </si>
  <si>
    <t>X1966</t>
  </si>
  <si>
    <t>X1967</t>
  </si>
  <si>
    <t>X1968</t>
  </si>
  <si>
    <t>X1969</t>
  </si>
  <si>
    <t>X1970</t>
  </si>
  <si>
    <t>X1971</t>
  </si>
  <si>
    <t>X1972</t>
  </si>
  <si>
    <t>X1973</t>
  </si>
  <si>
    <t>X1974</t>
  </si>
  <si>
    <t>X1975</t>
  </si>
  <si>
    <t>X1976</t>
  </si>
  <si>
    <t>X1977</t>
  </si>
  <si>
    <t>X1978</t>
  </si>
  <si>
    <t>X1979</t>
  </si>
  <si>
    <t>X1980</t>
  </si>
  <si>
    <t>X1981</t>
  </si>
  <si>
    <t>X1982</t>
  </si>
  <si>
    <t>X1983</t>
  </si>
  <si>
    <t>X1984</t>
  </si>
  <si>
    <t>X1985</t>
  </si>
  <si>
    <t>X1986</t>
  </si>
  <si>
    <t>X1987</t>
  </si>
  <si>
    <t>X1988</t>
  </si>
  <si>
    <t>X1989</t>
  </si>
  <si>
    <t>X1990</t>
  </si>
  <si>
    <t>X1991</t>
  </si>
  <si>
    <t>X1992</t>
  </si>
  <si>
    <t>X1993</t>
  </si>
  <si>
    <t>X1994</t>
  </si>
  <si>
    <t>X1995</t>
  </si>
  <si>
    <t>X1996</t>
  </si>
  <si>
    <t>X1997</t>
  </si>
  <si>
    <t>X1998</t>
  </si>
  <si>
    <t>X1999</t>
  </si>
  <si>
    <t>X2000</t>
  </si>
  <si>
    <t>X2001</t>
  </si>
  <si>
    <t>X2002</t>
  </si>
  <si>
    <t>X2003</t>
  </si>
  <si>
    <t>X2004</t>
  </si>
  <si>
    <t>X2005</t>
  </si>
  <si>
    <t>X2006</t>
  </si>
  <si>
    <t>X2007</t>
  </si>
  <si>
    <t>X2008</t>
  </si>
  <si>
    <t>X2009</t>
  </si>
  <si>
    <t>X2010</t>
  </si>
  <si>
    <t>X2011</t>
  </si>
  <si>
    <t>X2012</t>
  </si>
  <si>
    <t>X2013</t>
  </si>
  <si>
    <t>X2014</t>
  </si>
  <si>
    <t>X2015</t>
  </si>
  <si>
    <t>X2016</t>
  </si>
  <si>
    <t>X2017</t>
  </si>
  <si>
    <t>X2018</t>
  </si>
  <si>
    <t>X2019</t>
  </si>
  <si>
    <t>X2020</t>
  </si>
  <si>
    <t>X2021</t>
  </si>
  <si>
    <t>Count</t>
  </si>
  <si>
    <t>Income Brackets</t>
  </si>
  <si>
    <t>Bracket</t>
  </si>
  <si>
    <t>Age Groups</t>
  </si>
  <si>
    <t>Marital Status</t>
  </si>
  <si>
    <t>Status</t>
  </si>
  <si>
    <t>Single</t>
  </si>
  <si>
    <t>Together</t>
  </si>
  <si>
    <t>Married</t>
  </si>
  <si>
    <t>Widowed</t>
  </si>
  <si>
    <t>Divorced</t>
  </si>
  <si>
    <t>Education Level</t>
  </si>
  <si>
    <t>Level</t>
  </si>
  <si>
    <t>Basic</t>
  </si>
  <si>
    <t>2nd Cycle</t>
  </si>
  <si>
    <t>Graduate</t>
  </si>
  <si>
    <t>Master</t>
  </si>
  <si>
    <t>PhD</t>
  </si>
  <si>
    <t>Below 25k</t>
  </si>
  <si>
    <t>25k-50k</t>
  </si>
  <si>
    <t>50k-75k</t>
  </si>
  <si>
    <t>75k-100k</t>
  </si>
  <si>
    <t>Above 100k</t>
  </si>
  <si>
    <t>Children at Home</t>
  </si>
  <si>
    <t>No children</t>
  </si>
  <si>
    <t>Only Teens</t>
  </si>
  <si>
    <t>Kids &amp; Teens</t>
  </si>
  <si>
    <t>Children Present at Home</t>
  </si>
  <si>
    <t>Number of Children</t>
  </si>
  <si>
    <t>1 child</t>
  </si>
  <si>
    <t>Number of children</t>
  </si>
  <si>
    <t>2 children</t>
  </si>
  <si>
    <t>2+ children</t>
  </si>
  <si>
    <t>Only Kids</t>
  </si>
  <si>
    <t>Customer Demographics</t>
  </si>
  <si>
    <t>Customer Behaviour</t>
  </si>
  <si>
    <t>Number of children in household</t>
  </si>
  <si>
    <t>Marketing Conversion</t>
  </si>
  <si>
    <t>Campaign</t>
  </si>
  <si>
    <t>Accepted Count</t>
  </si>
  <si>
    <t>Not Accepted Count</t>
  </si>
  <si>
    <t>Conversion Rate</t>
  </si>
  <si>
    <t>Total number of campaigns accepted by a customer</t>
  </si>
  <si>
    <t>Campaign-o-philes</t>
  </si>
  <si>
    <t>Numbers</t>
  </si>
  <si>
    <t>%</t>
  </si>
  <si>
    <t>Frequented Channels</t>
  </si>
  <si>
    <t>Channel</t>
  </si>
  <si>
    <t>Number of Purchases</t>
  </si>
  <si>
    <t>Web</t>
  </si>
  <si>
    <t>Catalog</t>
  </si>
  <si>
    <t>Store</t>
  </si>
  <si>
    <t>Customer Complaints</t>
  </si>
  <si>
    <t>Complained?</t>
  </si>
  <si>
    <t>Yes</t>
  </si>
  <si>
    <t>No</t>
  </si>
  <si>
    <t>Time since last purchase</t>
  </si>
  <si>
    <t>0-30 Days</t>
  </si>
  <si>
    <t>30-60 Days</t>
  </si>
  <si>
    <t>60-90 Days</t>
  </si>
  <si>
    <t>90+ Days</t>
  </si>
  <si>
    <t>Campaign 6 Response</t>
  </si>
  <si>
    <t>Accepted</t>
  </si>
  <si>
    <t>Declined</t>
  </si>
  <si>
    <t>Correlations</t>
  </si>
  <si>
    <t>Comparisons</t>
  </si>
  <si>
    <t>Do Complaints affect revenue?</t>
  </si>
  <si>
    <t>Category</t>
  </si>
  <si>
    <t>Revenue</t>
  </si>
  <si>
    <t>Complained</t>
  </si>
  <si>
    <t>Not Complained</t>
  </si>
  <si>
    <t>Share</t>
  </si>
  <si>
    <t>Revenue Share</t>
  </si>
  <si>
    <t>Spend across Education Levels</t>
  </si>
  <si>
    <t>Average Income</t>
  </si>
  <si>
    <t>Average Spend</t>
  </si>
  <si>
    <t>Spend across Marital Status</t>
  </si>
  <si>
    <t>Campaign Acceptance across Marital Status</t>
  </si>
  <si>
    <t>Campaign Acceptance per Kids at Home</t>
  </si>
  <si>
    <t>Children at home</t>
  </si>
  <si>
    <t>Campaign Acceptance per number of Children at Home</t>
  </si>
  <si>
    <t>Children at Home (Number)</t>
  </si>
  <si>
    <t>No Children</t>
  </si>
  <si>
    <t>Campaign 6 Acceptance per Children at Home</t>
  </si>
  <si>
    <t>Grand Total</t>
  </si>
  <si>
    <t>Number of Children at Home</t>
  </si>
  <si>
    <t>Campaign 6 Responses</t>
  </si>
  <si>
    <t>Campaign 6 Acceptance per Marital Status</t>
  </si>
  <si>
    <t>Rejected</t>
  </si>
  <si>
    <t>Widow</t>
  </si>
  <si>
    <t>Row Labels</t>
  </si>
  <si>
    <t>Column Labels</t>
  </si>
  <si>
    <t>Number</t>
  </si>
  <si>
    <t>24-30</t>
  </si>
  <si>
    <t>31-37</t>
  </si>
  <si>
    <t>38-44</t>
  </si>
  <si>
    <t>45-51</t>
  </si>
  <si>
    <t>52-58</t>
  </si>
  <si>
    <t>59-65</t>
  </si>
  <si>
    <t>66-72</t>
  </si>
  <si>
    <t>73-80</t>
  </si>
  <si>
    <t>Number of Customers</t>
  </si>
  <si>
    <t>0-14999</t>
  </si>
  <si>
    <t>15000-29999</t>
  </si>
  <si>
    <t>30000-44999</t>
  </si>
  <si>
    <t>45000-59999</t>
  </si>
  <si>
    <t>60000-74999</t>
  </si>
  <si>
    <t>75000-89999</t>
  </si>
  <si>
    <t>90000-104999</t>
  </si>
  <si>
    <t>105000-120000</t>
  </si>
  <si>
    <t>Increasing Conversion Rate - Interactive Table</t>
  </si>
  <si>
    <t>Age Group</t>
  </si>
  <si>
    <t>Summary Charts - Who is Likelier to Accept Gadget Campaign</t>
  </si>
  <si>
    <t>Sample Size</t>
  </si>
  <si>
    <t>2. Income Groups</t>
  </si>
  <si>
    <t>1. Number of Children (Kids &amp; Teens) at Home</t>
  </si>
  <si>
    <t>3. Age Groups</t>
  </si>
  <si>
    <t>4. Marital Status</t>
  </si>
  <si>
    <t>Go to Insight</t>
  </si>
  <si>
    <t>EDA - Descriptive Statistics</t>
  </si>
  <si>
    <t>UVA - Customer Segmentation</t>
  </si>
  <si>
    <t>BVA &amp; MVA</t>
  </si>
  <si>
    <t>Pivot: Age Distribution of Response</t>
  </si>
  <si>
    <t>Pivots: Distribution for Response according to Number of Children at Home &amp; Marital Status</t>
  </si>
  <si>
    <t>Income Distribution of Response</t>
  </si>
  <si>
    <t>=Data!$AO$2:$AO$2022</t>
  </si>
  <si>
    <t>=Data!$AN$2:$AN$2022</t>
  </si>
  <si>
    <t>=EDA!$B$3</t>
  </si>
  <si>
    <t>Number_of_children</t>
  </si>
  <si>
    <t>=Data!$E$2:$E$2023</t>
  </si>
  <si>
    <t>Slicer_Income</t>
  </si>
  <si>
    <t>=""</t>
  </si>
  <si>
    <t>Slicer_Marital_Status</t>
  </si>
  <si>
    <t>Slicer_Number_of_children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</si>
</sst>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R$-416]\ #,##0.00"/>
    <numFmt numFmtId="165" formatCode="0.0%"/>
    <numFmt numFmtId="166" formatCode="[$R$-416]\ #,##0;[Red]\-[$R$-416]\ #,##0"/>
    <numFmt numFmtId="167" formatCode="[$R$-416]\ #,##0.00;[Red]\-[$R$-416]\ #,##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3" tint="0.89999084444715716"/>
        <bgColor indexed="64"/>
      </patternFill>
    </fill>
    <fill>
      <patternFill patternType="solid">
        <fgColor theme="3" tint="0.749992370372631"/>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3">
    <xf numFmtId="0" fontId="0" fillId="0" borderId="0" xfId="0"/>
    <xf numFmtId="0" fontId="16" fillId="0" borderId="0" xfId="0" applyFont="1" applyAlignment="1">
      <alignment horizontal="center" wrapText="1"/>
    </xf>
    <xf numFmtId="164" fontId="16" fillId="0" borderId="0" xfId="0" applyNumberFormat="1" applyFont="1" applyAlignment="1">
      <alignment horizontal="center" wrapText="1"/>
    </xf>
    <xf numFmtId="164" fontId="0" fillId="0" borderId="0" xfId="0" applyNumberFormat="1"/>
    <xf numFmtId="0" fontId="5" fillId="0" borderId="3" xfId="4"/>
    <xf numFmtId="10" fontId="0" fillId="0" borderId="0" xfId="42" applyNumberFormat="1" applyFont="1"/>
    <xf numFmtId="0" fontId="0" fillId="0" borderId="0" xfId="42" applyNumberFormat="1" applyFont="1"/>
    <xf numFmtId="0" fontId="0" fillId="0" borderId="0" xfId="0" applyAlignment="1">
      <alignment horizontal="left"/>
    </xf>
    <xf numFmtId="0" fontId="0" fillId="0" borderId="0" xfId="0" pivotButton="1" applyAlignment="1">
      <alignment wrapText="1"/>
    </xf>
    <xf numFmtId="165" fontId="0" fillId="0" borderId="0" xfId="42" applyNumberFormat="1" applyFont="1"/>
    <xf numFmtId="0" fontId="0" fillId="0" borderId="0" xfId="0" pivotButton="1"/>
    <xf numFmtId="10" fontId="0" fillId="0" borderId="0" xfId="0" applyNumberFormat="1"/>
    <xf numFmtId="166" fontId="0" fillId="0" borderId="0" xfId="0" applyNumberFormat="1"/>
    <xf numFmtId="167" fontId="0" fillId="0" borderId="0" xfId="0" applyNumberFormat="1"/>
    <xf numFmtId="164" fontId="0" fillId="0" borderId="0" xfId="0" applyNumberFormat="1" applyAlignment="1">
      <alignment horizontal="left"/>
    </xf>
    <xf numFmtId="10" fontId="0" fillId="33" borderId="0" xfId="0" applyNumberFormat="1" applyFill="1"/>
    <xf numFmtId="0" fontId="3" fillId="0" borderId="1" xfId="2"/>
    <xf numFmtId="0" fontId="3" fillId="0" borderId="1" xfId="2" applyAlignment="1">
      <alignment horizontal="centerContinuous"/>
    </xf>
    <xf numFmtId="0" fontId="16" fillId="33" borderId="10" xfId="0" applyFont="1" applyFill="1" applyBorder="1" applyAlignment="1">
      <alignment horizontal="center" vertical="center" wrapText="1"/>
    </xf>
    <xf numFmtId="10" fontId="0" fillId="33" borderId="11" xfId="42" applyNumberFormat="1" applyFont="1" applyFill="1" applyBorder="1" applyAlignment="1">
      <alignment horizontal="center" vertical="center"/>
    </xf>
    <xf numFmtId="0" fontId="0" fillId="34" borderId="0" xfId="0" applyFill="1" applyAlignment="1">
      <alignment horizontal="center" vertical="center" wrapText="1"/>
    </xf>
    <xf numFmtId="0" fontId="0" fillId="34" borderId="0" xfId="0" applyFill="1" applyAlignment="1">
      <alignment horizontal="center" vertical="center"/>
    </xf>
    <xf numFmtId="0" fontId="5" fillId="0" borderId="3" xfId="4" applyAlignment="1">
      <alignment horizontal="centerContinuous"/>
    </xf>
    <xf numFmtId="0" fontId="5" fillId="0" borderId="0" xfId="5" applyAlignment="1">
      <alignment horizontal="centerContinuous"/>
    </xf>
    <xf numFmtId="0" fontId="16" fillId="35" borderId="12" xfId="0" applyFont="1" applyFill="1" applyBorder="1" applyAlignment="1">
      <alignment horizontal="right"/>
    </xf>
    <xf numFmtId="0" fontId="0" fillId="35" borderId="12" xfId="0" applyFill="1" applyBorder="1" applyAlignment="1">
      <alignment horizontal="left"/>
    </xf>
    <xf numFmtId="0" fontId="4" fillId="0" borderId="2" xfId="3"/>
    <xf numFmtId="0" fontId="4" fillId="0" borderId="2" xfId="3" applyAlignment="1">
      <alignment horizontal="centerContinuous"/>
    </xf>
    <xf numFmtId="0" fontId="0" fillId="36" borderId="12" xfId="0" applyFill="1" applyBorder="1" applyAlignment="1">
      <alignment horizontal="right"/>
    </xf>
    <xf numFmtId="0" fontId="0" fillId="36" borderId="12" xfId="0" applyFill="1" applyBorder="1" applyAlignment="1">
      <alignment horizontal="left"/>
    </xf>
    <xf numFmtId="0" fontId="16" fillId="37" borderId="12" xfId="0" applyFont="1" applyFill="1" applyBorder="1" applyAlignment="1">
      <alignment horizontal="right"/>
    </xf>
    <xf numFmtId="0" fontId="0" fillId="37" borderId="12" xfId="0" applyFill="1" applyBorder="1" applyAlignment="1">
      <alignment horizontal="left"/>
    </xf>
    <xf numFmtId="0" fontId="5" fillId="0" borderId="0" xfId="4" applyBorder="1"/>
    <xf numFmtId="0" fontId="0" fillId="0" borderId="12" xfId="0" applyBorder="1"/>
    <xf numFmtId="2" fontId="0" fillId="0" borderId="12" xfId="0" applyNumberFormat="1" applyBorder="1"/>
    <xf numFmtId="164" fontId="0" fillId="0" borderId="12" xfId="0" applyNumberFormat="1" applyBorder="1"/>
    <xf numFmtId="0" fontId="0" fillId="0" borderId="12" xfId="0" applyBorder="1" applyAlignment="1">
      <alignment wrapText="1"/>
    </xf>
    <xf numFmtId="0" fontId="16" fillId="0" borderId="12" xfId="0" applyFont="1" applyBorder="1"/>
    <xf numFmtId="0" fontId="16" fillId="0" borderId="9" xfId="17"/>
    <xf numFmtId="0" fontId="0" fillId="0" borderId="16" xfId="0" applyBorder="1"/>
    <xf numFmtId="0" fontId="0" fillId="0" borderId="17" xfId="0" applyBorder="1"/>
    <xf numFmtId="0" fontId="0" fillId="0" borderId="18" xfId="0" applyBorder="1"/>
    <xf numFmtId="0" fontId="0" fillId="0" borderId="19" xfId="0" applyBorder="1"/>
    <xf numFmtId="0" fontId="0" fillId="0" borderId="21" xfId="0" applyBorder="1"/>
    <xf numFmtId="0" fontId="16" fillId="0" borderId="22" xfId="17" applyBorder="1"/>
    <xf numFmtId="10" fontId="16" fillId="0" borderId="22" xfId="17" applyNumberFormat="1" applyBorder="1"/>
    <xf numFmtId="10" fontId="0" fillId="0" borderId="17" xfId="42" applyNumberFormat="1" applyFont="1" applyBorder="1"/>
    <xf numFmtId="10" fontId="0" fillId="0" borderId="19" xfId="42" applyNumberFormat="1" applyFont="1" applyBorder="1"/>
    <xf numFmtId="0" fontId="5" fillId="0" borderId="0" xfId="5" applyAlignment="1">
      <alignment horizontal="center" wrapText="1"/>
    </xf>
    <xf numFmtId="0" fontId="5" fillId="0" borderId="14" xfId="5" applyBorder="1" applyAlignment="1">
      <alignment horizontal="center" wrapText="1"/>
    </xf>
    <xf numFmtId="0" fontId="5" fillId="0" borderId="15" xfId="5" applyBorder="1" applyAlignment="1">
      <alignment horizontal="center" wrapText="1"/>
    </xf>
    <xf numFmtId="0" fontId="5" fillId="0" borderId="20" xfId="5" applyBorder="1" applyAlignment="1">
      <alignment horizontal="center" wrapText="1"/>
    </xf>
    <xf numFmtId="10" fontId="16" fillId="0" borderId="12" xfId="42" applyNumberFormat="1" applyFont="1" applyBorder="1"/>
    <xf numFmtId="10" fontId="16" fillId="0" borderId="17" xfId="42" applyNumberFormat="1" applyFont="1" applyBorder="1"/>
    <xf numFmtId="10" fontId="0" fillId="0" borderId="21" xfId="42" applyNumberFormat="1" applyFont="1" applyBorder="1"/>
    <xf numFmtId="164" fontId="0" fillId="0" borderId="17" xfId="0" applyNumberFormat="1" applyBorder="1"/>
    <xf numFmtId="164" fontId="0" fillId="0" borderId="21" xfId="0" applyNumberFormat="1" applyBorder="1"/>
    <xf numFmtId="164" fontId="0" fillId="0" borderId="19" xfId="0" applyNumberFormat="1" applyBorder="1"/>
    <xf numFmtId="165" fontId="0" fillId="0" borderId="17" xfId="42" applyNumberFormat="1" applyFont="1" applyBorder="1"/>
    <xf numFmtId="165" fontId="0" fillId="0" borderId="19" xfId="42" applyNumberFormat="1" applyFont="1" applyBorder="1"/>
    <xf numFmtId="0" fontId="5" fillId="0" borderId="13" xfId="5" applyBorder="1" applyAlignment="1">
      <alignment horizontal="center" wrapText="1"/>
    </xf>
    <xf numFmtId="164" fontId="16" fillId="0" borderId="9" xfId="17" applyNumberFormat="1"/>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5">
    <dxf>
      <alignment wrapText="1"/>
    </dxf>
    <dxf>
      <numFmt numFmtId="0" formatCode="General"/>
    </dxf>
    <dxf>
      <alignment wrapText="1"/>
    </dxf>
    <dxf>
      <alignment wrapText="1"/>
    </dxf>
    <dxf>
      <numFmt numFmtId="0" formatCode="General"/>
    </dxf>
    <dxf>
      <alignment wrapText="1"/>
    </dxf>
    <dxf>
      <alignment wrapText="1"/>
    </dxf>
    <dxf>
      <numFmt numFmtId="164" formatCode="[$R$-416]\ #,##0.00"/>
    </dxf>
    <dxf>
      <numFmt numFmtId="164" formatCode="[$R$-416]\ #,##0.00"/>
    </dxf>
    <dxf>
      <numFmt numFmtId="164" formatCode="[$R$-416]\ #,##0.00"/>
    </dxf>
    <dxf>
      <numFmt numFmtId="164" formatCode="[$R$-416]\ #,##0.00"/>
    </dxf>
    <dxf>
      <numFmt numFmtId="164" formatCode="[$R$-416]\ #,##0.00"/>
    </dxf>
    <dxf>
      <numFmt numFmtId="0" formatCode="General"/>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0" formatCode="General"/>
    </dxf>
    <dxf>
      <numFmt numFmtId="164" formatCode="[$R$-416]\ #,##0.00"/>
    </dxf>
    <dxf>
      <numFmt numFmtId="164" formatCode="[$R$-416]\ #,##0.00"/>
    </dxf>
    <dxf>
      <numFmt numFmtId="164" formatCode="[$R$-416]\ #,##0.00"/>
    </dxf>
    <dxf>
      <font>
        <b/>
        <i val="0"/>
        <strike val="0"/>
        <condense val="0"/>
        <extend val="0"/>
        <outline val="0"/>
        <shadow val="0"/>
        <u val="none"/>
        <vertAlign val="baseline"/>
        <sz val="11"/>
        <color theme="1"/>
        <name val="Aptos Narrow"/>
        <family val="2"/>
        <scheme val="minor"/>
      </font>
      <alignment horizontal="center" vertical="bottom" textRotation="0" wrapText="1" indent="0" justifyLastLine="0" shrinkToFit="0" readingOrder="0"/>
    </dxf>
    <dxf>
      <fill>
        <patternFill patternType="solid">
          <bgColor theme="5"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 (RO).xlsx]Pivot_Income!Pvt_Income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High</a:t>
            </a:r>
            <a:r>
              <a:rPr lang="en-GB" baseline="0"/>
              <a:t>-Earners More Likely to Accept Campaign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Pivot_Income!$B$3:$B$4</c:f>
              <c:strCache>
                <c:ptCount val="1"/>
                <c:pt idx="0">
                  <c:v>Rejected</c:v>
                </c:pt>
              </c:strCache>
            </c:strRef>
          </c:tx>
          <c:spPr>
            <a:solidFill>
              <a:schemeClr val="accent1"/>
            </a:solidFill>
            <a:ln>
              <a:noFill/>
            </a:ln>
            <a:effectLst/>
          </c:spPr>
          <c:invertIfNegative val="0"/>
          <c:cat>
            <c:strRef>
              <c:f>Pivot_Income!$A$5:$A$13</c:f>
              <c:strCache>
                <c:ptCount val="8"/>
                <c:pt idx="0">
                  <c:v>0-14999</c:v>
                </c:pt>
                <c:pt idx="1">
                  <c:v>15000-29999</c:v>
                </c:pt>
                <c:pt idx="2">
                  <c:v>30000-44999</c:v>
                </c:pt>
                <c:pt idx="3">
                  <c:v>45000-59999</c:v>
                </c:pt>
                <c:pt idx="4">
                  <c:v>60000-74999</c:v>
                </c:pt>
                <c:pt idx="5">
                  <c:v>75000-89999</c:v>
                </c:pt>
                <c:pt idx="6">
                  <c:v>90000-104999</c:v>
                </c:pt>
                <c:pt idx="7">
                  <c:v>105000-120000</c:v>
                </c:pt>
              </c:strCache>
            </c:strRef>
          </c:cat>
          <c:val>
            <c:numRef>
              <c:f>Pivot_Income!$B$5:$B$13</c:f>
              <c:numCache>
                <c:formatCode>General</c:formatCode>
                <c:ptCount val="8"/>
                <c:pt idx="0">
                  <c:v>46</c:v>
                </c:pt>
                <c:pt idx="1">
                  <c:v>254</c:v>
                </c:pt>
                <c:pt idx="2">
                  <c:v>422</c:v>
                </c:pt>
                <c:pt idx="3">
                  <c:v>398</c:v>
                </c:pt>
                <c:pt idx="4">
                  <c:v>377</c:v>
                </c:pt>
                <c:pt idx="5">
                  <c:v>194</c:v>
                </c:pt>
                <c:pt idx="6">
                  <c:v>18</c:v>
                </c:pt>
                <c:pt idx="7">
                  <c:v>1</c:v>
                </c:pt>
              </c:numCache>
            </c:numRef>
          </c:val>
          <c:extLst>
            <c:ext xmlns:c16="http://schemas.microsoft.com/office/drawing/2014/chart" uri="{C3380CC4-5D6E-409C-BE32-E72D297353CC}">
              <c16:uniqueId val="{00000000-BA9D-4ABC-9591-A3FBFC149DFF}"/>
            </c:ext>
          </c:extLst>
        </c:ser>
        <c:ser>
          <c:idx val="1"/>
          <c:order val="1"/>
          <c:tx>
            <c:strRef>
              <c:f>Pivot_Income!$C$3:$C$4</c:f>
              <c:strCache>
                <c:ptCount val="1"/>
                <c:pt idx="0">
                  <c:v>Accepted</c:v>
                </c:pt>
              </c:strCache>
            </c:strRef>
          </c:tx>
          <c:spPr>
            <a:solidFill>
              <a:schemeClr val="accent2"/>
            </a:solidFill>
            <a:ln>
              <a:noFill/>
            </a:ln>
            <a:effectLst/>
          </c:spPr>
          <c:invertIfNegative val="0"/>
          <c:cat>
            <c:strRef>
              <c:f>Pivot_Income!$A$5:$A$13</c:f>
              <c:strCache>
                <c:ptCount val="8"/>
                <c:pt idx="0">
                  <c:v>0-14999</c:v>
                </c:pt>
                <c:pt idx="1">
                  <c:v>15000-29999</c:v>
                </c:pt>
                <c:pt idx="2">
                  <c:v>30000-44999</c:v>
                </c:pt>
                <c:pt idx="3">
                  <c:v>45000-59999</c:v>
                </c:pt>
                <c:pt idx="4">
                  <c:v>60000-74999</c:v>
                </c:pt>
                <c:pt idx="5">
                  <c:v>75000-89999</c:v>
                </c:pt>
                <c:pt idx="6">
                  <c:v>90000-104999</c:v>
                </c:pt>
                <c:pt idx="7">
                  <c:v>105000-120000</c:v>
                </c:pt>
              </c:strCache>
            </c:strRef>
          </c:cat>
          <c:val>
            <c:numRef>
              <c:f>Pivot_Income!$C$5:$C$13</c:f>
              <c:numCache>
                <c:formatCode>General</c:formatCode>
                <c:ptCount val="8"/>
                <c:pt idx="0">
                  <c:v>5</c:v>
                </c:pt>
                <c:pt idx="1">
                  <c:v>32</c:v>
                </c:pt>
                <c:pt idx="2">
                  <c:v>58</c:v>
                </c:pt>
                <c:pt idx="3">
                  <c:v>46</c:v>
                </c:pt>
                <c:pt idx="4">
                  <c:v>61</c:v>
                </c:pt>
                <c:pt idx="5">
                  <c:v>84</c:v>
                </c:pt>
                <c:pt idx="6">
                  <c:v>24</c:v>
                </c:pt>
                <c:pt idx="7">
                  <c:v>1</c:v>
                </c:pt>
              </c:numCache>
            </c:numRef>
          </c:val>
          <c:extLst>
            <c:ext xmlns:c16="http://schemas.microsoft.com/office/drawing/2014/chart" uri="{C3380CC4-5D6E-409C-BE32-E72D297353CC}">
              <c16:uniqueId val="{00000001-BA9D-4ABC-9591-A3FBFC149DFF}"/>
            </c:ext>
          </c:extLst>
        </c:ser>
        <c:dLbls>
          <c:showLegendKey val="0"/>
          <c:showVal val="0"/>
          <c:showCatName val="0"/>
          <c:showSerName val="0"/>
          <c:showPercent val="0"/>
          <c:showBubbleSize val="0"/>
        </c:dLbls>
        <c:gapWidth val="150"/>
        <c:overlap val="100"/>
        <c:axId val="905806239"/>
        <c:axId val="905806719"/>
      </c:barChart>
      <c:catAx>
        <c:axId val="905806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Brackets (R$)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806719"/>
        <c:crosses val="autoZero"/>
        <c:auto val="1"/>
        <c:lblAlgn val="ctr"/>
        <c:lblOffset val="100"/>
        <c:noMultiLvlLbl val="0"/>
      </c:catAx>
      <c:valAx>
        <c:axId val="905806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Response Rates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80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 (RO).xlsx]Pivot_Kids&amp;Marital!Pvt_1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Children at Home = Higher Acceptance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'Pivot_Kids&amp;Marital'!$B$3:$B$4</c:f>
              <c:strCache>
                <c:ptCount val="1"/>
                <c:pt idx="0">
                  <c:v>Accepted</c:v>
                </c:pt>
              </c:strCache>
            </c:strRef>
          </c:tx>
          <c:spPr>
            <a:solidFill>
              <a:schemeClr val="accent1"/>
            </a:solidFill>
            <a:ln>
              <a:noFill/>
            </a:ln>
            <a:effectLst/>
          </c:spPr>
          <c:invertIfNegative val="0"/>
          <c:cat>
            <c:strRef>
              <c:f>'Pivot_Kids&amp;Marital'!$A$5:$A$9</c:f>
              <c:strCache>
                <c:ptCount val="4"/>
                <c:pt idx="0">
                  <c:v>0</c:v>
                </c:pt>
                <c:pt idx="1">
                  <c:v>1</c:v>
                </c:pt>
                <c:pt idx="2">
                  <c:v>2</c:v>
                </c:pt>
                <c:pt idx="3">
                  <c:v>3</c:v>
                </c:pt>
              </c:strCache>
            </c:strRef>
          </c:cat>
          <c:val>
            <c:numRef>
              <c:f>'Pivot_Kids&amp;Marital'!$B$5:$B$9</c:f>
              <c:numCache>
                <c:formatCode>General</c:formatCode>
                <c:ptCount val="4"/>
                <c:pt idx="0">
                  <c:v>158</c:v>
                </c:pt>
                <c:pt idx="1">
                  <c:v>107</c:v>
                </c:pt>
                <c:pt idx="2">
                  <c:v>44</c:v>
                </c:pt>
                <c:pt idx="3">
                  <c:v>2</c:v>
                </c:pt>
              </c:numCache>
            </c:numRef>
          </c:val>
          <c:extLst>
            <c:ext xmlns:c16="http://schemas.microsoft.com/office/drawing/2014/chart" uri="{C3380CC4-5D6E-409C-BE32-E72D297353CC}">
              <c16:uniqueId val="{00000000-F5D1-4F68-B848-8BE4DE033318}"/>
            </c:ext>
          </c:extLst>
        </c:ser>
        <c:dLbls>
          <c:showLegendKey val="0"/>
          <c:showVal val="0"/>
          <c:showCatName val="0"/>
          <c:showSerName val="0"/>
          <c:showPercent val="0"/>
          <c:showBubbleSize val="0"/>
        </c:dLbls>
        <c:gapWidth val="150"/>
        <c:axId val="675734511"/>
        <c:axId val="675734991"/>
      </c:barChart>
      <c:catAx>
        <c:axId val="675734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Children at Home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34991"/>
        <c:crosses val="autoZero"/>
        <c:auto val="1"/>
        <c:lblAlgn val="ctr"/>
        <c:lblOffset val="100"/>
        <c:noMultiLvlLbl val="0"/>
      </c:catAx>
      <c:valAx>
        <c:axId val="67573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Acceptants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3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 of Children at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Analysis'!$R$5</c:f>
              <c:strCache>
                <c:ptCount val="1"/>
                <c:pt idx="0">
                  <c:v>Count</c:v>
                </c:pt>
              </c:strCache>
            </c:strRef>
          </c:tx>
          <c:spPr>
            <a:solidFill>
              <a:schemeClr val="accent1"/>
            </a:solidFill>
            <a:ln>
              <a:noFill/>
            </a:ln>
            <a:effectLst/>
          </c:spPr>
          <c:invertIfNegative val="0"/>
          <c:cat>
            <c:strRef>
              <c:f>'Segmentation Analysis'!$Q$6:$Q$9</c:f>
              <c:strCache>
                <c:ptCount val="4"/>
                <c:pt idx="0">
                  <c:v>No children</c:v>
                </c:pt>
                <c:pt idx="1">
                  <c:v>1 child</c:v>
                </c:pt>
                <c:pt idx="2">
                  <c:v>2 children</c:v>
                </c:pt>
                <c:pt idx="3">
                  <c:v>2+ children</c:v>
                </c:pt>
              </c:strCache>
            </c:strRef>
          </c:cat>
          <c:val>
            <c:numRef>
              <c:f>'Segmentation Analysis'!$R$6:$R$9</c:f>
              <c:numCache>
                <c:formatCode>General</c:formatCode>
                <c:ptCount val="4"/>
                <c:pt idx="0">
                  <c:v>567</c:v>
                </c:pt>
                <c:pt idx="1">
                  <c:v>1027</c:v>
                </c:pt>
                <c:pt idx="2">
                  <c:v>382</c:v>
                </c:pt>
                <c:pt idx="3">
                  <c:v>45</c:v>
                </c:pt>
              </c:numCache>
            </c:numRef>
          </c:val>
          <c:extLst>
            <c:ext xmlns:c16="http://schemas.microsoft.com/office/drawing/2014/chart" uri="{C3380CC4-5D6E-409C-BE32-E72D297353CC}">
              <c16:uniqueId val="{00000000-9401-4A99-B11C-A65525FA92CC}"/>
            </c:ext>
          </c:extLst>
        </c:ser>
        <c:dLbls>
          <c:showLegendKey val="0"/>
          <c:showVal val="0"/>
          <c:showCatName val="0"/>
          <c:showSerName val="0"/>
          <c:showPercent val="0"/>
          <c:showBubbleSize val="0"/>
        </c:dLbls>
        <c:gapWidth val="219"/>
        <c:overlap val="-27"/>
        <c:axId val="1266145535"/>
        <c:axId val="1266141695"/>
      </c:barChart>
      <c:catAx>
        <c:axId val="126614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1695"/>
        <c:crosses val="autoZero"/>
        <c:auto val="1"/>
        <c:lblAlgn val="ctr"/>
        <c:lblOffset val="100"/>
        <c:noMultiLvlLbl val="0"/>
      </c:catAx>
      <c:valAx>
        <c:axId val="126614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 (RO).xlsx]Pivot_Age!PivotTable3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Acceptance Loosely</a:t>
            </a:r>
            <a:r>
              <a:rPr lang="en-GB" baseline="0"/>
              <a:t> M</a:t>
            </a:r>
            <a:r>
              <a:rPr lang="en-GB"/>
              <a:t>irrors 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Pivot_Age!$B$3:$B$4</c:f>
              <c:strCache>
                <c:ptCount val="1"/>
                <c:pt idx="0">
                  <c:v>Accepted</c:v>
                </c:pt>
              </c:strCache>
            </c:strRef>
          </c:tx>
          <c:spPr>
            <a:solidFill>
              <a:schemeClr val="accent1"/>
            </a:solidFill>
            <a:ln>
              <a:noFill/>
            </a:ln>
            <a:effectLst/>
          </c:spPr>
          <c:invertIfNegative val="0"/>
          <c:cat>
            <c:strRef>
              <c:f>Pivot_Age!$A$5:$A$13</c:f>
              <c:strCache>
                <c:ptCount val="8"/>
                <c:pt idx="0">
                  <c:v>24-30</c:v>
                </c:pt>
                <c:pt idx="1">
                  <c:v>31-37</c:v>
                </c:pt>
                <c:pt idx="2">
                  <c:v>38-44</c:v>
                </c:pt>
                <c:pt idx="3">
                  <c:v>45-51</c:v>
                </c:pt>
                <c:pt idx="4">
                  <c:v>52-58</c:v>
                </c:pt>
                <c:pt idx="5">
                  <c:v>59-65</c:v>
                </c:pt>
                <c:pt idx="6">
                  <c:v>66-72</c:v>
                </c:pt>
                <c:pt idx="7">
                  <c:v>73-80</c:v>
                </c:pt>
              </c:strCache>
            </c:strRef>
          </c:cat>
          <c:val>
            <c:numRef>
              <c:f>Pivot_Age!$B$5:$B$13</c:f>
              <c:numCache>
                <c:formatCode>General</c:formatCode>
                <c:ptCount val="8"/>
                <c:pt idx="0">
                  <c:v>14</c:v>
                </c:pt>
                <c:pt idx="1">
                  <c:v>43</c:v>
                </c:pt>
                <c:pt idx="2">
                  <c:v>46</c:v>
                </c:pt>
                <c:pt idx="3">
                  <c:v>80</c:v>
                </c:pt>
                <c:pt idx="4">
                  <c:v>38</c:v>
                </c:pt>
                <c:pt idx="5">
                  <c:v>45</c:v>
                </c:pt>
                <c:pt idx="6">
                  <c:v>35</c:v>
                </c:pt>
                <c:pt idx="7">
                  <c:v>10</c:v>
                </c:pt>
              </c:numCache>
            </c:numRef>
          </c:val>
          <c:extLst>
            <c:ext xmlns:c16="http://schemas.microsoft.com/office/drawing/2014/chart" uri="{C3380CC4-5D6E-409C-BE32-E72D297353CC}">
              <c16:uniqueId val="{00000000-21C4-4A02-806B-4EFE7D09A6FD}"/>
            </c:ext>
          </c:extLst>
        </c:ser>
        <c:dLbls>
          <c:showLegendKey val="0"/>
          <c:showVal val="0"/>
          <c:showCatName val="0"/>
          <c:showSerName val="0"/>
          <c:showPercent val="0"/>
          <c:showBubbleSize val="0"/>
        </c:dLbls>
        <c:gapWidth val="219"/>
        <c:overlap val="-27"/>
        <c:axId val="566100623"/>
        <c:axId val="898028479"/>
      </c:barChart>
      <c:catAx>
        <c:axId val="56610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28479"/>
        <c:crosses val="autoZero"/>
        <c:auto val="1"/>
        <c:lblAlgn val="ctr"/>
        <c:lblOffset val="100"/>
        <c:noMultiLvlLbl val="0"/>
      </c:catAx>
      <c:valAx>
        <c:axId val="898028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Acceptants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10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 Age Group</a:t>
            </a:r>
            <a:r>
              <a:rPr lang="en-GB" baseline="0"/>
              <a:t> Distribution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'Segmentation Analysis'!$E$4:$E$5</c:f>
              <c:strCache>
                <c:ptCount val="2"/>
                <c:pt idx="0">
                  <c:v>Age Groups</c:v>
                </c:pt>
                <c:pt idx="1">
                  <c:v>Count</c:v>
                </c:pt>
              </c:strCache>
            </c:strRef>
          </c:tx>
          <c:spPr>
            <a:solidFill>
              <a:schemeClr val="accent1"/>
            </a:solidFill>
            <a:ln>
              <a:noFill/>
            </a:ln>
            <a:effectLst/>
          </c:spPr>
          <c:invertIfNegative val="0"/>
          <c:cat>
            <c:strRef>
              <c:f>'Segmentation Analysis'!$D$6:$D$13</c:f>
              <c:strCache>
                <c:ptCount val="8"/>
                <c:pt idx="0">
                  <c:v>24-30</c:v>
                </c:pt>
                <c:pt idx="1">
                  <c:v>31-37</c:v>
                </c:pt>
                <c:pt idx="2">
                  <c:v>38-44</c:v>
                </c:pt>
                <c:pt idx="3">
                  <c:v>45-51</c:v>
                </c:pt>
                <c:pt idx="4">
                  <c:v>52-58</c:v>
                </c:pt>
                <c:pt idx="5">
                  <c:v>59-65</c:v>
                </c:pt>
                <c:pt idx="6">
                  <c:v>66-72</c:v>
                </c:pt>
                <c:pt idx="7">
                  <c:v>73-80</c:v>
                </c:pt>
              </c:strCache>
            </c:strRef>
          </c:cat>
          <c:val>
            <c:numRef>
              <c:f>'Segmentation Analysis'!$E$6:$E$13</c:f>
              <c:numCache>
                <c:formatCode>General</c:formatCode>
                <c:ptCount val="8"/>
                <c:pt idx="0">
                  <c:v>55</c:v>
                </c:pt>
                <c:pt idx="1">
                  <c:v>214</c:v>
                </c:pt>
                <c:pt idx="2">
                  <c:v>359</c:v>
                </c:pt>
                <c:pt idx="3">
                  <c:v>487</c:v>
                </c:pt>
                <c:pt idx="4">
                  <c:v>314</c:v>
                </c:pt>
                <c:pt idx="5">
                  <c:v>307</c:v>
                </c:pt>
                <c:pt idx="6">
                  <c:v>237</c:v>
                </c:pt>
                <c:pt idx="7">
                  <c:v>48</c:v>
                </c:pt>
              </c:numCache>
            </c:numRef>
          </c:val>
          <c:extLst>
            <c:ext xmlns:c16="http://schemas.microsoft.com/office/drawing/2014/chart" uri="{C3380CC4-5D6E-409C-BE32-E72D297353CC}">
              <c16:uniqueId val="{00000000-C6A5-46AD-88DF-FDC7EEDD6E1D}"/>
            </c:ext>
          </c:extLst>
        </c:ser>
        <c:dLbls>
          <c:showLegendKey val="0"/>
          <c:showVal val="0"/>
          <c:showCatName val="0"/>
          <c:showSerName val="0"/>
          <c:showPercent val="0"/>
          <c:showBubbleSize val="0"/>
        </c:dLbls>
        <c:gapWidth val="219"/>
        <c:overlap val="-27"/>
        <c:axId val="1188523039"/>
        <c:axId val="1256297359"/>
      </c:barChart>
      <c:catAx>
        <c:axId val="11885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97359"/>
        <c:crosses val="autoZero"/>
        <c:auto val="1"/>
        <c:lblAlgn val="ctr"/>
        <c:lblOffset val="100"/>
        <c:noMultiLvlLbl val="0"/>
      </c:catAx>
      <c:valAx>
        <c:axId val="1256297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5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Marital Status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Analysis'!$H$4:$H$5</c:f>
              <c:strCache>
                <c:ptCount val="2"/>
                <c:pt idx="0">
                  <c:v>Marital Status</c:v>
                </c:pt>
                <c:pt idx="1">
                  <c:v>Count</c:v>
                </c:pt>
              </c:strCache>
            </c:strRef>
          </c:tx>
          <c:spPr>
            <a:solidFill>
              <a:schemeClr val="accent1"/>
            </a:solidFill>
            <a:ln>
              <a:noFill/>
            </a:ln>
            <a:effectLst/>
          </c:spPr>
          <c:invertIfNegative val="0"/>
          <c:cat>
            <c:strRef>
              <c:f>'Segmentation Analysis'!$G$6:$G$10</c:f>
              <c:strCache>
                <c:ptCount val="5"/>
                <c:pt idx="0">
                  <c:v>Single</c:v>
                </c:pt>
                <c:pt idx="1">
                  <c:v>Together</c:v>
                </c:pt>
                <c:pt idx="2">
                  <c:v>Married</c:v>
                </c:pt>
                <c:pt idx="3">
                  <c:v>Widowed</c:v>
                </c:pt>
                <c:pt idx="4">
                  <c:v>Divorced</c:v>
                </c:pt>
              </c:strCache>
            </c:strRef>
          </c:cat>
          <c:val>
            <c:numRef>
              <c:f>'Segmentation Analysis'!$H$6:$H$10</c:f>
              <c:numCache>
                <c:formatCode>General</c:formatCode>
                <c:ptCount val="5"/>
                <c:pt idx="0">
                  <c:v>443</c:v>
                </c:pt>
                <c:pt idx="1">
                  <c:v>509</c:v>
                </c:pt>
                <c:pt idx="2">
                  <c:v>785</c:v>
                </c:pt>
                <c:pt idx="3">
                  <c:v>70</c:v>
                </c:pt>
                <c:pt idx="4">
                  <c:v>214</c:v>
                </c:pt>
              </c:numCache>
            </c:numRef>
          </c:val>
          <c:extLst>
            <c:ext xmlns:c16="http://schemas.microsoft.com/office/drawing/2014/chart" uri="{C3380CC4-5D6E-409C-BE32-E72D297353CC}">
              <c16:uniqueId val="{00000000-DD0A-4489-9765-EA1EB7C73D59}"/>
            </c:ext>
          </c:extLst>
        </c:ser>
        <c:dLbls>
          <c:showLegendKey val="0"/>
          <c:showVal val="0"/>
          <c:showCatName val="0"/>
          <c:showSerName val="0"/>
          <c:showPercent val="0"/>
          <c:showBubbleSize val="0"/>
        </c:dLbls>
        <c:gapWidth val="219"/>
        <c:overlap val="-27"/>
        <c:axId val="1255962143"/>
        <c:axId val="1255964063"/>
      </c:barChart>
      <c:catAx>
        <c:axId val="125596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4063"/>
        <c:crosses val="autoZero"/>
        <c:auto val="1"/>
        <c:lblAlgn val="ctr"/>
        <c:lblOffset val="100"/>
        <c:noMultiLvlLbl val="0"/>
      </c:catAx>
      <c:valAx>
        <c:axId val="125596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 (RO).xlsx]Pivot_Kids&amp;Marital!PivotTable1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Single Customers show</a:t>
            </a:r>
            <a:r>
              <a:rPr lang="en-GB" baseline="0"/>
              <a:t> Better Acceptance Rates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'Pivot_Kids&amp;Marital'!$G$3:$G$4</c:f>
              <c:strCache>
                <c:ptCount val="1"/>
                <c:pt idx="0">
                  <c:v>Rejected</c:v>
                </c:pt>
              </c:strCache>
            </c:strRef>
          </c:tx>
          <c:spPr>
            <a:solidFill>
              <a:schemeClr val="accent1"/>
            </a:solidFill>
            <a:ln>
              <a:noFill/>
            </a:ln>
            <a:effectLst/>
          </c:spPr>
          <c:invertIfNegative val="0"/>
          <c:cat>
            <c:strRef>
              <c:f>'Pivot_Kids&amp;Marital'!$F$5:$F$10</c:f>
              <c:strCache>
                <c:ptCount val="5"/>
                <c:pt idx="0">
                  <c:v>Single</c:v>
                </c:pt>
                <c:pt idx="1">
                  <c:v>Together</c:v>
                </c:pt>
                <c:pt idx="2">
                  <c:v>Married</c:v>
                </c:pt>
                <c:pt idx="3">
                  <c:v>Widowed</c:v>
                </c:pt>
                <c:pt idx="4">
                  <c:v>Divorced</c:v>
                </c:pt>
              </c:strCache>
            </c:strRef>
          </c:cat>
          <c:val>
            <c:numRef>
              <c:f>'Pivot_Kids&amp;Marital'!$G$5:$G$10</c:f>
              <c:numCache>
                <c:formatCode>General</c:formatCode>
                <c:ptCount val="5"/>
                <c:pt idx="0">
                  <c:v>340</c:v>
                </c:pt>
                <c:pt idx="1">
                  <c:v>454</c:v>
                </c:pt>
                <c:pt idx="2">
                  <c:v>693</c:v>
                </c:pt>
                <c:pt idx="3">
                  <c:v>52</c:v>
                </c:pt>
                <c:pt idx="4">
                  <c:v>171</c:v>
                </c:pt>
              </c:numCache>
            </c:numRef>
          </c:val>
          <c:extLst>
            <c:ext xmlns:c16="http://schemas.microsoft.com/office/drawing/2014/chart" uri="{C3380CC4-5D6E-409C-BE32-E72D297353CC}">
              <c16:uniqueId val="{00000000-0B7D-4ADD-B832-C434887D43F7}"/>
            </c:ext>
          </c:extLst>
        </c:ser>
        <c:ser>
          <c:idx val="1"/>
          <c:order val="1"/>
          <c:tx>
            <c:strRef>
              <c:f>'Pivot_Kids&amp;Marital'!$H$3:$H$4</c:f>
              <c:strCache>
                <c:ptCount val="1"/>
                <c:pt idx="0">
                  <c:v>Accepted</c:v>
                </c:pt>
              </c:strCache>
            </c:strRef>
          </c:tx>
          <c:spPr>
            <a:solidFill>
              <a:schemeClr val="accent2"/>
            </a:solidFill>
            <a:ln>
              <a:noFill/>
            </a:ln>
            <a:effectLst/>
          </c:spPr>
          <c:invertIfNegative val="0"/>
          <c:cat>
            <c:strRef>
              <c:f>'Pivot_Kids&amp;Marital'!$F$5:$F$10</c:f>
              <c:strCache>
                <c:ptCount val="5"/>
                <c:pt idx="0">
                  <c:v>Single</c:v>
                </c:pt>
                <c:pt idx="1">
                  <c:v>Together</c:v>
                </c:pt>
                <c:pt idx="2">
                  <c:v>Married</c:v>
                </c:pt>
                <c:pt idx="3">
                  <c:v>Widowed</c:v>
                </c:pt>
                <c:pt idx="4">
                  <c:v>Divorced</c:v>
                </c:pt>
              </c:strCache>
            </c:strRef>
          </c:cat>
          <c:val>
            <c:numRef>
              <c:f>'Pivot_Kids&amp;Marital'!$H$5:$H$10</c:f>
              <c:numCache>
                <c:formatCode>General</c:formatCode>
                <c:ptCount val="5"/>
                <c:pt idx="0">
                  <c:v>103</c:v>
                </c:pt>
                <c:pt idx="1">
                  <c:v>55</c:v>
                </c:pt>
                <c:pt idx="2">
                  <c:v>92</c:v>
                </c:pt>
                <c:pt idx="3">
                  <c:v>18</c:v>
                </c:pt>
                <c:pt idx="4">
                  <c:v>43</c:v>
                </c:pt>
              </c:numCache>
            </c:numRef>
          </c:val>
          <c:extLst>
            <c:ext xmlns:c16="http://schemas.microsoft.com/office/drawing/2014/chart" uri="{C3380CC4-5D6E-409C-BE32-E72D297353CC}">
              <c16:uniqueId val="{00000001-0B7D-4ADD-B832-C434887D43F7}"/>
            </c:ext>
          </c:extLst>
        </c:ser>
        <c:dLbls>
          <c:showLegendKey val="0"/>
          <c:showVal val="0"/>
          <c:showCatName val="0"/>
          <c:showSerName val="0"/>
          <c:showPercent val="0"/>
          <c:showBubbleSize val="0"/>
        </c:dLbls>
        <c:gapWidth val="219"/>
        <c:overlap val="100"/>
        <c:axId val="1004398207"/>
        <c:axId val="1004398687"/>
      </c:barChart>
      <c:catAx>
        <c:axId val="100439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98687"/>
        <c:crosses val="autoZero"/>
        <c:auto val="1"/>
        <c:lblAlgn val="ctr"/>
        <c:lblOffset val="100"/>
        <c:noMultiLvlLbl val="0"/>
      </c:catAx>
      <c:valAx>
        <c:axId val="1004398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9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Gadget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Analysis'!$T$31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Analysis'!$S$32:$S$33</c:f>
              <c:strCache>
                <c:ptCount val="2"/>
                <c:pt idx="0">
                  <c:v>Accepted</c:v>
                </c:pt>
                <c:pt idx="1">
                  <c:v>Declined</c:v>
                </c:pt>
              </c:strCache>
            </c:strRef>
          </c:cat>
          <c:val>
            <c:numRef>
              <c:f>'Segmentation Analysis'!$T$32:$T$33</c:f>
              <c:numCache>
                <c:formatCode>General</c:formatCode>
                <c:ptCount val="2"/>
                <c:pt idx="0">
                  <c:v>311</c:v>
                </c:pt>
                <c:pt idx="1">
                  <c:v>1710</c:v>
                </c:pt>
              </c:numCache>
            </c:numRef>
          </c:val>
          <c:extLst>
            <c:ext xmlns:c16="http://schemas.microsoft.com/office/drawing/2014/chart" uri="{C3380CC4-5D6E-409C-BE32-E72D297353CC}">
              <c16:uniqueId val="{00000000-4927-4D2A-A38E-6BD79762E435}"/>
            </c:ext>
          </c:extLst>
        </c:ser>
        <c:dLbls>
          <c:showLegendKey val="0"/>
          <c:showVal val="0"/>
          <c:showCatName val="0"/>
          <c:showSerName val="0"/>
          <c:showPercent val="0"/>
          <c:showBubbleSize val="0"/>
        </c:dLbls>
        <c:gapWidth val="219"/>
        <c:overlap val="-27"/>
        <c:axId val="1379131551"/>
        <c:axId val="1242074879"/>
      </c:barChart>
      <c:catAx>
        <c:axId val="1379131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4879"/>
        <c:crosses val="autoZero"/>
        <c:auto val="1"/>
        <c:lblAlgn val="ctr"/>
        <c:lblOffset val="100"/>
        <c:noMultiLvlLbl val="0"/>
      </c:catAx>
      <c:valAx>
        <c:axId val="1242074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13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Low Conversion Rates for</a:t>
            </a:r>
            <a:r>
              <a:rPr lang="en-GB" baseline="0"/>
              <a:t> </a:t>
            </a:r>
            <a:r>
              <a:rPr lang="en-GB"/>
              <a:t>Previous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Analysis'!$B$31</c:f>
              <c:strCache>
                <c:ptCount val="1"/>
                <c:pt idx="0">
                  <c:v>Accepted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'Segmentation Analysis'!$B$32:$B$36</c:f>
              <c:numCache>
                <c:formatCode>General</c:formatCode>
                <c:ptCount val="5"/>
                <c:pt idx="0">
                  <c:v>133</c:v>
                </c:pt>
                <c:pt idx="1">
                  <c:v>26</c:v>
                </c:pt>
                <c:pt idx="2">
                  <c:v>151</c:v>
                </c:pt>
                <c:pt idx="3">
                  <c:v>155</c:v>
                </c:pt>
                <c:pt idx="4">
                  <c:v>146</c:v>
                </c:pt>
              </c:numCache>
            </c:numRef>
          </c:val>
          <c:extLst>
            <c:ext xmlns:c16="http://schemas.microsoft.com/office/drawing/2014/chart" uri="{C3380CC4-5D6E-409C-BE32-E72D297353CC}">
              <c16:uniqueId val="{00000000-C1E7-4264-BC75-0B040C78D1D4}"/>
            </c:ext>
          </c:extLst>
        </c:ser>
        <c:dLbls>
          <c:showLegendKey val="0"/>
          <c:showVal val="0"/>
          <c:showCatName val="0"/>
          <c:showSerName val="0"/>
          <c:showPercent val="0"/>
          <c:showBubbleSize val="0"/>
        </c:dLbls>
        <c:gapWidth val="219"/>
        <c:axId val="1026399695"/>
        <c:axId val="1026400175"/>
        <c:extLst>
          <c:ext xmlns:c15="http://schemas.microsoft.com/office/drawing/2012/chart" uri="{02D57815-91ED-43cb-92C2-25804820EDAC}">
            <c15:filteredBarSeries>
              <c15:ser>
                <c:idx val="1"/>
                <c:order val="1"/>
                <c:tx>
                  <c:strRef>
                    <c:extLst>
                      <c:ext uri="{02D57815-91ED-43cb-92C2-25804820EDAC}">
                        <c15:formulaRef>
                          <c15:sqref>'Segmentation Analysis'!$C$31</c15:sqref>
                        </c15:formulaRef>
                      </c:ext>
                    </c:extLst>
                    <c:strCache>
                      <c:ptCount val="1"/>
                      <c:pt idx="0">
                        <c:v>Not Accepted Count</c:v>
                      </c:pt>
                    </c:strCache>
                  </c:strRef>
                </c:tx>
                <c:spPr>
                  <a:solidFill>
                    <a:schemeClr val="accent2"/>
                  </a:solidFill>
                  <a:ln>
                    <a:noFill/>
                  </a:ln>
                  <a:effectLst/>
                </c:spPr>
                <c:invertIfNegative val="0"/>
                <c:val>
                  <c:numRef>
                    <c:extLst>
                      <c:ext uri="{02D57815-91ED-43cb-92C2-25804820EDAC}">
                        <c15:formulaRef>
                          <c15:sqref>'Segmentation Analysis'!$C$32:$C$36</c15:sqref>
                        </c15:formulaRef>
                      </c:ext>
                    </c:extLst>
                    <c:numCache>
                      <c:formatCode>General</c:formatCode>
                      <c:ptCount val="5"/>
                      <c:pt idx="0">
                        <c:v>1888</c:v>
                      </c:pt>
                      <c:pt idx="1">
                        <c:v>1995</c:v>
                      </c:pt>
                      <c:pt idx="2">
                        <c:v>1870</c:v>
                      </c:pt>
                      <c:pt idx="3">
                        <c:v>1866</c:v>
                      </c:pt>
                      <c:pt idx="4">
                        <c:v>1875</c:v>
                      </c:pt>
                    </c:numCache>
                  </c:numRef>
                </c:val>
                <c:extLst>
                  <c:ext xmlns:c16="http://schemas.microsoft.com/office/drawing/2014/chart" uri="{C3380CC4-5D6E-409C-BE32-E72D297353CC}">
                    <c16:uniqueId val="{00000002-C1E7-4264-BC75-0B040C78D1D4}"/>
                  </c:ext>
                </c:extLst>
              </c15:ser>
            </c15:filteredBarSeries>
          </c:ext>
        </c:extLst>
      </c:barChart>
      <c:lineChart>
        <c:grouping val="standard"/>
        <c:varyColors val="0"/>
        <c:ser>
          <c:idx val="2"/>
          <c:order val="2"/>
          <c:tx>
            <c:strRef>
              <c:f>'Segmentation Analysis'!$D$31</c:f>
              <c:strCache>
                <c:ptCount val="1"/>
                <c:pt idx="0">
                  <c:v>Conversion Rate</c:v>
                </c:pt>
              </c:strCache>
            </c:strRef>
          </c:tx>
          <c:spPr>
            <a:ln w="28575" cap="rnd">
              <a:solidFill>
                <a:schemeClr val="accent3"/>
              </a:solidFill>
              <a:round/>
            </a:ln>
            <a:effectLst/>
          </c:spPr>
          <c:marker>
            <c:symbol val="none"/>
          </c:marker>
          <c:val>
            <c:numRef>
              <c:f>'Segmentation Analysis'!$D$32:$D$36</c:f>
              <c:numCache>
                <c:formatCode>0.00%</c:formatCode>
                <c:ptCount val="5"/>
                <c:pt idx="0">
                  <c:v>7.0444915254237295E-2</c:v>
                </c:pt>
                <c:pt idx="1">
                  <c:v>1.3032581453634085E-2</c:v>
                </c:pt>
                <c:pt idx="2">
                  <c:v>8.0748663101604279E-2</c:v>
                </c:pt>
                <c:pt idx="3">
                  <c:v>8.306538049303322E-2</c:v>
                </c:pt>
                <c:pt idx="4">
                  <c:v>7.7866666666666667E-2</c:v>
                </c:pt>
              </c:numCache>
            </c:numRef>
          </c:val>
          <c:smooth val="0"/>
          <c:extLst>
            <c:ext xmlns:c16="http://schemas.microsoft.com/office/drawing/2014/chart" uri="{C3380CC4-5D6E-409C-BE32-E72D297353CC}">
              <c16:uniqueId val="{00000001-C1E7-4264-BC75-0B040C78D1D4}"/>
            </c:ext>
          </c:extLst>
        </c:ser>
        <c:dLbls>
          <c:showLegendKey val="0"/>
          <c:showVal val="0"/>
          <c:showCatName val="0"/>
          <c:showSerName val="0"/>
          <c:showPercent val="0"/>
          <c:showBubbleSize val="0"/>
        </c:dLbls>
        <c:marker val="1"/>
        <c:smooth val="0"/>
        <c:axId val="1194463983"/>
        <c:axId val="1194465903"/>
      </c:lineChart>
      <c:catAx>
        <c:axId val="1026399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0175"/>
        <c:crosses val="autoZero"/>
        <c:auto val="1"/>
        <c:lblAlgn val="ctr"/>
        <c:lblOffset val="100"/>
        <c:noMultiLvlLbl val="0"/>
      </c:catAx>
      <c:valAx>
        <c:axId val="102640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9695"/>
        <c:crosses val="autoZero"/>
        <c:crossBetween val="between"/>
      </c:valAx>
      <c:valAx>
        <c:axId val="11944659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463983"/>
        <c:crosses val="max"/>
        <c:crossBetween val="between"/>
      </c:valAx>
      <c:catAx>
        <c:axId val="1194463983"/>
        <c:scaling>
          <c:orientation val="minMax"/>
        </c:scaling>
        <c:delete val="1"/>
        <c:axPos val="b"/>
        <c:majorTickMark val="out"/>
        <c:minorTickMark val="none"/>
        <c:tickLblPos val="nextTo"/>
        <c:crossAx val="1194465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Income Brackets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Analysis'!$B$5</c:f>
              <c:strCache>
                <c:ptCount val="1"/>
                <c:pt idx="0">
                  <c:v>Count</c:v>
                </c:pt>
              </c:strCache>
            </c:strRef>
          </c:tx>
          <c:spPr>
            <a:solidFill>
              <a:schemeClr val="accent1"/>
            </a:solidFill>
            <a:ln>
              <a:noFill/>
            </a:ln>
            <a:effectLst/>
          </c:spPr>
          <c:invertIfNegative val="0"/>
          <c:cat>
            <c:strRef>
              <c:f>'Segmentation Analysis'!$A$6:$A$10</c:f>
              <c:strCache>
                <c:ptCount val="5"/>
                <c:pt idx="0">
                  <c:v>Below 25k</c:v>
                </c:pt>
                <c:pt idx="1">
                  <c:v>25k-50k</c:v>
                </c:pt>
                <c:pt idx="2">
                  <c:v>50k-75k</c:v>
                </c:pt>
                <c:pt idx="3">
                  <c:v>75k-100k</c:v>
                </c:pt>
                <c:pt idx="4">
                  <c:v>Above 100k</c:v>
                </c:pt>
              </c:strCache>
            </c:strRef>
          </c:cat>
          <c:val>
            <c:numRef>
              <c:f>'Segmentation Analysis'!$B$6:$B$10</c:f>
              <c:numCache>
                <c:formatCode>General</c:formatCode>
                <c:ptCount val="5"/>
                <c:pt idx="0">
                  <c:v>220</c:v>
                </c:pt>
                <c:pt idx="1">
                  <c:v>744</c:v>
                </c:pt>
                <c:pt idx="2">
                  <c:v>735</c:v>
                </c:pt>
                <c:pt idx="3">
                  <c:v>317</c:v>
                </c:pt>
                <c:pt idx="4">
                  <c:v>5</c:v>
                </c:pt>
              </c:numCache>
            </c:numRef>
          </c:val>
          <c:extLst>
            <c:ext xmlns:c16="http://schemas.microsoft.com/office/drawing/2014/chart" uri="{C3380CC4-5D6E-409C-BE32-E72D297353CC}">
              <c16:uniqueId val="{00000000-FA38-4CA7-A0F4-A98DCD4A60A8}"/>
            </c:ext>
          </c:extLst>
        </c:ser>
        <c:dLbls>
          <c:showLegendKey val="0"/>
          <c:showVal val="0"/>
          <c:showCatName val="0"/>
          <c:showSerName val="0"/>
          <c:showPercent val="0"/>
          <c:showBubbleSize val="0"/>
        </c:dLbls>
        <c:gapWidth val="219"/>
        <c:overlap val="-27"/>
        <c:axId val="914523264"/>
        <c:axId val="1190583023"/>
      </c:barChart>
      <c:catAx>
        <c:axId val="91452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83023"/>
        <c:crosses val="autoZero"/>
        <c:auto val="1"/>
        <c:lblAlgn val="ctr"/>
        <c:lblOffset val="100"/>
        <c:noMultiLvlLbl val="0"/>
      </c:catAx>
      <c:valAx>
        <c:axId val="119058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52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Age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Analysis'!$E$4:$E$5</c:f>
              <c:strCache>
                <c:ptCount val="2"/>
                <c:pt idx="0">
                  <c:v>Age Groups</c:v>
                </c:pt>
                <c:pt idx="1">
                  <c:v>Count</c:v>
                </c:pt>
              </c:strCache>
            </c:strRef>
          </c:tx>
          <c:spPr>
            <a:solidFill>
              <a:schemeClr val="accent1"/>
            </a:solidFill>
            <a:ln>
              <a:noFill/>
            </a:ln>
            <a:effectLst/>
          </c:spPr>
          <c:invertIfNegative val="0"/>
          <c:cat>
            <c:strRef>
              <c:f>'Segmentation Analysis'!$D$6:$D$13</c:f>
              <c:strCache>
                <c:ptCount val="8"/>
                <c:pt idx="0">
                  <c:v>24-30</c:v>
                </c:pt>
                <c:pt idx="1">
                  <c:v>31-37</c:v>
                </c:pt>
                <c:pt idx="2">
                  <c:v>38-44</c:v>
                </c:pt>
                <c:pt idx="3">
                  <c:v>45-51</c:v>
                </c:pt>
                <c:pt idx="4">
                  <c:v>52-58</c:v>
                </c:pt>
                <c:pt idx="5">
                  <c:v>59-65</c:v>
                </c:pt>
                <c:pt idx="6">
                  <c:v>66-72</c:v>
                </c:pt>
                <c:pt idx="7">
                  <c:v>73-80</c:v>
                </c:pt>
              </c:strCache>
            </c:strRef>
          </c:cat>
          <c:val>
            <c:numRef>
              <c:f>'Segmentation Analysis'!$E$6:$E$13</c:f>
              <c:numCache>
                <c:formatCode>General</c:formatCode>
                <c:ptCount val="8"/>
                <c:pt idx="0">
                  <c:v>55</c:v>
                </c:pt>
                <c:pt idx="1">
                  <c:v>214</c:v>
                </c:pt>
                <c:pt idx="2">
                  <c:v>359</c:v>
                </c:pt>
                <c:pt idx="3">
                  <c:v>487</c:v>
                </c:pt>
                <c:pt idx="4">
                  <c:v>314</c:v>
                </c:pt>
                <c:pt idx="5">
                  <c:v>307</c:v>
                </c:pt>
                <c:pt idx="6">
                  <c:v>237</c:v>
                </c:pt>
                <c:pt idx="7">
                  <c:v>48</c:v>
                </c:pt>
              </c:numCache>
            </c:numRef>
          </c:val>
          <c:extLst>
            <c:ext xmlns:c16="http://schemas.microsoft.com/office/drawing/2014/chart" uri="{C3380CC4-5D6E-409C-BE32-E72D297353CC}">
              <c16:uniqueId val="{00000000-C405-40BC-B748-5AF19A24EF57}"/>
            </c:ext>
          </c:extLst>
        </c:ser>
        <c:dLbls>
          <c:showLegendKey val="0"/>
          <c:showVal val="0"/>
          <c:showCatName val="0"/>
          <c:showSerName val="0"/>
          <c:showPercent val="0"/>
          <c:showBubbleSize val="0"/>
        </c:dLbls>
        <c:gapWidth val="219"/>
        <c:overlap val="-27"/>
        <c:axId val="1188523039"/>
        <c:axId val="1256297359"/>
      </c:barChart>
      <c:catAx>
        <c:axId val="11885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97359"/>
        <c:crosses val="autoZero"/>
        <c:auto val="1"/>
        <c:lblAlgn val="ctr"/>
        <c:lblOffset val="100"/>
        <c:noMultiLvlLbl val="0"/>
      </c:catAx>
      <c:valAx>
        <c:axId val="1256297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5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Analysis'!$H$4:$H$5</c:f>
              <c:strCache>
                <c:ptCount val="2"/>
                <c:pt idx="0">
                  <c:v>Marital Status</c:v>
                </c:pt>
                <c:pt idx="1">
                  <c:v>Count</c:v>
                </c:pt>
              </c:strCache>
            </c:strRef>
          </c:tx>
          <c:spPr>
            <a:solidFill>
              <a:schemeClr val="accent1"/>
            </a:solidFill>
            <a:ln>
              <a:noFill/>
            </a:ln>
            <a:effectLst/>
          </c:spPr>
          <c:invertIfNegative val="0"/>
          <c:cat>
            <c:strRef>
              <c:f>'Segmentation Analysis'!$G$6:$G$10</c:f>
              <c:strCache>
                <c:ptCount val="5"/>
                <c:pt idx="0">
                  <c:v>Single</c:v>
                </c:pt>
                <c:pt idx="1">
                  <c:v>Together</c:v>
                </c:pt>
                <c:pt idx="2">
                  <c:v>Married</c:v>
                </c:pt>
                <c:pt idx="3">
                  <c:v>Widowed</c:v>
                </c:pt>
                <c:pt idx="4">
                  <c:v>Divorced</c:v>
                </c:pt>
              </c:strCache>
            </c:strRef>
          </c:cat>
          <c:val>
            <c:numRef>
              <c:f>'Segmentation Analysis'!$H$6:$H$10</c:f>
              <c:numCache>
                <c:formatCode>General</c:formatCode>
                <c:ptCount val="5"/>
                <c:pt idx="0">
                  <c:v>443</c:v>
                </c:pt>
                <c:pt idx="1">
                  <c:v>509</c:v>
                </c:pt>
                <c:pt idx="2">
                  <c:v>785</c:v>
                </c:pt>
                <c:pt idx="3">
                  <c:v>70</c:v>
                </c:pt>
                <c:pt idx="4">
                  <c:v>214</c:v>
                </c:pt>
              </c:numCache>
            </c:numRef>
          </c:val>
          <c:extLst>
            <c:ext xmlns:c16="http://schemas.microsoft.com/office/drawing/2014/chart" uri="{C3380CC4-5D6E-409C-BE32-E72D297353CC}">
              <c16:uniqueId val="{00000000-E34E-49F9-84A7-31FE4FB4D85C}"/>
            </c:ext>
          </c:extLst>
        </c:ser>
        <c:dLbls>
          <c:showLegendKey val="0"/>
          <c:showVal val="0"/>
          <c:showCatName val="0"/>
          <c:showSerName val="0"/>
          <c:showPercent val="0"/>
          <c:showBubbleSize val="0"/>
        </c:dLbls>
        <c:gapWidth val="219"/>
        <c:overlap val="-27"/>
        <c:axId val="1255962143"/>
        <c:axId val="1255964063"/>
      </c:barChart>
      <c:catAx>
        <c:axId val="125596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4063"/>
        <c:crosses val="autoZero"/>
        <c:auto val="1"/>
        <c:lblAlgn val="ctr"/>
        <c:lblOffset val="100"/>
        <c:noMultiLvlLbl val="0"/>
      </c:catAx>
      <c:valAx>
        <c:axId val="125596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Analysis'!$L$4:$L$5</c:f>
              <c:strCache>
                <c:ptCount val="2"/>
                <c:pt idx="0">
                  <c:v>Education Level</c:v>
                </c:pt>
                <c:pt idx="1">
                  <c:v>Count</c:v>
                </c:pt>
              </c:strCache>
            </c:strRef>
          </c:tx>
          <c:spPr>
            <a:solidFill>
              <a:schemeClr val="accent1"/>
            </a:solidFill>
            <a:ln>
              <a:noFill/>
            </a:ln>
            <a:effectLst/>
          </c:spPr>
          <c:invertIfNegative val="0"/>
          <c:cat>
            <c:strRef>
              <c:f>'Segmentation Analysis'!$K$6:$K$10</c:f>
              <c:strCache>
                <c:ptCount val="5"/>
                <c:pt idx="0">
                  <c:v>Basic</c:v>
                </c:pt>
                <c:pt idx="1">
                  <c:v>2nd Cycle</c:v>
                </c:pt>
                <c:pt idx="2">
                  <c:v>Graduate</c:v>
                </c:pt>
                <c:pt idx="3">
                  <c:v>Master</c:v>
                </c:pt>
                <c:pt idx="4">
                  <c:v>PhD</c:v>
                </c:pt>
              </c:strCache>
            </c:strRef>
          </c:cat>
          <c:val>
            <c:numRef>
              <c:f>'Segmentation Analysis'!$L$6:$L$10</c:f>
              <c:numCache>
                <c:formatCode>General</c:formatCode>
                <c:ptCount val="5"/>
                <c:pt idx="0">
                  <c:v>49</c:v>
                </c:pt>
                <c:pt idx="1">
                  <c:v>183</c:v>
                </c:pt>
                <c:pt idx="2">
                  <c:v>1015</c:v>
                </c:pt>
                <c:pt idx="3">
                  <c:v>335</c:v>
                </c:pt>
                <c:pt idx="4">
                  <c:v>439</c:v>
                </c:pt>
              </c:numCache>
            </c:numRef>
          </c:val>
          <c:extLst>
            <c:ext xmlns:c16="http://schemas.microsoft.com/office/drawing/2014/chart" uri="{C3380CC4-5D6E-409C-BE32-E72D297353CC}">
              <c16:uniqueId val="{00000000-0F6B-4995-BFFC-53F5229029E1}"/>
            </c:ext>
          </c:extLst>
        </c:ser>
        <c:dLbls>
          <c:showLegendKey val="0"/>
          <c:showVal val="0"/>
          <c:showCatName val="0"/>
          <c:showSerName val="0"/>
          <c:showPercent val="0"/>
          <c:showBubbleSize val="0"/>
        </c:dLbls>
        <c:gapWidth val="219"/>
        <c:overlap val="-27"/>
        <c:axId val="1258584207"/>
        <c:axId val="1258587087"/>
      </c:barChart>
      <c:catAx>
        <c:axId val="125858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87087"/>
        <c:crosses val="autoZero"/>
        <c:auto val="1"/>
        <c:lblAlgn val="ctr"/>
        <c:lblOffset val="100"/>
        <c:noMultiLvlLbl val="0"/>
      </c:catAx>
      <c:valAx>
        <c:axId val="125858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8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Children at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Analysis'!$O$5</c:f>
              <c:strCache>
                <c:ptCount val="1"/>
                <c:pt idx="0">
                  <c:v>Count</c:v>
                </c:pt>
              </c:strCache>
            </c:strRef>
          </c:tx>
          <c:spPr>
            <a:solidFill>
              <a:schemeClr val="accent1"/>
            </a:solidFill>
            <a:ln>
              <a:noFill/>
            </a:ln>
            <a:effectLst/>
          </c:spPr>
          <c:invertIfNegative val="0"/>
          <c:cat>
            <c:strRef>
              <c:f>'Segmentation Analysis'!$N$6:$N$9</c:f>
              <c:strCache>
                <c:ptCount val="4"/>
                <c:pt idx="0">
                  <c:v>No children</c:v>
                </c:pt>
                <c:pt idx="1">
                  <c:v>Only Kids</c:v>
                </c:pt>
                <c:pt idx="2">
                  <c:v>Only Teens</c:v>
                </c:pt>
                <c:pt idx="3">
                  <c:v>Kids &amp; Teens</c:v>
                </c:pt>
              </c:strCache>
            </c:strRef>
          </c:cat>
          <c:val>
            <c:numRef>
              <c:f>'Segmentation Analysis'!$O$6:$O$9</c:f>
              <c:numCache>
                <c:formatCode>General</c:formatCode>
                <c:ptCount val="4"/>
                <c:pt idx="0">
                  <c:v>567</c:v>
                </c:pt>
                <c:pt idx="1">
                  <c:v>473</c:v>
                </c:pt>
                <c:pt idx="2">
                  <c:v>599</c:v>
                </c:pt>
                <c:pt idx="3">
                  <c:v>382</c:v>
                </c:pt>
              </c:numCache>
            </c:numRef>
          </c:val>
          <c:extLst>
            <c:ext xmlns:c16="http://schemas.microsoft.com/office/drawing/2014/chart" uri="{C3380CC4-5D6E-409C-BE32-E72D297353CC}">
              <c16:uniqueId val="{00000000-9A3F-48AE-AECD-0CDB78D40341}"/>
            </c:ext>
          </c:extLst>
        </c:ser>
        <c:dLbls>
          <c:showLegendKey val="0"/>
          <c:showVal val="0"/>
          <c:showCatName val="0"/>
          <c:showSerName val="0"/>
          <c:showPercent val="0"/>
          <c:showBubbleSize val="0"/>
        </c:dLbls>
        <c:gapWidth val="219"/>
        <c:overlap val="-27"/>
        <c:axId val="1266139295"/>
        <c:axId val="1266140255"/>
      </c:barChart>
      <c:catAx>
        <c:axId val="126613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0255"/>
        <c:crosses val="autoZero"/>
        <c:auto val="1"/>
        <c:lblAlgn val="ctr"/>
        <c:lblOffset val="100"/>
        <c:noMultiLvlLbl val="0"/>
      </c:catAx>
      <c:valAx>
        <c:axId val="126614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3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 of Children at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Analysis'!$R$5</c:f>
              <c:strCache>
                <c:ptCount val="1"/>
                <c:pt idx="0">
                  <c:v>Count</c:v>
                </c:pt>
              </c:strCache>
            </c:strRef>
          </c:tx>
          <c:spPr>
            <a:solidFill>
              <a:schemeClr val="accent1"/>
            </a:solidFill>
            <a:ln>
              <a:noFill/>
            </a:ln>
            <a:effectLst/>
          </c:spPr>
          <c:invertIfNegative val="0"/>
          <c:cat>
            <c:strRef>
              <c:f>'Segmentation Analysis'!$Q$6:$Q$9</c:f>
              <c:strCache>
                <c:ptCount val="4"/>
                <c:pt idx="0">
                  <c:v>No children</c:v>
                </c:pt>
                <c:pt idx="1">
                  <c:v>1 child</c:v>
                </c:pt>
                <c:pt idx="2">
                  <c:v>2 children</c:v>
                </c:pt>
                <c:pt idx="3">
                  <c:v>2+ children</c:v>
                </c:pt>
              </c:strCache>
            </c:strRef>
          </c:cat>
          <c:val>
            <c:numRef>
              <c:f>'Segmentation Analysis'!$R$6:$R$9</c:f>
              <c:numCache>
                <c:formatCode>General</c:formatCode>
                <c:ptCount val="4"/>
                <c:pt idx="0">
                  <c:v>567</c:v>
                </c:pt>
                <c:pt idx="1">
                  <c:v>1027</c:v>
                </c:pt>
                <c:pt idx="2">
                  <c:v>382</c:v>
                </c:pt>
                <c:pt idx="3">
                  <c:v>45</c:v>
                </c:pt>
              </c:numCache>
            </c:numRef>
          </c:val>
          <c:extLst>
            <c:ext xmlns:c16="http://schemas.microsoft.com/office/drawing/2014/chart" uri="{C3380CC4-5D6E-409C-BE32-E72D297353CC}">
              <c16:uniqueId val="{00000000-86DC-4758-AE27-761CDA78D0EC}"/>
            </c:ext>
          </c:extLst>
        </c:ser>
        <c:dLbls>
          <c:showLegendKey val="0"/>
          <c:showVal val="0"/>
          <c:showCatName val="0"/>
          <c:showSerName val="0"/>
          <c:showPercent val="0"/>
          <c:showBubbleSize val="0"/>
        </c:dLbls>
        <c:gapWidth val="219"/>
        <c:overlap val="-27"/>
        <c:axId val="1266145535"/>
        <c:axId val="1266141695"/>
      </c:barChart>
      <c:catAx>
        <c:axId val="126614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1695"/>
        <c:crosses val="autoZero"/>
        <c:auto val="1"/>
        <c:lblAlgn val="ctr"/>
        <c:lblOffset val="100"/>
        <c:noMultiLvlLbl val="0"/>
      </c:catAx>
      <c:valAx>
        <c:axId val="126614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Campaign Conversions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Analysis'!$B$31</c:f>
              <c:strCache>
                <c:ptCount val="1"/>
                <c:pt idx="0">
                  <c:v>Accepted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'Segmentation Analysis'!$B$32:$B$36</c:f>
              <c:numCache>
                <c:formatCode>General</c:formatCode>
                <c:ptCount val="5"/>
                <c:pt idx="0">
                  <c:v>133</c:v>
                </c:pt>
                <c:pt idx="1">
                  <c:v>26</c:v>
                </c:pt>
                <c:pt idx="2">
                  <c:v>151</c:v>
                </c:pt>
                <c:pt idx="3">
                  <c:v>155</c:v>
                </c:pt>
                <c:pt idx="4">
                  <c:v>146</c:v>
                </c:pt>
              </c:numCache>
            </c:numRef>
          </c:val>
          <c:extLst>
            <c:ext xmlns:c16="http://schemas.microsoft.com/office/drawing/2014/chart" uri="{C3380CC4-5D6E-409C-BE32-E72D297353CC}">
              <c16:uniqueId val="{00000000-5E38-419F-8405-2A7ACB566E9F}"/>
            </c:ext>
          </c:extLst>
        </c:ser>
        <c:dLbls>
          <c:showLegendKey val="0"/>
          <c:showVal val="0"/>
          <c:showCatName val="0"/>
          <c:showSerName val="0"/>
          <c:showPercent val="0"/>
          <c:showBubbleSize val="0"/>
        </c:dLbls>
        <c:gapWidth val="219"/>
        <c:axId val="1026399695"/>
        <c:axId val="1026400175"/>
        <c:extLst>
          <c:ext xmlns:c15="http://schemas.microsoft.com/office/drawing/2012/chart" uri="{02D57815-91ED-43cb-92C2-25804820EDAC}">
            <c15:filteredBarSeries>
              <c15:ser>
                <c:idx val="1"/>
                <c:order val="1"/>
                <c:tx>
                  <c:strRef>
                    <c:extLst>
                      <c:ext uri="{02D57815-91ED-43cb-92C2-25804820EDAC}">
                        <c15:formulaRef>
                          <c15:sqref>'Segmentation Analysis'!$C$31</c15:sqref>
                        </c15:formulaRef>
                      </c:ext>
                    </c:extLst>
                    <c:strCache>
                      <c:ptCount val="1"/>
                      <c:pt idx="0">
                        <c:v>Not Accepted Count</c:v>
                      </c:pt>
                    </c:strCache>
                  </c:strRef>
                </c:tx>
                <c:spPr>
                  <a:solidFill>
                    <a:schemeClr val="accent2"/>
                  </a:solidFill>
                  <a:ln>
                    <a:noFill/>
                  </a:ln>
                  <a:effectLst/>
                </c:spPr>
                <c:invertIfNegative val="0"/>
                <c:val>
                  <c:numRef>
                    <c:extLst>
                      <c:ext uri="{02D57815-91ED-43cb-92C2-25804820EDAC}">
                        <c15:formulaRef>
                          <c15:sqref>'Segmentation Analysis'!$C$32:$C$36</c15:sqref>
                        </c15:formulaRef>
                      </c:ext>
                    </c:extLst>
                    <c:numCache>
                      <c:formatCode>General</c:formatCode>
                      <c:ptCount val="5"/>
                      <c:pt idx="0">
                        <c:v>1888</c:v>
                      </c:pt>
                      <c:pt idx="1">
                        <c:v>1995</c:v>
                      </c:pt>
                      <c:pt idx="2">
                        <c:v>1870</c:v>
                      </c:pt>
                      <c:pt idx="3">
                        <c:v>1866</c:v>
                      </c:pt>
                      <c:pt idx="4">
                        <c:v>1875</c:v>
                      </c:pt>
                    </c:numCache>
                  </c:numRef>
                </c:val>
                <c:extLst>
                  <c:ext xmlns:c16="http://schemas.microsoft.com/office/drawing/2014/chart" uri="{C3380CC4-5D6E-409C-BE32-E72D297353CC}">
                    <c16:uniqueId val="{00000001-5E38-419F-8405-2A7ACB566E9F}"/>
                  </c:ext>
                </c:extLst>
              </c15:ser>
            </c15:filteredBarSeries>
          </c:ext>
        </c:extLst>
      </c:barChart>
      <c:lineChart>
        <c:grouping val="standard"/>
        <c:varyColors val="0"/>
        <c:ser>
          <c:idx val="2"/>
          <c:order val="2"/>
          <c:tx>
            <c:strRef>
              <c:f>'Segmentation Analysis'!$D$31</c:f>
              <c:strCache>
                <c:ptCount val="1"/>
                <c:pt idx="0">
                  <c:v>Conversion Rate</c:v>
                </c:pt>
              </c:strCache>
            </c:strRef>
          </c:tx>
          <c:spPr>
            <a:ln w="28575" cap="rnd">
              <a:solidFill>
                <a:schemeClr val="accent3"/>
              </a:solidFill>
              <a:round/>
            </a:ln>
            <a:effectLst/>
          </c:spPr>
          <c:marker>
            <c:symbol val="none"/>
          </c:marker>
          <c:val>
            <c:numRef>
              <c:f>'Segmentation Analysis'!$D$32:$D$36</c:f>
              <c:numCache>
                <c:formatCode>0.00%</c:formatCode>
                <c:ptCount val="5"/>
                <c:pt idx="0">
                  <c:v>7.0444915254237295E-2</c:v>
                </c:pt>
                <c:pt idx="1">
                  <c:v>1.3032581453634085E-2</c:v>
                </c:pt>
                <c:pt idx="2">
                  <c:v>8.0748663101604279E-2</c:v>
                </c:pt>
                <c:pt idx="3">
                  <c:v>8.306538049303322E-2</c:v>
                </c:pt>
                <c:pt idx="4">
                  <c:v>7.7866666666666667E-2</c:v>
                </c:pt>
              </c:numCache>
            </c:numRef>
          </c:val>
          <c:smooth val="0"/>
          <c:extLst>
            <c:ext xmlns:c16="http://schemas.microsoft.com/office/drawing/2014/chart" uri="{C3380CC4-5D6E-409C-BE32-E72D297353CC}">
              <c16:uniqueId val="{00000002-5E38-419F-8405-2A7ACB566E9F}"/>
            </c:ext>
          </c:extLst>
        </c:ser>
        <c:dLbls>
          <c:showLegendKey val="0"/>
          <c:showVal val="0"/>
          <c:showCatName val="0"/>
          <c:showSerName val="0"/>
          <c:showPercent val="0"/>
          <c:showBubbleSize val="0"/>
        </c:dLbls>
        <c:marker val="1"/>
        <c:smooth val="0"/>
        <c:axId val="1194463983"/>
        <c:axId val="1194465903"/>
      </c:lineChart>
      <c:catAx>
        <c:axId val="1026399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0175"/>
        <c:crosses val="autoZero"/>
        <c:auto val="1"/>
        <c:lblAlgn val="ctr"/>
        <c:lblOffset val="100"/>
        <c:noMultiLvlLbl val="0"/>
      </c:catAx>
      <c:valAx>
        <c:axId val="102640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9695"/>
        <c:crosses val="autoZero"/>
        <c:crossBetween val="between"/>
      </c:valAx>
      <c:valAx>
        <c:axId val="11944659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463983"/>
        <c:crosses val="max"/>
        <c:crossBetween val="between"/>
      </c:valAx>
      <c:catAx>
        <c:axId val="1194463983"/>
        <c:scaling>
          <c:orientation val="minMax"/>
        </c:scaling>
        <c:delete val="1"/>
        <c:axPos val="b"/>
        <c:majorTickMark val="out"/>
        <c:minorTickMark val="none"/>
        <c:tickLblPos val="nextTo"/>
        <c:crossAx val="1194465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How</a:t>
            </a:r>
            <a:r>
              <a:rPr lang="en-GB" baseline="0"/>
              <a:t> many campaigns has each customer accepted?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'Segmentation Analysis'!$G$31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'Segmentation Analysis'!$F$32:$F$37</c:f>
              <c:numCache>
                <c:formatCode>General</c:formatCode>
                <c:ptCount val="6"/>
                <c:pt idx="0">
                  <c:v>0</c:v>
                </c:pt>
                <c:pt idx="1">
                  <c:v>1</c:v>
                </c:pt>
                <c:pt idx="2">
                  <c:v>2</c:v>
                </c:pt>
                <c:pt idx="3">
                  <c:v>3</c:v>
                </c:pt>
                <c:pt idx="4">
                  <c:v>4</c:v>
                </c:pt>
                <c:pt idx="5">
                  <c:v>5</c:v>
                </c:pt>
              </c:numCache>
            </c:numRef>
          </c:cat>
          <c:val>
            <c:numRef>
              <c:f>'Segmentation Analysis'!$G$32:$G$37</c:f>
              <c:numCache>
                <c:formatCode>General</c:formatCode>
                <c:ptCount val="6"/>
                <c:pt idx="0">
                  <c:v>1595</c:v>
                </c:pt>
                <c:pt idx="1">
                  <c:v>301</c:v>
                </c:pt>
                <c:pt idx="2">
                  <c:v>75</c:v>
                </c:pt>
                <c:pt idx="3">
                  <c:v>40</c:v>
                </c:pt>
                <c:pt idx="4">
                  <c:v>10</c:v>
                </c:pt>
                <c:pt idx="5">
                  <c:v>0</c:v>
                </c:pt>
              </c:numCache>
            </c:numRef>
          </c:val>
          <c:extLst>
            <c:ext xmlns:c16="http://schemas.microsoft.com/office/drawing/2014/chart" uri="{C3380CC4-5D6E-409C-BE32-E72D297353CC}">
              <c16:uniqueId val="{00000000-7605-40A1-A55C-217B36A0BD48}"/>
            </c:ext>
          </c:extLst>
        </c:ser>
        <c:dLbls>
          <c:dLblPos val="outEnd"/>
          <c:showLegendKey val="0"/>
          <c:showVal val="1"/>
          <c:showCatName val="0"/>
          <c:showSerName val="0"/>
          <c:showPercent val="0"/>
          <c:showBubbleSize val="0"/>
        </c:dLbls>
        <c:gapWidth val="219"/>
        <c:overlap val="-27"/>
        <c:axId val="1372378047"/>
        <c:axId val="1372379007"/>
      </c:barChart>
      <c:catAx>
        <c:axId val="137237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379007"/>
        <c:crosses val="autoZero"/>
        <c:auto val="1"/>
        <c:lblAlgn val="ctr"/>
        <c:lblOffset val="100"/>
        <c:noMultiLvlLbl val="0"/>
      </c:catAx>
      <c:valAx>
        <c:axId val="137237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378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Purchases per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Analysis'!$K$31</c:f>
              <c:strCache>
                <c:ptCount val="1"/>
                <c:pt idx="0">
                  <c:v>Number of Purchases</c:v>
                </c:pt>
              </c:strCache>
            </c:strRef>
          </c:tx>
          <c:spPr>
            <a:solidFill>
              <a:schemeClr val="accent1"/>
            </a:solidFill>
            <a:ln>
              <a:noFill/>
            </a:ln>
            <a:effectLst/>
          </c:spPr>
          <c:invertIfNegative val="0"/>
          <c:cat>
            <c:strRef>
              <c:extLst>
                <c:ext xmlns:c15="http://schemas.microsoft.com/office/drawing/2012/chart" uri="{02D57815-91ED-43cb-92C2-25804820EDAC}">
                  <c15:fullRef>
                    <c15:sqref>'Segmentation Analysis'!$J$32:$J$35</c15:sqref>
                  </c15:fullRef>
                </c:ext>
              </c:extLst>
              <c:f>'Segmentation Analysis'!$J$32:$J$34</c:f>
              <c:strCache>
                <c:ptCount val="3"/>
                <c:pt idx="0">
                  <c:v>Web</c:v>
                </c:pt>
                <c:pt idx="1">
                  <c:v>Catalog</c:v>
                </c:pt>
                <c:pt idx="2">
                  <c:v>Store</c:v>
                </c:pt>
              </c:strCache>
            </c:strRef>
          </c:cat>
          <c:val>
            <c:numRef>
              <c:extLst>
                <c:ext xmlns:c15="http://schemas.microsoft.com/office/drawing/2012/chart" uri="{02D57815-91ED-43cb-92C2-25804820EDAC}">
                  <c15:fullRef>
                    <c15:sqref>'Segmentation Analysis'!$K$32:$K$35</c15:sqref>
                  </c15:fullRef>
                </c:ext>
              </c:extLst>
              <c:f>'Segmentation Analysis'!$K$32:$K$34</c:f>
              <c:numCache>
                <c:formatCode>General</c:formatCode>
                <c:ptCount val="3"/>
                <c:pt idx="0">
                  <c:v>8317</c:v>
                </c:pt>
                <c:pt idx="1">
                  <c:v>5345</c:v>
                </c:pt>
                <c:pt idx="2">
                  <c:v>11737</c:v>
                </c:pt>
              </c:numCache>
            </c:numRef>
          </c:val>
          <c:extLst>
            <c:ext xmlns:c16="http://schemas.microsoft.com/office/drawing/2014/chart" uri="{C3380CC4-5D6E-409C-BE32-E72D297353CC}">
              <c16:uniqueId val="{00000000-2E95-4280-ACA9-4E9302714493}"/>
            </c:ext>
          </c:extLst>
        </c:ser>
        <c:dLbls>
          <c:showLegendKey val="0"/>
          <c:showVal val="0"/>
          <c:showCatName val="0"/>
          <c:showSerName val="0"/>
          <c:showPercent val="0"/>
          <c:showBubbleSize val="0"/>
        </c:dLbls>
        <c:gapWidth val="219"/>
        <c:overlap val="-27"/>
        <c:axId val="1382691583"/>
        <c:axId val="1382695423"/>
      </c:barChart>
      <c:catAx>
        <c:axId val="138269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5423"/>
        <c:crosses val="autoZero"/>
        <c:auto val="1"/>
        <c:lblAlgn val="ctr"/>
        <c:lblOffset val="100"/>
        <c:noMultiLvlLbl val="0"/>
      </c:catAx>
      <c:valAx>
        <c:axId val="138269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 Scale Complaints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Analysis'!$N$31</c:f>
              <c:strCache>
                <c:ptCount val="1"/>
                <c:pt idx="0">
                  <c:v>Count</c:v>
                </c:pt>
              </c:strCache>
            </c:strRef>
          </c:tx>
          <c:spPr>
            <a:solidFill>
              <a:schemeClr val="accent1"/>
            </a:solidFill>
            <a:ln>
              <a:noFill/>
            </a:ln>
            <a:effectLst/>
          </c:spPr>
          <c:invertIfNegative val="0"/>
          <c:cat>
            <c:strRef>
              <c:f>'Segmentation Analysis'!$M$32:$M$33</c:f>
              <c:strCache>
                <c:ptCount val="2"/>
                <c:pt idx="0">
                  <c:v>Yes</c:v>
                </c:pt>
                <c:pt idx="1">
                  <c:v>No</c:v>
                </c:pt>
              </c:strCache>
            </c:strRef>
          </c:cat>
          <c:val>
            <c:numRef>
              <c:f>'Segmentation Analysis'!$N$32:$N$33</c:f>
              <c:numCache>
                <c:formatCode>General</c:formatCode>
                <c:ptCount val="2"/>
                <c:pt idx="0">
                  <c:v>19</c:v>
                </c:pt>
                <c:pt idx="1">
                  <c:v>2002</c:v>
                </c:pt>
              </c:numCache>
            </c:numRef>
          </c:val>
          <c:extLst>
            <c:ext xmlns:c16="http://schemas.microsoft.com/office/drawing/2014/chart" uri="{C3380CC4-5D6E-409C-BE32-E72D297353CC}">
              <c16:uniqueId val="{00000000-00F8-4DBE-B3EC-8371DCAF7EFA}"/>
            </c:ext>
          </c:extLst>
        </c:ser>
        <c:dLbls>
          <c:showLegendKey val="0"/>
          <c:showVal val="0"/>
          <c:showCatName val="0"/>
          <c:showSerName val="0"/>
          <c:showPercent val="0"/>
          <c:showBubbleSize val="0"/>
        </c:dLbls>
        <c:gapWidth val="219"/>
        <c:overlap val="-27"/>
        <c:axId val="1032802399"/>
        <c:axId val="1032805279"/>
      </c:barChart>
      <c:catAx>
        <c:axId val="103280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05279"/>
        <c:crosses val="autoZero"/>
        <c:auto val="1"/>
        <c:lblAlgn val="ctr"/>
        <c:lblOffset val="100"/>
        <c:noMultiLvlLbl val="0"/>
      </c:catAx>
      <c:valAx>
        <c:axId val="103280527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0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 Recency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Analysis'!$Q$31</c:f>
              <c:strCache>
                <c:ptCount val="1"/>
                <c:pt idx="0">
                  <c:v>Count</c:v>
                </c:pt>
              </c:strCache>
            </c:strRef>
          </c:tx>
          <c:spPr>
            <a:solidFill>
              <a:schemeClr val="accent1"/>
            </a:solidFill>
            <a:ln>
              <a:noFill/>
            </a:ln>
            <a:effectLst/>
          </c:spPr>
          <c:invertIfNegative val="0"/>
          <c:cat>
            <c:strRef>
              <c:f>'Segmentation Analysis'!$P$32:$P$35</c:f>
              <c:strCache>
                <c:ptCount val="4"/>
                <c:pt idx="0">
                  <c:v>0-30 Days</c:v>
                </c:pt>
                <c:pt idx="1">
                  <c:v>30-60 Days</c:v>
                </c:pt>
                <c:pt idx="2">
                  <c:v>60-90 Days</c:v>
                </c:pt>
                <c:pt idx="3">
                  <c:v>90+ Days</c:v>
                </c:pt>
              </c:strCache>
            </c:strRef>
          </c:cat>
          <c:val>
            <c:numRef>
              <c:f>'Segmentation Analysis'!$Q$32:$Q$35</c:f>
              <c:numCache>
                <c:formatCode>General</c:formatCode>
                <c:ptCount val="4"/>
                <c:pt idx="0">
                  <c:v>655</c:v>
                </c:pt>
                <c:pt idx="1">
                  <c:v>573</c:v>
                </c:pt>
                <c:pt idx="2">
                  <c:v>620</c:v>
                </c:pt>
                <c:pt idx="3">
                  <c:v>173</c:v>
                </c:pt>
              </c:numCache>
            </c:numRef>
          </c:val>
          <c:extLst>
            <c:ext xmlns:c16="http://schemas.microsoft.com/office/drawing/2014/chart" uri="{C3380CC4-5D6E-409C-BE32-E72D297353CC}">
              <c16:uniqueId val="{00000000-2451-42F3-9FF5-35BB36EA98CC}"/>
            </c:ext>
          </c:extLst>
        </c:ser>
        <c:dLbls>
          <c:showLegendKey val="0"/>
          <c:showVal val="0"/>
          <c:showCatName val="0"/>
          <c:showSerName val="0"/>
          <c:showPercent val="0"/>
          <c:showBubbleSize val="0"/>
        </c:dLbls>
        <c:gapWidth val="219"/>
        <c:overlap val="-27"/>
        <c:axId val="1382695903"/>
        <c:axId val="1382692543"/>
      </c:barChart>
      <c:catAx>
        <c:axId val="138269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2543"/>
        <c:crosses val="autoZero"/>
        <c:auto val="1"/>
        <c:lblAlgn val="ctr"/>
        <c:lblOffset val="100"/>
        <c:noMultiLvlLbl val="0"/>
      </c:catAx>
      <c:valAx>
        <c:axId val="1382692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Response to Campaign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Analysis'!$T$31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Analysis'!$S$32:$S$33</c:f>
              <c:strCache>
                <c:ptCount val="2"/>
                <c:pt idx="0">
                  <c:v>Accepted</c:v>
                </c:pt>
                <c:pt idx="1">
                  <c:v>Declined</c:v>
                </c:pt>
              </c:strCache>
            </c:strRef>
          </c:cat>
          <c:val>
            <c:numRef>
              <c:f>'Segmentation Analysis'!$T$32:$T$33</c:f>
              <c:numCache>
                <c:formatCode>General</c:formatCode>
                <c:ptCount val="2"/>
                <c:pt idx="0">
                  <c:v>311</c:v>
                </c:pt>
                <c:pt idx="1">
                  <c:v>1710</c:v>
                </c:pt>
              </c:numCache>
            </c:numRef>
          </c:val>
          <c:extLst>
            <c:ext xmlns:c16="http://schemas.microsoft.com/office/drawing/2014/chart" uri="{C3380CC4-5D6E-409C-BE32-E72D297353CC}">
              <c16:uniqueId val="{00000000-F569-4E75-835B-270A6739D33B}"/>
            </c:ext>
          </c:extLst>
        </c:ser>
        <c:dLbls>
          <c:showLegendKey val="0"/>
          <c:showVal val="0"/>
          <c:showCatName val="0"/>
          <c:showSerName val="0"/>
          <c:showPercent val="0"/>
          <c:showBubbleSize val="0"/>
        </c:dLbls>
        <c:gapWidth val="219"/>
        <c:overlap val="-27"/>
        <c:axId val="1379131551"/>
        <c:axId val="1242074879"/>
      </c:barChart>
      <c:catAx>
        <c:axId val="1379131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4879"/>
        <c:crosses val="autoZero"/>
        <c:auto val="1"/>
        <c:lblAlgn val="ctr"/>
        <c:lblOffset val="100"/>
        <c:noMultiLvlLbl val="0"/>
      </c:catAx>
      <c:valAx>
        <c:axId val="1242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13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Meat &amp; Wines most lucrative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Amt_Wines</c:v>
                </c:pt>
              </c:strCache>
            </c:strRef>
          </c:tx>
          <c:spPr>
            <a:ln w="25400" cap="rnd">
              <a:noFill/>
              <a:round/>
            </a:ln>
            <a:effectLst/>
          </c:spPr>
          <c:marker>
            <c:symbol val="circle"/>
            <c:size val="5"/>
            <c:spPr>
              <a:solidFill>
                <a:schemeClr val="accent1"/>
              </a:solidFill>
              <a:ln w="9525">
                <a:solidFill>
                  <a:schemeClr val="accent1"/>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Data!$G$2:$G$2022</c:f>
              <c:numCache>
                <c:formatCode>[$R$-416]\ #,##0.00</c:formatCode>
                <c:ptCount val="2021"/>
                <c:pt idx="0">
                  <c:v>1132</c:v>
                </c:pt>
                <c:pt idx="1">
                  <c:v>1092</c:v>
                </c:pt>
                <c:pt idx="2">
                  <c:v>741</c:v>
                </c:pt>
                <c:pt idx="3">
                  <c:v>587</c:v>
                </c:pt>
                <c:pt idx="4">
                  <c:v>897</c:v>
                </c:pt>
                <c:pt idx="5">
                  <c:v>1215</c:v>
                </c:pt>
                <c:pt idx="6">
                  <c:v>816</c:v>
                </c:pt>
                <c:pt idx="7">
                  <c:v>1170</c:v>
                </c:pt>
                <c:pt idx="8">
                  <c:v>1296</c:v>
                </c:pt>
                <c:pt idx="9">
                  <c:v>982</c:v>
                </c:pt>
                <c:pt idx="10">
                  <c:v>667</c:v>
                </c:pt>
                <c:pt idx="11">
                  <c:v>1459</c:v>
                </c:pt>
                <c:pt idx="12">
                  <c:v>584</c:v>
                </c:pt>
                <c:pt idx="13">
                  <c:v>941</c:v>
                </c:pt>
                <c:pt idx="14">
                  <c:v>756</c:v>
                </c:pt>
                <c:pt idx="15">
                  <c:v>563</c:v>
                </c:pt>
                <c:pt idx="16">
                  <c:v>510</c:v>
                </c:pt>
                <c:pt idx="17">
                  <c:v>958</c:v>
                </c:pt>
                <c:pt idx="18">
                  <c:v>1045</c:v>
                </c:pt>
                <c:pt idx="19">
                  <c:v>983</c:v>
                </c:pt>
                <c:pt idx="20">
                  <c:v>752</c:v>
                </c:pt>
                <c:pt idx="21">
                  <c:v>1073</c:v>
                </c:pt>
                <c:pt idx="22">
                  <c:v>965</c:v>
                </c:pt>
                <c:pt idx="23">
                  <c:v>1126</c:v>
                </c:pt>
                <c:pt idx="24">
                  <c:v>909</c:v>
                </c:pt>
                <c:pt idx="25">
                  <c:v>797</c:v>
                </c:pt>
                <c:pt idx="26">
                  <c:v>531</c:v>
                </c:pt>
                <c:pt idx="27">
                  <c:v>1016</c:v>
                </c:pt>
                <c:pt idx="28">
                  <c:v>621</c:v>
                </c:pt>
                <c:pt idx="29">
                  <c:v>714</c:v>
                </c:pt>
                <c:pt idx="30">
                  <c:v>1063</c:v>
                </c:pt>
                <c:pt idx="31">
                  <c:v>731</c:v>
                </c:pt>
                <c:pt idx="32">
                  <c:v>1001</c:v>
                </c:pt>
                <c:pt idx="33">
                  <c:v>897</c:v>
                </c:pt>
                <c:pt idx="34">
                  <c:v>908</c:v>
                </c:pt>
                <c:pt idx="35">
                  <c:v>1148</c:v>
                </c:pt>
                <c:pt idx="36">
                  <c:v>620</c:v>
                </c:pt>
                <c:pt idx="37">
                  <c:v>1121</c:v>
                </c:pt>
                <c:pt idx="38">
                  <c:v>918</c:v>
                </c:pt>
                <c:pt idx="39">
                  <c:v>737</c:v>
                </c:pt>
                <c:pt idx="40">
                  <c:v>189</c:v>
                </c:pt>
                <c:pt idx="41">
                  <c:v>267</c:v>
                </c:pt>
                <c:pt idx="42">
                  <c:v>440</c:v>
                </c:pt>
                <c:pt idx="43">
                  <c:v>267</c:v>
                </c:pt>
                <c:pt idx="44">
                  <c:v>866</c:v>
                </c:pt>
                <c:pt idx="45">
                  <c:v>176</c:v>
                </c:pt>
                <c:pt idx="46">
                  <c:v>516</c:v>
                </c:pt>
                <c:pt idx="47">
                  <c:v>345</c:v>
                </c:pt>
                <c:pt idx="48">
                  <c:v>587</c:v>
                </c:pt>
                <c:pt idx="49">
                  <c:v>168</c:v>
                </c:pt>
                <c:pt idx="50">
                  <c:v>787</c:v>
                </c:pt>
                <c:pt idx="51">
                  <c:v>194</c:v>
                </c:pt>
                <c:pt idx="52">
                  <c:v>295</c:v>
                </c:pt>
                <c:pt idx="53">
                  <c:v>561</c:v>
                </c:pt>
                <c:pt idx="54">
                  <c:v>584</c:v>
                </c:pt>
                <c:pt idx="55">
                  <c:v>464</c:v>
                </c:pt>
                <c:pt idx="56">
                  <c:v>412</c:v>
                </c:pt>
                <c:pt idx="57">
                  <c:v>532</c:v>
                </c:pt>
                <c:pt idx="58">
                  <c:v>294</c:v>
                </c:pt>
                <c:pt idx="59">
                  <c:v>711</c:v>
                </c:pt>
                <c:pt idx="60">
                  <c:v>673</c:v>
                </c:pt>
                <c:pt idx="61">
                  <c:v>255</c:v>
                </c:pt>
                <c:pt idx="62">
                  <c:v>317</c:v>
                </c:pt>
                <c:pt idx="63">
                  <c:v>204</c:v>
                </c:pt>
                <c:pt idx="64">
                  <c:v>595</c:v>
                </c:pt>
                <c:pt idx="65">
                  <c:v>801</c:v>
                </c:pt>
                <c:pt idx="66">
                  <c:v>635</c:v>
                </c:pt>
                <c:pt idx="67">
                  <c:v>437</c:v>
                </c:pt>
                <c:pt idx="68">
                  <c:v>527</c:v>
                </c:pt>
                <c:pt idx="69">
                  <c:v>483</c:v>
                </c:pt>
                <c:pt idx="70">
                  <c:v>312</c:v>
                </c:pt>
                <c:pt idx="71">
                  <c:v>574</c:v>
                </c:pt>
                <c:pt idx="72">
                  <c:v>554</c:v>
                </c:pt>
                <c:pt idx="73">
                  <c:v>324</c:v>
                </c:pt>
                <c:pt idx="74">
                  <c:v>588</c:v>
                </c:pt>
                <c:pt idx="75">
                  <c:v>691</c:v>
                </c:pt>
                <c:pt idx="76">
                  <c:v>386</c:v>
                </c:pt>
                <c:pt idx="77">
                  <c:v>631</c:v>
                </c:pt>
                <c:pt idx="78">
                  <c:v>708</c:v>
                </c:pt>
                <c:pt idx="79">
                  <c:v>71</c:v>
                </c:pt>
                <c:pt idx="80">
                  <c:v>408</c:v>
                </c:pt>
                <c:pt idx="81">
                  <c:v>163</c:v>
                </c:pt>
                <c:pt idx="82">
                  <c:v>163</c:v>
                </c:pt>
                <c:pt idx="83">
                  <c:v>321</c:v>
                </c:pt>
                <c:pt idx="84">
                  <c:v>357</c:v>
                </c:pt>
                <c:pt idx="85">
                  <c:v>641</c:v>
                </c:pt>
                <c:pt idx="86">
                  <c:v>382</c:v>
                </c:pt>
                <c:pt idx="87">
                  <c:v>243</c:v>
                </c:pt>
                <c:pt idx="88">
                  <c:v>372</c:v>
                </c:pt>
                <c:pt idx="89">
                  <c:v>504</c:v>
                </c:pt>
                <c:pt idx="90">
                  <c:v>317</c:v>
                </c:pt>
                <c:pt idx="91">
                  <c:v>443</c:v>
                </c:pt>
                <c:pt idx="92">
                  <c:v>537</c:v>
                </c:pt>
                <c:pt idx="93">
                  <c:v>180</c:v>
                </c:pt>
                <c:pt idx="94">
                  <c:v>123</c:v>
                </c:pt>
                <c:pt idx="95">
                  <c:v>379</c:v>
                </c:pt>
                <c:pt idx="96">
                  <c:v>235</c:v>
                </c:pt>
                <c:pt idx="97">
                  <c:v>448</c:v>
                </c:pt>
                <c:pt idx="98">
                  <c:v>302</c:v>
                </c:pt>
                <c:pt idx="99">
                  <c:v>158</c:v>
                </c:pt>
                <c:pt idx="100">
                  <c:v>459</c:v>
                </c:pt>
                <c:pt idx="101">
                  <c:v>459</c:v>
                </c:pt>
                <c:pt idx="102">
                  <c:v>230</c:v>
                </c:pt>
                <c:pt idx="103">
                  <c:v>160</c:v>
                </c:pt>
                <c:pt idx="104">
                  <c:v>315</c:v>
                </c:pt>
                <c:pt idx="105">
                  <c:v>125</c:v>
                </c:pt>
                <c:pt idx="106">
                  <c:v>229</c:v>
                </c:pt>
                <c:pt idx="107">
                  <c:v>248</c:v>
                </c:pt>
                <c:pt idx="108">
                  <c:v>165</c:v>
                </c:pt>
                <c:pt idx="109">
                  <c:v>229</c:v>
                </c:pt>
                <c:pt idx="110">
                  <c:v>219</c:v>
                </c:pt>
                <c:pt idx="111">
                  <c:v>267</c:v>
                </c:pt>
                <c:pt idx="112">
                  <c:v>244</c:v>
                </c:pt>
                <c:pt idx="113">
                  <c:v>146</c:v>
                </c:pt>
                <c:pt idx="114">
                  <c:v>174</c:v>
                </c:pt>
                <c:pt idx="115">
                  <c:v>233</c:v>
                </c:pt>
                <c:pt idx="116">
                  <c:v>183</c:v>
                </c:pt>
                <c:pt idx="117">
                  <c:v>185</c:v>
                </c:pt>
                <c:pt idx="118">
                  <c:v>135</c:v>
                </c:pt>
                <c:pt idx="119">
                  <c:v>96</c:v>
                </c:pt>
                <c:pt idx="120">
                  <c:v>129</c:v>
                </c:pt>
                <c:pt idx="121">
                  <c:v>81</c:v>
                </c:pt>
                <c:pt idx="122">
                  <c:v>144</c:v>
                </c:pt>
                <c:pt idx="123">
                  <c:v>182</c:v>
                </c:pt>
                <c:pt idx="124">
                  <c:v>155</c:v>
                </c:pt>
                <c:pt idx="125">
                  <c:v>209</c:v>
                </c:pt>
                <c:pt idx="126">
                  <c:v>212</c:v>
                </c:pt>
                <c:pt idx="127">
                  <c:v>122</c:v>
                </c:pt>
                <c:pt idx="128">
                  <c:v>125</c:v>
                </c:pt>
                <c:pt idx="129">
                  <c:v>95</c:v>
                </c:pt>
                <c:pt idx="130">
                  <c:v>171</c:v>
                </c:pt>
                <c:pt idx="131">
                  <c:v>76</c:v>
                </c:pt>
                <c:pt idx="132">
                  <c:v>110</c:v>
                </c:pt>
                <c:pt idx="133">
                  <c:v>112</c:v>
                </c:pt>
                <c:pt idx="134">
                  <c:v>104</c:v>
                </c:pt>
                <c:pt idx="135">
                  <c:v>91</c:v>
                </c:pt>
                <c:pt idx="136">
                  <c:v>70</c:v>
                </c:pt>
                <c:pt idx="137">
                  <c:v>77</c:v>
                </c:pt>
                <c:pt idx="138">
                  <c:v>79</c:v>
                </c:pt>
                <c:pt idx="139">
                  <c:v>100</c:v>
                </c:pt>
                <c:pt idx="140">
                  <c:v>128</c:v>
                </c:pt>
                <c:pt idx="141">
                  <c:v>102</c:v>
                </c:pt>
                <c:pt idx="142">
                  <c:v>37</c:v>
                </c:pt>
                <c:pt idx="143">
                  <c:v>66</c:v>
                </c:pt>
                <c:pt idx="144">
                  <c:v>19</c:v>
                </c:pt>
                <c:pt idx="145">
                  <c:v>30</c:v>
                </c:pt>
                <c:pt idx="146">
                  <c:v>40</c:v>
                </c:pt>
                <c:pt idx="147">
                  <c:v>33</c:v>
                </c:pt>
                <c:pt idx="148">
                  <c:v>10</c:v>
                </c:pt>
                <c:pt idx="149">
                  <c:v>43</c:v>
                </c:pt>
                <c:pt idx="150">
                  <c:v>50</c:v>
                </c:pt>
                <c:pt idx="151">
                  <c:v>44</c:v>
                </c:pt>
                <c:pt idx="152">
                  <c:v>7</c:v>
                </c:pt>
                <c:pt idx="153">
                  <c:v>6</c:v>
                </c:pt>
                <c:pt idx="154">
                  <c:v>56</c:v>
                </c:pt>
                <c:pt idx="155">
                  <c:v>16</c:v>
                </c:pt>
                <c:pt idx="156">
                  <c:v>21</c:v>
                </c:pt>
                <c:pt idx="157">
                  <c:v>23</c:v>
                </c:pt>
                <c:pt idx="158">
                  <c:v>51</c:v>
                </c:pt>
                <c:pt idx="159">
                  <c:v>10</c:v>
                </c:pt>
                <c:pt idx="160">
                  <c:v>27</c:v>
                </c:pt>
                <c:pt idx="161">
                  <c:v>36</c:v>
                </c:pt>
                <c:pt idx="162">
                  <c:v>25</c:v>
                </c:pt>
                <c:pt idx="163">
                  <c:v>23</c:v>
                </c:pt>
                <c:pt idx="164">
                  <c:v>23</c:v>
                </c:pt>
                <c:pt idx="165">
                  <c:v>4</c:v>
                </c:pt>
                <c:pt idx="166">
                  <c:v>38</c:v>
                </c:pt>
                <c:pt idx="167">
                  <c:v>18</c:v>
                </c:pt>
                <c:pt idx="168">
                  <c:v>26</c:v>
                </c:pt>
                <c:pt idx="169">
                  <c:v>22</c:v>
                </c:pt>
                <c:pt idx="170">
                  <c:v>33</c:v>
                </c:pt>
                <c:pt idx="171">
                  <c:v>3</c:v>
                </c:pt>
                <c:pt idx="172">
                  <c:v>27</c:v>
                </c:pt>
                <c:pt idx="173">
                  <c:v>2</c:v>
                </c:pt>
                <c:pt idx="174">
                  <c:v>15</c:v>
                </c:pt>
                <c:pt idx="175">
                  <c:v>15</c:v>
                </c:pt>
                <c:pt idx="176">
                  <c:v>12</c:v>
                </c:pt>
                <c:pt idx="177">
                  <c:v>19</c:v>
                </c:pt>
                <c:pt idx="178">
                  <c:v>1</c:v>
                </c:pt>
                <c:pt idx="179">
                  <c:v>23</c:v>
                </c:pt>
                <c:pt idx="180">
                  <c:v>16</c:v>
                </c:pt>
                <c:pt idx="181">
                  <c:v>17</c:v>
                </c:pt>
                <c:pt idx="182">
                  <c:v>29</c:v>
                </c:pt>
                <c:pt idx="183">
                  <c:v>13</c:v>
                </c:pt>
                <c:pt idx="184">
                  <c:v>18</c:v>
                </c:pt>
                <c:pt idx="185">
                  <c:v>9</c:v>
                </c:pt>
                <c:pt idx="186">
                  <c:v>17</c:v>
                </c:pt>
                <c:pt idx="187">
                  <c:v>2</c:v>
                </c:pt>
                <c:pt idx="188">
                  <c:v>22</c:v>
                </c:pt>
                <c:pt idx="189">
                  <c:v>8</c:v>
                </c:pt>
                <c:pt idx="190">
                  <c:v>29</c:v>
                </c:pt>
                <c:pt idx="191">
                  <c:v>6</c:v>
                </c:pt>
                <c:pt idx="192">
                  <c:v>1</c:v>
                </c:pt>
                <c:pt idx="193">
                  <c:v>8</c:v>
                </c:pt>
                <c:pt idx="194">
                  <c:v>0</c:v>
                </c:pt>
                <c:pt idx="195">
                  <c:v>5</c:v>
                </c:pt>
                <c:pt idx="196">
                  <c:v>5</c:v>
                </c:pt>
                <c:pt idx="197">
                  <c:v>2</c:v>
                </c:pt>
                <c:pt idx="198">
                  <c:v>18</c:v>
                </c:pt>
                <c:pt idx="199">
                  <c:v>17</c:v>
                </c:pt>
                <c:pt idx="200">
                  <c:v>16</c:v>
                </c:pt>
                <c:pt idx="201">
                  <c:v>7</c:v>
                </c:pt>
                <c:pt idx="202">
                  <c:v>0</c:v>
                </c:pt>
                <c:pt idx="203">
                  <c:v>3</c:v>
                </c:pt>
                <c:pt idx="204">
                  <c:v>3</c:v>
                </c:pt>
                <c:pt idx="205">
                  <c:v>9</c:v>
                </c:pt>
                <c:pt idx="206">
                  <c:v>14</c:v>
                </c:pt>
                <c:pt idx="207">
                  <c:v>11</c:v>
                </c:pt>
                <c:pt idx="208">
                  <c:v>0</c:v>
                </c:pt>
                <c:pt idx="209">
                  <c:v>4</c:v>
                </c:pt>
                <c:pt idx="210">
                  <c:v>2</c:v>
                </c:pt>
                <c:pt idx="211">
                  <c:v>8</c:v>
                </c:pt>
                <c:pt idx="212">
                  <c:v>1</c:v>
                </c:pt>
                <c:pt idx="213">
                  <c:v>2</c:v>
                </c:pt>
                <c:pt idx="214">
                  <c:v>1394</c:v>
                </c:pt>
                <c:pt idx="215">
                  <c:v>1315</c:v>
                </c:pt>
                <c:pt idx="216">
                  <c:v>1083</c:v>
                </c:pt>
                <c:pt idx="217">
                  <c:v>968</c:v>
                </c:pt>
                <c:pt idx="218">
                  <c:v>1493</c:v>
                </c:pt>
                <c:pt idx="219">
                  <c:v>879</c:v>
                </c:pt>
                <c:pt idx="220">
                  <c:v>1060</c:v>
                </c:pt>
                <c:pt idx="221">
                  <c:v>736</c:v>
                </c:pt>
                <c:pt idx="222">
                  <c:v>864</c:v>
                </c:pt>
                <c:pt idx="223">
                  <c:v>1285</c:v>
                </c:pt>
                <c:pt idx="224">
                  <c:v>1184</c:v>
                </c:pt>
                <c:pt idx="225">
                  <c:v>817</c:v>
                </c:pt>
                <c:pt idx="226">
                  <c:v>1486</c:v>
                </c:pt>
                <c:pt idx="227">
                  <c:v>1074</c:v>
                </c:pt>
                <c:pt idx="228">
                  <c:v>979</c:v>
                </c:pt>
                <c:pt idx="229">
                  <c:v>938</c:v>
                </c:pt>
                <c:pt idx="230">
                  <c:v>597</c:v>
                </c:pt>
                <c:pt idx="231">
                  <c:v>1478</c:v>
                </c:pt>
                <c:pt idx="232">
                  <c:v>777</c:v>
                </c:pt>
                <c:pt idx="233">
                  <c:v>1449</c:v>
                </c:pt>
                <c:pt idx="234">
                  <c:v>1023</c:v>
                </c:pt>
                <c:pt idx="235">
                  <c:v>1035</c:v>
                </c:pt>
                <c:pt idx="236">
                  <c:v>992</c:v>
                </c:pt>
                <c:pt idx="237">
                  <c:v>721</c:v>
                </c:pt>
                <c:pt idx="238">
                  <c:v>587</c:v>
                </c:pt>
                <c:pt idx="239">
                  <c:v>556</c:v>
                </c:pt>
                <c:pt idx="240">
                  <c:v>556</c:v>
                </c:pt>
                <c:pt idx="241">
                  <c:v>1149</c:v>
                </c:pt>
                <c:pt idx="242">
                  <c:v>1253</c:v>
                </c:pt>
                <c:pt idx="243">
                  <c:v>1218</c:v>
                </c:pt>
                <c:pt idx="244">
                  <c:v>1311</c:v>
                </c:pt>
                <c:pt idx="245">
                  <c:v>1017</c:v>
                </c:pt>
                <c:pt idx="246">
                  <c:v>551</c:v>
                </c:pt>
                <c:pt idx="247">
                  <c:v>496</c:v>
                </c:pt>
                <c:pt idx="248">
                  <c:v>1012</c:v>
                </c:pt>
                <c:pt idx="249">
                  <c:v>693</c:v>
                </c:pt>
                <c:pt idx="250">
                  <c:v>557</c:v>
                </c:pt>
                <c:pt idx="251">
                  <c:v>778</c:v>
                </c:pt>
                <c:pt idx="252">
                  <c:v>792</c:v>
                </c:pt>
                <c:pt idx="253">
                  <c:v>558</c:v>
                </c:pt>
                <c:pt idx="254">
                  <c:v>1</c:v>
                </c:pt>
                <c:pt idx="255">
                  <c:v>1379</c:v>
                </c:pt>
                <c:pt idx="256">
                  <c:v>547</c:v>
                </c:pt>
                <c:pt idx="257">
                  <c:v>863</c:v>
                </c:pt>
                <c:pt idx="258">
                  <c:v>1349</c:v>
                </c:pt>
                <c:pt idx="259">
                  <c:v>1013</c:v>
                </c:pt>
                <c:pt idx="260">
                  <c:v>650</c:v>
                </c:pt>
                <c:pt idx="261">
                  <c:v>1218</c:v>
                </c:pt>
                <c:pt idx="262">
                  <c:v>754</c:v>
                </c:pt>
                <c:pt idx="263">
                  <c:v>1245</c:v>
                </c:pt>
                <c:pt idx="264">
                  <c:v>1205</c:v>
                </c:pt>
                <c:pt idx="265">
                  <c:v>967</c:v>
                </c:pt>
                <c:pt idx="266">
                  <c:v>684</c:v>
                </c:pt>
                <c:pt idx="267">
                  <c:v>561</c:v>
                </c:pt>
                <c:pt idx="268">
                  <c:v>811</c:v>
                </c:pt>
                <c:pt idx="269">
                  <c:v>779</c:v>
                </c:pt>
                <c:pt idx="270">
                  <c:v>423</c:v>
                </c:pt>
                <c:pt idx="271">
                  <c:v>674</c:v>
                </c:pt>
                <c:pt idx="272">
                  <c:v>559</c:v>
                </c:pt>
                <c:pt idx="273">
                  <c:v>1279</c:v>
                </c:pt>
                <c:pt idx="274">
                  <c:v>1076</c:v>
                </c:pt>
                <c:pt idx="275">
                  <c:v>519</c:v>
                </c:pt>
                <c:pt idx="276">
                  <c:v>342</c:v>
                </c:pt>
                <c:pt idx="277">
                  <c:v>292</c:v>
                </c:pt>
                <c:pt idx="278">
                  <c:v>1181</c:v>
                </c:pt>
                <c:pt idx="279">
                  <c:v>783</c:v>
                </c:pt>
                <c:pt idx="280">
                  <c:v>611</c:v>
                </c:pt>
                <c:pt idx="281">
                  <c:v>823</c:v>
                </c:pt>
                <c:pt idx="282">
                  <c:v>707</c:v>
                </c:pt>
                <c:pt idx="283">
                  <c:v>882</c:v>
                </c:pt>
                <c:pt idx="284">
                  <c:v>726</c:v>
                </c:pt>
                <c:pt idx="285">
                  <c:v>1004</c:v>
                </c:pt>
                <c:pt idx="286">
                  <c:v>833</c:v>
                </c:pt>
                <c:pt idx="287">
                  <c:v>1039</c:v>
                </c:pt>
                <c:pt idx="288">
                  <c:v>940</c:v>
                </c:pt>
                <c:pt idx="289">
                  <c:v>835</c:v>
                </c:pt>
                <c:pt idx="290">
                  <c:v>407</c:v>
                </c:pt>
                <c:pt idx="291">
                  <c:v>1171</c:v>
                </c:pt>
                <c:pt idx="292">
                  <c:v>1050</c:v>
                </c:pt>
                <c:pt idx="293">
                  <c:v>749</c:v>
                </c:pt>
                <c:pt idx="294">
                  <c:v>794</c:v>
                </c:pt>
                <c:pt idx="295">
                  <c:v>1142</c:v>
                </c:pt>
                <c:pt idx="296">
                  <c:v>483</c:v>
                </c:pt>
                <c:pt idx="297">
                  <c:v>1200</c:v>
                </c:pt>
                <c:pt idx="298">
                  <c:v>675</c:v>
                </c:pt>
                <c:pt idx="299">
                  <c:v>575</c:v>
                </c:pt>
                <c:pt idx="300">
                  <c:v>627</c:v>
                </c:pt>
                <c:pt idx="301">
                  <c:v>1047</c:v>
                </c:pt>
                <c:pt idx="302">
                  <c:v>656</c:v>
                </c:pt>
                <c:pt idx="303">
                  <c:v>1076</c:v>
                </c:pt>
                <c:pt idx="304">
                  <c:v>507</c:v>
                </c:pt>
                <c:pt idx="305">
                  <c:v>647</c:v>
                </c:pt>
                <c:pt idx="306">
                  <c:v>760</c:v>
                </c:pt>
                <c:pt idx="307">
                  <c:v>674</c:v>
                </c:pt>
                <c:pt idx="308">
                  <c:v>739</c:v>
                </c:pt>
                <c:pt idx="309">
                  <c:v>322</c:v>
                </c:pt>
                <c:pt idx="310">
                  <c:v>565</c:v>
                </c:pt>
                <c:pt idx="311">
                  <c:v>711</c:v>
                </c:pt>
                <c:pt idx="312">
                  <c:v>421</c:v>
                </c:pt>
                <c:pt idx="313">
                  <c:v>925</c:v>
                </c:pt>
                <c:pt idx="314">
                  <c:v>563</c:v>
                </c:pt>
                <c:pt idx="315">
                  <c:v>399</c:v>
                </c:pt>
                <c:pt idx="316">
                  <c:v>267</c:v>
                </c:pt>
                <c:pt idx="317">
                  <c:v>324</c:v>
                </c:pt>
                <c:pt idx="318">
                  <c:v>445</c:v>
                </c:pt>
                <c:pt idx="319">
                  <c:v>1115</c:v>
                </c:pt>
                <c:pt idx="320">
                  <c:v>658</c:v>
                </c:pt>
                <c:pt idx="321">
                  <c:v>758</c:v>
                </c:pt>
                <c:pt idx="322">
                  <c:v>350</c:v>
                </c:pt>
                <c:pt idx="323">
                  <c:v>635</c:v>
                </c:pt>
                <c:pt idx="324">
                  <c:v>333</c:v>
                </c:pt>
                <c:pt idx="325">
                  <c:v>709</c:v>
                </c:pt>
                <c:pt idx="326">
                  <c:v>920</c:v>
                </c:pt>
                <c:pt idx="327">
                  <c:v>432</c:v>
                </c:pt>
                <c:pt idx="328">
                  <c:v>533</c:v>
                </c:pt>
                <c:pt idx="329">
                  <c:v>482</c:v>
                </c:pt>
                <c:pt idx="330">
                  <c:v>826</c:v>
                </c:pt>
                <c:pt idx="331">
                  <c:v>847</c:v>
                </c:pt>
                <c:pt idx="332">
                  <c:v>546</c:v>
                </c:pt>
                <c:pt idx="333">
                  <c:v>753</c:v>
                </c:pt>
                <c:pt idx="334">
                  <c:v>1001</c:v>
                </c:pt>
                <c:pt idx="335">
                  <c:v>1090</c:v>
                </c:pt>
                <c:pt idx="336">
                  <c:v>792</c:v>
                </c:pt>
                <c:pt idx="337">
                  <c:v>353</c:v>
                </c:pt>
                <c:pt idx="338">
                  <c:v>344</c:v>
                </c:pt>
                <c:pt idx="339">
                  <c:v>934</c:v>
                </c:pt>
                <c:pt idx="340">
                  <c:v>496</c:v>
                </c:pt>
                <c:pt idx="341">
                  <c:v>1166</c:v>
                </c:pt>
                <c:pt idx="342">
                  <c:v>483</c:v>
                </c:pt>
                <c:pt idx="343">
                  <c:v>1004</c:v>
                </c:pt>
                <c:pt idx="344">
                  <c:v>1050</c:v>
                </c:pt>
                <c:pt idx="345">
                  <c:v>952</c:v>
                </c:pt>
                <c:pt idx="346">
                  <c:v>769</c:v>
                </c:pt>
                <c:pt idx="347">
                  <c:v>525</c:v>
                </c:pt>
                <c:pt idx="348">
                  <c:v>572</c:v>
                </c:pt>
                <c:pt idx="349">
                  <c:v>713</c:v>
                </c:pt>
                <c:pt idx="350">
                  <c:v>450</c:v>
                </c:pt>
                <c:pt idx="351">
                  <c:v>434</c:v>
                </c:pt>
                <c:pt idx="352">
                  <c:v>239</c:v>
                </c:pt>
                <c:pt idx="353">
                  <c:v>482</c:v>
                </c:pt>
                <c:pt idx="354">
                  <c:v>410</c:v>
                </c:pt>
                <c:pt idx="355">
                  <c:v>1074</c:v>
                </c:pt>
                <c:pt idx="356">
                  <c:v>546</c:v>
                </c:pt>
                <c:pt idx="357">
                  <c:v>800</c:v>
                </c:pt>
                <c:pt idx="358">
                  <c:v>1103</c:v>
                </c:pt>
                <c:pt idx="359">
                  <c:v>707</c:v>
                </c:pt>
                <c:pt idx="360">
                  <c:v>1099</c:v>
                </c:pt>
                <c:pt idx="361">
                  <c:v>1099</c:v>
                </c:pt>
                <c:pt idx="362">
                  <c:v>820</c:v>
                </c:pt>
                <c:pt idx="363">
                  <c:v>757</c:v>
                </c:pt>
                <c:pt idx="364">
                  <c:v>145</c:v>
                </c:pt>
                <c:pt idx="365">
                  <c:v>895</c:v>
                </c:pt>
                <c:pt idx="366">
                  <c:v>964</c:v>
                </c:pt>
                <c:pt idx="367">
                  <c:v>909</c:v>
                </c:pt>
                <c:pt idx="368">
                  <c:v>856</c:v>
                </c:pt>
                <c:pt idx="369">
                  <c:v>372</c:v>
                </c:pt>
                <c:pt idx="370">
                  <c:v>269</c:v>
                </c:pt>
                <c:pt idx="371">
                  <c:v>548</c:v>
                </c:pt>
                <c:pt idx="372">
                  <c:v>227</c:v>
                </c:pt>
                <c:pt idx="373">
                  <c:v>693</c:v>
                </c:pt>
                <c:pt idx="374">
                  <c:v>560</c:v>
                </c:pt>
                <c:pt idx="375">
                  <c:v>463</c:v>
                </c:pt>
                <c:pt idx="376">
                  <c:v>562</c:v>
                </c:pt>
                <c:pt idx="377">
                  <c:v>562</c:v>
                </c:pt>
                <c:pt idx="378">
                  <c:v>460</c:v>
                </c:pt>
                <c:pt idx="379">
                  <c:v>555</c:v>
                </c:pt>
                <c:pt idx="380">
                  <c:v>423</c:v>
                </c:pt>
                <c:pt idx="381">
                  <c:v>789</c:v>
                </c:pt>
                <c:pt idx="382">
                  <c:v>217</c:v>
                </c:pt>
                <c:pt idx="383">
                  <c:v>721</c:v>
                </c:pt>
                <c:pt idx="384">
                  <c:v>274</c:v>
                </c:pt>
                <c:pt idx="385">
                  <c:v>724</c:v>
                </c:pt>
                <c:pt idx="386">
                  <c:v>1000</c:v>
                </c:pt>
                <c:pt idx="387">
                  <c:v>387</c:v>
                </c:pt>
                <c:pt idx="388">
                  <c:v>169</c:v>
                </c:pt>
                <c:pt idx="389">
                  <c:v>707</c:v>
                </c:pt>
                <c:pt idx="390">
                  <c:v>438</c:v>
                </c:pt>
                <c:pt idx="391">
                  <c:v>362</c:v>
                </c:pt>
                <c:pt idx="392">
                  <c:v>600</c:v>
                </c:pt>
                <c:pt idx="393">
                  <c:v>209</c:v>
                </c:pt>
                <c:pt idx="394">
                  <c:v>418</c:v>
                </c:pt>
                <c:pt idx="395">
                  <c:v>377</c:v>
                </c:pt>
                <c:pt idx="396">
                  <c:v>247</c:v>
                </c:pt>
                <c:pt idx="397">
                  <c:v>336</c:v>
                </c:pt>
                <c:pt idx="398">
                  <c:v>944</c:v>
                </c:pt>
                <c:pt idx="399">
                  <c:v>620</c:v>
                </c:pt>
                <c:pt idx="400">
                  <c:v>637</c:v>
                </c:pt>
                <c:pt idx="401">
                  <c:v>623</c:v>
                </c:pt>
                <c:pt idx="402">
                  <c:v>356</c:v>
                </c:pt>
                <c:pt idx="403">
                  <c:v>733</c:v>
                </c:pt>
                <c:pt idx="404">
                  <c:v>530</c:v>
                </c:pt>
                <c:pt idx="405">
                  <c:v>512</c:v>
                </c:pt>
                <c:pt idx="406">
                  <c:v>179</c:v>
                </c:pt>
                <c:pt idx="407">
                  <c:v>378</c:v>
                </c:pt>
                <c:pt idx="408">
                  <c:v>255</c:v>
                </c:pt>
                <c:pt idx="409">
                  <c:v>656</c:v>
                </c:pt>
                <c:pt idx="410">
                  <c:v>760</c:v>
                </c:pt>
                <c:pt idx="411">
                  <c:v>615</c:v>
                </c:pt>
                <c:pt idx="412">
                  <c:v>476</c:v>
                </c:pt>
                <c:pt idx="413">
                  <c:v>572</c:v>
                </c:pt>
                <c:pt idx="414">
                  <c:v>390</c:v>
                </c:pt>
                <c:pt idx="415">
                  <c:v>182</c:v>
                </c:pt>
                <c:pt idx="416">
                  <c:v>652</c:v>
                </c:pt>
                <c:pt idx="417">
                  <c:v>207</c:v>
                </c:pt>
                <c:pt idx="418">
                  <c:v>398</c:v>
                </c:pt>
                <c:pt idx="419">
                  <c:v>465</c:v>
                </c:pt>
                <c:pt idx="420">
                  <c:v>790</c:v>
                </c:pt>
                <c:pt idx="421">
                  <c:v>478</c:v>
                </c:pt>
                <c:pt idx="422">
                  <c:v>867</c:v>
                </c:pt>
                <c:pt idx="423">
                  <c:v>507</c:v>
                </c:pt>
                <c:pt idx="424">
                  <c:v>689</c:v>
                </c:pt>
                <c:pt idx="425">
                  <c:v>670</c:v>
                </c:pt>
                <c:pt idx="426">
                  <c:v>196</c:v>
                </c:pt>
                <c:pt idx="427">
                  <c:v>407</c:v>
                </c:pt>
                <c:pt idx="428">
                  <c:v>815</c:v>
                </c:pt>
                <c:pt idx="429">
                  <c:v>225</c:v>
                </c:pt>
                <c:pt idx="430">
                  <c:v>331</c:v>
                </c:pt>
                <c:pt idx="431">
                  <c:v>614</c:v>
                </c:pt>
                <c:pt idx="432">
                  <c:v>384</c:v>
                </c:pt>
                <c:pt idx="433">
                  <c:v>686</c:v>
                </c:pt>
                <c:pt idx="434">
                  <c:v>750</c:v>
                </c:pt>
                <c:pt idx="435">
                  <c:v>666</c:v>
                </c:pt>
                <c:pt idx="436">
                  <c:v>183</c:v>
                </c:pt>
                <c:pt idx="437">
                  <c:v>318</c:v>
                </c:pt>
                <c:pt idx="438">
                  <c:v>407</c:v>
                </c:pt>
                <c:pt idx="439">
                  <c:v>572</c:v>
                </c:pt>
                <c:pt idx="440">
                  <c:v>702</c:v>
                </c:pt>
                <c:pt idx="441">
                  <c:v>295</c:v>
                </c:pt>
                <c:pt idx="442">
                  <c:v>200</c:v>
                </c:pt>
                <c:pt idx="443">
                  <c:v>519</c:v>
                </c:pt>
                <c:pt idx="444">
                  <c:v>444</c:v>
                </c:pt>
                <c:pt idx="445">
                  <c:v>674</c:v>
                </c:pt>
                <c:pt idx="446">
                  <c:v>307</c:v>
                </c:pt>
                <c:pt idx="447">
                  <c:v>340</c:v>
                </c:pt>
                <c:pt idx="448">
                  <c:v>629</c:v>
                </c:pt>
                <c:pt idx="449">
                  <c:v>504</c:v>
                </c:pt>
                <c:pt idx="450">
                  <c:v>217</c:v>
                </c:pt>
                <c:pt idx="451">
                  <c:v>522</c:v>
                </c:pt>
                <c:pt idx="452">
                  <c:v>199</c:v>
                </c:pt>
                <c:pt idx="453">
                  <c:v>129</c:v>
                </c:pt>
                <c:pt idx="454">
                  <c:v>238</c:v>
                </c:pt>
                <c:pt idx="455">
                  <c:v>387</c:v>
                </c:pt>
                <c:pt idx="456">
                  <c:v>714</c:v>
                </c:pt>
                <c:pt idx="457">
                  <c:v>598</c:v>
                </c:pt>
                <c:pt idx="458">
                  <c:v>462</c:v>
                </c:pt>
                <c:pt idx="459">
                  <c:v>524</c:v>
                </c:pt>
                <c:pt idx="460">
                  <c:v>315</c:v>
                </c:pt>
                <c:pt idx="461">
                  <c:v>258</c:v>
                </c:pt>
                <c:pt idx="462">
                  <c:v>393</c:v>
                </c:pt>
                <c:pt idx="463">
                  <c:v>133</c:v>
                </c:pt>
                <c:pt idx="464">
                  <c:v>397</c:v>
                </c:pt>
                <c:pt idx="465">
                  <c:v>675</c:v>
                </c:pt>
                <c:pt idx="466">
                  <c:v>454</c:v>
                </c:pt>
                <c:pt idx="467">
                  <c:v>366</c:v>
                </c:pt>
                <c:pt idx="468">
                  <c:v>163</c:v>
                </c:pt>
                <c:pt idx="469">
                  <c:v>228</c:v>
                </c:pt>
                <c:pt idx="470">
                  <c:v>495</c:v>
                </c:pt>
                <c:pt idx="471">
                  <c:v>656</c:v>
                </c:pt>
                <c:pt idx="472">
                  <c:v>539</c:v>
                </c:pt>
                <c:pt idx="473">
                  <c:v>217</c:v>
                </c:pt>
                <c:pt idx="474">
                  <c:v>448</c:v>
                </c:pt>
                <c:pt idx="475">
                  <c:v>303</c:v>
                </c:pt>
                <c:pt idx="476">
                  <c:v>422</c:v>
                </c:pt>
                <c:pt idx="477">
                  <c:v>329</c:v>
                </c:pt>
                <c:pt idx="478">
                  <c:v>283</c:v>
                </c:pt>
                <c:pt idx="479">
                  <c:v>489</c:v>
                </c:pt>
                <c:pt idx="480">
                  <c:v>622</c:v>
                </c:pt>
                <c:pt idx="481">
                  <c:v>554</c:v>
                </c:pt>
                <c:pt idx="482">
                  <c:v>593</c:v>
                </c:pt>
                <c:pt idx="483">
                  <c:v>642</c:v>
                </c:pt>
                <c:pt idx="484">
                  <c:v>479</c:v>
                </c:pt>
                <c:pt idx="485">
                  <c:v>221</c:v>
                </c:pt>
                <c:pt idx="486">
                  <c:v>180</c:v>
                </c:pt>
                <c:pt idx="487">
                  <c:v>604</c:v>
                </c:pt>
                <c:pt idx="488">
                  <c:v>379</c:v>
                </c:pt>
                <c:pt idx="489">
                  <c:v>539</c:v>
                </c:pt>
                <c:pt idx="490">
                  <c:v>532</c:v>
                </c:pt>
                <c:pt idx="491">
                  <c:v>388</c:v>
                </c:pt>
                <c:pt idx="492">
                  <c:v>293</c:v>
                </c:pt>
                <c:pt idx="493">
                  <c:v>267</c:v>
                </c:pt>
                <c:pt idx="494">
                  <c:v>502</c:v>
                </c:pt>
                <c:pt idx="495">
                  <c:v>629</c:v>
                </c:pt>
                <c:pt idx="496">
                  <c:v>490</c:v>
                </c:pt>
                <c:pt idx="497">
                  <c:v>176</c:v>
                </c:pt>
                <c:pt idx="498">
                  <c:v>576</c:v>
                </c:pt>
                <c:pt idx="499">
                  <c:v>626</c:v>
                </c:pt>
                <c:pt idx="500">
                  <c:v>184</c:v>
                </c:pt>
                <c:pt idx="501">
                  <c:v>513</c:v>
                </c:pt>
                <c:pt idx="502">
                  <c:v>374</c:v>
                </c:pt>
                <c:pt idx="503">
                  <c:v>236</c:v>
                </c:pt>
                <c:pt idx="504">
                  <c:v>349</c:v>
                </c:pt>
                <c:pt idx="505">
                  <c:v>184</c:v>
                </c:pt>
                <c:pt idx="506">
                  <c:v>403</c:v>
                </c:pt>
                <c:pt idx="507">
                  <c:v>201</c:v>
                </c:pt>
                <c:pt idx="508">
                  <c:v>538</c:v>
                </c:pt>
                <c:pt idx="509">
                  <c:v>544</c:v>
                </c:pt>
                <c:pt idx="510">
                  <c:v>235</c:v>
                </c:pt>
                <c:pt idx="511">
                  <c:v>261</c:v>
                </c:pt>
                <c:pt idx="512">
                  <c:v>412</c:v>
                </c:pt>
                <c:pt idx="513">
                  <c:v>275</c:v>
                </c:pt>
                <c:pt idx="514">
                  <c:v>138</c:v>
                </c:pt>
                <c:pt idx="515">
                  <c:v>565</c:v>
                </c:pt>
                <c:pt idx="516">
                  <c:v>371</c:v>
                </c:pt>
                <c:pt idx="517">
                  <c:v>359</c:v>
                </c:pt>
                <c:pt idx="518">
                  <c:v>457</c:v>
                </c:pt>
                <c:pt idx="519">
                  <c:v>306</c:v>
                </c:pt>
                <c:pt idx="520">
                  <c:v>151</c:v>
                </c:pt>
                <c:pt idx="521">
                  <c:v>173</c:v>
                </c:pt>
                <c:pt idx="522">
                  <c:v>508</c:v>
                </c:pt>
                <c:pt idx="523">
                  <c:v>483</c:v>
                </c:pt>
                <c:pt idx="524">
                  <c:v>327</c:v>
                </c:pt>
                <c:pt idx="525">
                  <c:v>166</c:v>
                </c:pt>
                <c:pt idx="526">
                  <c:v>212</c:v>
                </c:pt>
                <c:pt idx="527">
                  <c:v>264</c:v>
                </c:pt>
                <c:pt idx="528">
                  <c:v>464</c:v>
                </c:pt>
                <c:pt idx="529">
                  <c:v>356</c:v>
                </c:pt>
                <c:pt idx="530">
                  <c:v>441</c:v>
                </c:pt>
                <c:pt idx="531">
                  <c:v>328</c:v>
                </c:pt>
                <c:pt idx="532">
                  <c:v>410</c:v>
                </c:pt>
                <c:pt idx="533">
                  <c:v>313</c:v>
                </c:pt>
                <c:pt idx="534">
                  <c:v>313</c:v>
                </c:pt>
                <c:pt idx="535">
                  <c:v>443</c:v>
                </c:pt>
                <c:pt idx="536">
                  <c:v>47</c:v>
                </c:pt>
                <c:pt idx="537">
                  <c:v>63</c:v>
                </c:pt>
                <c:pt idx="538">
                  <c:v>254</c:v>
                </c:pt>
                <c:pt idx="539">
                  <c:v>330</c:v>
                </c:pt>
                <c:pt idx="540">
                  <c:v>391</c:v>
                </c:pt>
                <c:pt idx="541">
                  <c:v>378</c:v>
                </c:pt>
                <c:pt idx="542">
                  <c:v>256</c:v>
                </c:pt>
                <c:pt idx="543">
                  <c:v>179</c:v>
                </c:pt>
                <c:pt idx="544">
                  <c:v>378</c:v>
                </c:pt>
                <c:pt idx="545">
                  <c:v>509</c:v>
                </c:pt>
                <c:pt idx="546">
                  <c:v>384</c:v>
                </c:pt>
                <c:pt idx="547">
                  <c:v>516</c:v>
                </c:pt>
                <c:pt idx="548">
                  <c:v>335</c:v>
                </c:pt>
                <c:pt idx="549">
                  <c:v>153</c:v>
                </c:pt>
                <c:pt idx="550">
                  <c:v>371</c:v>
                </c:pt>
                <c:pt idx="551">
                  <c:v>369</c:v>
                </c:pt>
                <c:pt idx="552">
                  <c:v>451</c:v>
                </c:pt>
                <c:pt idx="553">
                  <c:v>447</c:v>
                </c:pt>
                <c:pt idx="554">
                  <c:v>342</c:v>
                </c:pt>
                <c:pt idx="555">
                  <c:v>397</c:v>
                </c:pt>
                <c:pt idx="556">
                  <c:v>281</c:v>
                </c:pt>
                <c:pt idx="557">
                  <c:v>376</c:v>
                </c:pt>
                <c:pt idx="558">
                  <c:v>297</c:v>
                </c:pt>
                <c:pt idx="559">
                  <c:v>457</c:v>
                </c:pt>
                <c:pt idx="560">
                  <c:v>462</c:v>
                </c:pt>
                <c:pt idx="561">
                  <c:v>247</c:v>
                </c:pt>
                <c:pt idx="562">
                  <c:v>370</c:v>
                </c:pt>
                <c:pt idx="563">
                  <c:v>383</c:v>
                </c:pt>
                <c:pt idx="564">
                  <c:v>171</c:v>
                </c:pt>
                <c:pt idx="565">
                  <c:v>115</c:v>
                </c:pt>
                <c:pt idx="566">
                  <c:v>270</c:v>
                </c:pt>
                <c:pt idx="567">
                  <c:v>277</c:v>
                </c:pt>
                <c:pt idx="568">
                  <c:v>167</c:v>
                </c:pt>
                <c:pt idx="569">
                  <c:v>120</c:v>
                </c:pt>
                <c:pt idx="570">
                  <c:v>71</c:v>
                </c:pt>
                <c:pt idx="571">
                  <c:v>346</c:v>
                </c:pt>
                <c:pt idx="572">
                  <c:v>295</c:v>
                </c:pt>
                <c:pt idx="573">
                  <c:v>411</c:v>
                </c:pt>
                <c:pt idx="574">
                  <c:v>296</c:v>
                </c:pt>
                <c:pt idx="575">
                  <c:v>301</c:v>
                </c:pt>
                <c:pt idx="576">
                  <c:v>408</c:v>
                </c:pt>
                <c:pt idx="577">
                  <c:v>228</c:v>
                </c:pt>
                <c:pt idx="578">
                  <c:v>120</c:v>
                </c:pt>
                <c:pt idx="579">
                  <c:v>141</c:v>
                </c:pt>
                <c:pt idx="580">
                  <c:v>262</c:v>
                </c:pt>
                <c:pt idx="581">
                  <c:v>349</c:v>
                </c:pt>
                <c:pt idx="582">
                  <c:v>188</c:v>
                </c:pt>
                <c:pt idx="583">
                  <c:v>244</c:v>
                </c:pt>
                <c:pt idx="584">
                  <c:v>261</c:v>
                </c:pt>
                <c:pt idx="585">
                  <c:v>7</c:v>
                </c:pt>
                <c:pt idx="586">
                  <c:v>293</c:v>
                </c:pt>
                <c:pt idx="587">
                  <c:v>141</c:v>
                </c:pt>
                <c:pt idx="588">
                  <c:v>208</c:v>
                </c:pt>
                <c:pt idx="589">
                  <c:v>88</c:v>
                </c:pt>
                <c:pt idx="590">
                  <c:v>173</c:v>
                </c:pt>
                <c:pt idx="591">
                  <c:v>293</c:v>
                </c:pt>
                <c:pt idx="592">
                  <c:v>100</c:v>
                </c:pt>
                <c:pt idx="593">
                  <c:v>162</c:v>
                </c:pt>
                <c:pt idx="594">
                  <c:v>110</c:v>
                </c:pt>
                <c:pt idx="595">
                  <c:v>239</c:v>
                </c:pt>
                <c:pt idx="596">
                  <c:v>350</c:v>
                </c:pt>
                <c:pt idx="597">
                  <c:v>292</c:v>
                </c:pt>
                <c:pt idx="598">
                  <c:v>206</c:v>
                </c:pt>
                <c:pt idx="599">
                  <c:v>135</c:v>
                </c:pt>
                <c:pt idx="600">
                  <c:v>90</c:v>
                </c:pt>
                <c:pt idx="601">
                  <c:v>284</c:v>
                </c:pt>
                <c:pt idx="602">
                  <c:v>161</c:v>
                </c:pt>
                <c:pt idx="603">
                  <c:v>318</c:v>
                </c:pt>
                <c:pt idx="604">
                  <c:v>352</c:v>
                </c:pt>
                <c:pt idx="605">
                  <c:v>308</c:v>
                </c:pt>
                <c:pt idx="606">
                  <c:v>194</c:v>
                </c:pt>
                <c:pt idx="607">
                  <c:v>365</c:v>
                </c:pt>
                <c:pt idx="608">
                  <c:v>272</c:v>
                </c:pt>
                <c:pt idx="609">
                  <c:v>298</c:v>
                </c:pt>
                <c:pt idx="610">
                  <c:v>301</c:v>
                </c:pt>
                <c:pt idx="611">
                  <c:v>121</c:v>
                </c:pt>
                <c:pt idx="612">
                  <c:v>83</c:v>
                </c:pt>
                <c:pt idx="613">
                  <c:v>130</c:v>
                </c:pt>
                <c:pt idx="614">
                  <c:v>175</c:v>
                </c:pt>
                <c:pt idx="615">
                  <c:v>215</c:v>
                </c:pt>
                <c:pt idx="616">
                  <c:v>98</c:v>
                </c:pt>
                <c:pt idx="617">
                  <c:v>70</c:v>
                </c:pt>
                <c:pt idx="618">
                  <c:v>254</c:v>
                </c:pt>
                <c:pt idx="619">
                  <c:v>16</c:v>
                </c:pt>
                <c:pt idx="620">
                  <c:v>173</c:v>
                </c:pt>
                <c:pt idx="621">
                  <c:v>179</c:v>
                </c:pt>
                <c:pt idx="622">
                  <c:v>172</c:v>
                </c:pt>
                <c:pt idx="623">
                  <c:v>164</c:v>
                </c:pt>
                <c:pt idx="624">
                  <c:v>238</c:v>
                </c:pt>
                <c:pt idx="625">
                  <c:v>110</c:v>
                </c:pt>
                <c:pt idx="626">
                  <c:v>179</c:v>
                </c:pt>
                <c:pt idx="627">
                  <c:v>158</c:v>
                </c:pt>
                <c:pt idx="628">
                  <c:v>73</c:v>
                </c:pt>
                <c:pt idx="629">
                  <c:v>86</c:v>
                </c:pt>
                <c:pt idx="630">
                  <c:v>235</c:v>
                </c:pt>
                <c:pt idx="631">
                  <c:v>229</c:v>
                </c:pt>
                <c:pt idx="632">
                  <c:v>199</c:v>
                </c:pt>
                <c:pt idx="633">
                  <c:v>82</c:v>
                </c:pt>
                <c:pt idx="634">
                  <c:v>99</c:v>
                </c:pt>
                <c:pt idx="635">
                  <c:v>279</c:v>
                </c:pt>
                <c:pt idx="636">
                  <c:v>205</c:v>
                </c:pt>
                <c:pt idx="637">
                  <c:v>213</c:v>
                </c:pt>
                <c:pt idx="638">
                  <c:v>48</c:v>
                </c:pt>
                <c:pt idx="639">
                  <c:v>223</c:v>
                </c:pt>
                <c:pt idx="640">
                  <c:v>157</c:v>
                </c:pt>
                <c:pt idx="641">
                  <c:v>91</c:v>
                </c:pt>
                <c:pt idx="642">
                  <c:v>201</c:v>
                </c:pt>
                <c:pt idx="643">
                  <c:v>220</c:v>
                </c:pt>
                <c:pt idx="644">
                  <c:v>241</c:v>
                </c:pt>
                <c:pt idx="645">
                  <c:v>167</c:v>
                </c:pt>
                <c:pt idx="646">
                  <c:v>198</c:v>
                </c:pt>
                <c:pt idx="647">
                  <c:v>35</c:v>
                </c:pt>
                <c:pt idx="648">
                  <c:v>143</c:v>
                </c:pt>
                <c:pt idx="649">
                  <c:v>183</c:v>
                </c:pt>
                <c:pt idx="650">
                  <c:v>192</c:v>
                </c:pt>
                <c:pt idx="651">
                  <c:v>206</c:v>
                </c:pt>
                <c:pt idx="652">
                  <c:v>213</c:v>
                </c:pt>
                <c:pt idx="653">
                  <c:v>173</c:v>
                </c:pt>
                <c:pt idx="654">
                  <c:v>106</c:v>
                </c:pt>
                <c:pt idx="655">
                  <c:v>116</c:v>
                </c:pt>
                <c:pt idx="656">
                  <c:v>199</c:v>
                </c:pt>
                <c:pt idx="657">
                  <c:v>224</c:v>
                </c:pt>
                <c:pt idx="658">
                  <c:v>182</c:v>
                </c:pt>
                <c:pt idx="659">
                  <c:v>16</c:v>
                </c:pt>
                <c:pt idx="660">
                  <c:v>112</c:v>
                </c:pt>
                <c:pt idx="661">
                  <c:v>173</c:v>
                </c:pt>
                <c:pt idx="662">
                  <c:v>159</c:v>
                </c:pt>
                <c:pt idx="663">
                  <c:v>134</c:v>
                </c:pt>
                <c:pt idx="664">
                  <c:v>50</c:v>
                </c:pt>
                <c:pt idx="665">
                  <c:v>138</c:v>
                </c:pt>
                <c:pt idx="666">
                  <c:v>162</c:v>
                </c:pt>
                <c:pt idx="667">
                  <c:v>134</c:v>
                </c:pt>
                <c:pt idx="668">
                  <c:v>163</c:v>
                </c:pt>
                <c:pt idx="669">
                  <c:v>185</c:v>
                </c:pt>
                <c:pt idx="670">
                  <c:v>216</c:v>
                </c:pt>
                <c:pt idx="671">
                  <c:v>97</c:v>
                </c:pt>
                <c:pt idx="672">
                  <c:v>86</c:v>
                </c:pt>
                <c:pt idx="673">
                  <c:v>184</c:v>
                </c:pt>
                <c:pt idx="674">
                  <c:v>123</c:v>
                </c:pt>
                <c:pt idx="675">
                  <c:v>158</c:v>
                </c:pt>
                <c:pt idx="676">
                  <c:v>210</c:v>
                </c:pt>
                <c:pt idx="677">
                  <c:v>203</c:v>
                </c:pt>
                <c:pt idx="678">
                  <c:v>73</c:v>
                </c:pt>
                <c:pt idx="679">
                  <c:v>32</c:v>
                </c:pt>
                <c:pt idx="680">
                  <c:v>102</c:v>
                </c:pt>
                <c:pt idx="681">
                  <c:v>102</c:v>
                </c:pt>
                <c:pt idx="682">
                  <c:v>111</c:v>
                </c:pt>
                <c:pt idx="683">
                  <c:v>140</c:v>
                </c:pt>
                <c:pt idx="684">
                  <c:v>28</c:v>
                </c:pt>
                <c:pt idx="685">
                  <c:v>152</c:v>
                </c:pt>
                <c:pt idx="686">
                  <c:v>97</c:v>
                </c:pt>
                <c:pt idx="687">
                  <c:v>144</c:v>
                </c:pt>
                <c:pt idx="688">
                  <c:v>96</c:v>
                </c:pt>
                <c:pt idx="689">
                  <c:v>155</c:v>
                </c:pt>
                <c:pt idx="690">
                  <c:v>77</c:v>
                </c:pt>
                <c:pt idx="691">
                  <c:v>145</c:v>
                </c:pt>
                <c:pt idx="692">
                  <c:v>43</c:v>
                </c:pt>
                <c:pt idx="693">
                  <c:v>117</c:v>
                </c:pt>
                <c:pt idx="694">
                  <c:v>63</c:v>
                </c:pt>
                <c:pt idx="695">
                  <c:v>8</c:v>
                </c:pt>
                <c:pt idx="696">
                  <c:v>72</c:v>
                </c:pt>
                <c:pt idx="697">
                  <c:v>85</c:v>
                </c:pt>
                <c:pt idx="698">
                  <c:v>63</c:v>
                </c:pt>
                <c:pt idx="699">
                  <c:v>63</c:v>
                </c:pt>
                <c:pt idx="700">
                  <c:v>56</c:v>
                </c:pt>
                <c:pt idx="701">
                  <c:v>84</c:v>
                </c:pt>
                <c:pt idx="702">
                  <c:v>97</c:v>
                </c:pt>
                <c:pt idx="703">
                  <c:v>28</c:v>
                </c:pt>
                <c:pt idx="704">
                  <c:v>76</c:v>
                </c:pt>
                <c:pt idx="705">
                  <c:v>68</c:v>
                </c:pt>
                <c:pt idx="706">
                  <c:v>30</c:v>
                </c:pt>
                <c:pt idx="707">
                  <c:v>129</c:v>
                </c:pt>
                <c:pt idx="708">
                  <c:v>77</c:v>
                </c:pt>
                <c:pt idx="709">
                  <c:v>29</c:v>
                </c:pt>
                <c:pt idx="710">
                  <c:v>70</c:v>
                </c:pt>
                <c:pt idx="711">
                  <c:v>130</c:v>
                </c:pt>
                <c:pt idx="712">
                  <c:v>80</c:v>
                </c:pt>
                <c:pt idx="713">
                  <c:v>85</c:v>
                </c:pt>
                <c:pt idx="714">
                  <c:v>38</c:v>
                </c:pt>
                <c:pt idx="715">
                  <c:v>88</c:v>
                </c:pt>
                <c:pt idx="716">
                  <c:v>37</c:v>
                </c:pt>
                <c:pt idx="717">
                  <c:v>62</c:v>
                </c:pt>
                <c:pt idx="718">
                  <c:v>57</c:v>
                </c:pt>
                <c:pt idx="719">
                  <c:v>65</c:v>
                </c:pt>
                <c:pt idx="720">
                  <c:v>34</c:v>
                </c:pt>
                <c:pt idx="721">
                  <c:v>42</c:v>
                </c:pt>
                <c:pt idx="722">
                  <c:v>99</c:v>
                </c:pt>
                <c:pt idx="723">
                  <c:v>36</c:v>
                </c:pt>
                <c:pt idx="724">
                  <c:v>66</c:v>
                </c:pt>
                <c:pt idx="725">
                  <c:v>42</c:v>
                </c:pt>
                <c:pt idx="726">
                  <c:v>92</c:v>
                </c:pt>
                <c:pt idx="727">
                  <c:v>74</c:v>
                </c:pt>
                <c:pt idx="728">
                  <c:v>14</c:v>
                </c:pt>
                <c:pt idx="729">
                  <c:v>99</c:v>
                </c:pt>
                <c:pt idx="730">
                  <c:v>30</c:v>
                </c:pt>
                <c:pt idx="731">
                  <c:v>3</c:v>
                </c:pt>
                <c:pt idx="732">
                  <c:v>105</c:v>
                </c:pt>
                <c:pt idx="733">
                  <c:v>53</c:v>
                </c:pt>
                <c:pt idx="734">
                  <c:v>7</c:v>
                </c:pt>
                <c:pt idx="735">
                  <c:v>105</c:v>
                </c:pt>
                <c:pt idx="736">
                  <c:v>16</c:v>
                </c:pt>
                <c:pt idx="737">
                  <c:v>53</c:v>
                </c:pt>
                <c:pt idx="738">
                  <c:v>40</c:v>
                </c:pt>
                <c:pt idx="739">
                  <c:v>8</c:v>
                </c:pt>
                <c:pt idx="740">
                  <c:v>5</c:v>
                </c:pt>
                <c:pt idx="741">
                  <c:v>1</c:v>
                </c:pt>
                <c:pt idx="742">
                  <c:v>4</c:v>
                </c:pt>
                <c:pt idx="743">
                  <c:v>44</c:v>
                </c:pt>
                <c:pt idx="744">
                  <c:v>6</c:v>
                </c:pt>
                <c:pt idx="745">
                  <c:v>40</c:v>
                </c:pt>
                <c:pt idx="746">
                  <c:v>24</c:v>
                </c:pt>
                <c:pt idx="747">
                  <c:v>78</c:v>
                </c:pt>
                <c:pt idx="748">
                  <c:v>76</c:v>
                </c:pt>
                <c:pt idx="749">
                  <c:v>19</c:v>
                </c:pt>
                <c:pt idx="750">
                  <c:v>53</c:v>
                </c:pt>
                <c:pt idx="751">
                  <c:v>69</c:v>
                </c:pt>
                <c:pt idx="752">
                  <c:v>30</c:v>
                </c:pt>
                <c:pt idx="753">
                  <c:v>43</c:v>
                </c:pt>
                <c:pt idx="754">
                  <c:v>46</c:v>
                </c:pt>
                <c:pt idx="755">
                  <c:v>40</c:v>
                </c:pt>
                <c:pt idx="756">
                  <c:v>16</c:v>
                </c:pt>
                <c:pt idx="757">
                  <c:v>46</c:v>
                </c:pt>
                <c:pt idx="758">
                  <c:v>23</c:v>
                </c:pt>
                <c:pt idx="759">
                  <c:v>37</c:v>
                </c:pt>
                <c:pt idx="760">
                  <c:v>70</c:v>
                </c:pt>
                <c:pt idx="761">
                  <c:v>38</c:v>
                </c:pt>
                <c:pt idx="762">
                  <c:v>71</c:v>
                </c:pt>
                <c:pt idx="763">
                  <c:v>73</c:v>
                </c:pt>
                <c:pt idx="764">
                  <c:v>51</c:v>
                </c:pt>
                <c:pt idx="765">
                  <c:v>32</c:v>
                </c:pt>
                <c:pt idx="766">
                  <c:v>35</c:v>
                </c:pt>
                <c:pt idx="767">
                  <c:v>39</c:v>
                </c:pt>
                <c:pt idx="768">
                  <c:v>24</c:v>
                </c:pt>
                <c:pt idx="769">
                  <c:v>4</c:v>
                </c:pt>
                <c:pt idx="770">
                  <c:v>6</c:v>
                </c:pt>
                <c:pt idx="771">
                  <c:v>10</c:v>
                </c:pt>
                <c:pt idx="772">
                  <c:v>45</c:v>
                </c:pt>
                <c:pt idx="773">
                  <c:v>11</c:v>
                </c:pt>
                <c:pt idx="774">
                  <c:v>14</c:v>
                </c:pt>
                <c:pt idx="775">
                  <c:v>25</c:v>
                </c:pt>
                <c:pt idx="776">
                  <c:v>3</c:v>
                </c:pt>
                <c:pt idx="777">
                  <c:v>30</c:v>
                </c:pt>
                <c:pt idx="778">
                  <c:v>22</c:v>
                </c:pt>
                <c:pt idx="779">
                  <c:v>29</c:v>
                </c:pt>
                <c:pt idx="780">
                  <c:v>4</c:v>
                </c:pt>
                <c:pt idx="781">
                  <c:v>30</c:v>
                </c:pt>
                <c:pt idx="782">
                  <c:v>19</c:v>
                </c:pt>
                <c:pt idx="783">
                  <c:v>22</c:v>
                </c:pt>
                <c:pt idx="784">
                  <c:v>2</c:v>
                </c:pt>
                <c:pt idx="785">
                  <c:v>23</c:v>
                </c:pt>
                <c:pt idx="786">
                  <c:v>2</c:v>
                </c:pt>
                <c:pt idx="787">
                  <c:v>56</c:v>
                </c:pt>
                <c:pt idx="788">
                  <c:v>25</c:v>
                </c:pt>
                <c:pt idx="789">
                  <c:v>45</c:v>
                </c:pt>
                <c:pt idx="790">
                  <c:v>3</c:v>
                </c:pt>
                <c:pt idx="791">
                  <c:v>22</c:v>
                </c:pt>
                <c:pt idx="792">
                  <c:v>46</c:v>
                </c:pt>
                <c:pt idx="793">
                  <c:v>7</c:v>
                </c:pt>
                <c:pt idx="794">
                  <c:v>2</c:v>
                </c:pt>
                <c:pt idx="795">
                  <c:v>15</c:v>
                </c:pt>
                <c:pt idx="796">
                  <c:v>19</c:v>
                </c:pt>
                <c:pt idx="797">
                  <c:v>2</c:v>
                </c:pt>
                <c:pt idx="798">
                  <c:v>5</c:v>
                </c:pt>
                <c:pt idx="799">
                  <c:v>14</c:v>
                </c:pt>
                <c:pt idx="800">
                  <c:v>14</c:v>
                </c:pt>
                <c:pt idx="801">
                  <c:v>42</c:v>
                </c:pt>
                <c:pt idx="802">
                  <c:v>9</c:v>
                </c:pt>
                <c:pt idx="803">
                  <c:v>2</c:v>
                </c:pt>
                <c:pt idx="804">
                  <c:v>27</c:v>
                </c:pt>
                <c:pt idx="805">
                  <c:v>5</c:v>
                </c:pt>
                <c:pt idx="806">
                  <c:v>12</c:v>
                </c:pt>
                <c:pt idx="807">
                  <c:v>26</c:v>
                </c:pt>
                <c:pt idx="808">
                  <c:v>3</c:v>
                </c:pt>
                <c:pt idx="809">
                  <c:v>11</c:v>
                </c:pt>
                <c:pt idx="810">
                  <c:v>47</c:v>
                </c:pt>
                <c:pt idx="811">
                  <c:v>54</c:v>
                </c:pt>
                <c:pt idx="812">
                  <c:v>14</c:v>
                </c:pt>
                <c:pt idx="813">
                  <c:v>8</c:v>
                </c:pt>
                <c:pt idx="814">
                  <c:v>7</c:v>
                </c:pt>
                <c:pt idx="815">
                  <c:v>34</c:v>
                </c:pt>
                <c:pt idx="816">
                  <c:v>53</c:v>
                </c:pt>
                <c:pt idx="817">
                  <c:v>29</c:v>
                </c:pt>
                <c:pt idx="818">
                  <c:v>4</c:v>
                </c:pt>
                <c:pt idx="819">
                  <c:v>17</c:v>
                </c:pt>
                <c:pt idx="820">
                  <c:v>16</c:v>
                </c:pt>
                <c:pt idx="821">
                  <c:v>25</c:v>
                </c:pt>
                <c:pt idx="822">
                  <c:v>19</c:v>
                </c:pt>
                <c:pt idx="823">
                  <c:v>10</c:v>
                </c:pt>
                <c:pt idx="824">
                  <c:v>6</c:v>
                </c:pt>
                <c:pt idx="825">
                  <c:v>39</c:v>
                </c:pt>
                <c:pt idx="826">
                  <c:v>6</c:v>
                </c:pt>
                <c:pt idx="827">
                  <c:v>20</c:v>
                </c:pt>
                <c:pt idx="828">
                  <c:v>11</c:v>
                </c:pt>
                <c:pt idx="829">
                  <c:v>11</c:v>
                </c:pt>
                <c:pt idx="830">
                  <c:v>24</c:v>
                </c:pt>
                <c:pt idx="831">
                  <c:v>24</c:v>
                </c:pt>
                <c:pt idx="832">
                  <c:v>6</c:v>
                </c:pt>
                <c:pt idx="833">
                  <c:v>23</c:v>
                </c:pt>
                <c:pt idx="834">
                  <c:v>10</c:v>
                </c:pt>
                <c:pt idx="835">
                  <c:v>4</c:v>
                </c:pt>
                <c:pt idx="836">
                  <c:v>19</c:v>
                </c:pt>
                <c:pt idx="837">
                  <c:v>12</c:v>
                </c:pt>
                <c:pt idx="838">
                  <c:v>5</c:v>
                </c:pt>
                <c:pt idx="839">
                  <c:v>12</c:v>
                </c:pt>
                <c:pt idx="840">
                  <c:v>8</c:v>
                </c:pt>
                <c:pt idx="841">
                  <c:v>4</c:v>
                </c:pt>
                <c:pt idx="842">
                  <c:v>0</c:v>
                </c:pt>
                <c:pt idx="843">
                  <c:v>17</c:v>
                </c:pt>
                <c:pt idx="844">
                  <c:v>22</c:v>
                </c:pt>
                <c:pt idx="845">
                  <c:v>22</c:v>
                </c:pt>
                <c:pt idx="846">
                  <c:v>48</c:v>
                </c:pt>
                <c:pt idx="847">
                  <c:v>5</c:v>
                </c:pt>
                <c:pt idx="848">
                  <c:v>7</c:v>
                </c:pt>
                <c:pt idx="849">
                  <c:v>8</c:v>
                </c:pt>
                <c:pt idx="850">
                  <c:v>5</c:v>
                </c:pt>
                <c:pt idx="851">
                  <c:v>3</c:v>
                </c:pt>
                <c:pt idx="852">
                  <c:v>35</c:v>
                </c:pt>
                <c:pt idx="853">
                  <c:v>34</c:v>
                </c:pt>
                <c:pt idx="854">
                  <c:v>20</c:v>
                </c:pt>
                <c:pt idx="855">
                  <c:v>13</c:v>
                </c:pt>
                <c:pt idx="856">
                  <c:v>8</c:v>
                </c:pt>
                <c:pt idx="857">
                  <c:v>35</c:v>
                </c:pt>
                <c:pt idx="858">
                  <c:v>7</c:v>
                </c:pt>
                <c:pt idx="859">
                  <c:v>21</c:v>
                </c:pt>
                <c:pt idx="860">
                  <c:v>27</c:v>
                </c:pt>
                <c:pt idx="861">
                  <c:v>13</c:v>
                </c:pt>
                <c:pt idx="862">
                  <c:v>15</c:v>
                </c:pt>
                <c:pt idx="863">
                  <c:v>37</c:v>
                </c:pt>
                <c:pt idx="864">
                  <c:v>7</c:v>
                </c:pt>
                <c:pt idx="865">
                  <c:v>10</c:v>
                </c:pt>
                <c:pt idx="866">
                  <c:v>3</c:v>
                </c:pt>
                <c:pt idx="867">
                  <c:v>9</c:v>
                </c:pt>
                <c:pt idx="868">
                  <c:v>19</c:v>
                </c:pt>
                <c:pt idx="869">
                  <c:v>13</c:v>
                </c:pt>
                <c:pt idx="870">
                  <c:v>14</c:v>
                </c:pt>
                <c:pt idx="871">
                  <c:v>28</c:v>
                </c:pt>
                <c:pt idx="872">
                  <c:v>16</c:v>
                </c:pt>
                <c:pt idx="873">
                  <c:v>30</c:v>
                </c:pt>
                <c:pt idx="874">
                  <c:v>21</c:v>
                </c:pt>
                <c:pt idx="875">
                  <c:v>32</c:v>
                </c:pt>
                <c:pt idx="876">
                  <c:v>13</c:v>
                </c:pt>
                <c:pt idx="877">
                  <c:v>3</c:v>
                </c:pt>
                <c:pt idx="878">
                  <c:v>21</c:v>
                </c:pt>
                <c:pt idx="879">
                  <c:v>4</c:v>
                </c:pt>
                <c:pt idx="880">
                  <c:v>22</c:v>
                </c:pt>
                <c:pt idx="881">
                  <c:v>2</c:v>
                </c:pt>
                <c:pt idx="882">
                  <c:v>15</c:v>
                </c:pt>
                <c:pt idx="883">
                  <c:v>20</c:v>
                </c:pt>
                <c:pt idx="884">
                  <c:v>29</c:v>
                </c:pt>
                <c:pt idx="885">
                  <c:v>18</c:v>
                </c:pt>
                <c:pt idx="886">
                  <c:v>31</c:v>
                </c:pt>
                <c:pt idx="887">
                  <c:v>29</c:v>
                </c:pt>
                <c:pt idx="888">
                  <c:v>5</c:v>
                </c:pt>
                <c:pt idx="889">
                  <c:v>8</c:v>
                </c:pt>
                <c:pt idx="890">
                  <c:v>20</c:v>
                </c:pt>
                <c:pt idx="891">
                  <c:v>6</c:v>
                </c:pt>
                <c:pt idx="892">
                  <c:v>30</c:v>
                </c:pt>
                <c:pt idx="893">
                  <c:v>23</c:v>
                </c:pt>
                <c:pt idx="894">
                  <c:v>22</c:v>
                </c:pt>
                <c:pt idx="895">
                  <c:v>12</c:v>
                </c:pt>
                <c:pt idx="896">
                  <c:v>8</c:v>
                </c:pt>
                <c:pt idx="897">
                  <c:v>27</c:v>
                </c:pt>
                <c:pt idx="898">
                  <c:v>22</c:v>
                </c:pt>
                <c:pt idx="899">
                  <c:v>1</c:v>
                </c:pt>
                <c:pt idx="900">
                  <c:v>1</c:v>
                </c:pt>
                <c:pt idx="901">
                  <c:v>11</c:v>
                </c:pt>
                <c:pt idx="902">
                  <c:v>8</c:v>
                </c:pt>
                <c:pt idx="903">
                  <c:v>22</c:v>
                </c:pt>
                <c:pt idx="904">
                  <c:v>30</c:v>
                </c:pt>
                <c:pt idx="905">
                  <c:v>34</c:v>
                </c:pt>
                <c:pt idx="906">
                  <c:v>23</c:v>
                </c:pt>
                <c:pt idx="907">
                  <c:v>12</c:v>
                </c:pt>
                <c:pt idx="908">
                  <c:v>27</c:v>
                </c:pt>
                <c:pt idx="909">
                  <c:v>24</c:v>
                </c:pt>
                <c:pt idx="910">
                  <c:v>8</c:v>
                </c:pt>
                <c:pt idx="911">
                  <c:v>28</c:v>
                </c:pt>
                <c:pt idx="912">
                  <c:v>26</c:v>
                </c:pt>
                <c:pt idx="913">
                  <c:v>35</c:v>
                </c:pt>
                <c:pt idx="914">
                  <c:v>25</c:v>
                </c:pt>
                <c:pt idx="915">
                  <c:v>13</c:v>
                </c:pt>
                <c:pt idx="916">
                  <c:v>33</c:v>
                </c:pt>
                <c:pt idx="917">
                  <c:v>13</c:v>
                </c:pt>
                <c:pt idx="918">
                  <c:v>32</c:v>
                </c:pt>
                <c:pt idx="919">
                  <c:v>2</c:v>
                </c:pt>
                <c:pt idx="920">
                  <c:v>2</c:v>
                </c:pt>
                <c:pt idx="921">
                  <c:v>10</c:v>
                </c:pt>
                <c:pt idx="922">
                  <c:v>25</c:v>
                </c:pt>
                <c:pt idx="923">
                  <c:v>22</c:v>
                </c:pt>
                <c:pt idx="924">
                  <c:v>26</c:v>
                </c:pt>
                <c:pt idx="925">
                  <c:v>24</c:v>
                </c:pt>
                <c:pt idx="926">
                  <c:v>15</c:v>
                </c:pt>
                <c:pt idx="927">
                  <c:v>4</c:v>
                </c:pt>
                <c:pt idx="928">
                  <c:v>12</c:v>
                </c:pt>
                <c:pt idx="929">
                  <c:v>2</c:v>
                </c:pt>
                <c:pt idx="930">
                  <c:v>10</c:v>
                </c:pt>
                <c:pt idx="931">
                  <c:v>1</c:v>
                </c:pt>
                <c:pt idx="932">
                  <c:v>18</c:v>
                </c:pt>
                <c:pt idx="933">
                  <c:v>26</c:v>
                </c:pt>
                <c:pt idx="934">
                  <c:v>5</c:v>
                </c:pt>
                <c:pt idx="935">
                  <c:v>18</c:v>
                </c:pt>
                <c:pt idx="936">
                  <c:v>0</c:v>
                </c:pt>
                <c:pt idx="937">
                  <c:v>15</c:v>
                </c:pt>
                <c:pt idx="938">
                  <c:v>1</c:v>
                </c:pt>
                <c:pt idx="939">
                  <c:v>12</c:v>
                </c:pt>
                <c:pt idx="940">
                  <c:v>1</c:v>
                </c:pt>
                <c:pt idx="941">
                  <c:v>5</c:v>
                </c:pt>
                <c:pt idx="942">
                  <c:v>10</c:v>
                </c:pt>
                <c:pt idx="943">
                  <c:v>10</c:v>
                </c:pt>
                <c:pt idx="944">
                  <c:v>3</c:v>
                </c:pt>
                <c:pt idx="945">
                  <c:v>19</c:v>
                </c:pt>
                <c:pt idx="946">
                  <c:v>10</c:v>
                </c:pt>
                <c:pt idx="947">
                  <c:v>6</c:v>
                </c:pt>
                <c:pt idx="948">
                  <c:v>9</c:v>
                </c:pt>
                <c:pt idx="949">
                  <c:v>5</c:v>
                </c:pt>
                <c:pt idx="950">
                  <c:v>3</c:v>
                </c:pt>
                <c:pt idx="951">
                  <c:v>3</c:v>
                </c:pt>
                <c:pt idx="952">
                  <c:v>11</c:v>
                </c:pt>
                <c:pt idx="953">
                  <c:v>14</c:v>
                </c:pt>
                <c:pt idx="954">
                  <c:v>12</c:v>
                </c:pt>
                <c:pt idx="955">
                  <c:v>9</c:v>
                </c:pt>
                <c:pt idx="956">
                  <c:v>2</c:v>
                </c:pt>
                <c:pt idx="957">
                  <c:v>21</c:v>
                </c:pt>
                <c:pt idx="958">
                  <c:v>2</c:v>
                </c:pt>
                <c:pt idx="959">
                  <c:v>1</c:v>
                </c:pt>
                <c:pt idx="960">
                  <c:v>11</c:v>
                </c:pt>
                <c:pt idx="961">
                  <c:v>15</c:v>
                </c:pt>
                <c:pt idx="962">
                  <c:v>14</c:v>
                </c:pt>
                <c:pt idx="963">
                  <c:v>14</c:v>
                </c:pt>
                <c:pt idx="964">
                  <c:v>9</c:v>
                </c:pt>
                <c:pt idx="965">
                  <c:v>9</c:v>
                </c:pt>
                <c:pt idx="966">
                  <c:v>3</c:v>
                </c:pt>
                <c:pt idx="967">
                  <c:v>17</c:v>
                </c:pt>
                <c:pt idx="968">
                  <c:v>9</c:v>
                </c:pt>
                <c:pt idx="969">
                  <c:v>14</c:v>
                </c:pt>
                <c:pt idx="970">
                  <c:v>11</c:v>
                </c:pt>
                <c:pt idx="971">
                  <c:v>10</c:v>
                </c:pt>
                <c:pt idx="972">
                  <c:v>7</c:v>
                </c:pt>
                <c:pt idx="973">
                  <c:v>7</c:v>
                </c:pt>
                <c:pt idx="974">
                  <c:v>5</c:v>
                </c:pt>
                <c:pt idx="975">
                  <c:v>10</c:v>
                </c:pt>
                <c:pt idx="976">
                  <c:v>3</c:v>
                </c:pt>
                <c:pt idx="977">
                  <c:v>8</c:v>
                </c:pt>
                <c:pt idx="978">
                  <c:v>5</c:v>
                </c:pt>
                <c:pt idx="979">
                  <c:v>0</c:v>
                </c:pt>
                <c:pt idx="980">
                  <c:v>1</c:v>
                </c:pt>
                <c:pt idx="981">
                  <c:v>5</c:v>
                </c:pt>
                <c:pt idx="982">
                  <c:v>9</c:v>
                </c:pt>
                <c:pt idx="983">
                  <c:v>11</c:v>
                </c:pt>
                <c:pt idx="984">
                  <c:v>11</c:v>
                </c:pt>
                <c:pt idx="985">
                  <c:v>1</c:v>
                </c:pt>
                <c:pt idx="986">
                  <c:v>2</c:v>
                </c:pt>
                <c:pt idx="987">
                  <c:v>6</c:v>
                </c:pt>
                <c:pt idx="988">
                  <c:v>4</c:v>
                </c:pt>
                <c:pt idx="989">
                  <c:v>9</c:v>
                </c:pt>
                <c:pt idx="990">
                  <c:v>0</c:v>
                </c:pt>
                <c:pt idx="991">
                  <c:v>8</c:v>
                </c:pt>
                <c:pt idx="992">
                  <c:v>0</c:v>
                </c:pt>
                <c:pt idx="993">
                  <c:v>3</c:v>
                </c:pt>
                <c:pt idx="994">
                  <c:v>9</c:v>
                </c:pt>
                <c:pt idx="995">
                  <c:v>1</c:v>
                </c:pt>
                <c:pt idx="996">
                  <c:v>2</c:v>
                </c:pt>
                <c:pt idx="997">
                  <c:v>6</c:v>
                </c:pt>
                <c:pt idx="998">
                  <c:v>5</c:v>
                </c:pt>
                <c:pt idx="999">
                  <c:v>1156</c:v>
                </c:pt>
                <c:pt idx="1000">
                  <c:v>1156</c:v>
                </c:pt>
                <c:pt idx="1001">
                  <c:v>1302</c:v>
                </c:pt>
                <c:pt idx="1002">
                  <c:v>1276</c:v>
                </c:pt>
                <c:pt idx="1003">
                  <c:v>1032</c:v>
                </c:pt>
                <c:pt idx="1004">
                  <c:v>899</c:v>
                </c:pt>
                <c:pt idx="1005">
                  <c:v>1288</c:v>
                </c:pt>
                <c:pt idx="1006">
                  <c:v>918</c:v>
                </c:pt>
                <c:pt idx="1007">
                  <c:v>962</c:v>
                </c:pt>
                <c:pt idx="1008">
                  <c:v>606</c:v>
                </c:pt>
                <c:pt idx="1009">
                  <c:v>871</c:v>
                </c:pt>
                <c:pt idx="1010">
                  <c:v>1067</c:v>
                </c:pt>
                <c:pt idx="1011">
                  <c:v>1000</c:v>
                </c:pt>
                <c:pt idx="1012">
                  <c:v>830</c:v>
                </c:pt>
                <c:pt idx="1013">
                  <c:v>704</c:v>
                </c:pt>
                <c:pt idx="1014">
                  <c:v>770</c:v>
                </c:pt>
                <c:pt idx="1015">
                  <c:v>576</c:v>
                </c:pt>
                <c:pt idx="1016">
                  <c:v>960</c:v>
                </c:pt>
                <c:pt idx="1017">
                  <c:v>910</c:v>
                </c:pt>
                <c:pt idx="1018">
                  <c:v>450</c:v>
                </c:pt>
                <c:pt idx="1019">
                  <c:v>557</c:v>
                </c:pt>
                <c:pt idx="1020">
                  <c:v>1285</c:v>
                </c:pt>
                <c:pt idx="1021">
                  <c:v>1000</c:v>
                </c:pt>
                <c:pt idx="1022">
                  <c:v>1332</c:v>
                </c:pt>
                <c:pt idx="1023">
                  <c:v>840</c:v>
                </c:pt>
                <c:pt idx="1024">
                  <c:v>965</c:v>
                </c:pt>
                <c:pt idx="1025">
                  <c:v>1003</c:v>
                </c:pt>
                <c:pt idx="1026">
                  <c:v>1193</c:v>
                </c:pt>
                <c:pt idx="1027">
                  <c:v>836</c:v>
                </c:pt>
                <c:pt idx="1028">
                  <c:v>957</c:v>
                </c:pt>
                <c:pt idx="1029">
                  <c:v>1017</c:v>
                </c:pt>
                <c:pt idx="1030">
                  <c:v>1248</c:v>
                </c:pt>
                <c:pt idx="1031">
                  <c:v>1020</c:v>
                </c:pt>
                <c:pt idx="1032">
                  <c:v>1324</c:v>
                </c:pt>
                <c:pt idx="1033">
                  <c:v>784</c:v>
                </c:pt>
                <c:pt idx="1034">
                  <c:v>995</c:v>
                </c:pt>
                <c:pt idx="1035">
                  <c:v>982</c:v>
                </c:pt>
                <c:pt idx="1036">
                  <c:v>960</c:v>
                </c:pt>
                <c:pt idx="1037">
                  <c:v>530</c:v>
                </c:pt>
                <c:pt idx="1038">
                  <c:v>671</c:v>
                </c:pt>
                <c:pt idx="1039">
                  <c:v>778</c:v>
                </c:pt>
                <c:pt idx="1040">
                  <c:v>1184</c:v>
                </c:pt>
                <c:pt idx="1041">
                  <c:v>635</c:v>
                </c:pt>
                <c:pt idx="1042">
                  <c:v>514</c:v>
                </c:pt>
                <c:pt idx="1043">
                  <c:v>676</c:v>
                </c:pt>
                <c:pt idx="1044">
                  <c:v>816</c:v>
                </c:pt>
                <c:pt idx="1045">
                  <c:v>249</c:v>
                </c:pt>
                <c:pt idx="1046">
                  <c:v>448</c:v>
                </c:pt>
                <c:pt idx="1047">
                  <c:v>556</c:v>
                </c:pt>
                <c:pt idx="1048">
                  <c:v>456</c:v>
                </c:pt>
                <c:pt idx="1049">
                  <c:v>522</c:v>
                </c:pt>
                <c:pt idx="1050">
                  <c:v>980</c:v>
                </c:pt>
                <c:pt idx="1051">
                  <c:v>768</c:v>
                </c:pt>
                <c:pt idx="1052">
                  <c:v>703</c:v>
                </c:pt>
                <c:pt idx="1053">
                  <c:v>957</c:v>
                </c:pt>
                <c:pt idx="1054">
                  <c:v>604</c:v>
                </c:pt>
                <c:pt idx="1055">
                  <c:v>292</c:v>
                </c:pt>
                <c:pt idx="1056">
                  <c:v>822</c:v>
                </c:pt>
                <c:pt idx="1057">
                  <c:v>604</c:v>
                </c:pt>
                <c:pt idx="1058">
                  <c:v>464</c:v>
                </c:pt>
                <c:pt idx="1059">
                  <c:v>712</c:v>
                </c:pt>
                <c:pt idx="1060">
                  <c:v>594</c:v>
                </c:pt>
                <c:pt idx="1061">
                  <c:v>774</c:v>
                </c:pt>
                <c:pt idx="1062">
                  <c:v>494</c:v>
                </c:pt>
                <c:pt idx="1063">
                  <c:v>1181</c:v>
                </c:pt>
                <c:pt idx="1064">
                  <c:v>433</c:v>
                </c:pt>
                <c:pt idx="1065">
                  <c:v>630</c:v>
                </c:pt>
                <c:pt idx="1066">
                  <c:v>398</c:v>
                </c:pt>
                <c:pt idx="1067">
                  <c:v>387</c:v>
                </c:pt>
                <c:pt idx="1068">
                  <c:v>977</c:v>
                </c:pt>
                <c:pt idx="1069">
                  <c:v>536</c:v>
                </c:pt>
                <c:pt idx="1070">
                  <c:v>605</c:v>
                </c:pt>
                <c:pt idx="1071">
                  <c:v>652</c:v>
                </c:pt>
                <c:pt idx="1072">
                  <c:v>483</c:v>
                </c:pt>
                <c:pt idx="1073">
                  <c:v>912</c:v>
                </c:pt>
                <c:pt idx="1074">
                  <c:v>503</c:v>
                </c:pt>
                <c:pt idx="1075">
                  <c:v>760</c:v>
                </c:pt>
                <c:pt idx="1076">
                  <c:v>712</c:v>
                </c:pt>
                <c:pt idx="1077">
                  <c:v>1006</c:v>
                </c:pt>
                <c:pt idx="1078">
                  <c:v>311</c:v>
                </c:pt>
                <c:pt idx="1079">
                  <c:v>265</c:v>
                </c:pt>
                <c:pt idx="1080">
                  <c:v>789</c:v>
                </c:pt>
                <c:pt idx="1081">
                  <c:v>852</c:v>
                </c:pt>
                <c:pt idx="1082">
                  <c:v>1048</c:v>
                </c:pt>
                <c:pt idx="1083">
                  <c:v>688</c:v>
                </c:pt>
                <c:pt idx="1084">
                  <c:v>928</c:v>
                </c:pt>
                <c:pt idx="1085">
                  <c:v>420</c:v>
                </c:pt>
                <c:pt idx="1086">
                  <c:v>631</c:v>
                </c:pt>
                <c:pt idx="1087">
                  <c:v>215</c:v>
                </c:pt>
                <c:pt idx="1088">
                  <c:v>536</c:v>
                </c:pt>
                <c:pt idx="1089">
                  <c:v>412</c:v>
                </c:pt>
                <c:pt idx="1090">
                  <c:v>315</c:v>
                </c:pt>
                <c:pt idx="1091">
                  <c:v>387</c:v>
                </c:pt>
                <c:pt idx="1092">
                  <c:v>471</c:v>
                </c:pt>
                <c:pt idx="1093">
                  <c:v>336</c:v>
                </c:pt>
                <c:pt idx="1094">
                  <c:v>505</c:v>
                </c:pt>
                <c:pt idx="1095">
                  <c:v>265</c:v>
                </c:pt>
                <c:pt idx="1096">
                  <c:v>240</c:v>
                </c:pt>
                <c:pt idx="1097">
                  <c:v>619</c:v>
                </c:pt>
                <c:pt idx="1098">
                  <c:v>606</c:v>
                </c:pt>
                <c:pt idx="1099">
                  <c:v>675</c:v>
                </c:pt>
                <c:pt idx="1100">
                  <c:v>493</c:v>
                </c:pt>
                <c:pt idx="1101">
                  <c:v>400</c:v>
                </c:pt>
                <c:pt idx="1102">
                  <c:v>543</c:v>
                </c:pt>
                <c:pt idx="1103">
                  <c:v>777</c:v>
                </c:pt>
                <c:pt idx="1104">
                  <c:v>825</c:v>
                </c:pt>
                <c:pt idx="1105">
                  <c:v>722</c:v>
                </c:pt>
                <c:pt idx="1106">
                  <c:v>448</c:v>
                </c:pt>
                <c:pt idx="1107">
                  <c:v>375</c:v>
                </c:pt>
                <c:pt idx="1108">
                  <c:v>480</c:v>
                </c:pt>
                <c:pt idx="1109">
                  <c:v>277</c:v>
                </c:pt>
                <c:pt idx="1110">
                  <c:v>709</c:v>
                </c:pt>
                <c:pt idx="1111">
                  <c:v>948</c:v>
                </c:pt>
                <c:pt idx="1112">
                  <c:v>364</c:v>
                </c:pt>
                <c:pt idx="1113">
                  <c:v>162</c:v>
                </c:pt>
                <c:pt idx="1114">
                  <c:v>520</c:v>
                </c:pt>
                <c:pt idx="1115">
                  <c:v>747</c:v>
                </c:pt>
                <c:pt idx="1116">
                  <c:v>853</c:v>
                </c:pt>
                <c:pt idx="1117">
                  <c:v>452</c:v>
                </c:pt>
                <c:pt idx="1118">
                  <c:v>899</c:v>
                </c:pt>
                <c:pt idx="1119">
                  <c:v>493</c:v>
                </c:pt>
                <c:pt idx="1120">
                  <c:v>515</c:v>
                </c:pt>
                <c:pt idx="1121">
                  <c:v>789</c:v>
                </c:pt>
                <c:pt idx="1122">
                  <c:v>123</c:v>
                </c:pt>
                <c:pt idx="1123">
                  <c:v>347</c:v>
                </c:pt>
                <c:pt idx="1124">
                  <c:v>251</c:v>
                </c:pt>
                <c:pt idx="1125">
                  <c:v>819</c:v>
                </c:pt>
                <c:pt idx="1126">
                  <c:v>283</c:v>
                </c:pt>
                <c:pt idx="1127">
                  <c:v>466</c:v>
                </c:pt>
                <c:pt idx="1128">
                  <c:v>216</c:v>
                </c:pt>
                <c:pt idx="1129">
                  <c:v>581</c:v>
                </c:pt>
                <c:pt idx="1130">
                  <c:v>325</c:v>
                </c:pt>
                <c:pt idx="1131">
                  <c:v>196</c:v>
                </c:pt>
                <c:pt idx="1132">
                  <c:v>664</c:v>
                </c:pt>
                <c:pt idx="1133">
                  <c:v>691</c:v>
                </c:pt>
                <c:pt idx="1134">
                  <c:v>411</c:v>
                </c:pt>
                <c:pt idx="1135">
                  <c:v>523</c:v>
                </c:pt>
                <c:pt idx="1136">
                  <c:v>389</c:v>
                </c:pt>
                <c:pt idx="1137">
                  <c:v>614</c:v>
                </c:pt>
                <c:pt idx="1138">
                  <c:v>430</c:v>
                </c:pt>
                <c:pt idx="1139">
                  <c:v>231</c:v>
                </c:pt>
                <c:pt idx="1140">
                  <c:v>553</c:v>
                </c:pt>
                <c:pt idx="1141">
                  <c:v>203</c:v>
                </c:pt>
                <c:pt idx="1142">
                  <c:v>420</c:v>
                </c:pt>
                <c:pt idx="1143">
                  <c:v>395</c:v>
                </c:pt>
                <c:pt idx="1144">
                  <c:v>279</c:v>
                </c:pt>
                <c:pt idx="1145">
                  <c:v>479</c:v>
                </c:pt>
                <c:pt idx="1146">
                  <c:v>618</c:v>
                </c:pt>
                <c:pt idx="1147">
                  <c:v>218</c:v>
                </c:pt>
                <c:pt idx="1148">
                  <c:v>273</c:v>
                </c:pt>
                <c:pt idx="1149">
                  <c:v>654</c:v>
                </c:pt>
                <c:pt idx="1150">
                  <c:v>308</c:v>
                </c:pt>
                <c:pt idx="1151">
                  <c:v>371</c:v>
                </c:pt>
                <c:pt idx="1152">
                  <c:v>547</c:v>
                </c:pt>
                <c:pt idx="1153">
                  <c:v>479</c:v>
                </c:pt>
                <c:pt idx="1154">
                  <c:v>381</c:v>
                </c:pt>
                <c:pt idx="1155">
                  <c:v>160</c:v>
                </c:pt>
                <c:pt idx="1156">
                  <c:v>490</c:v>
                </c:pt>
                <c:pt idx="1157">
                  <c:v>184</c:v>
                </c:pt>
                <c:pt idx="1158">
                  <c:v>342</c:v>
                </c:pt>
                <c:pt idx="1159">
                  <c:v>266</c:v>
                </c:pt>
                <c:pt idx="1160">
                  <c:v>263</c:v>
                </c:pt>
                <c:pt idx="1161">
                  <c:v>404</c:v>
                </c:pt>
                <c:pt idx="1162">
                  <c:v>202</c:v>
                </c:pt>
                <c:pt idx="1163">
                  <c:v>494</c:v>
                </c:pt>
                <c:pt idx="1164">
                  <c:v>502</c:v>
                </c:pt>
                <c:pt idx="1165">
                  <c:v>351</c:v>
                </c:pt>
                <c:pt idx="1166">
                  <c:v>580</c:v>
                </c:pt>
                <c:pt idx="1167">
                  <c:v>365</c:v>
                </c:pt>
                <c:pt idx="1168">
                  <c:v>392</c:v>
                </c:pt>
                <c:pt idx="1169">
                  <c:v>124</c:v>
                </c:pt>
                <c:pt idx="1170">
                  <c:v>240</c:v>
                </c:pt>
                <c:pt idx="1171">
                  <c:v>273</c:v>
                </c:pt>
                <c:pt idx="1172">
                  <c:v>182</c:v>
                </c:pt>
                <c:pt idx="1173">
                  <c:v>534</c:v>
                </c:pt>
                <c:pt idx="1174">
                  <c:v>424</c:v>
                </c:pt>
                <c:pt idx="1175">
                  <c:v>415</c:v>
                </c:pt>
                <c:pt idx="1176">
                  <c:v>492</c:v>
                </c:pt>
                <c:pt idx="1177">
                  <c:v>464</c:v>
                </c:pt>
                <c:pt idx="1178">
                  <c:v>187</c:v>
                </c:pt>
                <c:pt idx="1179">
                  <c:v>327</c:v>
                </c:pt>
                <c:pt idx="1180">
                  <c:v>68</c:v>
                </c:pt>
                <c:pt idx="1181">
                  <c:v>492</c:v>
                </c:pt>
                <c:pt idx="1182">
                  <c:v>245</c:v>
                </c:pt>
                <c:pt idx="1183">
                  <c:v>204</c:v>
                </c:pt>
                <c:pt idx="1184">
                  <c:v>313</c:v>
                </c:pt>
                <c:pt idx="1185">
                  <c:v>191</c:v>
                </c:pt>
                <c:pt idx="1186">
                  <c:v>279</c:v>
                </c:pt>
                <c:pt idx="1187">
                  <c:v>367</c:v>
                </c:pt>
                <c:pt idx="1188">
                  <c:v>458</c:v>
                </c:pt>
                <c:pt idx="1189">
                  <c:v>255</c:v>
                </c:pt>
                <c:pt idx="1190">
                  <c:v>239</c:v>
                </c:pt>
                <c:pt idx="1191">
                  <c:v>157</c:v>
                </c:pt>
                <c:pt idx="1192">
                  <c:v>305</c:v>
                </c:pt>
                <c:pt idx="1193">
                  <c:v>173</c:v>
                </c:pt>
                <c:pt idx="1194">
                  <c:v>229</c:v>
                </c:pt>
                <c:pt idx="1195">
                  <c:v>338</c:v>
                </c:pt>
                <c:pt idx="1196">
                  <c:v>154</c:v>
                </c:pt>
                <c:pt idx="1197">
                  <c:v>185</c:v>
                </c:pt>
                <c:pt idx="1198">
                  <c:v>33</c:v>
                </c:pt>
                <c:pt idx="1199">
                  <c:v>416</c:v>
                </c:pt>
                <c:pt idx="1200">
                  <c:v>231</c:v>
                </c:pt>
                <c:pt idx="1201">
                  <c:v>162</c:v>
                </c:pt>
                <c:pt idx="1202">
                  <c:v>322</c:v>
                </c:pt>
                <c:pt idx="1203">
                  <c:v>322</c:v>
                </c:pt>
                <c:pt idx="1204">
                  <c:v>159</c:v>
                </c:pt>
                <c:pt idx="1205">
                  <c:v>81</c:v>
                </c:pt>
                <c:pt idx="1206">
                  <c:v>254</c:v>
                </c:pt>
                <c:pt idx="1207">
                  <c:v>280</c:v>
                </c:pt>
                <c:pt idx="1208">
                  <c:v>268</c:v>
                </c:pt>
                <c:pt idx="1209">
                  <c:v>252</c:v>
                </c:pt>
                <c:pt idx="1210">
                  <c:v>91</c:v>
                </c:pt>
                <c:pt idx="1211">
                  <c:v>163</c:v>
                </c:pt>
                <c:pt idx="1212">
                  <c:v>347</c:v>
                </c:pt>
                <c:pt idx="1213">
                  <c:v>234</c:v>
                </c:pt>
                <c:pt idx="1214">
                  <c:v>275</c:v>
                </c:pt>
                <c:pt idx="1215">
                  <c:v>191</c:v>
                </c:pt>
                <c:pt idx="1216">
                  <c:v>172</c:v>
                </c:pt>
                <c:pt idx="1217">
                  <c:v>67</c:v>
                </c:pt>
                <c:pt idx="1218">
                  <c:v>292</c:v>
                </c:pt>
                <c:pt idx="1219">
                  <c:v>283</c:v>
                </c:pt>
                <c:pt idx="1220">
                  <c:v>85</c:v>
                </c:pt>
                <c:pt idx="1221">
                  <c:v>88</c:v>
                </c:pt>
                <c:pt idx="1222">
                  <c:v>224</c:v>
                </c:pt>
                <c:pt idx="1223">
                  <c:v>204</c:v>
                </c:pt>
                <c:pt idx="1224">
                  <c:v>156</c:v>
                </c:pt>
                <c:pt idx="1225">
                  <c:v>141</c:v>
                </c:pt>
                <c:pt idx="1226">
                  <c:v>90</c:v>
                </c:pt>
                <c:pt idx="1227">
                  <c:v>172</c:v>
                </c:pt>
                <c:pt idx="1228">
                  <c:v>138</c:v>
                </c:pt>
                <c:pt idx="1229">
                  <c:v>219</c:v>
                </c:pt>
                <c:pt idx="1230">
                  <c:v>39</c:v>
                </c:pt>
                <c:pt idx="1231">
                  <c:v>158</c:v>
                </c:pt>
                <c:pt idx="1232">
                  <c:v>212</c:v>
                </c:pt>
                <c:pt idx="1233">
                  <c:v>139</c:v>
                </c:pt>
                <c:pt idx="1234">
                  <c:v>138</c:v>
                </c:pt>
                <c:pt idx="1235">
                  <c:v>154</c:v>
                </c:pt>
                <c:pt idx="1236">
                  <c:v>6</c:v>
                </c:pt>
                <c:pt idx="1237">
                  <c:v>60</c:v>
                </c:pt>
                <c:pt idx="1238">
                  <c:v>89</c:v>
                </c:pt>
                <c:pt idx="1239">
                  <c:v>80</c:v>
                </c:pt>
                <c:pt idx="1240">
                  <c:v>100</c:v>
                </c:pt>
                <c:pt idx="1241">
                  <c:v>104</c:v>
                </c:pt>
                <c:pt idx="1242">
                  <c:v>101</c:v>
                </c:pt>
                <c:pt idx="1243">
                  <c:v>202</c:v>
                </c:pt>
                <c:pt idx="1244">
                  <c:v>178</c:v>
                </c:pt>
                <c:pt idx="1245">
                  <c:v>189</c:v>
                </c:pt>
                <c:pt idx="1246">
                  <c:v>96</c:v>
                </c:pt>
                <c:pt idx="1247">
                  <c:v>153</c:v>
                </c:pt>
                <c:pt idx="1248">
                  <c:v>125</c:v>
                </c:pt>
                <c:pt idx="1249">
                  <c:v>143</c:v>
                </c:pt>
                <c:pt idx="1250">
                  <c:v>45</c:v>
                </c:pt>
                <c:pt idx="1251">
                  <c:v>100</c:v>
                </c:pt>
                <c:pt idx="1252">
                  <c:v>112</c:v>
                </c:pt>
                <c:pt idx="1253">
                  <c:v>88</c:v>
                </c:pt>
                <c:pt idx="1254">
                  <c:v>52</c:v>
                </c:pt>
                <c:pt idx="1255">
                  <c:v>158</c:v>
                </c:pt>
                <c:pt idx="1256">
                  <c:v>104</c:v>
                </c:pt>
                <c:pt idx="1257">
                  <c:v>41</c:v>
                </c:pt>
                <c:pt idx="1258">
                  <c:v>48</c:v>
                </c:pt>
                <c:pt idx="1259">
                  <c:v>73</c:v>
                </c:pt>
                <c:pt idx="1260">
                  <c:v>51</c:v>
                </c:pt>
                <c:pt idx="1261">
                  <c:v>31</c:v>
                </c:pt>
                <c:pt idx="1262">
                  <c:v>80</c:v>
                </c:pt>
                <c:pt idx="1263">
                  <c:v>51</c:v>
                </c:pt>
                <c:pt idx="1264">
                  <c:v>94</c:v>
                </c:pt>
                <c:pt idx="1265">
                  <c:v>64</c:v>
                </c:pt>
                <c:pt idx="1266">
                  <c:v>67</c:v>
                </c:pt>
                <c:pt idx="1267">
                  <c:v>50</c:v>
                </c:pt>
                <c:pt idx="1268">
                  <c:v>87</c:v>
                </c:pt>
                <c:pt idx="1269">
                  <c:v>68</c:v>
                </c:pt>
                <c:pt idx="1270">
                  <c:v>144</c:v>
                </c:pt>
                <c:pt idx="1271">
                  <c:v>95</c:v>
                </c:pt>
                <c:pt idx="1272">
                  <c:v>56</c:v>
                </c:pt>
                <c:pt idx="1273">
                  <c:v>76</c:v>
                </c:pt>
                <c:pt idx="1274">
                  <c:v>93</c:v>
                </c:pt>
                <c:pt idx="1275">
                  <c:v>56</c:v>
                </c:pt>
                <c:pt idx="1276">
                  <c:v>48</c:v>
                </c:pt>
                <c:pt idx="1277">
                  <c:v>18</c:v>
                </c:pt>
                <c:pt idx="1278">
                  <c:v>23</c:v>
                </c:pt>
                <c:pt idx="1279">
                  <c:v>68</c:v>
                </c:pt>
                <c:pt idx="1280">
                  <c:v>4</c:v>
                </c:pt>
                <c:pt idx="1281">
                  <c:v>79</c:v>
                </c:pt>
                <c:pt idx="1282">
                  <c:v>20</c:v>
                </c:pt>
                <c:pt idx="1283">
                  <c:v>28</c:v>
                </c:pt>
                <c:pt idx="1284">
                  <c:v>31</c:v>
                </c:pt>
                <c:pt idx="1285">
                  <c:v>80</c:v>
                </c:pt>
                <c:pt idx="1286">
                  <c:v>57</c:v>
                </c:pt>
                <c:pt idx="1287">
                  <c:v>57</c:v>
                </c:pt>
                <c:pt idx="1288">
                  <c:v>10</c:v>
                </c:pt>
                <c:pt idx="1289">
                  <c:v>59</c:v>
                </c:pt>
                <c:pt idx="1290">
                  <c:v>62</c:v>
                </c:pt>
                <c:pt idx="1291">
                  <c:v>64</c:v>
                </c:pt>
                <c:pt idx="1292">
                  <c:v>6</c:v>
                </c:pt>
                <c:pt idx="1293">
                  <c:v>3</c:v>
                </c:pt>
                <c:pt idx="1294">
                  <c:v>5</c:v>
                </c:pt>
                <c:pt idx="1295">
                  <c:v>68</c:v>
                </c:pt>
                <c:pt idx="1296">
                  <c:v>1</c:v>
                </c:pt>
                <c:pt idx="1297">
                  <c:v>37</c:v>
                </c:pt>
                <c:pt idx="1298">
                  <c:v>85</c:v>
                </c:pt>
                <c:pt idx="1299">
                  <c:v>15</c:v>
                </c:pt>
                <c:pt idx="1300">
                  <c:v>17</c:v>
                </c:pt>
                <c:pt idx="1301">
                  <c:v>62</c:v>
                </c:pt>
                <c:pt idx="1302">
                  <c:v>19</c:v>
                </c:pt>
                <c:pt idx="1303">
                  <c:v>70</c:v>
                </c:pt>
                <c:pt idx="1304">
                  <c:v>10</c:v>
                </c:pt>
                <c:pt idx="1305">
                  <c:v>68</c:v>
                </c:pt>
                <c:pt idx="1306">
                  <c:v>6</c:v>
                </c:pt>
                <c:pt idx="1307">
                  <c:v>5</c:v>
                </c:pt>
                <c:pt idx="1308">
                  <c:v>58</c:v>
                </c:pt>
                <c:pt idx="1309">
                  <c:v>6</c:v>
                </c:pt>
                <c:pt idx="1310">
                  <c:v>56</c:v>
                </c:pt>
                <c:pt idx="1311">
                  <c:v>39</c:v>
                </c:pt>
                <c:pt idx="1312">
                  <c:v>6</c:v>
                </c:pt>
                <c:pt idx="1313">
                  <c:v>34</c:v>
                </c:pt>
                <c:pt idx="1314">
                  <c:v>24</c:v>
                </c:pt>
                <c:pt idx="1315">
                  <c:v>46</c:v>
                </c:pt>
                <c:pt idx="1316">
                  <c:v>19</c:v>
                </c:pt>
                <c:pt idx="1317">
                  <c:v>3</c:v>
                </c:pt>
                <c:pt idx="1318">
                  <c:v>34</c:v>
                </c:pt>
                <c:pt idx="1319">
                  <c:v>4</c:v>
                </c:pt>
                <c:pt idx="1320">
                  <c:v>4</c:v>
                </c:pt>
                <c:pt idx="1321">
                  <c:v>29</c:v>
                </c:pt>
                <c:pt idx="1322">
                  <c:v>21</c:v>
                </c:pt>
                <c:pt idx="1323">
                  <c:v>19</c:v>
                </c:pt>
                <c:pt idx="1324">
                  <c:v>6</c:v>
                </c:pt>
                <c:pt idx="1325">
                  <c:v>18</c:v>
                </c:pt>
                <c:pt idx="1326">
                  <c:v>38</c:v>
                </c:pt>
                <c:pt idx="1327">
                  <c:v>38</c:v>
                </c:pt>
                <c:pt idx="1328">
                  <c:v>12</c:v>
                </c:pt>
                <c:pt idx="1329">
                  <c:v>53</c:v>
                </c:pt>
                <c:pt idx="1330">
                  <c:v>8</c:v>
                </c:pt>
                <c:pt idx="1331">
                  <c:v>51</c:v>
                </c:pt>
                <c:pt idx="1332">
                  <c:v>40</c:v>
                </c:pt>
                <c:pt idx="1333">
                  <c:v>19</c:v>
                </c:pt>
                <c:pt idx="1334">
                  <c:v>23</c:v>
                </c:pt>
                <c:pt idx="1335">
                  <c:v>5</c:v>
                </c:pt>
                <c:pt idx="1336">
                  <c:v>2</c:v>
                </c:pt>
                <c:pt idx="1337">
                  <c:v>19</c:v>
                </c:pt>
                <c:pt idx="1338">
                  <c:v>30</c:v>
                </c:pt>
                <c:pt idx="1339">
                  <c:v>7</c:v>
                </c:pt>
                <c:pt idx="1340">
                  <c:v>40</c:v>
                </c:pt>
                <c:pt idx="1341">
                  <c:v>16</c:v>
                </c:pt>
                <c:pt idx="1342">
                  <c:v>2</c:v>
                </c:pt>
                <c:pt idx="1343">
                  <c:v>28</c:v>
                </c:pt>
                <c:pt idx="1344">
                  <c:v>52</c:v>
                </c:pt>
                <c:pt idx="1345">
                  <c:v>7</c:v>
                </c:pt>
                <c:pt idx="1346">
                  <c:v>16</c:v>
                </c:pt>
                <c:pt idx="1347">
                  <c:v>14</c:v>
                </c:pt>
                <c:pt idx="1348">
                  <c:v>1</c:v>
                </c:pt>
                <c:pt idx="1349">
                  <c:v>20</c:v>
                </c:pt>
                <c:pt idx="1350">
                  <c:v>37</c:v>
                </c:pt>
                <c:pt idx="1351">
                  <c:v>37</c:v>
                </c:pt>
                <c:pt idx="1352">
                  <c:v>6</c:v>
                </c:pt>
                <c:pt idx="1353">
                  <c:v>25</c:v>
                </c:pt>
                <c:pt idx="1354">
                  <c:v>5</c:v>
                </c:pt>
                <c:pt idx="1355">
                  <c:v>6</c:v>
                </c:pt>
                <c:pt idx="1356">
                  <c:v>16</c:v>
                </c:pt>
                <c:pt idx="1357">
                  <c:v>41</c:v>
                </c:pt>
                <c:pt idx="1358">
                  <c:v>23</c:v>
                </c:pt>
                <c:pt idx="1359">
                  <c:v>15</c:v>
                </c:pt>
                <c:pt idx="1360">
                  <c:v>9</c:v>
                </c:pt>
                <c:pt idx="1361">
                  <c:v>3</c:v>
                </c:pt>
                <c:pt idx="1362">
                  <c:v>4</c:v>
                </c:pt>
                <c:pt idx="1363">
                  <c:v>22</c:v>
                </c:pt>
                <c:pt idx="1364">
                  <c:v>15</c:v>
                </c:pt>
                <c:pt idx="1365">
                  <c:v>15</c:v>
                </c:pt>
                <c:pt idx="1366">
                  <c:v>35</c:v>
                </c:pt>
                <c:pt idx="1367">
                  <c:v>31</c:v>
                </c:pt>
                <c:pt idx="1368">
                  <c:v>12</c:v>
                </c:pt>
                <c:pt idx="1369">
                  <c:v>3</c:v>
                </c:pt>
                <c:pt idx="1370">
                  <c:v>23</c:v>
                </c:pt>
                <c:pt idx="1371">
                  <c:v>0</c:v>
                </c:pt>
                <c:pt idx="1372">
                  <c:v>11</c:v>
                </c:pt>
                <c:pt idx="1373">
                  <c:v>31</c:v>
                </c:pt>
                <c:pt idx="1374">
                  <c:v>19</c:v>
                </c:pt>
                <c:pt idx="1375">
                  <c:v>12</c:v>
                </c:pt>
                <c:pt idx="1376">
                  <c:v>23</c:v>
                </c:pt>
                <c:pt idx="1377">
                  <c:v>26</c:v>
                </c:pt>
                <c:pt idx="1378">
                  <c:v>1</c:v>
                </c:pt>
                <c:pt idx="1379">
                  <c:v>36</c:v>
                </c:pt>
                <c:pt idx="1380">
                  <c:v>22</c:v>
                </c:pt>
                <c:pt idx="1381">
                  <c:v>11</c:v>
                </c:pt>
                <c:pt idx="1382">
                  <c:v>4</c:v>
                </c:pt>
                <c:pt idx="1383">
                  <c:v>29</c:v>
                </c:pt>
                <c:pt idx="1384">
                  <c:v>35</c:v>
                </c:pt>
                <c:pt idx="1385">
                  <c:v>22</c:v>
                </c:pt>
                <c:pt idx="1386">
                  <c:v>3</c:v>
                </c:pt>
                <c:pt idx="1387">
                  <c:v>10</c:v>
                </c:pt>
                <c:pt idx="1388">
                  <c:v>1</c:v>
                </c:pt>
                <c:pt idx="1389">
                  <c:v>27</c:v>
                </c:pt>
                <c:pt idx="1390">
                  <c:v>12</c:v>
                </c:pt>
                <c:pt idx="1391">
                  <c:v>6</c:v>
                </c:pt>
                <c:pt idx="1392">
                  <c:v>9</c:v>
                </c:pt>
                <c:pt idx="1393">
                  <c:v>2</c:v>
                </c:pt>
                <c:pt idx="1394">
                  <c:v>24</c:v>
                </c:pt>
                <c:pt idx="1395">
                  <c:v>10</c:v>
                </c:pt>
                <c:pt idx="1396">
                  <c:v>15</c:v>
                </c:pt>
                <c:pt idx="1397">
                  <c:v>20</c:v>
                </c:pt>
                <c:pt idx="1398">
                  <c:v>1</c:v>
                </c:pt>
                <c:pt idx="1399">
                  <c:v>13</c:v>
                </c:pt>
                <c:pt idx="1400">
                  <c:v>7</c:v>
                </c:pt>
                <c:pt idx="1401">
                  <c:v>1</c:v>
                </c:pt>
                <c:pt idx="1402">
                  <c:v>6</c:v>
                </c:pt>
                <c:pt idx="1403">
                  <c:v>4</c:v>
                </c:pt>
                <c:pt idx="1404">
                  <c:v>2</c:v>
                </c:pt>
                <c:pt idx="1405">
                  <c:v>11</c:v>
                </c:pt>
                <c:pt idx="1406">
                  <c:v>10</c:v>
                </c:pt>
                <c:pt idx="1407">
                  <c:v>3</c:v>
                </c:pt>
                <c:pt idx="1408">
                  <c:v>14</c:v>
                </c:pt>
                <c:pt idx="1409">
                  <c:v>3</c:v>
                </c:pt>
                <c:pt idx="1410">
                  <c:v>7</c:v>
                </c:pt>
                <c:pt idx="1411">
                  <c:v>4</c:v>
                </c:pt>
                <c:pt idx="1412">
                  <c:v>2</c:v>
                </c:pt>
                <c:pt idx="1413">
                  <c:v>5</c:v>
                </c:pt>
                <c:pt idx="1414">
                  <c:v>2</c:v>
                </c:pt>
                <c:pt idx="1415">
                  <c:v>1</c:v>
                </c:pt>
                <c:pt idx="1416">
                  <c:v>9</c:v>
                </c:pt>
                <c:pt idx="1417">
                  <c:v>4</c:v>
                </c:pt>
                <c:pt idx="1418">
                  <c:v>5</c:v>
                </c:pt>
                <c:pt idx="1419">
                  <c:v>9</c:v>
                </c:pt>
                <c:pt idx="1420">
                  <c:v>1</c:v>
                </c:pt>
                <c:pt idx="1421">
                  <c:v>8</c:v>
                </c:pt>
                <c:pt idx="1422">
                  <c:v>14</c:v>
                </c:pt>
                <c:pt idx="1423">
                  <c:v>16</c:v>
                </c:pt>
                <c:pt idx="1424">
                  <c:v>3</c:v>
                </c:pt>
                <c:pt idx="1425">
                  <c:v>0</c:v>
                </c:pt>
                <c:pt idx="1426">
                  <c:v>12</c:v>
                </c:pt>
                <c:pt idx="1427">
                  <c:v>8</c:v>
                </c:pt>
                <c:pt idx="1428">
                  <c:v>14</c:v>
                </c:pt>
                <c:pt idx="1429">
                  <c:v>4</c:v>
                </c:pt>
                <c:pt idx="1430">
                  <c:v>12</c:v>
                </c:pt>
                <c:pt idx="1431">
                  <c:v>4</c:v>
                </c:pt>
                <c:pt idx="1432">
                  <c:v>11</c:v>
                </c:pt>
                <c:pt idx="1433">
                  <c:v>10</c:v>
                </c:pt>
                <c:pt idx="1434">
                  <c:v>10</c:v>
                </c:pt>
                <c:pt idx="1435">
                  <c:v>12</c:v>
                </c:pt>
                <c:pt idx="1436">
                  <c:v>6</c:v>
                </c:pt>
                <c:pt idx="1437">
                  <c:v>4</c:v>
                </c:pt>
                <c:pt idx="1438">
                  <c:v>0</c:v>
                </c:pt>
                <c:pt idx="1439">
                  <c:v>5</c:v>
                </c:pt>
                <c:pt idx="1440">
                  <c:v>6</c:v>
                </c:pt>
                <c:pt idx="1441">
                  <c:v>2</c:v>
                </c:pt>
                <c:pt idx="1442">
                  <c:v>1259</c:v>
                </c:pt>
                <c:pt idx="1443">
                  <c:v>1111</c:v>
                </c:pt>
                <c:pt idx="1444">
                  <c:v>966</c:v>
                </c:pt>
                <c:pt idx="1445">
                  <c:v>736</c:v>
                </c:pt>
                <c:pt idx="1446">
                  <c:v>938</c:v>
                </c:pt>
                <c:pt idx="1447">
                  <c:v>1200</c:v>
                </c:pt>
                <c:pt idx="1448">
                  <c:v>1230</c:v>
                </c:pt>
                <c:pt idx="1449">
                  <c:v>817</c:v>
                </c:pt>
                <c:pt idx="1450">
                  <c:v>1050</c:v>
                </c:pt>
                <c:pt idx="1451">
                  <c:v>1285</c:v>
                </c:pt>
                <c:pt idx="1452">
                  <c:v>1170</c:v>
                </c:pt>
                <c:pt idx="1453">
                  <c:v>957</c:v>
                </c:pt>
                <c:pt idx="1454">
                  <c:v>972</c:v>
                </c:pt>
                <c:pt idx="1455">
                  <c:v>889</c:v>
                </c:pt>
                <c:pt idx="1456">
                  <c:v>724</c:v>
                </c:pt>
                <c:pt idx="1457">
                  <c:v>1492</c:v>
                </c:pt>
                <c:pt idx="1458">
                  <c:v>984</c:v>
                </c:pt>
                <c:pt idx="1459">
                  <c:v>717</c:v>
                </c:pt>
                <c:pt idx="1460">
                  <c:v>908</c:v>
                </c:pt>
                <c:pt idx="1461">
                  <c:v>833</c:v>
                </c:pt>
                <c:pt idx="1462">
                  <c:v>1168</c:v>
                </c:pt>
                <c:pt idx="1463">
                  <c:v>1073</c:v>
                </c:pt>
                <c:pt idx="1464">
                  <c:v>1206</c:v>
                </c:pt>
                <c:pt idx="1465">
                  <c:v>777</c:v>
                </c:pt>
                <c:pt idx="1466">
                  <c:v>1001</c:v>
                </c:pt>
                <c:pt idx="1467">
                  <c:v>1396</c:v>
                </c:pt>
                <c:pt idx="1468">
                  <c:v>1142</c:v>
                </c:pt>
                <c:pt idx="1469">
                  <c:v>1252</c:v>
                </c:pt>
                <c:pt idx="1470">
                  <c:v>812</c:v>
                </c:pt>
                <c:pt idx="1471">
                  <c:v>1239</c:v>
                </c:pt>
                <c:pt idx="1472">
                  <c:v>594</c:v>
                </c:pt>
                <c:pt idx="1473">
                  <c:v>499</c:v>
                </c:pt>
                <c:pt idx="1474">
                  <c:v>1308</c:v>
                </c:pt>
                <c:pt idx="1475">
                  <c:v>1009</c:v>
                </c:pt>
                <c:pt idx="1476">
                  <c:v>983</c:v>
                </c:pt>
                <c:pt idx="1477">
                  <c:v>769</c:v>
                </c:pt>
                <c:pt idx="1478">
                  <c:v>856</c:v>
                </c:pt>
                <c:pt idx="1479">
                  <c:v>848</c:v>
                </c:pt>
                <c:pt idx="1480">
                  <c:v>252</c:v>
                </c:pt>
                <c:pt idx="1481">
                  <c:v>751</c:v>
                </c:pt>
                <c:pt idx="1482">
                  <c:v>997</c:v>
                </c:pt>
                <c:pt idx="1483">
                  <c:v>519</c:v>
                </c:pt>
                <c:pt idx="1484">
                  <c:v>521</c:v>
                </c:pt>
                <c:pt idx="1485">
                  <c:v>446</c:v>
                </c:pt>
                <c:pt idx="1486">
                  <c:v>919</c:v>
                </c:pt>
                <c:pt idx="1487">
                  <c:v>627</c:v>
                </c:pt>
                <c:pt idx="1488">
                  <c:v>539</c:v>
                </c:pt>
                <c:pt idx="1489">
                  <c:v>1224</c:v>
                </c:pt>
                <c:pt idx="1490">
                  <c:v>901</c:v>
                </c:pt>
                <c:pt idx="1491">
                  <c:v>690</c:v>
                </c:pt>
                <c:pt idx="1492">
                  <c:v>829</c:v>
                </c:pt>
                <c:pt idx="1493">
                  <c:v>856</c:v>
                </c:pt>
                <c:pt idx="1494">
                  <c:v>960</c:v>
                </c:pt>
                <c:pt idx="1495">
                  <c:v>438</c:v>
                </c:pt>
                <c:pt idx="1496">
                  <c:v>410</c:v>
                </c:pt>
                <c:pt idx="1497">
                  <c:v>518</c:v>
                </c:pt>
                <c:pt idx="1498">
                  <c:v>795</c:v>
                </c:pt>
                <c:pt idx="1499">
                  <c:v>794</c:v>
                </c:pt>
                <c:pt idx="1500">
                  <c:v>796</c:v>
                </c:pt>
                <c:pt idx="1501">
                  <c:v>736</c:v>
                </c:pt>
                <c:pt idx="1502">
                  <c:v>846</c:v>
                </c:pt>
                <c:pt idx="1503">
                  <c:v>380</c:v>
                </c:pt>
                <c:pt idx="1504">
                  <c:v>897</c:v>
                </c:pt>
                <c:pt idx="1505">
                  <c:v>482</c:v>
                </c:pt>
                <c:pt idx="1506">
                  <c:v>931</c:v>
                </c:pt>
                <c:pt idx="1507">
                  <c:v>709</c:v>
                </c:pt>
                <c:pt idx="1508">
                  <c:v>298</c:v>
                </c:pt>
                <c:pt idx="1509">
                  <c:v>734</c:v>
                </c:pt>
                <c:pt idx="1510">
                  <c:v>997</c:v>
                </c:pt>
                <c:pt idx="1511">
                  <c:v>966</c:v>
                </c:pt>
                <c:pt idx="1512">
                  <c:v>1043</c:v>
                </c:pt>
                <c:pt idx="1513">
                  <c:v>303</c:v>
                </c:pt>
                <c:pt idx="1514">
                  <c:v>1241</c:v>
                </c:pt>
                <c:pt idx="1515">
                  <c:v>913</c:v>
                </c:pt>
                <c:pt idx="1516">
                  <c:v>240</c:v>
                </c:pt>
                <c:pt idx="1517">
                  <c:v>595</c:v>
                </c:pt>
                <c:pt idx="1518">
                  <c:v>586</c:v>
                </c:pt>
                <c:pt idx="1519">
                  <c:v>760</c:v>
                </c:pt>
                <c:pt idx="1520">
                  <c:v>509</c:v>
                </c:pt>
                <c:pt idx="1521">
                  <c:v>986</c:v>
                </c:pt>
                <c:pt idx="1522">
                  <c:v>881</c:v>
                </c:pt>
                <c:pt idx="1523">
                  <c:v>398</c:v>
                </c:pt>
                <c:pt idx="1524">
                  <c:v>890</c:v>
                </c:pt>
                <c:pt idx="1525">
                  <c:v>466</c:v>
                </c:pt>
                <c:pt idx="1526">
                  <c:v>493</c:v>
                </c:pt>
                <c:pt idx="1527">
                  <c:v>384</c:v>
                </c:pt>
                <c:pt idx="1528">
                  <c:v>571</c:v>
                </c:pt>
                <c:pt idx="1529">
                  <c:v>600</c:v>
                </c:pt>
                <c:pt idx="1530">
                  <c:v>587</c:v>
                </c:pt>
                <c:pt idx="1531">
                  <c:v>763</c:v>
                </c:pt>
                <c:pt idx="1532">
                  <c:v>799</c:v>
                </c:pt>
                <c:pt idx="1533">
                  <c:v>962</c:v>
                </c:pt>
                <c:pt idx="1534">
                  <c:v>806</c:v>
                </c:pt>
                <c:pt idx="1535">
                  <c:v>345</c:v>
                </c:pt>
                <c:pt idx="1536">
                  <c:v>771</c:v>
                </c:pt>
                <c:pt idx="1537">
                  <c:v>453</c:v>
                </c:pt>
                <c:pt idx="1538">
                  <c:v>386</c:v>
                </c:pt>
                <c:pt idx="1539">
                  <c:v>240</c:v>
                </c:pt>
                <c:pt idx="1540">
                  <c:v>376</c:v>
                </c:pt>
                <c:pt idx="1541">
                  <c:v>378</c:v>
                </c:pt>
                <c:pt idx="1542">
                  <c:v>680</c:v>
                </c:pt>
                <c:pt idx="1543">
                  <c:v>743</c:v>
                </c:pt>
                <c:pt idx="1544">
                  <c:v>358</c:v>
                </c:pt>
                <c:pt idx="1545">
                  <c:v>367</c:v>
                </c:pt>
                <c:pt idx="1546">
                  <c:v>650</c:v>
                </c:pt>
                <c:pt idx="1547">
                  <c:v>565</c:v>
                </c:pt>
                <c:pt idx="1548">
                  <c:v>631</c:v>
                </c:pt>
                <c:pt idx="1549">
                  <c:v>824</c:v>
                </c:pt>
                <c:pt idx="1550">
                  <c:v>491</c:v>
                </c:pt>
                <c:pt idx="1551">
                  <c:v>471</c:v>
                </c:pt>
                <c:pt idx="1552">
                  <c:v>368</c:v>
                </c:pt>
                <c:pt idx="1553">
                  <c:v>613</c:v>
                </c:pt>
                <c:pt idx="1554">
                  <c:v>918</c:v>
                </c:pt>
                <c:pt idx="1555">
                  <c:v>918</c:v>
                </c:pt>
                <c:pt idx="1556">
                  <c:v>410</c:v>
                </c:pt>
                <c:pt idx="1557">
                  <c:v>458</c:v>
                </c:pt>
                <c:pt idx="1558">
                  <c:v>729</c:v>
                </c:pt>
                <c:pt idx="1559">
                  <c:v>291</c:v>
                </c:pt>
                <c:pt idx="1560">
                  <c:v>515</c:v>
                </c:pt>
                <c:pt idx="1561">
                  <c:v>398</c:v>
                </c:pt>
                <c:pt idx="1562">
                  <c:v>583</c:v>
                </c:pt>
                <c:pt idx="1563">
                  <c:v>625</c:v>
                </c:pt>
                <c:pt idx="1564">
                  <c:v>896</c:v>
                </c:pt>
                <c:pt idx="1565">
                  <c:v>738</c:v>
                </c:pt>
                <c:pt idx="1566">
                  <c:v>738</c:v>
                </c:pt>
                <c:pt idx="1567">
                  <c:v>350</c:v>
                </c:pt>
                <c:pt idx="1568">
                  <c:v>260</c:v>
                </c:pt>
                <c:pt idx="1569">
                  <c:v>389</c:v>
                </c:pt>
                <c:pt idx="1570">
                  <c:v>610</c:v>
                </c:pt>
                <c:pt idx="1571">
                  <c:v>664</c:v>
                </c:pt>
                <c:pt idx="1572">
                  <c:v>750</c:v>
                </c:pt>
                <c:pt idx="1573">
                  <c:v>292</c:v>
                </c:pt>
                <c:pt idx="1574">
                  <c:v>888</c:v>
                </c:pt>
                <c:pt idx="1575">
                  <c:v>728</c:v>
                </c:pt>
                <c:pt idx="1576">
                  <c:v>258</c:v>
                </c:pt>
                <c:pt idx="1577">
                  <c:v>742</c:v>
                </c:pt>
                <c:pt idx="1578">
                  <c:v>382</c:v>
                </c:pt>
                <c:pt idx="1579">
                  <c:v>359</c:v>
                </c:pt>
                <c:pt idx="1580">
                  <c:v>571</c:v>
                </c:pt>
                <c:pt idx="1581">
                  <c:v>434</c:v>
                </c:pt>
                <c:pt idx="1582">
                  <c:v>241</c:v>
                </c:pt>
                <c:pt idx="1583">
                  <c:v>741</c:v>
                </c:pt>
                <c:pt idx="1584">
                  <c:v>562</c:v>
                </c:pt>
                <c:pt idx="1585">
                  <c:v>529</c:v>
                </c:pt>
                <c:pt idx="1586">
                  <c:v>425</c:v>
                </c:pt>
                <c:pt idx="1587">
                  <c:v>505</c:v>
                </c:pt>
                <c:pt idx="1588">
                  <c:v>603</c:v>
                </c:pt>
                <c:pt idx="1589">
                  <c:v>354</c:v>
                </c:pt>
                <c:pt idx="1590">
                  <c:v>362</c:v>
                </c:pt>
                <c:pt idx="1591">
                  <c:v>712</c:v>
                </c:pt>
                <c:pt idx="1592">
                  <c:v>488</c:v>
                </c:pt>
                <c:pt idx="1593">
                  <c:v>336</c:v>
                </c:pt>
                <c:pt idx="1594">
                  <c:v>304</c:v>
                </c:pt>
                <c:pt idx="1595">
                  <c:v>653</c:v>
                </c:pt>
                <c:pt idx="1596">
                  <c:v>620</c:v>
                </c:pt>
                <c:pt idx="1597">
                  <c:v>746</c:v>
                </c:pt>
                <c:pt idx="1598">
                  <c:v>734</c:v>
                </c:pt>
                <c:pt idx="1599">
                  <c:v>639</c:v>
                </c:pt>
                <c:pt idx="1600">
                  <c:v>520</c:v>
                </c:pt>
                <c:pt idx="1601">
                  <c:v>224</c:v>
                </c:pt>
                <c:pt idx="1602">
                  <c:v>285</c:v>
                </c:pt>
                <c:pt idx="1603">
                  <c:v>243</c:v>
                </c:pt>
                <c:pt idx="1604">
                  <c:v>428</c:v>
                </c:pt>
                <c:pt idx="1605">
                  <c:v>459</c:v>
                </c:pt>
                <c:pt idx="1606">
                  <c:v>412</c:v>
                </c:pt>
                <c:pt idx="1607">
                  <c:v>606</c:v>
                </c:pt>
                <c:pt idx="1608">
                  <c:v>340</c:v>
                </c:pt>
                <c:pt idx="1609">
                  <c:v>381</c:v>
                </c:pt>
                <c:pt idx="1610">
                  <c:v>355</c:v>
                </c:pt>
                <c:pt idx="1611">
                  <c:v>209</c:v>
                </c:pt>
                <c:pt idx="1612">
                  <c:v>526</c:v>
                </c:pt>
                <c:pt idx="1613">
                  <c:v>68</c:v>
                </c:pt>
                <c:pt idx="1614">
                  <c:v>691</c:v>
                </c:pt>
                <c:pt idx="1615">
                  <c:v>545</c:v>
                </c:pt>
                <c:pt idx="1616">
                  <c:v>641</c:v>
                </c:pt>
                <c:pt idx="1617">
                  <c:v>316</c:v>
                </c:pt>
                <c:pt idx="1618">
                  <c:v>465</c:v>
                </c:pt>
                <c:pt idx="1619">
                  <c:v>227</c:v>
                </c:pt>
                <c:pt idx="1620">
                  <c:v>426</c:v>
                </c:pt>
                <c:pt idx="1621">
                  <c:v>625</c:v>
                </c:pt>
                <c:pt idx="1622">
                  <c:v>473</c:v>
                </c:pt>
                <c:pt idx="1623">
                  <c:v>402</c:v>
                </c:pt>
                <c:pt idx="1624">
                  <c:v>407</c:v>
                </c:pt>
                <c:pt idx="1625">
                  <c:v>561</c:v>
                </c:pt>
                <c:pt idx="1626">
                  <c:v>513</c:v>
                </c:pt>
                <c:pt idx="1627">
                  <c:v>197</c:v>
                </c:pt>
                <c:pt idx="1628">
                  <c:v>517</c:v>
                </c:pt>
                <c:pt idx="1629">
                  <c:v>520</c:v>
                </c:pt>
                <c:pt idx="1630">
                  <c:v>520</c:v>
                </c:pt>
                <c:pt idx="1631">
                  <c:v>244</c:v>
                </c:pt>
                <c:pt idx="1632">
                  <c:v>284</c:v>
                </c:pt>
                <c:pt idx="1633">
                  <c:v>577</c:v>
                </c:pt>
                <c:pt idx="1634">
                  <c:v>399</c:v>
                </c:pt>
                <c:pt idx="1635">
                  <c:v>454</c:v>
                </c:pt>
                <c:pt idx="1636">
                  <c:v>186</c:v>
                </c:pt>
                <c:pt idx="1637">
                  <c:v>198</c:v>
                </c:pt>
                <c:pt idx="1638">
                  <c:v>492</c:v>
                </c:pt>
                <c:pt idx="1639">
                  <c:v>582</c:v>
                </c:pt>
                <c:pt idx="1640">
                  <c:v>320</c:v>
                </c:pt>
                <c:pt idx="1641">
                  <c:v>247</c:v>
                </c:pt>
                <c:pt idx="1642">
                  <c:v>290</c:v>
                </c:pt>
                <c:pt idx="1643">
                  <c:v>452</c:v>
                </c:pt>
                <c:pt idx="1644">
                  <c:v>344</c:v>
                </c:pt>
                <c:pt idx="1645">
                  <c:v>230</c:v>
                </c:pt>
                <c:pt idx="1646">
                  <c:v>527</c:v>
                </c:pt>
                <c:pt idx="1647">
                  <c:v>315</c:v>
                </c:pt>
                <c:pt idx="1648">
                  <c:v>509</c:v>
                </c:pt>
                <c:pt idx="1649">
                  <c:v>299</c:v>
                </c:pt>
                <c:pt idx="1650">
                  <c:v>368</c:v>
                </c:pt>
                <c:pt idx="1651">
                  <c:v>174</c:v>
                </c:pt>
                <c:pt idx="1652">
                  <c:v>297</c:v>
                </c:pt>
                <c:pt idx="1653">
                  <c:v>393</c:v>
                </c:pt>
                <c:pt idx="1654">
                  <c:v>230</c:v>
                </c:pt>
                <c:pt idx="1655">
                  <c:v>162</c:v>
                </c:pt>
                <c:pt idx="1656">
                  <c:v>293</c:v>
                </c:pt>
                <c:pt idx="1657">
                  <c:v>172</c:v>
                </c:pt>
                <c:pt idx="1658">
                  <c:v>421</c:v>
                </c:pt>
                <c:pt idx="1659">
                  <c:v>410</c:v>
                </c:pt>
                <c:pt idx="1660">
                  <c:v>167</c:v>
                </c:pt>
                <c:pt idx="1661">
                  <c:v>152</c:v>
                </c:pt>
                <c:pt idx="1662">
                  <c:v>376</c:v>
                </c:pt>
                <c:pt idx="1663">
                  <c:v>378</c:v>
                </c:pt>
                <c:pt idx="1664">
                  <c:v>373</c:v>
                </c:pt>
                <c:pt idx="1665">
                  <c:v>75</c:v>
                </c:pt>
                <c:pt idx="1666">
                  <c:v>75</c:v>
                </c:pt>
                <c:pt idx="1667">
                  <c:v>376</c:v>
                </c:pt>
                <c:pt idx="1668">
                  <c:v>456</c:v>
                </c:pt>
                <c:pt idx="1669">
                  <c:v>314</c:v>
                </c:pt>
                <c:pt idx="1670">
                  <c:v>121</c:v>
                </c:pt>
                <c:pt idx="1671">
                  <c:v>113</c:v>
                </c:pt>
                <c:pt idx="1672">
                  <c:v>226</c:v>
                </c:pt>
                <c:pt idx="1673">
                  <c:v>349</c:v>
                </c:pt>
                <c:pt idx="1674">
                  <c:v>399</c:v>
                </c:pt>
                <c:pt idx="1675">
                  <c:v>34</c:v>
                </c:pt>
                <c:pt idx="1676">
                  <c:v>73</c:v>
                </c:pt>
                <c:pt idx="1677">
                  <c:v>288</c:v>
                </c:pt>
                <c:pt idx="1678">
                  <c:v>178</c:v>
                </c:pt>
                <c:pt idx="1679">
                  <c:v>204</c:v>
                </c:pt>
                <c:pt idx="1680">
                  <c:v>275</c:v>
                </c:pt>
                <c:pt idx="1681">
                  <c:v>350</c:v>
                </c:pt>
                <c:pt idx="1682">
                  <c:v>171</c:v>
                </c:pt>
                <c:pt idx="1683">
                  <c:v>406</c:v>
                </c:pt>
                <c:pt idx="1684">
                  <c:v>270</c:v>
                </c:pt>
                <c:pt idx="1685">
                  <c:v>216</c:v>
                </c:pt>
                <c:pt idx="1686">
                  <c:v>233</c:v>
                </c:pt>
                <c:pt idx="1687">
                  <c:v>269</c:v>
                </c:pt>
                <c:pt idx="1688">
                  <c:v>171</c:v>
                </c:pt>
                <c:pt idx="1689">
                  <c:v>200</c:v>
                </c:pt>
                <c:pt idx="1690">
                  <c:v>181</c:v>
                </c:pt>
                <c:pt idx="1691">
                  <c:v>243</c:v>
                </c:pt>
                <c:pt idx="1692">
                  <c:v>266</c:v>
                </c:pt>
                <c:pt idx="1693">
                  <c:v>284</c:v>
                </c:pt>
                <c:pt idx="1694">
                  <c:v>170</c:v>
                </c:pt>
                <c:pt idx="1695">
                  <c:v>239</c:v>
                </c:pt>
                <c:pt idx="1696">
                  <c:v>208</c:v>
                </c:pt>
                <c:pt idx="1697">
                  <c:v>123</c:v>
                </c:pt>
                <c:pt idx="1698">
                  <c:v>284</c:v>
                </c:pt>
                <c:pt idx="1699">
                  <c:v>309</c:v>
                </c:pt>
                <c:pt idx="1700">
                  <c:v>152</c:v>
                </c:pt>
                <c:pt idx="1701">
                  <c:v>121</c:v>
                </c:pt>
                <c:pt idx="1702">
                  <c:v>65</c:v>
                </c:pt>
                <c:pt idx="1703">
                  <c:v>46</c:v>
                </c:pt>
                <c:pt idx="1704">
                  <c:v>213</c:v>
                </c:pt>
                <c:pt idx="1705">
                  <c:v>138</c:v>
                </c:pt>
                <c:pt idx="1706">
                  <c:v>166</c:v>
                </c:pt>
                <c:pt idx="1707">
                  <c:v>280</c:v>
                </c:pt>
                <c:pt idx="1708">
                  <c:v>274</c:v>
                </c:pt>
                <c:pt idx="1709">
                  <c:v>172</c:v>
                </c:pt>
                <c:pt idx="1710">
                  <c:v>199</c:v>
                </c:pt>
                <c:pt idx="1711">
                  <c:v>112</c:v>
                </c:pt>
                <c:pt idx="1712">
                  <c:v>84</c:v>
                </c:pt>
                <c:pt idx="1713">
                  <c:v>224</c:v>
                </c:pt>
                <c:pt idx="1714">
                  <c:v>32</c:v>
                </c:pt>
                <c:pt idx="1715">
                  <c:v>202</c:v>
                </c:pt>
                <c:pt idx="1716">
                  <c:v>141</c:v>
                </c:pt>
                <c:pt idx="1717">
                  <c:v>167</c:v>
                </c:pt>
                <c:pt idx="1718">
                  <c:v>151</c:v>
                </c:pt>
                <c:pt idx="1719">
                  <c:v>112</c:v>
                </c:pt>
                <c:pt idx="1720">
                  <c:v>200</c:v>
                </c:pt>
                <c:pt idx="1721">
                  <c:v>177</c:v>
                </c:pt>
                <c:pt idx="1722">
                  <c:v>215</c:v>
                </c:pt>
                <c:pt idx="1723">
                  <c:v>67</c:v>
                </c:pt>
                <c:pt idx="1724">
                  <c:v>233</c:v>
                </c:pt>
                <c:pt idx="1725">
                  <c:v>211</c:v>
                </c:pt>
                <c:pt idx="1726">
                  <c:v>189</c:v>
                </c:pt>
                <c:pt idx="1727">
                  <c:v>116</c:v>
                </c:pt>
                <c:pt idx="1728">
                  <c:v>135</c:v>
                </c:pt>
                <c:pt idx="1729">
                  <c:v>194</c:v>
                </c:pt>
                <c:pt idx="1730">
                  <c:v>159</c:v>
                </c:pt>
                <c:pt idx="1731">
                  <c:v>72</c:v>
                </c:pt>
                <c:pt idx="1732">
                  <c:v>154</c:v>
                </c:pt>
                <c:pt idx="1733">
                  <c:v>90</c:v>
                </c:pt>
                <c:pt idx="1734">
                  <c:v>167</c:v>
                </c:pt>
                <c:pt idx="1735">
                  <c:v>127</c:v>
                </c:pt>
                <c:pt idx="1736">
                  <c:v>99</c:v>
                </c:pt>
                <c:pt idx="1737">
                  <c:v>99</c:v>
                </c:pt>
                <c:pt idx="1738">
                  <c:v>167</c:v>
                </c:pt>
                <c:pt idx="1739">
                  <c:v>51</c:v>
                </c:pt>
                <c:pt idx="1740">
                  <c:v>145</c:v>
                </c:pt>
                <c:pt idx="1741">
                  <c:v>140</c:v>
                </c:pt>
                <c:pt idx="1742">
                  <c:v>68</c:v>
                </c:pt>
                <c:pt idx="1743">
                  <c:v>97</c:v>
                </c:pt>
                <c:pt idx="1744">
                  <c:v>127</c:v>
                </c:pt>
                <c:pt idx="1745">
                  <c:v>159</c:v>
                </c:pt>
                <c:pt idx="1746">
                  <c:v>109</c:v>
                </c:pt>
                <c:pt idx="1747">
                  <c:v>87</c:v>
                </c:pt>
                <c:pt idx="1748">
                  <c:v>45</c:v>
                </c:pt>
                <c:pt idx="1749">
                  <c:v>56</c:v>
                </c:pt>
                <c:pt idx="1750">
                  <c:v>62</c:v>
                </c:pt>
                <c:pt idx="1751">
                  <c:v>135</c:v>
                </c:pt>
                <c:pt idx="1752">
                  <c:v>131</c:v>
                </c:pt>
                <c:pt idx="1753">
                  <c:v>135</c:v>
                </c:pt>
                <c:pt idx="1754">
                  <c:v>136</c:v>
                </c:pt>
                <c:pt idx="1755">
                  <c:v>84</c:v>
                </c:pt>
                <c:pt idx="1756">
                  <c:v>16</c:v>
                </c:pt>
                <c:pt idx="1757">
                  <c:v>45</c:v>
                </c:pt>
                <c:pt idx="1758">
                  <c:v>111</c:v>
                </c:pt>
                <c:pt idx="1759">
                  <c:v>42</c:v>
                </c:pt>
                <c:pt idx="1760">
                  <c:v>86</c:v>
                </c:pt>
                <c:pt idx="1761">
                  <c:v>108</c:v>
                </c:pt>
                <c:pt idx="1762">
                  <c:v>132</c:v>
                </c:pt>
                <c:pt idx="1763">
                  <c:v>35</c:v>
                </c:pt>
                <c:pt idx="1764">
                  <c:v>46</c:v>
                </c:pt>
                <c:pt idx="1765">
                  <c:v>107</c:v>
                </c:pt>
                <c:pt idx="1766">
                  <c:v>39</c:v>
                </c:pt>
                <c:pt idx="1767">
                  <c:v>69</c:v>
                </c:pt>
                <c:pt idx="1768">
                  <c:v>87</c:v>
                </c:pt>
                <c:pt idx="1769">
                  <c:v>35</c:v>
                </c:pt>
                <c:pt idx="1770">
                  <c:v>97</c:v>
                </c:pt>
                <c:pt idx="1771">
                  <c:v>80</c:v>
                </c:pt>
                <c:pt idx="1772">
                  <c:v>12</c:v>
                </c:pt>
                <c:pt idx="1773">
                  <c:v>37</c:v>
                </c:pt>
                <c:pt idx="1774">
                  <c:v>98</c:v>
                </c:pt>
                <c:pt idx="1775">
                  <c:v>43</c:v>
                </c:pt>
                <c:pt idx="1776">
                  <c:v>110</c:v>
                </c:pt>
                <c:pt idx="1777">
                  <c:v>46</c:v>
                </c:pt>
                <c:pt idx="1778">
                  <c:v>81</c:v>
                </c:pt>
                <c:pt idx="1779">
                  <c:v>30</c:v>
                </c:pt>
                <c:pt idx="1780">
                  <c:v>70</c:v>
                </c:pt>
                <c:pt idx="1781">
                  <c:v>53</c:v>
                </c:pt>
                <c:pt idx="1782">
                  <c:v>13</c:v>
                </c:pt>
                <c:pt idx="1783">
                  <c:v>28</c:v>
                </c:pt>
                <c:pt idx="1784">
                  <c:v>63</c:v>
                </c:pt>
                <c:pt idx="1785">
                  <c:v>6</c:v>
                </c:pt>
                <c:pt idx="1786">
                  <c:v>71</c:v>
                </c:pt>
                <c:pt idx="1787">
                  <c:v>65</c:v>
                </c:pt>
                <c:pt idx="1788">
                  <c:v>5</c:v>
                </c:pt>
                <c:pt idx="1789">
                  <c:v>39</c:v>
                </c:pt>
                <c:pt idx="1790">
                  <c:v>78</c:v>
                </c:pt>
                <c:pt idx="1791">
                  <c:v>6</c:v>
                </c:pt>
                <c:pt idx="1792">
                  <c:v>2</c:v>
                </c:pt>
                <c:pt idx="1793">
                  <c:v>10</c:v>
                </c:pt>
                <c:pt idx="1794">
                  <c:v>81</c:v>
                </c:pt>
                <c:pt idx="1795">
                  <c:v>56</c:v>
                </c:pt>
                <c:pt idx="1796">
                  <c:v>51</c:v>
                </c:pt>
                <c:pt idx="1797">
                  <c:v>15</c:v>
                </c:pt>
                <c:pt idx="1798">
                  <c:v>18</c:v>
                </c:pt>
                <c:pt idx="1799">
                  <c:v>36</c:v>
                </c:pt>
                <c:pt idx="1800">
                  <c:v>25</c:v>
                </c:pt>
                <c:pt idx="1801">
                  <c:v>8</c:v>
                </c:pt>
                <c:pt idx="1802">
                  <c:v>59</c:v>
                </c:pt>
                <c:pt idx="1803">
                  <c:v>12</c:v>
                </c:pt>
                <c:pt idx="1804">
                  <c:v>1</c:v>
                </c:pt>
                <c:pt idx="1805">
                  <c:v>31</c:v>
                </c:pt>
                <c:pt idx="1806">
                  <c:v>11</c:v>
                </c:pt>
                <c:pt idx="1807">
                  <c:v>22</c:v>
                </c:pt>
                <c:pt idx="1808">
                  <c:v>41</c:v>
                </c:pt>
                <c:pt idx="1809">
                  <c:v>2</c:v>
                </c:pt>
                <c:pt idx="1810">
                  <c:v>42</c:v>
                </c:pt>
                <c:pt idx="1811">
                  <c:v>15</c:v>
                </c:pt>
                <c:pt idx="1812">
                  <c:v>18</c:v>
                </c:pt>
                <c:pt idx="1813">
                  <c:v>56</c:v>
                </c:pt>
                <c:pt idx="1814">
                  <c:v>5</c:v>
                </c:pt>
                <c:pt idx="1815">
                  <c:v>2</c:v>
                </c:pt>
                <c:pt idx="1816">
                  <c:v>33</c:v>
                </c:pt>
                <c:pt idx="1817">
                  <c:v>61</c:v>
                </c:pt>
                <c:pt idx="1818">
                  <c:v>45</c:v>
                </c:pt>
                <c:pt idx="1819">
                  <c:v>26</c:v>
                </c:pt>
                <c:pt idx="1820">
                  <c:v>44</c:v>
                </c:pt>
                <c:pt idx="1821">
                  <c:v>4</c:v>
                </c:pt>
                <c:pt idx="1822">
                  <c:v>6</c:v>
                </c:pt>
                <c:pt idx="1823">
                  <c:v>48</c:v>
                </c:pt>
                <c:pt idx="1824">
                  <c:v>8</c:v>
                </c:pt>
                <c:pt idx="1825">
                  <c:v>29</c:v>
                </c:pt>
                <c:pt idx="1826">
                  <c:v>30</c:v>
                </c:pt>
                <c:pt idx="1827">
                  <c:v>10</c:v>
                </c:pt>
                <c:pt idx="1828">
                  <c:v>54</c:v>
                </c:pt>
                <c:pt idx="1829">
                  <c:v>33</c:v>
                </c:pt>
                <c:pt idx="1830">
                  <c:v>14</c:v>
                </c:pt>
                <c:pt idx="1831">
                  <c:v>14</c:v>
                </c:pt>
                <c:pt idx="1832">
                  <c:v>14</c:v>
                </c:pt>
                <c:pt idx="1833">
                  <c:v>13</c:v>
                </c:pt>
                <c:pt idx="1834">
                  <c:v>38</c:v>
                </c:pt>
                <c:pt idx="1835">
                  <c:v>31</c:v>
                </c:pt>
                <c:pt idx="1836">
                  <c:v>26</c:v>
                </c:pt>
                <c:pt idx="1837">
                  <c:v>29</c:v>
                </c:pt>
                <c:pt idx="1838">
                  <c:v>24</c:v>
                </c:pt>
                <c:pt idx="1839">
                  <c:v>20</c:v>
                </c:pt>
                <c:pt idx="1840">
                  <c:v>4</c:v>
                </c:pt>
                <c:pt idx="1841">
                  <c:v>2</c:v>
                </c:pt>
                <c:pt idx="1842">
                  <c:v>46</c:v>
                </c:pt>
                <c:pt idx="1843">
                  <c:v>28</c:v>
                </c:pt>
                <c:pt idx="1844">
                  <c:v>13</c:v>
                </c:pt>
                <c:pt idx="1845">
                  <c:v>7</c:v>
                </c:pt>
                <c:pt idx="1846">
                  <c:v>8</c:v>
                </c:pt>
                <c:pt idx="1847">
                  <c:v>41</c:v>
                </c:pt>
                <c:pt idx="1848">
                  <c:v>16</c:v>
                </c:pt>
                <c:pt idx="1849">
                  <c:v>30</c:v>
                </c:pt>
                <c:pt idx="1850">
                  <c:v>25</c:v>
                </c:pt>
                <c:pt idx="1851">
                  <c:v>1</c:v>
                </c:pt>
                <c:pt idx="1852">
                  <c:v>11</c:v>
                </c:pt>
                <c:pt idx="1853">
                  <c:v>7</c:v>
                </c:pt>
                <c:pt idx="1854">
                  <c:v>2</c:v>
                </c:pt>
                <c:pt idx="1855">
                  <c:v>18</c:v>
                </c:pt>
                <c:pt idx="1856">
                  <c:v>20</c:v>
                </c:pt>
                <c:pt idx="1857">
                  <c:v>6</c:v>
                </c:pt>
                <c:pt idx="1858">
                  <c:v>2</c:v>
                </c:pt>
                <c:pt idx="1859">
                  <c:v>20</c:v>
                </c:pt>
                <c:pt idx="1860">
                  <c:v>35</c:v>
                </c:pt>
                <c:pt idx="1861">
                  <c:v>28</c:v>
                </c:pt>
                <c:pt idx="1862">
                  <c:v>12</c:v>
                </c:pt>
                <c:pt idx="1863">
                  <c:v>9</c:v>
                </c:pt>
                <c:pt idx="1864">
                  <c:v>16</c:v>
                </c:pt>
                <c:pt idx="1865">
                  <c:v>16</c:v>
                </c:pt>
                <c:pt idx="1866">
                  <c:v>18</c:v>
                </c:pt>
                <c:pt idx="1867">
                  <c:v>9</c:v>
                </c:pt>
                <c:pt idx="1868">
                  <c:v>5</c:v>
                </c:pt>
                <c:pt idx="1869">
                  <c:v>14</c:v>
                </c:pt>
                <c:pt idx="1870">
                  <c:v>14</c:v>
                </c:pt>
                <c:pt idx="1871">
                  <c:v>26</c:v>
                </c:pt>
                <c:pt idx="1872">
                  <c:v>38</c:v>
                </c:pt>
                <c:pt idx="1873">
                  <c:v>31</c:v>
                </c:pt>
                <c:pt idx="1874">
                  <c:v>4</c:v>
                </c:pt>
                <c:pt idx="1875">
                  <c:v>2</c:v>
                </c:pt>
                <c:pt idx="1876">
                  <c:v>19</c:v>
                </c:pt>
                <c:pt idx="1877">
                  <c:v>2</c:v>
                </c:pt>
                <c:pt idx="1878">
                  <c:v>3</c:v>
                </c:pt>
                <c:pt idx="1879">
                  <c:v>25</c:v>
                </c:pt>
                <c:pt idx="1880">
                  <c:v>30</c:v>
                </c:pt>
                <c:pt idx="1881">
                  <c:v>29</c:v>
                </c:pt>
                <c:pt idx="1882">
                  <c:v>19</c:v>
                </c:pt>
                <c:pt idx="1883">
                  <c:v>11</c:v>
                </c:pt>
                <c:pt idx="1884">
                  <c:v>13</c:v>
                </c:pt>
                <c:pt idx="1885">
                  <c:v>27</c:v>
                </c:pt>
                <c:pt idx="1886">
                  <c:v>23</c:v>
                </c:pt>
                <c:pt idx="1887">
                  <c:v>18</c:v>
                </c:pt>
                <c:pt idx="1888">
                  <c:v>6</c:v>
                </c:pt>
                <c:pt idx="1889">
                  <c:v>8</c:v>
                </c:pt>
                <c:pt idx="1890">
                  <c:v>25</c:v>
                </c:pt>
                <c:pt idx="1891">
                  <c:v>12</c:v>
                </c:pt>
                <c:pt idx="1892">
                  <c:v>14</c:v>
                </c:pt>
                <c:pt idx="1893">
                  <c:v>7</c:v>
                </c:pt>
                <c:pt idx="1894">
                  <c:v>24</c:v>
                </c:pt>
                <c:pt idx="1895">
                  <c:v>8</c:v>
                </c:pt>
                <c:pt idx="1896">
                  <c:v>1</c:v>
                </c:pt>
                <c:pt idx="1897">
                  <c:v>11</c:v>
                </c:pt>
                <c:pt idx="1898">
                  <c:v>28</c:v>
                </c:pt>
                <c:pt idx="1899">
                  <c:v>24</c:v>
                </c:pt>
                <c:pt idx="1900">
                  <c:v>23</c:v>
                </c:pt>
                <c:pt idx="1901">
                  <c:v>2</c:v>
                </c:pt>
                <c:pt idx="1902">
                  <c:v>9</c:v>
                </c:pt>
                <c:pt idx="1903">
                  <c:v>5</c:v>
                </c:pt>
                <c:pt idx="1904">
                  <c:v>6</c:v>
                </c:pt>
                <c:pt idx="1905">
                  <c:v>1</c:v>
                </c:pt>
                <c:pt idx="1906">
                  <c:v>2</c:v>
                </c:pt>
                <c:pt idx="1907">
                  <c:v>11</c:v>
                </c:pt>
                <c:pt idx="1908">
                  <c:v>1</c:v>
                </c:pt>
                <c:pt idx="1909">
                  <c:v>1</c:v>
                </c:pt>
                <c:pt idx="1910">
                  <c:v>17</c:v>
                </c:pt>
                <c:pt idx="1911">
                  <c:v>4</c:v>
                </c:pt>
                <c:pt idx="1912">
                  <c:v>0</c:v>
                </c:pt>
                <c:pt idx="1913">
                  <c:v>6</c:v>
                </c:pt>
                <c:pt idx="1914">
                  <c:v>11</c:v>
                </c:pt>
                <c:pt idx="1915">
                  <c:v>9</c:v>
                </c:pt>
                <c:pt idx="1916">
                  <c:v>18</c:v>
                </c:pt>
                <c:pt idx="1917">
                  <c:v>8</c:v>
                </c:pt>
                <c:pt idx="1918">
                  <c:v>3</c:v>
                </c:pt>
                <c:pt idx="1919">
                  <c:v>9</c:v>
                </c:pt>
                <c:pt idx="1920">
                  <c:v>7</c:v>
                </c:pt>
                <c:pt idx="1921">
                  <c:v>9</c:v>
                </c:pt>
                <c:pt idx="1922">
                  <c:v>3</c:v>
                </c:pt>
                <c:pt idx="1923">
                  <c:v>6</c:v>
                </c:pt>
                <c:pt idx="1924">
                  <c:v>8</c:v>
                </c:pt>
                <c:pt idx="1925">
                  <c:v>15</c:v>
                </c:pt>
                <c:pt idx="1926">
                  <c:v>12</c:v>
                </c:pt>
                <c:pt idx="1927">
                  <c:v>8</c:v>
                </c:pt>
                <c:pt idx="1928">
                  <c:v>14</c:v>
                </c:pt>
                <c:pt idx="1929">
                  <c:v>1</c:v>
                </c:pt>
                <c:pt idx="1930">
                  <c:v>1</c:v>
                </c:pt>
                <c:pt idx="1931">
                  <c:v>4</c:v>
                </c:pt>
                <c:pt idx="1932">
                  <c:v>12</c:v>
                </c:pt>
                <c:pt idx="1933">
                  <c:v>13</c:v>
                </c:pt>
                <c:pt idx="1934">
                  <c:v>6</c:v>
                </c:pt>
                <c:pt idx="1935">
                  <c:v>4</c:v>
                </c:pt>
                <c:pt idx="1936">
                  <c:v>5</c:v>
                </c:pt>
                <c:pt idx="1937">
                  <c:v>5</c:v>
                </c:pt>
                <c:pt idx="1938">
                  <c:v>8</c:v>
                </c:pt>
                <c:pt idx="1939">
                  <c:v>2</c:v>
                </c:pt>
                <c:pt idx="1940">
                  <c:v>4</c:v>
                </c:pt>
                <c:pt idx="1941">
                  <c:v>6</c:v>
                </c:pt>
                <c:pt idx="1942">
                  <c:v>8</c:v>
                </c:pt>
                <c:pt idx="1943">
                  <c:v>10</c:v>
                </c:pt>
                <c:pt idx="1944">
                  <c:v>6</c:v>
                </c:pt>
                <c:pt idx="1945">
                  <c:v>2</c:v>
                </c:pt>
                <c:pt idx="1946">
                  <c:v>5</c:v>
                </c:pt>
                <c:pt idx="1947">
                  <c:v>2</c:v>
                </c:pt>
                <c:pt idx="1948">
                  <c:v>5</c:v>
                </c:pt>
                <c:pt idx="1949">
                  <c:v>7</c:v>
                </c:pt>
                <c:pt idx="1950">
                  <c:v>4</c:v>
                </c:pt>
                <c:pt idx="1951">
                  <c:v>901</c:v>
                </c:pt>
                <c:pt idx="1952">
                  <c:v>972</c:v>
                </c:pt>
                <c:pt idx="1953">
                  <c:v>1060</c:v>
                </c:pt>
                <c:pt idx="1954">
                  <c:v>1462</c:v>
                </c:pt>
                <c:pt idx="1955">
                  <c:v>612</c:v>
                </c:pt>
                <c:pt idx="1956">
                  <c:v>861</c:v>
                </c:pt>
                <c:pt idx="1957">
                  <c:v>416</c:v>
                </c:pt>
                <c:pt idx="1958">
                  <c:v>570</c:v>
                </c:pt>
                <c:pt idx="1959">
                  <c:v>860</c:v>
                </c:pt>
                <c:pt idx="1960">
                  <c:v>395</c:v>
                </c:pt>
                <c:pt idx="1961">
                  <c:v>1298</c:v>
                </c:pt>
                <c:pt idx="1962">
                  <c:v>526</c:v>
                </c:pt>
                <c:pt idx="1963">
                  <c:v>344</c:v>
                </c:pt>
                <c:pt idx="1964">
                  <c:v>332</c:v>
                </c:pt>
                <c:pt idx="1965">
                  <c:v>815</c:v>
                </c:pt>
                <c:pt idx="1966">
                  <c:v>953</c:v>
                </c:pt>
                <c:pt idx="1967">
                  <c:v>953</c:v>
                </c:pt>
                <c:pt idx="1968">
                  <c:v>431</c:v>
                </c:pt>
                <c:pt idx="1969">
                  <c:v>605</c:v>
                </c:pt>
                <c:pt idx="1970">
                  <c:v>508</c:v>
                </c:pt>
                <c:pt idx="1971">
                  <c:v>595</c:v>
                </c:pt>
                <c:pt idx="1972">
                  <c:v>341</c:v>
                </c:pt>
                <c:pt idx="1973">
                  <c:v>445</c:v>
                </c:pt>
                <c:pt idx="1974">
                  <c:v>735</c:v>
                </c:pt>
                <c:pt idx="1975">
                  <c:v>371</c:v>
                </c:pt>
                <c:pt idx="1976">
                  <c:v>167</c:v>
                </c:pt>
                <c:pt idx="1977">
                  <c:v>544</c:v>
                </c:pt>
                <c:pt idx="1978">
                  <c:v>625</c:v>
                </c:pt>
                <c:pt idx="1979">
                  <c:v>526</c:v>
                </c:pt>
                <c:pt idx="1980">
                  <c:v>618</c:v>
                </c:pt>
                <c:pt idx="1981">
                  <c:v>161</c:v>
                </c:pt>
                <c:pt idx="1982">
                  <c:v>100</c:v>
                </c:pt>
                <c:pt idx="1983">
                  <c:v>710</c:v>
                </c:pt>
                <c:pt idx="1984">
                  <c:v>293</c:v>
                </c:pt>
                <c:pt idx="1985">
                  <c:v>488</c:v>
                </c:pt>
                <c:pt idx="1986">
                  <c:v>512</c:v>
                </c:pt>
                <c:pt idx="1987">
                  <c:v>189</c:v>
                </c:pt>
                <c:pt idx="1988">
                  <c:v>546</c:v>
                </c:pt>
                <c:pt idx="1989">
                  <c:v>505</c:v>
                </c:pt>
                <c:pt idx="1990">
                  <c:v>508</c:v>
                </c:pt>
                <c:pt idx="1991">
                  <c:v>158</c:v>
                </c:pt>
                <c:pt idx="1992">
                  <c:v>162</c:v>
                </c:pt>
                <c:pt idx="1993">
                  <c:v>245</c:v>
                </c:pt>
                <c:pt idx="1994">
                  <c:v>400</c:v>
                </c:pt>
                <c:pt idx="1995">
                  <c:v>380</c:v>
                </c:pt>
                <c:pt idx="1996">
                  <c:v>267</c:v>
                </c:pt>
                <c:pt idx="1997">
                  <c:v>205</c:v>
                </c:pt>
                <c:pt idx="1998">
                  <c:v>43</c:v>
                </c:pt>
                <c:pt idx="1999">
                  <c:v>182</c:v>
                </c:pt>
                <c:pt idx="2000">
                  <c:v>162</c:v>
                </c:pt>
                <c:pt idx="2001">
                  <c:v>154</c:v>
                </c:pt>
                <c:pt idx="2002">
                  <c:v>24</c:v>
                </c:pt>
                <c:pt idx="2003">
                  <c:v>63</c:v>
                </c:pt>
                <c:pt idx="2004">
                  <c:v>67</c:v>
                </c:pt>
                <c:pt idx="2005">
                  <c:v>112</c:v>
                </c:pt>
                <c:pt idx="2006">
                  <c:v>67</c:v>
                </c:pt>
                <c:pt idx="2007">
                  <c:v>50</c:v>
                </c:pt>
                <c:pt idx="2008">
                  <c:v>1</c:v>
                </c:pt>
                <c:pt idx="2009">
                  <c:v>3</c:v>
                </c:pt>
                <c:pt idx="2010">
                  <c:v>62</c:v>
                </c:pt>
                <c:pt idx="2011">
                  <c:v>55</c:v>
                </c:pt>
                <c:pt idx="2012">
                  <c:v>27</c:v>
                </c:pt>
                <c:pt idx="2013">
                  <c:v>15</c:v>
                </c:pt>
                <c:pt idx="2014">
                  <c:v>5</c:v>
                </c:pt>
                <c:pt idx="2015">
                  <c:v>19</c:v>
                </c:pt>
                <c:pt idx="2016">
                  <c:v>13</c:v>
                </c:pt>
                <c:pt idx="2017">
                  <c:v>19</c:v>
                </c:pt>
                <c:pt idx="2018">
                  <c:v>5</c:v>
                </c:pt>
                <c:pt idx="2019">
                  <c:v>12</c:v>
                </c:pt>
                <c:pt idx="2020">
                  <c:v>4</c:v>
                </c:pt>
              </c:numCache>
            </c:numRef>
          </c:yVal>
          <c:smooth val="0"/>
          <c:extLst>
            <c:ext xmlns:c16="http://schemas.microsoft.com/office/drawing/2014/chart" uri="{C3380CC4-5D6E-409C-BE32-E72D297353CC}">
              <c16:uniqueId val="{00000002-55A5-4565-94BD-D3780447EF6A}"/>
            </c:ext>
          </c:extLst>
        </c:ser>
        <c:ser>
          <c:idx val="1"/>
          <c:order val="1"/>
          <c:tx>
            <c:strRef>
              <c:f>Data!$H$1</c:f>
              <c:strCache>
                <c:ptCount val="1"/>
                <c:pt idx="0">
                  <c:v>Amt_Fruits</c:v>
                </c:pt>
              </c:strCache>
            </c:strRef>
          </c:tx>
          <c:spPr>
            <a:ln w="25400" cap="rnd">
              <a:noFill/>
              <a:round/>
            </a:ln>
            <a:effectLst/>
          </c:spPr>
          <c:marker>
            <c:symbol val="circle"/>
            <c:size val="5"/>
            <c:spPr>
              <a:solidFill>
                <a:schemeClr val="accent2"/>
              </a:solidFill>
              <a:ln w="9525">
                <a:solidFill>
                  <a:schemeClr val="accent2"/>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Data!$H$2:$H$2022</c:f>
              <c:numCache>
                <c:formatCode>[$R$-416]\ #,##0.00</c:formatCode>
                <c:ptCount val="2021"/>
                <c:pt idx="0">
                  <c:v>134</c:v>
                </c:pt>
                <c:pt idx="1">
                  <c:v>37</c:v>
                </c:pt>
                <c:pt idx="2">
                  <c:v>68</c:v>
                </c:pt>
                <c:pt idx="3">
                  <c:v>51</c:v>
                </c:pt>
                <c:pt idx="4">
                  <c:v>161</c:v>
                </c:pt>
                <c:pt idx="5">
                  <c:v>33</c:v>
                </c:pt>
                <c:pt idx="6">
                  <c:v>66</c:v>
                </c:pt>
                <c:pt idx="7">
                  <c:v>48</c:v>
                </c:pt>
                <c:pt idx="8">
                  <c:v>17</c:v>
                </c:pt>
                <c:pt idx="9">
                  <c:v>17</c:v>
                </c:pt>
                <c:pt idx="10">
                  <c:v>50</c:v>
                </c:pt>
                <c:pt idx="11">
                  <c:v>0</c:v>
                </c:pt>
                <c:pt idx="12">
                  <c:v>100</c:v>
                </c:pt>
                <c:pt idx="13">
                  <c:v>14</c:v>
                </c:pt>
                <c:pt idx="14">
                  <c:v>138</c:v>
                </c:pt>
                <c:pt idx="15">
                  <c:v>50</c:v>
                </c:pt>
                <c:pt idx="16">
                  <c:v>120</c:v>
                </c:pt>
                <c:pt idx="17">
                  <c:v>159</c:v>
                </c:pt>
                <c:pt idx="18">
                  <c:v>61</c:v>
                </c:pt>
                <c:pt idx="19">
                  <c:v>76</c:v>
                </c:pt>
                <c:pt idx="20">
                  <c:v>122</c:v>
                </c:pt>
                <c:pt idx="21">
                  <c:v>0</c:v>
                </c:pt>
                <c:pt idx="22">
                  <c:v>69</c:v>
                </c:pt>
                <c:pt idx="23">
                  <c:v>28</c:v>
                </c:pt>
                <c:pt idx="24">
                  <c:v>12</c:v>
                </c:pt>
                <c:pt idx="25">
                  <c:v>153</c:v>
                </c:pt>
                <c:pt idx="26">
                  <c:v>69</c:v>
                </c:pt>
                <c:pt idx="27">
                  <c:v>12</c:v>
                </c:pt>
                <c:pt idx="28">
                  <c:v>73</c:v>
                </c:pt>
                <c:pt idx="29">
                  <c:v>76</c:v>
                </c:pt>
                <c:pt idx="30">
                  <c:v>89</c:v>
                </c:pt>
                <c:pt idx="31">
                  <c:v>60</c:v>
                </c:pt>
                <c:pt idx="32">
                  <c:v>12</c:v>
                </c:pt>
                <c:pt idx="33">
                  <c:v>23</c:v>
                </c:pt>
                <c:pt idx="34">
                  <c:v>48</c:v>
                </c:pt>
                <c:pt idx="35">
                  <c:v>0</c:v>
                </c:pt>
                <c:pt idx="36">
                  <c:v>54</c:v>
                </c:pt>
                <c:pt idx="37">
                  <c:v>0</c:v>
                </c:pt>
                <c:pt idx="38">
                  <c:v>10</c:v>
                </c:pt>
                <c:pt idx="39">
                  <c:v>21</c:v>
                </c:pt>
                <c:pt idx="40">
                  <c:v>104</c:v>
                </c:pt>
                <c:pt idx="41">
                  <c:v>98</c:v>
                </c:pt>
                <c:pt idx="42">
                  <c:v>81</c:v>
                </c:pt>
                <c:pt idx="43">
                  <c:v>140</c:v>
                </c:pt>
                <c:pt idx="44">
                  <c:v>21</c:v>
                </c:pt>
                <c:pt idx="45">
                  <c:v>29</c:v>
                </c:pt>
                <c:pt idx="46">
                  <c:v>56</c:v>
                </c:pt>
                <c:pt idx="47">
                  <c:v>25</c:v>
                </c:pt>
                <c:pt idx="48">
                  <c:v>43</c:v>
                </c:pt>
                <c:pt idx="49">
                  <c:v>148</c:v>
                </c:pt>
                <c:pt idx="50">
                  <c:v>20</c:v>
                </c:pt>
                <c:pt idx="51">
                  <c:v>61</c:v>
                </c:pt>
                <c:pt idx="52">
                  <c:v>35</c:v>
                </c:pt>
                <c:pt idx="53">
                  <c:v>85</c:v>
                </c:pt>
                <c:pt idx="54">
                  <c:v>44</c:v>
                </c:pt>
                <c:pt idx="55">
                  <c:v>151</c:v>
                </c:pt>
                <c:pt idx="56">
                  <c:v>172</c:v>
                </c:pt>
                <c:pt idx="57">
                  <c:v>88</c:v>
                </c:pt>
                <c:pt idx="58">
                  <c:v>142</c:v>
                </c:pt>
                <c:pt idx="59">
                  <c:v>28</c:v>
                </c:pt>
                <c:pt idx="60">
                  <c:v>0</c:v>
                </c:pt>
                <c:pt idx="61">
                  <c:v>47</c:v>
                </c:pt>
                <c:pt idx="62">
                  <c:v>46</c:v>
                </c:pt>
                <c:pt idx="63">
                  <c:v>34</c:v>
                </c:pt>
                <c:pt idx="64">
                  <c:v>23</c:v>
                </c:pt>
                <c:pt idx="65">
                  <c:v>0</c:v>
                </c:pt>
                <c:pt idx="66">
                  <c:v>15</c:v>
                </c:pt>
                <c:pt idx="67">
                  <c:v>8</c:v>
                </c:pt>
                <c:pt idx="68">
                  <c:v>24</c:v>
                </c:pt>
                <c:pt idx="69">
                  <c:v>74</c:v>
                </c:pt>
                <c:pt idx="70">
                  <c:v>21</c:v>
                </c:pt>
                <c:pt idx="71">
                  <c:v>8</c:v>
                </c:pt>
                <c:pt idx="72">
                  <c:v>41</c:v>
                </c:pt>
                <c:pt idx="73">
                  <c:v>48</c:v>
                </c:pt>
                <c:pt idx="74">
                  <c:v>7</c:v>
                </c:pt>
                <c:pt idx="75">
                  <c:v>7</c:v>
                </c:pt>
                <c:pt idx="76">
                  <c:v>23</c:v>
                </c:pt>
                <c:pt idx="77">
                  <c:v>0</c:v>
                </c:pt>
                <c:pt idx="78">
                  <c:v>7</c:v>
                </c:pt>
                <c:pt idx="79">
                  <c:v>99</c:v>
                </c:pt>
                <c:pt idx="80">
                  <c:v>61</c:v>
                </c:pt>
                <c:pt idx="81">
                  <c:v>23</c:v>
                </c:pt>
                <c:pt idx="82">
                  <c:v>23</c:v>
                </c:pt>
                <c:pt idx="83">
                  <c:v>11</c:v>
                </c:pt>
                <c:pt idx="84">
                  <c:v>35</c:v>
                </c:pt>
                <c:pt idx="85">
                  <c:v>7</c:v>
                </c:pt>
                <c:pt idx="86">
                  <c:v>138</c:v>
                </c:pt>
                <c:pt idx="87">
                  <c:v>131</c:v>
                </c:pt>
                <c:pt idx="88">
                  <c:v>18</c:v>
                </c:pt>
                <c:pt idx="89">
                  <c:v>13</c:v>
                </c:pt>
                <c:pt idx="90">
                  <c:v>25</c:v>
                </c:pt>
                <c:pt idx="91">
                  <c:v>5</c:v>
                </c:pt>
                <c:pt idx="92">
                  <c:v>6</c:v>
                </c:pt>
                <c:pt idx="93">
                  <c:v>60</c:v>
                </c:pt>
                <c:pt idx="94">
                  <c:v>133</c:v>
                </c:pt>
                <c:pt idx="95">
                  <c:v>4</c:v>
                </c:pt>
                <c:pt idx="96">
                  <c:v>65</c:v>
                </c:pt>
                <c:pt idx="97">
                  <c:v>4</c:v>
                </c:pt>
                <c:pt idx="98">
                  <c:v>29</c:v>
                </c:pt>
                <c:pt idx="99">
                  <c:v>35</c:v>
                </c:pt>
                <c:pt idx="100">
                  <c:v>0</c:v>
                </c:pt>
                <c:pt idx="101">
                  <c:v>0</c:v>
                </c:pt>
                <c:pt idx="102">
                  <c:v>35</c:v>
                </c:pt>
                <c:pt idx="103">
                  <c:v>15</c:v>
                </c:pt>
                <c:pt idx="104">
                  <c:v>0</c:v>
                </c:pt>
                <c:pt idx="105">
                  <c:v>16</c:v>
                </c:pt>
                <c:pt idx="106">
                  <c:v>7</c:v>
                </c:pt>
                <c:pt idx="107">
                  <c:v>3</c:v>
                </c:pt>
                <c:pt idx="108">
                  <c:v>3</c:v>
                </c:pt>
                <c:pt idx="109">
                  <c:v>27</c:v>
                </c:pt>
                <c:pt idx="110">
                  <c:v>3</c:v>
                </c:pt>
                <c:pt idx="111">
                  <c:v>3</c:v>
                </c:pt>
                <c:pt idx="112">
                  <c:v>8</c:v>
                </c:pt>
                <c:pt idx="113">
                  <c:v>0</c:v>
                </c:pt>
                <c:pt idx="114">
                  <c:v>18</c:v>
                </c:pt>
                <c:pt idx="115">
                  <c:v>2</c:v>
                </c:pt>
                <c:pt idx="116">
                  <c:v>5</c:v>
                </c:pt>
                <c:pt idx="117">
                  <c:v>2</c:v>
                </c:pt>
                <c:pt idx="118">
                  <c:v>25</c:v>
                </c:pt>
                <c:pt idx="119">
                  <c:v>12</c:v>
                </c:pt>
                <c:pt idx="120">
                  <c:v>26</c:v>
                </c:pt>
                <c:pt idx="121">
                  <c:v>18</c:v>
                </c:pt>
                <c:pt idx="122">
                  <c:v>2</c:v>
                </c:pt>
                <c:pt idx="123">
                  <c:v>2</c:v>
                </c:pt>
                <c:pt idx="124">
                  <c:v>7</c:v>
                </c:pt>
                <c:pt idx="125">
                  <c:v>0</c:v>
                </c:pt>
                <c:pt idx="126">
                  <c:v>5</c:v>
                </c:pt>
                <c:pt idx="127">
                  <c:v>21</c:v>
                </c:pt>
                <c:pt idx="128">
                  <c:v>6</c:v>
                </c:pt>
                <c:pt idx="129">
                  <c:v>14</c:v>
                </c:pt>
                <c:pt idx="130">
                  <c:v>0</c:v>
                </c:pt>
                <c:pt idx="131">
                  <c:v>14</c:v>
                </c:pt>
                <c:pt idx="132">
                  <c:v>5</c:v>
                </c:pt>
                <c:pt idx="133">
                  <c:v>19</c:v>
                </c:pt>
                <c:pt idx="134">
                  <c:v>12</c:v>
                </c:pt>
                <c:pt idx="135">
                  <c:v>3</c:v>
                </c:pt>
                <c:pt idx="136">
                  <c:v>3</c:v>
                </c:pt>
                <c:pt idx="137">
                  <c:v>8</c:v>
                </c:pt>
                <c:pt idx="138">
                  <c:v>7</c:v>
                </c:pt>
                <c:pt idx="139">
                  <c:v>2</c:v>
                </c:pt>
                <c:pt idx="140">
                  <c:v>0</c:v>
                </c:pt>
                <c:pt idx="141">
                  <c:v>1</c:v>
                </c:pt>
                <c:pt idx="142">
                  <c:v>32</c:v>
                </c:pt>
                <c:pt idx="143">
                  <c:v>0</c:v>
                </c:pt>
                <c:pt idx="144">
                  <c:v>18</c:v>
                </c:pt>
                <c:pt idx="145">
                  <c:v>5</c:v>
                </c:pt>
                <c:pt idx="146">
                  <c:v>3</c:v>
                </c:pt>
                <c:pt idx="147">
                  <c:v>6</c:v>
                </c:pt>
                <c:pt idx="148">
                  <c:v>0</c:v>
                </c:pt>
                <c:pt idx="149">
                  <c:v>4</c:v>
                </c:pt>
                <c:pt idx="150">
                  <c:v>1</c:v>
                </c:pt>
                <c:pt idx="151">
                  <c:v>5</c:v>
                </c:pt>
                <c:pt idx="152">
                  <c:v>17</c:v>
                </c:pt>
                <c:pt idx="153">
                  <c:v>6</c:v>
                </c:pt>
                <c:pt idx="154">
                  <c:v>0</c:v>
                </c:pt>
                <c:pt idx="155">
                  <c:v>12</c:v>
                </c:pt>
                <c:pt idx="156">
                  <c:v>2</c:v>
                </c:pt>
                <c:pt idx="157">
                  <c:v>1</c:v>
                </c:pt>
                <c:pt idx="158">
                  <c:v>2</c:v>
                </c:pt>
                <c:pt idx="159">
                  <c:v>5</c:v>
                </c:pt>
                <c:pt idx="160">
                  <c:v>5</c:v>
                </c:pt>
                <c:pt idx="161">
                  <c:v>0</c:v>
                </c:pt>
                <c:pt idx="162">
                  <c:v>3</c:v>
                </c:pt>
                <c:pt idx="163">
                  <c:v>1</c:v>
                </c:pt>
                <c:pt idx="164">
                  <c:v>0</c:v>
                </c:pt>
                <c:pt idx="165">
                  <c:v>2</c:v>
                </c:pt>
                <c:pt idx="166">
                  <c:v>0</c:v>
                </c:pt>
                <c:pt idx="167">
                  <c:v>2</c:v>
                </c:pt>
                <c:pt idx="168">
                  <c:v>3</c:v>
                </c:pt>
                <c:pt idx="169">
                  <c:v>3</c:v>
                </c:pt>
                <c:pt idx="170">
                  <c:v>0</c:v>
                </c:pt>
                <c:pt idx="171">
                  <c:v>5</c:v>
                </c:pt>
                <c:pt idx="172">
                  <c:v>1</c:v>
                </c:pt>
                <c:pt idx="173">
                  <c:v>3</c:v>
                </c:pt>
                <c:pt idx="174">
                  <c:v>0</c:v>
                </c:pt>
                <c:pt idx="175">
                  <c:v>0</c:v>
                </c:pt>
                <c:pt idx="176">
                  <c:v>3</c:v>
                </c:pt>
                <c:pt idx="177">
                  <c:v>3</c:v>
                </c:pt>
                <c:pt idx="178">
                  <c:v>5</c:v>
                </c:pt>
                <c:pt idx="179">
                  <c:v>2</c:v>
                </c:pt>
                <c:pt idx="180">
                  <c:v>2</c:v>
                </c:pt>
                <c:pt idx="181">
                  <c:v>0</c:v>
                </c:pt>
                <c:pt idx="182">
                  <c:v>1</c:v>
                </c:pt>
                <c:pt idx="183">
                  <c:v>2</c:v>
                </c:pt>
                <c:pt idx="184">
                  <c:v>10</c:v>
                </c:pt>
                <c:pt idx="185">
                  <c:v>1</c:v>
                </c:pt>
                <c:pt idx="186">
                  <c:v>1</c:v>
                </c:pt>
                <c:pt idx="187">
                  <c:v>3</c:v>
                </c:pt>
                <c:pt idx="188">
                  <c:v>1</c:v>
                </c:pt>
                <c:pt idx="189">
                  <c:v>3</c:v>
                </c:pt>
                <c:pt idx="190">
                  <c:v>0</c:v>
                </c:pt>
                <c:pt idx="191">
                  <c:v>4</c:v>
                </c:pt>
                <c:pt idx="192">
                  <c:v>2</c:v>
                </c:pt>
                <c:pt idx="193">
                  <c:v>4</c:v>
                </c:pt>
                <c:pt idx="194">
                  <c:v>1</c:v>
                </c:pt>
                <c:pt idx="195">
                  <c:v>1</c:v>
                </c:pt>
                <c:pt idx="196">
                  <c:v>2</c:v>
                </c:pt>
                <c:pt idx="197">
                  <c:v>0</c:v>
                </c:pt>
                <c:pt idx="198">
                  <c:v>0</c:v>
                </c:pt>
                <c:pt idx="199">
                  <c:v>0</c:v>
                </c:pt>
                <c:pt idx="200">
                  <c:v>0</c:v>
                </c:pt>
                <c:pt idx="201">
                  <c:v>1</c:v>
                </c:pt>
                <c:pt idx="202">
                  <c:v>0</c:v>
                </c:pt>
                <c:pt idx="203">
                  <c:v>1</c:v>
                </c:pt>
                <c:pt idx="204">
                  <c:v>2</c:v>
                </c:pt>
                <c:pt idx="205">
                  <c:v>1</c:v>
                </c:pt>
                <c:pt idx="206">
                  <c:v>0</c:v>
                </c:pt>
                <c:pt idx="207">
                  <c:v>0</c:v>
                </c:pt>
                <c:pt idx="208">
                  <c:v>0</c:v>
                </c:pt>
                <c:pt idx="209">
                  <c:v>2</c:v>
                </c:pt>
                <c:pt idx="210">
                  <c:v>1</c:v>
                </c:pt>
                <c:pt idx="211">
                  <c:v>0</c:v>
                </c:pt>
                <c:pt idx="212">
                  <c:v>1</c:v>
                </c:pt>
                <c:pt idx="213">
                  <c:v>1</c:v>
                </c:pt>
                <c:pt idx="214">
                  <c:v>22</c:v>
                </c:pt>
                <c:pt idx="215">
                  <c:v>22</c:v>
                </c:pt>
                <c:pt idx="216">
                  <c:v>108</c:v>
                </c:pt>
                <c:pt idx="217">
                  <c:v>147</c:v>
                </c:pt>
                <c:pt idx="218">
                  <c:v>86</c:v>
                </c:pt>
                <c:pt idx="219">
                  <c:v>143</c:v>
                </c:pt>
                <c:pt idx="220">
                  <c:v>61</c:v>
                </c:pt>
                <c:pt idx="221">
                  <c:v>163</c:v>
                </c:pt>
                <c:pt idx="222">
                  <c:v>134</c:v>
                </c:pt>
                <c:pt idx="223">
                  <c:v>42</c:v>
                </c:pt>
                <c:pt idx="224">
                  <c:v>102</c:v>
                </c:pt>
                <c:pt idx="225">
                  <c:v>183</c:v>
                </c:pt>
                <c:pt idx="226">
                  <c:v>55</c:v>
                </c:pt>
                <c:pt idx="227">
                  <c:v>37</c:v>
                </c:pt>
                <c:pt idx="228">
                  <c:v>44</c:v>
                </c:pt>
                <c:pt idx="229">
                  <c:v>19</c:v>
                </c:pt>
                <c:pt idx="230">
                  <c:v>166</c:v>
                </c:pt>
                <c:pt idx="231">
                  <c:v>19</c:v>
                </c:pt>
                <c:pt idx="232">
                  <c:v>129</c:v>
                </c:pt>
                <c:pt idx="233">
                  <c:v>89</c:v>
                </c:pt>
                <c:pt idx="234">
                  <c:v>93</c:v>
                </c:pt>
                <c:pt idx="235">
                  <c:v>134</c:v>
                </c:pt>
                <c:pt idx="236">
                  <c:v>24</c:v>
                </c:pt>
                <c:pt idx="237">
                  <c:v>111</c:v>
                </c:pt>
                <c:pt idx="238">
                  <c:v>51</c:v>
                </c:pt>
                <c:pt idx="239">
                  <c:v>54</c:v>
                </c:pt>
                <c:pt idx="240">
                  <c:v>54</c:v>
                </c:pt>
                <c:pt idx="241">
                  <c:v>71</c:v>
                </c:pt>
                <c:pt idx="242">
                  <c:v>0</c:v>
                </c:pt>
                <c:pt idx="243">
                  <c:v>107</c:v>
                </c:pt>
                <c:pt idx="244">
                  <c:v>0</c:v>
                </c:pt>
                <c:pt idx="245">
                  <c:v>50</c:v>
                </c:pt>
                <c:pt idx="246">
                  <c:v>137</c:v>
                </c:pt>
                <c:pt idx="247">
                  <c:v>32</c:v>
                </c:pt>
                <c:pt idx="248">
                  <c:v>80</c:v>
                </c:pt>
                <c:pt idx="249">
                  <c:v>21</c:v>
                </c:pt>
                <c:pt idx="250">
                  <c:v>129</c:v>
                </c:pt>
                <c:pt idx="251">
                  <c:v>178</c:v>
                </c:pt>
                <c:pt idx="252">
                  <c:v>86</c:v>
                </c:pt>
                <c:pt idx="253">
                  <c:v>79</c:v>
                </c:pt>
                <c:pt idx="254">
                  <c:v>1</c:v>
                </c:pt>
                <c:pt idx="255">
                  <c:v>33</c:v>
                </c:pt>
                <c:pt idx="256">
                  <c:v>99</c:v>
                </c:pt>
                <c:pt idx="257">
                  <c:v>83</c:v>
                </c:pt>
                <c:pt idx="258">
                  <c:v>16</c:v>
                </c:pt>
                <c:pt idx="259">
                  <c:v>30</c:v>
                </c:pt>
                <c:pt idx="260">
                  <c:v>37</c:v>
                </c:pt>
                <c:pt idx="261">
                  <c:v>16</c:v>
                </c:pt>
                <c:pt idx="262">
                  <c:v>160</c:v>
                </c:pt>
                <c:pt idx="263">
                  <c:v>33</c:v>
                </c:pt>
                <c:pt idx="264">
                  <c:v>0</c:v>
                </c:pt>
                <c:pt idx="265">
                  <c:v>0</c:v>
                </c:pt>
                <c:pt idx="266">
                  <c:v>100</c:v>
                </c:pt>
                <c:pt idx="267">
                  <c:v>64</c:v>
                </c:pt>
                <c:pt idx="268">
                  <c:v>76</c:v>
                </c:pt>
                <c:pt idx="269">
                  <c:v>86</c:v>
                </c:pt>
                <c:pt idx="270">
                  <c:v>42</c:v>
                </c:pt>
                <c:pt idx="271">
                  <c:v>92</c:v>
                </c:pt>
                <c:pt idx="272">
                  <c:v>153</c:v>
                </c:pt>
                <c:pt idx="273">
                  <c:v>15</c:v>
                </c:pt>
                <c:pt idx="274">
                  <c:v>16</c:v>
                </c:pt>
                <c:pt idx="275">
                  <c:v>17</c:v>
                </c:pt>
                <c:pt idx="276">
                  <c:v>51</c:v>
                </c:pt>
                <c:pt idx="277">
                  <c:v>51</c:v>
                </c:pt>
                <c:pt idx="278">
                  <c:v>107</c:v>
                </c:pt>
                <c:pt idx="279">
                  <c:v>30</c:v>
                </c:pt>
                <c:pt idx="280">
                  <c:v>76</c:v>
                </c:pt>
                <c:pt idx="281">
                  <c:v>25</c:v>
                </c:pt>
                <c:pt idx="282">
                  <c:v>44</c:v>
                </c:pt>
                <c:pt idx="283">
                  <c:v>29</c:v>
                </c:pt>
                <c:pt idx="284">
                  <c:v>53</c:v>
                </c:pt>
                <c:pt idx="285">
                  <c:v>59</c:v>
                </c:pt>
                <c:pt idx="286">
                  <c:v>80</c:v>
                </c:pt>
                <c:pt idx="287">
                  <c:v>43</c:v>
                </c:pt>
                <c:pt idx="288">
                  <c:v>44</c:v>
                </c:pt>
                <c:pt idx="289">
                  <c:v>73</c:v>
                </c:pt>
                <c:pt idx="290">
                  <c:v>114</c:v>
                </c:pt>
                <c:pt idx="291">
                  <c:v>43</c:v>
                </c:pt>
                <c:pt idx="292">
                  <c:v>14</c:v>
                </c:pt>
                <c:pt idx="293">
                  <c:v>40</c:v>
                </c:pt>
                <c:pt idx="294">
                  <c:v>115</c:v>
                </c:pt>
                <c:pt idx="295">
                  <c:v>29</c:v>
                </c:pt>
                <c:pt idx="296">
                  <c:v>84</c:v>
                </c:pt>
                <c:pt idx="297">
                  <c:v>0</c:v>
                </c:pt>
                <c:pt idx="298">
                  <c:v>144</c:v>
                </c:pt>
                <c:pt idx="299">
                  <c:v>80</c:v>
                </c:pt>
                <c:pt idx="300">
                  <c:v>120</c:v>
                </c:pt>
                <c:pt idx="301">
                  <c:v>0</c:v>
                </c:pt>
                <c:pt idx="302">
                  <c:v>80</c:v>
                </c:pt>
                <c:pt idx="303">
                  <c:v>68</c:v>
                </c:pt>
                <c:pt idx="304">
                  <c:v>93</c:v>
                </c:pt>
                <c:pt idx="305">
                  <c:v>107</c:v>
                </c:pt>
                <c:pt idx="306">
                  <c:v>80</c:v>
                </c:pt>
                <c:pt idx="307">
                  <c:v>168</c:v>
                </c:pt>
                <c:pt idx="308">
                  <c:v>107</c:v>
                </c:pt>
                <c:pt idx="309">
                  <c:v>53</c:v>
                </c:pt>
                <c:pt idx="310">
                  <c:v>42</c:v>
                </c:pt>
                <c:pt idx="311">
                  <c:v>36</c:v>
                </c:pt>
                <c:pt idx="312">
                  <c:v>76</c:v>
                </c:pt>
                <c:pt idx="313">
                  <c:v>64</c:v>
                </c:pt>
                <c:pt idx="314">
                  <c:v>76</c:v>
                </c:pt>
                <c:pt idx="315">
                  <c:v>28</c:v>
                </c:pt>
                <c:pt idx="316">
                  <c:v>38</c:v>
                </c:pt>
                <c:pt idx="317">
                  <c:v>132</c:v>
                </c:pt>
                <c:pt idx="318">
                  <c:v>25</c:v>
                </c:pt>
                <c:pt idx="319">
                  <c:v>12</c:v>
                </c:pt>
                <c:pt idx="320">
                  <c:v>80</c:v>
                </c:pt>
                <c:pt idx="321">
                  <c:v>12</c:v>
                </c:pt>
                <c:pt idx="322">
                  <c:v>60</c:v>
                </c:pt>
                <c:pt idx="323">
                  <c:v>114</c:v>
                </c:pt>
                <c:pt idx="324">
                  <c:v>0</c:v>
                </c:pt>
                <c:pt idx="325">
                  <c:v>43</c:v>
                </c:pt>
                <c:pt idx="326">
                  <c:v>138</c:v>
                </c:pt>
                <c:pt idx="327">
                  <c:v>79</c:v>
                </c:pt>
                <c:pt idx="328">
                  <c:v>10</c:v>
                </c:pt>
                <c:pt idx="329">
                  <c:v>35</c:v>
                </c:pt>
                <c:pt idx="330">
                  <c:v>50</c:v>
                </c:pt>
                <c:pt idx="331">
                  <c:v>66</c:v>
                </c:pt>
                <c:pt idx="332">
                  <c:v>72</c:v>
                </c:pt>
                <c:pt idx="333">
                  <c:v>43</c:v>
                </c:pt>
                <c:pt idx="334">
                  <c:v>44</c:v>
                </c:pt>
                <c:pt idx="335">
                  <c:v>12</c:v>
                </c:pt>
                <c:pt idx="336">
                  <c:v>0</c:v>
                </c:pt>
                <c:pt idx="337">
                  <c:v>61</c:v>
                </c:pt>
                <c:pt idx="338">
                  <c:v>189</c:v>
                </c:pt>
                <c:pt idx="339">
                  <c:v>24</c:v>
                </c:pt>
                <c:pt idx="340">
                  <c:v>36</c:v>
                </c:pt>
                <c:pt idx="341">
                  <c:v>0</c:v>
                </c:pt>
                <c:pt idx="342">
                  <c:v>0</c:v>
                </c:pt>
                <c:pt idx="343">
                  <c:v>12</c:v>
                </c:pt>
                <c:pt idx="344">
                  <c:v>12</c:v>
                </c:pt>
                <c:pt idx="345">
                  <c:v>12</c:v>
                </c:pt>
                <c:pt idx="346">
                  <c:v>80</c:v>
                </c:pt>
                <c:pt idx="347">
                  <c:v>147</c:v>
                </c:pt>
                <c:pt idx="348">
                  <c:v>19</c:v>
                </c:pt>
                <c:pt idx="349">
                  <c:v>0</c:v>
                </c:pt>
                <c:pt idx="350">
                  <c:v>26</c:v>
                </c:pt>
                <c:pt idx="351">
                  <c:v>137</c:v>
                </c:pt>
                <c:pt idx="352">
                  <c:v>10</c:v>
                </c:pt>
                <c:pt idx="353">
                  <c:v>34</c:v>
                </c:pt>
                <c:pt idx="354">
                  <c:v>0</c:v>
                </c:pt>
                <c:pt idx="355">
                  <c:v>0</c:v>
                </c:pt>
                <c:pt idx="356">
                  <c:v>91</c:v>
                </c:pt>
                <c:pt idx="357">
                  <c:v>0</c:v>
                </c:pt>
                <c:pt idx="358">
                  <c:v>0</c:v>
                </c:pt>
                <c:pt idx="359">
                  <c:v>21</c:v>
                </c:pt>
                <c:pt idx="360">
                  <c:v>0</c:v>
                </c:pt>
                <c:pt idx="361">
                  <c:v>0</c:v>
                </c:pt>
                <c:pt idx="362">
                  <c:v>57</c:v>
                </c:pt>
                <c:pt idx="363">
                  <c:v>80</c:v>
                </c:pt>
                <c:pt idx="364">
                  <c:v>193</c:v>
                </c:pt>
                <c:pt idx="365">
                  <c:v>10</c:v>
                </c:pt>
                <c:pt idx="366">
                  <c:v>34</c:v>
                </c:pt>
                <c:pt idx="367">
                  <c:v>11</c:v>
                </c:pt>
                <c:pt idx="368">
                  <c:v>0</c:v>
                </c:pt>
                <c:pt idx="369">
                  <c:v>23</c:v>
                </c:pt>
                <c:pt idx="370">
                  <c:v>129</c:v>
                </c:pt>
                <c:pt idx="371">
                  <c:v>31</c:v>
                </c:pt>
                <c:pt idx="372">
                  <c:v>151</c:v>
                </c:pt>
                <c:pt idx="373">
                  <c:v>21</c:v>
                </c:pt>
                <c:pt idx="374">
                  <c:v>21</c:v>
                </c:pt>
                <c:pt idx="375">
                  <c:v>96</c:v>
                </c:pt>
                <c:pt idx="376">
                  <c:v>81</c:v>
                </c:pt>
                <c:pt idx="377">
                  <c:v>21</c:v>
                </c:pt>
                <c:pt idx="378">
                  <c:v>35</c:v>
                </c:pt>
                <c:pt idx="379">
                  <c:v>82</c:v>
                </c:pt>
                <c:pt idx="380">
                  <c:v>184</c:v>
                </c:pt>
                <c:pt idx="381">
                  <c:v>0</c:v>
                </c:pt>
                <c:pt idx="382">
                  <c:v>76</c:v>
                </c:pt>
                <c:pt idx="383">
                  <c:v>0</c:v>
                </c:pt>
                <c:pt idx="384">
                  <c:v>83</c:v>
                </c:pt>
                <c:pt idx="385">
                  <c:v>17</c:v>
                </c:pt>
                <c:pt idx="386">
                  <c:v>0</c:v>
                </c:pt>
                <c:pt idx="387">
                  <c:v>126</c:v>
                </c:pt>
                <c:pt idx="388">
                  <c:v>24</c:v>
                </c:pt>
                <c:pt idx="389">
                  <c:v>20</c:v>
                </c:pt>
                <c:pt idx="390">
                  <c:v>66</c:v>
                </c:pt>
                <c:pt idx="391">
                  <c:v>50</c:v>
                </c:pt>
                <c:pt idx="392">
                  <c:v>20</c:v>
                </c:pt>
                <c:pt idx="393">
                  <c:v>19</c:v>
                </c:pt>
                <c:pt idx="394">
                  <c:v>61</c:v>
                </c:pt>
                <c:pt idx="395">
                  <c:v>10</c:v>
                </c:pt>
                <c:pt idx="396">
                  <c:v>161</c:v>
                </c:pt>
                <c:pt idx="397">
                  <c:v>123</c:v>
                </c:pt>
                <c:pt idx="398">
                  <c:v>0</c:v>
                </c:pt>
                <c:pt idx="399">
                  <c:v>26</c:v>
                </c:pt>
                <c:pt idx="400">
                  <c:v>47</c:v>
                </c:pt>
                <c:pt idx="401">
                  <c:v>53</c:v>
                </c:pt>
                <c:pt idx="402">
                  <c:v>80</c:v>
                </c:pt>
                <c:pt idx="403">
                  <c:v>9</c:v>
                </c:pt>
                <c:pt idx="404">
                  <c:v>142</c:v>
                </c:pt>
                <c:pt idx="405">
                  <c:v>53</c:v>
                </c:pt>
                <c:pt idx="406">
                  <c:v>28</c:v>
                </c:pt>
                <c:pt idx="407">
                  <c:v>0</c:v>
                </c:pt>
                <c:pt idx="408">
                  <c:v>31</c:v>
                </c:pt>
                <c:pt idx="409">
                  <c:v>38</c:v>
                </c:pt>
                <c:pt idx="410">
                  <c:v>38</c:v>
                </c:pt>
                <c:pt idx="411">
                  <c:v>28</c:v>
                </c:pt>
                <c:pt idx="412">
                  <c:v>75</c:v>
                </c:pt>
                <c:pt idx="413">
                  <c:v>8</c:v>
                </c:pt>
                <c:pt idx="414">
                  <c:v>22</c:v>
                </c:pt>
                <c:pt idx="415">
                  <c:v>74</c:v>
                </c:pt>
                <c:pt idx="416">
                  <c:v>8</c:v>
                </c:pt>
                <c:pt idx="417">
                  <c:v>26</c:v>
                </c:pt>
                <c:pt idx="418">
                  <c:v>61</c:v>
                </c:pt>
                <c:pt idx="419">
                  <c:v>71</c:v>
                </c:pt>
                <c:pt idx="420">
                  <c:v>19</c:v>
                </c:pt>
                <c:pt idx="421">
                  <c:v>0</c:v>
                </c:pt>
                <c:pt idx="422">
                  <c:v>0</c:v>
                </c:pt>
                <c:pt idx="423">
                  <c:v>19</c:v>
                </c:pt>
                <c:pt idx="424">
                  <c:v>8</c:v>
                </c:pt>
                <c:pt idx="425">
                  <c:v>9</c:v>
                </c:pt>
                <c:pt idx="426">
                  <c:v>25</c:v>
                </c:pt>
                <c:pt idx="427">
                  <c:v>70</c:v>
                </c:pt>
                <c:pt idx="428">
                  <c:v>8</c:v>
                </c:pt>
                <c:pt idx="429">
                  <c:v>162</c:v>
                </c:pt>
                <c:pt idx="430">
                  <c:v>197</c:v>
                </c:pt>
                <c:pt idx="431">
                  <c:v>35</c:v>
                </c:pt>
                <c:pt idx="432">
                  <c:v>25</c:v>
                </c:pt>
                <c:pt idx="433">
                  <c:v>17</c:v>
                </c:pt>
                <c:pt idx="434">
                  <c:v>8</c:v>
                </c:pt>
                <c:pt idx="435">
                  <c:v>35</c:v>
                </c:pt>
                <c:pt idx="436">
                  <c:v>33</c:v>
                </c:pt>
                <c:pt idx="437">
                  <c:v>8</c:v>
                </c:pt>
                <c:pt idx="438">
                  <c:v>53</c:v>
                </c:pt>
                <c:pt idx="439">
                  <c:v>8</c:v>
                </c:pt>
                <c:pt idx="440">
                  <c:v>17</c:v>
                </c:pt>
                <c:pt idx="441">
                  <c:v>106</c:v>
                </c:pt>
                <c:pt idx="442">
                  <c:v>193</c:v>
                </c:pt>
                <c:pt idx="443">
                  <c:v>50</c:v>
                </c:pt>
                <c:pt idx="444">
                  <c:v>44</c:v>
                </c:pt>
                <c:pt idx="445">
                  <c:v>62</c:v>
                </c:pt>
                <c:pt idx="446">
                  <c:v>26</c:v>
                </c:pt>
                <c:pt idx="447">
                  <c:v>108</c:v>
                </c:pt>
                <c:pt idx="448">
                  <c:v>17</c:v>
                </c:pt>
                <c:pt idx="449">
                  <c:v>23</c:v>
                </c:pt>
                <c:pt idx="450">
                  <c:v>77</c:v>
                </c:pt>
                <c:pt idx="451">
                  <c:v>0</c:v>
                </c:pt>
                <c:pt idx="452">
                  <c:v>66</c:v>
                </c:pt>
                <c:pt idx="453">
                  <c:v>129</c:v>
                </c:pt>
                <c:pt idx="454">
                  <c:v>115</c:v>
                </c:pt>
                <c:pt idx="455">
                  <c:v>84</c:v>
                </c:pt>
                <c:pt idx="456">
                  <c:v>8</c:v>
                </c:pt>
                <c:pt idx="457">
                  <c:v>16</c:v>
                </c:pt>
                <c:pt idx="458">
                  <c:v>61</c:v>
                </c:pt>
                <c:pt idx="459">
                  <c:v>0</c:v>
                </c:pt>
                <c:pt idx="460">
                  <c:v>35</c:v>
                </c:pt>
                <c:pt idx="461">
                  <c:v>107</c:v>
                </c:pt>
                <c:pt idx="462">
                  <c:v>0</c:v>
                </c:pt>
                <c:pt idx="463">
                  <c:v>27</c:v>
                </c:pt>
                <c:pt idx="464">
                  <c:v>46</c:v>
                </c:pt>
                <c:pt idx="465">
                  <c:v>0</c:v>
                </c:pt>
                <c:pt idx="466">
                  <c:v>194</c:v>
                </c:pt>
                <c:pt idx="467">
                  <c:v>124</c:v>
                </c:pt>
                <c:pt idx="468">
                  <c:v>0</c:v>
                </c:pt>
                <c:pt idx="469">
                  <c:v>122</c:v>
                </c:pt>
                <c:pt idx="470">
                  <c:v>33</c:v>
                </c:pt>
                <c:pt idx="471">
                  <c:v>16</c:v>
                </c:pt>
                <c:pt idx="472">
                  <c:v>30</c:v>
                </c:pt>
                <c:pt idx="473">
                  <c:v>38</c:v>
                </c:pt>
                <c:pt idx="474">
                  <c:v>21</c:v>
                </c:pt>
                <c:pt idx="475">
                  <c:v>0</c:v>
                </c:pt>
                <c:pt idx="476">
                  <c:v>7</c:v>
                </c:pt>
                <c:pt idx="477">
                  <c:v>35</c:v>
                </c:pt>
                <c:pt idx="478">
                  <c:v>112</c:v>
                </c:pt>
                <c:pt idx="479">
                  <c:v>6</c:v>
                </c:pt>
                <c:pt idx="480">
                  <c:v>7</c:v>
                </c:pt>
                <c:pt idx="481">
                  <c:v>35</c:v>
                </c:pt>
                <c:pt idx="482">
                  <c:v>30</c:v>
                </c:pt>
                <c:pt idx="483">
                  <c:v>14</c:v>
                </c:pt>
                <c:pt idx="484">
                  <c:v>28</c:v>
                </c:pt>
                <c:pt idx="485">
                  <c:v>104</c:v>
                </c:pt>
                <c:pt idx="486">
                  <c:v>32</c:v>
                </c:pt>
                <c:pt idx="487">
                  <c:v>0</c:v>
                </c:pt>
                <c:pt idx="488">
                  <c:v>6</c:v>
                </c:pt>
                <c:pt idx="489">
                  <c:v>6</c:v>
                </c:pt>
                <c:pt idx="490">
                  <c:v>21</c:v>
                </c:pt>
                <c:pt idx="491">
                  <c:v>14</c:v>
                </c:pt>
                <c:pt idx="492">
                  <c:v>0</c:v>
                </c:pt>
                <c:pt idx="493">
                  <c:v>42</c:v>
                </c:pt>
                <c:pt idx="494">
                  <c:v>12</c:v>
                </c:pt>
                <c:pt idx="495">
                  <c:v>0</c:v>
                </c:pt>
                <c:pt idx="496">
                  <c:v>0</c:v>
                </c:pt>
                <c:pt idx="497">
                  <c:v>72</c:v>
                </c:pt>
                <c:pt idx="498">
                  <c:v>7</c:v>
                </c:pt>
                <c:pt idx="499">
                  <c:v>0</c:v>
                </c:pt>
                <c:pt idx="500">
                  <c:v>23</c:v>
                </c:pt>
                <c:pt idx="501">
                  <c:v>7</c:v>
                </c:pt>
                <c:pt idx="502">
                  <c:v>64</c:v>
                </c:pt>
                <c:pt idx="503">
                  <c:v>106</c:v>
                </c:pt>
                <c:pt idx="504">
                  <c:v>16</c:v>
                </c:pt>
                <c:pt idx="505">
                  <c:v>178</c:v>
                </c:pt>
                <c:pt idx="506">
                  <c:v>24</c:v>
                </c:pt>
                <c:pt idx="507">
                  <c:v>53</c:v>
                </c:pt>
                <c:pt idx="508">
                  <c:v>13</c:v>
                </c:pt>
                <c:pt idx="509">
                  <c:v>13</c:v>
                </c:pt>
                <c:pt idx="510">
                  <c:v>0</c:v>
                </c:pt>
                <c:pt idx="511">
                  <c:v>42</c:v>
                </c:pt>
                <c:pt idx="512">
                  <c:v>5</c:v>
                </c:pt>
                <c:pt idx="513">
                  <c:v>59</c:v>
                </c:pt>
                <c:pt idx="514">
                  <c:v>120</c:v>
                </c:pt>
                <c:pt idx="515">
                  <c:v>6</c:v>
                </c:pt>
                <c:pt idx="516">
                  <c:v>32</c:v>
                </c:pt>
                <c:pt idx="517">
                  <c:v>0</c:v>
                </c:pt>
                <c:pt idx="518">
                  <c:v>5</c:v>
                </c:pt>
                <c:pt idx="519">
                  <c:v>5</c:v>
                </c:pt>
                <c:pt idx="520">
                  <c:v>81</c:v>
                </c:pt>
                <c:pt idx="521">
                  <c:v>26</c:v>
                </c:pt>
                <c:pt idx="522">
                  <c:v>11</c:v>
                </c:pt>
                <c:pt idx="523">
                  <c:v>0</c:v>
                </c:pt>
                <c:pt idx="524">
                  <c:v>9</c:v>
                </c:pt>
                <c:pt idx="525">
                  <c:v>75</c:v>
                </c:pt>
                <c:pt idx="526">
                  <c:v>123</c:v>
                </c:pt>
                <c:pt idx="527">
                  <c:v>47</c:v>
                </c:pt>
                <c:pt idx="528">
                  <c:v>5</c:v>
                </c:pt>
                <c:pt idx="529">
                  <c:v>0</c:v>
                </c:pt>
                <c:pt idx="530">
                  <c:v>35</c:v>
                </c:pt>
                <c:pt idx="531">
                  <c:v>9</c:v>
                </c:pt>
                <c:pt idx="532">
                  <c:v>16</c:v>
                </c:pt>
                <c:pt idx="533">
                  <c:v>15</c:v>
                </c:pt>
                <c:pt idx="534">
                  <c:v>15</c:v>
                </c:pt>
                <c:pt idx="535">
                  <c:v>10</c:v>
                </c:pt>
                <c:pt idx="536">
                  <c:v>90</c:v>
                </c:pt>
                <c:pt idx="537">
                  <c:v>151</c:v>
                </c:pt>
                <c:pt idx="538">
                  <c:v>10</c:v>
                </c:pt>
                <c:pt idx="539">
                  <c:v>5</c:v>
                </c:pt>
                <c:pt idx="540">
                  <c:v>32</c:v>
                </c:pt>
                <c:pt idx="541">
                  <c:v>0</c:v>
                </c:pt>
                <c:pt idx="542">
                  <c:v>34</c:v>
                </c:pt>
                <c:pt idx="543">
                  <c:v>21</c:v>
                </c:pt>
                <c:pt idx="544">
                  <c:v>0</c:v>
                </c:pt>
                <c:pt idx="545">
                  <c:v>0</c:v>
                </c:pt>
                <c:pt idx="546">
                  <c:v>0</c:v>
                </c:pt>
                <c:pt idx="547">
                  <c:v>0</c:v>
                </c:pt>
                <c:pt idx="548">
                  <c:v>42</c:v>
                </c:pt>
                <c:pt idx="549">
                  <c:v>64</c:v>
                </c:pt>
                <c:pt idx="550">
                  <c:v>22</c:v>
                </c:pt>
                <c:pt idx="551">
                  <c:v>9</c:v>
                </c:pt>
                <c:pt idx="552">
                  <c:v>0</c:v>
                </c:pt>
                <c:pt idx="553">
                  <c:v>0</c:v>
                </c:pt>
                <c:pt idx="554">
                  <c:v>9</c:v>
                </c:pt>
                <c:pt idx="555">
                  <c:v>19</c:v>
                </c:pt>
                <c:pt idx="556">
                  <c:v>7</c:v>
                </c:pt>
                <c:pt idx="557">
                  <c:v>0</c:v>
                </c:pt>
                <c:pt idx="558">
                  <c:v>0</c:v>
                </c:pt>
                <c:pt idx="559">
                  <c:v>4</c:v>
                </c:pt>
                <c:pt idx="560">
                  <c:v>0</c:v>
                </c:pt>
                <c:pt idx="561">
                  <c:v>8</c:v>
                </c:pt>
                <c:pt idx="562">
                  <c:v>9</c:v>
                </c:pt>
                <c:pt idx="563">
                  <c:v>0</c:v>
                </c:pt>
                <c:pt idx="564">
                  <c:v>7</c:v>
                </c:pt>
                <c:pt idx="565">
                  <c:v>27</c:v>
                </c:pt>
                <c:pt idx="566">
                  <c:v>31</c:v>
                </c:pt>
                <c:pt idx="567">
                  <c:v>21</c:v>
                </c:pt>
                <c:pt idx="568">
                  <c:v>37</c:v>
                </c:pt>
                <c:pt idx="569">
                  <c:v>58</c:v>
                </c:pt>
                <c:pt idx="570">
                  <c:v>22</c:v>
                </c:pt>
                <c:pt idx="571">
                  <c:v>17</c:v>
                </c:pt>
                <c:pt idx="572">
                  <c:v>21</c:v>
                </c:pt>
                <c:pt idx="573">
                  <c:v>0</c:v>
                </c:pt>
                <c:pt idx="574">
                  <c:v>13</c:v>
                </c:pt>
                <c:pt idx="575">
                  <c:v>7</c:v>
                </c:pt>
                <c:pt idx="576">
                  <c:v>0</c:v>
                </c:pt>
                <c:pt idx="577">
                  <c:v>19</c:v>
                </c:pt>
                <c:pt idx="578">
                  <c:v>19</c:v>
                </c:pt>
                <c:pt idx="579">
                  <c:v>15</c:v>
                </c:pt>
                <c:pt idx="580">
                  <c:v>6</c:v>
                </c:pt>
                <c:pt idx="581">
                  <c:v>7</c:v>
                </c:pt>
                <c:pt idx="582">
                  <c:v>3</c:v>
                </c:pt>
                <c:pt idx="583">
                  <c:v>15</c:v>
                </c:pt>
                <c:pt idx="584">
                  <c:v>23</c:v>
                </c:pt>
                <c:pt idx="585">
                  <c:v>23</c:v>
                </c:pt>
                <c:pt idx="586">
                  <c:v>6</c:v>
                </c:pt>
                <c:pt idx="587">
                  <c:v>70</c:v>
                </c:pt>
                <c:pt idx="588">
                  <c:v>7</c:v>
                </c:pt>
                <c:pt idx="589">
                  <c:v>39</c:v>
                </c:pt>
                <c:pt idx="590">
                  <c:v>43</c:v>
                </c:pt>
                <c:pt idx="591">
                  <c:v>0</c:v>
                </c:pt>
                <c:pt idx="592">
                  <c:v>64</c:v>
                </c:pt>
                <c:pt idx="593">
                  <c:v>31</c:v>
                </c:pt>
                <c:pt idx="594">
                  <c:v>29</c:v>
                </c:pt>
                <c:pt idx="595">
                  <c:v>3</c:v>
                </c:pt>
                <c:pt idx="596">
                  <c:v>3</c:v>
                </c:pt>
                <c:pt idx="597">
                  <c:v>3</c:v>
                </c:pt>
                <c:pt idx="598">
                  <c:v>10</c:v>
                </c:pt>
                <c:pt idx="599">
                  <c:v>46</c:v>
                </c:pt>
                <c:pt idx="600">
                  <c:v>67</c:v>
                </c:pt>
                <c:pt idx="601">
                  <c:v>3</c:v>
                </c:pt>
                <c:pt idx="602">
                  <c:v>28</c:v>
                </c:pt>
                <c:pt idx="603">
                  <c:v>3</c:v>
                </c:pt>
                <c:pt idx="604">
                  <c:v>0</c:v>
                </c:pt>
                <c:pt idx="605">
                  <c:v>0</c:v>
                </c:pt>
                <c:pt idx="606">
                  <c:v>55</c:v>
                </c:pt>
                <c:pt idx="607">
                  <c:v>3</c:v>
                </c:pt>
                <c:pt idx="608">
                  <c:v>7</c:v>
                </c:pt>
                <c:pt idx="609">
                  <c:v>7</c:v>
                </c:pt>
                <c:pt idx="610">
                  <c:v>11</c:v>
                </c:pt>
                <c:pt idx="611">
                  <c:v>103</c:v>
                </c:pt>
                <c:pt idx="612">
                  <c:v>2</c:v>
                </c:pt>
                <c:pt idx="613">
                  <c:v>30</c:v>
                </c:pt>
                <c:pt idx="614">
                  <c:v>10</c:v>
                </c:pt>
                <c:pt idx="615">
                  <c:v>13</c:v>
                </c:pt>
                <c:pt idx="616">
                  <c:v>0</c:v>
                </c:pt>
                <c:pt idx="617">
                  <c:v>54</c:v>
                </c:pt>
                <c:pt idx="618">
                  <c:v>6</c:v>
                </c:pt>
                <c:pt idx="619">
                  <c:v>4</c:v>
                </c:pt>
                <c:pt idx="620">
                  <c:v>13</c:v>
                </c:pt>
                <c:pt idx="621">
                  <c:v>2</c:v>
                </c:pt>
                <c:pt idx="622">
                  <c:v>10</c:v>
                </c:pt>
                <c:pt idx="623">
                  <c:v>24</c:v>
                </c:pt>
                <c:pt idx="624">
                  <c:v>17</c:v>
                </c:pt>
                <c:pt idx="625">
                  <c:v>5</c:v>
                </c:pt>
                <c:pt idx="626">
                  <c:v>8</c:v>
                </c:pt>
                <c:pt idx="627">
                  <c:v>0</c:v>
                </c:pt>
                <c:pt idx="628">
                  <c:v>57</c:v>
                </c:pt>
                <c:pt idx="629">
                  <c:v>2</c:v>
                </c:pt>
                <c:pt idx="630">
                  <c:v>6</c:v>
                </c:pt>
                <c:pt idx="631">
                  <c:v>5</c:v>
                </c:pt>
                <c:pt idx="632">
                  <c:v>9</c:v>
                </c:pt>
                <c:pt idx="633">
                  <c:v>33</c:v>
                </c:pt>
                <c:pt idx="634">
                  <c:v>27</c:v>
                </c:pt>
                <c:pt idx="635">
                  <c:v>0</c:v>
                </c:pt>
                <c:pt idx="636">
                  <c:v>7</c:v>
                </c:pt>
                <c:pt idx="637">
                  <c:v>5</c:v>
                </c:pt>
                <c:pt idx="638">
                  <c:v>58</c:v>
                </c:pt>
                <c:pt idx="639">
                  <c:v>2</c:v>
                </c:pt>
                <c:pt idx="640">
                  <c:v>6</c:v>
                </c:pt>
                <c:pt idx="641">
                  <c:v>65</c:v>
                </c:pt>
                <c:pt idx="642">
                  <c:v>2</c:v>
                </c:pt>
                <c:pt idx="643">
                  <c:v>0</c:v>
                </c:pt>
                <c:pt idx="644">
                  <c:v>0</c:v>
                </c:pt>
                <c:pt idx="645">
                  <c:v>2</c:v>
                </c:pt>
                <c:pt idx="646">
                  <c:v>2</c:v>
                </c:pt>
                <c:pt idx="647">
                  <c:v>40</c:v>
                </c:pt>
                <c:pt idx="648">
                  <c:v>15</c:v>
                </c:pt>
                <c:pt idx="649">
                  <c:v>2</c:v>
                </c:pt>
                <c:pt idx="650">
                  <c:v>5</c:v>
                </c:pt>
                <c:pt idx="651">
                  <c:v>0</c:v>
                </c:pt>
                <c:pt idx="652">
                  <c:v>2</c:v>
                </c:pt>
                <c:pt idx="653">
                  <c:v>2</c:v>
                </c:pt>
                <c:pt idx="654">
                  <c:v>27</c:v>
                </c:pt>
                <c:pt idx="655">
                  <c:v>11</c:v>
                </c:pt>
                <c:pt idx="656">
                  <c:v>12</c:v>
                </c:pt>
                <c:pt idx="657">
                  <c:v>0</c:v>
                </c:pt>
                <c:pt idx="658">
                  <c:v>4</c:v>
                </c:pt>
                <c:pt idx="659">
                  <c:v>36</c:v>
                </c:pt>
                <c:pt idx="660">
                  <c:v>6</c:v>
                </c:pt>
                <c:pt idx="661">
                  <c:v>4</c:v>
                </c:pt>
                <c:pt idx="662">
                  <c:v>4</c:v>
                </c:pt>
                <c:pt idx="663">
                  <c:v>11</c:v>
                </c:pt>
                <c:pt idx="664">
                  <c:v>15</c:v>
                </c:pt>
                <c:pt idx="665">
                  <c:v>3</c:v>
                </c:pt>
                <c:pt idx="666">
                  <c:v>6</c:v>
                </c:pt>
                <c:pt idx="667">
                  <c:v>8</c:v>
                </c:pt>
                <c:pt idx="668">
                  <c:v>2</c:v>
                </c:pt>
                <c:pt idx="669">
                  <c:v>0</c:v>
                </c:pt>
                <c:pt idx="670">
                  <c:v>2</c:v>
                </c:pt>
                <c:pt idx="671">
                  <c:v>12</c:v>
                </c:pt>
                <c:pt idx="672">
                  <c:v>12</c:v>
                </c:pt>
                <c:pt idx="673">
                  <c:v>2</c:v>
                </c:pt>
                <c:pt idx="674">
                  <c:v>1</c:v>
                </c:pt>
                <c:pt idx="675">
                  <c:v>6</c:v>
                </c:pt>
                <c:pt idx="676">
                  <c:v>0</c:v>
                </c:pt>
                <c:pt idx="677">
                  <c:v>0</c:v>
                </c:pt>
                <c:pt idx="678">
                  <c:v>3</c:v>
                </c:pt>
                <c:pt idx="679">
                  <c:v>1</c:v>
                </c:pt>
                <c:pt idx="680">
                  <c:v>9</c:v>
                </c:pt>
                <c:pt idx="681">
                  <c:v>9</c:v>
                </c:pt>
                <c:pt idx="682">
                  <c:v>16</c:v>
                </c:pt>
                <c:pt idx="683">
                  <c:v>3</c:v>
                </c:pt>
                <c:pt idx="684">
                  <c:v>34</c:v>
                </c:pt>
                <c:pt idx="685">
                  <c:v>3</c:v>
                </c:pt>
                <c:pt idx="686">
                  <c:v>1</c:v>
                </c:pt>
                <c:pt idx="687">
                  <c:v>1</c:v>
                </c:pt>
                <c:pt idx="688">
                  <c:v>1</c:v>
                </c:pt>
                <c:pt idx="689">
                  <c:v>1</c:v>
                </c:pt>
                <c:pt idx="690">
                  <c:v>2</c:v>
                </c:pt>
                <c:pt idx="691">
                  <c:v>1</c:v>
                </c:pt>
                <c:pt idx="692">
                  <c:v>12</c:v>
                </c:pt>
                <c:pt idx="693">
                  <c:v>0</c:v>
                </c:pt>
                <c:pt idx="694">
                  <c:v>3</c:v>
                </c:pt>
                <c:pt idx="695">
                  <c:v>26</c:v>
                </c:pt>
                <c:pt idx="696">
                  <c:v>7</c:v>
                </c:pt>
                <c:pt idx="697">
                  <c:v>15</c:v>
                </c:pt>
                <c:pt idx="698">
                  <c:v>6</c:v>
                </c:pt>
                <c:pt idx="699">
                  <c:v>6</c:v>
                </c:pt>
                <c:pt idx="700">
                  <c:v>4</c:v>
                </c:pt>
                <c:pt idx="701">
                  <c:v>3</c:v>
                </c:pt>
                <c:pt idx="702">
                  <c:v>4</c:v>
                </c:pt>
                <c:pt idx="703">
                  <c:v>23</c:v>
                </c:pt>
                <c:pt idx="704">
                  <c:v>10</c:v>
                </c:pt>
                <c:pt idx="705">
                  <c:v>6</c:v>
                </c:pt>
                <c:pt idx="706">
                  <c:v>3</c:v>
                </c:pt>
                <c:pt idx="707">
                  <c:v>0</c:v>
                </c:pt>
                <c:pt idx="708">
                  <c:v>28</c:v>
                </c:pt>
                <c:pt idx="709">
                  <c:v>12</c:v>
                </c:pt>
                <c:pt idx="710">
                  <c:v>6</c:v>
                </c:pt>
                <c:pt idx="711">
                  <c:v>0</c:v>
                </c:pt>
                <c:pt idx="712">
                  <c:v>4</c:v>
                </c:pt>
                <c:pt idx="713">
                  <c:v>7</c:v>
                </c:pt>
                <c:pt idx="714">
                  <c:v>15</c:v>
                </c:pt>
                <c:pt idx="715">
                  <c:v>3</c:v>
                </c:pt>
                <c:pt idx="716">
                  <c:v>12</c:v>
                </c:pt>
                <c:pt idx="717">
                  <c:v>1</c:v>
                </c:pt>
                <c:pt idx="718">
                  <c:v>2</c:v>
                </c:pt>
                <c:pt idx="719">
                  <c:v>0</c:v>
                </c:pt>
                <c:pt idx="720">
                  <c:v>4</c:v>
                </c:pt>
                <c:pt idx="721">
                  <c:v>7</c:v>
                </c:pt>
                <c:pt idx="722">
                  <c:v>2</c:v>
                </c:pt>
                <c:pt idx="723">
                  <c:v>2</c:v>
                </c:pt>
                <c:pt idx="724">
                  <c:v>2</c:v>
                </c:pt>
                <c:pt idx="725">
                  <c:v>16</c:v>
                </c:pt>
                <c:pt idx="726">
                  <c:v>4</c:v>
                </c:pt>
                <c:pt idx="727">
                  <c:v>0</c:v>
                </c:pt>
                <c:pt idx="728">
                  <c:v>36</c:v>
                </c:pt>
                <c:pt idx="729">
                  <c:v>0</c:v>
                </c:pt>
                <c:pt idx="730">
                  <c:v>11</c:v>
                </c:pt>
                <c:pt idx="731">
                  <c:v>18</c:v>
                </c:pt>
                <c:pt idx="732">
                  <c:v>0</c:v>
                </c:pt>
                <c:pt idx="733">
                  <c:v>3</c:v>
                </c:pt>
                <c:pt idx="734">
                  <c:v>5</c:v>
                </c:pt>
                <c:pt idx="735">
                  <c:v>0</c:v>
                </c:pt>
                <c:pt idx="736">
                  <c:v>17</c:v>
                </c:pt>
                <c:pt idx="737">
                  <c:v>1</c:v>
                </c:pt>
                <c:pt idx="738">
                  <c:v>1</c:v>
                </c:pt>
                <c:pt idx="739">
                  <c:v>15</c:v>
                </c:pt>
                <c:pt idx="740">
                  <c:v>36</c:v>
                </c:pt>
                <c:pt idx="741">
                  <c:v>3</c:v>
                </c:pt>
                <c:pt idx="742">
                  <c:v>19</c:v>
                </c:pt>
                <c:pt idx="743">
                  <c:v>4</c:v>
                </c:pt>
                <c:pt idx="744">
                  <c:v>5</c:v>
                </c:pt>
                <c:pt idx="745">
                  <c:v>15</c:v>
                </c:pt>
                <c:pt idx="746">
                  <c:v>0</c:v>
                </c:pt>
                <c:pt idx="747">
                  <c:v>0</c:v>
                </c:pt>
                <c:pt idx="748">
                  <c:v>0</c:v>
                </c:pt>
                <c:pt idx="749">
                  <c:v>1</c:v>
                </c:pt>
                <c:pt idx="750">
                  <c:v>5</c:v>
                </c:pt>
                <c:pt idx="751">
                  <c:v>2</c:v>
                </c:pt>
                <c:pt idx="752">
                  <c:v>9</c:v>
                </c:pt>
                <c:pt idx="753">
                  <c:v>2</c:v>
                </c:pt>
                <c:pt idx="754">
                  <c:v>0</c:v>
                </c:pt>
                <c:pt idx="755">
                  <c:v>2</c:v>
                </c:pt>
                <c:pt idx="756">
                  <c:v>5</c:v>
                </c:pt>
                <c:pt idx="757">
                  <c:v>4</c:v>
                </c:pt>
                <c:pt idx="758">
                  <c:v>3</c:v>
                </c:pt>
                <c:pt idx="759">
                  <c:v>0</c:v>
                </c:pt>
                <c:pt idx="760">
                  <c:v>0</c:v>
                </c:pt>
                <c:pt idx="761">
                  <c:v>4</c:v>
                </c:pt>
                <c:pt idx="762">
                  <c:v>0</c:v>
                </c:pt>
                <c:pt idx="763">
                  <c:v>0</c:v>
                </c:pt>
                <c:pt idx="764">
                  <c:v>1</c:v>
                </c:pt>
                <c:pt idx="765">
                  <c:v>0</c:v>
                </c:pt>
                <c:pt idx="766">
                  <c:v>3</c:v>
                </c:pt>
                <c:pt idx="767">
                  <c:v>1</c:v>
                </c:pt>
                <c:pt idx="768">
                  <c:v>2</c:v>
                </c:pt>
                <c:pt idx="769">
                  <c:v>24</c:v>
                </c:pt>
                <c:pt idx="770">
                  <c:v>3</c:v>
                </c:pt>
                <c:pt idx="771">
                  <c:v>12</c:v>
                </c:pt>
                <c:pt idx="772">
                  <c:v>2</c:v>
                </c:pt>
                <c:pt idx="773">
                  <c:v>0</c:v>
                </c:pt>
                <c:pt idx="774">
                  <c:v>10</c:v>
                </c:pt>
                <c:pt idx="775">
                  <c:v>5</c:v>
                </c:pt>
                <c:pt idx="776">
                  <c:v>18</c:v>
                </c:pt>
                <c:pt idx="777">
                  <c:v>8</c:v>
                </c:pt>
                <c:pt idx="778">
                  <c:v>2</c:v>
                </c:pt>
                <c:pt idx="779">
                  <c:v>4</c:v>
                </c:pt>
                <c:pt idx="780">
                  <c:v>16</c:v>
                </c:pt>
                <c:pt idx="781">
                  <c:v>5</c:v>
                </c:pt>
                <c:pt idx="782">
                  <c:v>13</c:v>
                </c:pt>
                <c:pt idx="783">
                  <c:v>3</c:v>
                </c:pt>
                <c:pt idx="784">
                  <c:v>7</c:v>
                </c:pt>
                <c:pt idx="785">
                  <c:v>0</c:v>
                </c:pt>
                <c:pt idx="786">
                  <c:v>2</c:v>
                </c:pt>
                <c:pt idx="787">
                  <c:v>0</c:v>
                </c:pt>
                <c:pt idx="788">
                  <c:v>6</c:v>
                </c:pt>
                <c:pt idx="789">
                  <c:v>3</c:v>
                </c:pt>
                <c:pt idx="790">
                  <c:v>10</c:v>
                </c:pt>
                <c:pt idx="791">
                  <c:v>2</c:v>
                </c:pt>
                <c:pt idx="792">
                  <c:v>1</c:v>
                </c:pt>
                <c:pt idx="793">
                  <c:v>0</c:v>
                </c:pt>
                <c:pt idx="794">
                  <c:v>14</c:v>
                </c:pt>
                <c:pt idx="795">
                  <c:v>6</c:v>
                </c:pt>
                <c:pt idx="796">
                  <c:v>7</c:v>
                </c:pt>
                <c:pt idx="797">
                  <c:v>6</c:v>
                </c:pt>
                <c:pt idx="798">
                  <c:v>9</c:v>
                </c:pt>
                <c:pt idx="799">
                  <c:v>3</c:v>
                </c:pt>
                <c:pt idx="800">
                  <c:v>3</c:v>
                </c:pt>
                <c:pt idx="801">
                  <c:v>1</c:v>
                </c:pt>
                <c:pt idx="802">
                  <c:v>9</c:v>
                </c:pt>
                <c:pt idx="803">
                  <c:v>1</c:v>
                </c:pt>
                <c:pt idx="804">
                  <c:v>1</c:v>
                </c:pt>
                <c:pt idx="805">
                  <c:v>13</c:v>
                </c:pt>
                <c:pt idx="806">
                  <c:v>4</c:v>
                </c:pt>
                <c:pt idx="807">
                  <c:v>3</c:v>
                </c:pt>
                <c:pt idx="808">
                  <c:v>3</c:v>
                </c:pt>
                <c:pt idx="809">
                  <c:v>5</c:v>
                </c:pt>
                <c:pt idx="810">
                  <c:v>1</c:v>
                </c:pt>
                <c:pt idx="811">
                  <c:v>0</c:v>
                </c:pt>
                <c:pt idx="812">
                  <c:v>10</c:v>
                </c:pt>
                <c:pt idx="813">
                  <c:v>3</c:v>
                </c:pt>
                <c:pt idx="814">
                  <c:v>4</c:v>
                </c:pt>
                <c:pt idx="815">
                  <c:v>1</c:v>
                </c:pt>
                <c:pt idx="816">
                  <c:v>0</c:v>
                </c:pt>
                <c:pt idx="817">
                  <c:v>1</c:v>
                </c:pt>
                <c:pt idx="818">
                  <c:v>7</c:v>
                </c:pt>
                <c:pt idx="819">
                  <c:v>3</c:v>
                </c:pt>
                <c:pt idx="820">
                  <c:v>2</c:v>
                </c:pt>
                <c:pt idx="821">
                  <c:v>6</c:v>
                </c:pt>
                <c:pt idx="822">
                  <c:v>6</c:v>
                </c:pt>
                <c:pt idx="823">
                  <c:v>2</c:v>
                </c:pt>
                <c:pt idx="824">
                  <c:v>4</c:v>
                </c:pt>
                <c:pt idx="825">
                  <c:v>1</c:v>
                </c:pt>
                <c:pt idx="826">
                  <c:v>16</c:v>
                </c:pt>
                <c:pt idx="827">
                  <c:v>4</c:v>
                </c:pt>
                <c:pt idx="828">
                  <c:v>0</c:v>
                </c:pt>
                <c:pt idx="829">
                  <c:v>7</c:v>
                </c:pt>
                <c:pt idx="830">
                  <c:v>1</c:v>
                </c:pt>
                <c:pt idx="831">
                  <c:v>2</c:v>
                </c:pt>
                <c:pt idx="832">
                  <c:v>1</c:v>
                </c:pt>
                <c:pt idx="833">
                  <c:v>1</c:v>
                </c:pt>
                <c:pt idx="834">
                  <c:v>7</c:v>
                </c:pt>
                <c:pt idx="835">
                  <c:v>9</c:v>
                </c:pt>
                <c:pt idx="836">
                  <c:v>3</c:v>
                </c:pt>
                <c:pt idx="837">
                  <c:v>11</c:v>
                </c:pt>
                <c:pt idx="838">
                  <c:v>6</c:v>
                </c:pt>
                <c:pt idx="839">
                  <c:v>4</c:v>
                </c:pt>
                <c:pt idx="840">
                  <c:v>4</c:v>
                </c:pt>
                <c:pt idx="841">
                  <c:v>12</c:v>
                </c:pt>
                <c:pt idx="842">
                  <c:v>7</c:v>
                </c:pt>
                <c:pt idx="843">
                  <c:v>8</c:v>
                </c:pt>
                <c:pt idx="844">
                  <c:v>2</c:v>
                </c:pt>
                <c:pt idx="845">
                  <c:v>0</c:v>
                </c:pt>
                <c:pt idx="846">
                  <c:v>0</c:v>
                </c:pt>
                <c:pt idx="847">
                  <c:v>1</c:v>
                </c:pt>
                <c:pt idx="848">
                  <c:v>10</c:v>
                </c:pt>
                <c:pt idx="849">
                  <c:v>7</c:v>
                </c:pt>
                <c:pt idx="850">
                  <c:v>10</c:v>
                </c:pt>
                <c:pt idx="851">
                  <c:v>1</c:v>
                </c:pt>
                <c:pt idx="852">
                  <c:v>1</c:v>
                </c:pt>
                <c:pt idx="853">
                  <c:v>1</c:v>
                </c:pt>
                <c:pt idx="854">
                  <c:v>2</c:v>
                </c:pt>
                <c:pt idx="855">
                  <c:v>1</c:v>
                </c:pt>
                <c:pt idx="856">
                  <c:v>2</c:v>
                </c:pt>
                <c:pt idx="857">
                  <c:v>0</c:v>
                </c:pt>
                <c:pt idx="858">
                  <c:v>4</c:v>
                </c:pt>
                <c:pt idx="859">
                  <c:v>12</c:v>
                </c:pt>
                <c:pt idx="860">
                  <c:v>2</c:v>
                </c:pt>
                <c:pt idx="861">
                  <c:v>3</c:v>
                </c:pt>
                <c:pt idx="862">
                  <c:v>4</c:v>
                </c:pt>
                <c:pt idx="863">
                  <c:v>0</c:v>
                </c:pt>
                <c:pt idx="864">
                  <c:v>10</c:v>
                </c:pt>
                <c:pt idx="865">
                  <c:v>1</c:v>
                </c:pt>
                <c:pt idx="866">
                  <c:v>2</c:v>
                </c:pt>
                <c:pt idx="867">
                  <c:v>4</c:v>
                </c:pt>
                <c:pt idx="868">
                  <c:v>3</c:v>
                </c:pt>
                <c:pt idx="869">
                  <c:v>2</c:v>
                </c:pt>
                <c:pt idx="870">
                  <c:v>7</c:v>
                </c:pt>
                <c:pt idx="871">
                  <c:v>0</c:v>
                </c:pt>
                <c:pt idx="872">
                  <c:v>2</c:v>
                </c:pt>
                <c:pt idx="873">
                  <c:v>0</c:v>
                </c:pt>
                <c:pt idx="874">
                  <c:v>5</c:v>
                </c:pt>
                <c:pt idx="875">
                  <c:v>0</c:v>
                </c:pt>
                <c:pt idx="876">
                  <c:v>3</c:v>
                </c:pt>
                <c:pt idx="877">
                  <c:v>14</c:v>
                </c:pt>
                <c:pt idx="878">
                  <c:v>1</c:v>
                </c:pt>
                <c:pt idx="879">
                  <c:v>9</c:v>
                </c:pt>
                <c:pt idx="880">
                  <c:v>1</c:v>
                </c:pt>
                <c:pt idx="881">
                  <c:v>4</c:v>
                </c:pt>
                <c:pt idx="882">
                  <c:v>1</c:v>
                </c:pt>
                <c:pt idx="883">
                  <c:v>0</c:v>
                </c:pt>
                <c:pt idx="884">
                  <c:v>0</c:v>
                </c:pt>
                <c:pt idx="885">
                  <c:v>3</c:v>
                </c:pt>
                <c:pt idx="886">
                  <c:v>0</c:v>
                </c:pt>
                <c:pt idx="887">
                  <c:v>0</c:v>
                </c:pt>
                <c:pt idx="888">
                  <c:v>3</c:v>
                </c:pt>
                <c:pt idx="889">
                  <c:v>4</c:v>
                </c:pt>
                <c:pt idx="890">
                  <c:v>3</c:v>
                </c:pt>
                <c:pt idx="891">
                  <c:v>6</c:v>
                </c:pt>
                <c:pt idx="892">
                  <c:v>0</c:v>
                </c:pt>
                <c:pt idx="893">
                  <c:v>2</c:v>
                </c:pt>
                <c:pt idx="894">
                  <c:v>1</c:v>
                </c:pt>
                <c:pt idx="895">
                  <c:v>2</c:v>
                </c:pt>
                <c:pt idx="896">
                  <c:v>3</c:v>
                </c:pt>
                <c:pt idx="897">
                  <c:v>2</c:v>
                </c:pt>
                <c:pt idx="898">
                  <c:v>2</c:v>
                </c:pt>
                <c:pt idx="899">
                  <c:v>12</c:v>
                </c:pt>
                <c:pt idx="900">
                  <c:v>9</c:v>
                </c:pt>
                <c:pt idx="901">
                  <c:v>0</c:v>
                </c:pt>
                <c:pt idx="902">
                  <c:v>4</c:v>
                </c:pt>
                <c:pt idx="903">
                  <c:v>1</c:v>
                </c:pt>
                <c:pt idx="904">
                  <c:v>0</c:v>
                </c:pt>
                <c:pt idx="905">
                  <c:v>0</c:v>
                </c:pt>
                <c:pt idx="906">
                  <c:v>0</c:v>
                </c:pt>
                <c:pt idx="907">
                  <c:v>1</c:v>
                </c:pt>
                <c:pt idx="908">
                  <c:v>0</c:v>
                </c:pt>
                <c:pt idx="909">
                  <c:v>1</c:v>
                </c:pt>
                <c:pt idx="910">
                  <c:v>4</c:v>
                </c:pt>
                <c:pt idx="911">
                  <c:v>0</c:v>
                </c:pt>
                <c:pt idx="912">
                  <c:v>1</c:v>
                </c:pt>
                <c:pt idx="913">
                  <c:v>0</c:v>
                </c:pt>
                <c:pt idx="914">
                  <c:v>1</c:v>
                </c:pt>
                <c:pt idx="915">
                  <c:v>3</c:v>
                </c:pt>
                <c:pt idx="916">
                  <c:v>0</c:v>
                </c:pt>
                <c:pt idx="917">
                  <c:v>4</c:v>
                </c:pt>
                <c:pt idx="918">
                  <c:v>0</c:v>
                </c:pt>
                <c:pt idx="919">
                  <c:v>2</c:v>
                </c:pt>
                <c:pt idx="920">
                  <c:v>5</c:v>
                </c:pt>
                <c:pt idx="921">
                  <c:v>4</c:v>
                </c:pt>
                <c:pt idx="922">
                  <c:v>0</c:v>
                </c:pt>
                <c:pt idx="923">
                  <c:v>1</c:v>
                </c:pt>
                <c:pt idx="924">
                  <c:v>0</c:v>
                </c:pt>
                <c:pt idx="925">
                  <c:v>0</c:v>
                </c:pt>
                <c:pt idx="926">
                  <c:v>0</c:v>
                </c:pt>
                <c:pt idx="927">
                  <c:v>6</c:v>
                </c:pt>
                <c:pt idx="928">
                  <c:v>0</c:v>
                </c:pt>
                <c:pt idx="929">
                  <c:v>8</c:v>
                </c:pt>
                <c:pt idx="930">
                  <c:v>2</c:v>
                </c:pt>
                <c:pt idx="931">
                  <c:v>11</c:v>
                </c:pt>
                <c:pt idx="932">
                  <c:v>0</c:v>
                </c:pt>
                <c:pt idx="933">
                  <c:v>0</c:v>
                </c:pt>
                <c:pt idx="934">
                  <c:v>4</c:v>
                </c:pt>
                <c:pt idx="935">
                  <c:v>0</c:v>
                </c:pt>
                <c:pt idx="936">
                  <c:v>6</c:v>
                </c:pt>
                <c:pt idx="937">
                  <c:v>0</c:v>
                </c:pt>
                <c:pt idx="938">
                  <c:v>3</c:v>
                </c:pt>
                <c:pt idx="939">
                  <c:v>4</c:v>
                </c:pt>
                <c:pt idx="940">
                  <c:v>4</c:v>
                </c:pt>
                <c:pt idx="941">
                  <c:v>3</c:v>
                </c:pt>
                <c:pt idx="942">
                  <c:v>0</c:v>
                </c:pt>
                <c:pt idx="943">
                  <c:v>0</c:v>
                </c:pt>
                <c:pt idx="944">
                  <c:v>1</c:v>
                </c:pt>
                <c:pt idx="945">
                  <c:v>0</c:v>
                </c:pt>
                <c:pt idx="946">
                  <c:v>4</c:v>
                </c:pt>
                <c:pt idx="947">
                  <c:v>7</c:v>
                </c:pt>
                <c:pt idx="948">
                  <c:v>0</c:v>
                </c:pt>
                <c:pt idx="949">
                  <c:v>4</c:v>
                </c:pt>
                <c:pt idx="950">
                  <c:v>3</c:v>
                </c:pt>
                <c:pt idx="951">
                  <c:v>2</c:v>
                </c:pt>
                <c:pt idx="952">
                  <c:v>0</c:v>
                </c:pt>
                <c:pt idx="953">
                  <c:v>0</c:v>
                </c:pt>
                <c:pt idx="954">
                  <c:v>1</c:v>
                </c:pt>
                <c:pt idx="955">
                  <c:v>0</c:v>
                </c:pt>
                <c:pt idx="956">
                  <c:v>6</c:v>
                </c:pt>
                <c:pt idx="957">
                  <c:v>0</c:v>
                </c:pt>
                <c:pt idx="958">
                  <c:v>4</c:v>
                </c:pt>
                <c:pt idx="959">
                  <c:v>3</c:v>
                </c:pt>
                <c:pt idx="960">
                  <c:v>1</c:v>
                </c:pt>
                <c:pt idx="961">
                  <c:v>0</c:v>
                </c:pt>
                <c:pt idx="962">
                  <c:v>0</c:v>
                </c:pt>
                <c:pt idx="963">
                  <c:v>0</c:v>
                </c:pt>
                <c:pt idx="964">
                  <c:v>1</c:v>
                </c:pt>
                <c:pt idx="965">
                  <c:v>1</c:v>
                </c:pt>
                <c:pt idx="966">
                  <c:v>6</c:v>
                </c:pt>
                <c:pt idx="967">
                  <c:v>0</c:v>
                </c:pt>
                <c:pt idx="968">
                  <c:v>0</c:v>
                </c:pt>
                <c:pt idx="969">
                  <c:v>0</c:v>
                </c:pt>
                <c:pt idx="970">
                  <c:v>0</c:v>
                </c:pt>
                <c:pt idx="971">
                  <c:v>0</c:v>
                </c:pt>
                <c:pt idx="972">
                  <c:v>2</c:v>
                </c:pt>
                <c:pt idx="973">
                  <c:v>2</c:v>
                </c:pt>
                <c:pt idx="974">
                  <c:v>1</c:v>
                </c:pt>
                <c:pt idx="975">
                  <c:v>1</c:v>
                </c:pt>
                <c:pt idx="976">
                  <c:v>6</c:v>
                </c:pt>
                <c:pt idx="977">
                  <c:v>0</c:v>
                </c:pt>
                <c:pt idx="978">
                  <c:v>2</c:v>
                </c:pt>
                <c:pt idx="979">
                  <c:v>0</c:v>
                </c:pt>
                <c:pt idx="980">
                  <c:v>3</c:v>
                </c:pt>
                <c:pt idx="981">
                  <c:v>3</c:v>
                </c:pt>
                <c:pt idx="982">
                  <c:v>1</c:v>
                </c:pt>
                <c:pt idx="983">
                  <c:v>0</c:v>
                </c:pt>
                <c:pt idx="984">
                  <c:v>0</c:v>
                </c:pt>
                <c:pt idx="985">
                  <c:v>2</c:v>
                </c:pt>
                <c:pt idx="986">
                  <c:v>0</c:v>
                </c:pt>
                <c:pt idx="987">
                  <c:v>0</c:v>
                </c:pt>
                <c:pt idx="988">
                  <c:v>1</c:v>
                </c:pt>
                <c:pt idx="989">
                  <c:v>0</c:v>
                </c:pt>
                <c:pt idx="990">
                  <c:v>0</c:v>
                </c:pt>
                <c:pt idx="991">
                  <c:v>2</c:v>
                </c:pt>
                <c:pt idx="992">
                  <c:v>2</c:v>
                </c:pt>
                <c:pt idx="993">
                  <c:v>1</c:v>
                </c:pt>
                <c:pt idx="994">
                  <c:v>0</c:v>
                </c:pt>
                <c:pt idx="995">
                  <c:v>1</c:v>
                </c:pt>
                <c:pt idx="996">
                  <c:v>2</c:v>
                </c:pt>
                <c:pt idx="997">
                  <c:v>0</c:v>
                </c:pt>
                <c:pt idx="998">
                  <c:v>0</c:v>
                </c:pt>
                <c:pt idx="999">
                  <c:v>120</c:v>
                </c:pt>
                <c:pt idx="1000">
                  <c:v>120</c:v>
                </c:pt>
                <c:pt idx="1001">
                  <c:v>68</c:v>
                </c:pt>
                <c:pt idx="1002">
                  <c:v>24</c:v>
                </c:pt>
                <c:pt idx="1003">
                  <c:v>105</c:v>
                </c:pt>
                <c:pt idx="1004">
                  <c:v>102</c:v>
                </c:pt>
                <c:pt idx="1005">
                  <c:v>20</c:v>
                </c:pt>
                <c:pt idx="1006">
                  <c:v>57</c:v>
                </c:pt>
                <c:pt idx="1007">
                  <c:v>61</c:v>
                </c:pt>
                <c:pt idx="1008">
                  <c:v>24</c:v>
                </c:pt>
                <c:pt idx="1009">
                  <c:v>111</c:v>
                </c:pt>
                <c:pt idx="1010">
                  <c:v>138</c:v>
                </c:pt>
                <c:pt idx="1011">
                  <c:v>19</c:v>
                </c:pt>
                <c:pt idx="1012">
                  <c:v>59</c:v>
                </c:pt>
                <c:pt idx="1013">
                  <c:v>129</c:v>
                </c:pt>
                <c:pt idx="1014">
                  <c:v>29</c:v>
                </c:pt>
                <c:pt idx="1015">
                  <c:v>172</c:v>
                </c:pt>
                <c:pt idx="1016">
                  <c:v>0</c:v>
                </c:pt>
                <c:pt idx="1017">
                  <c:v>111</c:v>
                </c:pt>
                <c:pt idx="1018">
                  <c:v>133</c:v>
                </c:pt>
                <c:pt idx="1019">
                  <c:v>129</c:v>
                </c:pt>
                <c:pt idx="1020">
                  <c:v>21</c:v>
                </c:pt>
                <c:pt idx="1021">
                  <c:v>155</c:v>
                </c:pt>
                <c:pt idx="1022">
                  <c:v>17</c:v>
                </c:pt>
                <c:pt idx="1023">
                  <c:v>53</c:v>
                </c:pt>
                <c:pt idx="1024">
                  <c:v>34</c:v>
                </c:pt>
                <c:pt idx="1025">
                  <c:v>34</c:v>
                </c:pt>
                <c:pt idx="1026">
                  <c:v>33</c:v>
                </c:pt>
                <c:pt idx="1027">
                  <c:v>185</c:v>
                </c:pt>
                <c:pt idx="1028">
                  <c:v>47</c:v>
                </c:pt>
                <c:pt idx="1029">
                  <c:v>33</c:v>
                </c:pt>
                <c:pt idx="1030">
                  <c:v>16</c:v>
                </c:pt>
                <c:pt idx="1031">
                  <c:v>31</c:v>
                </c:pt>
                <c:pt idx="1032">
                  <c:v>27</c:v>
                </c:pt>
                <c:pt idx="1033">
                  <c:v>48</c:v>
                </c:pt>
                <c:pt idx="1034">
                  <c:v>112</c:v>
                </c:pt>
                <c:pt idx="1035">
                  <c:v>73</c:v>
                </c:pt>
                <c:pt idx="1036">
                  <c:v>64</c:v>
                </c:pt>
                <c:pt idx="1037">
                  <c:v>117</c:v>
                </c:pt>
                <c:pt idx="1038">
                  <c:v>47</c:v>
                </c:pt>
                <c:pt idx="1039">
                  <c:v>44</c:v>
                </c:pt>
                <c:pt idx="1040">
                  <c:v>32</c:v>
                </c:pt>
                <c:pt idx="1041">
                  <c:v>88</c:v>
                </c:pt>
                <c:pt idx="1042">
                  <c:v>22</c:v>
                </c:pt>
                <c:pt idx="1043">
                  <c:v>161</c:v>
                </c:pt>
                <c:pt idx="1044">
                  <c:v>42</c:v>
                </c:pt>
                <c:pt idx="1045">
                  <c:v>153</c:v>
                </c:pt>
                <c:pt idx="1046">
                  <c:v>71</c:v>
                </c:pt>
                <c:pt idx="1047">
                  <c:v>14</c:v>
                </c:pt>
                <c:pt idx="1048">
                  <c:v>19</c:v>
                </c:pt>
                <c:pt idx="1049">
                  <c:v>0</c:v>
                </c:pt>
                <c:pt idx="1050">
                  <c:v>37</c:v>
                </c:pt>
                <c:pt idx="1051">
                  <c:v>44</c:v>
                </c:pt>
                <c:pt idx="1052">
                  <c:v>102</c:v>
                </c:pt>
                <c:pt idx="1053">
                  <c:v>40</c:v>
                </c:pt>
                <c:pt idx="1054">
                  <c:v>26</c:v>
                </c:pt>
                <c:pt idx="1055">
                  <c:v>127</c:v>
                </c:pt>
                <c:pt idx="1056">
                  <c:v>114</c:v>
                </c:pt>
                <c:pt idx="1057">
                  <c:v>28</c:v>
                </c:pt>
                <c:pt idx="1058">
                  <c:v>28</c:v>
                </c:pt>
                <c:pt idx="1059">
                  <c:v>26</c:v>
                </c:pt>
                <c:pt idx="1060">
                  <c:v>51</c:v>
                </c:pt>
                <c:pt idx="1061">
                  <c:v>70</c:v>
                </c:pt>
                <c:pt idx="1062">
                  <c:v>92</c:v>
                </c:pt>
                <c:pt idx="1063">
                  <c:v>26</c:v>
                </c:pt>
                <c:pt idx="1064">
                  <c:v>89</c:v>
                </c:pt>
                <c:pt idx="1065">
                  <c:v>26</c:v>
                </c:pt>
                <c:pt idx="1066">
                  <c:v>190</c:v>
                </c:pt>
                <c:pt idx="1067">
                  <c:v>20</c:v>
                </c:pt>
                <c:pt idx="1068">
                  <c:v>12</c:v>
                </c:pt>
                <c:pt idx="1069">
                  <c:v>27</c:v>
                </c:pt>
                <c:pt idx="1070">
                  <c:v>91</c:v>
                </c:pt>
                <c:pt idx="1071">
                  <c:v>48</c:v>
                </c:pt>
                <c:pt idx="1072">
                  <c:v>72</c:v>
                </c:pt>
                <c:pt idx="1073">
                  <c:v>72</c:v>
                </c:pt>
                <c:pt idx="1074">
                  <c:v>27</c:v>
                </c:pt>
                <c:pt idx="1075">
                  <c:v>53</c:v>
                </c:pt>
                <c:pt idx="1076">
                  <c:v>50</c:v>
                </c:pt>
                <c:pt idx="1077">
                  <c:v>22</c:v>
                </c:pt>
                <c:pt idx="1078">
                  <c:v>26</c:v>
                </c:pt>
                <c:pt idx="1079">
                  <c:v>138</c:v>
                </c:pt>
                <c:pt idx="1080">
                  <c:v>25</c:v>
                </c:pt>
                <c:pt idx="1081">
                  <c:v>60</c:v>
                </c:pt>
                <c:pt idx="1082">
                  <c:v>0</c:v>
                </c:pt>
                <c:pt idx="1083">
                  <c:v>14</c:v>
                </c:pt>
                <c:pt idx="1084">
                  <c:v>63</c:v>
                </c:pt>
                <c:pt idx="1085">
                  <c:v>0</c:v>
                </c:pt>
                <c:pt idx="1086">
                  <c:v>28</c:v>
                </c:pt>
                <c:pt idx="1087">
                  <c:v>63</c:v>
                </c:pt>
                <c:pt idx="1088">
                  <c:v>11</c:v>
                </c:pt>
                <c:pt idx="1089">
                  <c:v>12</c:v>
                </c:pt>
                <c:pt idx="1090">
                  <c:v>26</c:v>
                </c:pt>
                <c:pt idx="1091">
                  <c:v>68</c:v>
                </c:pt>
                <c:pt idx="1092">
                  <c:v>102</c:v>
                </c:pt>
                <c:pt idx="1093">
                  <c:v>130</c:v>
                </c:pt>
                <c:pt idx="1094">
                  <c:v>137</c:v>
                </c:pt>
                <c:pt idx="1095">
                  <c:v>199</c:v>
                </c:pt>
                <c:pt idx="1096">
                  <c:v>67</c:v>
                </c:pt>
                <c:pt idx="1097">
                  <c:v>54</c:v>
                </c:pt>
                <c:pt idx="1098">
                  <c:v>148</c:v>
                </c:pt>
                <c:pt idx="1099">
                  <c:v>11</c:v>
                </c:pt>
                <c:pt idx="1100">
                  <c:v>70</c:v>
                </c:pt>
                <c:pt idx="1101">
                  <c:v>32</c:v>
                </c:pt>
                <c:pt idx="1102">
                  <c:v>10</c:v>
                </c:pt>
                <c:pt idx="1103">
                  <c:v>30</c:v>
                </c:pt>
                <c:pt idx="1104">
                  <c:v>8</c:v>
                </c:pt>
                <c:pt idx="1105">
                  <c:v>27</c:v>
                </c:pt>
                <c:pt idx="1106">
                  <c:v>40</c:v>
                </c:pt>
                <c:pt idx="1107">
                  <c:v>152</c:v>
                </c:pt>
                <c:pt idx="1108">
                  <c:v>86</c:v>
                </c:pt>
                <c:pt idx="1109">
                  <c:v>162</c:v>
                </c:pt>
                <c:pt idx="1110">
                  <c:v>45</c:v>
                </c:pt>
                <c:pt idx="1111">
                  <c:v>10</c:v>
                </c:pt>
                <c:pt idx="1112">
                  <c:v>40</c:v>
                </c:pt>
                <c:pt idx="1113">
                  <c:v>28</c:v>
                </c:pt>
                <c:pt idx="1114">
                  <c:v>20</c:v>
                </c:pt>
                <c:pt idx="1115">
                  <c:v>10</c:v>
                </c:pt>
                <c:pt idx="1116">
                  <c:v>10</c:v>
                </c:pt>
                <c:pt idx="1117">
                  <c:v>20</c:v>
                </c:pt>
                <c:pt idx="1118">
                  <c:v>0</c:v>
                </c:pt>
                <c:pt idx="1119">
                  <c:v>26</c:v>
                </c:pt>
                <c:pt idx="1120">
                  <c:v>47</c:v>
                </c:pt>
                <c:pt idx="1121">
                  <c:v>0</c:v>
                </c:pt>
                <c:pt idx="1122">
                  <c:v>164</c:v>
                </c:pt>
                <c:pt idx="1123">
                  <c:v>44</c:v>
                </c:pt>
                <c:pt idx="1124">
                  <c:v>108</c:v>
                </c:pt>
                <c:pt idx="1125">
                  <c:v>0</c:v>
                </c:pt>
                <c:pt idx="1126">
                  <c:v>17</c:v>
                </c:pt>
                <c:pt idx="1127">
                  <c:v>0</c:v>
                </c:pt>
                <c:pt idx="1128">
                  <c:v>162</c:v>
                </c:pt>
                <c:pt idx="1129">
                  <c:v>49</c:v>
                </c:pt>
                <c:pt idx="1130">
                  <c:v>83</c:v>
                </c:pt>
                <c:pt idx="1131">
                  <c:v>0</c:v>
                </c:pt>
                <c:pt idx="1132">
                  <c:v>58</c:v>
                </c:pt>
                <c:pt idx="1133">
                  <c:v>0</c:v>
                </c:pt>
                <c:pt idx="1134">
                  <c:v>106</c:v>
                </c:pt>
                <c:pt idx="1135">
                  <c:v>7</c:v>
                </c:pt>
                <c:pt idx="1136">
                  <c:v>91</c:v>
                </c:pt>
                <c:pt idx="1137">
                  <c:v>16</c:v>
                </c:pt>
                <c:pt idx="1138">
                  <c:v>16</c:v>
                </c:pt>
                <c:pt idx="1139">
                  <c:v>161</c:v>
                </c:pt>
                <c:pt idx="1140">
                  <c:v>25</c:v>
                </c:pt>
                <c:pt idx="1141">
                  <c:v>35</c:v>
                </c:pt>
                <c:pt idx="1142">
                  <c:v>15</c:v>
                </c:pt>
                <c:pt idx="1143">
                  <c:v>15</c:v>
                </c:pt>
                <c:pt idx="1144">
                  <c:v>172</c:v>
                </c:pt>
                <c:pt idx="1145">
                  <c:v>35</c:v>
                </c:pt>
                <c:pt idx="1146">
                  <c:v>15</c:v>
                </c:pt>
                <c:pt idx="1147">
                  <c:v>63</c:v>
                </c:pt>
                <c:pt idx="1148">
                  <c:v>86</c:v>
                </c:pt>
                <c:pt idx="1149">
                  <c:v>7</c:v>
                </c:pt>
                <c:pt idx="1150">
                  <c:v>85</c:v>
                </c:pt>
                <c:pt idx="1151">
                  <c:v>17</c:v>
                </c:pt>
                <c:pt idx="1152">
                  <c:v>7</c:v>
                </c:pt>
                <c:pt idx="1153">
                  <c:v>5</c:v>
                </c:pt>
                <c:pt idx="1154">
                  <c:v>28</c:v>
                </c:pt>
                <c:pt idx="1155">
                  <c:v>80</c:v>
                </c:pt>
                <c:pt idx="1156">
                  <c:v>44</c:v>
                </c:pt>
                <c:pt idx="1157">
                  <c:v>174</c:v>
                </c:pt>
                <c:pt idx="1158">
                  <c:v>32</c:v>
                </c:pt>
                <c:pt idx="1159">
                  <c:v>21</c:v>
                </c:pt>
                <c:pt idx="1160">
                  <c:v>5</c:v>
                </c:pt>
                <c:pt idx="1161">
                  <c:v>0</c:v>
                </c:pt>
                <c:pt idx="1162">
                  <c:v>47</c:v>
                </c:pt>
                <c:pt idx="1163">
                  <c:v>5</c:v>
                </c:pt>
                <c:pt idx="1164">
                  <c:v>19</c:v>
                </c:pt>
                <c:pt idx="1165">
                  <c:v>16</c:v>
                </c:pt>
                <c:pt idx="1166">
                  <c:v>6</c:v>
                </c:pt>
                <c:pt idx="1167">
                  <c:v>32</c:v>
                </c:pt>
                <c:pt idx="1168">
                  <c:v>5</c:v>
                </c:pt>
                <c:pt idx="1169">
                  <c:v>83</c:v>
                </c:pt>
                <c:pt idx="1170">
                  <c:v>90</c:v>
                </c:pt>
                <c:pt idx="1171">
                  <c:v>11</c:v>
                </c:pt>
                <c:pt idx="1172">
                  <c:v>17</c:v>
                </c:pt>
                <c:pt idx="1173">
                  <c:v>5</c:v>
                </c:pt>
                <c:pt idx="1174">
                  <c:v>17</c:v>
                </c:pt>
                <c:pt idx="1175">
                  <c:v>5</c:v>
                </c:pt>
                <c:pt idx="1176">
                  <c:v>0</c:v>
                </c:pt>
                <c:pt idx="1177">
                  <c:v>5</c:v>
                </c:pt>
                <c:pt idx="1178">
                  <c:v>81</c:v>
                </c:pt>
                <c:pt idx="1179">
                  <c:v>9</c:v>
                </c:pt>
                <c:pt idx="1180">
                  <c:v>0</c:v>
                </c:pt>
                <c:pt idx="1181">
                  <c:v>5</c:v>
                </c:pt>
                <c:pt idx="1182">
                  <c:v>16</c:v>
                </c:pt>
                <c:pt idx="1183">
                  <c:v>97</c:v>
                </c:pt>
                <c:pt idx="1184">
                  <c:v>8</c:v>
                </c:pt>
                <c:pt idx="1185">
                  <c:v>56</c:v>
                </c:pt>
                <c:pt idx="1186">
                  <c:v>83</c:v>
                </c:pt>
                <c:pt idx="1187">
                  <c:v>4</c:v>
                </c:pt>
                <c:pt idx="1188">
                  <c:v>0</c:v>
                </c:pt>
                <c:pt idx="1189">
                  <c:v>43</c:v>
                </c:pt>
                <c:pt idx="1190">
                  <c:v>13</c:v>
                </c:pt>
                <c:pt idx="1191">
                  <c:v>43</c:v>
                </c:pt>
                <c:pt idx="1192">
                  <c:v>3</c:v>
                </c:pt>
                <c:pt idx="1193">
                  <c:v>8</c:v>
                </c:pt>
                <c:pt idx="1194">
                  <c:v>7</c:v>
                </c:pt>
                <c:pt idx="1195">
                  <c:v>4</c:v>
                </c:pt>
                <c:pt idx="1196">
                  <c:v>22</c:v>
                </c:pt>
                <c:pt idx="1197">
                  <c:v>8</c:v>
                </c:pt>
                <c:pt idx="1198">
                  <c:v>87</c:v>
                </c:pt>
                <c:pt idx="1199">
                  <c:v>0</c:v>
                </c:pt>
                <c:pt idx="1200">
                  <c:v>7</c:v>
                </c:pt>
                <c:pt idx="1201">
                  <c:v>50</c:v>
                </c:pt>
                <c:pt idx="1202">
                  <c:v>3</c:v>
                </c:pt>
                <c:pt idx="1203">
                  <c:v>3</c:v>
                </c:pt>
                <c:pt idx="1204">
                  <c:v>0</c:v>
                </c:pt>
                <c:pt idx="1205">
                  <c:v>4</c:v>
                </c:pt>
                <c:pt idx="1206">
                  <c:v>7</c:v>
                </c:pt>
                <c:pt idx="1207">
                  <c:v>7</c:v>
                </c:pt>
                <c:pt idx="1208">
                  <c:v>11</c:v>
                </c:pt>
                <c:pt idx="1209">
                  <c:v>3</c:v>
                </c:pt>
                <c:pt idx="1210">
                  <c:v>64</c:v>
                </c:pt>
                <c:pt idx="1211">
                  <c:v>48</c:v>
                </c:pt>
                <c:pt idx="1212">
                  <c:v>0</c:v>
                </c:pt>
                <c:pt idx="1213">
                  <c:v>14</c:v>
                </c:pt>
                <c:pt idx="1214">
                  <c:v>11</c:v>
                </c:pt>
                <c:pt idx="1215">
                  <c:v>9</c:v>
                </c:pt>
                <c:pt idx="1216">
                  <c:v>41</c:v>
                </c:pt>
                <c:pt idx="1217">
                  <c:v>11</c:v>
                </c:pt>
                <c:pt idx="1218">
                  <c:v>6</c:v>
                </c:pt>
                <c:pt idx="1219">
                  <c:v>10</c:v>
                </c:pt>
                <c:pt idx="1220">
                  <c:v>44</c:v>
                </c:pt>
                <c:pt idx="1221">
                  <c:v>39</c:v>
                </c:pt>
                <c:pt idx="1222">
                  <c:v>2</c:v>
                </c:pt>
                <c:pt idx="1223">
                  <c:v>5</c:v>
                </c:pt>
                <c:pt idx="1224">
                  <c:v>29</c:v>
                </c:pt>
                <c:pt idx="1225">
                  <c:v>8</c:v>
                </c:pt>
                <c:pt idx="1226">
                  <c:v>38</c:v>
                </c:pt>
                <c:pt idx="1227">
                  <c:v>3</c:v>
                </c:pt>
                <c:pt idx="1228">
                  <c:v>33</c:v>
                </c:pt>
                <c:pt idx="1229">
                  <c:v>3</c:v>
                </c:pt>
                <c:pt idx="1230">
                  <c:v>33</c:v>
                </c:pt>
                <c:pt idx="1231">
                  <c:v>11</c:v>
                </c:pt>
                <c:pt idx="1232">
                  <c:v>6</c:v>
                </c:pt>
                <c:pt idx="1233">
                  <c:v>13</c:v>
                </c:pt>
                <c:pt idx="1234">
                  <c:v>15</c:v>
                </c:pt>
                <c:pt idx="1235">
                  <c:v>20</c:v>
                </c:pt>
                <c:pt idx="1236">
                  <c:v>2</c:v>
                </c:pt>
                <c:pt idx="1237">
                  <c:v>51</c:v>
                </c:pt>
                <c:pt idx="1238">
                  <c:v>15</c:v>
                </c:pt>
                <c:pt idx="1239">
                  <c:v>15</c:v>
                </c:pt>
                <c:pt idx="1240">
                  <c:v>2</c:v>
                </c:pt>
                <c:pt idx="1241">
                  <c:v>20</c:v>
                </c:pt>
                <c:pt idx="1242">
                  <c:v>13</c:v>
                </c:pt>
                <c:pt idx="1243">
                  <c:v>2</c:v>
                </c:pt>
                <c:pt idx="1244">
                  <c:v>4</c:v>
                </c:pt>
                <c:pt idx="1245">
                  <c:v>2</c:v>
                </c:pt>
                <c:pt idx="1246">
                  <c:v>1</c:v>
                </c:pt>
                <c:pt idx="1247">
                  <c:v>4</c:v>
                </c:pt>
                <c:pt idx="1248">
                  <c:v>17</c:v>
                </c:pt>
                <c:pt idx="1249">
                  <c:v>6</c:v>
                </c:pt>
                <c:pt idx="1250">
                  <c:v>7</c:v>
                </c:pt>
                <c:pt idx="1251">
                  <c:v>1</c:v>
                </c:pt>
                <c:pt idx="1252">
                  <c:v>1</c:v>
                </c:pt>
                <c:pt idx="1253">
                  <c:v>10</c:v>
                </c:pt>
                <c:pt idx="1254">
                  <c:v>12</c:v>
                </c:pt>
                <c:pt idx="1255">
                  <c:v>0</c:v>
                </c:pt>
                <c:pt idx="1256">
                  <c:v>1</c:v>
                </c:pt>
                <c:pt idx="1257">
                  <c:v>5</c:v>
                </c:pt>
                <c:pt idx="1258">
                  <c:v>13</c:v>
                </c:pt>
                <c:pt idx="1259">
                  <c:v>18</c:v>
                </c:pt>
                <c:pt idx="1260">
                  <c:v>12</c:v>
                </c:pt>
                <c:pt idx="1261">
                  <c:v>19</c:v>
                </c:pt>
                <c:pt idx="1262">
                  <c:v>1</c:v>
                </c:pt>
                <c:pt idx="1263">
                  <c:v>4</c:v>
                </c:pt>
                <c:pt idx="1264">
                  <c:v>1</c:v>
                </c:pt>
                <c:pt idx="1265">
                  <c:v>4</c:v>
                </c:pt>
                <c:pt idx="1266">
                  <c:v>5</c:v>
                </c:pt>
                <c:pt idx="1267">
                  <c:v>4</c:v>
                </c:pt>
                <c:pt idx="1268">
                  <c:v>13</c:v>
                </c:pt>
                <c:pt idx="1269">
                  <c:v>7</c:v>
                </c:pt>
                <c:pt idx="1270">
                  <c:v>0</c:v>
                </c:pt>
                <c:pt idx="1271">
                  <c:v>11</c:v>
                </c:pt>
                <c:pt idx="1272">
                  <c:v>19</c:v>
                </c:pt>
                <c:pt idx="1273">
                  <c:v>3</c:v>
                </c:pt>
                <c:pt idx="1274">
                  <c:v>1</c:v>
                </c:pt>
                <c:pt idx="1275">
                  <c:v>7</c:v>
                </c:pt>
                <c:pt idx="1276">
                  <c:v>9</c:v>
                </c:pt>
                <c:pt idx="1277">
                  <c:v>42</c:v>
                </c:pt>
                <c:pt idx="1278">
                  <c:v>17</c:v>
                </c:pt>
                <c:pt idx="1279">
                  <c:v>8</c:v>
                </c:pt>
                <c:pt idx="1280">
                  <c:v>17</c:v>
                </c:pt>
                <c:pt idx="1281">
                  <c:v>1</c:v>
                </c:pt>
                <c:pt idx="1282">
                  <c:v>6</c:v>
                </c:pt>
                <c:pt idx="1283">
                  <c:v>6</c:v>
                </c:pt>
                <c:pt idx="1284">
                  <c:v>9</c:v>
                </c:pt>
                <c:pt idx="1285">
                  <c:v>1</c:v>
                </c:pt>
                <c:pt idx="1286">
                  <c:v>0</c:v>
                </c:pt>
                <c:pt idx="1287">
                  <c:v>0</c:v>
                </c:pt>
                <c:pt idx="1288">
                  <c:v>17</c:v>
                </c:pt>
                <c:pt idx="1289">
                  <c:v>0</c:v>
                </c:pt>
                <c:pt idx="1290">
                  <c:v>0</c:v>
                </c:pt>
                <c:pt idx="1291">
                  <c:v>1</c:v>
                </c:pt>
                <c:pt idx="1292">
                  <c:v>10</c:v>
                </c:pt>
                <c:pt idx="1293">
                  <c:v>17</c:v>
                </c:pt>
                <c:pt idx="1294">
                  <c:v>11</c:v>
                </c:pt>
                <c:pt idx="1295">
                  <c:v>1</c:v>
                </c:pt>
                <c:pt idx="1296">
                  <c:v>45</c:v>
                </c:pt>
                <c:pt idx="1297">
                  <c:v>4</c:v>
                </c:pt>
                <c:pt idx="1298">
                  <c:v>0</c:v>
                </c:pt>
                <c:pt idx="1299">
                  <c:v>20</c:v>
                </c:pt>
                <c:pt idx="1300">
                  <c:v>8</c:v>
                </c:pt>
                <c:pt idx="1301">
                  <c:v>1</c:v>
                </c:pt>
                <c:pt idx="1302">
                  <c:v>8</c:v>
                </c:pt>
                <c:pt idx="1303">
                  <c:v>0</c:v>
                </c:pt>
                <c:pt idx="1304">
                  <c:v>24</c:v>
                </c:pt>
                <c:pt idx="1305">
                  <c:v>0</c:v>
                </c:pt>
                <c:pt idx="1306">
                  <c:v>16</c:v>
                </c:pt>
                <c:pt idx="1307">
                  <c:v>7</c:v>
                </c:pt>
                <c:pt idx="1308">
                  <c:v>0</c:v>
                </c:pt>
                <c:pt idx="1309">
                  <c:v>12</c:v>
                </c:pt>
                <c:pt idx="1310">
                  <c:v>0</c:v>
                </c:pt>
                <c:pt idx="1311">
                  <c:v>1</c:v>
                </c:pt>
                <c:pt idx="1312">
                  <c:v>10</c:v>
                </c:pt>
                <c:pt idx="1313">
                  <c:v>6</c:v>
                </c:pt>
                <c:pt idx="1314">
                  <c:v>3</c:v>
                </c:pt>
                <c:pt idx="1315">
                  <c:v>0</c:v>
                </c:pt>
                <c:pt idx="1316">
                  <c:v>0</c:v>
                </c:pt>
                <c:pt idx="1317">
                  <c:v>9</c:v>
                </c:pt>
                <c:pt idx="1318">
                  <c:v>3</c:v>
                </c:pt>
                <c:pt idx="1319">
                  <c:v>8</c:v>
                </c:pt>
                <c:pt idx="1320">
                  <c:v>22</c:v>
                </c:pt>
                <c:pt idx="1321">
                  <c:v>3</c:v>
                </c:pt>
                <c:pt idx="1322">
                  <c:v>8</c:v>
                </c:pt>
                <c:pt idx="1323">
                  <c:v>3</c:v>
                </c:pt>
                <c:pt idx="1324">
                  <c:v>4</c:v>
                </c:pt>
                <c:pt idx="1325">
                  <c:v>7</c:v>
                </c:pt>
                <c:pt idx="1326">
                  <c:v>4</c:v>
                </c:pt>
                <c:pt idx="1327">
                  <c:v>4</c:v>
                </c:pt>
                <c:pt idx="1328">
                  <c:v>6</c:v>
                </c:pt>
                <c:pt idx="1329">
                  <c:v>1</c:v>
                </c:pt>
                <c:pt idx="1330">
                  <c:v>4</c:v>
                </c:pt>
                <c:pt idx="1331">
                  <c:v>0</c:v>
                </c:pt>
                <c:pt idx="1332">
                  <c:v>2</c:v>
                </c:pt>
                <c:pt idx="1333">
                  <c:v>3</c:v>
                </c:pt>
                <c:pt idx="1334">
                  <c:v>4</c:v>
                </c:pt>
                <c:pt idx="1335">
                  <c:v>7</c:v>
                </c:pt>
                <c:pt idx="1336">
                  <c:v>8</c:v>
                </c:pt>
                <c:pt idx="1337">
                  <c:v>5</c:v>
                </c:pt>
                <c:pt idx="1338">
                  <c:v>5</c:v>
                </c:pt>
                <c:pt idx="1339">
                  <c:v>7</c:v>
                </c:pt>
                <c:pt idx="1340">
                  <c:v>0</c:v>
                </c:pt>
                <c:pt idx="1341">
                  <c:v>3</c:v>
                </c:pt>
                <c:pt idx="1342">
                  <c:v>10</c:v>
                </c:pt>
                <c:pt idx="1343">
                  <c:v>1</c:v>
                </c:pt>
                <c:pt idx="1344">
                  <c:v>0</c:v>
                </c:pt>
                <c:pt idx="1345">
                  <c:v>10</c:v>
                </c:pt>
                <c:pt idx="1346">
                  <c:v>7</c:v>
                </c:pt>
                <c:pt idx="1347">
                  <c:v>2</c:v>
                </c:pt>
                <c:pt idx="1348">
                  <c:v>10</c:v>
                </c:pt>
                <c:pt idx="1349">
                  <c:v>1</c:v>
                </c:pt>
                <c:pt idx="1350">
                  <c:v>0</c:v>
                </c:pt>
                <c:pt idx="1351">
                  <c:v>0</c:v>
                </c:pt>
                <c:pt idx="1352">
                  <c:v>8</c:v>
                </c:pt>
                <c:pt idx="1353">
                  <c:v>0</c:v>
                </c:pt>
                <c:pt idx="1354">
                  <c:v>3</c:v>
                </c:pt>
                <c:pt idx="1355">
                  <c:v>5</c:v>
                </c:pt>
                <c:pt idx="1356">
                  <c:v>11</c:v>
                </c:pt>
                <c:pt idx="1357">
                  <c:v>1</c:v>
                </c:pt>
                <c:pt idx="1358">
                  <c:v>4</c:v>
                </c:pt>
                <c:pt idx="1359">
                  <c:v>4</c:v>
                </c:pt>
                <c:pt idx="1360">
                  <c:v>7</c:v>
                </c:pt>
                <c:pt idx="1361">
                  <c:v>9</c:v>
                </c:pt>
                <c:pt idx="1362">
                  <c:v>8</c:v>
                </c:pt>
                <c:pt idx="1363">
                  <c:v>2</c:v>
                </c:pt>
                <c:pt idx="1364">
                  <c:v>5</c:v>
                </c:pt>
                <c:pt idx="1365">
                  <c:v>0</c:v>
                </c:pt>
                <c:pt idx="1366">
                  <c:v>0</c:v>
                </c:pt>
                <c:pt idx="1367">
                  <c:v>1</c:v>
                </c:pt>
                <c:pt idx="1368">
                  <c:v>2</c:v>
                </c:pt>
                <c:pt idx="1369">
                  <c:v>4</c:v>
                </c:pt>
                <c:pt idx="1370">
                  <c:v>0</c:v>
                </c:pt>
                <c:pt idx="1371">
                  <c:v>4</c:v>
                </c:pt>
                <c:pt idx="1372">
                  <c:v>3</c:v>
                </c:pt>
                <c:pt idx="1373">
                  <c:v>0</c:v>
                </c:pt>
                <c:pt idx="1374">
                  <c:v>3</c:v>
                </c:pt>
                <c:pt idx="1375">
                  <c:v>4</c:v>
                </c:pt>
                <c:pt idx="1376">
                  <c:v>0</c:v>
                </c:pt>
                <c:pt idx="1377">
                  <c:v>1</c:v>
                </c:pt>
                <c:pt idx="1378">
                  <c:v>8</c:v>
                </c:pt>
                <c:pt idx="1379">
                  <c:v>0</c:v>
                </c:pt>
                <c:pt idx="1380">
                  <c:v>0</c:v>
                </c:pt>
                <c:pt idx="1381">
                  <c:v>7</c:v>
                </c:pt>
                <c:pt idx="1382">
                  <c:v>7</c:v>
                </c:pt>
                <c:pt idx="1383">
                  <c:v>0</c:v>
                </c:pt>
                <c:pt idx="1384">
                  <c:v>0</c:v>
                </c:pt>
                <c:pt idx="1385">
                  <c:v>0</c:v>
                </c:pt>
                <c:pt idx="1386">
                  <c:v>9</c:v>
                </c:pt>
                <c:pt idx="1387">
                  <c:v>4</c:v>
                </c:pt>
                <c:pt idx="1388">
                  <c:v>1</c:v>
                </c:pt>
                <c:pt idx="1389">
                  <c:v>0</c:v>
                </c:pt>
                <c:pt idx="1390">
                  <c:v>0</c:v>
                </c:pt>
                <c:pt idx="1391">
                  <c:v>4</c:v>
                </c:pt>
                <c:pt idx="1392">
                  <c:v>3</c:v>
                </c:pt>
                <c:pt idx="1393">
                  <c:v>8</c:v>
                </c:pt>
                <c:pt idx="1394">
                  <c:v>0</c:v>
                </c:pt>
                <c:pt idx="1395">
                  <c:v>6</c:v>
                </c:pt>
                <c:pt idx="1396">
                  <c:v>2</c:v>
                </c:pt>
                <c:pt idx="1397">
                  <c:v>3</c:v>
                </c:pt>
                <c:pt idx="1398">
                  <c:v>6</c:v>
                </c:pt>
                <c:pt idx="1399">
                  <c:v>0</c:v>
                </c:pt>
                <c:pt idx="1400">
                  <c:v>1</c:v>
                </c:pt>
                <c:pt idx="1401">
                  <c:v>3</c:v>
                </c:pt>
                <c:pt idx="1402">
                  <c:v>3</c:v>
                </c:pt>
                <c:pt idx="1403">
                  <c:v>3</c:v>
                </c:pt>
                <c:pt idx="1404">
                  <c:v>0</c:v>
                </c:pt>
                <c:pt idx="1405">
                  <c:v>1</c:v>
                </c:pt>
                <c:pt idx="1406">
                  <c:v>0</c:v>
                </c:pt>
                <c:pt idx="1407">
                  <c:v>2</c:v>
                </c:pt>
                <c:pt idx="1408">
                  <c:v>1</c:v>
                </c:pt>
                <c:pt idx="1409">
                  <c:v>3</c:v>
                </c:pt>
                <c:pt idx="1410">
                  <c:v>2</c:v>
                </c:pt>
                <c:pt idx="1411">
                  <c:v>1</c:v>
                </c:pt>
                <c:pt idx="1412">
                  <c:v>3</c:v>
                </c:pt>
                <c:pt idx="1413">
                  <c:v>4</c:v>
                </c:pt>
                <c:pt idx="1414">
                  <c:v>4</c:v>
                </c:pt>
                <c:pt idx="1415">
                  <c:v>3</c:v>
                </c:pt>
                <c:pt idx="1416">
                  <c:v>1</c:v>
                </c:pt>
                <c:pt idx="1417">
                  <c:v>2</c:v>
                </c:pt>
                <c:pt idx="1418">
                  <c:v>1</c:v>
                </c:pt>
                <c:pt idx="1419">
                  <c:v>0</c:v>
                </c:pt>
                <c:pt idx="1420">
                  <c:v>6</c:v>
                </c:pt>
                <c:pt idx="1421">
                  <c:v>2</c:v>
                </c:pt>
                <c:pt idx="1422">
                  <c:v>0</c:v>
                </c:pt>
                <c:pt idx="1423">
                  <c:v>1</c:v>
                </c:pt>
                <c:pt idx="1424">
                  <c:v>2</c:v>
                </c:pt>
                <c:pt idx="1425">
                  <c:v>4</c:v>
                </c:pt>
                <c:pt idx="1426">
                  <c:v>0</c:v>
                </c:pt>
                <c:pt idx="1427">
                  <c:v>1</c:v>
                </c:pt>
                <c:pt idx="1428">
                  <c:v>0</c:v>
                </c:pt>
                <c:pt idx="1429">
                  <c:v>1</c:v>
                </c:pt>
                <c:pt idx="1430">
                  <c:v>0</c:v>
                </c:pt>
                <c:pt idx="1431">
                  <c:v>1</c:v>
                </c:pt>
                <c:pt idx="1432">
                  <c:v>0</c:v>
                </c:pt>
                <c:pt idx="1433">
                  <c:v>0</c:v>
                </c:pt>
                <c:pt idx="1434">
                  <c:v>3</c:v>
                </c:pt>
                <c:pt idx="1435">
                  <c:v>0</c:v>
                </c:pt>
                <c:pt idx="1436">
                  <c:v>1</c:v>
                </c:pt>
                <c:pt idx="1437">
                  <c:v>0</c:v>
                </c:pt>
                <c:pt idx="1438">
                  <c:v>0</c:v>
                </c:pt>
                <c:pt idx="1439">
                  <c:v>0</c:v>
                </c:pt>
                <c:pt idx="1440">
                  <c:v>0</c:v>
                </c:pt>
                <c:pt idx="1441">
                  <c:v>1</c:v>
                </c:pt>
                <c:pt idx="1442">
                  <c:v>172</c:v>
                </c:pt>
                <c:pt idx="1443">
                  <c:v>24</c:v>
                </c:pt>
                <c:pt idx="1444">
                  <c:v>168</c:v>
                </c:pt>
                <c:pt idx="1445">
                  <c:v>63</c:v>
                </c:pt>
                <c:pt idx="1446">
                  <c:v>142</c:v>
                </c:pt>
                <c:pt idx="1447">
                  <c:v>105</c:v>
                </c:pt>
                <c:pt idx="1448">
                  <c:v>0</c:v>
                </c:pt>
                <c:pt idx="1449">
                  <c:v>185</c:v>
                </c:pt>
                <c:pt idx="1450">
                  <c:v>178</c:v>
                </c:pt>
                <c:pt idx="1451">
                  <c:v>105</c:v>
                </c:pt>
                <c:pt idx="1452">
                  <c:v>19</c:v>
                </c:pt>
                <c:pt idx="1453">
                  <c:v>153</c:v>
                </c:pt>
                <c:pt idx="1454">
                  <c:v>59</c:v>
                </c:pt>
                <c:pt idx="1455">
                  <c:v>55</c:v>
                </c:pt>
                <c:pt idx="1456">
                  <c:v>74</c:v>
                </c:pt>
                <c:pt idx="1457">
                  <c:v>38</c:v>
                </c:pt>
                <c:pt idx="1458">
                  <c:v>51</c:v>
                </c:pt>
                <c:pt idx="1459">
                  <c:v>42</c:v>
                </c:pt>
                <c:pt idx="1460">
                  <c:v>43</c:v>
                </c:pt>
                <c:pt idx="1461">
                  <c:v>33</c:v>
                </c:pt>
                <c:pt idx="1462">
                  <c:v>92</c:v>
                </c:pt>
                <c:pt idx="1463">
                  <c:v>0</c:v>
                </c:pt>
                <c:pt idx="1464">
                  <c:v>55</c:v>
                </c:pt>
                <c:pt idx="1465">
                  <c:v>35</c:v>
                </c:pt>
                <c:pt idx="1466">
                  <c:v>17</c:v>
                </c:pt>
                <c:pt idx="1467">
                  <c:v>0</c:v>
                </c:pt>
                <c:pt idx="1468">
                  <c:v>51</c:v>
                </c:pt>
                <c:pt idx="1469">
                  <c:v>0</c:v>
                </c:pt>
                <c:pt idx="1470">
                  <c:v>99</c:v>
                </c:pt>
                <c:pt idx="1471">
                  <c:v>17</c:v>
                </c:pt>
                <c:pt idx="1472">
                  <c:v>134</c:v>
                </c:pt>
                <c:pt idx="1473">
                  <c:v>149</c:v>
                </c:pt>
                <c:pt idx="1474">
                  <c:v>0</c:v>
                </c:pt>
                <c:pt idx="1475">
                  <c:v>181</c:v>
                </c:pt>
                <c:pt idx="1476">
                  <c:v>20</c:v>
                </c:pt>
                <c:pt idx="1477">
                  <c:v>22</c:v>
                </c:pt>
                <c:pt idx="1478">
                  <c:v>61</c:v>
                </c:pt>
                <c:pt idx="1479">
                  <c:v>154</c:v>
                </c:pt>
                <c:pt idx="1480">
                  <c:v>98</c:v>
                </c:pt>
                <c:pt idx="1481">
                  <c:v>127</c:v>
                </c:pt>
                <c:pt idx="1482">
                  <c:v>15</c:v>
                </c:pt>
                <c:pt idx="1483">
                  <c:v>71</c:v>
                </c:pt>
                <c:pt idx="1484">
                  <c:v>168</c:v>
                </c:pt>
                <c:pt idx="1485">
                  <c:v>107</c:v>
                </c:pt>
                <c:pt idx="1486">
                  <c:v>0</c:v>
                </c:pt>
                <c:pt idx="1487">
                  <c:v>91</c:v>
                </c:pt>
                <c:pt idx="1488">
                  <c:v>169</c:v>
                </c:pt>
                <c:pt idx="1489">
                  <c:v>28</c:v>
                </c:pt>
                <c:pt idx="1490">
                  <c:v>31</c:v>
                </c:pt>
                <c:pt idx="1491">
                  <c:v>117</c:v>
                </c:pt>
                <c:pt idx="1492">
                  <c:v>138</c:v>
                </c:pt>
                <c:pt idx="1493">
                  <c:v>59</c:v>
                </c:pt>
                <c:pt idx="1494">
                  <c:v>28</c:v>
                </c:pt>
                <c:pt idx="1495">
                  <c:v>169</c:v>
                </c:pt>
                <c:pt idx="1496">
                  <c:v>73</c:v>
                </c:pt>
                <c:pt idx="1497">
                  <c:v>42</c:v>
                </c:pt>
                <c:pt idx="1498">
                  <c:v>0</c:v>
                </c:pt>
                <c:pt idx="1499">
                  <c:v>73</c:v>
                </c:pt>
                <c:pt idx="1500">
                  <c:v>14</c:v>
                </c:pt>
                <c:pt idx="1501">
                  <c:v>114</c:v>
                </c:pt>
                <c:pt idx="1502">
                  <c:v>84</c:v>
                </c:pt>
                <c:pt idx="1503">
                  <c:v>98</c:v>
                </c:pt>
                <c:pt idx="1504">
                  <c:v>126</c:v>
                </c:pt>
                <c:pt idx="1505">
                  <c:v>147</c:v>
                </c:pt>
                <c:pt idx="1506">
                  <c:v>56</c:v>
                </c:pt>
                <c:pt idx="1507">
                  <c:v>93</c:v>
                </c:pt>
                <c:pt idx="1508">
                  <c:v>27</c:v>
                </c:pt>
                <c:pt idx="1509">
                  <c:v>22</c:v>
                </c:pt>
                <c:pt idx="1510">
                  <c:v>26</c:v>
                </c:pt>
                <c:pt idx="1511">
                  <c:v>26</c:v>
                </c:pt>
                <c:pt idx="1512">
                  <c:v>24</c:v>
                </c:pt>
                <c:pt idx="1513">
                  <c:v>23</c:v>
                </c:pt>
                <c:pt idx="1514">
                  <c:v>0</c:v>
                </c:pt>
                <c:pt idx="1515">
                  <c:v>26</c:v>
                </c:pt>
                <c:pt idx="1516">
                  <c:v>132</c:v>
                </c:pt>
                <c:pt idx="1517">
                  <c:v>97</c:v>
                </c:pt>
                <c:pt idx="1518">
                  <c:v>66</c:v>
                </c:pt>
                <c:pt idx="1519">
                  <c:v>40</c:v>
                </c:pt>
                <c:pt idx="1520">
                  <c:v>133</c:v>
                </c:pt>
                <c:pt idx="1521">
                  <c:v>36</c:v>
                </c:pt>
                <c:pt idx="1522">
                  <c:v>38</c:v>
                </c:pt>
                <c:pt idx="1523">
                  <c:v>96</c:v>
                </c:pt>
                <c:pt idx="1524">
                  <c:v>63</c:v>
                </c:pt>
                <c:pt idx="1525">
                  <c:v>22</c:v>
                </c:pt>
                <c:pt idx="1526">
                  <c:v>183</c:v>
                </c:pt>
                <c:pt idx="1527">
                  <c:v>60</c:v>
                </c:pt>
                <c:pt idx="1528">
                  <c:v>12</c:v>
                </c:pt>
                <c:pt idx="1529">
                  <c:v>21</c:v>
                </c:pt>
                <c:pt idx="1530">
                  <c:v>54</c:v>
                </c:pt>
                <c:pt idx="1531">
                  <c:v>29</c:v>
                </c:pt>
                <c:pt idx="1532">
                  <c:v>12</c:v>
                </c:pt>
                <c:pt idx="1533">
                  <c:v>12</c:v>
                </c:pt>
                <c:pt idx="1534">
                  <c:v>80</c:v>
                </c:pt>
                <c:pt idx="1535">
                  <c:v>53</c:v>
                </c:pt>
                <c:pt idx="1536">
                  <c:v>51</c:v>
                </c:pt>
                <c:pt idx="1537">
                  <c:v>38</c:v>
                </c:pt>
                <c:pt idx="1538">
                  <c:v>172</c:v>
                </c:pt>
                <c:pt idx="1539">
                  <c:v>67</c:v>
                </c:pt>
                <c:pt idx="1540">
                  <c:v>53</c:v>
                </c:pt>
                <c:pt idx="1541">
                  <c:v>97</c:v>
                </c:pt>
                <c:pt idx="1542">
                  <c:v>11</c:v>
                </c:pt>
                <c:pt idx="1543">
                  <c:v>19</c:v>
                </c:pt>
                <c:pt idx="1544">
                  <c:v>108</c:v>
                </c:pt>
                <c:pt idx="1545">
                  <c:v>17</c:v>
                </c:pt>
                <c:pt idx="1546">
                  <c:v>28</c:v>
                </c:pt>
                <c:pt idx="1547">
                  <c:v>32</c:v>
                </c:pt>
                <c:pt idx="1548">
                  <c:v>43</c:v>
                </c:pt>
                <c:pt idx="1549">
                  <c:v>32</c:v>
                </c:pt>
                <c:pt idx="1550">
                  <c:v>48</c:v>
                </c:pt>
                <c:pt idx="1551">
                  <c:v>0</c:v>
                </c:pt>
                <c:pt idx="1552">
                  <c:v>32</c:v>
                </c:pt>
                <c:pt idx="1553">
                  <c:v>22</c:v>
                </c:pt>
                <c:pt idx="1554">
                  <c:v>21</c:v>
                </c:pt>
                <c:pt idx="1555">
                  <c:v>21</c:v>
                </c:pt>
                <c:pt idx="1556">
                  <c:v>112</c:v>
                </c:pt>
                <c:pt idx="1557">
                  <c:v>81</c:v>
                </c:pt>
                <c:pt idx="1558">
                  <c:v>17</c:v>
                </c:pt>
                <c:pt idx="1559">
                  <c:v>10</c:v>
                </c:pt>
                <c:pt idx="1560">
                  <c:v>47</c:v>
                </c:pt>
                <c:pt idx="1561">
                  <c:v>40</c:v>
                </c:pt>
                <c:pt idx="1562">
                  <c:v>34</c:v>
                </c:pt>
                <c:pt idx="1563">
                  <c:v>38</c:v>
                </c:pt>
                <c:pt idx="1564">
                  <c:v>10</c:v>
                </c:pt>
                <c:pt idx="1565">
                  <c:v>0</c:v>
                </c:pt>
                <c:pt idx="1566">
                  <c:v>0</c:v>
                </c:pt>
                <c:pt idx="1567">
                  <c:v>104</c:v>
                </c:pt>
                <c:pt idx="1568">
                  <c:v>86</c:v>
                </c:pt>
                <c:pt idx="1569">
                  <c:v>66</c:v>
                </c:pt>
                <c:pt idx="1570">
                  <c:v>105</c:v>
                </c:pt>
                <c:pt idx="1571">
                  <c:v>9</c:v>
                </c:pt>
                <c:pt idx="1572">
                  <c:v>71</c:v>
                </c:pt>
                <c:pt idx="1573">
                  <c:v>30</c:v>
                </c:pt>
                <c:pt idx="1574">
                  <c:v>0</c:v>
                </c:pt>
                <c:pt idx="1575">
                  <c:v>17</c:v>
                </c:pt>
                <c:pt idx="1576">
                  <c:v>105</c:v>
                </c:pt>
                <c:pt idx="1577">
                  <c:v>28</c:v>
                </c:pt>
                <c:pt idx="1578">
                  <c:v>114</c:v>
                </c:pt>
                <c:pt idx="1579">
                  <c:v>35</c:v>
                </c:pt>
                <c:pt idx="1580">
                  <c:v>50</c:v>
                </c:pt>
                <c:pt idx="1581">
                  <c:v>22</c:v>
                </c:pt>
                <c:pt idx="1582">
                  <c:v>45</c:v>
                </c:pt>
                <c:pt idx="1583">
                  <c:v>19</c:v>
                </c:pt>
                <c:pt idx="1584">
                  <c:v>58</c:v>
                </c:pt>
                <c:pt idx="1585">
                  <c:v>0</c:v>
                </c:pt>
                <c:pt idx="1586">
                  <c:v>115</c:v>
                </c:pt>
                <c:pt idx="1587">
                  <c:v>72</c:v>
                </c:pt>
                <c:pt idx="1588">
                  <c:v>45</c:v>
                </c:pt>
                <c:pt idx="1589">
                  <c:v>21</c:v>
                </c:pt>
                <c:pt idx="1590">
                  <c:v>17</c:v>
                </c:pt>
                <c:pt idx="1591">
                  <c:v>0</c:v>
                </c:pt>
                <c:pt idx="1592">
                  <c:v>21</c:v>
                </c:pt>
                <c:pt idx="1593">
                  <c:v>28</c:v>
                </c:pt>
                <c:pt idx="1594">
                  <c:v>98</c:v>
                </c:pt>
                <c:pt idx="1595">
                  <c:v>17</c:v>
                </c:pt>
                <c:pt idx="1596">
                  <c:v>16</c:v>
                </c:pt>
                <c:pt idx="1597">
                  <c:v>8</c:v>
                </c:pt>
                <c:pt idx="1598">
                  <c:v>26</c:v>
                </c:pt>
                <c:pt idx="1599">
                  <c:v>8</c:v>
                </c:pt>
                <c:pt idx="1600">
                  <c:v>8</c:v>
                </c:pt>
                <c:pt idx="1601">
                  <c:v>155</c:v>
                </c:pt>
                <c:pt idx="1602">
                  <c:v>28</c:v>
                </c:pt>
                <c:pt idx="1603">
                  <c:v>101</c:v>
                </c:pt>
                <c:pt idx="1604">
                  <c:v>30</c:v>
                </c:pt>
                <c:pt idx="1605">
                  <c:v>15</c:v>
                </c:pt>
                <c:pt idx="1606">
                  <c:v>22</c:v>
                </c:pt>
                <c:pt idx="1607">
                  <c:v>7</c:v>
                </c:pt>
                <c:pt idx="1608">
                  <c:v>21</c:v>
                </c:pt>
                <c:pt idx="1609">
                  <c:v>35</c:v>
                </c:pt>
                <c:pt idx="1610">
                  <c:v>30</c:v>
                </c:pt>
                <c:pt idx="1611">
                  <c:v>162</c:v>
                </c:pt>
                <c:pt idx="1612">
                  <c:v>28</c:v>
                </c:pt>
                <c:pt idx="1613">
                  <c:v>129</c:v>
                </c:pt>
                <c:pt idx="1614">
                  <c:v>7</c:v>
                </c:pt>
                <c:pt idx="1615">
                  <c:v>7</c:v>
                </c:pt>
                <c:pt idx="1616">
                  <c:v>7</c:v>
                </c:pt>
                <c:pt idx="1617">
                  <c:v>58</c:v>
                </c:pt>
                <c:pt idx="1618">
                  <c:v>25</c:v>
                </c:pt>
                <c:pt idx="1619">
                  <c:v>23</c:v>
                </c:pt>
                <c:pt idx="1620">
                  <c:v>49</c:v>
                </c:pt>
                <c:pt idx="1621">
                  <c:v>7</c:v>
                </c:pt>
                <c:pt idx="1622">
                  <c:v>21</c:v>
                </c:pt>
                <c:pt idx="1623">
                  <c:v>35</c:v>
                </c:pt>
                <c:pt idx="1624">
                  <c:v>28</c:v>
                </c:pt>
                <c:pt idx="1625">
                  <c:v>14</c:v>
                </c:pt>
                <c:pt idx="1626">
                  <c:v>14</c:v>
                </c:pt>
                <c:pt idx="1627">
                  <c:v>107</c:v>
                </c:pt>
                <c:pt idx="1628">
                  <c:v>12</c:v>
                </c:pt>
                <c:pt idx="1629">
                  <c:v>42</c:v>
                </c:pt>
                <c:pt idx="1630">
                  <c:v>7</c:v>
                </c:pt>
                <c:pt idx="1631">
                  <c:v>51</c:v>
                </c:pt>
                <c:pt idx="1632">
                  <c:v>16</c:v>
                </c:pt>
                <c:pt idx="1633">
                  <c:v>0</c:v>
                </c:pt>
                <c:pt idx="1634">
                  <c:v>27</c:v>
                </c:pt>
                <c:pt idx="1635">
                  <c:v>0</c:v>
                </c:pt>
                <c:pt idx="1636">
                  <c:v>36</c:v>
                </c:pt>
                <c:pt idx="1637">
                  <c:v>18</c:v>
                </c:pt>
                <c:pt idx="1638">
                  <c:v>19</c:v>
                </c:pt>
                <c:pt idx="1639">
                  <c:v>0</c:v>
                </c:pt>
                <c:pt idx="1640">
                  <c:v>48</c:v>
                </c:pt>
                <c:pt idx="1641">
                  <c:v>49</c:v>
                </c:pt>
                <c:pt idx="1642">
                  <c:v>59</c:v>
                </c:pt>
                <c:pt idx="1643">
                  <c:v>18</c:v>
                </c:pt>
                <c:pt idx="1644">
                  <c:v>35</c:v>
                </c:pt>
                <c:pt idx="1645">
                  <c:v>48</c:v>
                </c:pt>
                <c:pt idx="1646">
                  <c:v>0</c:v>
                </c:pt>
                <c:pt idx="1647">
                  <c:v>4</c:v>
                </c:pt>
                <c:pt idx="1648">
                  <c:v>0</c:v>
                </c:pt>
                <c:pt idx="1649">
                  <c:v>5</c:v>
                </c:pt>
                <c:pt idx="1650">
                  <c:v>24</c:v>
                </c:pt>
                <c:pt idx="1651">
                  <c:v>77</c:v>
                </c:pt>
                <c:pt idx="1652">
                  <c:v>7</c:v>
                </c:pt>
                <c:pt idx="1653">
                  <c:v>5</c:v>
                </c:pt>
                <c:pt idx="1654">
                  <c:v>14</c:v>
                </c:pt>
                <c:pt idx="1655">
                  <c:v>33</c:v>
                </c:pt>
                <c:pt idx="1656">
                  <c:v>8</c:v>
                </c:pt>
                <c:pt idx="1657">
                  <c:v>73</c:v>
                </c:pt>
                <c:pt idx="1658">
                  <c:v>5</c:v>
                </c:pt>
                <c:pt idx="1659">
                  <c:v>0</c:v>
                </c:pt>
                <c:pt idx="1660">
                  <c:v>13</c:v>
                </c:pt>
                <c:pt idx="1661">
                  <c:v>27</c:v>
                </c:pt>
                <c:pt idx="1662">
                  <c:v>4</c:v>
                </c:pt>
                <c:pt idx="1663">
                  <c:v>14</c:v>
                </c:pt>
                <c:pt idx="1664">
                  <c:v>14</c:v>
                </c:pt>
                <c:pt idx="1665">
                  <c:v>12</c:v>
                </c:pt>
                <c:pt idx="1666">
                  <c:v>12</c:v>
                </c:pt>
                <c:pt idx="1667">
                  <c:v>9</c:v>
                </c:pt>
                <c:pt idx="1668">
                  <c:v>4</c:v>
                </c:pt>
                <c:pt idx="1669">
                  <c:v>11</c:v>
                </c:pt>
                <c:pt idx="1670">
                  <c:v>62</c:v>
                </c:pt>
                <c:pt idx="1671">
                  <c:v>61</c:v>
                </c:pt>
                <c:pt idx="1672">
                  <c:v>22</c:v>
                </c:pt>
                <c:pt idx="1673">
                  <c:v>4</c:v>
                </c:pt>
                <c:pt idx="1674">
                  <c:v>4</c:v>
                </c:pt>
                <c:pt idx="1675">
                  <c:v>11</c:v>
                </c:pt>
                <c:pt idx="1676">
                  <c:v>28</c:v>
                </c:pt>
                <c:pt idx="1677">
                  <c:v>10</c:v>
                </c:pt>
                <c:pt idx="1678">
                  <c:v>3</c:v>
                </c:pt>
                <c:pt idx="1679">
                  <c:v>7</c:v>
                </c:pt>
                <c:pt idx="1680">
                  <c:v>0</c:v>
                </c:pt>
                <c:pt idx="1681">
                  <c:v>8</c:v>
                </c:pt>
                <c:pt idx="1682">
                  <c:v>45</c:v>
                </c:pt>
                <c:pt idx="1683">
                  <c:v>0</c:v>
                </c:pt>
                <c:pt idx="1684">
                  <c:v>3</c:v>
                </c:pt>
                <c:pt idx="1685">
                  <c:v>9</c:v>
                </c:pt>
                <c:pt idx="1686">
                  <c:v>20</c:v>
                </c:pt>
                <c:pt idx="1687">
                  <c:v>15</c:v>
                </c:pt>
                <c:pt idx="1688">
                  <c:v>3</c:v>
                </c:pt>
                <c:pt idx="1689">
                  <c:v>19</c:v>
                </c:pt>
                <c:pt idx="1690">
                  <c:v>21</c:v>
                </c:pt>
                <c:pt idx="1691">
                  <c:v>11</c:v>
                </c:pt>
                <c:pt idx="1692">
                  <c:v>6</c:v>
                </c:pt>
                <c:pt idx="1693">
                  <c:v>0</c:v>
                </c:pt>
                <c:pt idx="1694">
                  <c:v>6</c:v>
                </c:pt>
                <c:pt idx="1695">
                  <c:v>7</c:v>
                </c:pt>
                <c:pt idx="1696">
                  <c:v>17</c:v>
                </c:pt>
                <c:pt idx="1697">
                  <c:v>17</c:v>
                </c:pt>
                <c:pt idx="1698">
                  <c:v>0</c:v>
                </c:pt>
                <c:pt idx="1699">
                  <c:v>3</c:v>
                </c:pt>
                <c:pt idx="1700">
                  <c:v>9</c:v>
                </c:pt>
                <c:pt idx="1701">
                  <c:v>24</c:v>
                </c:pt>
                <c:pt idx="1702">
                  <c:v>36</c:v>
                </c:pt>
                <c:pt idx="1703">
                  <c:v>35</c:v>
                </c:pt>
                <c:pt idx="1704">
                  <c:v>9</c:v>
                </c:pt>
                <c:pt idx="1705">
                  <c:v>39</c:v>
                </c:pt>
                <c:pt idx="1706">
                  <c:v>5</c:v>
                </c:pt>
                <c:pt idx="1707">
                  <c:v>0</c:v>
                </c:pt>
                <c:pt idx="1708">
                  <c:v>0</c:v>
                </c:pt>
                <c:pt idx="1709">
                  <c:v>12</c:v>
                </c:pt>
                <c:pt idx="1710">
                  <c:v>33</c:v>
                </c:pt>
                <c:pt idx="1711">
                  <c:v>17</c:v>
                </c:pt>
                <c:pt idx="1712">
                  <c:v>5</c:v>
                </c:pt>
                <c:pt idx="1713">
                  <c:v>12</c:v>
                </c:pt>
                <c:pt idx="1714">
                  <c:v>34</c:v>
                </c:pt>
                <c:pt idx="1715">
                  <c:v>5</c:v>
                </c:pt>
                <c:pt idx="1716">
                  <c:v>11</c:v>
                </c:pt>
                <c:pt idx="1717">
                  <c:v>2</c:v>
                </c:pt>
                <c:pt idx="1718">
                  <c:v>7</c:v>
                </c:pt>
                <c:pt idx="1719">
                  <c:v>10</c:v>
                </c:pt>
                <c:pt idx="1720">
                  <c:v>5</c:v>
                </c:pt>
                <c:pt idx="1721">
                  <c:v>2</c:v>
                </c:pt>
                <c:pt idx="1722">
                  <c:v>7</c:v>
                </c:pt>
                <c:pt idx="1723">
                  <c:v>15</c:v>
                </c:pt>
                <c:pt idx="1724">
                  <c:v>0</c:v>
                </c:pt>
                <c:pt idx="1725">
                  <c:v>2</c:v>
                </c:pt>
                <c:pt idx="1726">
                  <c:v>2</c:v>
                </c:pt>
                <c:pt idx="1727">
                  <c:v>6</c:v>
                </c:pt>
                <c:pt idx="1728">
                  <c:v>1</c:v>
                </c:pt>
                <c:pt idx="1729">
                  <c:v>2</c:v>
                </c:pt>
                <c:pt idx="1730">
                  <c:v>2</c:v>
                </c:pt>
                <c:pt idx="1731">
                  <c:v>24</c:v>
                </c:pt>
                <c:pt idx="1732">
                  <c:v>2</c:v>
                </c:pt>
                <c:pt idx="1733">
                  <c:v>17</c:v>
                </c:pt>
                <c:pt idx="1734">
                  <c:v>2</c:v>
                </c:pt>
                <c:pt idx="1735">
                  <c:v>4</c:v>
                </c:pt>
                <c:pt idx="1736">
                  <c:v>13</c:v>
                </c:pt>
                <c:pt idx="1737">
                  <c:v>4</c:v>
                </c:pt>
                <c:pt idx="1738">
                  <c:v>0</c:v>
                </c:pt>
                <c:pt idx="1739">
                  <c:v>23</c:v>
                </c:pt>
                <c:pt idx="1740">
                  <c:v>13</c:v>
                </c:pt>
                <c:pt idx="1741">
                  <c:v>4</c:v>
                </c:pt>
                <c:pt idx="1742">
                  <c:v>28</c:v>
                </c:pt>
                <c:pt idx="1743">
                  <c:v>3</c:v>
                </c:pt>
                <c:pt idx="1744">
                  <c:v>1</c:v>
                </c:pt>
                <c:pt idx="1745">
                  <c:v>0</c:v>
                </c:pt>
                <c:pt idx="1746">
                  <c:v>18</c:v>
                </c:pt>
                <c:pt idx="1747">
                  <c:v>5</c:v>
                </c:pt>
                <c:pt idx="1748">
                  <c:v>47</c:v>
                </c:pt>
                <c:pt idx="1749">
                  <c:v>10</c:v>
                </c:pt>
                <c:pt idx="1750">
                  <c:v>1</c:v>
                </c:pt>
                <c:pt idx="1751">
                  <c:v>9</c:v>
                </c:pt>
                <c:pt idx="1752">
                  <c:v>0</c:v>
                </c:pt>
                <c:pt idx="1753">
                  <c:v>0</c:v>
                </c:pt>
                <c:pt idx="1754">
                  <c:v>1</c:v>
                </c:pt>
                <c:pt idx="1755">
                  <c:v>10</c:v>
                </c:pt>
                <c:pt idx="1756">
                  <c:v>14</c:v>
                </c:pt>
                <c:pt idx="1757">
                  <c:v>12</c:v>
                </c:pt>
                <c:pt idx="1758">
                  <c:v>3</c:v>
                </c:pt>
                <c:pt idx="1759">
                  <c:v>11</c:v>
                </c:pt>
                <c:pt idx="1760">
                  <c:v>4</c:v>
                </c:pt>
                <c:pt idx="1761">
                  <c:v>1</c:v>
                </c:pt>
                <c:pt idx="1762">
                  <c:v>0</c:v>
                </c:pt>
                <c:pt idx="1763">
                  <c:v>3</c:v>
                </c:pt>
                <c:pt idx="1764">
                  <c:v>7</c:v>
                </c:pt>
                <c:pt idx="1765">
                  <c:v>2</c:v>
                </c:pt>
                <c:pt idx="1766">
                  <c:v>0</c:v>
                </c:pt>
                <c:pt idx="1767">
                  <c:v>8</c:v>
                </c:pt>
                <c:pt idx="1768">
                  <c:v>3</c:v>
                </c:pt>
                <c:pt idx="1769">
                  <c:v>4</c:v>
                </c:pt>
                <c:pt idx="1770">
                  <c:v>1</c:v>
                </c:pt>
                <c:pt idx="1771">
                  <c:v>3</c:v>
                </c:pt>
                <c:pt idx="1772">
                  <c:v>23</c:v>
                </c:pt>
                <c:pt idx="1773">
                  <c:v>5</c:v>
                </c:pt>
                <c:pt idx="1774">
                  <c:v>1</c:v>
                </c:pt>
                <c:pt idx="1775">
                  <c:v>5</c:v>
                </c:pt>
                <c:pt idx="1776">
                  <c:v>0</c:v>
                </c:pt>
                <c:pt idx="1777">
                  <c:v>0</c:v>
                </c:pt>
                <c:pt idx="1778">
                  <c:v>1</c:v>
                </c:pt>
                <c:pt idx="1779">
                  <c:v>11</c:v>
                </c:pt>
                <c:pt idx="1780">
                  <c:v>0</c:v>
                </c:pt>
                <c:pt idx="1781">
                  <c:v>8</c:v>
                </c:pt>
                <c:pt idx="1782">
                  <c:v>11</c:v>
                </c:pt>
                <c:pt idx="1783">
                  <c:v>9</c:v>
                </c:pt>
                <c:pt idx="1784">
                  <c:v>0</c:v>
                </c:pt>
                <c:pt idx="1785">
                  <c:v>17</c:v>
                </c:pt>
                <c:pt idx="1786">
                  <c:v>0</c:v>
                </c:pt>
                <c:pt idx="1787">
                  <c:v>4</c:v>
                </c:pt>
                <c:pt idx="1788">
                  <c:v>17</c:v>
                </c:pt>
                <c:pt idx="1789">
                  <c:v>2</c:v>
                </c:pt>
                <c:pt idx="1790">
                  <c:v>0</c:v>
                </c:pt>
                <c:pt idx="1791">
                  <c:v>4</c:v>
                </c:pt>
                <c:pt idx="1792">
                  <c:v>23</c:v>
                </c:pt>
                <c:pt idx="1793">
                  <c:v>14</c:v>
                </c:pt>
                <c:pt idx="1794">
                  <c:v>0</c:v>
                </c:pt>
                <c:pt idx="1795">
                  <c:v>5</c:v>
                </c:pt>
                <c:pt idx="1796">
                  <c:v>4</c:v>
                </c:pt>
                <c:pt idx="1797">
                  <c:v>10</c:v>
                </c:pt>
                <c:pt idx="1798">
                  <c:v>1</c:v>
                </c:pt>
                <c:pt idx="1799">
                  <c:v>4</c:v>
                </c:pt>
                <c:pt idx="1800">
                  <c:v>4</c:v>
                </c:pt>
                <c:pt idx="1801">
                  <c:v>8</c:v>
                </c:pt>
                <c:pt idx="1802">
                  <c:v>0</c:v>
                </c:pt>
                <c:pt idx="1803">
                  <c:v>5</c:v>
                </c:pt>
                <c:pt idx="1804">
                  <c:v>4</c:v>
                </c:pt>
                <c:pt idx="1805">
                  <c:v>3</c:v>
                </c:pt>
                <c:pt idx="1806">
                  <c:v>12</c:v>
                </c:pt>
                <c:pt idx="1807">
                  <c:v>4</c:v>
                </c:pt>
                <c:pt idx="1808">
                  <c:v>0</c:v>
                </c:pt>
                <c:pt idx="1809">
                  <c:v>5</c:v>
                </c:pt>
                <c:pt idx="1810">
                  <c:v>0</c:v>
                </c:pt>
                <c:pt idx="1811">
                  <c:v>8</c:v>
                </c:pt>
                <c:pt idx="1812">
                  <c:v>6</c:v>
                </c:pt>
                <c:pt idx="1813">
                  <c:v>0</c:v>
                </c:pt>
                <c:pt idx="1814">
                  <c:v>23</c:v>
                </c:pt>
                <c:pt idx="1815">
                  <c:v>12</c:v>
                </c:pt>
                <c:pt idx="1816">
                  <c:v>4</c:v>
                </c:pt>
                <c:pt idx="1817">
                  <c:v>0</c:v>
                </c:pt>
                <c:pt idx="1818">
                  <c:v>0</c:v>
                </c:pt>
                <c:pt idx="1819">
                  <c:v>2</c:v>
                </c:pt>
                <c:pt idx="1820">
                  <c:v>2</c:v>
                </c:pt>
                <c:pt idx="1821">
                  <c:v>12</c:v>
                </c:pt>
                <c:pt idx="1822">
                  <c:v>4</c:v>
                </c:pt>
                <c:pt idx="1823">
                  <c:v>0</c:v>
                </c:pt>
                <c:pt idx="1824">
                  <c:v>3</c:v>
                </c:pt>
                <c:pt idx="1825">
                  <c:v>0</c:v>
                </c:pt>
                <c:pt idx="1826">
                  <c:v>2</c:v>
                </c:pt>
                <c:pt idx="1827">
                  <c:v>7</c:v>
                </c:pt>
                <c:pt idx="1828">
                  <c:v>0</c:v>
                </c:pt>
                <c:pt idx="1829">
                  <c:v>8</c:v>
                </c:pt>
                <c:pt idx="1830">
                  <c:v>1</c:v>
                </c:pt>
                <c:pt idx="1831">
                  <c:v>0</c:v>
                </c:pt>
                <c:pt idx="1832">
                  <c:v>7</c:v>
                </c:pt>
                <c:pt idx="1833">
                  <c:v>2</c:v>
                </c:pt>
                <c:pt idx="1834">
                  <c:v>1</c:v>
                </c:pt>
                <c:pt idx="1835">
                  <c:v>1</c:v>
                </c:pt>
                <c:pt idx="1836">
                  <c:v>1</c:v>
                </c:pt>
                <c:pt idx="1837">
                  <c:v>0</c:v>
                </c:pt>
                <c:pt idx="1838">
                  <c:v>4</c:v>
                </c:pt>
                <c:pt idx="1839">
                  <c:v>2</c:v>
                </c:pt>
                <c:pt idx="1840">
                  <c:v>12</c:v>
                </c:pt>
                <c:pt idx="1841">
                  <c:v>7</c:v>
                </c:pt>
                <c:pt idx="1842">
                  <c:v>0</c:v>
                </c:pt>
                <c:pt idx="1843">
                  <c:v>0</c:v>
                </c:pt>
                <c:pt idx="1844">
                  <c:v>6</c:v>
                </c:pt>
                <c:pt idx="1845">
                  <c:v>11</c:v>
                </c:pt>
                <c:pt idx="1846">
                  <c:v>9</c:v>
                </c:pt>
                <c:pt idx="1847">
                  <c:v>0</c:v>
                </c:pt>
                <c:pt idx="1848">
                  <c:v>0</c:v>
                </c:pt>
                <c:pt idx="1849">
                  <c:v>0</c:v>
                </c:pt>
                <c:pt idx="1850">
                  <c:v>0</c:v>
                </c:pt>
                <c:pt idx="1851">
                  <c:v>9</c:v>
                </c:pt>
                <c:pt idx="1852">
                  <c:v>4</c:v>
                </c:pt>
                <c:pt idx="1853">
                  <c:v>6</c:v>
                </c:pt>
                <c:pt idx="1854">
                  <c:v>8</c:v>
                </c:pt>
                <c:pt idx="1855">
                  <c:v>3</c:v>
                </c:pt>
                <c:pt idx="1856">
                  <c:v>6</c:v>
                </c:pt>
                <c:pt idx="1857">
                  <c:v>2</c:v>
                </c:pt>
                <c:pt idx="1858">
                  <c:v>5</c:v>
                </c:pt>
                <c:pt idx="1859">
                  <c:v>2</c:v>
                </c:pt>
                <c:pt idx="1860">
                  <c:v>0</c:v>
                </c:pt>
                <c:pt idx="1861">
                  <c:v>0</c:v>
                </c:pt>
                <c:pt idx="1862">
                  <c:v>6</c:v>
                </c:pt>
                <c:pt idx="1863">
                  <c:v>4</c:v>
                </c:pt>
                <c:pt idx="1864">
                  <c:v>0</c:v>
                </c:pt>
                <c:pt idx="1865">
                  <c:v>3</c:v>
                </c:pt>
                <c:pt idx="1866">
                  <c:v>2</c:v>
                </c:pt>
                <c:pt idx="1867">
                  <c:v>0</c:v>
                </c:pt>
                <c:pt idx="1868">
                  <c:v>2</c:v>
                </c:pt>
                <c:pt idx="1869">
                  <c:v>0</c:v>
                </c:pt>
                <c:pt idx="1870">
                  <c:v>0</c:v>
                </c:pt>
                <c:pt idx="1871">
                  <c:v>0</c:v>
                </c:pt>
                <c:pt idx="1872">
                  <c:v>0</c:v>
                </c:pt>
                <c:pt idx="1873">
                  <c:v>0</c:v>
                </c:pt>
                <c:pt idx="1874">
                  <c:v>0</c:v>
                </c:pt>
                <c:pt idx="1875">
                  <c:v>13</c:v>
                </c:pt>
                <c:pt idx="1876">
                  <c:v>1</c:v>
                </c:pt>
                <c:pt idx="1877">
                  <c:v>2</c:v>
                </c:pt>
                <c:pt idx="1878">
                  <c:v>3</c:v>
                </c:pt>
                <c:pt idx="1879">
                  <c:v>1</c:v>
                </c:pt>
                <c:pt idx="1880">
                  <c:v>1</c:v>
                </c:pt>
                <c:pt idx="1881">
                  <c:v>1</c:v>
                </c:pt>
                <c:pt idx="1882">
                  <c:v>1</c:v>
                </c:pt>
                <c:pt idx="1883">
                  <c:v>0</c:v>
                </c:pt>
                <c:pt idx="1884">
                  <c:v>2</c:v>
                </c:pt>
                <c:pt idx="1885">
                  <c:v>2</c:v>
                </c:pt>
                <c:pt idx="1886">
                  <c:v>0</c:v>
                </c:pt>
                <c:pt idx="1887">
                  <c:v>0</c:v>
                </c:pt>
                <c:pt idx="1888">
                  <c:v>2</c:v>
                </c:pt>
                <c:pt idx="1889">
                  <c:v>4</c:v>
                </c:pt>
                <c:pt idx="1890">
                  <c:v>0</c:v>
                </c:pt>
                <c:pt idx="1891">
                  <c:v>1</c:v>
                </c:pt>
                <c:pt idx="1892">
                  <c:v>0</c:v>
                </c:pt>
                <c:pt idx="1893">
                  <c:v>3</c:v>
                </c:pt>
                <c:pt idx="1894">
                  <c:v>0</c:v>
                </c:pt>
                <c:pt idx="1895">
                  <c:v>0</c:v>
                </c:pt>
                <c:pt idx="1896">
                  <c:v>6</c:v>
                </c:pt>
                <c:pt idx="1897">
                  <c:v>2</c:v>
                </c:pt>
                <c:pt idx="1898">
                  <c:v>0</c:v>
                </c:pt>
                <c:pt idx="1899">
                  <c:v>0</c:v>
                </c:pt>
                <c:pt idx="1900">
                  <c:v>1</c:v>
                </c:pt>
                <c:pt idx="1901">
                  <c:v>3</c:v>
                </c:pt>
                <c:pt idx="1902">
                  <c:v>1</c:v>
                </c:pt>
                <c:pt idx="1903">
                  <c:v>4</c:v>
                </c:pt>
                <c:pt idx="1904">
                  <c:v>5</c:v>
                </c:pt>
                <c:pt idx="1905">
                  <c:v>3</c:v>
                </c:pt>
                <c:pt idx="1906">
                  <c:v>0</c:v>
                </c:pt>
                <c:pt idx="1907">
                  <c:v>2</c:v>
                </c:pt>
                <c:pt idx="1908">
                  <c:v>5</c:v>
                </c:pt>
                <c:pt idx="1909">
                  <c:v>2</c:v>
                </c:pt>
                <c:pt idx="1910">
                  <c:v>0</c:v>
                </c:pt>
                <c:pt idx="1911">
                  <c:v>1</c:v>
                </c:pt>
                <c:pt idx="1912">
                  <c:v>1</c:v>
                </c:pt>
                <c:pt idx="1913">
                  <c:v>2</c:v>
                </c:pt>
                <c:pt idx="1914">
                  <c:v>1</c:v>
                </c:pt>
                <c:pt idx="1915">
                  <c:v>1</c:v>
                </c:pt>
                <c:pt idx="1916">
                  <c:v>0</c:v>
                </c:pt>
                <c:pt idx="1917">
                  <c:v>0</c:v>
                </c:pt>
                <c:pt idx="1918">
                  <c:v>0</c:v>
                </c:pt>
                <c:pt idx="1919">
                  <c:v>1</c:v>
                </c:pt>
                <c:pt idx="1920">
                  <c:v>2</c:v>
                </c:pt>
                <c:pt idx="1921">
                  <c:v>0</c:v>
                </c:pt>
                <c:pt idx="1922">
                  <c:v>1</c:v>
                </c:pt>
                <c:pt idx="1923">
                  <c:v>1</c:v>
                </c:pt>
                <c:pt idx="1924">
                  <c:v>0</c:v>
                </c:pt>
                <c:pt idx="1925">
                  <c:v>0</c:v>
                </c:pt>
                <c:pt idx="1926">
                  <c:v>0</c:v>
                </c:pt>
                <c:pt idx="1927">
                  <c:v>0</c:v>
                </c:pt>
                <c:pt idx="1928">
                  <c:v>0</c:v>
                </c:pt>
                <c:pt idx="1929">
                  <c:v>6</c:v>
                </c:pt>
                <c:pt idx="1930">
                  <c:v>0</c:v>
                </c:pt>
                <c:pt idx="1931">
                  <c:v>1</c:v>
                </c:pt>
                <c:pt idx="1932">
                  <c:v>0</c:v>
                </c:pt>
                <c:pt idx="1933">
                  <c:v>0</c:v>
                </c:pt>
                <c:pt idx="1934">
                  <c:v>0</c:v>
                </c:pt>
                <c:pt idx="1935">
                  <c:v>2</c:v>
                </c:pt>
                <c:pt idx="1936">
                  <c:v>0</c:v>
                </c:pt>
                <c:pt idx="1937">
                  <c:v>1</c:v>
                </c:pt>
                <c:pt idx="1938">
                  <c:v>1</c:v>
                </c:pt>
                <c:pt idx="1939">
                  <c:v>1</c:v>
                </c:pt>
                <c:pt idx="1940">
                  <c:v>0</c:v>
                </c:pt>
                <c:pt idx="1941">
                  <c:v>0</c:v>
                </c:pt>
                <c:pt idx="1942">
                  <c:v>0</c:v>
                </c:pt>
                <c:pt idx="1943">
                  <c:v>0</c:v>
                </c:pt>
                <c:pt idx="1944">
                  <c:v>0</c:v>
                </c:pt>
                <c:pt idx="1945">
                  <c:v>2</c:v>
                </c:pt>
                <c:pt idx="1946">
                  <c:v>0</c:v>
                </c:pt>
                <c:pt idx="1947">
                  <c:v>0</c:v>
                </c:pt>
                <c:pt idx="1948">
                  <c:v>0</c:v>
                </c:pt>
                <c:pt idx="1949">
                  <c:v>0</c:v>
                </c:pt>
                <c:pt idx="1950">
                  <c:v>0</c:v>
                </c:pt>
                <c:pt idx="1951">
                  <c:v>61</c:v>
                </c:pt>
                <c:pt idx="1952">
                  <c:v>19</c:v>
                </c:pt>
                <c:pt idx="1953">
                  <c:v>21</c:v>
                </c:pt>
                <c:pt idx="1954">
                  <c:v>16</c:v>
                </c:pt>
                <c:pt idx="1955">
                  <c:v>91</c:v>
                </c:pt>
                <c:pt idx="1956">
                  <c:v>31</c:v>
                </c:pt>
                <c:pt idx="1957">
                  <c:v>46</c:v>
                </c:pt>
                <c:pt idx="1958">
                  <c:v>73</c:v>
                </c:pt>
                <c:pt idx="1959">
                  <c:v>28</c:v>
                </c:pt>
                <c:pt idx="1960">
                  <c:v>183</c:v>
                </c:pt>
                <c:pt idx="1961">
                  <c:v>0</c:v>
                </c:pt>
                <c:pt idx="1962">
                  <c:v>80</c:v>
                </c:pt>
                <c:pt idx="1963">
                  <c:v>45</c:v>
                </c:pt>
                <c:pt idx="1964">
                  <c:v>194</c:v>
                </c:pt>
                <c:pt idx="1965">
                  <c:v>10</c:v>
                </c:pt>
                <c:pt idx="1966">
                  <c:v>0</c:v>
                </c:pt>
                <c:pt idx="1967">
                  <c:v>0</c:v>
                </c:pt>
                <c:pt idx="1968">
                  <c:v>82</c:v>
                </c:pt>
                <c:pt idx="1969">
                  <c:v>10</c:v>
                </c:pt>
                <c:pt idx="1970">
                  <c:v>124</c:v>
                </c:pt>
                <c:pt idx="1971">
                  <c:v>71</c:v>
                </c:pt>
                <c:pt idx="1972">
                  <c:v>142</c:v>
                </c:pt>
                <c:pt idx="1973">
                  <c:v>53</c:v>
                </c:pt>
                <c:pt idx="1974">
                  <c:v>40</c:v>
                </c:pt>
                <c:pt idx="1975">
                  <c:v>159</c:v>
                </c:pt>
                <c:pt idx="1976">
                  <c:v>48</c:v>
                </c:pt>
                <c:pt idx="1977">
                  <c:v>35</c:v>
                </c:pt>
                <c:pt idx="1978">
                  <c:v>35</c:v>
                </c:pt>
                <c:pt idx="1979">
                  <c:v>35</c:v>
                </c:pt>
                <c:pt idx="1980">
                  <c:v>44</c:v>
                </c:pt>
                <c:pt idx="1981">
                  <c:v>0</c:v>
                </c:pt>
                <c:pt idx="1982">
                  <c:v>71</c:v>
                </c:pt>
                <c:pt idx="1983">
                  <c:v>15</c:v>
                </c:pt>
                <c:pt idx="1984">
                  <c:v>35</c:v>
                </c:pt>
                <c:pt idx="1985">
                  <c:v>23</c:v>
                </c:pt>
                <c:pt idx="1986">
                  <c:v>0</c:v>
                </c:pt>
                <c:pt idx="1987">
                  <c:v>10</c:v>
                </c:pt>
                <c:pt idx="1988">
                  <c:v>0</c:v>
                </c:pt>
                <c:pt idx="1989">
                  <c:v>0</c:v>
                </c:pt>
                <c:pt idx="1990">
                  <c:v>5</c:v>
                </c:pt>
                <c:pt idx="1991">
                  <c:v>19</c:v>
                </c:pt>
                <c:pt idx="1992">
                  <c:v>61</c:v>
                </c:pt>
                <c:pt idx="1993">
                  <c:v>19</c:v>
                </c:pt>
                <c:pt idx="1994">
                  <c:v>4</c:v>
                </c:pt>
                <c:pt idx="1995">
                  <c:v>0</c:v>
                </c:pt>
                <c:pt idx="1996">
                  <c:v>6</c:v>
                </c:pt>
                <c:pt idx="1997">
                  <c:v>20</c:v>
                </c:pt>
                <c:pt idx="1998">
                  <c:v>12</c:v>
                </c:pt>
                <c:pt idx="1999">
                  <c:v>4</c:v>
                </c:pt>
                <c:pt idx="2000">
                  <c:v>25</c:v>
                </c:pt>
                <c:pt idx="2001">
                  <c:v>0</c:v>
                </c:pt>
                <c:pt idx="2002">
                  <c:v>1</c:v>
                </c:pt>
                <c:pt idx="2003">
                  <c:v>10</c:v>
                </c:pt>
                <c:pt idx="2004">
                  <c:v>4</c:v>
                </c:pt>
                <c:pt idx="2005">
                  <c:v>0</c:v>
                </c:pt>
                <c:pt idx="2006">
                  <c:v>1</c:v>
                </c:pt>
                <c:pt idx="2007">
                  <c:v>4</c:v>
                </c:pt>
                <c:pt idx="2008">
                  <c:v>26</c:v>
                </c:pt>
                <c:pt idx="2009">
                  <c:v>3</c:v>
                </c:pt>
                <c:pt idx="2010">
                  <c:v>1</c:v>
                </c:pt>
                <c:pt idx="2011">
                  <c:v>0</c:v>
                </c:pt>
                <c:pt idx="2012">
                  <c:v>0</c:v>
                </c:pt>
                <c:pt idx="2013">
                  <c:v>0</c:v>
                </c:pt>
                <c:pt idx="2014">
                  <c:v>6</c:v>
                </c:pt>
                <c:pt idx="2015">
                  <c:v>1</c:v>
                </c:pt>
                <c:pt idx="2016">
                  <c:v>6</c:v>
                </c:pt>
                <c:pt idx="2017">
                  <c:v>0</c:v>
                </c:pt>
                <c:pt idx="2018">
                  <c:v>1</c:v>
                </c:pt>
                <c:pt idx="2019">
                  <c:v>1</c:v>
                </c:pt>
                <c:pt idx="2020">
                  <c:v>1</c:v>
                </c:pt>
              </c:numCache>
            </c:numRef>
          </c:yVal>
          <c:smooth val="0"/>
          <c:extLst>
            <c:ext xmlns:c16="http://schemas.microsoft.com/office/drawing/2014/chart" uri="{C3380CC4-5D6E-409C-BE32-E72D297353CC}">
              <c16:uniqueId val="{00000003-55A5-4565-94BD-D3780447EF6A}"/>
            </c:ext>
          </c:extLst>
        </c:ser>
        <c:ser>
          <c:idx val="2"/>
          <c:order val="2"/>
          <c:tx>
            <c:strRef>
              <c:f>Data!$I$1</c:f>
              <c:strCache>
                <c:ptCount val="1"/>
                <c:pt idx="0">
                  <c:v>Amt_MeatProds</c:v>
                </c:pt>
              </c:strCache>
            </c:strRef>
          </c:tx>
          <c:spPr>
            <a:ln w="25400" cap="rnd">
              <a:noFill/>
              <a:round/>
            </a:ln>
            <a:effectLst/>
          </c:spPr>
          <c:marker>
            <c:symbol val="circle"/>
            <c:size val="5"/>
            <c:spPr>
              <a:solidFill>
                <a:schemeClr val="accent3"/>
              </a:solidFill>
              <a:ln w="9525">
                <a:solidFill>
                  <a:schemeClr val="accent3"/>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yVal>
          <c:smooth val="0"/>
          <c:extLst>
            <c:ext xmlns:c16="http://schemas.microsoft.com/office/drawing/2014/chart" uri="{C3380CC4-5D6E-409C-BE32-E72D297353CC}">
              <c16:uniqueId val="{00000004-55A5-4565-94BD-D3780447EF6A}"/>
            </c:ext>
          </c:extLst>
        </c:ser>
        <c:ser>
          <c:idx val="3"/>
          <c:order val="3"/>
          <c:tx>
            <c:strRef>
              <c:f>Data!$J$1</c:f>
              <c:strCache>
                <c:ptCount val="1"/>
                <c:pt idx="0">
                  <c:v>Amt_FishProds</c:v>
                </c:pt>
              </c:strCache>
            </c:strRef>
          </c:tx>
          <c:spPr>
            <a:ln w="25400" cap="rnd">
              <a:noFill/>
              <a:round/>
            </a:ln>
            <a:effectLst/>
          </c:spPr>
          <c:marker>
            <c:symbol val="circle"/>
            <c:size val="5"/>
            <c:spPr>
              <a:solidFill>
                <a:schemeClr val="accent4"/>
              </a:solidFill>
              <a:ln w="9525">
                <a:solidFill>
                  <a:schemeClr val="accent4"/>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Data!$J$2:$J$2022</c:f>
              <c:numCache>
                <c:formatCode>[$R$-416]\ #,##0.00</c:formatCode>
                <c:ptCount val="2021"/>
                <c:pt idx="0">
                  <c:v>175</c:v>
                </c:pt>
                <c:pt idx="1">
                  <c:v>145</c:v>
                </c:pt>
                <c:pt idx="2">
                  <c:v>224</c:v>
                </c:pt>
                <c:pt idx="3">
                  <c:v>180</c:v>
                </c:pt>
                <c:pt idx="4">
                  <c:v>186</c:v>
                </c:pt>
                <c:pt idx="5">
                  <c:v>64</c:v>
                </c:pt>
                <c:pt idx="6">
                  <c:v>216</c:v>
                </c:pt>
                <c:pt idx="7">
                  <c:v>42</c:v>
                </c:pt>
                <c:pt idx="8">
                  <c:v>45</c:v>
                </c:pt>
                <c:pt idx="9">
                  <c:v>23</c:v>
                </c:pt>
                <c:pt idx="10">
                  <c:v>21</c:v>
                </c:pt>
                <c:pt idx="11">
                  <c:v>0</c:v>
                </c:pt>
                <c:pt idx="12">
                  <c:v>65</c:v>
                </c:pt>
                <c:pt idx="13">
                  <c:v>76</c:v>
                </c:pt>
                <c:pt idx="14">
                  <c:v>160</c:v>
                </c:pt>
                <c:pt idx="15">
                  <c:v>28</c:v>
                </c:pt>
                <c:pt idx="16">
                  <c:v>156</c:v>
                </c:pt>
                <c:pt idx="17">
                  <c:v>20</c:v>
                </c:pt>
                <c:pt idx="18">
                  <c:v>60</c:v>
                </c:pt>
                <c:pt idx="19">
                  <c:v>180</c:v>
                </c:pt>
                <c:pt idx="20">
                  <c:v>39</c:v>
                </c:pt>
                <c:pt idx="21">
                  <c:v>153</c:v>
                </c:pt>
                <c:pt idx="22">
                  <c:v>54</c:v>
                </c:pt>
                <c:pt idx="23">
                  <c:v>37</c:v>
                </c:pt>
                <c:pt idx="24">
                  <c:v>0</c:v>
                </c:pt>
                <c:pt idx="25">
                  <c:v>72</c:v>
                </c:pt>
                <c:pt idx="26">
                  <c:v>150</c:v>
                </c:pt>
                <c:pt idx="27">
                  <c:v>16</c:v>
                </c:pt>
                <c:pt idx="28">
                  <c:v>78</c:v>
                </c:pt>
                <c:pt idx="29">
                  <c:v>116</c:v>
                </c:pt>
                <c:pt idx="30">
                  <c:v>16</c:v>
                </c:pt>
                <c:pt idx="31">
                  <c:v>78</c:v>
                </c:pt>
                <c:pt idx="32">
                  <c:v>16</c:v>
                </c:pt>
                <c:pt idx="33">
                  <c:v>15</c:v>
                </c:pt>
                <c:pt idx="34">
                  <c:v>32</c:v>
                </c:pt>
                <c:pt idx="35">
                  <c:v>0</c:v>
                </c:pt>
                <c:pt idx="36">
                  <c:v>99</c:v>
                </c:pt>
                <c:pt idx="37">
                  <c:v>0</c:v>
                </c:pt>
                <c:pt idx="38">
                  <c:v>13</c:v>
                </c:pt>
                <c:pt idx="39">
                  <c:v>55</c:v>
                </c:pt>
                <c:pt idx="40">
                  <c:v>111</c:v>
                </c:pt>
                <c:pt idx="41">
                  <c:v>48</c:v>
                </c:pt>
                <c:pt idx="42">
                  <c:v>0</c:v>
                </c:pt>
                <c:pt idx="43">
                  <c:v>34</c:v>
                </c:pt>
                <c:pt idx="44">
                  <c:v>28</c:v>
                </c:pt>
                <c:pt idx="45">
                  <c:v>0</c:v>
                </c:pt>
                <c:pt idx="46">
                  <c:v>86</c:v>
                </c:pt>
                <c:pt idx="47">
                  <c:v>63</c:v>
                </c:pt>
                <c:pt idx="48">
                  <c:v>42</c:v>
                </c:pt>
                <c:pt idx="49">
                  <c:v>32</c:v>
                </c:pt>
                <c:pt idx="50">
                  <c:v>0</c:v>
                </c:pt>
                <c:pt idx="51">
                  <c:v>225</c:v>
                </c:pt>
                <c:pt idx="52">
                  <c:v>121</c:v>
                </c:pt>
                <c:pt idx="53">
                  <c:v>25</c:v>
                </c:pt>
                <c:pt idx="54">
                  <c:v>46</c:v>
                </c:pt>
                <c:pt idx="55">
                  <c:v>65</c:v>
                </c:pt>
                <c:pt idx="56">
                  <c:v>150</c:v>
                </c:pt>
                <c:pt idx="57">
                  <c:v>69</c:v>
                </c:pt>
                <c:pt idx="58">
                  <c:v>164</c:v>
                </c:pt>
                <c:pt idx="59">
                  <c:v>49</c:v>
                </c:pt>
                <c:pt idx="60">
                  <c:v>37</c:v>
                </c:pt>
                <c:pt idx="61">
                  <c:v>52</c:v>
                </c:pt>
                <c:pt idx="62">
                  <c:v>151</c:v>
                </c:pt>
                <c:pt idx="63">
                  <c:v>172</c:v>
                </c:pt>
                <c:pt idx="64">
                  <c:v>10</c:v>
                </c:pt>
                <c:pt idx="65">
                  <c:v>0</c:v>
                </c:pt>
                <c:pt idx="66">
                  <c:v>20</c:v>
                </c:pt>
                <c:pt idx="67">
                  <c:v>160</c:v>
                </c:pt>
                <c:pt idx="68">
                  <c:v>32</c:v>
                </c:pt>
                <c:pt idx="69">
                  <c:v>169</c:v>
                </c:pt>
                <c:pt idx="70">
                  <c:v>102</c:v>
                </c:pt>
                <c:pt idx="71">
                  <c:v>21</c:v>
                </c:pt>
                <c:pt idx="72">
                  <c:v>11</c:v>
                </c:pt>
                <c:pt idx="73">
                  <c:v>39</c:v>
                </c:pt>
                <c:pt idx="74">
                  <c:v>110</c:v>
                </c:pt>
                <c:pt idx="75">
                  <c:v>0</c:v>
                </c:pt>
                <c:pt idx="76">
                  <c:v>54</c:v>
                </c:pt>
                <c:pt idx="77">
                  <c:v>10</c:v>
                </c:pt>
                <c:pt idx="78">
                  <c:v>0</c:v>
                </c:pt>
                <c:pt idx="79">
                  <c:v>185</c:v>
                </c:pt>
                <c:pt idx="80">
                  <c:v>48</c:v>
                </c:pt>
                <c:pt idx="81">
                  <c:v>27</c:v>
                </c:pt>
                <c:pt idx="82">
                  <c:v>27</c:v>
                </c:pt>
                <c:pt idx="83">
                  <c:v>33</c:v>
                </c:pt>
                <c:pt idx="84">
                  <c:v>28</c:v>
                </c:pt>
                <c:pt idx="85">
                  <c:v>0</c:v>
                </c:pt>
                <c:pt idx="86">
                  <c:v>60</c:v>
                </c:pt>
                <c:pt idx="87">
                  <c:v>85</c:v>
                </c:pt>
                <c:pt idx="88">
                  <c:v>47</c:v>
                </c:pt>
                <c:pt idx="89">
                  <c:v>8</c:v>
                </c:pt>
                <c:pt idx="90">
                  <c:v>25</c:v>
                </c:pt>
                <c:pt idx="91">
                  <c:v>21</c:v>
                </c:pt>
                <c:pt idx="92">
                  <c:v>16</c:v>
                </c:pt>
                <c:pt idx="93">
                  <c:v>13</c:v>
                </c:pt>
                <c:pt idx="94">
                  <c:v>71</c:v>
                </c:pt>
                <c:pt idx="95">
                  <c:v>12</c:v>
                </c:pt>
                <c:pt idx="96">
                  <c:v>50</c:v>
                </c:pt>
                <c:pt idx="97">
                  <c:v>6</c:v>
                </c:pt>
                <c:pt idx="98">
                  <c:v>32</c:v>
                </c:pt>
                <c:pt idx="99">
                  <c:v>0</c:v>
                </c:pt>
                <c:pt idx="100">
                  <c:v>6</c:v>
                </c:pt>
                <c:pt idx="101">
                  <c:v>6</c:v>
                </c:pt>
                <c:pt idx="102">
                  <c:v>63</c:v>
                </c:pt>
                <c:pt idx="103">
                  <c:v>15</c:v>
                </c:pt>
                <c:pt idx="104">
                  <c:v>4</c:v>
                </c:pt>
                <c:pt idx="105">
                  <c:v>134</c:v>
                </c:pt>
                <c:pt idx="106">
                  <c:v>10</c:v>
                </c:pt>
                <c:pt idx="107">
                  <c:v>4</c:v>
                </c:pt>
                <c:pt idx="108">
                  <c:v>4</c:v>
                </c:pt>
                <c:pt idx="109">
                  <c:v>13</c:v>
                </c:pt>
                <c:pt idx="110">
                  <c:v>26</c:v>
                </c:pt>
                <c:pt idx="111">
                  <c:v>4</c:v>
                </c:pt>
                <c:pt idx="112">
                  <c:v>7</c:v>
                </c:pt>
                <c:pt idx="113">
                  <c:v>7</c:v>
                </c:pt>
                <c:pt idx="114">
                  <c:v>28</c:v>
                </c:pt>
                <c:pt idx="115">
                  <c:v>3</c:v>
                </c:pt>
                <c:pt idx="116">
                  <c:v>3</c:v>
                </c:pt>
                <c:pt idx="117">
                  <c:v>15</c:v>
                </c:pt>
                <c:pt idx="118">
                  <c:v>23</c:v>
                </c:pt>
                <c:pt idx="119">
                  <c:v>33</c:v>
                </c:pt>
                <c:pt idx="120">
                  <c:v>3</c:v>
                </c:pt>
                <c:pt idx="121">
                  <c:v>47</c:v>
                </c:pt>
                <c:pt idx="122">
                  <c:v>7</c:v>
                </c:pt>
                <c:pt idx="123">
                  <c:v>17</c:v>
                </c:pt>
                <c:pt idx="124">
                  <c:v>13</c:v>
                </c:pt>
                <c:pt idx="125">
                  <c:v>3</c:v>
                </c:pt>
                <c:pt idx="126">
                  <c:v>7</c:v>
                </c:pt>
                <c:pt idx="127">
                  <c:v>25</c:v>
                </c:pt>
                <c:pt idx="128">
                  <c:v>8</c:v>
                </c:pt>
                <c:pt idx="129">
                  <c:v>2</c:v>
                </c:pt>
                <c:pt idx="130">
                  <c:v>0</c:v>
                </c:pt>
                <c:pt idx="131">
                  <c:v>13</c:v>
                </c:pt>
                <c:pt idx="132">
                  <c:v>7</c:v>
                </c:pt>
                <c:pt idx="133">
                  <c:v>16</c:v>
                </c:pt>
                <c:pt idx="134">
                  <c:v>4</c:v>
                </c:pt>
                <c:pt idx="135">
                  <c:v>2</c:v>
                </c:pt>
                <c:pt idx="136">
                  <c:v>4</c:v>
                </c:pt>
                <c:pt idx="137">
                  <c:v>10</c:v>
                </c:pt>
                <c:pt idx="138">
                  <c:v>6</c:v>
                </c:pt>
                <c:pt idx="139">
                  <c:v>2</c:v>
                </c:pt>
                <c:pt idx="140">
                  <c:v>0</c:v>
                </c:pt>
                <c:pt idx="141">
                  <c:v>2</c:v>
                </c:pt>
                <c:pt idx="142">
                  <c:v>11</c:v>
                </c:pt>
                <c:pt idx="143">
                  <c:v>0</c:v>
                </c:pt>
                <c:pt idx="144">
                  <c:v>24</c:v>
                </c:pt>
                <c:pt idx="145">
                  <c:v>8</c:v>
                </c:pt>
                <c:pt idx="146">
                  <c:v>10</c:v>
                </c:pt>
                <c:pt idx="147">
                  <c:v>3</c:v>
                </c:pt>
                <c:pt idx="148">
                  <c:v>17</c:v>
                </c:pt>
                <c:pt idx="149">
                  <c:v>8</c:v>
                </c:pt>
                <c:pt idx="150">
                  <c:v>6</c:v>
                </c:pt>
                <c:pt idx="151">
                  <c:v>0</c:v>
                </c:pt>
                <c:pt idx="152">
                  <c:v>6</c:v>
                </c:pt>
                <c:pt idx="153">
                  <c:v>12</c:v>
                </c:pt>
                <c:pt idx="154">
                  <c:v>0</c:v>
                </c:pt>
                <c:pt idx="155">
                  <c:v>7</c:v>
                </c:pt>
                <c:pt idx="156">
                  <c:v>3</c:v>
                </c:pt>
                <c:pt idx="157">
                  <c:v>0</c:v>
                </c:pt>
                <c:pt idx="158">
                  <c:v>0</c:v>
                </c:pt>
                <c:pt idx="159">
                  <c:v>11</c:v>
                </c:pt>
                <c:pt idx="160">
                  <c:v>8</c:v>
                </c:pt>
                <c:pt idx="161">
                  <c:v>2</c:v>
                </c:pt>
                <c:pt idx="162">
                  <c:v>8</c:v>
                </c:pt>
                <c:pt idx="163">
                  <c:v>0</c:v>
                </c:pt>
                <c:pt idx="164">
                  <c:v>6</c:v>
                </c:pt>
                <c:pt idx="165">
                  <c:v>7</c:v>
                </c:pt>
                <c:pt idx="166">
                  <c:v>3</c:v>
                </c:pt>
                <c:pt idx="167">
                  <c:v>0</c:v>
                </c:pt>
                <c:pt idx="168">
                  <c:v>2</c:v>
                </c:pt>
                <c:pt idx="169">
                  <c:v>0</c:v>
                </c:pt>
                <c:pt idx="170">
                  <c:v>0</c:v>
                </c:pt>
                <c:pt idx="171">
                  <c:v>2</c:v>
                </c:pt>
                <c:pt idx="172">
                  <c:v>2</c:v>
                </c:pt>
                <c:pt idx="173">
                  <c:v>6</c:v>
                </c:pt>
                <c:pt idx="174">
                  <c:v>4</c:v>
                </c:pt>
                <c:pt idx="175">
                  <c:v>4</c:v>
                </c:pt>
                <c:pt idx="176">
                  <c:v>8</c:v>
                </c:pt>
                <c:pt idx="177">
                  <c:v>4</c:v>
                </c:pt>
                <c:pt idx="178">
                  <c:v>4</c:v>
                </c:pt>
                <c:pt idx="179">
                  <c:v>2</c:v>
                </c:pt>
                <c:pt idx="180">
                  <c:v>2</c:v>
                </c:pt>
                <c:pt idx="181">
                  <c:v>7</c:v>
                </c:pt>
                <c:pt idx="182">
                  <c:v>2</c:v>
                </c:pt>
                <c:pt idx="183">
                  <c:v>2</c:v>
                </c:pt>
                <c:pt idx="184">
                  <c:v>3</c:v>
                </c:pt>
                <c:pt idx="185">
                  <c:v>2</c:v>
                </c:pt>
                <c:pt idx="186">
                  <c:v>3</c:v>
                </c:pt>
                <c:pt idx="187">
                  <c:v>11</c:v>
                </c:pt>
                <c:pt idx="188">
                  <c:v>2</c:v>
                </c:pt>
                <c:pt idx="189">
                  <c:v>0</c:v>
                </c:pt>
                <c:pt idx="190">
                  <c:v>0</c:v>
                </c:pt>
                <c:pt idx="191">
                  <c:v>4</c:v>
                </c:pt>
                <c:pt idx="192">
                  <c:v>4</c:v>
                </c:pt>
                <c:pt idx="193">
                  <c:v>2</c:v>
                </c:pt>
                <c:pt idx="194">
                  <c:v>10</c:v>
                </c:pt>
                <c:pt idx="195">
                  <c:v>3</c:v>
                </c:pt>
                <c:pt idx="196">
                  <c:v>2</c:v>
                </c:pt>
                <c:pt idx="197">
                  <c:v>3</c:v>
                </c:pt>
                <c:pt idx="198">
                  <c:v>0</c:v>
                </c:pt>
                <c:pt idx="199">
                  <c:v>0</c:v>
                </c:pt>
                <c:pt idx="200">
                  <c:v>0</c:v>
                </c:pt>
                <c:pt idx="201">
                  <c:v>0</c:v>
                </c:pt>
                <c:pt idx="202">
                  <c:v>2</c:v>
                </c:pt>
                <c:pt idx="203">
                  <c:v>8</c:v>
                </c:pt>
                <c:pt idx="204">
                  <c:v>0</c:v>
                </c:pt>
                <c:pt idx="205">
                  <c:v>0</c:v>
                </c:pt>
                <c:pt idx="206">
                  <c:v>0</c:v>
                </c:pt>
                <c:pt idx="207">
                  <c:v>0</c:v>
                </c:pt>
                <c:pt idx="208">
                  <c:v>6</c:v>
                </c:pt>
                <c:pt idx="209">
                  <c:v>2</c:v>
                </c:pt>
                <c:pt idx="210">
                  <c:v>2</c:v>
                </c:pt>
                <c:pt idx="211">
                  <c:v>0</c:v>
                </c:pt>
                <c:pt idx="212">
                  <c:v>1</c:v>
                </c:pt>
                <c:pt idx="213">
                  <c:v>1</c:v>
                </c:pt>
                <c:pt idx="214">
                  <c:v>89</c:v>
                </c:pt>
                <c:pt idx="215">
                  <c:v>145</c:v>
                </c:pt>
                <c:pt idx="216">
                  <c:v>253</c:v>
                </c:pt>
                <c:pt idx="217">
                  <c:v>137</c:v>
                </c:pt>
                <c:pt idx="218">
                  <c:v>112</c:v>
                </c:pt>
                <c:pt idx="219">
                  <c:v>106</c:v>
                </c:pt>
                <c:pt idx="220">
                  <c:v>80</c:v>
                </c:pt>
                <c:pt idx="221">
                  <c:v>212</c:v>
                </c:pt>
                <c:pt idx="222">
                  <c:v>150</c:v>
                </c:pt>
                <c:pt idx="223">
                  <c:v>55</c:v>
                </c:pt>
                <c:pt idx="224">
                  <c:v>52</c:v>
                </c:pt>
                <c:pt idx="225">
                  <c:v>106</c:v>
                </c:pt>
                <c:pt idx="226">
                  <c:v>49</c:v>
                </c:pt>
                <c:pt idx="227">
                  <c:v>193</c:v>
                </c:pt>
                <c:pt idx="228">
                  <c:v>29</c:v>
                </c:pt>
                <c:pt idx="229">
                  <c:v>25</c:v>
                </c:pt>
                <c:pt idx="230">
                  <c:v>172</c:v>
                </c:pt>
                <c:pt idx="231">
                  <c:v>0</c:v>
                </c:pt>
                <c:pt idx="232">
                  <c:v>216</c:v>
                </c:pt>
                <c:pt idx="233">
                  <c:v>69</c:v>
                </c:pt>
                <c:pt idx="234">
                  <c:v>49</c:v>
                </c:pt>
                <c:pt idx="235">
                  <c:v>25</c:v>
                </c:pt>
                <c:pt idx="236">
                  <c:v>51</c:v>
                </c:pt>
                <c:pt idx="237">
                  <c:v>97</c:v>
                </c:pt>
                <c:pt idx="238">
                  <c:v>247</c:v>
                </c:pt>
                <c:pt idx="239">
                  <c:v>202</c:v>
                </c:pt>
                <c:pt idx="240">
                  <c:v>202</c:v>
                </c:pt>
                <c:pt idx="241">
                  <c:v>69</c:v>
                </c:pt>
                <c:pt idx="242">
                  <c:v>23</c:v>
                </c:pt>
                <c:pt idx="243">
                  <c:v>23</c:v>
                </c:pt>
                <c:pt idx="244">
                  <c:v>46</c:v>
                </c:pt>
                <c:pt idx="245">
                  <c:v>65</c:v>
                </c:pt>
                <c:pt idx="246">
                  <c:v>179</c:v>
                </c:pt>
                <c:pt idx="247">
                  <c:v>229</c:v>
                </c:pt>
                <c:pt idx="248">
                  <c:v>0</c:v>
                </c:pt>
                <c:pt idx="249">
                  <c:v>31</c:v>
                </c:pt>
                <c:pt idx="250">
                  <c:v>29</c:v>
                </c:pt>
                <c:pt idx="251">
                  <c:v>41</c:v>
                </c:pt>
                <c:pt idx="252">
                  <c:v>67</c:v>
                </c:pt>
                <c:pt idx="253">
                  <c:v>207</c:v>
                </c:pt>
                <c:pt idx="254">
                  <c:v>1</c:v>
                </c:pt>
                <c:pt idx="255">
                  <c:v>0</c:v>
                </c:pt>
                <c:pt idx="256">
                  <c:v>151</c:v>
                </c:pt>
                <c:pt idx="257">
                  <c:v>86</c:v>
                </c:pt>
                <c:pt idx="258">
                  <c:v>43</c:v>
                </c:pt>
                <c:pt idx="259">
                  <c:v>60</c:v>
                </c:pt>
                <c:pt idx="260">
                  <c:v>27</c:v>
                </c:pt>
                <c:pt idx="261">
                  <c:v>104</c:v>
                </c:pt>
                <c:pt idx="262">
                  <c:v>63</c:v>
                </c:pt>
                <c:pt idx="263">
                  <c:v>21</c:v>
                </c:pt>
                <c:pt idx="264">
                  <c:v>19</c:v>
                </c:pt>
                <c:pt idx="265">
                  <c:v>43</c:v>
                </c:pt>
                <c:pt idx="266">
                  <c:v>21</c:v>
                </c:pt>
                <c:pt idx="267">
                  <c:v>84</c:v>
                </c:pt>
                <c:pt idx="268">
                  <c:v>99</c:v>
                </c:pt>
                <c:pt idx="269">
                  <c:v>34</c:v>
                </c:pt>
                <c:pt idx="270">
                  <c:v>73</c:v>
                </c:pt>
                <c:pt idx="271">
                  <c:v>39</c:v>
                </c:pt>
                <c:pt idx="272">
                  <c:v>218</c:v>
                </c:pt>
                <c:pt idx="273">
                  <c:v>20</c:v>
                </c:pt>
                <c:pt idx="274">
                  <c:v>42</c:v>
                </c:pt>
                <c:pt idx="275">
                  <c:v>27</c:v>
                </c:pt>
                <c:pt idx="276">
                  <c:v>207</c:v>
                </c:pt>
                <c:pt idx="277">
                  <c:v>224</c:v>
                </c:pt>
                <c:pt idx="278">
                  <c:v>39</c:v>
                </c:pt>
                <c:pt idx="279">
                  <c:v>140</c:v>
                </c:pt>
                <c:pt idx="280">
                  <c:v>59</c:v>
                </c:pt>
                <c:pt idx="281">
                  <c:v>124</c:v>
                </c:pt>
                <c:pt idx="282">
                  <c:v>95</c:v>
                </c:pt>
                <c:pt idx="283">
                  <c:v>38</c:v>
                </c:pt>
                <c:pt idx="284">
                  <c:v>123</c:v>
                </c:pt>
                <c:pt idx="285">
                  <c:v>115</c:v>
                </c:pt>
                <c:pt idx="286">
                  <c:v>52</c:v>
                </c:pt>
                <c:pt idx="287">
                  <c:v>153</c:v>
                </c:pt>
                <c:pt idx="288">
                  <c:v>0</c:v>
                </c:pt>
                <c:pt idx="289">
                  <c:v>114</c:v>
                </c:pt>
                <c:pt idx="290">
                  <c:v>181</c:v>
                </c:pt>
                <c:pt idx="291">
                  <c:v>19</c:v>
                </c:pt>
                <c:pt idx="292">
                  <c:v>0</c:v>
                </c:pt>
                <c:pt idx="293">
                  <c:v>121</c:v>
                </c:pt>
                <c:pt idx="294">
                  <c:v>150</c:v>
                </c:pt>
                <c:pt idx="295">
                  <c:v>38</c:v>
                </c:pt>
                <c:pt idx="296">
                  <c:v>205</c:v>
                </c:pt>
                <c:pt idx="297">
                  <c:v>38</c:v>
                </c:pt>
                <c:pt idx="298">
                  <c:v>94</c:v>
                </c:pt>
                <c:pt idx="299">
                  <c:v>208</c:v>
                </c:pt>
                <c:pt idx="300">
                  <c:v>121</c:v>
                </c:pt>
                <c:pt idx="301">
                  <c:v>67</c:v>
                </c:pt>
                <c:pt idx="302">
                  <c:v>52</c:v>
                </c:pt>
                <c:pt idx="303">
                  <c:v>29</c:v>
                </c:pt>
                <c:pt idx="304">
                  <c:v>242</c:v>
                </c:pt>
                <c:pt idx="305">
                  <c:v>175</c:v>
                </c:pt>
                <c:pt idx="306">
                  <c:v>17</c:v>
                </c:pt>
                <c:pt idx="307">
                  <c:v>192</c:v>
                </c:pt>
                <c:pt idx="308">
                  <c:v>140</c:v>
                </c:pt>
                <c:pt idx="309">
                  <c:v>34</c:v>
                </c:pt>
                <c:pt idx="310">
                  <c:v>64</c:v>
                </c:pt>
                <c:pt idx="311">
                  <c:v>172</c:v>
                </c:pt>
                <c:pt idx="312">
                  <c:v>82</c:v>
                </c:pt>
                <c:pt idx="313">
                  <c:v>133</c:v>
                </c:pt>
                <c:pt idx="314">
                  <c:v>84</c:v>
                </c:pt>
                <c:pt idx="315">
                  <c:v>36</c:v>
                </c:pt>
                <c:pt idx="316">
                  <c:v>149</c:v>
                </c:pt>
                <c:pt idx="317">
                  <c:v>27</c:v>
                </c:pt>
                <c:pt idx="318">
                  <c:v>80</c:v>
                </c:pt>
                <c:pt idx="319">
                  <c:v>33</c:v>
                </c:pt>
                <c:pt idx="320">
                  <c:v>123</c:v>
                </c:pt>
                <c:pt idx="321">
                  <c:v>33</c:v>
                </c:pt>
                <c:pt idx="322">
                  <c:v>110</c:v>
                </c:pt>
                <c:pt idx="323">
                  <c:v>132</c:v>
                </c:pt>
                <c:pt idx="324">
                  <c:v>129</c:v>
                </c:pt>
                <c:pt idx="325">
                  <c:v>42</c:v>
                </c:pt>
                <c:pt idx="326">
                  <c:v>36</c:v>
                </c:pt>
                <c:pt idx="327">
                  <c:v>177</c:v>
                </c:pt>
                <c:pt idx="328">
                  <c:v>198</c:v>
                </c:pt>
                <c:pt idx="329">
                  <c:v>72</c:v>
                </c:pt>
                <c:pt idx="330">
                  <c:v>50</c:v>
                </c:pt>
                <c:pt idx="331">
                  <c:v>86</c:v>
                </c:pt>
                <c:pt idx="332">
                  <c:v>94</c:v>
                </c:pt>
                <c:pt idx="333">
                  <c:v>69</c:v>
                </c:pt>
                <c:pt idx="334">
                  <c:v>58</c:v>
                </c:pt>
                <c:pt idx="335">
                  <c:v>16</c:v>
                </c:pt>
                <c:pt idx="336">
                  <c:v>45</c:v>
                </c:pt>
                <c:pt idx="337">
                  <c:v>40</c:v>
                </c:pt>
                <c:pt idx="338">
                  <c:v>50</c:v>
                </c:pt>
                <c:pt idx="339">
                  <c:v>16</c:v>
                </c:pt>
                <c:pt idx="340">
                  <c:v>189</c:v>
                </c:pt>
                <c:pt idx="341">
                  <c:v>0</c:v>
                </c:pt>
                <c:pt idx="342">
                  <c:v>156</c:v>
                </c:pt>
                <c:pt idx="343">
                  <c:v>32</c:v>
                </c:pt>
                <c:pt idx="344">
                  <c:v>0</c:v>
                </c:pt>
                <c:pt idx="345">
                  <c:v>47</c:v>
                </c:pt>
                <c:pt idx="346">
                  <c:v>15</c:v>
                </c:pt>
                <c:pt idx="347">
                  <c:v>219</c:v>
                </c:pt>
                <c:pt idx="348">
                  <c:v>50</c:v>
                </c:pt>
                <c:pt idx="349">
                  <c:v>120</c:v>
                </c:pt>
                <c:pt idx="350">
                  <c:v>73</c:v>
                </c:pt>
                <c:pt idx="351">
                  <c:v>45</c:v>
                </c:pt>
                <c:pt idx="352">
                  <c:v>254</c:v>
                </c:pt>
                <c:pt idx="353">
                  <c:v>119</c:v>
                </c:pt>
                <c:pt idx="354">
                  <c:v>147</c:v>
                </c:pt>
                <c:pt idx="355">
                  <c:v>0</c:v>
                </c:pt>
                <c:pt idx="356">
                  <c:v>119</c:v>
                </c:pt>
                <c:pt idx="357">
                  <c:v>0</c:v>
                </c:pt>
                <c:pt idx="358">
                  <c:v>0</c:v>
                </c:pt>
                <c:pt idx="359">
                  <c:v>85</c:v>
                </c:pt>
                <c:pt idx="360">
                  <c:v>0</c:v>
                </c:pt>
                <c:pt idx="361">
                  <c:v>0</c:v>
                </c:pt>
                <c:pt idx="362">
                  <c:v>45</c:v>
                </c:pt>
                <c:pt idx="363">
                  <c:v>29</c:v>
                </c:pt>
                <c:pt idx="364">
                  <c:v>205</c:v>
                </c:pt>
                <c:pt idx="365">
                  <c:v>13</c:v>
                </c:pt>
                <c:pt idx="366">
                  <c:v>15</c:v>
                </c:pt>
                <c:pt idx="367">
                  <c:v>0</c:v>
                </c:pt>
                <c:pt idx="368">
                  <c:v>12</c:v>
                </c:pt>
                <c:pt idx="369">
                  <c:v>250</c:v>
                </c:pt>
                <c:pt idx="370">
                  <c:v>182</c:v>
                </c:pt>
                <c:pt idx="371">
                  <c:v>0</c:v>
                </c:pt>
                <c:pt idx="372">
                  <c:v>98</c:v>
                </c:pt>
                <c:pt idx="373">
                  <c:v>110</c:v>
                </c:pt>
                <c:pt idx="374">
                  <c:v>29</c:v>
                </c:pt>
                <c:pt idx="375">
                  <c:v>168</c:v>
                </c:pt>
                <c:pt idx="376">
                  <c:v>80</c:v>
                </c:pt>
                <c:pt idx="377">
                  <c:v>28</c:v>
                </c:pt>
                <c:pt idx="378">
                  <c:v>33</c:v>
                </c:pt>
                <c:pt idx="379">
                  <c:v>93</c:v>
                </c:pt>
                <c:pt idx="380">
                  <c:v>13</c:v>
                </c:pt>
                <c:pt idx="381">
                  <c:v>0</c:v>
                </c:pt>
                <c:pt idx="382">
                  <c:v>50</c:v>
                </c:pt>
                <c:pt idx="383">
                  <c:v>119</c:v>
                </c:pt>
                <c:pt idx="384">
                  <c:v>151</c:v>
                </c:pt>
                <c:pt idx="385">
                  <c:v>0</c:v>
                </c:pt>
                <c:pt idx="386">
                  <c:v>0</c:v>
                </c:pt>
                <c:pt idx="387">
                  <c:v>0</c:v>
                </c:pt>
                <c:pt idx="388">
                  <c:v>188</c:v>
                </c:pt>
                <c:pt idx="389">
                  <c:v>65</c:v>
                </c:pt>
                <c:pt idx="390">
                  <c:v>12</c:v>
                </c:pt>
                <c:pt idx="391">
                  <c:v>134</c:v>
                </c:pt>
                <c:pt idx="392">
                  <c:v>29</c:v>
                </c:pt>
                <c:pt idx="393">
                  <c:v>160</c:v>
                </c:pt>
                <c:pt idx="394">
                  <c:v>80</c:v>
                </c:pt>
                <c:pt idx="395">
                  <c:v>80</c:v>
                </c:pt>
                <c:pt idx="396">
                  <c:v>210</c:v>
                </c:pt>
                <c:pt idx="397">
                  <c:v>46</c:v>
                </c:pt>
                <c:pt idx="398">
                  <c:v>0</c:v>
                </c:pt>
                <c:pt idx="399">
                  <c:v>34</c:v>
                </c:pt>
                <c:pt idx="400">
                  <c:v>12</c:v>
                </c:pt>
                <c:pt idx="401">
                  <c:v>23</c:v>
                </c:pt>
                <c:pt idx="402">
                  <c:v>138</c:v>
                </c:pt>
                <c:pt idx="403">
                  <c:v>12</c:v>
                </c:pt>
                <c:pt idx="404">
                  <c:v>62</c:v>
                </c:pt>
                <c:pt idx="405">
                  <c:v>81</c:v>
                </c:pt>
                <c:pt idx="406">
                  <c:v>111</c:v>
                </c:pt>
                <c:pt idx="407">
                  <c:v>97</c:v>
                </c:pt>
                <c:pt idx="408">
                  <c:v>40</c:v>
                </c:pt>
                <c:pt idx="409">
                  <c:v>62</c:v>
                </c:pt>
                <c:pt idx="410">
                  <c:v>50</c:v>
                </c:pt>
                <c:pt idx="411">
                  <c:v>12</c:v>
                </c:pt>
                <c:pt idx="412">
                  <c:v>29</c:v>
                </c:pt>
                <c:pt idx="413">
                  <c:v>34</c:v>
                </c:pt>
                <c:pt idx="414">
                  <c:v>104</c:v>
                </c:pt>
                <c:pt idx="415">
                  <c:v>162</c:v>
                </c:pt>
                <c:pt idx="416">
                  <c:v>21</c:v>
                </c:pt>
                <c:pt idx="417">
                  <c:v>75</c:v>
                </c:pt>
                <c:pt idx="418">
                  <c:v>138</c:v>
                </c:pt>
                <c:pt idx="419">
                  <c:v>93</c:v>
                </c:pt>
                <c:pt idx="420">
                  <c:v>12</c:v>
                </c:pt>
                <c:pt idx="421">
                  <c:v>110</c:v>
                </c:pt>
                <c:pt idx="422">
                  <c:v>0</c:v>
                </c:pt>
                <c:pt idx="423">
                  <c:v>25</c:v>
                </c:pt>
                <c:pt idx="424">
                  <c:v>11</c:v>
                </c:pt>
                <c:pt idx="425">
                  <c:v>0</c:v>
                </c:pt>
                <c:pt idx="426">
                  <c:v>67</c:v>
                </c:pt>
                <c:pt idx="427">
                  <c:v>103</c:v>
                </c:pt>
                <c:pt idx="428">
                  <c:v>11</c:v>
                </c:pt>
                <c:pt idx="429">
                  <c:v>106</c:v>
                </c:pt>
                <c:pt idx="430">
                  <c:v>58</c:v>
                </c:pt>
                <c:pt idx="431">
                  <c:v>58</c:v>
                </c:pt>
                <c:pt idx="432">
                  <c:v>130</c:v>
                </c:pt>
                <c:pt idx="433">
                  <c:v>23</c:v>
                </c:pt>
                <c:pt idx="434">
                  <c:v>11</c:v>
                </c:pt>
                <c:pt idx="435">
                  <c:v>69</c:v>
                </c:pt>
                <c:pt idx="436">
                  <c:v>59</c:v>
                </c:pt>
                <c:pt idx="437">
                  <c:v>150</c:v>
                </c:pt>
                <c:pt idx="438">
                  <c:v>58</c:v>
                </c:pt>
                <c:pt idx="439">
                  <c:v>23</c:v>
                </c:pt>
                <c:pt idx="440">
                  <c:v>0</c:v>
                </c:pt>
                <c:pt idx="441">
                  <c:v>75</c:v>
                </c:pt>
                <c:pt idx="442">
                  <c:v>46</c:v>
                </c:pt>
                <c:pt idx="443">
                  <c:v>130</c:v>
                </c:pt>
                <c:pt idx="444">
                  <c:v>11</c:v>
                </c:pt>
                <c:pt idx="445">
                  <c:v>0</c:v>
                </c:pt>
                <c:pt idx="446">
                  <c:v>138</c:v>
                </c:pt>
                <c:pt idx="447">
                  <c:v>130</c:v>
                </c:pt>
                <c:pt idx="448">
                  <c:v>69</c:v>
                </c:pt>
                <c:pt idx="449">
                  <c:v>179</c:v>
                </c:pt>
                <c:pt idx="450">
                  <c:v>111</c:v>
                </c:pt>
                <c:pt idx="451">
                  <c:v>32</c:v>
                </c:pt>
                <c:pt idx="452">
                  <c:v>97</c:v>
                </c:pt>
                <c:pt idx="453">
                  <c:v>168</c:v>
                </c:pt>
                <c:pt idx="454">
                  <c:v>169</c:v>
                </c:pt>
                <c:pt idx="455">
                  <c:v>73</c:v>
                </c:pt>
                <c:pt idx="456">
                  <c:v>11</c:v>
                </c:pt>
                <c:pt idx="457">
                  <c:v>32</c:v>
                </c:pt>
                <c:pt idx="458">
                  <c:v>10</c:v>
                </c:pt>
                <c:pt idx="459">
                  <c:v>28</c:v>
                </c:pt>
                <c:pt idx="460">
                  <c:v>46</c:v>
                </c:pt>
                <c:pt idx="461">
                  <c:v>84</c:v>
                </c:pt>
                <c:pt idx="462">
                  <c:v>90</c:v>
                </c:pt>
                <c:pt idx="463">
                  <c:v>13</c:v>
                </c:pt>
                <c:pt idx="464">
                  <c:v>20</c:v>
                </c:pt>
                <c:pt idx="465">
                  <c:v>10</c:v>
                </c:pt>
                <c:pt idx="466">
                  <c:v>31</c:v>
                </c:pt>
                <c:pt idx="467">
                  <c:v>71</c:v>
                </c:pt>
                <c:pt idx="468">
                  <c:v>0</c:v>
                </c:pt>
                <c:pt idx="469">
                  <c:v>208</c:v>
                </c:pt>
                <c:pt idx="470">
                  <c:v>11</c:v>
                </c:pt>
                <c:pt idx="471">
                  <c:v>32</c:v>
                </c:pt>
                <c:pt idx="472">
                  <c:v>80</c:v>
                </c:pt>
                <c:pt idx="473">
                  <c:v>111</c:v>
                </c:pt>
                <c:pt idx="474">
                  <c:v>52</c:v>
                </c:pt>
                <c:pt idx="475">
                  <c:v>60</c:v>
                </c:pt>
                <c:pt idx="476">
                  <c:v>69</c:v>
                </c:pt>
                <c:pt idx="477">
                  <c:v>130</c:v>
                </c:pt>
                <c:pt idx="478">
                  <c:v>51</c:v>
                </c:pt>
                <c:pt idx="479">
                  <c:v>8</c:v>
                </c:pt>
                <c:pt idx="480">
                  <c:v>30</c:v>
                </c:pt>
                <c:pt idx="481">
                  <c:v>0</c:v>
                </c:pt>
                <c:pt idx="482">
                  <c:v>29</c:v>
                </c:pt>
                <c:pt idx="483">
                  <c:v>0</c:v>
                </c:pt>
                <c:pt idx="484">
                  <c:v>75</c:v>
                </c:pt>
                <c:pt idx="485">
                  <c:v>102</c:v>
                </c:pt>
                <c:pt idx="486">
                  <c:v>76</c:v>
                </c:pt>
                <c:pt idx="487">
                  <c:v>19</c:v>
                </c:pt>
                <c:pt idx="488">
                  <c:v>25</c:v>
                </c:pt>
                <c:pt idx="489">
                  <c:v>8</c:v>
                </c:pt>
                <c:pt idx="490">
                  <c:v>26</c:v>
                </c:pt>
                <c:pt idx="491">
                  <c:v>91</c:v>
                </c:pt>
                <c:pt idx="492">
                  <c:v>179</c:v>
                </c:pt>
                <c:pt idx="493">
                  <c:v>55</c:v>
                </c:pt>
                <c:pt idx="494">
                  <c:v>16</c:v>
                </c:pt>
                <c:pt idx="495">
                  <c:v>0</c:v>
                </c:pt>
                <c:pt idx="496">
                  <c:v>10</c:v>
                </c:pt>
                <c:pt idx="497">
                  <c:v>136</c:v>
                </c:pt>
                <c:pt idx="498">
                  <c:v>19</c:v>
                </c:pt>
                <c:pt idx="499">
                  <c:v>0</c:v>
                </c:pt>
                <c:pt idx="500">
                  <c:v>30</c:v>
                </c:pt>
                <c:pt idx="501">
                  <c:v>46</c:v>
                </c:pt>
                <c:pt idx="502">
                  <c:v>84</c:v>
                </c:pt>
                <c:pt idx="503">
                  <c:v>23</c:v>
                </c:pt>
                <c:pt idx="504">
                  <c:v>28</c:v>
                </c:pt>
                <c:pt idx="505">
                  <c:v>103</c:v>
                </c:pt>
                <c:pt idx="506">
                  <c:v>6</c:v>
                </c:pt>
                <c:pt idx="507">
                  <c:v>116</c:v>
                </c:pt>
                <c:pt idx="508">
                  <c:v>17</c:v>
                </c:pt>
                <c:pt idx="509">
                  <c:v>8</c:v>
                </c:pt>
                <c:pt idx="510">
                  <c:v>19</c:v>
                </c:pt>
                <c:pt idx="511">
                  <c:v>55</c:v>
                </c:pt>
                <c:pt idx="512">
                  <c:v>38</c:v>
                </c:pt>
                <c:pt idx="513">
                  <c:v>69</c:v>
                </c:pt>
                <c:pt idx="514">
                  <c:v>16</c:v>
                </c:pt>
                <c:pt idx="515">
                  <c:v>0</c:v>
                </c:pt>
                <c:pt idx="516">
                  <c:v>0</c:v>
                </c:pt>
                <c:pt idx="517">
                  <c:v>13</c:v>
                </c:pt>
                <c:pt idx="518">
                  <c:v>15</c:v>
                </c:pt>
                <c:pt idx="519">
                  <c:v>21</c:v>
                </c:pt>
                <c:pt idx="520">
                  <c:v>168</c:v>
                </c:pt>
                <c:pt idx="521">
                  <c:v>35</c:v>
                </c:pt>
                <c:pt idx="522">
                  <c:v>23</c:v>
                </c:pt>
                <c:pt idx="523">
                  <c:v>0</c:v>
                </c:pt>
                <c:pt idx="524">
                  <c:v>25</c:v>
                </c:pt>
                <c:pt idx="525">
                  <c:v>119</c:v>
                </c:pt>
                <c:pt idx="526">
                  <c:v>15</c:v>
                </c:pt>
                <c:pt idx="527">
                  <c:v>54</c:v>
                </c:pt>
                <c:pt idx="528">
                  <c:v>7</c:v>
                </c:pt>
                <c:pt idx="529">
                  <c:v>19</c:v>
                </c:pt>
                <c:pt idx="530">
                  <c:v>7</c:v>
                </c:pt>
                <c:pt idx="531">
                  <c:v>12</c:v>
                </c:pt>
                <c:pt idx="532">
                  <c:v>0</c:v>
                </c:pt>
                <c:pt idx="533">
                  <c:v>20</c:v>
                </c:pt>
                <c:pt idx="534">
                  <c:v>20</c:v>
                </c:pt>
                <c:pt idx="535">
                  <c:v>0</c:v>
                </c:pt>
                <c:pt idx="536">
                  <c:v>123</c:v>
                </c:pt>
                <c:pt idx="537">
                  <c:v>153</c:v>
                </c:pt>
                <c:pt idx="538">
                  <c:v>30</c:v>
                </c:pt>
                <c:pt idx="539">
                  <c:v>36</c:v>
                </c:pt>
                <c:pt idx="540">
                  <c:v>21</c:v>
                </c:pt>
                <c:pt idx="541">
                  <c:v>19</c:v>
                </c:pt>
                <c:pt idx="542">
                  <c:v>90</c:v>
                </c:pt>
                <c:pt idx="543">
                  <c:v>0</c:v>
                </c:pt>
                <c:pt idx="544">
                  <c:v>0</c:v>
                </c:pt>
                <c:pt idx="545">
                  <c:v>0</c:v>
                </c:pt>
                <c:pt idx="546">
                  <c:v>21</c:v>
                </c:pt>
                <c:pt idx="547">
                  <c:v>0</c:v>
                </c:pt>
                <c:pt idx="548">
                  <c:v>28</c:v>
                </c:pt>
                <c:pt idx="549">
                  <c:v>116</c:v>
                </c:pt>
                <c:pt idx="550">
                  <c:v>6</c:v>
                </c:pt>
                <c:pt idx="551">
                  <c:v>12</c:v>
                </c:pt>
                <c:pt idx="552">
                  <c:v>0</c:v>
                </c:pt>
                <c:pt idx="553">
                  <c:v>0</c:v>
                </c:pt>
                <c:pt idx="554">
                  <c:v>19</c:v>
                </c:pt>
                <c:pt idx="555">
                  <c:v>12</c:v>
                </c:pt>
                <c:pt idx="556">
                  <c:v>15</c:v>
                </c:pt>
                <c:pt idx="557">
                  <c:v>11</c:v>
                </c:pt>
                <c:pt idx="558">
                  <c:v>13</c:v>
                </c:pt>
                <c:pt idx="559">
                  <c:v>0</c:v>
                </c:pt>
                <c:pt idx="560">
                  <c:v>6</c:v>
                </c:pt>
                <c:pt idx="561">
                  <c:v>6</c:v>
                </c:pt>
                <c:pt idx="562">
                  <c:v>6</c:v>
                </c:pt>
                <c:pt idx="563">
                  <c:v>6</c:v>
                </c:pt>
                <c:pt idx="564">
                  <c:v>25</c:v>
                </c:pt>
                <c:pt idx="565">
                  <c:v>4</c:v>
                </c:pt>
                <c:pt idx="566">
                  <c:v>11</c:v>
                </c:pt>
                <c:pt idx="567">
                  <c:v>62</c:v>
                </c:pt>
                <c:pt idx="568">
                  <c:v>49</c:v>
                </c:pt>
                <c:pt idx="569">
                  <c:v>65</c:v>
                </c:pt>
                <c:pt idx="570">
                  <c:v>138</c:v>
                </c:pt>
                <c:pt idx="571">
                  <c:v>23</c:v>
                </c:pt>
                <c:pt idx="572">
                  <c:v>39</c:v>
                </c:pt>
                <c:pt idx="573">
                  <c:v>0</c:v>
                </c:pt>
                <c:pt idx="574">
                  <c:v>11</c:v>
                </c:pt>
                <c:pt idx="575">
                  <c:v>10</c:v>
                </c:pt>
                <c:pt idx="576">
                  <c:v>0</c:v>
                </c:pt>
                <c:pt idx="577">
                  <c:v>4</c:v>
                </c:pt>
                <c:pt idx="578">
                  <c:v>25</c:v>
                </c:pt>
                <c:pt idx="579">
                  <c:v>67</c:v>
                </c:pt>
                <c:pt idx="580">
                  <c:v>0</c:v>
                </c:pt>
                <c:pt idx="581">
                  <c:v>0</c:v>
                </c:pt>
                <c:pt idx="582">
                  <c:v>20</c:v>
                </c:pt>
                <c:pt idx="583">
                  <c:v>4</c:v>
                </c:pt>
                <c:pt idx="584">
                  <c:v>4</c:v>
                </c:pt>
                <c:pt idx="585">
                  <c:v>133</c:v>
                </c:pt>
                <c:pt idx="586">
                  <c:v>13</c:v>
                </c:pt>
                <c:pt idx="587">
                  <c:v>72</c:v>
                </c:pt>
                <c:pt idx="588">
                  <c:v>30</c:v>
                </c:pt>
                <c:pt idx="589">
                  <c:v>64</c:v>
                </c:pt>
                <c:pt idx="590">
                  <c:v>46</c:v>
                </c:pt>
                <c:pt idx="591">
                  <c:v>4</c:v>
                </c:pt>
                <c:pt idx="592">
                  <c:v>65</c:v>
                </c:pt>
                <c:pt idx="593">
                  <c:v>8</c:v>
                </c:pt>
                <c:pt idx="594">
                  <c:v>28</c:v>
                </c:pt>
                <c:pt idx="595">
                  <c:v>0</c:v>
                </c:pt>
                <c:pt idx="596">
                  <c:v>0</c:v>
                </c:pt>
                <c:pt idx="597">
                  <c:v>10</c:v>
                </c:pt>
                <c:pt idx="598">
                  <c:v>30</c:v>
                </c:pt>
                <c:pt idx="599">
                  <c:v>65</c:v>
                </c:pt>
                <c:pt idx="600">
                  <c:v>30</c:v>
                </c:pt>
                <c:pt idx="601">
                  <c:v>4</c:v>
                </c:pt>
                <c:pt idx="602">
                  <c:v>32</c:v>
                </c:pt>
                <c:pt idx="603">
                  <c:v>4</c:v>
                </c:pt>
                <c:pt idx="604">
                  <c:v>10</c:v>
                </c:pt>
                <c:pt idx="605">
                  <c:v>0</c:v>
                </c:pt>
                <c:pt idx="606">
                  <c:v>15</c:v>
                </c:pt>
                <c:pt idx="607">
                  <c:v>4</c:v>
                </c:pt>
                <c:pt idx="608">
                  <c:v>20</c:v>
                </c:pt>
                <c:pt idx="609">
                  <c:v>4</c:v>
                </c:pt>
                <c:pt idx="610">
                  <c:v>4</c:v>
                </c:pt>
                <c:pt idx="611">
                  <c:v>8</c:v>
                </c:pt>
                <c:pt idx="612">
                  <c:v>64</c:v>
                </c:pt>
                <c:pt idx="613">
                  <c:v>20</c:v>
                </c:pt>
                <c:pt idx="614">
                  <c:v>54</c:v>
                </c:pt>
                <c:pt idx="615">
                  <c:v>17</c:v>
                </c:pt>
                <c:pt idx="616">
                  <c:v>49</c:v>
                </c:pt>
                <c:pt idx="617">
                  <c:v>80</c:v>
                </c:pt>
                <c:pt idx="618">
                  <c:v>4</c:v>
                </c:pt>
                <c:pt idx="619">
                  <c:v>2</c:v>
                </c:pt>
                <c:pt idx="620">
                  <c:v>32</c:v>
                </c:pt>
                <c:pt idx="621">
                  <c:v>38</c:v>
                </c:pt>
                <c:pt idx="622">
                  <c:v>21</c:v>
                </c:pt>
                <c:pt idx="623">
                  <c:v>12</c:v>
                </c:pt>
                <c:pt idx="624">
                  <c:v>8</c:v>
                </c:pt>
                <c:pt idx="625">
                  <c:v>26</c:v>
                </c:pt>
                <c:pt idx="626">
                  <c:v>19</c:v>
                </c:pt>
                <c:pt idx="627">
                  <c:v>13</c:v>
                </c:pt>
                <c:pt idx="628">
                  <c:v>71</c:v>
                </c:pt>
                <c:pt idx="629">
                  <c:v>69</c:v>
                </c:pt>
                <c:pt idx="630">
                  <c:v>8</c:v>
                </c:pt>
                <c:pt idx="631">
                  <c:v>3</c:v>
                </c:pt>
                <c:pt idx="632">
                  <c:v>20</c:v>
                </c:pt>
                <c:pt idx="633">
                  <c:v>71</c:v>
                </c:pt>
                <c:pt idx="634">
                  <c:v>28</c:v>
                </c:pt>
                <c:pt idx="635">
                  <c:v>0</c:v>
                </c:pt>
                <c:pt idx="636">
                  <c:v>3</c:v>
                </c:pt>
                <c:pt idx="637">
                  <c:v>7</c:v>
                </c:pt>
                <c:pt idx="638">
                  <c:v>16</c:v>
                </c:pt>
                <c:pt idx="639">
                  <c:v>0</c:v>
                </c:pt>
                <c:pt idx="640">
                  <c:v>6</c:v>
                </c:pt>
                <c:pt idx="641">
                  <c:v>10</c:v>
                </c:pt>
                <c:pt idx="642">
                  <c:v>3</c:v>
                </c:pt>
                <c:pt idx="643">
                  <c:v>3</c:v>
                </c:pt>
                <c:pt idx="644">
                  <c:v>0</c:v>
                </c:pt>
                <c:pt idx="645">
                  <c:v>24</c:v>
                </c:pt>
                <c:pt idx="646">
                  <c:v>0</c:v>
                </c:pt>
                <c:pt idx="647">
                  <c:v>36</c:v>
                </c:pt>
                <c:pt idx="648">
                  <c:v>24</c:v>
                </c:pt>
                <c:pt idx="649">
                  <c:v>7</c:v>
                </c:pt>
                <c:pt idx="650">
                  <c:v>0</c:v>
                </c:pt>
                <c:pt idx="651">
                  <c:v>3</c:v>
                </c:pt>
                <c:pt idx="652">
                  <c:v>0</c:v>
                </c:pt>
                <c:pt idx="653">
                  <c:v>3</c:v>
                </c:pt>
                <c:pt idx="654">
                  <c:v>52</c:v>
                </c:pt>
                <c:pt idx="655">
                  <c:v>3</c:v>
                </c:pt>
                <c:pt idx="656">
                  <c:v>3</c:v>
                </c:pt>
                <c:pt idx="657">
                  <c:v>0</c:v>
                </c:pt>
                <c:pt idx="658">
                  <c:v>0</c:v>
                </c:pt>
                <c:pt idx="659">
                  <c:v>20</c:v>
                </c:pt>
                <c:pt idx="660">
                  <c:v>3</c:v>
                </c:pt>
                <c:pt idx="661">
                  <c:v>3</c:v>
                </c:pt>
                <c:pt idx="662">
                  <c:v>6</c:v>
                </c:pt>
                <c:pt idx="663">
                  <c:v>15</c:v>
                </c:pt>
                <c:pt idx="664">
                  <c:v>39</c:v>
                </c:pt>
                <c:pt idx="665">
                  <c:v>4</c:v>
                </c:pt>
                <c:pt idx="666">
                  <c:v>6</c:v>
                </c:pt>
                <c:pt idx="667">
                  <c:v>6</c:v>
                </c:pt>
                <c:pt idx="668">
                  <c:v>8</c:v>
                </c:pt>
                <c:pt idx="669">
                  <c:v>3</c:v>
                </c:pt>
                <c:pt idx="670">
                  <c:v>0</c:v>
                </c:pt>
                <c:pt idx="671">
                  <c:v>13</c:v>
                </c:pt>
                <c:pt idx="672">
                  <c:v>33</c:v>
                </c:pt>
                <c:pt idx="673">
                  <c:v>8</c:v>
                </c:pt>
                <c:pt idx="674">
                  <c:v>2</c:v>
                </c:pt>
                <c:pt idx="675">
                  <c:v>8</c:v>
                </c:pt>
                <c:pt idx="676">
                  <c:v>0</c:v>
                </c:pt>
                <c:pt idx="677">
                  <c:v>0</c:v>
                </c:pt>
                <c:pt idx="678">
                  <c:v>12</c:v>
                </c:pt>
                <c:pt idx="679">
                  <c:v>16</c:v>
                </c:pt>
                <c:pt idx="680">
                  <c:v>2</c:v>
                </c:pt>
                <c:pt idx="681">
                  <c:v>24</c:v>
                </c:pt>
                <c:pt idx="682">
                  <c:v>7</c:v>
                </c:pt>
                <c:pt idx="683">
                  <c:v>4</c:v>
                </c:pt>
                <c:pt idx="684">
                  <c:v>11</c:v>
                </c:pt>
                <c:pt idx="685">
                  <c:v>2</c:v>
                </c:pt>
                <c:pt idx="686">
                  <c:v>6</c:v>
                </c:pt>
                <c:pt idx="687">
                  <c:v>2</c:v>
                </c:pt>
                <c:pt idx="688">
                  <c:v>12</c:v>
                </c:pt>
                <c:pt idx="689">
                  <c:v>0</c:v>
                </c:pt>
                <c:pt idx="690">
                  <c:v>0</c:v>
                </c:pt>
                <c:pt idx="691">
                  <c:v>2</c:v>
                </c:pt>
                <c:pt idx="692">
                  <c:v>29</c:v>
                </c:pt>
                <c:pt idx="693">
                  <c:v>13</c:v>
                </c:pt>
                <c:pt idx="694">
                  <c:v>8</c:v>
                </c:pt>
                <c:pt idx="695">
                  <c:v>38</c:v>
                </c:pt>
                <c:pt idx="696">
                  <c:v>13</c:v>
                </c:pt>
                <c:pt idx="697">
                  <c:v>13</c:v>
                </c:pt>
                <c:pt idx="698">
                  <c:v>13</c:v>
                </c:pt>
                <c:pt idx="699">
                  <c:v>13</c:v>
                </c:pt>
                <c:pt idx="700">
                  <c:v>17</c:v>
                </c:pt>
                <c:pt idx="701">
                  <c:v>2</c:v>
                </c:pt>
                <c:pt idx="702">
                  <c:v>6</c:v>
                </c:pt>
                <c:pt idx="703">
                  <c:v>29</c:v>
                </c:pt>
                <c:pt idx="704">
                  <c:v>3</c:v>
                </c:pt>
                <c:pt idx="705">
                  <c:v>3</c:v>
                </c:pt>
                <c:pt idx="706">
                  <c:v>19</c:v>
                </c:pt>
                <c:pt idx="707">
                  <c:v>0</c:v>
                </c:pt>
                <c:pt idx="708">
                  <c:v>16</c:v>
                </c:pt>
                <c:pt idx="709">
                  <c:v>19</c:v>
                </c:pt>
                <c:pt idx="710">
                  <c:v>2</c:v>
                </c:pt>
                <c:pt idx="711">
                  <c:v>0</c:v>
                </c:pt>
                <c:pt idx="712">
                  <c:v>0</c:v>
                </c:pt>
                <c:pt idx="713">
                  <c:v>2</c:v>
                </c:pt>
                <c:pt idx="714">
                  <c:v>3</c:v>
                </c:pt>
                <c:pt idx="715">
                  <c:v>4</c:v>
                </c:pt>
                <c:pt idx="716">
                  <c:v>8</c:v>
                </c:pt>
                <c:pt idx="717">
                  <c:v>6</c:v>
                </c:pt>
                <c:pt idx="718">
                  <c:v>4</c:v>
                </c:pt>
                <c:pt idx="719">
                  <c:v>4</c:v>
                </c:pt>
                <c:pt idx="720">
                  <c:v>3</c:v>
                </c:pt>
                <c:pt idx="721">
                  <c:v>20</c:v>
                </c:pt>
                <c:pt idx="722">
                  <c:v>4</c:v>
                </c:pt>
                <c:pt idx="723">
                  <c:v>20</c:v>
                </c:pt>
                <c:pt idx="724">
                  <c:v>4</c:v>
                </c:pt>
                <c:pt idx="725">
                  <c:v>12</c:v>
                </c:pt>
                <c:pt idx="726">
                  <c:v>3</c:v>
                </c:pt>
                <c:pt idx="727">
                  <c:v>2</c:v>
                </c:pt>
                <c:pt idx="728">
                  <c:v>3</c:v>
                </c:pt>
                <c:pt idx="729">
                  <c:v>2</c:v>
                </c:pt>
                <c:pt idx="730">
                  <c:v>13</c:v>
                </c:pt>
                <c:pt idx="731">
                  <c:v>15</c:v>
                </c:pt>
                <c:pt idx="732">
                  <c:v>2</c:v>
                </c:pt>
                <c:pt idx="733">
                  <c:v>7</c:v>
                </c:pt>
                <c:pt idx="734">
                  <c:v>17</c:v>
                </c:pt>
                <c:pt idx="735">
                  <c:v>0</c:v>
                </c:pt>
                <c:pt idx="736">
                  <c:v>20</c:v>
                </c:pt>
                <c:pt idx="737">
                  <c:v>2</c:v>
                </c:pt>
                <c:pt idx="738">
                  <c:v>4</c:v>
                </c:pt>
                <c:pt idx="739">
                  <c:v>0</c:v>
                </c:pt>
                <c:pt idx="740">
                  <c:v>0</c:v>
                </c:pt>
                <c:pt idx="741">
                  <c:v>20</c:v>
                </c:pt>
                <c:pt idx="742">
                  <c:v>28</c:v>
                </c:pt>
                <c:pt idx="743">
                  <c:v>6</c:v>
                </c:pt>
                <c:pt idx="744">
                  <c:v>3</c:v>
                </c:pt>
                <c:pt idx="745">
                  <c:v>17</c:v>
                </c:pt>
                <c:pt idx="746">
                  <c:v>8</c:v>
                </c:pt>
                <c:pt idx="747">
                  <c:v>0</c:v>
                </c:pt>
                <c:pt idx="748">
                  <c:v>0</c:v>
                </c:pt>
                <c:pt idx="749">
                  <c:v>16</c:v>
                </c:pt>
                <c:pt idx="750">
                  <c:v>2</c:v>
                </c:pt>
                <c:pt idx="751">
                  <c:v>2</c:v>
                </c:pt>
                <c:pt idx="752">
                  <c:v>2</c:v>
                </c:pt>
                <c:pt idx="753">
                  <c:v>0</c:v>
                </c:pt>
                <c:pt idx="754">
                  <c:v>3</c:v>
                </c:pt>
                <c:pt idx="755">
                  <c:v>0</c:v>
                </c:pt>
                <c:pt idx="756">
                  <c:v>8</c:v>
                </c:pt>
                <c:pt idx="757">
                  <c:v>2</c:v>
                </c:pt>
                <c:pt idx="758">
                  <c:v>3</c:v>
                </c:pt>
                <c:pt idx="759">
                  <c:v>4</c:v>
                </c:pt>
                <c:pt idx="760">
                  <c:v>0</c:v>
                </c:pt>
                <c:pt idx="761">
                  <c:v>4</c:v>
                </c:pt>
                <c:pt idx="762">
                  <c:v>3</c:v>
                </c:pt>
                <c:pt idx="763">
                  <c:v>0</c:v>
                </c:pt>
                <c:pt idx="764">
                  <c:v>2</c:v>
                </c:pt>
                <c:pt idx="765">
                  <c:v>23</c:v>
                </c:pt>
                <c:pt idx="766">
                  <c:v>4</c:v>
                </c:pt>
                <c:pt idx="767">
                  <c:v>3</c:v>
                </c:pt>
                <c:pt idx="768">
                  <c:v>0</c:v>
                </c:pt>
                <c:pt idx="769">
                  <c:v>16</c:v>
                </c:pt>
                <c:pt idx="770">
                  <c:v>15</c:v>
                </c:pt>
                <c:pt idx="771">
                  <c:v>25</c:v>
                </c:pt>
                <c:pt idx="772">
                  <c:v>4</c:v>
                </c:pt>
                <c:pt idx="773">
                  <c:v>15</c:v>
                </c:pt>
                <c:pt idx="774">
                  <c:v>4</c:v>
                </c:pt>
                <c:pt idx="775">
                  <c:v>7</c:v>
                </c:pt>
                <c:pt idx="776">
                  <c:v>11</c:v>
                </c:pt>
                <c:pt idx="777">
                  <c:v>8</c:v>
                </c:pt>
                <c:pt idx="778">
                  <c:v>6</c:v>
                </c:pt>
                <c:pt idx="779">
                  <c:v>2</c:v>
                </c:pt>
                <c:pt idx="780">
                  <c:v>0</c:v>
                </c:pt>
                <c:pt idx="781">
                  <c:v>6</c:v>
                </c:pt>
                <c:pt idx="782">
                  <c:v>10</c:v>
                </c:pt>
                <c:pt idx="783">
                  <c:v>0</c:v>
                </c:pt>
                <c:pt idx="784">
                  <c:v>16</c:v>
                </c:pt>
                <c:pt idx="785">
                  <c:v>7</c:v>
                </c:pt>
                <c:pt idx="786">
                  <c:v>41</c:v>
                </c:pt>
                <c:pt idx="787">
                  <c:v>0</c:v>
                </c:pt>
                <c:pt idx="788">
                  <c:v>20</c:v>
                </c:pt>
                <c:pt idx="789">
                  <c:v>4</c:v>
                </c:pt>
                <c:pt idx="790">
                  <c:v>3</c:v>
                </c:pt>
                <c:pt idx="791">
                  <c:v>7</c:v>
                </c:pt>
                <c:pt idx="792">
                  <c:v>3</c:v>
                </c:pt>
                <c:pt idx="793">
                  <c:v>13</c:v>
                </c:pt>
                <c:pt idx="794">
                  <c:v>16</c:v>
                </c:pt>
                <c:pt idx="795">
                  <c:v>4</c:v>
                </c:pt>
                <c:pt idx="796">
                  <c:v>0</c:v>
                </c:pt>
                <c:pt idx="797">
                  <c:v>13</c:v>
                </c:pt>
                <c:pt idx="798">
                  <c:v>6</c:v>
                </c:pt>
                <c:pt idx="799">
                  <c:v>2</c:v>
                </c:pt>
                <c:pt idx="800">
                  <c:v>2</c:v>
                </c:pt>
                <c:pt idx="801">
                  <c:v>3</c:v>
                </c:pt>
                <c:pt idx="802">
                  <c:v>13</c:v>
                </c:pt>
                <c:pt idx="803">
                  <c:v>20</c:v>
                </c:pt>
                <c:pt idx="804">
                  <c:v>4</c:v>
                </c:pt>
                <c:pt idx="805">
                  <c:v>0</c:v>
                </c:pt>
                <c:pt idx="806">
                  <c:v>12</c:v>
                </c:pt>
                <c:pt idx="807">
                  <c:v>4</c:v>
                </c:pt>
                <c:pt idx="808">
                  <c:v>15</c:v>
                </c:pt>
                <c:pt idx="809">
                  <c:v>12</c:v>
                </c:pt>
                <c:pt idx="810">
                  <c:v>0</c:v>
                </c:pt>
                <c:pt idx="811">
                  <c:v>0</c:v>
                </c:pt>
                <c:pt idx="812">
                  <c:v>4</c:v>
                </c:pt>
                <c:pt idx="813">
                  <c:v>19</c:v>
                </c:pt>
                <c:pt idx="814">
                  <c:v>15</c:v>
                </c:pt>
                <c:pt idx="815">
                  <c:v>2</c:v>
                </c:pt>
                <c:pt idx="816">
                  <c:v>0</c:v>
                </c:pt>
                <c:pt idx="817">
                  <c:v>0</c:v>
                </c:pt>
                <c:pt idx="818">
                  <c:v>13</c:v>
                </c:pt>
                <c:pt idx="819">
                  <c:v>3</c:v>
                </c:pt>
                <c:pt idx="820">
                  <c:v>3</c:v>
                </c:pt>
                <c:pt idx="821">
                  <c:v>6</c:v>
                </c:pt>
                <c:pt idx="822">
                  <c:v>0</c:v>
                </c:pt>
                <c:pt idx="823">
                  <c:v>11</c:v>
                </c:pt>
                <c:pt idx="824">
                  <c:v>8</c:v>
                </c:pt>
                <c:pt idx="825">
                  <c:v>2</c:v>
                </c:pt>
                <c:pt idx="826">
                  <c:v>11</c:v>
                </c:pt>
                <c:pt idx="827">
                  <c:v>6</c:v>
                </c:pt>
                <c:pt idx="828">
                  <c:v>7</c:v>
                </c:pt>
                <c:pt idx="829">
                  <c:v>2</c:v>
                </c:pt>
                <c:pt idx="830">
                  <c:v>12</c:v>
                </c:pt>
                <c:pt idx="831">
                  <c:v>2</c:v>
                </c:pt>
                <c:pt idx="832">
                  <c:v>23</c:v>
                </c:pt>
                <c:pt idx="833">
                  <c:v>2</c:v>
                </c:pt>
                <c:pt idx="834">
                  <c:v>6</c:v>
                </c:pt>
                <c:pt idx="835">
                  <c:v>17</c:v>
                </c:pt>
                <c:pt idx="836">
                  <c:v>11</c:v>
                </c:pt>
                <c:pt idx="837">
                  <c:v>3</c:v>
                </c:pt>
                <c:pt idx="838">
                  <c:v>11</c:v>
                </c:pt>
                <c:pt idx="839">
                  <c:v>11</c:v>
                </c:pt>
                <c:pt idx="840">
                  <c:v>6</c:v>
                </c:pt>
                <c:pt idx="841">
                  <c:v>3</c:v>
                </c:pt>
                <c:pt idx="842">
                  <c:v>26</c:v>
                </c:pt>
                <c:pt idx="843">
                  <c:v>10</c:v>
                </c:pt>
                <c:pt idx="844">
                  <c:v>0</c:v>
                </c:pt>
                <c:pt idx="845">
                  <c:v>6</c:v>
                </c:pt>
                <c:pt idx="846">
                  <c:v>0</c:v>
                </c:pt>
                <c:pt idx="847">
                  <c:v>17</c:v>
                </c:pt>
                <c:pt idx="848">
                  <c:v>3</c:v>
                </c:pt>
                <c:pt idx="849">
                  <c:v>13</c:v>
                </c:pt>
                <c:pt idx="850">
                  <c:v>3</c:v>
                </c:pt>
                <c:pt idx="851">
                  <c:v>23</c:v>
                </c:pt>
                <c:pt idx="852">
                  <c:v>0</c:v>
                </c:pt>
                <c:pt idx="853">
                  <c:v>0</c:v>
                </c:pt>
                <c:pt idx="854">
                  <c:v>3</c:v>
                </c:pt>
                <c:pt idx="855">
                  <c:v>3</c:v>
                </c:pt>
                <c:pt idx="856">
                  <c:v>0</c:v>
                </c:pt>
                <c:pt idx="857">
                  <c:v>2</c:v>
                </c:pt>
                <c:pt idx="858">
                  <c:v>7</c:v>
                </c:pt>
                <c:pt idx="859">
                  <c:v>0</c:v>
                </c:pt>
                <c:pt idx="860">
                  <c:v>0</c:v>
                </c:pt>
                <c:pt idx="861">
                  <c:v>7</c:v>
                </c:pt>
                <c:pt idx="862">
                  <c:v>0</c:v>
                </c:pt>
                <c:pt idx="863">
                  <c:v>3</c:v>
                </c:pt>
                <c:pt idx="864">
                  <c:v>16</c:v>
                </c:pt>
                <c:pt idx="865">
                  <c:v>10</c:v>
                </c:pt>
                <c:pt idx="866">
                  <c:v>20</c:v>
                </c:pt>
                <c:pt idx="867">
                  <c:v>10</c:v>
                </c:pt>
                <c:pt idx="868">
                  <c:v>3</c:v>
                </c:pt>
                <c:pt idx="869">
                  <c:v>8</c:v>
                </c:pt>
                <c:pt idx="870">
                  <c:v>11</c:v>
                </c:pt>
                <c:pt idx="871">
                  <c:v>0</c:v>
                </c:pt>
                <c:pt idx="872">
                  <c:v>3</c:v>
                </c:pt>
                <c:pt idx="873">
                  <c:v>2</c:v>
                </c:pt>
                <c:pt idx="874">
                  <c:v>10</c:v>
                </c:pt>
                <c:pt idx="875">
                  <c:v>2</c:v>
                </c:pt>
                <c:pt idx="876">
                  <c:v>7</c:v>
                </c:pt>
                <c:pt idx="877">
                  <c:v>6</c:v>
                </c:pt>
                <c:pt idx="878">
                  <c:v>7</c:v>
                </c:pt>
                <c:pt idx="879">
                  <c:v>11</c:v>
                </c:pt>
                <c:pt idx="880">
                  <c:v>0</c:v>
                </c:pt>
                <c:pt idx="881">
                  <c:v>10</c:v>
                </c:pt>
                <c:pt idx="882">
                  <c:v>0</c:v>
                </c:pt>
                <c:pt idx="883">
                  <c:v>7</c:v>
                </c:pt>
                <c:pt idx="884">
                  <c:v>0</c:v>
                </c:pt>
                <c:pt idx="885">
                  <c:v>3</c:v>
                </c:pt>
                <c:pt idx="886">
                  <c:v>2</c:v>
                </c:pt>
                <c:pt idx="887">
                  <c:v>2</c:v>
                </c:pt>
                <c:pt idx="888">
                  <c:v>12</c:v>
                </c:pt>
                <c:pt idx="889">
                  <c:v>15</c:v>
                </c:pt>
                <c:pt idx="890">
                  <c:v>0</c:v>
                </c:pt>
                <c:pt idx="891">
                  <c:v>10</c:v>
                </c:pt>
                <c:pt idx="892">
                  <c:v>0</c:v>
                </c:pt>
                <c:pt idx="893">
                  <c:v>3</c:v>
                </c:pt>
                <c:pt idx="894">
                  <c:v>4</c:v>
                </c:pt>
                <c:pt idx="895">
                  <c:v>3</c:v>
                </c:pt>
                <c:pt idx="896">
                  <c:v>3</c:v>
                </c:pt>
                <c:pt idx="897">
                  <c:v>0</c:v>
                </c:pt>
                <c:pt idx="898">
                  <c:v>0</c:v>
                </c:pt>
                <c:pt idx="899">
                  <c:v>0</c:v>
                </c:pt>
                <c:pt idx="900">
                  <c:v>2</c:v>
                </c:pt>
                <c:pt idx="901">
                  <c:v>0</c:v>
                </c:pt>
                <c:pt idx="902">
                  <c:v>7</c:v>
                </c:pt>
                <c:pt idx="903">
                  <c:v>0</c:v>
                </c:pt>
                <c:pt idx="904">
                  <c:v>0</c:v>
                </c:pt>
                <c:pt idx="905">
                  <c:v>0</c:v>
                </c:pt>
                <c:pt idx="906">
                  <c:v>3</c:v>
                </c:pt>
                <c:pt idx="907">
                  <c:v>2</c:v>
                </c:pt>
                <c:pt idx="908">
                  <c:v>0</c:v>
                </c:pt>
                <c:pt idx="909">
                  <c:v>2</c:v>
                </c:pt>
                <c:pt idx="910">
                  <c:v>6</c:v>
                </c:pt>
                <c:pt idx="911">
                  <c:v>3</c:v>
                </c:pt>
                <c:pt idx="912">
                  <c:v>2</c:v>
                </c:pt>
                <c:pt idx="913">
                  <c:v>0</c:v>
                </c:pt>
                <c:pt idx="914">
                  <c:v>2</c:v>
                </c:pt>
                <c:pt idx="915">
                  <c:v>6</c:v>
                </c:pt>
                <c:pt idx="916">
                  <c:v>0</c:v>
                </c:pt>
                <c:pt idx="917">
                  <c:v>0</c:v>
                </c:pt>
                <c:pt idx="918">
                  <c:v>0</c:v>
                </c:pt>
                <c:pt idx="919">
                  <c:v>13</c:v>
                </c:pt>
                <c:pt idx="920">
                  <c:v>4</c:v>
                </c:pt>
                <c:pt idx="921">
                  <c:v>3</c:v>
                </c:pt>
                <c:pt idx="922">
                  <c:v>2</c:v>
                </c:pt>
                <c:pt idx="923">
                  <c:v>0</c:v>
                </c:pt>
                <c:pt idx="924">
                  <c:v>0</c:v>
                </c:pt>
                <c:pt idx="925">
                  <c:v>0</c:v>
                </c:pt>
                <c:pt idx="926">
                  <c:v>0</c:v>
                </c:pt>
                <c:pt idx="927">
                  <c:v>6</c:v>
                </c:pt>
                <c:pt idx="928">
                  <c:v>2</c:v>
                </c:pt>
                <c:pt idx="929">
                  <c:v>4</c:v>
                </c:pt>
                <c:pt idx="930">
                  <c:v>2</c:v>
                </c:pt>
                <c:pt idx="931">
                  <c:v>4</c:v>
                </c:pt>
                <c:pt idx="932">
                  <c:v>3</c:v>
                </c:pt>
                <c:pt idx="933">
                  <c:v>0</c:v>
                </c:pt>
                <c:pt idx="934">
                  <c:v>8</c:v>
                </c:pt>
                <c:pt idx="935">
                  <c:v>0</c:v>
                </c:pt>
                <c:pt idx="936">
                  <c:v>7</c:v>
                </c:pt>
                <c:pt idx="937">
                  <c:v>0</c:v>
                </c:pt>
                <c:pt idx="938">
                  <c:v>3</c:v>
                </c:pt>
                <c:pt idx="939">
                  <c:v>1</c:v>
                </c:pt>
                <c:pt idx="940">
                  <c:v>8</c:v>
                </c:pt>
                <c:pt idx="941">
                  <c:v>6</c:v>
                </c:pt>
                <c:pt idx="942">
                  <c:v>3</c:v>
                </c:pt>
                <c:pt idx="943">
                  <c:v>3</c:v>
                </c:pt>
                <c:pt idx="944">
                  <c:v>3</c:v>
                </c:pt>
                <c:pt idx="945">
                  <c:v>0</c:v>
                </c:pt>
                <c:pt idx="946">
                  <c:v>0</c:v>
                </c:pt>
                <c:pt idx="947">
                  <c:v>3</c:v>
                </c:pt>
                <c:pt idx="948">
                  <c:v>3</c:v>
                </c:pt>
                <c:pt idx="949">
                  <c:v>2</c:v>
                </c:pt>
                <c:pt idx="950">
                  <c:v>6</c:v>
                </c:pt>
                <c:pt idx="951">
                  <c:v>2</c:v>
                </c:pt>
                <c:pt idx="952">
                  <c:v>3</c:v>
                </c:pt>
                <c:pt idx="953">
                  <c:v>0</c:v>
                </c:pt>
                <c:pt idx="954">
                  <c:v>0</c:v>
                </c:pt>
                <c:pt idx="955">
                  <c:v>4</c:v>
                </c:pt>
                <c:pt idx="956">
                  <c:v>3</c:v>
                </c:pt>
                <c:pt idx="957">
                  <c:v>0</c:v>
                </c:pt>
                <c:pt idx="958">
                  <c:v>0</c:v>
                </c:pt>
                <c:pt idx="959">
                  <c:v>2</c:v>
                </c:pt>
                <c:pt idx="960">
                  <c:v>2</c:v>
                </c:pt>
                <c:pt idx="961">
                  <c:v>0</c:v>
                </c:pt>
                <c:pt idx="962">
                  <c:v>0</c:v>
                </c:pt>
                <c:pt idx="963">
                  <c:v>0</c:v>
                </c:pt>
                <c:pt idx="964">
                  <c:v>3</c:v>
                </c:pt>
                <c:pt idx="965">
                  <c:v>2</c:v>
                </c:pt>
                <c:pt idx="966">
                  <c:v>0</c:v>
                </c:pt>
                <c:pt idx="967">
                  <c:v>0</c:v>
                </c:pt>
                <c:pt idx="968">
                  <c:v>0</c:v>
                </c:pt>
                <c:pt idx="969">
                  <c:v>0</c:v>
                </c:pt>
                <c:pt idx="970">
                  <c:v>2</c:v>
                </c:pt>
                <c:pt idx="971">
                  <c:v>2</c:v>
                </c:pt>
                <c:pt idx="972">
                  <c:v>2</c:v>
                </c:pt>
                <c:pt idx="973">
                  <c:v>2</c:v>
                </c:pt>
                <c:pt idx="974">
                  <c:v>2</c:v>
                </c:pt>
                <c:pt idx="975">
                  <c:v>0</c:v>
                </c:pt>
                <c:pt idx="976">
                  <c:v>0</c:v>
                </c:pt>
                <c:pt idx="977">
                  <c:v>0</c:v>
                </c:pt>
                <c:pt idx="978">
                  <c:v>3</c:v>
                </c:pt>
                <c:pt idx="979">
                  <c:v>7</c:v>
                </c:pt>
                <c:pt idx="980">
                  <c:v>2</c:v>
                </c:pt>
                <c:pt idx="981">
                  <c:v>4</c:v>
                </c:pt>
                <c:pt idx="982">
                  <c:v>3</c:v>
                </c:pt>
                <c:pt idx="983">
                  <c:v>0</c:v>
                </c:pt>
                <c:pt idx="984">
                  <c:v>0</c:v>
                </c:pt>
                <c:pt idx="985">
                  <c:v>6</c:v>
                </c:pt>
                <c:pt idx="986">
                  <c:v>2</c:v>
                </c:pt>
                <c:pt idx="987">
                  <c:v>2</c:v>
                </c:pt>
                <c:pt idx="988">
                  <c:v>2</c:v>
                </c:pt>
                <c:pt idx="989">
                  <c:v>0</c:v>
                </c:pt>
                <c:pt idx="990">
                  <c:v>3</c:v>
                </c:pt>
                <c:pt idx="991">
                  <c:v>0</c:v>
                </c:pt>
                <c:pt idx="992">
                  <c:v>4</c:v>
                </c:pt>
                <c:pt idx="993">
                  <c:v>4</c:v>
                </c:pt>
                <c:pt idx="994">
                  <c:v>0</c:v>
                </c:pt>
                <c:pt idx="995">
                  <c:v>0</c:v>
                </c:pt>
                <c:pt idx="996">
                  <c:v>3</c:v>
                </c:pt>
                <c:pt idx="997">
                  <c:v>0</c:v>
                </c:pt>
                <c:pt idx="998">
                  <c:v>1</c:v>
                </c:pt>
                <c:pt idx="999">
                  <c:v>94</c:v>
                </c:pt>
                <c:pt idx="1000">
                  <c:v>94</c:v>
                </c:pt>
                <c:pt idx="1001">
                  <c:v>89</c:v>
                </c:pt>
                <c:pt idx="1002">
                  <c:v>94</c:v>
                </c:pt>
                <c:pt idx="1003">
                  <c:v>137</c:v>
                </c:pt>
                <c:pt idx="1004">
                  <c:v>133</c:v>
                </c:pt>
                <c:pt idx="1005">
                  <c:v>80</c:v>
                </c:pt>
                <c:pt idx="1006">
                  <c:v>99</c:v>
                </c:pt>
                <c:pt idx="1007">
                  <c:v>52</c:v>
                </c:pt>
                <c:pt idx="1008">
                  <c:v>197</c:v>
                </c:pt>
                <c:pt idx="1009">
                  <c:v>145</c:v>
                </c:pt>
                <c:pt idx="1010">
                  <c:v>0</c:v>
                </c:pt>
                <c:pt idx="1011">
                  <c:v>125</c:v>
                </c:pt>
                <c:pt idx="1012">
                  <c:v>51</c:v>
                </c:pt>
                <c:pt idx="1013">
                  <c:v>120</c:v>
                </c:pt>
                <c:pt idx="1014">
                  <c:v>250</c:v>
                </c:pt>
                <c:pt idx="1015">
                  <c:v>125</c:v>
                </c:pt>
                <c:pt idx="1016">
                  <c:v>50</c:v>
                </c:pt>
                <c:pt idx="1017">
                  <c:v>49</c:v>
                </c:pt>
                <c:pt idx="1018">
                  <c:v>173</c:v>
                </c:pt>
                <c:pt idx="1019">
                  <c:v>193</c:v>
                </c:pt>
                <c:pt idx="1020">
                  <c:v>106</c:v>
                </c:pt>
                <c:pt idx="1021">
                  <c:v>224</c:v>
                </c:pt>
                <c:pt idx="1022">
                  <c:v>23</c:v>
                </c:pt>
                <c:pt idx="1023">
                  <c:v>23</c:v>
                </c:pt>
                <c:pt idx="1024">
                  <c:v>89</c:v>
                </c:pt>
                <c:pt idx="1025">
                  <c:v>134</c:v>
                </c:pt>
                <c:pt idx="1026">
                  <c:v>129</c:v>
                </c:pt>
                <c:pt idx="1027">
                  <c:v>24</c:v>
                </c:pt>
                <c:pt idx="1028">
                  <c:v>82</c:v>
                </c:pt>
                <c:pt idx="1029">
                  <c:v>108</c:v>
                </c:pt>
                <c:pt idx="1030">
                  <c:v>43</c:v>
                </c:pt>
                <c:pt idx="1031">
                  <c:v>62</c:v>
                </c:pt>
                <c:pt idx="1032">
                  <c:v>71</c:v>
                </c:pt>
                <c:pt idx="1033">
                  <c:v>42</c:v>
                </c:pt>
                <c:pt idx="1034">
                  <c:v>42</c:v>
                </c:pt>
                <c:pt idx="1035">
                  <c:v>56</c:v>
                </c:pt>
                <c:pt idx="1036">
                  <c:v>146</c:v>
                </c:pt>
                <c:pt idx="1037">
                  <c:v>134</c:v>
                </c:pt>
                <c:pt idx="1038">
                  <c:v>145</c:v>
                </c:pt>
                <c:pt idx="1039">
                  <c:v>95</c:v>
                </c:pt>
                <c:pt idx="1040">
                  <c:v>21</c:v>
                </c:pt>
                <c:pt idx="1041">
                  <c:v>172</c:v>
                </c:pt>
                <c:pt idx="1042">
                  <c:v>42</c:v>
                </c:pt>
                <c:pt idx="1043">
                  <c:v>210</c:v>
                </c:pt>
                <c:pt idx="1044">
                  <c:v>55</c:v>
                </c:pt>
                <c:pt idx="1045">
                  <c:v>58</c:v>
                </c:pt>
                <c:pt idx="1046">
                  <c:v>40</c:v>
                </c:pt>
                <c:pt idx="1047">
                  <c:v>210</c:v>
                </c:pt>
                <c:pt idx="1048">
                  <c:v>75</c:v>
                </c:pt>
                <c:pt idx="1049">
                  <c:v>227</c:v>
                </c:pt>
                <c:pt idx="1050">
                  <c:v>35</c:v>
                </c:pt>
                <c:pt idx="1051">
                  <c:v>77</c:v>
                </c:pt>
                <c:pt idx="1052">
                  <c:v>0</c:v>
                </c:pt>
                <c:pt idx="1053">
                  <c:v>158</c:v>
                </c:pt>
                <c:pt idx="1054">
                  <c:v>123</c:v>
                </c:pt>
                <c:pt idx="1055">
                  <c:v>132</c:v>
                </c:pt>
                <c:pt idx="1056">
                  <c:v>179</c:v>
                </c:pt>
                <c:pt idx="1057">
                  <c:v>91</c:v>
                </c:pt>
                <c:pt idx="1058">
                  <c:v>29</c:v>
                </c:pt>
                <c:pt idx="1059">
                  <c:v>69</c:v>
                </c:pt>
                <c:pt idx="1060">
                  <c:v>72</c:v>
                </c:pt>
                <c:pt idx="1061">
                  <c:v>182</c:v>
                </c:pt>
                <c:pt idx="1062">
                  <c:v>194</c:v>
                </c:pt>
                <c:pt idx="1063">
                  <c:v>17</c:v>
                </c:pt>
                <c:pt idx="1064">
                  <c:v>16</c:v>
                </c:pt>
                <c:pt idx="1065">
                  <c:v>44</c:v>
                </c:pt>
                <c:pt idx="1066">
                  <c:v>61</c:v>
                </c:pt>
                <c:pt idx="1067">
                  <c:v>38</c:v>
                </c:pt>
                <c:pt idx="1068">
                  <c:v>16</c:v>
                </c:pt>
                <c:pt idx="1069">
                  <c:v>38</c:v>
                </c:pt>
                <c:pt idx="1070">
                  <c:v>0</c:v>
                </c:pt>
                <c:pt idx="1071">
                  <c:v>94</c:v>
                </c:pt>
                <c:pt idx="1072">
                  <c:v>94</c:v>
                </c:pt>
                <c:pt idx="1073">
                  <c:v>47</c:v>
                </c:pt>
                <c:pt idx="1074">
                  <c:v>90</c:v>
                </c:pt>
                <c:pt idx="1075">
                  <c:v>17</c:v>
                </c:pt>
                <c:pt idx="1076">
                  <c:v>65</c:v>
                </c:pt>
                <c:pt idx="1077">
                  <c:v>59</c:v>
                </c:pt>
                <c:pt idx="1078">
                  <c:v>180</c:v>
                </c:pt>
                <c:pt idx="1079">
                  <c:v>224</c:v>
                </c:pt>
                <c:pt idx="1080">
                  <c:v>16</c:v>
                </c:pt>
                <c:pt idx="1081">
                  <c:v>78</c:v>
                </c:pt>
                <c:pt idx="1082">
                  <c:v>0</c:v>
                </c:pt>
                <c:pt idx="1083">
                  <c:v>201</c:v>
                </c:pt>
                <c:pt idx="1084">
                  <c:v>0</c:v>
                </c:pt>
                <c:pt idx="1085">
                  <c:v>182</c:v>
                </c:pt>
                <c:pt idx="1086">
                  <c:v>30</c:v>
                </c:pt>
                <c:pt idx="1087">
                  <c:v>231</c:v>
                </c:pt>
                <c:pt idx="1088">
                  <c:v>149</c:v>
                </c:pt>
                <c:pt idx="1089">
                  <c:v>78</c:v>
                </c:pt>
                <c:pt idx="1090">
                  <c:v>220</c:v>
                </c:pt>
                <c:pt idx="1091">
                  <c:v>89</c:v>
                </c:pt>
                <c:pt idx="1092">
                  <c:v>212</c:v>
                </c:pt>
                <c:pt idx="1093">
                  <c:v>240</c:v>
                </c:pt>
                <c:pt idx="1094">
                  <c:v>104</c:v>
                </c:pt>
                <c:pt idx="1095">
                  <c:v>234</c:v>
                </c:pt>
                <c:pt idx="1096">
                  <c:v>199</c:v>
                </c:pt>
                <c:pt idx="1097">
                  <c:v>127</c:v>
                </c:pt>
                <c:pt idx="1098">
                  <c:v>15</c:v>
                </c:pt>
                <c:pt idx="1099">
                  <c:v>15</c:v>
                </c:pt>
                <c:pt idx="1100">
                  <c:v>146</c:v>
                </c:pt>
                <c:pt idx="1101">
                  <c:v>71</c:v>
                </c:pt>
                <c:pt idx="1102">
                  <c:v>160</c:v>
                </c:pt>
                <c:pt idx="1103">
                  <c:v>0</c:v>
                </c:pt>
                <c:pt idx="1104">
                  <c:v>11</c:v>
                </c:pt>
                <c:pt idx="1105">
                  <c:v>44</c:v>
                </c:pt>
                <c:pt idx="1106">
                  <c:v>80</c:v>
                </c:pt>
                <c:pt idx="1107">
                  <c:v>93</c:v>
                </c:pt>
                <c:pt idx="1108">
                  <c:v>75</c:v>
                </c:pt>
                <c:pt idx="1109">
                  <c:v>173</c:v>
                </c:pt>
                <c:pt idx="1110">
                  <c:v>30</c:v>
                </c:pt>
                <c:pt idx="1111">
                  <c:v>13</c:v>
                </c:pt>
                <c:pt idx="1112">
                  <c:v>158</c:v>
                </c:pt>
                <c:pt idx="1113">
                  <c:v>0</c:v>
                </c:pt>
                <c:pt idx="1114">
                  <c:v>39</c:v>
                </c:pt>
                <c:pt idx="1115">
                  <c:v>65</c:v>
                </c:pt>
                <c:pt idx="1116">
                  <c:v>13</c:v>
                </c:pt>
                <c:pt idx="1117">
                  <c:v>13</c:v>
                </c:pt>
                <c:pt idx="1118">
                  <c:v>0</c:v>
                </c:pt>
                <c:pt idx="1119">
                  <c:v>116</c:v>
                </c:pt>
                <c:pt idx="1120">
                  <c:v>62</c:v>
                </c:pt>
                <c:pt idx="1121">
                  <c:v>12</c:v>
                </c:pt>
                <c:pt idx="1122">
                  <c:v>227</c:v>
                </c:pt>
                <c:pt idx="1123">
                  <c:v>17</c:v>
                </c:pt>
                <c:pt idx="1124">
                  <c:v>65</c:v>
                </c:pt>
                <c:pt idx="1125">
                  <c:v>12</c:v>
                </c:pt>
                <c:pt idx="1126">
                  <c:v>138</c:v>
                </c:pt>
                <c:pt idx="1127">
                  <c:v>119</c:v>
                </c:pt>
                <c:pt idx="1128">
                  <c:v>101</c:v>
                </c:pt>
                <c:pt idx="1129">
                  <c:v>43</c:v>
                </c:pt>
                <c:pt idx="1130">
                  <c:v>86</c:v>
                </c:pt>
                <c:pt idx="1131">
                  <c:v>33</c:v>
                </c:pt>
                <c:pt idx="1132">
                  <c:v>32</c:v>
                </c:pt>
                <c:pt idx="1133">
                  <c:v>10</c:v>
                </c:pt>
                <c:pt idx="1134">
                  <c:v>54</c:v>
                </c:pt>
                <c:pt idx="1135">
                  <c:v>37</c:v>
                </c:pt>
                <c:pt idx="1136">
                  <c:v>64</c:v>
                </c:pt>
                <c:pt idx="1137">
                  <c:v>43</c:v>
                </c:pt>
                <c:pt idx="1138">
                  <c:v>43</c:v>
                </c:pt>
                <c:pt idx="1139">
                  <c:v>171</c:v>
                </c:pt>
                <c:pt idx="1140">
                  <c:v>65</c:v>
                </c:pt>
                <c:pt idx="1141">
                  <c:v>46</c:v>
                </c:pt>
                <c:pt idx="1142">
                  <c:v>151</c:v>
                </c:pt>
                <c:pt idx="1143">
                  <c:v>60</c:v>
                </c:pt>
                <c:pt idx="1144">
                  <c:v>38</c:v>
                </c:pt>
                <c:pt idx="1145">
                  <c:v>28</c:v>
                </c:pt>
                <c:pt idx="1146">
                  <c:v>20</c:v>
                </c:pt>
                <c:pt idx="1147">
                  <c:v>137</c:v>
                </c:pt>
                <c:pt idx="1148">
                  <c:v>177</c:v>
                </c:pt>
                <c:pt idx="1149">
                  <c:v>0</c:v>
                </c:pt>
                <c:pt idx="1150">
                  <c:v>102</c:v>
                </c:pt>
                <c:pt idx="1151">
                  <c:v>23</c:v>
                </c:pt>
                <c:pt idx="1152">
                  <c:v>0</c:v>
                </c:pt>
                <c:pt idx="1153">
                  <c:v>7</c:v>
                </c:pt>
                <c:pt idx="1154">
                  <c:v>84</c:v>
                </c:pt>
                <c:pt idx="1155">
                  <c:v>67</c:v>
                </c:pt>
                <c:pt idx="1156">
                  <c:v>29</c:v>
                </c:pt>
                <c:pt idx="1157">
                  <c:v>50</c:v>
                </c:pt>
                <c:pt idx="1158">
                  <c:v>34</c:v>
                </c:pt>
                <c:pt idx="1159">
                  <c:v>65</c:v>
                </c:pt>
                <c:pt idx="1160">
                  <c:v>69</c:v>
                </c:pt>
                <c:pt idx="1161">
                  <c:v>28</c:v>
                </c:pt>
                <c:pt idx="1162">
                  <c:v>55</c:v>
                </c:pt>
                <c:pt idx="1163">
                  <c:v>7</c:v>
                </c:pt>
                <c:pt idx="1164">
                  <c:v>0</c:v>
                </c:pt>
                <c:pt idx="1165">
                  <c:v>7</c:v>
                </c:pt>
                <c:pt idx="1166">
                  <c:v>8</c:v>
                </c:pt>
                <c:pt idx="1167">
                  <c:v>34</c:v>
                </c:pt>
                <c:pt idx="1168">
                  <c:v>28</c:v>
                </c:pt>
                <c:pt idx="1169">
                  <c:v>85</c:v>
                </c:pt>
                <c:pt idx="1170">
                  <c:v>63</c:v>
                </c:pt>
                <c:pt idx="1171">
                  <c:v>62</c:v>
                </c:pt>
                <c:pt idx="1172">
                  <c:v>77</c:v>
                </c:pt>
                <c:pt idx="1173">
                  <c:v>0</c:v>
                </c:pt>
                <c:pt idx="1174">
                  <c:v>7</c:v>
                </c:pt>
                <c:pt idx="1175">
                  <c:v>15</c:v>
                </c:pt>
                <c:pt idx="1176">
                  <c:v>7</c:v>
                </c:pt>
                <c:pt idx="1177">
                  <c:v>7</c:v>
                </c:pt>
                <c:pt idx="1178">
                  <c:v>25</c:v>
                </c:pt>
                <c:pt idx="1179">
                  <c:v>19</c:v>
                </c:pt>
                <c:pt idx="1180">
                  <c:v>51</c:v>
                </c:pt>
                <c:pt idx="1181">
                  <c:v>13</c:v>
                </c:pt>
                <c:pt idx="1182">
                  <c:v>21</c:v>
                </c:pt>
                <c:pt idx="1183">
                  <c:v>21</c:v>
                </c:pt>
                <c:pt idx="1184">
                  <c:v>6</c:v>
                </c:pt>
                <c:pt idx="1185">
                  <c:v>51</c:v>
                </c:pt>
                <c:pt idx="1186">
                  <c:v>32</c:v>
                </c:pt>
                <c:pt idx="1187">
                  <c:v>6</c:v>
                </c:pt>
                <c:pt idx="1188">
                  <c:v>6</c:v>
                </c:pt>
                <c:pt idx="1189">
                  <c:v>37</c:v>
                </c:pt>
                <c:pt idx="1190">
                  <c:v>45</c:v>
                </c:pt>
                <c:pt idx="1191">
                  <c:v>68</c:v>
                </c:pt>
                <c:pt idx="1192">
                  <c:v>4</c:v>
                </c:pt>
                <c:pt idx="1193">
                  <c:v>7</c:v>
                </c:pt>
                <c:pt idx="1194">
                  <c:v>4</c:v>
                </c:pt>
                <c:pt idx="1195">
                  <c:v>11</c:v>
                </c:pt>
                <c:pt idx="1196">
                  <c:v>39</c:v>
                </c:pt>
                <c:pt idx="1197">
                  <c:v>56</c:v>
                </c:pt>
                <c:pt idx="1198">
                  <c:v>175</c:v>
                </c:pt>
                <c:pt idx="1199">
                  <c:v>0</c:v>
                </c:pt>
                <c:pt idx="1200">
                  <c:v>4</c:v>
                </c:pt>
                <c:pt idx="1201">
                  <c:v>55</c:v>
                </c:pt>
                <c:pt idx="1202">
                  <c:v>4</c:v>
                </c:pt>
                <c:pt idx="1203">
                  <c:v>4</c:v>
                </c:pt>
                <c:pt idx="1204">
                  <c:v>0</c:v>
                </c:pt>
                <c:pt idx="1205">
                  <c:v>5</c:v>
                </c:pt>
                <c:pt idx="1206">
                  <c:v>20</c:v>
                </c:pt>
                <c:pt idx="1207">
                  <c:v>20</c:v>
                </c:pt>
                <c:pt idx="1208">
                  <c:v>15</c:v>
                </c:pt>
                <c:pt idx="1209">
                  <c:v>4</c:v>
                </c:pt>
                <c:pt idx="1210">
                  <c:v>65</c:v>
                </c:pt>
                <c:pt idx="1211">
                  <c:v>0</c:v>
                </c:pt>
                <c:pt idx="1212">
                  <c:v>4</c:v>
                </c:pt>
                <c:pt idx="1213">
                  <c:v>19</c:v>
                </c:pt>
                <c:pt idx="1214">
                  <c:v>25</c:v>
                </c:pt>
                <c:pt idx="1215">
                  <c:v>0</c:v>
                </c:pt>
                <c:pt idx="1216">
                  <c:v>45</c:v>
                </c:pt>
                <c:pt idx="1217">
                  <c:v>4</c:v>
                </c:pt>
                <c:pt idx="1218">
                  <c:v>0</c:v>
                </c:pt>
                <c:pt idx="1219">
                  <c:v>0</c:v>
                </c:pt>
                <c:pt idx="1220">
                  <c:v>102</c:v>
                </c:pt>
                <c:pt idx="1221">
                  <c:v>58</c:v>
                </c:pt>
                <c:pt idx="1222">
                  <c:v>7</c:v>
                </c:pt>
                <c:pt idx="1223">
                  <c:v>17</c:v>
                </c:pt>
                <c:pt idx="1224">
                  <c:v>30</c:v>
                </c:pt>
                <c:pt idx="1225">
                  <c:v>3</c:v>
                </c:pt>
                <c:pt idx="1226">
                  <c:v>33</c:v>
                </c:pt>
                <c:pt idx="1227">
                  <c:v>16</c:v>
                </c:pt>
                <c:pt idx="1228">
                  <c:v>28</c:v>
                </c:pt>
                <c:pt idx="1229">
                  <c:v>12</c:v>
                </c:pt>
                <c:pt idx="1230">
                  <c:v>41</c:v>
                </c:pt>
                <c:pt idx="1231">
                  <c:v>15</c:v>
                </c:pt>
                <c:pt idx="1232">
                  <c:v>4</c:v>
                </c:pt>
                <c:pt idx="1233">
                  <c:v>20</c:v>
                </c:pt>
                <c:pt idx="1234">
                  <c:v>25</c:v>
                </c:pt>
                <c:pt idx="1235">
                  <c:v>0</c:v>
                </c:pt>
                <c:pt idx="1236">
                  <c:v>1</c:v>
                </c:pt>
                <c:pt idx="1237">
                  <c:v>6</c:v>
                </c:pt>
                <c:pt idx="1238">
                  <c:v>34</c:v>
                </c:pt>
                <c:pt idx="1239">
                  <c:v>20</c:v>
                </c:pt>
                <c:pt idx="1240">
                  <c:v>23</c:v>
                </c:pt>
                <c:pt idx="1241">
                  <c:v>24</c:v>
                </c:pt>
                <c:pt idx="1242">
                  <c:v>20</c:v>
                </c:pt>
                <c:pt idx="1243">
                  <c:v>3</c:v>
                </c:pt>
                <c:pt idx="1244">
                  <c:v>8</c:v>
                </c:pt>
                <c:pt idx="1245">
                  <c:v>0</c:v>
                </c:pt>
                <c:pt idx="1246">
                  <c:v>7</c:v>
                </c:pt>
                <c:pt idx="1247">
                  <c:v>0</c:v>
                </c:pt>
                <c:pt idx="1248">
                  <c:v>3</c:v>
                </c:pt>
                <c:pt idx="1249">
                  <c:v>11</c:v>
                </c:pt>
                <c:pt idx="1250">
                  <c:v>4</c:v>
                </c:pt>
                <c:pt idx="1251">
                  <c:v>6</c:v>
                </c:pt>
                <c:pt idx="1252">
                  <c:v>7</c:v>
                </c:pt>
                <c:pt idx="1253">
                  <c:v>2</c:v>
                </c:pt>
                <c:pt idx="1254">
                  <c:v>4</c:v>
                </c:pt>
                <c:pt idx="1255">
                  <c:v>0</c:v>
                </c:pt>
                <c:pt idx="1256">
                  <c:v>13</c:v>
                </c:pt>
                <c:pt idx="1257">
                  <c:v>10</c:v>
                </c:pt>
                <c:pt idx="1258">
                  <c:v>24</c:v>
                </c:pt>
                <c:pt idx="1259">
                  <c:v>7</c:v>
                </c:pt>
                <c:pt idx="1260">
                  <c:v>17</c:v>
                </c:pt>
                <c:pt idx="1261">
                  <c:v>26</c:v>
                </c:pt>
                <c:pt idx="1262">
                  <c:v>4</c:v>
                </c:pt>
                <c:pt idx="1263">
                  <c:v>12</c:v>
                </c:pt>
                <c:pt idx="1264">
                  <c:v>13</c:v>
                </c:pt>
                <c:pt idx="1265">
                  <c:v>7</c:v>
                </c:pt>
                <c:pt idx="1266">
                  <c:v>3</c:v>
                </c:pt>
                <c:pt idx="1267">
                  <c:v>10</c:v>
                </c:pt>
                <c:pt idx="1268">
                  <c:v>10</c:v>
                </c:pt>
                <c:pt idx="1269">
                  <c:v>10</c:v>
                </c:pt>
                <c:pt idx="1270">
                  <c:v>0</c:v>
                </c:pt>
                <c:pt idx="1271">
                  <c:v>0</c:v>
                </c:pt>
                <c:pt idx="1272">
                  <c:v>2</c:v>
                </c:pt>
                <c:pt idx="1273">
                  <c:v>4</c:v>
                </c:pt>
                <c:pt idx="1274">
                  <c:v>0</c:v>
                </c:pt>
                <c:pt idx="1275">
                  <c:v>10</c:v>
                </c:pt>
                <c:pt idx="1276">
                  <c:v>3</c:v>
                </c:pt>
                <c:pt idx="1277">
                  <c:v>15</c:v>
                </c:pt>
                <c:pt idx="1278">
                  <c:v>43</c:v>
                </c:pt>
                <c:pt idx="1279">
                  <c:v>19</c:v>
                </c:pt>
                <c:pt idx="1280">
                  <c:v>30</c:v>
                </c:pt>
                <c:pt idx="1281">
                  <c:v>4</c:v>
                </c:pt>
                <c:pt idx="1282">
                  <c:v>19</c:v>
                </c:pt>
                <c:pt idx="1283">
                  <c:v>12</c:v>
                </c:pt>
                <c:pt idx="1284">
                  <c:v>16</c:v>
                </c:pt>
                <c:pt idx="1285">
                  <c:v>0</c:v>
                </c:pt>
                <c:pt idx="1286">
                  <c:v>0</c:v>
                </c:pt>
                <c:pt idx="1287">
                  <c:v>0</c:v>
                </c:pt>
                <c:pt idx="1288">
                  <c:v>8</c:v>
                </c:pt>
                <c:pt idx="1289">
                  <c:v>0</c:v>
                </c:pt>
                <c:pt idx="1290">
                  <c:v>3</c:v>
                </c:pt>
                <c:pt idx="1291">
                  <c:v>0</c:v>
                </c:pt>
                <c:pt idx="1292">
                  <c:v>19</c:v>
                </c:pt>
                <c:pt idx="1293">
                  <c:v>20</c:v>
                </c:pt>
                <c:pt idx="1294">
                  <c:v>21</c:v>
                </c:pt>
                <c:pt idx="1295">
                  <c:v>3</c:v>
                </c:pt>
                <c:pt idx="1296">
                  <c:v>4</c:v>
                </c:pt>
                <c:pt idx="1297">
                  <c:v>16</c:v>
                </c:pt>
                <c:pt idx="1298">
                  <c:v>0</c:v>
                </c:pt>
                <c:pt idx="1299">
                  <c:v>2</c:v>
                </c:pt>
                <c:pt idx="1300">
                  <c:v>11</c:v>
                </c:pt>
                <c:pt idx="1301">
                  <c:v>4</c:v>
                </c:pt>
                <c:pt idx="1302">
                  <c:v>0</c:v>
                </c:pt>
                <c:pt idx="1303">
                  <c:v>0</c:v>
                </c:pt>
                <c:pt idx="1304">
                  <c:v>13</c:v>
                </c:pt>
                <c:pt idx="1305">
                  <c:v>0</c:v>
                </c:pt>
                <c:pt idx="1306">
                  <c:v>11</c:v>
                </c:pt>
                <c:pt idx="1307">
                  <c:v>19</c:v>
                </c:pt>
                <c:pt idx="1308">
                  <c:v>2</c:v>
                </c:pt>
                <c:pt idx="1309">
                  <c:v>21</c:v>
                </c:pt>
                <c:pt idx="1310">
                  <c:v>0</c:v>
                </c:pt>
                <c:pt idx="1311">
                  <c:v>2</c:v>
                </c:pt>
                <c:pt idx="1312">
                  <c:v>3</c:v>
                </c:pt>
                <c:pt idx="1313">
                  <c:v>11</c:v>
                </c:pt>
                <c:pt idx="1314">
                  <c:v>7</c:v>
                </c:pt>
                <c:pt idx="1315">
                  <c:v>0</c:v>
                </c:pt>
                <c:pt idx="1316">
                  <c:v>6</c:v>
                </c:pt>
                <c:pt idx="1317">
                  <c:v>13</c:v>
                </c:pt>
                <c:pt idx="1318">
                  <c:v>0</c:v>
                </c:pt>
                <c:pt idx="1319">
                  <c:v>19</c:v>
                </c:pt>
                <c:pt idx="1320">
                  <c:v>3</c:v>
                </c:pt>
                <c:pt idx="1321">
                  <c:v>3</c:v>
                </c:pt>
                <c:pt idx="1322">
                  <c:v>15</c:v>
                </c:pt>
                <c:pt idx="1323">
                  <c:v>4</c:v>
                </c:pt>
                <c:pt idx="1324">
                  <c:v>15</c:v>
                </c:pt>
                <c:pt idx="1325">
                  <c:v>10</c:v>
                </c:pt>
                <c:pt idx="1326">
                  <c:v>3</c:v>
                </c:pt>
                <c:pt idx="1327">
                  <c:v>3</c:v>
                </c:pt>
                <c:pt idx="1328">
                  <c:v>30</c:v>
                </c:pt>
                <c:pt idx="1329">
                  <c:v>2</c:v>
                </c:pt>
                <c:pt idx="1330">
                  <c:v>15</c:v>
                </c:pt>
                <c:pt idx="1331">
                  <c:v>0</c:v>
                </c:pt>
                <c:pt idx="1332">
                  <c:v>8</c:v>
                </c:pt>
                <c:pt idx="1333">
                  <c:v>10</c:v>
                </c:pt>
                <c:pt idx="1334">
                  <c:v>10</c:v>
                </c:pt>
                <c:pt idx="1335">
                  <c:v>15</c:v>
                </c:pt>
                <c:pt idx="1336">
                  <c:v>12</c:v>
                </c:pt>
                <c:pt idx="1337">
                  <c:v>10</c:v>
                </c:pt>
                <c:pt idx="1338">
                  <c:v>4</c:v>
                </c:pt>
                <c:pt idx="1339">
                  <c:v>7</c:v>
                </c:pt>
                <c:pt idx="1340">
                  <c:v>2</c:v>
                </c:pt>
                <c:pt idx="1341">
                  <c:v>6</c:v>
                </c:pt>
                <c:pt idx="1342">
                  <c:v>12</c:v>
                </c:pt>
                <c:pt idx="1343">
                  <c:v>3</c:v>
                </c:pt>
                <c:pt idx="1344">
                  <c:v>0</c:v>
                </c:pt>
                <c:pt idx="1345">
                  <c:v>8</c:v>
                </c:pt>
                <c:pt idx="1346">
                  <c:v>0</c:v>
                </c:pt>
                <c:pt idx="1347">
                  <c:v>8</c:v>
                </c:pt>
                <c:pt idx="1348">
                  <c:v>19</c:v>
                </c:pt>
                <c:pt idx="1349">
                  <c:v>3</c:v>
                </c:pt>
                <c:pt idx="1350">
                  <c:v>0</c:v>
                </c:pt>
                <c:pt idx="1351">
                  <c:v>0</c:v>
                </c:pt>
                <c:pt idx="1352">
                  <c:v>16</c:v>
                </c:pt>
                <c:pt idx="1353">
                  <c:v>2</c:v>
                </c:pt>
                <c:pt idx="1354">
                  <c:v>12</c:v>
                </c:pt>
                <c:pt idx="1355">
                  <c:v>13</c:v>
                </c:pt>
                <c:pt idx="1356">
                  <c:v>2</c:v>
                </c:pt>
                <c:pt idx="1357">
                  <c:v>2</c:v>
                </c:pt>
                <c:pt idx="1358">
                  <c:v>0</c:v>
                </c:pt>
                <c:pt idx="1359">
                  <c:v>3</c:v>
                </c:pt>
                <c:pt idx="1360">
                  <c:v>3</c:v>
                </c:pt>
                <c:pt idx="1361">
                  <c:v>2</c:v>
                </c:pt>
                <c:pt idx="1362">
                  <c:v>12</c:v>
                </c:pt>
                <c:pt idx="1363">
                  <c:v>0</c:v>
                </c:pt>
                <c:pt idx="1364">
                  <c:v>0</c:v>
                </c:pt>
                <c:pt idx="1365">
                  <c:v>4</c:v>
                </c:pt>
                <c:pt idx="1366">
                  <c:v>0</c:v>
                </c:pt>
                <c:pt idx="1367">
                  <c:v>0</c:v>
                </c:pt>
                <c:pt idx="1368">
                  <c:v>6</c:v>
                </c:pt>
                <c:pt idx="1369">
                  <c:v>15</c:v>
                </c:pt>
                <c:pt idx="1370">
                  <c:v>0</c:v>
                </c:pt>
                <c:pt idx="1371">
                  <c:v>11</c:v>
                </c:pt>
                <c:pt idx="1372">
                  <c:v>2</c:v>
                </c:pt>
                <c:pt idx="1373">
                  <c:v>0</c:v>
                </c:pt>
                <c:pt idx="1374">
                  <c:v>3</c:v>
                </c:pt>
                <c:pt idx="1375">
                  <c:v>10</c:v>
                </c:pt>
                <c:pt idx="1376">
                  <c:v>0</c:v>
                </c:pt>
                <c:pt idx="1377">
                  <c:v>0</c:v>
                </c:pt>
                <c:pt idx="1378">
                  <c:v>4</c:v>
                </c:pt>
                <c:pt idx="1379">
                  <c:v>0</c:v>
                </c:pt>
                <c:pt idx="1380">
                  <c:v>6</c:v>
                </c:pt>
                <c:pt idx="1381">
                  <c:v>3</c:v>
                </c:pt>
                <c:pt idx="1382">
                  <c:v>6</c:v>
                </c:pt>
                <c:pt idx="1383">
                  <c:v>0</c:v>
                </c:pt>
                <c:pt idx="1384">
                  <c:v>0</c:v>
                </c:pt>
                <c:pt idx="1385">
                  <c:v>0</c:v>
                </c:pt>
                <c:pt idx="1386">
                  <c:v>7</c:v>
                </c:pt>
                <c:pt idx="1387">
                  <c:v>4</c:v>
                </c:pt>
                <c:pt idx="1388">
                  <c:v>11</c:v>
                </c:pt>
                <c:pt idx="1389">
                  <c:v>0</c:v>
                </c:pt>
                <c:pt idx="1390">
                  <c:v>4</c:v>
                </c:pt>
                <c:pt idx="1391">
                  <c:v>7</c:v>
                </c:pt>
                <c:pt idx="1392">
                  <c:v>2</c:v>
                </c:pt>
                <c:pt idx="1393">
                  <c:v>6</c:v>
                </c:pt>
                <c:pt idx="1394">
                  <c:v>0</c:v>
                </c:pt>
                <c:pt idx="1395">
                  <c:v>0</c:v>
                </c:pt>
                <c:pt idx="1396">
                  <c:v>0</c:v>
                </c:pt>
                <c:pt idx="1397">
                  <c:v>2</c:v>
                </c:pt>
                <c:pt idx="1398">
                  <c:v>8</c:v>
                </c:pt>
                <c:pt idx="1399">
                  <c:v>2</c:v>
                </c:pt>
                <c:pt idx="1400">
                  <c:v>3</c:v>
                </c:pt>
                <c:pt idx="1401">
                  <c:v>8</c:v>
                </c:pt>
                <c:pt idx="1402">
                  <c:v>6</c:v>
                </c:pt>
                <c:pt idx="1403">
                  <c:v>0</c:v>
                </c:pt>
                <c:pt idx="1404">
                  <c:v>8</c:v>
                </c:pt>
                <c:pt idx="1405">
                  <c:v>2</c:v>
                </c:pt>
                <c:pt idx="1406">
                  <c:v>0</c:v>
                </c:pt>
                <c:pt idx="1407">
                  <c:v>0</c:v>
                </c:pt>
                <c:pt idx="1408">
                  <c:v>2</c:v>
                </c:pt>
                <c:pt idx="1409">
                  <c:v>0</c:v>
                </c:pt>
                <c:pt idx="1410">
                  <c:v>3</c:v>
                </c:pt>
                <c:pt idx="1411">
                  <c:v>4</c:v>
                </c:pt>
                <c:pt idx="1412">
                  <c:v>4</c:v>
                </c:pt>
                <c:pt idx="1413">
                  <c:v>2</c:v>
                </c:pt>
                <c:pt idx="1414">
                  <c:v>0</c:v>
                </c:pt>
                <c:pt idx="1415">
                  <c:v>2</c:v>
                </c:pt>
                <c:pt idx="1416">
                  <c:v>3</c:v>
                </c:pt>
                <c:pt idx="1417">
                  <c:v>2</c:v>
                </c:pt>
                <c:pt idx="1418">
                  <c:v>3</c:v>
                </c:pt>
                <c:pt idx="1419">
                  <c:v>2</c:v>
                </c:pt>
                <c:pt idx="1420">
                  <c:v>3</c:v>
                </c:pt>
                <c:pt idx="1421">
                  <c:v>3</c:v>
                </c:pt>
                <c:pt idx="1422">
                  <c:v>0</c:v>
                </c:pt>
                <c:pt idx="1423">
                  <c:v>0</c:v>
                </c:pt>
                <c:pt idx="1424">
                  <c:v>3</c:v>
                </c:pt>
                <c:pt idx="1425">
                  <c:v>6</c:v>
                </c:pt>
                <c:pt idx="1426">
                  <c:v>0</c:v>
                </c:pt>
                <c:pt idx="1427">
                  <c:v>2</c:v>
                </c:pt>
                <c:pt idx="1428">
                  <c:v>0</c:v>
                </c:pt>
                <c:pt idx="1429">
                  <c:v>0</c:v>
                </c:pt>
                <c:pt idx="1430">
                  <c:v>0</c:v>
                </c:pt>
                <c:pt idx="1431">
                  <c:v>2</c:v>
                </c:pt>
                <c:pt idx="1432">
                  <c:v>0</c:v>
                </c:pt>
                <c:pt idx="1433">
                  <c:v>0</c:v>
                </c:pt>
                <c:pt idx="1434">
                  <c:v>0</c:v>
                </c:pt>
                <c:pt idx="1435">
                  <c:v>0</c:v>
                </c:pt>
                <c:pt idx="1436">
                  <c:v>2</c:v>
                </c:pt>
                <c:pt idx="1437">
                  <c:v>0</c:v>
                </c:pt>
                <c:pt idx="1438">
                  <c:v>8</c:v>
                </c:pt>
                <c:pt idx="1439">
                  <c:v>0</c:v>
                </c:pt>
                <c:pt idx="1440">
                  <c:v>0</c:v>
                </c:pt>
                <c:pt idx="1441">
                  <c:v>0</c:v>
                </c:pt>
                <c:pt idx="1442">
                  <c:v>97</c:v>
                </c:pt>
                <c:pt idx="1443">
                  <c:v>160</c:v>
                </c:pt>
                <c:pt idx="1444">
                  <c:v>246</c:v>
                </c:pt>
                <c:pt idx="1445">
                  <c:v>219</c:v>
                </c:pt>
                <c:pt idx="1446">
                  <c:v>159</c:v>
                </c:pt>
                <c:pt idx="1447">
                  <c:v>0</c:v>
                </c:pt>
                <c:pt idx="1448">
                  <c:v>232</c:v>
                </c:pt>
                <c:pt idx="1449">
                  <c:v>145</c:v>
                </c:pt>
                <c:pt idx="1450">
                  <c:v>77</c:v>
                </c:pt>
                <c:pt idx="1451">
                  <c:v>28</c:v>
                </c:pt>
                <c:pt idx="1452">
                  <c:v>99</c:v>
                </c:pt>
                <c:pt idx="1453">
                  <c:v>99</c:v>
                </c:pt>
                <c:pt idx="1454">
                  <c:v>25</c:v>
                </c:pt>
                <c:pt idx="1455">
                  <c:v>168</c:v>
                </c:pt>
                <c:pt idx="1456">
                  <c:v>97</c:v>
                </c:pt>
                <c:pt idx="1457">
                  <c:v>50</c:v>
                </c:pt>
                <c:pt idx="1458">
                  <c:v>180</c:v>
                </c:pt>
                <c:pt idx="1459">
                  <c:v>219</c:v>
                </c:pt>
                <c:pt idx="1460">
                  <c:v>40</c:v>
                </c:pt>
                <c:pt idx="1461">
                  <c:v>151</c:v>
                </c:pt>
                <c:pt idx="1462">
                  <c:v>72</c:v>
                </c:pt>
                <c:pt idx="1463">
                  <c:v>145</c:v>
                </c:pt>
                <c:pt idx="1464">
                  <c:v>168</c:v>
                </c:pt>
                <c:pt idx="1465">
                  <c:v>39</c:v>
                </c:pt>
                <c:pt idx="1466">
                  <c:v>93</c:v>
                </c:pt>
                <c:pt idx="1467">
                  <c:v>46</c:v>
                </c:pt>
                <c:pt idx="1468">
                  <c:v>90</c:v>
                </c:pt>
                <c:pt idx="1469">
                  <c:v>46</c:v>
                </c:pt>
                <c:pt idx="1470">
                  <c:v>237</c:v>
                </c:pt>
                <c:pt idx="1471">
                  <c:v>23</c:v>
                </c:pt>
                <c:pt idx="1472">
                  <c:v>33</c:v>
                </c:pt>
                <c:pt idx="1473">
                  <c:v>173</c:v>
                </c:pt>
                <c:pt idx="1474">
                  <c:v>23</c:v>
                </c:pt>
                <c:pt idx="1475">
                  <c:v>202</c:v>
                </c:pt>
                <c:pt idx="1476">
                  <c:v>240</c:v>
                </c:pt>
                <c:pt idx="1477">
                  <c:v>210</c:v>
                </c:pt>
                <c:pt idx="1478">
                  <c:v>40</c:v>
                </c:pt>
                <c:pt idx="1479">
                  <c:v>201</c:v>
                </c:pt>
                <c:pt idx="1480">
                  <c:v>219</c:v>
                </c:pt>
                <c:pt idx="1481">
                  <c:v>20</c:v>
                </c:pt>
                <c:pt idx="1482">
                  <c:v>99</c:v>
                </c:pt>
                <c:pt idx="1483">
                  <c:v>93</c:v>
                </c:pt>
                <c:pt idx="1484">
                  <c:v>80</c:v>
                </c:pt>
                <c:pt idx="1485">
                  <c:v>33</c:v>
                </c:pt>
                <c:pt idx="1486">
                  <c:v>99</c:v>
                </c:pt>
                <c:pt idx="1487">
                  <c:v>159</c:v>
                </c:pt>
                <c:pt idx="1488">
                  <c:v>20</c:v>
                </c:pt>
                <c:pt idx="1489">
                  <c:v>0</c:v>
                </c:pt>
                <c:pt idx="1490">
                  <c:v>75</c:v>
                </c:pt>
                <c:pt idx="1491">
                  <c:v>76</c:v>
                </c:pt>
                <c:pt idx="1492">
                  <c:v>60</c:v>
                </c:pt>
                <c:pt idx="1493">
                  <c:v>58</c:v>
                </c:pt>
                <c:pt idx="1494">
                  <c:v>220</c:v>
                </c:pt>
                <c:pt idx="1495">
                  <c:v>91</c:v>
                </c:pt>
                <c:pt idx="1496">
                  <c:v>76</c:v>
                </c:pt>
                <c:pt idx="1497">
                  <c:v>55</c:v>
                </c:pt>
                <c:pt idx="1498">
                  <c:v>95</c:v>
                </c:pt>
                <c:pt idx="1499">
                  <c:v>0</c:v>
                </c:pt>
                <c:pt idx="1500">
                  <c:v>38</c:v>
                </c:pt>
                <c:pt idx="1501">
                  <c:v>82</c:v>
                </c:pt>
                <c:pt idx="1502">
                  <c:v>91</c:v>
                </c:pt>
                <c:pt idx="1503">
                  <c:v>110</c:v>
                </c:pt>
                <c:pt idx="1504">
                  <c:v>91</c:v>
                </c:pt>
                <c:pt idx="1505">
                  <c:v>104</c:v>
                </c:pt>
                <c:pt idx="1506">
                  <c:v>91</c:v>
                </c:pt>
                <c:pt idx="1507">
                  <c:v>104</c:v>
                </c:pt>
                <c:pt idx="1508">
                  <c:v>216</c:v>
                </c:pt>
                <c:pt idx="1509">
                  <c:v>151</c:v>
                </c:pt>
                <c:pt idx="1510">
                  <c:v>34</c:v>
                </c:pt>
                <c:pt idx="1511">
                  <c:v>52</c:v>
                </c:pt>
                <c:pt idx="1512">
                  <c:v>32</c:v>
                </c:pt>
                <c:pt idx="1513">
                  <c:v>82</c:v>
                </c:pt>
                <c:pt idx="1514">
                  <c:v>0</c:v>
                </c:pt>
                <c:pt idx="1515">
                  <c:v>17</c:v>
                </c:pt>
                <c:pt idx="1516">
                  <c:v>250</c:v>
                </c:pt>
                <c:pt idx="1517">
                  <c:v>127</c:v>
                </c:pt>
                <c:pt idx="1518">
                  <c:v>17</c:v>
                </c:pt>
                <c:pt idx="1519">
                  <c:v>0</c:v>
                </c:pt>
                <c:pt idx="1520">
                  <c:v>78</c:v>
                </c:pt>
                <c:pt idx="1521">
                  <c:v>16</c:v>
                </c:pt>
                <c:pt idx="1522">
                  <c:v>16</c:v>
                </c:pt>
                <c:pt idx="1523">
                  <c:v>220</c:v>
                </c:pt>
                <c:pt idx="1524">
                  <c:v>0</c:v>
                </c:pt>
                <c:pt idx="1525">
                  <c:v>147</c:v>
                </c:pt>
                <c:pt idx="1526">
                  <c:v>184</c:v>
                </c:pt>
                <c:pt idx="1527">
                  <c:v>119</c:v>
                </c:pt>
                <c:pt idx="1528">
                  <c:v>63</c:v>
                </c:pt>
                <c:pt idx="1529">
                  <c:v>223</c:v>
                </c:pt>
                <c:pt idx="1530">
                  <c:v>71</c:v>
                </c:pt>
                <c:pt idx="1531">
                  <c:v>76</c:v>
                </c:pt>
                <c:pt idx="1532">
                  <c:v>16</c:v>
                </c:pt>
                <c:pt idx="1533">
                  <c:v>16</c:v>
                </c:pt>
                <c:pt idx="1534">
                  <c:v>120</c:v>
                </c:pt>
                <c:pt idx="1535">
                  <c:v>98</c:v>
                </c:pt>
                <c:pt idx="1536">
                  <c:v>54</c:v>
                </c:pt>
                <c:pt idx="1537">
                  <c:v>188</c:v>
                </c:pt>
                <c:pt idx="1538">
                  <c:v>185</c:v>
                </c:pt>
                <c:pt idx="1539">
                  <c:v>199</c:v>
                </c:pt>
                <c:pt idx="1540">
                  <c:v>168</c:v>
                </c:pt>
                <c:pt idx="1541">
                  <c:v>197</c:v>
                </c:pt>
                <c:pt idx="1542">
                  <c:v>75</c:v>
                </c:pt>
                <c:pt idx="1543">
                  <c:v>12</c:v>
                </c:pt>
                <c:pt idx="1544">
                  <c:v>141</c:v>
                </c:pt>
                <c:pt idx="1545">
                  <c:v>104</c:v>
                </c:pt>
                <c:pt idx="1546">
                  <c:v>45</c:v>
                </c:pt>
                <c:pt idx="1547">
                  <c:v>28</c:v>
                </c:pt>
                <c:pt idx="1548">
                  <c:v>128</c:v>
                </c:pt>
                <c:pt idx="1549">
                  <c:v>42</c:v>
                </c:pt>
                <c:pt idx="1550">
                  <c:v>112</c:v>
                </c:pt>
                <c:pt idx="1551">
                  <c:v>99</c:v>
                </c:pt>
                <c:pt idx="1552">
                  <c:v>13</c:v>
                </c:pt>
                <c:pt idx="1553">
                  <c:v>33</c:v>
                </c:pt>
                <c:pt idx="1554">
                  <c:v>13</c:v>
                </c:pt>
                <c:pt idx="1555">
                  <c:v>13</c:v>
                </c:pt>
                <c:pt idx="1556">
                  <c:v>0</c:v>
                </c:pt>
                <c:pt idx="1557">
                  <c:v>106</c:v>
                </c:pt>
                <c:pt idx="1558">
                  <c:v>11</c:v>
                </c:pt>
                <c:pt idx="1559">
                  <c:v>84</c:v>
                </c:pt>
                <c:pt idx="1560">
                  <c:v>149</c:v>
                </c:pt>
                <c:pt idx="1561">
                  <c:v>119</c:v>
                </c:pt>
                <c:pt idx="1562">
                  <c:v>0</c:v>
                </c:pt>
                <c:pt idx="1563">
                  <c:v>50</c:v>
                </c:pt>
                <c:pt idx="1564">
                  <c:v>13</c:v>
                </c:pt>
                <c:pt idx="1565">
                  <c:v>13</c:v>
                </c:pt>
                <c:pt idx="1566">
                  <c:v>13</c:v>
                </c:pt>
                <c:pt idx="1567">
                  <c:v>197</c:v>
                </c:pt>
                <c:pt idx="1568">
                  <c:v>63</c:v>
                </c:pt>
                <c:pt idx="1569">
                  <c:v>37</c:v>
                </c:pt>
                <c:pt idx="1570">
                  <c:v>137</c:v>
                </c:pt>
                <c:pt idx="1571">
                  <c:v>50</c:v>
                </c:pt>
                <c:pt idx="1572">
                  <c:v>13</c:v>
                </c:pt>
                <c:pt idx="1573">
                  <c:v>63</c:v>
                </c:pt>
                <c:pt idx="1574">
                  <c:v>0</c:v>
                </c:pt>
                <c:pt idx="1575">
                  <c:v>11</c:v>
                </c:pt>
                <c:pt idx="1576">
                  <c:v>237</c:v>
                </c:pt>
                <c:pt idx="1577">
                  <c:v>25</c:v>
                </c:pt>
                <c:pt idx="1578">
                  <c:v>75</c:v>
                </c:pt>
                <c:pt idx="1579">
                  <c:v>93</c:v>
                </c:pt>
                <c:pt idx="1580">
                  <c:v>33</c:v>
                </c:pt>
                <c:pt idx="1581">
                  <c:v>104</c:v>
                </c:pt>
                <c:pt idx="1582">
                  <c:v>34</c:v>
                </c:pt>
                <c:pt idx="1583">
                  <c:v>50</c:v>
                </c:pt>
                <c:pt idx="1584">
                  <c:v>43</c:v>
                </c:pt>
                <c:pt idx="1585">
                  <c:v>63</c:v>
                </c:pt>
                <c:pt idx="1586">
                  <c:v>23</c:v>
                </c:pt>
                <c:pt idx="1587">
                  <c:v>36</c:v>
                </c:pt>
                <c:pt idx="1588">
                  <c:v>36</c:v>
                </c:pt>
                <c:pt idx="1589">
                  <c:v>167</c:v>
                </c:pt>
                <c:pt idx="1590">
                  <c:v>80</c:v>
                </c:pt>
                <c:pt idx="1591">
                  <c:v>0</c:v>
                </c:pt>
                <c:pt idx="1592">
                  <c:v>56</c:v>
                </c:pt>
                <c:pt idx="1593">
                  <c:v>184</c:v>
                </c:pt>
                <c:pt idx="1594">
                  <c:v>150</c:v>
                </c:pt>
                <c:pt idx="1595">
                  <c:v>34</c:v>
                </c:pt>
                <c:pt idx="1596">
                  <c:v>0</c:v>
                </c:pt>
                <c:pt idx="1597">
                  <c:v>11</c:v>
                </c:pt>
                <c:pt idx="1598">
                  <c:v>11</c:v>
                </c:pt>
                <c:pt idx="1599">
                  <c:v>11</c:v>
                </c:pt>
                <c:pt idx="1600">
                  <c:v>32</c:v>
                </c:pt>
                <c:pt idx="1601">
                  <c:v>192</c:v>
                </c:pt>
                <c:pt idx="1602">
                  <c:v>55</c:v>
                </c:pt>
                <c:pt idx="1603">
                  <c:v>29</c:v>
                </c:pt>
                <c:pt idx="1604">
                  <c:v>80</c:v>
                </c:pt>
                <c:pt idx="1605">
                  <c:v>142</c:v>
                </c:pt>
                <c:pt idx="1606">
                  <c:v>59</c:v>
                </c:pt>
                <c:pt idx="1607">
                  <c:v>10</c:v>
                </c:pt>
                <c:pt idx="1608">
                  <c:v>258</c:v>
                </c:pt>
                <c:pt idx="1609">
                  <c:v>56</c:v>
                </c:pt>
                <c:pt idx="1610">
                  <c:v>90</c:v>
                </c:pt>
                <c:pt idx="1611">
                  <c:v>41</c:v>
                </c:pt>
                <c:pt idx="1612">
                  <c:v>10</c:v>
                </c:pt>
                <c:pt idx="1613">
                  <c:v>188</c:v>
                </c:pt>
                <c:pt idx="1614">
                  <c:v>10</c:v>
                </c:pt>
                <c:pt idx="1615">
                  <c:v>37</c:v>
                </c:pt>
                <c:pt idx="1616">
                  <c:v>0</c:v>
                </c:pt>
                <c:pt idx="1617">
                  <c:v>76</c:v>
                </c:pt>
                <c:pt idx="1618">
                  <c:v>136</c:v>
                </c:pt>
                <c:pt idx="1619">
                  <c:v>42</c:v>
                </c:pt>
                <c:pt idx="1620">
                  <c:v>111</c:v>
                </c:pt>
                <c:pt idx="1621">
                  <c:v>10</c:v>
                </c:pt>
                <c:pt idx="1622">
                  <c:v>19</c:v>
                </c:pt>
                <c:pt idx="1623">
                  <c:v>101</c:v>
                </c:pt>
                <c:pt idx="1624">
                  <c:v>120</c:v>
                </c:pt>
                <c:pt idx="1625">
                  <c:v>10</c:v>
                </c:pt>
                <c:pt idx="1626">
                  <c:v>19</c:v>
                </c:pt>
                <c:pt idx="1627">
                  <c:v>7</c:v>
                </c:pt>
                <c:pt idx="1628">
                  <c:v>16</c:v>
                </c:pt>
                <c:pt idx="1629">
                  <c:v>0</c:v>
                </c:pt>
                <c:pt idx="1630">
                  <c:v>19</c:v>
                </c:pt>
                <c:pt idx="1631">
                  <c:v>101</c:v>
                </c:pt>
                <c:pt idx="1632">
                  <c:v>84</c:v>
                </c:pt>
                <c:pt idx="1633">
                  <c:v>0</c:v>
                </c:pt>
                <c:pt idx="1634">
                  <c:v>58</c:v>
                </c:pt>
                <c:pt idx="1635">
                  <c:v>8</c:v>
                </c:pt>
                <c:pt idx="1636">
                  <c:v>86</c:v>
                </c:pt>
                <c:pt idx="1637">
                  <c:v>32</c:v>
                </c:pt>
                <c:pt idx="1638">
                  <c:v>16</c:v>
                </c:pt>
                <c:pt idx="1639">
                  <c:v>0</c:v>
                </c:pt>
                <c:pt idx="1640">
                  <c:v>39</c:v>
                </c:pt>
                <c:pt idx="1641">
                  <c:v>7</c:v>
                </c:pt>
                <c:pt idx="1642">
                  <c:v>77</c:v>
                </c:pt>
                <c:pt idx="1643">
                  <c:v>16</c:v>
                </c:pt>
                <c:pt idx="1644">
                  <c:v>15</c:v>
                </c:pt>
                <c:pt idx="1645">
                  <c:v>13</c:v>
                </c:pt>
                <c:pt idx="1646">
                  <c:v>0</c:v>
                </c:pt>
                <c:pt idx="1647">
                  <c:v>41</c:v>
                </c:pt>
                <c:pt idx="1648">
                  <c:v>7</c:v>
                </c:pt>
                <c:pt idx="1649">
                  <c:v>21</c:v>
                </c:pt>
                <c:pt idx="1650">
                  <c:v>38</c:v>
                </c:pt>
                <c:pt idx="1651">
                  <c:v>6</c:v>
                </c:pt>
                <c:pt idx="1652">
                  <c:v>0</c:v>
                </c:pt>
                <c:pt idx="1653">
                  <c:v>7</c:v>
                </c:pt>
                <c:pt idx="1654">
                  <c:v>82</c:v>
                </c:pt>
                <c:pt idx="1655">
                  <c:v>40</c:v>
                </c:pt>
                <c:pt idx="1656">
                  <c:v>11</c:v>
                </c:pt>
                <c:pt idx="1657">
                  <c:v>95</c:v>
                </c:pt>
                <c:pt idx="1658">
                  <c:v>0</c:v>
                </c:pt>
                <c:pt idx="1659">
                  <c:v>19</c:v>
                </c:pt>
                <c:pt idx="1660">
                  <c:v>86</c:v>
                </c:pt>
                <c:pt idx="1661">
                  <c:v>106</c:v>
                </c:pt>
                <c:pt idx="1662">
                  <c:v>12</c:v>
                </c:pt>
                <c:pt idx="1663">
                  <c:v>19</c:v>
                </c:pt>
                <c:pt idx="1664">
                  <c:v>6</c:v>
                </c:pt>
                <c:pt idx="1665">
                  <c:v>43</c:v>
                </c:pt>
                <c:pt idx="1666">
                  <c:v>43</c:v>
                </c:pt>
                <c:pt idx="1667">
                  <c:v>19</c:v>
                </c:pt>
                <c:pt idx="1668">
                  <c:v>0</c:v>
                </c:pt>
                <c:pt idx="1669">
                  <c:v>4</c:v>
                </c:pt>
                <c:pt idx="1670">
                  <c:v>68</c:v>
                </c:pt>
                <c:pt idx="1671">
                  <c:v>34</c:v>
                </c:pt>
                <c:pt idx="1672">
                  <c:v>41</c:v>
                </c:pt>
                <c:pt idx="1673">
                  <c:v>6</c:v>
                </c:pt>
                <c:pt idx="1674">
                  <c:v>6</c:v>
                </c:pt>
                <c:pt idx="1675">
                  <c:v>179</c:v>
                </c:pt>
                <c:pt idx="1676">
                  <c:v>10</c:v>
                </c:pt>
                <c:pt idx="1677">
                  <c:v>4</c:v>
                </c:pt>
                <c:pt idx="1678">
                  <c:v>71</c:v>
                </c:pt>
                <c:pt idx="1679">
                  <c:v>20</c:v>
                </c:pt>
                <c:pt idx="1680">
                  <c:v>10</c:v>
                </c:pt>
                <c:pt idx="1681">
                  <c:v>17</c:v>
                </c:pt>
                <c:pt idx="1682">
                  <c:v>59</c:v>
                </c:pt>
                <c:pt idx="1683">
                  <c:v>0</c:v>
                </c:pt>
                <c:pt idx="1684">
                  <c:v>39</c:v>
                </c:pt>
                <c:pt idx="1685">
                  <c:v>20</c:v>
                </c:pt>
                <c:pt idx="1686">
                  <c:v>8</c:v>
                </c:pt>
                <c:pt idx="1687">
                  <c:v>15</c:v>
                </c:pt>
                <c:pt idx="1688">
                  <c:v>26</c:v>
                </c:pt>
                <c:pt idx="1689">
                  <c:v>50</c:v>
                </c:pt>
                <c:pt idx="1690">
                  <c:v>39</c:v>
                </c:pt>
                <c:pt idx="1691">
                  <c:v>10</c:v>
                </c:pt>
                <c:pt idx="1692">
                  <c:v>8</c:v>
                </c:pt>
                <c:pt idx="1693">
                  <c:v>0</c:v>
                </c:pt>
                <c:pt idx="1694">
                  <c:v>24</c:v>
                </c:pt>
                <c:pt idx="1695">
                  <c:v>4</c:v>
                </c:pt>
                <c:pt idx="1696">
                  <c:v>36</c:v>
                </c:pt>
                <c:pt idx="1697">
                  <c:v>39</c:v>
                </c:pt>
                <c:pt idx="1698">
                  <c:v>8</c:v>
                </c:pt>
                <c:pt idx="1699">
                  <c:v>4</c:v>
                </c:pt>
                <c:pt idx="1700">
                  <c:v>12</c:v>
                </c:pt>
                <c:pt idx="1701">
                  <c:v>24</c:v>
                </c:pt>
                <c:pt idx="1702">
                  <c:v>38</c:v>
                </c:pt>
                <c:pt idx="1703">
                  <c:v>84</c:v>
                </c:pt>
                <c:pt idx="1704">
                  <c:v>4</c:v>
                </c:pt>
                <c:pt idx="1705">
                  <c:v>55</c:v>
                </c:pt>
                <c:pt idx="1706">
                  <c:v>11</c:v>
                </c:pt>
                <c:pt idx="1707">
                  <c:v>0</c:v>
                </c:pt>
                <c:pt idx="1708">
                  <c:v>4</c:v>
                </c:pt>
                <c:pt idx="1709">
                  <c:v>8</c:v>
                </c:pt>
                <c:pt idx="1710">
                  <c:v>8</c:v>
                </c:pt>
                <c:pt idx="1711">
                  <c:v>34</c:v>
                </c:pt>
                <c:pt idx="1712">
                  <c:v>150</c:v>
                </c:pt>
                <c:pt idx="1713">
                  <c:v>4</c:v>
                </c:pt>
                <c:pt idx="1714">
                  <c:v>73</c:v>
                </c:pt>
                <c:pt idx="1715">
                  <c:v>11</c:v>
                </c:pt>
                <c:pt idx="1716">
                  <c:v>15</c:v>
                </c:pt>
                <c:pt idx="1717">
                  <c:v>0</c:v>
                </c:pt>
                <c:pt idx="1718">
                  <c:v>0</c:v>
                </c:pt>
                <c:pt idx="1719">
                  <c:v>30</c:v>
                </c:pt>
                <c:pt idx="1720">
                  <c:v>0</c:v>
                </c:pt>
                <c:pt idx="1721">
                  <c:v>3</c:v>
                </c:pt>
                <c:pt idx="1722">
                  <c:v>3</c:v>
                </c:pt>
                <c:pt idx="1723">
                  <c:v>17</c:v>
                </c:pt>
                <c:pt idx="1724">
                  <c:v>0</c:v>
                </c:pt>
                <c:pt idx="1725">
                  <c:v>7</c:v>
                </c:pt>
                <c:pt idx="1726">
                  <c:v>3</c:v>
                </c:pt>
                <c:pt idx="1727">
                  <c:v>6</c:v>
                </c:pt>
                <c:pt idx="1728">
                  <c:v>10</c:v>
                </c:pt>
                <c:pt idx="1729">
                  <c:v>0</c:v>
                </c:pt>
                <c:pt idx="1730">
                  <c:v>6</c:v>
                </c:pt>
                <c:pt idx="1731">
                  <c:v>65</c:v>
                </c:pt>
                <c:pt idx="1732">
                  <c:v>20</c:v>
                </c:pt>
                <c:pt idx="1733">
                  <c:v>15</c:v>
                </c:pt>
                <c:pt idx="1734">
                  <c:v>6</c:v>
                </c:pt>
                <c:pt idx="1735">
                  <c:v>15</c:v>
                </c:pt>
                <c:pt idx="1736">
                  <c:v>43</c:v>
                </c:pt>
                <c:pt idx="1737">
                  <c:v>37</c:v>
                </c:pt>
                <c:pt idx="1738">
                  <c:v>6</c:v>
                </c:pt>
                <c:pt idx="1739">
                  <c:v>33</c:v>
                </c:pt>
                <c:pt idx="1740">
                  <c:v>17</c:v>
                </c:pt>
                <c:pt idx="1741">
                  <c:v>0</c:v>
                </c:pt>
                <c:pt idx="1742">
                  <c:v>16</c:v>
                </c:pt>
                <c:pt idx="1743">
                  <c:v>12</c:v>
                </c:pt>
                <c:pt idx="1744">
                  <c:v>0</c:v>
                </c:pt>
                <c:pt idx="1745">
                  <c:v>2</c:v>
                </c:pt>
                <c:pt idx="1746">
                  <c:v>24</c:v>
                </c:pt>
                <c:pt idx="1747">
                  <c:v>7</c:v>
                </c:pt>
                <c:pt idx="1748">
                  <c:v>21</c:v>
                </c:pt>
                <c:pt idx="1749">
                  <c:v>19</c:v>
                </c:pt>
                <c:pt idx="1750">
                  <c:v>19</c:v>
                </c:pt>
                <c:pt idx="1751">
                  <c:v>4</c:v>
                </c:pt>
                <c:pt idx="1752">
                  <c:v>2</c:v>
                </c:pt>
                <c:pt idx="1753">
                  <c:v>0</c:v>
                </c:pt>
                <c:pt idx="1754">
                  <c:v>0</c:v>
                </c:pt>
                <c:pt idx="1755">
                  <c:v>11</c:v>
                </c:pt>
                <c:pt idx="1756">
                  <c:v>37</c:v>
                </c:pt>
                <c:pt idx="1757">
                  <c:v>25</c:v>
                </c:pt>
                <c:pt idx="1758">
                  <c:v>2</c:v>
                </c:pt>
                <c:pt idx="1759">
                  <c:v>10</c:v>
                </c:pt>
                <c:pt idx="1760">
                  <c:v>2</c:v>
                </c:pt>
                <c:pt idx="1761">
                  <c:v>13</c:v>
                </c:pt>
                <c:pt idx="1762">
                  <c:v>0</c:v>
                </c:pt>
                <c:pt idx="1763">
                  <c:v>10</c:v>
                </c:pt>
                <c:pt idx="1764">
                  <c:v>2</c:v>
                </c:pt>
                <c:pt idx="1765">
                  <c:v>2</c:v>
                </c:pt>
                <c:pt idx="1766">
                  <c:v>20</c:v>
                </c:pt>
                <c:pt idx="1767">
                  <c:v>12</c:v>
                </c:pt>
                <c:pt idx="1768">
                  <c:v>3</c:v>
                </c:pt>
                <c:pt idx="1769">
                  <c:v>7</c:v>
                </c:pt>
                <c:pt idx="1770">
                  <c:v>2</c:v>
                </c:pt>
                <c:pt idx="1771">
                  <c:v>4</c:v>
                </c:pt>
                <c:pt idx="1772">
                  <c:v>30</c:v>
                </c:pt>
                <c:pt idx="1773">
                  <c:v>12</c:v>
                </c:pt>
                <c:pt idx="1774">
                  <c:v>0</c:v>
                </c:pt>
                <c:pt idx="1775">
                  <c:v>7</c:v>
                </c:pt>
                <c:pt idx="1776">
                  <c:v>2</c:v>
                </c:pt>
                <c:pt idx="1777">
                  <c:v>12</c:v>
                </c:pt>
                <c:pt idx="1778">
                  <c:v>2</c:v>
                </c:pt>
                <c:pt idx="1779">
                  <c:v>29</c:v>
                </c:pt>
                <c:pt idx="1780">
                  <c:v>2</c:v>
                </c:pt>
                <c:pt idx="1781">
                  <c:v>13</c:v>
                </c:pt>
                <c:pt idx="1782">
                  <c:v>13</c:v>
                </c:pt>
                <c:pt idx="1783">
                  <c:v>12</c:v>
                </c:pt>
                <c:pt idx="1784">
                  <c:v>7</c:v>
                </c:pt>
                <c:pt idx="1785">
                  <c:v>6</c:v>
                </c:pt>
                <c:pt idx="1786">
                  <c:v>0</c:v>
                </c:pt>
                <c:pt idx="1787">
                  <c:v>0</c:v>
                </c:pt>
                <c:pt idx="1788">
                  <c:v>13</c:v>
                </c:pt>
                <c:pt idx="1789">
                  <c:v>4</c:v>
                </c:pt>
                <c:pt idx="1790">
                  <c:v>0</c:v>
                </c:pt>
                <c:pt idx="1791">
                  <c:v>6</c:v>
                </c:pt>
                <c:pt idx="1792">
                  <c:v>8</c:v>
                </c:pt>
                <c:pt idx="1793">
                  <c:v>4</c:v>
                </c:pt>
                <c:pt idx="1794">
                  <c:v>0</c:v>
                </c:pt>
                <c:pt idx="1795">
                  <c:v>4</c:v>
                </c:pt>
                <c:pt idx="1796">
                  <c:v>4</c:v>
                </c:pt>
                <c:pt idx="1797">
                  <c:v>8</c:v>
                </c:pt>
                <c:pt idx="1798">
                  <c:v>6</c:v>
                </c:pt>
                <c:pt idx="1799">
                  <c:v>6</c:v>
                </c:pt>
                <c:pt idx="1800">
                  <c:v>6</c:v>
                </c:pt>
                <c:pt idx="1801">
                  <c:v>24</c:v>
                </c:pt>
                <c:pt idx="1802">
                  <c:v>4</c:v>
                </c:pt>
                <c:pt idx="1803">
                  <c:v>0</c:v>
                </c:pt>
                <c:pt idx="1804">
                  <c:v>29</c:v>
                </c:pt>
                <c:pt idx="1805">
                  <c:v>2</c:v>
                </c:pt>
                <c:pt idx="1806">
                  <c:v>3</c:v>
                </c:pt>
                <c:pt idx="1807">
                  <c:v>12</c:v>
                </c:pt>
                <c:pt idx="1808">
                  <c:v>3</c:v>
                </c:pt>
                <c:pt idx="1809">
                  <c:v>28</c:v>
                </c:pt>
                <c:pt idx="1810">
                  <c:v>0</c:v>
                </c:pt>
                <c:pt idx="1811">
                  <c:v>11</c:v>
                </c:pt>
                <c:pt idx="1812">
                  <c:v>12</c:v>
                </c:pt>
                <c:pt idx="1813">
                  <c:v>0</c:v>
                </c:pt>
                <c:pt idx="1814">
                  <c:v>0</c:v>
                </c:pt>
                <c:pt idx="1815">
                  <c:v>6</c:v>
                </c:pt>
                <c:pt idx="1816">
                  <c:v>4</c:v>
                </c:pt>
                <c:pt idx="1817">
                  <c:v>0</c:v>
                </c:pt>
                <c:pt idx="1818">
                  <c:v>2</c:v>
                </c:pt>
                <c:pt idx="1819">
                  <c:v>10</c:v>
                </c:pt>
                <c:pt idx="1820">
                  <c:v>2</c:v>
                </c:pt>
                <c:pt idx="1821">
                  <c:v>19</c:v>
                </c:pt>
                <c:pt idx="1822">
                  <c:v>3</c:v>
                </c:pt>
                <c:pt idx="1823">
                  <c:v>0</c:v>
                </c:pt>
                <c:pt idx="1824">
                  <c:v>21</c:v>
                </c:pt>
                <c:pt idx="1825">
                  <c:v>0</c:v>
                </c:pt>
                <c:pt idx="1826">
                  <c:v>0</c:v>
                </c:pt>
                <c:pt idx="1827">
                  <c:v>8</c:v>
                </c:pt>
                <c:pt idx="1828">
                  <c:v>0</c:v>
                </c:pt>
                <c:pt idx="1829">
                  <c:v>2</c:v>
                </c:pt>
                <c:pt idx="1830">
                  <c:v>2</c:v>
                </c:pt>
                <c:pt idx="1831">
                  <c:v>4</c:v>
                </c:pt>
                <c:pt idx="1832">
                  <c:v>6</c:v>
                </c:pt>
                <c:pt idx="1833">
                  <c:v>4</c:v>
                </c:pt>
                <c:pt idx="1834">
                  <c:v>0</c:v>
                </c:pt>
                <c:pt idx="1835">
                  <c:v>7</c:v>
                </c:pt>
                <c:pt idx="1836">
                  <c:v>2</c:v>
                </c:pt>
                <c:pt idx="1837">
                  <c:v>2</c:v>
                </c:pt>
                <c:pt idx="1838">
                  <c:v>0</c:v>
                </c:pt>
                <c:pt idx="1839">
                  <c:v>4</c:v>
                </c:pt>
                <c:pt idx="1840">
                  <c:v>3</c:v>
                </c:pt>
                <c:pt idx="1841">
                  <c:v>2</c:v>
                </c:pt>
                <c:pt idx="1842">
                  <c:v>0</c:v>
                </c:pt>
                <c:pt idx="1843">
                  <c:v>4</c:v>
                </c:pt>
                <c:pt idx="1844">
                  <c:v>3</c:v>
                </c:pt>
                <c:pt idx="1845">
                  <c:v>10</c:v>
                </c:pt>
                <c:pt idx="1846">
                  <c:v>2</c:v>
                </c:pt>
                <c:pt idx="1847">
                  <c:v>0</c:v>
                </c:pt>
                <c:pt idx="1848">
                  <c:v>3</c:v>
                </c:pt>
                <c:pt idx="1849">
                  <c:v>2</c:v>
                </c:pt>
                <c:pt idx="1850">
                  <c:v>3</c:v>
                </c:pt>
                <c:pt idx="1851">
                  <c:v>11</c:v>
                </c:pt>
                <c:pt idx="1852">
                  <c:v>10</c:v>
                </c:pt>
                <c:pt idx="1853">
                  <c:v>7</c:v>
                </c:pt>
                <c:pt idx="1854">
                  <c:v>3</c:v>
                </c:pt>
                <c:pt idx="1855">
                  <c:v>3</c:v>
                </c:pt>
                <c:pt idx="1856">
                  <c:v>0</c:v>
                </c:pt>
                <c:pt idx="1857">
                  <c:v>2</c:v>
                </c:pt>
                <c:pt idx="1858">
                  <c:v>0</c:v>
                </c:pt>
                <c:pt idx="1859">
                  <c:v>3</c:v>
                </c:pt>
                <c:pt idx="1860">
                  <c:v>0</c:v>
                </c:pt>
                <c:pt idx="1861">
                  <c:v>1</c:v>
                </c:pt>
                <c:pt idx="1862">
                  <c:v>11</c:v>
                </c:pt>
                <c:pt idx="1863">
                  <c:v>7</c:v>
                </c:pt>
                <c:pt idx="1864">
                  <c:v>6</c:v>
                </c:pt>
                <c:pt idx="1865">
                  <c:v>2</c:v>
                </c:pt>
                <c:pt idx="1866">
                  <c:v>0</c:v>
                </c:pt>
                <c:pt idx="1867">
                  <c:v>6</c:v>
                </c:pt>
                <c:pt idx="1868">
                  <c:v>3</c:v>
                </c:pt>
                <c:pt idx="1869">
                  <c:v>3</c:v>
                </c:pt>
                <c:pt idx="1870">
                  <c:v>3</c:v>
                </c:pt>
                <c:pt idx="1871">
                  <c:v>2</c:v>
                </c:pt>
                <c:pt idx="1872">
                  <c:v>0</c:v>
                </c:pt>
                <c:pt idx="1873">
                  <c:v>2</c:v>
                </c:pt>
                <c:pt idx="1874">
                  <c:v>17</c:v>
                </c:pt>
                <c:pt idx="1875">
                  <c:v>7</c:v>
                </c:pt>
                <c:pt idx="1876">
                  <c:v>3</c:v>
                </c:pt>
                <c:pt idx="1877">
                  <c:v>10</c:v>
                </c:pt>
                <c:pt idx="1878">
                  <c:v>15</c:v>
                </c:pt>
                <c:pt idx="1879">
                  <c:v>0</c:v>
                </c:pt>
                <c:pt idx="1880">
                  <c:v>0</c:v>
                </c:pt>
                <c:pt idx="1881">
                  <c:v>0</c:v>
                </c:pt>
                <c:pt idx="1882">
                  <c:v>2</c:v>
                </c:pt>
                <c:pt idx="1883">
                  <c:v>2</c:v>
                </c:pt>
                <c:pt idx="1884">
                  <c:v>6</c:v>
                </c:pt>
                <c:pt idx="1885">
                  <c:v>0</c:v>
                </c:pt>
                <c:pt idx="1886">
                  <c:v>2</c:v>
                </c:pt>
                <c:pt idx="1887">
                  <c:v>0</c:v>
                </c:pt>
                <c:pt idx="1888">
                  <c:v>6</c:v>
                </c:pt>
                <c:pt idx="1889">
                  <c:v>3</c:v>
                </c:pt>
                <c:pt idx="1890">
                  <c:v>0</c:v>
                </c:pt>
                <c:pt idx="1891">
                  <c:v>4</c:v>
                </c:pt>
                <c:pt idx="1892">
                  <c:v>0</c:v>
                </c:pt>
                <c:pt idx="1893">
                  <c:v>8</c:v>
                </c:pt>
                <c:pt idx="1894">
                  <c:v>0</c:v>
                </c:pt>
                <c:pt idx="1895">
                  <c:v>2</c:v>
                </c:pt>
                <c:pt idx="1896">
                  <c:v>11</c:v>
                </c:pt>
                <c:pt idx="1897">
                  <c:v>3</c:v>
                </c:pt>
                <c:pt idx="1898">
                  <c:v>0</c:v>
                </c:pt>
                <c:pt idx="1899">
                  <c:v>0</c:v>
                </c:pt>
                <c:pt idx="1900">
                  <c:v>0</c:v>
                </c:pt>
                <c:pt idx="1901">
                  <c:v>3</c:v>
                </c:pt>
                <c:pt idx="1902">
                  <c:v>4</c:v>
                </c:pt>
                <c:pt idx="1903">
                  <c:v>4</c:v>
                </c:pt>
                <c:pt idx="1904">
                  <c:v>8</c:v>
                </c:pt>
                <c:pt idx="1905">
                  <c:v>10</c:v>
                </c:pt>
                <c:pt idx="1906">
                  <c:v>3</c:v>
                </c:pt>
                <c:pt idx="1907">
                  <c:v>4</c:v>
                </c:pt>
                <c:pt idx="1908">
                  <c:v>7</c:v>
                </c:pt>
                <c:pt idx="1909">
                  <c:v>4</c:v>
                </c:pt>
                <c:pt idx="1910">
                  <c:v>0</c:v>
                </c:pt>
                <c:pt idx="1911">
                  <c:v>6</c:v>
                </c:pt>
                <c:pt idx="1912">
                  <c:v>15</c:v>
                </c:pt>
                <c:pt idx="1913">
                  <c:v>2</c:v>
                </c:pt>
                <c:pt idx="1914">
                  <c:v>2</c:v>
                </c:pt>
                <c:pt idx="1915">
                  <c:v>0</c:v>
                </c:pt>
                <c:pt idx="1916">
                  <c:v>0</c:v>
                </c:pt>
                <c:pt idx="1917">
                  <c:v>2</c:v>
                </c:pt>
                <c:pt idx="1918">
                  <c:v>13</c:v>
                </c:pt>
                <c:pt idx="1919">
                  <c:v>0</c:v>
                </c:pt>
                <c:pt idx="1920">
                  <c:v>2</c:v>
                </c:pt>
                <c:pt idx="1921">
                  <c:v>3</c:v>
                </c:pt>
                <c:pt idx="1922">
                  <c:v>4</c:v>
                </c:pt>
                <c:pt idx="1923">
                  <c:v>0</c:v>
                </c:pt>
                <c:pt idx="1924">
                  <c:v>0</c:v>
                </c:pt>
                <c:pt idx="1925">
                  <c:v>0</c:v>
                </c:pt>
                <c:pt idx="1926">
                  <c:v>0</c:v>
                </c:pt>
                <c:pt idx="1927">
                  <c:v>3</c:v>
                </c:pt>
                <c:pt idx="1928">
                  <c:v>0</c:v>
                </c:pt>
                <c:pt idx="1929">
                  <c:v>0</c:v>
                </c:pt>
                <c:pt idx="1930">
                  <c:v>0</c:v>
                </c:pt>
                <c:pt idx="1931">
                  <c:v>3</c:v>
                </c:pt>
                <c:pt idx="1932">
                  <c:v>0</c:v>
                </c:pt>
                <c:pt idx="1933">
                  <c:v>0</c:v>
                </c:pt>
                <c:pt idx="1934">
                  <c:v>2</c:v>
                </c:pt>
                <c:pt idx="1935">
                  <c:v>0</c:v>
                </c:pt>
                <c:pt idx="1936">
                  <c:v>2</c:v>
                </c:pt>
                <c:pt idx="1937">
                  <c:v>0</c:v>
                </c:pt>
                <c:pt idx="1938">
                  <c:v>0</c:v>
                </c:pt>
                <c:pt idx="1939">
                  <c:v>3</c:v>
                </c:pt>
                <c:pt idx="1940">
                  <c:v>0</c:v>
                </c:pt>
                <c:pt idx="1941">
                  <c:v>0</c:v>
                </c:pt>
                <c:pt idx="1942">
                  <c:v>0</c:v>
                </c:pt>
                <c:pt idx="1943">
                  <c:v>0</c:v>
                </c:pt>
                <c:pt idx="1944">
                  <c:v>2</c:v>
                </c:pt>
                <c:pt idx="1945">
                  <c:v>2</c:v>
                </c:pt>
                <c:pt idx="1946">
                  <c:v>0</c:v>
                </c:pt>
                <c:pt idx="1947">
                  <c:v>2</c:v>
                </c:pt>
                <c:pt idx="1948">
                  <c:v>0</c:v>
                </c:pt>
                <c:pt idx="1949">
                  <c:v>0</c:v>
                </c:pt>
                <c:pt idx="1950">
                  <c:v>0</c:v>
                </c:pt>
                <c:pt idx="1951">
                  <c:v>186</c:v>
                </c:pt>
                <c:pt idx="1952">
                  <c:v>180</c:v>
                </c:pt>
                <c:pt idx="1953">
                  <c:v>32</c:v>
                </c:pt>
                <c:pt idx="1954">
                  <c:v>0</c:v>
                </c:pt>
                <c:pt idx="1955">
                  <c:v>258</c:v>
                </c:pt>
                <c:pt idx="1956">
                  <c:v>62</c:v>
                </c:pt>
                <c:pt idx="1957">
                  <c:v>60</c:v>
                </c:pt>
                <c:pt idx="1958">
                  <c:v>133</c:v>
                </c:pt>
                <c:pt idx="1959">
                  <c:v>73</c:v>
                </c:pt>
                <c:pt idx="1960">
                  <c:v>166</c:v>
                </c:pt>
                <c:pt idx="1961">
                  <c:v>37</c:v>
                </c:pt>
                <c:pt idx="1962">
                  <c:v>123</c:v>
                </c:pt>
                <c:pt idx="1963">
                  <c:v>104</c:v>
                </c:pt>
                <c:pt idx="1964">
                  <c:v>149</c:v>
                </c:pt>
                <c:pt idx="1965">
                  <c:v>28</c:v>
                </c:pt>
                <c:pt idx="1966">
                  <c:v>0</c:v>
                </c:pt>
                <c:pt idx="1967">
                  <c:v>0</c:v>
                </c:pt>
                <c:pt idx="1968">
                  <c:v>80</c:v>
                </c:pt>
                <c:pt idx="1969">
                  <c:v>84</c:v>
                </c:pt>
                <c:pt idx="1970">
                  <c:v>50</c:v>
                </c:pt>
                <c:pt idx="1971">
                  <c:v>120</c:v>
                </c:pt>
                <c:pt idx="1972">
                  <c:v>259</c:v>
                </c:pt>
                <c:pt idx="1973">
                  <c:v>104</c:v>
                </c:pt>
                <c:pt idx="1974">
                  <c:v>52</c:v>
                </c:pt>
                <c:pt idx="1975">
                  <c:v>58</c:v>
                </c:pt>
                <c:pt idx="1976">
                  <c:v>63</c:v>
                </c:pt>
                <c:pt idx="1977">
                  <c:v>23</c:v>
                </c:pt>
                <c:pt idx="1978">
                  <c:v>58</c:v>
                </c:pt>
                <c:pt idx="1979">
                  <c:v>69</c:v>
                </c:pt>
                <c:pt idx="1980">
                  <c:v>0</c:v>
                </c:pt>
                <c:pt idx="1981">
                  <c:v>199</c:v>
                </c:pt>
                <c:pt idx="1982">
                  <c:v>108</c:v>
                </c:pt>
                <c:pt idx="1983">
                  <c:v>20</c:v>
                </c:pt>
                <c:pt idx="1984">
                  <c:v>46</c:v>
                </c:pt>
                <c:pt idx="1985">
                  <c:v>15</c:v>
                </c:pt>
                <c:pt idx="1986">
                  <c:v>0</c:v>
                </c:pt>
                <c:pt idx="1987">
                  <c:v>56</c:v>
                </c:pt>
                <c:pt idx="1988">
                  <c:v>0</c:v>
                </c:pt>
                <c:pt idx="1989">
                  <c:v>0</c:v>
                </c:pt>
                <c:pt idx="1990">
                  <c:v>7</c:v>
                </c:pt>
                <c:pt idx="1991">
                  <c:v>25</c:v>
                </c:pt>
                <c:pt idx="1992">
                  <c:v>97</c:v>
                </c:pt>
                <c:pt idx="1993">
                  <c:v>37</c:v>
                </c:pt>
                <c:pt idx="1994">
                  <c:v>6</c:v>
                </c:pt>
                <c:pt idx="1995">
                  <c:v>6</c:v>
                </c:pt>
                <c:pt idx="1996">
                  <c:v>8</c:v>
                </c:pt>
                <c:pt idx="1997">
                  <c:v>23</c:v>
                </c:pt>
                <c:pt idx="1998">
                  <c:v>78</c:v>
                </c:pt>
                <c:pt idx="1999">
                  <c:v>0</c:v>
                </c:pt>
                <c:pt idx="2000">
                  <c:v>16</c:v>
                </c:pt>
                <c:pt idx="2001">
                  <c:v>6</c:v>
                </c:pt>
                <c:pt idx="2002">
                  <c:v>29</c:v>
                </c:pt>
                <c:pt idx="2003">
                  <c:v>7</c:v>
                </c:pt>
                <c:pt idx="2004">
                  <c:v>17</c:v>
                </c:pt>
                <c:pt idx="2005">
                  <c:v>2</c:v>
                </c:pt>
                <c:pt idx="2006">
                  <c:v>0</c:v>
                </c:pt>
                <c:pt idx="2007">
                  <c:v>6</c:v>
                </c:pt>
                <c:pt idx="2008">
                  <c:v>17</c:v>
                </c:pt>
                <c:pt idx="2009">
                  <c:v>34</c:v>
                </c:pt>
                <c:pt idx="2010">
                  <c:v>3</c:v>
                </c:pt>
                <c:pt idx="2011">
                  <c:v>2</c:v>
                </c:pt>
                <c:pt idx="2012">
                  <c:v>0</c:v>
                </c:pt>
                <c:pt idx="2013">
                  <c:v>7</c:v>
                </c:pt>
                <c:pt idx="2014">
                  <c:v>6</c:v>
                </c:pt>
                <c:pt idx="2015">
                  <c:v>2</c:v>
                </c:pt>
                <c:pt idx="2016">
                  <c:v>0</c:v>
                </c:pt>
                <c:pt idx="2017">
                  <c:v>0</c:v>
                </c:pt>
                <c:pt idx="2018">
                  <c:v>10</c:v>
                </c:pt>
                <c:pt idx="2019">
                  <c:v>0</c:v>
                </c:pt>
                <c:pt idx="2020">
                  <c:v>2</c:v>
                </c:pt>
              </c:numCache>
            </c:numRef>
          </c:yVal>
          <c:smooth val="0"/>
          <c:extLst>
            <c:ext xmlns:c16="http://schemas.microsoft.com/office/drawing/2014/chart" uri="{C3380CC4-5D6E-409C-BE32-E72D297353CC}">
              <c16:uniqueId val="{00000005-55A5-4565-94BD-D3780447EF6A}"/>
            </c:ext>
          </c:extLst>
        </c:ser>
        <c:ser>
          <c:idx val="4"/>
          <c:order val="4"/>
          <c:tx>
            <c:strRef>
              <c:f>Data!$K$1</c:f>
              <c:strCache>
                <c:ptCount val="1"/>
                <c:pt idx="0">
                  <c:v>Amt_SweetProds</c:v>
                </c:pt>
              </c:strCache>
            </c:strRef>
          </c:tx>
          <c:spPr>
            <a:ln w="25400" cap="rnd">
              <a:noFill/>
              <a:round/>
            </a:ln>
            <a:effectLst/>
          </c:spPr>
          <c:marker>
            <c:symbol val="circle"/>
            <c:size val="5"/>
            <c:spPr>
              <a:solidFill>
                <a:schemeClr val="accent5"/>
              </a:solidFill>
              <a:ln w="9525">
                <a:solidFill>
                  <a:schemeClr val="accent5"/>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Data!$K$2:$K$2022</c:f>
              <c:numCache>
                <c:formatCode>[$R$-416]\ #,##0.00</c:formatCode>
                <c:ptCount val="2021"/>
                <c:pt idx="0">
                  <c:v>134</c:v>
                </c:pt>
                <c:pt idx="1">
                  <c:v>37</c:v>
                </c:pt>
                <c:pt idx="2">
                  <c:v>68</c:v>
                </c:pt>
                <c:pt idx="3">
                  <c:v>34</c:v>
                </c:pt>
                <c:pt idx="4">
                  <c:v>161</c:v>
                </c:pt>
                <c:pt idx="5">
                  <c:v>116</c:v>
                </c:pt>
                <c:pt idx="6">
                  <c:v>66</c:v>
                </c:pt>
                <c:pt idx="7">
                  <c:v>32</c:v>
                </c:pt>
                <c:pt idx="8">
                  <c:v>69</c:v>
                </c:pt>
                <c:pt idx="9">
                  <c:v>34</c:v>
                </c:pt>
                <c:pt idx="10">
                  <c:v>83</c:v>
                </c:pt>
                <c:pt idx="11">
                  <c:v>15</c:v>
                </c:pt>
                <c:pt idx="12">
                  <c:v>83</c:v>
                </c:pt>
                <c:pt idx="13">
                  <c:v>58</c:v>
                </c:pt>
                <c:pt idx="14">
                  <c:v>169</c:v>
                </c:pt>
                <c:pt idx="15">
                  <c:v>31</c:v>
                </c:pt>
                <c:pt idx="16">
                  <c:v>40</c:v>
                </c:pt>
                <c:pt idx="17">
                  <c:v>0</c:v>
                </c:pt>
                <c:pt idx="18">
                  <c:v>46</c:v>
                </c:pt>
                <c:pt idx="19">
                  <c:v>138</c:v>
                </c:pt>
                <c:pt idx="20">
                  <c:v>153</c:v>
                </c:pt>
                <c:pt idx="21">
                  <c:v>14</c:v>
                </c:pt>
                <c:pt idx="22">
                  <c:v>41</c:v>
                </c:pt>
                <c:pt idx="23">
                  <c:v>28</c:v>
                </c:pt>
                <c:pt idx="24">
                  <c:v>12</c:v>
                </c:pt>
                <c:pt idx="25">
                  <c:v>97</c:v>
                </c:pt>
                <c:pt idx="26">
                  <c:v>138</c:v>
                </c:pt>
                <c:pt idx="27">
                  <c:v>12</c:v>
                </c:pt>
                <c:pt idx="28">
                  <c:v>48</c:v>
                </c:pt>
                <c:pt idx="29">
                  <c:v>0</c:v>
                </c:pt>
                <c:pt idx="30">
                  <c:v>12</c:v>
                </c:pt>
                <c:pt idx="31">
                  <c:v>12</c:v>
                </c:pt>
                <c:pt idx="32">
                  <c:v>12</c:v>
                </c:pt>
                <c:pt idx="33">
                  <c:v>11</c:v>
                </c:pt>
                <c:pt idx="34">
                  <c:v>12</c:v>
                </c:pt>
                <c:pt idx="35">
                  <c:v>0</c:v>
                </c:pt>
                <c:pt idx="36">
                  <c:v>98</c:v>
                </c:pt>
                <c:pt idx="37">
                  <c:v>12</c:v>
                </c:pt>
                <c:pt idx="38">
                  <c:v>0</c:v>
                </c:pt>
                <c:pt idx="39">
                  <c:v>63</c:v>
                </c:pt>
                <c:pt idx="40">
                  <c:v>189</c:v>
                </c:pt>
                <c:pt idx="41">
                  <c:v>70</c:v>
                </c:pt>
                <c:pt idx="42">
                  <c:v>122</c:v>
                </c:pt>
                <c:pt idx="43">
                  <c:v>12</c:v>
                </c:pt>
                <c:pt idx="44">
                  <c:v>21</c:v>
                </c:pt>
                <c:pt idx="45">
                  <c:v>33</c:v>
                </c:pt>
                <c:pt idx="46">
                  <c:v>33</c:v>
                </c:pt>
                <c:pt idx="47">
                  <c:v>138</c:v>
                </c:pt>
                <c:pt idx="48">
                  <c:v>87</c:v>
                </c:pt>
                <c:pt idx="49">
                  <c:v>172</c:v>
                </c:pt>
                <c:pt idx="50">
                  <c:v>0</c:v>
                </c:pt>
                <c:pt idx="51">
                  <c:v>112</c:v>
                </c:pt>
                <c:pt idx="52">
                  <c:v>120</c:v>
                </c:pt>
                <c:pt idx="53">
                  <c:v>123</c:v>
                </c:pt>
                <c:pt idx="54">
                  <c:v>8</c:v>
                </c:pt>
                <c:pt idx="55">
                  <c:v>60</c:v>
                </c:pt>
                <c:pt idx="56">
                  <c:v>105</c:v>
                </c:pt>
                <c:pt idx="57">
                  <c:v>44</c:v>
                </c:pt>
                <c:pt idx="58">
                  <c:v>58</c:v>
                </c:pt>
                <c:pt idx="59">
                  <c:v>18</c:v>
                </c:pt>
                <c:pt idx="60">
                  <c:v>47</c:v>
                </c:pt>
                <c:pt idx="61">
                  <c:v>32</c:v>
                </c:pt>
                <c:pt idx="62">
                  <c:v>46</c:v>
                </c:pt>
                <c:pt idx="63">
                  <c:v>153</c:v>
                </c:pt>
                <c:pt idx="64">
                  <c:v>23</c:v>
                </c:pt>
                <c:pt idx="65">
                  <c:v>0</c:v>
                </c:pt>
                <c:pt idx="66">
                  <c:v>7</c:v>
                </c:pt>
                <c:pt idx="67">
                  <c:v>49</c:v>
                </c:pt>
                <c:pt idx="68">
                  <c:v>24</c:v>
                </c:pt>
                <c:pt idx="69">
                  <c:v>37</c:v>
                </c:pt>
                <c:pt idx="70">
                  <c:v>92</c:v>
                </c:pt>
                <c:pt idx="71">
                  <c:v>16</c:v>
                </c:pt>
                <c:pt idx="72">
                  <c:v>0</c:v>
                </c:pt>
                <c:pt idx="73">
                  <c:v>18</c:v>
                </c:pt>
                <c:pt idx="74">
                  <c:v>15</c:v>
                </c:pt>
                <c:pt idx="75">
                  <c:v>7</c:v>
                </c:pt>
                <c:pt idx="76">
                  <c:v>41</c:v>
                </c:pt>
                <c:pt idx="77">
                  <c:v>7</c:v>
                </c:pt>
                <c:pt idx="78">
                  <c:v>0</c:v>
                </c:pt>
                <c:pt idx="79">
                  <c:v>121</c:v>
                </c:pt>
                <c:pt idx="80">
                  <c:v>122</c:v>
                </c:pt>
                <c:pt idx="81">
                  <c:v>65</c:v>
                </c:pt>
                <c:pt idx="82">
                  <c:v>65</c:v>
                </c:pt>
                <c:pt idx="83">
                  <c:v>26</c:v>
                </c:pt>
                <c:pt idx="84">
                  <c:v>28</c:v>
                </c:pt>
                <c:pt idx="85">
                  <c:v>0</c:v>
                </c:pt>
                <c:pt idx="86">
                  <c:v>26</c:v>
                </c:pt>
                <c:pt idx="87">
                  <c:v>6</c:v>
                </c:pt>
                <c:pt idx="88">
                  <c:v>48</c:v>
                </c:pt>
                <c:pt idx="89">
                  <c:v>0</c:v>
                </c:pt>
                <c:pt idx="90">
                  <c:v>19</c:v>
                </c:pt>
                <c:pt idx="91">
                  <c:v>16</c:v>
                </c:pt>
                <c:pt idx="92">
                  <c:v>6</c:v>
                </c:pt>
                <c:pt idx="93">
                  <c:v>54</c:v>
                </c:pt>
                <c:pt idx="94">
                  <c:v>44</c:v>
                </c:pt>
                <c:pt idx="95">
                  <c:v>9</c:v>
                </c:pt>
                <c:pt idx="96">
                  <c:v>49</c:v>
                </c:pt>
                <c:pt idx="97">
                  <c:v>4</c:v>
                </c:pt>
                <c:pt idx="98">
                  <c:v>0</c:v>
                </c:pt>
                <c:pt idx="99">
                  <c:v>0</c:v>
                </c:pt>
                <c:pt idx="100">
                  <c:v>0</c:v>
                </c:pt>
                <c:pt idx="101">
                  <c:v>0</c:v>
                </c:pt>
                <c:pt idx="102">
                  <c:v>57</c:v>
                </c:pt>
                <c:pt idx="103">
                  <c:v>11</c:v>
                </c:pt>
                <c:pt idx="104">
                  <c:v>0</c:v>
                </c:pt>
                <c:pt idx="105">
                  <c:v>21</c:v>
                </c:pt>
                <c:pt idx="106">
                  <c:v>3</c:v>
                </c:pt>
                <c:pt idx="107">
                  <c:v>3</c:v>
                </c:pt>
                <c:pt idx="108">
                  <c:v>24</c:v>
                </c:pt>
                <c:pt idx="109">
                  <c:v>3</c:v>
                </c:pt>
                <c:pt idx="110">
                  <c:v>0</c:v>
                </c:pt>
                <c:pt idx="111">
                  <c:v>0</c:v>
                </c:pt>
                <c:pt idx="112">
                  <c:v>2</c:v>
                </c:pt>
                <c:pt idx="113">
                  <c:v>13</c:v>
                </c:pt>
                <c:pt idx="114">
                  <c:v>6</c:v>
                </c:pt>
                <c:pt idx="115">
                  <c:v>5</c:v>
                </c:pt>
                <c:pt idx="116">
                  <c:v>5</c:v>
                </c:pt>
                <c:pt idx="117">
                  <c:v>5</c:v>
                </c:pt>
                <c:pt idx="118">
                  <c:v>25</c:v>
                </c:pt>
                <c:pt idx="119">
                  <c:v>22</c:v>
                </c:pt>
                <c:pt idx="120">
                  <c:v>67</c:v>
                </c:pt>
                <c:pt idx="121">
                  <c:v>13</c:v>
                </c:pt>
                <c:pt idx="122">
                  <c:v>2</c:v>
                </c:pt>
                <c:pt idx="123">
                  <c:v>13</c:v>
                </c:pt>
                <c:pt idx="124">
                  <c:v>7</c:v>
                </c:pt>
                <c:pt idx="125">
                  <c:v>2</c:v>
                </c:pt>
                <c:pt idx="126">
                  <c:v>0</c:v>
                </c:pt>
                <c:pt idx="127">
                  <c:v>10</c:v>
                </c:pt>
                <c:pt idx="128">
                  <c:v>4</c:v>
                </c:pt>
                <c:pt idx="129">
                  <c:v>9</c:v>
                </c:pt>
                <c:pt idx="130">
                  <c:v>1</c:v>
                </c:pt>
                <c:pt idx="131">
                  <c:v>5</c:v>
                </c:pt>
                <c:pt idx="132">
                  <c:v>1</c:v>
                </c:pt>
                <c:pt idx="133">
                  <c:v>14</c:v>
                </c:pt>
                <c:pt idx="134">
                  <c:v>12</c:v>
                </c:pt>
                <c:pt idx="135">
                  <c:v>1</c:v>
                </c:pt>
                <c:pt idx="136">
                  <c:v>2</c:v>
                </c:pt>
                <c:pt idx="137">
                  <c:v>10</c:v>
                </c:pt>
                <c:pt idx="138">
                  <c:v>3</c:v>
                </c:pt>
                <c:pt idx="139">
                  <c:v>1</c:v>
                </c:pt>
                <c:pt idx="140">
                  <c:v>1</c:v>
                </c:pt>
                <c:pt idx="141">
                  <c:v>0</c:v>
                </c:pt>
                <c:pt idx="142">
                  <c:v>3</c:v>
                </c:pt>
                <c:pt idx="143">
                  <c:v>6</c:v>
                </c:pt>
                <c:pt idx="144">
                  <c:v>1</c:v>
                </c:pt>
                <c:pt idx="145">
                  <c:v>9</c:v>
                </c:pt>
                <c:pt idx="146">
                  <c:v>7</c:v>
                </c:pt>
                <c:pt idx="147">
                  <c:v>7</c:v>
                </c:pt>
                <c:pt idx="148">
                  <c:v>29</c:v>
                </c:pt>
                <c:pt idx="149">
                  <c:v>0</c:v>
                </c:pt>
                <c:pt idx="150">
                  <c:v>7</c:v>
                </c:pt>
                <c:pt idx="151">
                  <c:v>4</c:v>
                </c:pt>
                <c:pt idx="152">
                  <c:v>10</c:v>
                </c:pt>
                <c:pt idx="153">
                  <c:v>15</c:v>
                </c:pt>
                <c:pt idx="154">
                  <c:v>0</c:v>
                </c:pt>
                <c:pt idx="155">
                  <c:v>1</c:v>
                </c:pt>
                <c:pt idx="156">
                  <c:v>2</c:v>
                </c:pt>
                <c:pt idx="157">
                  <c:v>8</c:v>
                </c:pt>
                <c:pt idx="158">
                  <c:v>1</c:v>
                </c:pt>
                <c:pt idx="159">
                  <c:v>1</c:v>
                </c:pt>
                <c:pt idx="160">
                  <c:v>3</c:v>
                </c:pt>
                <c:pt idx="161">
                  <c:v>2</c:v>
                </c:pt>
                <c:pt idx="162">
                  <c:v>5</c:v>
                </c:pt>
                <c:pt idx="163">
                  <c:v>4</c:v>
                </c:pt>
                <c:pt idx="164">
                  <c:v>2</c:v>
                </c:pt>
                <c:pt idx="165">
                  <c:v>5</c:v>
                </c:pt>
                <c:pt idx="166">
                  <c:v>1</c:v>
                </c:pt>
                <c:pt idx="167">
                  <c:v>0</c:v>
                </c:pt>
                <c:pt idx="168">
                  <c:v>10</c:v>
                </c:pt>
                <c:pt idx="169">
                  <c:v>0</c:v>
                </c:pt>
                <c:pt idx="170">
                  <c:v>0</c:v>
                </c:pt>
                <c:pt idx="171">
                  <c:v>12</c:v>
                </c:pt>
                <c:pt idx="172">
                  <c:v>0</c:v>
                </c:pt>
                <c:pt idx="173">
                  <c:v>11</c:v>
                </c:pt>
                <c:pt idx="174">
                  <c:v>2</c:v>
                </c:pt>
                <c:pt idx="175">
                  <c:v>2</c:v>
                </c:pt>
                <c:pt idx="176">
                  <c:v>0</c:v>
                </c:pt>
                <c:pt idx="177">
                  <c:v>2</c:v>
                </c:pt>
                <c:pt idx="178">
                  <c:v>8</c:v>
                </c:pt>
                <c:pt idx="179">
                  <c:v>1</c:v>
                </c:pt>
                <c:pt idx="180">
                  <c:v>1</c:v>
                </c:pt>
                <c:pt idx="181">
                  <c:v>3</c:v>
                </c:pt>
                <c:pt idx="182">
                  <c:v>0</c:v>
                </c:pt>
                <c:pt idx="183">
                  <c:v>2</c:v>
                </c:pt>
                <c:pt idx="184">
                  <c:v>5</c:v>
                </c:pt>
                <c:pt idx="185">
                  <c:v>1</c:v>
                </c:pt>
                <c:pt idx="186">
                  <c:v>1</c:v>
                </c:pt>
                <c:pt idx="187">
                  <c:v>2</c:v>
                </c:pt>
                <c:pt idx="188">
                  <c:v>1</c:v>
                </c:pt>
                <c:pt idx="189">
                  <c:v>2</c:v>
                </c:pt>
                <c:pt idx="190">
                  <c:v>0</c:v>
                </c:pt>
                <c:pt idx="191">
                  <c:v>3</c:v>
                </c:pt>
                <c:pt idx="192">
                  <c:v>3</c:v>
                </c:pt>
                <c:pt idx="193">
                  <c:v>2</c:v>
                </c:pt>
                <c:pt idx="194">
                  <c:v>6</c:v>
                </c:pt>
                <c:pt idx="195">
                  <c:v>5</c:v>
                </c:pt>
                <c:pt idx="196">
                  <c:v>2</c:v>
                </c:pt>
                <c:pt idx="197">
                  <c:v>6</c:v>
                </c:pt>
                <c:pt idx="198">
                  <c:v>0</c:v>
                </c:pt>
                <c:pt idx="199">
                  <c:v>0</c:v>
                </c:pt>
                <c:pt idx="200">
                  <c:v>0</c:v>
                </c:pt>
                <c:pt idx="201">
                  <c:v>3</c:v>
                </c:pt>
                <c:pt idx="202">
                  <c:v>12</c:v>
                </c:pt>
                <c:pt idx="203">
                  <c:v>0</c:v>
                </c:pt>
                <c:pt idx="204">
                  <c:v>4</c:v>
                </c:pt>
                <c:pt idx="205">
                  <c:v>0</c:v>
                </c:pt>
                <c:pt idx="206">
                  <c:v>0</c:v>
                </c:pt>
                <c:pt idx="207">
                  <c:v>0</c:v>
                </c:pt>
                <c:pt idx="208">
                  <c:v>2</c:v>
                </c:pt>
                <c:pt idx="209">
                  <c:v>0</c:v>
                </c:pt>
                <c:pt idx="210">
                  <c:v>1</c:v>
                </c:pt>
                <c:pt idx="211">
                  <c:v>0</c:v>
                </c:pt>
                <c:pt idx="212">
                  <c:v>1</c:v>
                </c:pt>
                <c:pt idx="213">
                  <c:v>0</c:v>
                </c:pt>
                <c:pt idx="214">
                  <c:v>91</c:v>
                </c:pt>
                <c:pt idx="215">
                  <c:v>0</c:v>
                </c:pt>
                <c:pt idx="216">
                  <c:v>151</c:v>
                </c:pt>
                <c:pt idx="217">
                  <c:v>42</c:v>
                </c:pt>
                <c:pt idx="218">
                  <c:v>43</c:v>
                </c:pt>
                <c:pt idx="219">
                  <c:v>143</c:v>
                </c:pt>
                <c:pt idx="220">
                  <c:v>20</c:v>
                </c:pt>
                <c:pt idx="221">
                  <c:v>163</c:v>
                </c:pt>
                <c:pt idx="222">
                  <c:v>38</c:v>
                </c:pt>
                <c:pt idx="223">
                  <c:v>0</c:v>
                </c:pt>
                <c:pt idx="224">
                  <c:v>40</c:v>
                </c:pt>
                <c:pt idx="225">
                  <c:v>163</c:v>
                </c:pt>
                <c:pt idx="226">
                  <c:v>0</c:v>
                </c:pt>
                <c:pt idx="227">
                  <c:v>92</c:v>
                </c:pt>
                <c:pt idx="228">
                  <c:v>25</c:v>
                </c:pt>
                <c:pt idx="229">
                  <c:v>95</c:v>
                </c:pt>
                <c:pt idx="230">
                  <c:v>166</c:v>
                </c:pt>
                <c:pt idx="231">
                  <c:v>19</c:v>
                </c:pt>
                <c:pt idx="232">
                  <c:v>21</c:v>
                </c:pt>
                <c:pt idx="233">
                  <c:v>35</c:v>
                </c:pt>
                <c:pt idx="234">
                  <c:v>55</c:v>
                </c:pt>
                <c:pt idx="235">
                  <c:v>38</c:v>
                </c:pt>
                <c:pt idx="236">
                  <c:v>19</c:v>
                </c:pt>
                <c:pt idx="237">
                  <c:v>18</c:v>
                </c:pt>
                <c:pt idx="238">
                  <c:v>0</c:v>
                </c:pt>
                <c:pt idx="239">
                  <c:v>133</c:v>
                </c:pt>
                <c:pt idx="240">
                  <c:v>133</c:v>
                </c:pt>
                <c:pt idx="241">
                  <c:v>71</c:v>
                </c:pt>
                <c:pt idx="242">
                  <c:v>71</c:v>
                </c:pt>
                <c:pt idx="243">
                  <c:v>143</c:v>
                </c:pt>
                <c:pt idx="244">
                  <c:v>89</c:v>
                </c:pt>
                <c:pt idx="245">
                  <c:v>50</c:v>
                </c:pt>
                <c:pt idx="246">
                  <c:v>103</c:v>
                </c:pt>
                <c:pt idx="247">
                  <c:v>48</c:v>
                </c:pt>
                <c:pt idx="248">
                  <c:v>16</c:v>
                </c:pt>
                <c:pt idx="249">
                  <c:v>24</c:v>
                </c:pt>
                <c:pt idx="250">
                  <c:v>185</c:v>
                </c:pt>
                <c:pt idx="251">
                  <c:v>27</c:v>
                </c:pt>
                <c:pt idx="252">
                  <c:v>51</c:v>
                </c:pt>
                <c:pt idx="253">
                  <c:v>175</c:v>
                </c:pt>
                <c:pt idx="254">
                  <c:v>1</c:v>
                </c:pt>
                <c:pt idx="255">
                  <c:v>33</c:v>
                </c:pt>
                <c:pt idx="256">
                  <c:v>82</c:v>
                </c:pt>
                <c:pt idx="257">
                  <c:v>99</c:v>
                </c:pt>
                <c:pt idx="258">
                  <c:v>16</c:v>
                </c:pt>
                <c:pt idx="259">
                  <c:v>46</c:v>
                </c:pt>
                <c:pt idx="260">
                  <c:v>167</c:v>
                </c:pt>
                <c:pt idx="261">
                  <c:v>0</c:v>
                </c:pt>
                <c:pt idx="262">
                  <c:v>32</c:v>
                </c:pt>
                <c:pt idx="263">
                  <c:v>33</c:v>
                </c:pt>
                <c:pt idx="264">
                  <c:v>14</c:v>
                </c:pt>
                <c:pt idx="265">
                  <c:v>50</c:v>
                </c:pt>
                <c:pt idx="266">
                  <c:v>66</c:v>
                </c:pt>
                <c:pt idx="267">
                  <c:v>128</c:v>
                </c:pt>
                <c:pt idx="268">
                  <c:v>137</c:v>
                </c:pt>
                <c:pt idx="269">
                  <c:v>69</c:v>
                </c:pt>
                <c:pt idx="270">
                  <c:v>197</c:v>
                </c:pt>
                <c:pt idx="271">
                  <c:v>0</c:v>
                </c:pt>
                <c:pt idx="272">
                  <c:v>13</c:v>
                </c:pt>
                <c:pt idx="273">
                  <c:v>0</c:v>
                </c:pt>
                <c:pt idx="274">
                  <c:v>48</c:v>
                </c:pt>
                <c:pt idx="275">
                  <c:v>173</c:v>
                </c:pt>
                <c:pt idx="276">
                  <c:v>35</c:v>
                </c:pt>
                <c:pt idx="277">
                  <c:v>23</c:v>
                </c:pt>
                <c:pt idx="278">
                  <c:v>30</c:v>
                </c:pt>
                <c:pt idx="279">
                  <c:v>76</c:v>
                </c:pt>
                <c:pt idx="280">
                  <c:v>45</c:v>
                </c:pt>
                <c:pt idx="281">
                  <c:v>29</c:v>
                </c:pt>
                <c:pt idx="282">
                  <c:v>58</c:v>
                </c:pt>
                <c:pt idx="283">
                  <c:v>29</c:v>
                </c:pt>
                <c:pt idx="284">
                  <c:v>107</c:v>
                </c:pt>
                <c:pt idx="285">
                  <c:v>59</c:v>
                </c:pt>
                <c:pt idx="286">
                  <c:v>26</c:v>
                </c:pt>
                <c:pt idx="287">
                  <c:v>58</c:v>
                </c:pt>
                <c:pt idx="288">
                  <c:v>88</c:v>
                </c:pt>
                <c:pt idx="289">
                  <c:v>73</c:v>
                </c:pt>
                <c:pt idx="290">
                  <c:v>165</c:v>
                </c:pt>
                <c:pt idx="291">
                  <c:v>14</c:v>
                </c:pt>
                <c:pt idx="292">
                  <c:v>14</c:v>
                </c:pt>
                <c:pt idx="293">
                  <c:v>160</c:v>
                </c:pt>
                <c:pt idx="294">
                  <c:v>0</c:v>
                </c:pt>
                <c:pt idx="295">
                  <c:v>29</c:v>
                </c:pt>
                <c:pt idx="296">
                  <c:v>84</c:v>
                </c:pt>
                <c:pt idx="297">
                  <c:v>29</c:v>
                </c:pt>
                <c:pt idx="298">
                  <c:v>192</c:v>
                </c:pt>
                <c:pt idx="299">
                  <c:v>93</c:v>
                </c:pt>
                <c:pt idx="300">
                  <c:v>80</c:v>
                </c:pt>
                <c:pt idx="301">
                  <c:v>38</c:v>
                </c:pt>
                <c:pt idx="302">
                  <c:v>107</c:v>
                </c:pt>
                <c:pt idx="303">
                  <c:v>91</c:v>
                </c:pt>
                <c:pt idx="304">
                  <c:v>40</c:v>
                </c:pt>
                <c:pt idx="305">
                  <c:v>67</c:v>
                </c:pt>
                <c:pt idx="306">
                  <c:v>13</c:v>
                </c:pt>
                <c:pt idx="307">
                  <c:v>42</c:v>
                </c:pt>
                <c:pt idx="308">
                  <c:v>80</c:v>
                </c:pt>
                <c:pt idx="309">
                  <c:v>40</c:v>
                </c:pt>
                <c:pt idx="310">
                  <c:v>83</c:v>
                </c:pt>
                <c:pt idx="311">
                  <c:v>96</c:v>
                </c:pt>
                <c:pt idx="312">
                  <c:v>178</c:v>
                </c:pt>
                <c:pt idx="313">
                  <c:v>12</c:v>
                </c:pt>
                <c:pt idx="314">
                  <c:v>192</c:v>
                </c:pt>
                <c:pt idx="315">
                  <c:v>40</c:v>
                </c:pt>
                <c:pt idx="316">
                  <c:v>165</c:v>
                </c:pt>
                <c:pt idx="317">
                  <c:v>118</c:v>
                </c:pt>
                <c:pt idx="318">
                  <c:v>76</c:v>
                </c:pt>
                <c:pt idx="319">
                  <c:v>12</c:v>
                </c:pt>
                <c:pt idx="320">
                  <c:v>13</c:v>
                </c:pt>
                <c:pt idx="321">
                  <c:v>89</c:v>
                </c:pt>
                <c:pt idx="322">
                  <c:v>133</c:v>
                </c:pt>
                <c:pt idx="323">
                  <c:v>152</c:v>
                </c:pt>
                <c:pt idx="324">
                  <c:v>42</c:v>
                </c:pt>
                <c:pt idx="325">
                  <c:v>118</c:v>
                </c:pt>
                <c:pt idx="326">
                  <c:v>46</c:v>
                </c:pt>
                <c:pt idx="327">
                  <c:v>136</c:v>
                </c:pt>
                <c:pt idx="328">
                  <c:v>174</c:v>
                </c:pt>
                <c:pt idx="329">
                  <c:v>160</c:v>
                </c:pt>
                <c:pt idx="330">
                  <c:v>38</c:v>
                </c:pt>
                <c:pt idx="331">
                  <c:v>89</c:v>
                </c:pt>
                <c:pt idx="332">
                  <c:v>145</c:v>
                </c:pt>
                <c:pt idx="333">
                  <c:v>10</c:v>
                </c:pt>
                <c:pt idx="334">
                  <c:v>44</c:v>
                </c:pt>
                <c:pt idx="335">
                  <c:v>12</c:v>
                </c:pt>
                <c:pt idx="336">
                  <c:v>45</c:v>
                </c:pt>
                <c:pt idx="337">
                  <c:v>46</c:v>
                </c:pt>
                <c:pt idx="338">
                  <c:v>33</c:v>
                </c:pt>
                <c:pt idx="339">
                  <c:v>24</c:v>
                </c:pt>
                <c:pt idx="340">
                  <c:v>60</c:v>
                </c:pt>
                <c:pt idx="341">
                  <c:v>0</c:v>
                </c:pt>
                <c:pt idx="342">
                  <c:v>0</c:v>
                </c:pt>
                <c:pt idx="343">
                  <c:v>12</c:v>
                </c:pt>
                <c:pt idx="344">
                  <c:v>0</c:v>
                </c:pt>
                <c:pt idx="345">
                  <c:v>12</c:v>
                </c:pt>
                <c:pt idx="346">
                  <c:v>34</c:v>
                </c:pt>
                <c:pt idx="347">
                  <c:v>147</c:v>
                </c:pt>
                <c:pt idx="348">
                  <c:v>38</c:v>
                </c:pt>
                <c:pt idx="349">
                  <c:v>80</c:v>
                </c:pt>
                <c:pt idx="350">
                  <c:v>98</c:v>
                </c:pt>
                <c:pt idx="351">
                  <c:v>137</c:v>
                </c:pt>
                <c:pt idx="352">
                  <c:v>87</c:v>
                </c:pt>
                <c:pt idx="353">
                  <c:v>68</c:v>
                </c:pt>
                <c:pt idx="354">
                  <c:v>22</c:v>
                </c:pt>
                <c:pt idx="355">
                  <c:v>0</c:v>
                </c:pt>
                <c:pt idx="356">
                  <c:v>0</c:v>
                </c:pt>
                <c:pt idx="357">
                  <c:v>34</c:v>
                </c:pt>
                <c:pt idx="358">
                  <c:v>0</c:v>
                </c:pt>
                <c:pt idx="359">
                  <c:v>43</c:v>
                </c:pt>
                <c:pt idx="360">
                  <c:v>0</c:v>
                </c:pt>
                <c:pt idx="361">
                  <c:v>0</c:v>
                </c:pt>
                <c:pt idx="362">
                  <c:v>0</c:v>
                </c:pt>
                <c:pt idx="363">
                  <c:v>80</c:v>
                </c:pt>
                <c:pt idx="364">
                  <c:v>26</c:v>
                </c:pt>
                <c:pt idx="365">
                  <c:v>0</c:v>
                </c:pt>
                <c:pt idx="366">
                  <c:v>0</c:v>
                </c:pt>
                <c:pt idx="367">
                  <c:v>0</c:v>
                </c:pt>
                <c:pt idx="368">
                  <c:v>9</c:v>
                </c:pt>
                <c:pt idx="369">
                  <c:v>12</c:v>
                </c:pt>
                <c:pt idx="370">
                  <c:v>43</c:v>
                </c:pt>
                <c:pt idx="371">
                  <c:v>112</c:v>
                </c:pt>
                <c:pt idx="372">
                  <c:v>54</c:v>
                </c:pt>
                <c:pt idx="373">
                  <c:v>147</c:v>
                </c:pt>
                <c:pt idx="374">
                  <c:v>44</c:v>
                </c:pt>
                <c:pt idx="375">
                  <c:v>53</c:v>
                </c:pt>
                <c:pt idx="376">
                  <c:v>40</c:v>
                </c:pt>
                <c:pt idx="377">
                  <c:v>10</c:v>
                </c:pt>
                <c:pt idx="378">
                  <c:v>12</c:v>
                </c:pt>
                <c:pt idx="379">
                  <c:v>61</c:v>
                </c:pt>
                <c:pt idx="380">
                  <c:v>97</c:v>
                </c:pt>
                <c:pt idx="381">
                  <c:v>28</c:v>
                </c:pt>
                <c:pt idx="382">
                  <c:v>26</c:v>
                </c:pt>
                <c:pt idx="383">
                  <c:v>50</c:v>
                </c:pt>
                <c:pt idx="384">
                  <c:v>141</c:v>
                </c:pt>
                <c:pt idx="385">
                  <c:v>8</c:v>
                </c:pt>
                <c:pt idx="386">
                  <c:v>0</c:v>
                </c:pt>
                <c:pt idx="387">
                  <c:v>45</c:v>
                </c:pt>
                <c:pt idx="388">
                  <c:v>0</c:v>
                </c:pt>
                <c:pt idx="389">
                  <c:v>60</c:v>
                </c:pt>
                <c:pt idx="390">
                  <c:v>38</c:v>
                </c:pt>
                <c:pt idx="391">
                  <c:v>35</c:v>
                </c:pt>
                <c:pt idx="392">
                  <c:v>30</c:v>
                </c:pt>
                <c:pt idx="393">
                  <c:v>142</c:v>
                </c:pt>
                <c:pt idx="394">
                  <c:v>51</c:v>
                </c:pt>
                <c:pt idx="395">
                  <c:v>30</c:v>
                </c:pt>
                <c:pt idx="396">
                  <c:v>85</c:v>
                </c:pt>
                <c:pt idx="397">
                  <c:v>123</c:v>
                </c:pt>
                <c:pt idx="398">
                  <c:v>0</c:v>
                </c:pt>
                <c:pt idx="399">
                  <c:v>17</c:v>
                </c:pt>
                <c:pt idx="400">
                  <c:v>19</c:v>
                </c:pt>
                <c:pt idx="401">
                  <c:v>17</c:v>
                </c:pt>
                <c:pt idx="402">
                  <c:v>17</c:v>
                </c:pt>
                <c:pt idx="403">
                  <c:v>19</c:v>
                </c:pt>
                <c:pt idx="404">
                  <c:v>9</c:v>
                </c:pt>
                <c:pt idx="405">
                  <c:v>179</c:v>
                </c:pt>
                <c:pt idx="406">
                  <c:v>123</c:v>
                </c:pt>
                <c:pt idx="407">
                  <c:v>172</c:v>
                </c:pt>
                <c:pt idx="408">
                  <c:v>56</c:v>
                </c:pt>
                <c:pt idx="409">
                  <c:v>47</c:v>
                </c:pt>
                <c:pt idx="410">
                  <c:v>9</c:v>
                </c:pt>
                <c:pt idx="411">
                  <c:v>48</c:v>
                </c:pt>
                <c:pt idx="412">
                  <c:v>151</c:v>
                </c:pt>
                <c:pt idx="413">
                  <c:v>35</c:v>
                </c:pt>
                <c:pt idx="414">
                  <c:v>35</c:v>
                </c:pt>
                <c:pt idx="415">
                  <c:v>149</c:v>
                </c:pt>
                <c:pt idx="416">
                  <c:v>0</c:v>
                </c:pt>
                <c:pt idx="417">
                  <c:v>0</c:v>
                </c:pt>
                <c:pt idx="418">
                  <c:v>61</c:v>
                </c:pt>
                <c:pt idx="419">
                  <c:v>35</c:v>
                </c:pt>
                <c:pt idx="420">
                  <c:v>0</c:v>
                </c:pt>
                <c:pt idx="421">
                  <c:v>75</c:v>
                </c:pt>
                <c:pt idx="422">
                  <c:v>0</c:v>
                </c:pt>
                <c:pt idx="423">
                  <c:v>47</c:v>
                </c:pt>
                <c:pt idx="424">
                  <c:v>8</c:v>
                </c:pt>
                <c:pt idx="425">
                  <c:v>28</c:v>
                </c:pt>
                <c:pt idx="426">
                  <c:v>17</c:v>
                </c:pt>
                <c:pt idx="427">
                  <c:v>88</c:v>
                </c:pt>
                <c:pt idx="428">
                  <c:v>0</c:v>
                </c:pt>
                <c:pt idx="429">
                  <c:v>36</c:v>
                </c:pt>
                <c:pt idx="430">
                  <c:v>152</c:v>
                </c:pt>
                <c:pt idx="431">
                  <c:v>35</c:v>
                </c:pt>
                <c:pt idx="432">
                  <c:v>41</c:v>
                </c:pt>
                <c:pt idx="433">
                  <c:v>26</c:v>
                </c:pt>
                <c:pt idx="434">
                  <c:v>8</c:v>
                </c:pt>
                <c:pt idx="435">
                  <c:v>8</c:v>
                </c:pt>
                <c:pt idx="436">
                  <c:v>103</c:v>
                </c:pt>
                <c:pt idx="437">
                  <c:v>35</c:v>
                </c:pt>
                <c:pt idx="438">
                  <c:v>150</c:v>
                </c:pt>
                <c:pt idx="439">
                  <c:v>62</c:v>
                </c:pt>
                <c:pt idx="440">
                  <c:v>8</c:v>
                </c:pt>
                <c:pt idx="441">
                  <c:v>98</c:v>
                </c:pt>
                <c:pt idx="442">
                  <c:v>185</c:v>
                </c:pt>
                <c:pt idx="443">
                  <c:v>0</c:v>
                </c:pt>
                <c:pt idx="444">
                  <c:v>8</c:v>
                </c:pt>
                <c:pt idx="445">
                  <c:v>26</c:v>
                </c:pt>
                <c:pt idx="446">
                  <c:v>31</c:v>
                </c:pt>
                <c:pt idx="447">
                  <c:v>38</c:v>
                </c:pt>
                <c:pt idx="448">
                  <c:v>0</c:v>
                </c:pt>
                <c:pt idx="449">
                  <c:v>28</c:v>
                </c:pt>
                <c:pt idx="450">
                  <c:v>23</c:v>
                </c:pt>
                <c:pt idx="451">
                  <c:v>16</c:v>
                </c:pt>
                <c:pt idx="452">
                  <c:v>174</c:v>
                </c:pt>
                <c:pt idx="453">
                  <c:v>121</c:v>
                </c:pt>
                <c:pt idx="454">
                  <c:v>69</c:v>
                </c:pt>
                <c:pt idx="455">
                  <c:v>35</c:v>
                </c:pt>
                <c:pt idx="456">
                  <c:v>0</c:v>
                </c:pt>
                <c:pt idx="457">
                  <c:v>41</c:v>
                </c:pt>
                <c:pt idx="458">
                  <c:v>53</c:v>
                </c:pt>
                <c:pt idx="459">
                  <c:v>28</c:v>
                </c:pt>
                <c:pt idx="460">
                  <c:v>7</c:v>
                </c:pt>
                <c:pt idx="461">
                  <c:v>37</c:v>
                </c:pt>
                <c:pt idx="462">
                  <c:v>69</c:v>
                </c:pt>
                <c:pt idx="463">
                  <c:v>195</c:v>
                </c:pt>
                <c:pt idx="464">
                  <c:v>38</c:v>
                </c:pt>
                <c:pt idx="465">
                  <c:v>7</c:v>
                </c:pt>
                <c:pt idx="466">
                  <c:v>22</c:v>
                </c:pt>
                <c:pt idx="467">
                  <c:v>78</c:v>
                </c:pt>
                <c:pt idx="468">
                  <c:v>126</c:v>
                </c:pt>
                <c:pt idx="469">
                  <c:v>129</c:v>
                </c:pt>
                <c:pt idx="470">
                  <c:v>33</c:v>
                </c:pt>
                <c:pt idx="471">
                  <c:v>16</c:v>
                </c:pt>
                <c:pt idx="472">
                  <c:v>46</c:v>
                </c:pt>
                <c:pt idx="473">
                  <c:v>85</c:v>
                </c:pt>
                <c:pt idx="474">
                  <c:v>101</c:v>
                </c:pt>
                <c:pt idx="475">
                  <c:v>147</c:v>
                </c:pt>
                <c:pt idx="476">
                  <c:v>46</c:v>
                </c:pt>
                <c:pt idx="477">
                  <c:v>35</c:v>
                </c:pt>
                <c:pt idx="478">
                  <c:v>72</c:v>
                </c:pt>
                <c:pt idx="479">
                  <c:v>6</c:v>
                </c:pt>
                <c:pt idx="480">
                  <c:v>0</c:v>
                </c:pt>
                <c:pt idx="481">
                  <c:v>7</c:v>
                </c:pt>
                <c:pt idx="482">
                  <c:v>22</c:v>
                </c:pt>
                <c:pt idx="483">
                  <c:v>7</c:v>
                </c:pt>
                <c:pt idx="484">
                  <c:v>14</c:v>
                </c:pt>
                <c:pt idx="485">
                  <c:v>78</c:v>
                </c:pt>
                <c:pt idx="486">
                  <c:v>32</c:v>
                </c:pt>
                <c:pt idx="487">
                  <c:v>0</c:v>
                </c:pt>
                <c:pt idx="488">
                  <c:v>91</c:v>
                </c:pt>
                <c:pt idx="489">
                  <c:v>6</c:v>
                </c:pt>
                <c:pt idx="490">
                  <c:v>20</c:v>
                </c:pt>
                <c:pt idx="491">
                  <c:v>14</c:v>
                </c:pt>
                <c:pt idx="492">
                  <c:v>97</c:v>
                </c:pt>
                <c:pt idx="493">
                  <c:v>42</c:v>
                </c:pt>
                <c:pt idx="494">
                  <c:v>6</c:v>
                </c:pt>
                <c:pt idx="495">
                  <c:v>0</c:v>
                </c:pt>
                <c:pt idx="496">
                  <c:v>28</c:v>
                </c:pt>
                <c:pt idx="497">
                  <c:v>21</c:v>
                </c:pt>
                <c:pt idx="498">
                  <c:v>7</c:v>
                </c:pt>
                <c:pt idx="499">
                  <c:v>7</c:v>
                </c:pt>
                <c:pt idx="500">
                  <c:v>23</c:v>
                </c:pt>
                <c:pt idx="501">
                  <c:v>14</c:v>
                </c:pt>
                <c:pt idx="502">
                  <c:v>25</c:v>
                </c:pt>
                <c:pt idx="503">
                  <c:v>41</c:v>
                </c:pt>
                <c:pt idx="504">
                  <c:v>5</c:v>
                </c:pt>
                <c:pt idx="505">
                  <c:v>39</c:v>
                </c:pt>
                <c:pt idx="506">
                  <c:v>24</c:v>
                </c:pt>
                <c:pt idx="507">
                  <c:v>77</c:v>
                </c:pt>
                <c:pt idx="508">
                  <c:v>6</c:v>
                </c:pt>
                <c:pt idx="509">
                  <c:v>6</c:v>
                </c:pt>
                <c:pt idx="510">
                  <c:v>4</c:v>
                </c:pt>
                <c:pt idx="511">
                  <c:v>48</c:v>
                </c:pt>
                <c:pt idx="512">
                  <c:v>29</c:v>
                </c:pt>
                <c:pt idx="513">
                  <c:v>101</c:v>
                </c:pt>
                <c:pt idx="514">
                  <c:v>126</c:v>
                </c:pt>
                <c:pt idx="515">
                  <c:v>6</c:v>
                </c:pt>
                <c:pt idx="516">
                  <c:v>58</c:v>
                </c:pt>
                <c:pt idx="517">
                  <c:v>26</c:v>
                </c:pt>
                <c:pt idx="518">
                  <c:v>17</c:v>
                </c:pt>
                <c:pt idx="519">
                  <c:v>109</c:v>
                </c:pt>
                <c:pt idx="520">
                  <c:v>91</c:v>
                </c:pt>
                <c:pt idx="521">
                  <c:v>71</c:v>
                </c:pt>
                <c:pt idx="522">
                  <c:v>5</c:v>
                </c:pt>
                <c:pt idx="523">
                  <c:v>6</c:v>
                </c:pt>
                <c:pt idx="524">
                  <c:v>4</c:v>
                </c:pt>
                <c:pt idx="525">
                  <c:v>107</c:v>
                </c:pt>
                <c:pt idx="526">
                  <c:v>64</c:v>
                </c:pt>
                <c:pt idx="527">
                  <c:v>47</c:v>
                </c:pt>
                <c:pt idx="528">
                  <c:v>0</c:v>
                </c:pt>
                <c:pt idx="529">
                  <c:v>9</c:v>
                </c:pt>
                <c:pt idx="530">
                  <c:v>29</c:v>
                </c:pt>
                <c:pt idx="531">
                  <c:v>24</c:v>
                </c:pt>
                <c:pt idx="532">
                  <c:v>5</c:v>
                </c:pt>
                <c:pt idx="533">
                  <c:v>0</c:v>
                </c:pt>
                <c:pt idx="534">
                  <c:v>0</c:v>
                </c:pt>
                <c:pt idx="535">
                  <c:v>10</c:v>
                </c:pt>
                <c:pt idx="536">
                  <c:v>103</c:v>
                </c:pt>
                <c:pt idx="537">
                  <c:v>19</c:v>
                </c:pt>
                <c:pt idx="538">
                  <c:v>10</c:v>
                </c:pt>
                <c:pt idx="539">
                  <c:v>27</c:v>
                </c:pt>
                <c:pt idx="540">
                  <c:v>32</c:v>
                </c:pt>
                <c:pt idx="541">
                  <c:v>4</c:v>
                </c:pt>
                <c:pt idx="542">
                  <c:v>29</c:v>
                </c:pt>
                <c:pt idx="543">
                  <c:v>21</c:v>
                </c:pt>
                <c:pt idx="544">
                  <c:v>0</c:v>
                </c:pt>
                <c:pt idx="545">
                  <c:v>0</c:v>
                </c:pt>
                <c:pt idx="546">
                  <c:v>32</c:v>
                </c:pt>
                <c:pt idx="547">
                  <c:v>0</c:v>
                </c:pt>
                <c:pt idx="548">
                  <c:v>5</c:v>
                </c:pt>
                <c:pt idx="549">
                  <c:v>64</c:v>
                </c:pt>
                <c:pt idx="550">
                  <c:v>0</c:v>
                </c:pt>
                <c:pt idx="551">
                  <c:v>14</c:v>
                </c:pt>
                <c:pt idx="552">
                  <c:v>4</c:v>
                </c:pt>
                <c:pt idx="553">
                  <c:v>0</c:v>
                </c:pt>
                <c:pt idx="554">
                  <c:v>14</c:v>
                </c:pt>
                <c:pt idx="555">
                  <c:v>0</c:v>
                </c:pt>
                <c:pt idx="556">
                  <c:v>0</c:v>
                </c:pt>
                <c:pt idx="557">
                  <c:v>8</c:v>
                </c:pt>
                <c:pt idx="558">
                  <c:v>0</c:v>
                </c:pt>
                <c:pt idx="559">
                  <c:v>0</c:v>
                </c:pt>
                <c:pt idx="560">
                  <c:v>0</c:v>
                </c:pt>
                <c:pt idx="561">
                  <c:v>8</c:v>
                </c:pt>
                <c:pt idx="562">
                  <c:v>9</c:v>
                </c:pt>
                <c:pt idx="563">
                  <c:v>4</c:v>
                </c:pt>
                <c:pt idx="564">
                  <c:v>19</c:v>
                </c:pt>
                <c:pt idx="565">
                  <c:v>146</c:v>
                </c:pt>
                <c:pt idx="566">
                  <c:v>48</c:v>
                </c:pt>
                <c:pt idx="567">
                  <c:v>21</c:v>
                </c:pt>
                <c:pt idx="568">
                  <c:v>34</c:v>
                </c:pt>
                <c:pt idx="569">
                  <c:v>89</c:v>
                </c:pt>
                <c:pt idx="570">
                  <c:v>89</c:v>
                </c:pt>
                <c:pt idx="571">
                  <c:v>13</c:v>
                </c:pt>
                <c:pt idx="572">
                  <c:v>13</c:v>
                </c:pt>
                <c:pt idx="573">
                  <c:v>0</c:v>
                </c:pt>
                <c:pt idx="574">
                  <c:v>13</c:v>
                </c:pt>
                <c:pt idx="575">
                  <c:v>0</c:v>
                </c:pt>
                <c:pt idx="576">
                  <c:v>0</c:v>
                </c:pt>
                <c:pt idx="577">
                  <c:v>11</c:v>
                </c:pt>
                <c:pt idx="578">
                  <c:v>19</c:v>
                </c:pt>
                <c:pt idx="579">
                  <c:v>31</c:v>
                </c:pt>
                <c:pt idx="580">
                  <c:v>10</c:v>
                </c:pt>
                <c:pt idx="581">
                  <c:v>0</c:v>
                </c:pt>
                <c:pt idx="582">
                  <c:v>3</c:v>
                </c:pt>
                <c:pt idx="583">
                  <c:v>15</c:v>
                </c:pt>
                <c:pt idx="584">
                  <c:v>23</c:v>
                </c:pt>
                <c:pt idx="585">
                  <c:v>49</c:v>
                </c:pt>
                <c:pt idx="586">
                  <c:v>6</c:v>
                </c:pt>
                <c:pt idx="587">
                  <c:v>19</c:v>
                </c:pt>
                <c:pt idx="588">
                  <c:v>66</c:v>
                </c:pt>
                <c:pt idx="589">
                  <c:v>28</c:v>
                </c:pt>
                <c:pt idx="590">
                  <c:v>27</c:v>
                </c:pt>
                <c:pt idx="591">
                  <c:v>11</c:v>
                </c:pt>
                <c:pt idx="592">
                  <c:v>0</c:v>
                </c:pt>
                <c:pt idx="593">
                  <c:v>17</c:v>
                </c:pt>
                <c:pt idx="594">
                  <c:v>10</c:v>
                </c:pt>
                <c:pt idx="595">
                  <c:v>7</c:v>
                </c:pt>
                <c:pt idx="596">
                  <c:v>0</c:v>
                </c:pt>
                <c:pt idx="597">
                  <c:v>3</c:v>
                </c:pt>
                <c:pt idx="598">
                  <c:v>27</c:v>
                </c:pt>
                <c:pt idx="599">
                  <c:v>61</c:v>
                </c:pt>
                <c:pt idx="600">
                  <c:v>43</c:v>
                </c:pt>
                <c:pt idx="601">
                  <c:v>7</c:v>
                </c:pt>
                <c:pt idx="602">
                  <c:v>3</c:v>
                </c:pt>
                <c:pt idx="603">
                  <c:v>7</c:v>
                </c:pt>
                <c:pt idx="604">
                  <c:v>0</c:v>
                </c:pt>
                <c:pt idx="605">
                  <c:v>0</c:v>
                </c:pt>
                <c:pt idx="606">
                  <c:v>0</c:v>
                </c:pt>
                <c:pt idx="607">
                  <c:v>3</c:v>
                </c:pt>
                <c:pt idx="608">
                  <c:v>7</c:v>
                </c:pt>
                <c:pt idx="609">
                  <c:v>0</c:v>
                </c:pt>
                <c:pt idx="610">
                  <c:v>7</c:v>
                </c:pt>
                <c:pt idx="611">
                  <c:v>44</c:v>
                </c:pt>
                <c:pt idx="612">
                  <c:v>26</c:v>
                </c:pt>
                <c:pt idx="613">
                  <c:v>34</c:v>
                </c:pt>
                <c:pt idx="614">
                  <c:v>6</c:v>
                </c:pt>
                <c:pt idx="615">
                  <c:v>17</c:v>
                </c:pt>
                <c:pt idx="616">
                  <c:v>10</c:v>
                </c:pt>
                <c:pt idx="617">
                  <c:v>9</c:v>
                </c:pt>
                <c:pt idx="618">
                  <c:v>0</c:v>
                </c:pt>
                <c:pt idx="619">
                  <c:v>4</c:v>
                </c:pt>
                <c:pt idx="620">
                  <c:v>3</c:v>
                </c:pt>
                <c:pt idx="621">
                  <c:v>17</c:v>
                </c:pt>
                <c:pt idx="622">
                  <c:v>13</c:v>
                </c:pt>
                <c:pt idx="623">
                  <c:v>3</c:v>
                </c:pt>
                <c:pt idx="624">
                  <c:v>10</c:v>
                </c:pt>
                <c:pt idx="625">
                  <c:v>23</c:v>
                </c:pt>
                <c:pt idx="626">
                  <c:v>11</c:v>
                </c:pt>
                <c:pt idx="627">
                  <c:v>7</c:v>
                </c:pt>
                <c:pt idx="628">
                  <c:v>15</c:v>
                </c:pt>
                <c:pt idx="629">
                  <c:v>38</c:v>
                </c:pt>
                <c:pt idx="630">
                  <c:v>9</c:v>
                </c:pt>
                <c:pt idx="631">
                  <c:v>2</c:v>
                </c:pt>
                <c:pt idx="632">
                  <c:v>21</c:v>
                </c:pt>
                <c:pt idx="633">
                  <c:v>30</c:v>
                </c:pt>
                <c:pt idx="634">
                  <c:v>48</c:v>
                </c:pt>
                <c:pt idx="635">
                  <c:v>0</c:v>
                </c:pt>
                <c:pt idx="636">
                  <c:v>2</c:v>
                </c:pt>
                <c:pt idx="637">
                  <c:v>7</c:v>
                </c:pt>
                <c:pt idx="638">
                  <c:v>66</c:v>
                </c:pt>
                <c:pt idx="639">
                  <c:v>2</c:v>
                </c:pt>
                <c:pt idx="640">
                  <c:v>13</c:v>
                </c:pt>
                <c:pt idx="641">
                  <c:v>44</c:v>
                </c:pt>
                <c:pt idx="642">
                  <c:v>5</c:v>
                </c:pt>
                <c:pt idx="643">
                  <c:v>0</c:v>
                </c:pt>
                <c:pt idx="644">
                  <c:v>0</c:v>
                </c:pt>
                <c:pt idx="645">
                  <c:v>13</c:v>
                </c:pt>
                <c:pt idx="646">
                  <c:v>12</c:v>
                </c:pt>
                <c:pt idx="647">
                  <c:v>40</c:v>
                </c:pt>
                <c:pt idx="648">
                  <c:v>23</c:v>
                </c:pt>
                <c:pt idx="649">
                  <c:v>2</c:v>
                </c:pt>
                <c:pt idx="650">
                  <c:v>5</c:v>
                </c:pt>
                <c:pt idx="651">
                  <c:v>2</c:v>
                </c:pt>
                <c:pt idx="652">
                  <c:v>2</c:v>
                </c:pt>
                <c:pt idx="653">
                  <c:v>2</c:v>
                </c:pt>
                <c:pt idx="654">
                  <c:v>7</c:v>
                </c:pt>
                <c:pt idx="655">
                  <c:v>17</c:v>
                </c:pt>
                <c:pt idx="656">
                  <c:v>12</c:v>
                </c:pt>
                <c:pt idx="657">
                  <c:v>0</c:v>
                </c:pt>
                <c:pt idx="658">
                  <c:v>2</c:v>
                </c:pt>
                <c:pt idx="659">
                  <c:v>62</c:v>
                </c:pt>
                <c:pt idx="660">
                  <c:v>9</c:v>
                </c:pt>
                <c:pt idx="661">
                  <c:v>6</c:v>
                </c:pt>
                <c:pt idx="662">
                  <c:v>2</c:v>
                </c:pt>
                <c:pt idx="663">
                  <c:v>2</c:v>
                </c:pt>
                <c:pt idx="664">
                  <c:v>15</c:v>
                </c:pt>
                <c:pt idx="665">
                  <c:v>0</c:v>
                </c:pt>
                <c:pt idx="666">
                  <c:v>13</c:v>
                </c:pt>
                <c:pt idx="667">
                  <c:v>0</c:v>
                </c:pt>
                <c:pt idx="668">
                  <c:v>11</c:v>
                </c:pt>
                <c:pt idx="669">
                  <c:v>2</c:v>
                </c:pt>
                <c:pt idx="670">
                  <c:v>0</c:v>
                </c:pt>
                <c:pt idx="671">
                  <c:v>10</c:v>
                </c:pt>
                <c:pt idx="672">
                  <c:v>15</c:v>
                </c:pt>
                <c:pt idx="673">
                  <c:v>8</c:v>
                </c:pt>
                <c:pt idx="674">
                  <c:v>0</c:v>
                </c:pt>
                <c:pt idx="675">
                  <c:v>2</c:v>
                </c:pt>
                <c:pt idx="676">
                  <c:v>0</c:v>
                </c:pt>
                <c:pt idx="677">
                  <c:v>0</c:v>
                </c:pt>
                <c:pt idx="678">
                  <c:v>1</c:v>
                </c:pt>
                <c:pt idx="679">
                  <c:v>12</c:v>
                </c:pt>
                <c:pt idx="680">
                  <c:v>9</c:v>
                </c:pt>
                <c:pt idx="681">
                  <c:v>3</c:v>
                </c:pt>
                <c:pt idx="682">
                  <c:v>9</c:v>
                </c:pt>
                <c:pt idx="683">
                  <c:v>5</c:v>
                </c:pt>
                <c:pt idx="684">
                  <c:v>14</c:v>
                </c:pt>
                <c:pt idx="685">
                  <c:v>5</c:v>
                </c:pt>
                <c:pt idx="686">
                  <c:v>2</c:v>
                </c:pt>
                <c:pt idx="687">
                  <c:v>1</c:v>
                </c:pt>
                <c:pt idx="688">
                  <c:v>3</c:v>
                </c:pt>
                <c:pt idx="689">
                  <c:v>1</c:v>
                </c:pt>
                <c:pt idx="690">
                  <c:v>1</c:v>
                </c:pt>
                <c:pt idx="691">
                  <c:v>1</c:v>
                </c:pt>
                <c:pt idx="692">
                  <c:v>15</c:v>
                </c:pt>
                <c:pt idx="693">
                  <c:v>0</c:v>
                </c:pt>
                <c:pt idx="694">
                  <c:v>9</c:v>
                </c:pt>
                <c:pt idx="695">
                  <c:v>9</c:v>
                </c:pt>
                <c:pt idx="696">
                  <c:v>1</c:v>
                </c:pt>
                <c:pt idx="697">
                  <c:v>13</c:v>
                </c:pt>
                <c:pt idx="698">
                  <c:v>13</c:v>
                </c:pt>
                <c:pt idx="699">
                  <c:v>13</c:v>
                </c:pt>
                <c:pt idx="700">
                  <c:v>1</c:v>
                </c:pt>
                <c:pt idx="701">
                  <c:v>1</c:v>
                </c:pt>
                <c:pt idx="702">
                  <c:v>1</c:v>
                </c:pt>
                <c:pt idx="703">
                  <c:v>14</c:v>
                </c:pt>
                <c:pt idx="704">
                  <c:v>1</c:v>
                </c:pt>
                <c:pt idx="705">
                  <c:v>6</c:v>
                </c:pt>
                <c:pt idx="706">
                  <c:v>21</c:v>
                </c:pt>
                <c:pt idx="707">
                  <c:v>1</c:v>
                </c:pt>
                <c:pt idx="708">
                  <c:v>0</c:v>
                </c:pt>
                <c:pt idx="709">
                  <c:v>1</c:v>
                </c:pt>
                <c:pt idx="710">
                  <c:v>3</c:v>
                </c:pt>
                <c:pt idx="711">
                  <c:v>0</c:v>
                </c:pt>
                <c:pt idx="712">
                  <c:v>17</c:v>
                </c:pt>
                <c:pt idx="713">
                  <c:v>3</c:v>
                </c:pt>
                <c:pt idx="714">
                  <c:v>8</c:v>
                </c:pt>
                <c:pt idx="715">
                  <c:v>1</c:v>
                </c:pt>
                <c:pt idx="716">
                  <c:v>11</c:v>
                </c:pt>
                <c:pt idx="717">
                  <c:v>5</c:v>
                </c:pt>
                <c:pt idx="718">
                  <c:v>2</c:v>
                </c:pt>
                <c:pt idx="719">
                  <c:v>3</c:v>
                </c:pt>
                <c:pt idx="720">
                  <c:v>10</c:v>
                </c:pt>
                <c:pt idx="721">
                  <c:v>12</c:v>
                </c:pt>
                <c:pt idx="722">
                  <c:v>0</c:v>
                </c:pt>
                <c:pt idx="723">
                  <c:v>21</c:v>
                </c:pt>
                <c:pt idx="724">
                  <c:v>3</c:v>
                </c:pt>
                <c:pt idx="725">
                  <c:v>20</c:v>
                </c:pt>
                <c:pt idx="726">
                  <c:v>3</c:v>
                </c:pt>
                <c:pt idx="727">
                  <c:v>1</c:v>
                </c:pt>
                <c:pt idx="728">
                  <c:v>26</c:v>
                </c:pt>
                <c:pt idx="729">
                  <c:v>1</c:v>
                </c:pt>
                <c:pt idx="730">
                  <c:v>6</c:v>
                </c:pt>
                <c:pt idx="731">
                  <c:v>22</c:v>
                </c:pt>
                <c:pt idx="732">
                  <c:v>1</c:v>
                </c:pt>
                <c:pt idx="733">
                  <c:v>4</c:v>
                </c:pt>
                <c:pt idx="734">
                  <c:v>15</c:v>
                </c:pt>
                <c:pt idx="735">
                  <c:v>1</c:v>
                </c:pt>
                <c:pt idx="736">
                  <c:v>21</c:v>
                </c:pt>
                <c:pt idx="737">
                  <c:v>0</c:v>
                </c:pt>
                <c:pt idx="738">
                  <c:v>3</c:v>
                </c:pt>
                <c:pt idx="739">
                  <c:v>20</c:v>
                </c:pt>
                <c:pt idx="740">
                  <c:v>10</c:v>
                </c:pt>
                <c:pt idx="741">
                  <c:v>30</c:v>
                </c:pt>
                <c:pt idx="742">
                  <c:v>25</c:v>
                </c:pt>
                <c:pt idx="743">
                  <c:v>0</c:v>
                </c:pt>
                <c:pt idx="744">
                  <c:v>24</c:v>
                </c:pt>
                <c:pt idx="745">
                  <c:v>6</c:v>
                </c:pt>
                <c:pt idx="746">
                  <c:v>30</c:v>
                </c:pt>
                <c:pt idx="747">
                  <c:v>0</c:v>
                </c:pt>
                <c:pt idx="748">
                  <c:v>0</c:v>
                </c:pt>
                <c:pt idx="749">
                  <c:v>14</c:v>
                </c:pt>
                <c:pt idx="750">
                  <c:v>13</c:v>
                </c:pt>
                <c:pt idx="751">
                  <c:v>2</c:v>
                </c:pt>
                <c:pt idx="752">
                  <c:v>11</c:v>
                </c:pt>
                <c:pt idx="753">
                  <c:v>9</c:v>
                </c:pt>
                <c:pt idx="754">
                  <c:v>0</c:v>
                </c:pt>
                <c:pt idx="755">
                  <c:v>4</c:v>
                </c:pt>
                <c:pt idx="756">
                  <c:v>7</c:v>
                </c:pt>
                <c:pt idx="757">
                  <c:v>2</c:v>
                </c:pt>
                <c:pt idx="758">
                  <c:v>19</c:v>
                </c:pt>
                <c:pt idx="759">
                  <c:v>3</c:v>
                </c:pt>
                <c:pt idx="760">
                  <c:v>0</c:v>
                </c:pt>
                <c:pt idx="761">
                  <c:v>2</c:v>
                </c:pt>
                <c:pt idx="762">
                  <c:v>1</c:v>
                </c:pt>
                <c:pt idx="763">
                  <c:v>1</c:v>
                </c:pt>
                <c:pt idx="764">
                  <c:v>1</c:v>
                </c:pt>
                <c:pt idx="765">
                  <c:v>4</c:v>
                </c:pt>
                <c:pt idx="766">
                  <c:v>1</c:v>
                </c:pt>
                <c:pt idx="767">
                  <c:v>4</c:v>
                </c:pt>
                <c:pt idx="768">
                  <c:v>8</c:v>
                </c:pt>
                <c:pt idx="769">
                  <c:v>1</c:v>
                </c:pt>
                <c:pt idx="770">
                  <c:v>7</c:v>
                </c:pt>
                <c:pt idx="771">
                  <c:v>1</c:v>
                </c:pt>
                <c:pt idx="772">
                  <c:v>1</c:v>
                </c:pt>
                <c:pt idx="773">
                  <c:v>5</c:v>
                </c:pt>
                <c:pt idx="774">
                  <c:v>7</c:v>
                </c:pt>
                <c:pt idx="775">
                  <c:v>0</c:v>
                </c:pt>
                <c:pt idx="776">
                  <c:v>8</c:v>
                </c:pt>
                <c:pt idx="777">
                  <c:v>8</c:v>
                </c:pt>
                <c:pt idx="778">
                  <c:v>4</c:v>
                </c:pt>
                <c:pt idx="779">
                  <c:v>4</c:v>
                </c:pt>
                <c:pt idx="780">
                  <c:v>17</c:v>
                </c:pt>
                <c:pt idx="781">
                  <c:v>3</c:v>
                </c:pt>
                <c:pt idx="782">
                  <c:v>7</c:v>
                </c:pt>
                <c:pt idx="783">
                  <c:v>5</c:v>
                </c:pt>
                <c:pt idx="784">
                  <c:v>12</c:v>
                </c:pt>
                <c:pt idx="785">
                  <c:v>15</c:v>
                </c:pt>
                <c:pt idx="786">
                  <c:v>7</c:v>
                </c:pt>
                <c:pt idx="787">
                  <c:v>0</c:v>
                </c:pt>
                <c:pt idx="788">
                  <c:v>0</c:v>
                </c:pt>
                <c:pt idx="789">
                  <c:v>4</c:v>
                </c:pt>
                <c:pt idx="790">
                  <c:v>16</c:v>
                </c:pt>
                <c:pt idx="791">
                  <c:v>4</c:v>
                </c:pt>
                <c:pt idx="792">
                  <c:v>0</c:v>
                </c:pt>
                <c:pt idx="793">
                  <c:v>7</c:v>
                </c:pt>
                <c:pt idx="794">
                  <c:v>3</c:v>
                </c:pt>
                <c:pt idx="795">
                  <c:v>5</c:v>
                </c:pt>
                <c:pt idx="796">
                  <c:v>1</c:v>
                </c:pt>
                <c:pt idx="797">
                  <c:v>4</c:v>
                </c:pt>
                <c:pt idx="798">
                  <c:v>8</c:v>
                </c:pt>
                <c:pt idx="799">
                  <c:v>1</c:v>
                </c:pt>
                <c:pt idx="800">
                  <c:v>1</c:v>
                </c:pt>
                <c:pt idx="801">
                  <c:v>0</c:v>
                </c:pt>
                <c:pt idx="802">
                  <c:v>10</c:v>
                </c:pt>
                <c:pt idx="803">
                  <c:v>11</c:v>
                </c:pt>
                <c:pt idx="804">
                  <c:v>1</c:v>
                </c:pt>
                <c:pt idx="805">
                  <c:v>5</c:v>
                </c:pt>
                <c:pt idx="806">
                  <c:v>6</c:v>
                </c:pt>
                <c:pt idx="807">
                  <c:v>7</c:v>
                </c:pt>
                <c:pt idx="808">
                  <c:v>21</c:v>
                </c:pt>
                <c:pt idx="809">
                  <c:v>5</c:v>
                </c:pt>
                <c:pt idx="810">
                  <c:v>0</c:v>
                </c:pt>
                <c:pt idx="811">
                  <c:v>0</c:v>
                </c:pt>
                <c:pt idx="812">
                  <c:v>15</c:v>
                </c:pt>
                <c:pt idx="813">
                  <c:v>4</c:v>
                </c:pt>
                <c:pt idx="814">
                  <c:v>8</c:v>
                </c:pt>
                <c:pt idx="815">
                  <c:v>7</c:v>
                </c:pt>
                <c:pt idx="816">
                  <c:v>0</c:v>
                </c:pt>
                <c:pt idx="817">
                  <c:v>3</c:v>
                </c:pt>
                <c:pt idx="818">
                  <c:v>9</c:v>
                </c:pt>
                <c:pt idx="819">
                  <c:v>4</c:v>
                </c:pt>
                <c:pt idx="820">
                  <c:v>0</c:v>
                </c:pt>
                <c:pt idx="821">
                  <c:v>0</c:v>
                </c:pt>
                <c:pt idx="822">
                  <c:v>5</c:v>
                </c:pt>
                <c:pt idx="823">
                  <c:v>2</c:v>
                </c:pt>
                <c:pt idx="824">
                  <c:v>8</c:v>
                </c:pt>
                <c:pt idx="825">
                  <c:v>0</c:v>
                </c:pt>
                <c:pt idx="826">
                  <c:v>1</c:v>
                </c:pt>
                <c:pt idx="827">
                  <c:v>4</c:v>
                </c:pt>
                <c:pt idx="828">
                  <c:v>6</c:v>
                </c:pt>
                <c:pt idx="829">
                  <c:v>2</c:v>
                </c:pt>
                <c:pt idx="830">
                  <c:v>2</c:v>
                </c:pt>
                <c:pt idx="831">
                  <c:v>2</c:v>
                </c:pt>
                <c:pt idx="832">
                  <c:v>4</c:v>
                </c:pt>
                <c:pt idx="833">
                  <c:v>2</c:v>
                </c:pt>
                <c:pt idx="834">
                  <c:v>3</c:v>
                </c:pt>
                <c:pt idx="835">
                  <c:v>0</c:v>
                </c:pt>
                <c:pt idx="836">
                  <c:v>8</c:v>
                </c:pt>
                <c:pt idx="837">
                  <c:v>12</c:v>
                </c:pt>
                <c:pt idx="838">
                  <c:v>7</c:v>
                </c:pt>
                <c:pt idx="839">
                  <c:v>8</c:v>
                </c:pt>
                <c:pt idx="840">
                  <c:v>3</c:v>
                </c:pt>
                <c:pt idx="841">
                  <c:v>16</c:v>
                </c:pt>
                <c:pt idx="842">
                  <c:v>2</c:v>
                </c:pt>
                <c:pt idx="843">
                  <c:v>4</c:v>
                </c:pt>
                <c:pt idx="844">
                  <c:v>2</c:v>
                </c:pt>
                <c:pt idx="845">
                  <c:v>5</c:v>
                </c:pt>
                <c:pt idx="846">
                  <c:v>0</c:v>
                </c:pt>
                <c:pt idx="847">
                  <c:v>14</c:v>
                </c:pt>
                <c:pt idx="848">
                  <c:v>11</c:v>
                </c:pt>
                <c:pt idx="849">
                  <c:v>6</c:v>
                </c:pt>
                <c:pt idx="850">
                  <c:v>8</c:v>
                </c:pt>
                <c:pt idx="851">
                  <c:v>2</c:v>
                </c:pt>
                <c:pt idx="852">
                  <c:v>1</c:v>
                </c:pt>
                <c:pt idx="853">
                  <c:v>0</c:v>
                </c:pt>
                <c:pt idx="854">
                  <c:v>1</c:v>
                </c:pt>
                <c:pt idx="855">
                  <c:v>0</c:v>
                </c:pt>
                <c:pt idx="856">
                  <c:v>10</c:v>
                </c:pt>
                <c:pt idx="857">
                  <c:v>0</c:v>
                </c:pt>
                <c:pt idx="858">
                  <c:v>0</c:v>
                </c:pt>
                <c:pt idx="859">
                  <c:v>3</c:v>
                </c:pt>
                <c:pt idx="860">
                  <c:v>2</c:v>
                </c:pt>
                <c:pt idx="861">
                  <c:v>4</c:v>
                </c:pt>
                <c:pt idx="862">
                  <c:v>0</c:v>
                </c:pt>
                <c:pt idx="863">
                  <c:v>0</c:v>
                </c:pt>
                <c:pt idx="864">
                  <c:v>0</c:v>
                </c:pt>
                <c:pt idx="865">
                  <c:v>4</c:v>
                </c:pt>
                <c:pt idx="866">
                  <c:v>0</c:v>
                </c:pt>
                <c:pt idx="867">
                  <c:v>2</c:v>
                </c:pt>
                <c:pt idx="868">
                  <c:v>1</c:v>
                </c:pt>
                <c:pt idx="869">
                  <c:v>7</c:v>
                </c:pt>
                <c:pt idx="870">
                  <c:v>0</c:v>
                </c:pt>
                <c:pt idx="871">
                  <c:v>0</c:v>
                </c:pt>
                <c:pt idx="872">
                  <c:v>0</c:v>
                </c:pt>
                <c:pt idx="873">
                  <c:v>0</c:v>
                </c:pt>
                <c:pt idx="874">
                  <c:v>1</c:v>
                </c:pt>
                <c:pt idx="875">
                  <c:v>0</c:v>
                </c:pt>
                <c:pt idx="876">
                  <c:v>3</c:v>
                </c:pt>
                <c:pt idx="877">
                  <c:v>1</c:v>
                </c:pt>
                <c:pt idx="878">
                  <c:v>3</c:v>
                </c:pt>
                <c:pt idx="879">
                  <c:v>2</c:v>
                </c:pt>
                <c:pt idx="880">
                  <c:v>0</c:v>
                </c:pt>
                <c:pt idx="881">
                  <c:v>5</c:v>
                </c:pt>
                <c:pt idx="882">
                  <c:v>5</c:v>
                </c:pt>
                <c:pt idx="883">
                  <c:v>3</c:v>
                </c:pt>
                <c:pt idx="884">
                  <c:v>0</c:v>
                </c:pt>
                <c:pt idx="885">
                  <c:v>0</c:v>
                </c:pt>
                <c:pt idx="886">
                  <c:v>1</c:v>
                </c:pt>
                <c:pt idx="887">
                  <c:v>0</c:v>
                </c:pt>
                <c:pt idx="888">
                  <c:v>5</c:v>
                </c:pt>
                <c:pt idx="889">
                  <c:v>2</c:v>
                </c:pt>
                <c:pt idx="890">
                  <c:v>4</c:v>
                </c:pt>
                <c:pt idx="891">
                  <c:v>5</c:v>
                </c:pt>
                <c:pt idx="892">
                  <c:v>0</c:v>
                </c:pt>
                <c:pt idx="893">
                  <c:v>1</c:v>
                </c:pt>
                <c:pt idx="894">
                  <c:v>0</c:v>
                </c:pt>
                <c:pt idx="895">
                  <c:v>2</c:v>
                </c:pt>
                <c:pt idx="896">
                  <c:v>3</c:v>
                </c:pt>
                <c:pt idx="897">
                  <c:v>0</c:v>
                </c:pt>
                <c:pt idx="898">
                  <c:v>2</c:v>
                </c:pt>
                <c:pt idx="899">
                  <c:v>14</c:v>
                </c:pt>
                <c:pt idx="900">
                  <c:v>14</c:v>
                </c:pt>
                <c:pt idx="901">
                  <c:v>2</c:v>
                </c:pt>
                <c:pt idx="902">
                  <c:v>6</c:v>
                </c:pt>
                <c:pt idx="903">
                  <c:v>5</c:v>
                </c:pt>
                <c:pt idx="904">
                  <c:v>0</c:v>
                </c:pt>
                <c:pt idx="905">
                  <c:v>0</c:v>
                </c:pt>
                <c:pt idx="906">
                  <c:v>2</c:v>
                </c:pt>
                <c:pt idx="907">
                  <c:v>2</c:v>
                </c:pt>
                <c:pt idx="908">
                  <c:v>0</c:v>
                </c:pt>
                <c:pt idx="909">
                  <c:v>0</c:v>
                </c:pt>
                <c:pt idx="910">
                  <c:v>7</c:v>
                </c:pt>
                <c:pt idx="911">
                  <c:v>0</c:v>
                </c:pt>
                <c:pt idx="912">
                  <c:v>0</c:v>
                </c:pt>
                <c:pt idx="913">
                  <c:v>0</c:v>
                </c:pt>
                <c:pt idx="914">
                  <c:v>1</c:v>
                </c:pt>
                <c:pt idx="915">
                  <c:v>5</c:v>
                </c:pt>
                <c:pt idx="916">
                  <c:v>0</c:v>
                </c:pt>
                <c:pt idx="917">
                  <c:v>0</c:v>
                </c:pt>
                <c:pt idx="918">
                  <c:v>0</c:v>
                </c:pt>
                <c:pt idx="919">
                  <c:v>13</c:v>
                </c:pt>
                <c:pt idx="920">
                  <c:v>8</c:v>
                </c:pt>
                <c:pt idx="921">
                  <c:v>3</c:v>
                </c:pt>
                <c:pt idx="922">
                  <c:v>0</c:v>
                </c:pt>
                <c:pt idx="923">
                  <c:v>1</c:v>
                </c:pt>
                <c:pt idx="924">
                  <c:v>0</c:v>
                </c:pt>
                <c:pt idx="925">
                  <c:v>1</c:v>
                </c:pt>
                <c:pt idx="926">
                  <c:v>2</c:v>
                </c:pt>
                <c:pt idx="927">
                  <c:v>3</c:v>
                </c:pt>
                <c:pt idx="928">
                  <c:v>0</c:v>
                </c:pt>
                <c:pt idx="929">
                  <c:v>7</c:v>
                </c:pt>
                <c:pt idx="930">
                  <c:v>1</c:v>
                </c:pt>
                <c:pt idx="931">
                  <c:v>6</c:v>
                </c:pt>
                <c:pt idx="932">
                  <c:v>3</c:v>
                </c:pt>
                <c:pt idx="933">
                  <c:v>0</c:v>
                </c:pt>
                <c:pt idx="934">
                  <c:v>0</c:v>
                </c:pt>
                <c:pt idx="935">
                  <c:v>0</c:v>
                </c:pt>
                <c:pt idx="936">
                  <c:v>6</c:v>
                </c:pt>
                <c:pt idx="937">
                  <c:v>1</c:v>
                </c:pt>
                <c:pt idx="938">
                  <c:v>6</c:v>
                </c:pt>
                <c:pt idx="939">
                  <c:v>3</c:v>
                </c:pt>
                <c:pt idx="940">
                  <c:v>9</c:v>
                </c:pt>
                <c:pt idx="941">
                  <c:v>2</c:v>
                </c:pt>
                <c:pt idx="942">
                  <c:v>1</c:v>
                </c:pt>
                <c:pt idx="943">
                  <c:v>1</c:v>
                </c:pt>
                <c:pt idx="944">
                  <c:v>2</c:v>
                </c:pt>
                <c:pt idx="945">
                  <c:v>0</c:v>
                </c:pt>
                <c:pt idx="946">
                  <c:v>6</c:v>
                </c:pt>
                <c:pt idx="947">
                  <c:v>4</c:v>
                </c:pt>
                <c:pt idx="948">
                  <c:v>4</c:v>
                </c:pt>
                <c:pt idx="949">
                  <c:v>2</c:v>
                </c:pt>
                <c:pt idx="950">
                  <c:v>2</c:v>
                </c:pt>
                <c:pt idx="951">
                  <c:v>2</c:v>
                </c:pt>
                <c:pt idx="952">
                  <c:v>1</c:v>
                </c:pt>
                <c:pt idx="953">
                  <c:v>0</c:v>
                </c:pt>
                <c:pt idx="954">
                  <c:v>1</c:v>
                </c:pt>
                <c:pt idx="955">
                  <c:v>1</c:v>
                </c:pt>
                <c:pt idx="956">
                  <c:v>1</c:v>
                </c:pt>
                <c:pt idx="957">
                  <c:v>0</c:v>
                </c:pt>
                <c:pt idx="958">
                  <c:v>4</c:v>
                </c:pt>
                <c:pt idx="959">
                  <c:v>5</c:v>
                </c:pt>
                <c:pt idx="960">
                  <c:v>1</c:v>
                </c:pt>
                <c:pt idx="961">
                  <c:v>0</c:v>
                </c:pt>
                <c:pt idx="962">
                  <c:v>0</c:v>
                </c:pt>
                <c:pt idx="963">
                  <c:v>0</c:v>
                </c:pt>
                <c:pt idx="964">
                  <c:v>2</c:v>
                </c:pt>
                <c:pt idx="965">
                  <c:v>1</c:v>
                </c:pt>
                <c:pt idx="966">
                  <c:v>2</c:v>
                </c:pt>
                <c:pt idx="967">
                  <c:v>0</c:v>
                </c:pt>
                <c:pt idx="968">
                  <c:v>0</c:v>
                </c:pt>
                <c:pt idx="969">
                  <c:v>0</c:v>
                </c:pt>
                <c:pt idx="970">
                  <c:v>1</c:v>
                </c:pt>
                <c:pt idx="971">
                  <c:v>0</c:v>
                </c:pt>
                <c:pt idx="972">
                  <c:v>0</c:v>
                </c:pt>
                <c:pt idx="973">
                  <c:v>1</c:v>
                </c:pt>
                <c:pt idx="974">
                  <c:v>1</c:v>
                </c:pt>
                <c:pt idx="975">
                  <c:v>0</c:v>
                </c:pt>
                <c:pt idx="976">
                  <c:v>0</c:v>
                </c:pt>
                <c:pt idx="977">
                  <c:v>0</c:v>
                </c:pt>
                <c:pt idx="978">
                  <c:v>0</c:v>
                </c:pt>
                <c:pt idx="979">
                  <c:v>4</c:v>
                </c:pt>
                <c:pt idx="980">
                  <c:v>2</c:v>
                </c:pt>
                <c:pt idx="981">
                  <c:v>1</c:v>
                </c:pt>
                <c:pt idx="982">
                  <c:v>2</c:v>
                </c:pt>
                <c:pt idx="983">
                  <c:v>0</c:v>
                </c:pt>
                <c:pt idx="984">
                  <c:v>0</c:v>
                </c:pt>
                <c:pt idx="985">
                  <c:v>0</c:v>
                </c:pt>
                <c:pt idx="986">
                  <c:v>2</c:v>
                </c:pt>
                <c:pt idx="987">
                  <c:v>1</c:v>
                </c:pt>
                <c:pt idx="988">
                  <c:v>0</c:v>
                </c:pt>
                <c:pt idx="989">
                  <c:v>0</c:v>
                </c:pt>
                <c:pt idx="990">
                  <c:v>3</c:v>
                </c:pt>
                <c:pt idx="991">
                  <c:v>0</c:v>
                </c:pt>
                <c:pt idx="992">
                  <c:v>1</c:v>
                </c:pt>
                <c:pt idx="993">
                  <c:v>3</c:v>
                </c:pt>
                <c:pt idx="994">
                  <c:v>0</c:v>
                </c:pt>
                <c:pt idx="995">
                  <c:v>3</c:v>
                </c:pt>
                <c:pt idx="996">
                  <c:v>1</c:v>
                </c:pt>
                <c:pt idx="997">
                  <c:v>0</c:v>
                </c:pt>
                <c:pt idx="998">
                  <c:v>1</c:v>
                </c:pt>
                <c:pt idx="999">
                  <c:v>144</c:v>
                </c:pt>
                <c:pt idx="1000">
                  <c:v>144</c:v>
                </c:pt>
                <c:pt idx="1001">
                  <c:v>114</c:v>
                </c:pt>
                <c:pt idx="1002">
                  <c:v>29</c:v>
                </c:pt>
                <c:pt idx="1003">
                  <c:v>105</c:v>
                </c:pt>
                <c:pt idx="1004">
                  <c:v>102</c:v>
                </c:pt>
                <c:pt idx="1005">
                  <c:v>61</c:v>
                </c:pt>
                <c:pt idx="1006">
                  <c:v>38</c:v>
                </c:pt>
                <c:pt idx="1007">
                  <c:v>61</c:v>
                </c:pt>
                <c:pt idx="1008">
                  <c:v>194</c:v>
                </c:pt>
                <c:pt idx="1009">
                  <c:v>55</c:v>
                </c:pt>
                <c:pt idx="1010">
                  <c:v>19</c:v>
                </c:pt>
                <c:pt idx="1011">
                  <c:v>115</c:v>
                </c:pt>
                <c:pt idx="1012">
                  <c:v>79</c:v>
                </c:pt>
                <c:pt idx="1013">
                  <c:v>74</c:v>
                </c:pt>
                <c:pt idx="1014">
                  <c:v>27</c:v>
                </c:pt>
                <c:pt idx="1015">
                  <c:v>115</c:v>
                </c:pt>
                <c:pt idx="1016">
                  <c:v>38</c:v>
                </c:pt>
                <c:pt idx="1017">
                  <c:v>74</c:v>
                </c:pt>
                <c:pt idx="1018">
                  <c:v>0</c:v>
                </c:pt>
                <c:pt idx="1019">
                  <c:v>37</c:v>
                </c:pt>
                <c:pt idx="1020">
                  <c:v>20</c:v>
                </c:pt>
                <c:pt idx="1021">
                  <c:v>17</c:v>
                </c:pt>
                <c:pt idx="1022">
                  <c:v>51</c:v>
                </c:pt>
                <c:pt idx="1023">
                  <c:v>71</c:v>
                </c:pt>
                <c:pt idx="1024">
                  <c:v>86</c:v>
                </c:pt>
                <c:pt idx="1025">
                  <c:v>51</c:v>
                </c:pt>
                <c:pt idx="1026">
                  <c:v>66</c:v>
                </c:pt>
                <c:pt idx="1027">
                  <c:v>25</c:v>
                </c:pt>
                <c:pt idx="1028">
                  <c:v>47</c:v>
                </c:pt>
                <c:pt idx="1029">
                  <c:v>100</c:v>
                </c:pt>
                <c:pt idx="1030">
                  <c:v>16</c:v>
                </c:pt>
                <c:pt idx="1031">
                  <c:v>63</c:v>
                </c:pt>
                <c:pt idx="1032">
                  <c:v>108</c:v>
                </c:pt>
                <c:pt idx="1033">
                  <c:v>176</c:v>
                </c:pt>
                <c:pt idx="1034">
                  <c:v>48</c:v>
                </c:pt>
                <c:pt idx="1035">
                  <c:v>14</c:v>
                </c:pt>
                <c:pt idx="1036">
                  <c:v>0</c:v>
                </c:pt>
                <c:pt idx="1037">
                  <c:v>44</c:v>
                </c:pt>
                <c:pt idx="1038">
                  <c:v>111</c:v>
                </c:pt>
                <c:pt idx="1039">
                  <c:v>73</c:v>
                </c:pt>
                <c:pt idx="1040">
                  <c:v>16</c:v>
                </c:pt>
                <c:pt idx="1041">
                  <c:v>88</c:v>
                </c:pt>
                <c:pt idx="1042">
                  <c:v>198</c:v>
                </c:pt>
                <c:pt idx="1043">
                  <c:v>44</c:v>
                </c:pt>
                <c:pt idx="1044">
                  <c:v>56</c:v>
                </c:pt>
                <c:pt idx="1045">
                  <c:v>134</c:v>
                </c:pt>
                <c:pt idx="1046">
                  <c:v>17</c:v>
                </c:pt>
                <c:pt idx="1047">
                  <c:v>0</c:v>
                </c:pt>
                <c:pt idx="1048">
                  <c:v>118</c:v>
                </c:pt>
                <c:pt idx="1049">
                  <c:v>120</c:v>
                </c:pt>
                <c:pt idx="1050">
                  <c:v>163</c:v>
                </c:pt>
                <c:pt idx="1051">
                  <c:v>44</c:v>
                </c:pt>
                <c:pt idx="1052">
                  <c:v>58</c:v>
                </c:pt>
                <c:pt idx="1053">
                  <c:v>53</c:v>
                </c:pt>
                <c:pt idx="1054">
                  <c:v>161</c:v>
                </c:pt>
                <c:pt idx="1055">
                  <c:v>127</c:v>
                </c:pt>
                <c:pt idx="1056">
                  <c:v>137</c:v>
                </c:pt>
                <c:pt idx="1057">
                  <c:v>28</c:v>
                </c:pt>
                <c:pt idx="1058">
                  <c:v>18</c:v>
                </c:pt>
                <c:pt idx="1059">
                  <c:v>13</c:v>
                </c:pt>
                <c:pt idx="1060">
                  <c:v>55</c:v>
                </c:pt>
                <c:pt idx="1061">
                  <c:v>187</c:v>
                </c:pt>
                <c:pt idx="1062">
                  <c:v>11</c:v>
                </c:pt>
                <c:pt idx="1063">
                  <c:v>13</c:v>
                </c:pt>
                <c:pt idx="1064">
                  <c:v>102</c:v>
                </c:pt>
                <c:pt idx="1065">
                  <c:v>18</c:v>
                </c:pt>
                <c:pt idx="1066">
                  <c:v>156</c:v>
                </c:pt>
                <c:pt idx="1067">
                  <c:v>54</c:v>
                </c:pt>
                <c:pt idx="1068">
                  <c:v>12</c:v>
                </c:pt>
                <c:pt idx="1069">
                  <c:v>107</c:v>
                </c:pt>
                <c:pt idx="1070">
                  <c:v>45</c:v>
                </c:pt>
                <c:pt idx="1071">
                  <c:v>84</c:v>
                </c:pt>
                <c:pt idx="1072">
                  <c:v>12</c:v>
                </c:pt>
                <c:pt idx="1073">
                  <c:v>36</c:v>
                </c:pt>
                <c:pt idx="1074">
                  <c:v>139</c:v>
                </c:pt>
                <c:pt idx="1075">
                  <c:v>93</c:v>
                </c:pt>
                <c:pt idx="1076">
                  <c:v>38</c:v>
                </c:pt>
                <c:pt idx="1077">
                  <c:v>68</c:v>
                </c:pt>
                <c:pt idx="1078">
                  <c:v>37</c:v>
                </c:pt>
                <c:pt idx="1079">
                  <c:v>23</c:v>
                </c:pt>
                <c:pt idx="1080">
                  <c:v>38</c:v>
                </c:pt>
                <c:pt idx="1081">
                  <c:v>36</c:v>
                </c:pt>
                <c:pt idx="1082">
                  <c:v>0</c:v>
                </c:pt>
                <c:pt idx="1083">
                  <c:v>24</c:v>
                </c:pt>
                <c:pt idx="1084">
                  <c:v>12</c:v>
                </c:pt>
                <c:pt idx="1085">
                  <c:v>64</c:v>
                </c:pt>
                <c:pt idx="1086">
                  <c:v>14</c:v>
                </c:pt>
                <c:pt idx="1087">
                  <c:v>31</c:v>
                </c:pt>
                <c:pt idx="1088">
                  <c:v>91</c:v>
                </c:pt>
                <c:pt idx="1089">
                  <c:v>182</c:v>
                </c:pt>
                <c:pt idx="1090">
                  <c:v>12</c:v>
                </c:pt>
                <c:pt idx="1091">
                  <c:v>45</c:v>
                </c:pt>
                <c:pt idx="1092">
                  <c:v>61</c:v>
                </c:pt>
                <c:pt idx="1093">
                  <c:v>32</c:v>
                </c:pt>
                <c:pt idx="1094">
                  <c:v>22</c:v>
                </c:pt>
                <c:pt idx="1095">
                  <c:v>9</c:v>
                </c:pt>
                <c:pt idx="1096">
                  <c:v>0</c:v>
                </c:pt>
                <c:pt idx="1097">
                  <c:v>54</c:v>
                </c:pt>
                <c:pt idx="1098">
                  <c:v>148</c:v>
                </c:pt>
                <c:pt idx="1099">
                  <c:v>45</c:v>
                </c:pt>
                <c:pt idx="1100">
                  <c:v>40</c:v>
                </c:pt>
                <c:pt idx="1101">
                  <c:v>75</c:v>
                </c:pt>
                <c:pt idx="1102">
                  <c:v>143</c:v>
                </c:pt>
                <c:pt idx="1103">
                  <c:v>51</c:v>
                </c:pt>
                <c:pt idx="1104">
                  <c:v>0</c:v>
                </c:pt>
                <c:pt idx="1105">
                  <c:v>72</c:v>
                </c:pt>
                <c:pt idx="1106">
                  <c:v>0</c:v>
                </c:pt>
                <c:pt idx="1107">
                  <c:v>91</c:v>
                </c:pt>
                <c:pt idx="1108">
                  <c:v>86</c:v>
                </c:pt>
                <c:pt idx="1109">
                  <c:v>76</c:v>
                </c:pt>
                <c:pt idx="1110">
                  <c:v>160</c:v>
                </c:pt>
                <c:pt idx="1111">
                  <c:v>21</c:v>
                </c:pt>
                <c:pt idx="1112">
                  <c:v>60</c:v>
                </c:pt>
                <c:pt idx="1113">
                  <c:v>28</c:v>
                </c:pt>
                <c:pt idx="1114">
                  <c:v>81</c:v>
                </c:pt>
                <c:pt idx="1115">
                  <c:v>40</c:v>
                </c:pt>
                <c:pt idx="1116">
                  <c:v>10</c:v>
                </c:pt>
                <c:pt idx="1117">
                  <c:v>30</c:v>
                </c:pt>
                <c:pt idx="1118">
                  <c:v>0</c:v>
                </c:pt>
                <c:pt idx="1119">
                  <c:v>80</c:v>
                </c:pt>
                <c:pt idx="1120">
                  <c:v>66</c:v>
                </c:pt>
                <c:pt idx="1121">
                  <c:v>9</c:v>
                </c:pt>
                <c:pt idx="1122">
                  <c:v>30</c:v>
                </c:pt>
                <c:pt idx="1123">
                  <c:v>0</c:v>
                </c:pt>
                <c:pt idx="1124">
                  <c:v>92</c:v>
                </c:pt>
                <c:pt idx="1125">
                  <c:v>0</c:v>
                </c:pt>
                <c:pt idx="1126">
                  <c:v>106</c:v>
                </c:pt>
                <c:pt idx="1127">
                  <c:v>49</c:v>
                </c:pt>
                <c:pt idx="1128">
                  <c:v>92</c:v>
                </c:pt>
                <c:pt idx="1129">
                  <c:v>8</c:v>
                </c:pt>
                <c:pt idx="1130">
                  <c:v>58</c:v>
                </c:pt>
                <c:pt idx="1131">
                  <c:v>130</c:v>
                </c:pt>
                <c:pt idx="1132">
                  <c:v>0</c:v>
                </c:pt>
                <c:pt idx="1133">
                  <c:v>0</c:v>
                </c:pt>
                <c:pt idx="1134">
                  <c:v>115</c:v>
                </c:pt>
                <c:pt idx="1135">
                  <c:v>14</c:v>
                </c:pt>
                <c:pt idx="1136">
                  <c:v>49</c:v>
                </c:pt>
                <c:pt idx="1137">
                  <c:v>33</c:v>
                </c:pt>
                <c:pt idx="1138">
                  <c:v>24</c:v>
                </c:pt>
                <c:pt idx="1139">
                  <c:v>30</c:v>
                </c:pt>
                <c:pt idx="1140">
                  <c:v>67</c:v>
                </c:pt>
                <c:pt idx="1141">
                  <c:v>17</c:v>
                </c:pt>
                <c:pt idx="1142">
                  <c:v>38</c:v>
                </c:pt>
                <c:pt idx="1143">
                  <c:v>54</c:v>
                </c:pt>
                <c:pt idx="1144">
                  <c:v>8</c:v>
                </c:pt>
                <c:pt idx="1145">
                  <c:v>7</c:v>
                </c:pt>
                <c:pt idx="1146">
                  <c:v>7</c:v>
                </c:pt>
                <c:pt idx="1147">
                  <c:v>35</c:v>
                </c:pt>
                <c:pt idx="1148">
                  <c:v>14</c:v>
                </c:pt>
                <c:pt idx="1149">
                  <c:v>15</c:v>
                </c:pt>
                <c:pt idx="1150">
                  <c:v>45</c:v>
                </c:pt>
                <c:pt idx="1151">
                  <c:v>24</c:v>
                </c:pt>
                <c:pt idx="1152">
                  <c:v>7</c:v>
                </c:pt>
                <c:pt idx="1153">
                  <c:v>17</c:v>
                </c:pt>
                <c:pt idx="1154">
                  <c:v>28</c:v>
                </c:pt>
                <c:pt idx="1155">
                  <c:v>39</c:v>
                </c:pt>
                <c:pt idx="1156">
                  <c:v>20</c:v>
                </c:pt>
                <c:pt idx="1157">
                  <c:v>30</c:v>
                </c:pt>
                <c:pt idx="1158">
                  <c:v>32</c:v>
                </c:pt>
                <c:pt idx="1159">
                  <c:v>8</c:v>
                </c:pt>
                <c:pt idx="1160">
                  <c:v>41</c:v>
                </c:pt>
                <c:pt idx="1161">
                  <c:v>27</c:v>
                </c:pt>
                <c:pt idx="1162">
                  <c:v>42</c:v>
                </c:pt>
                <c:pt idx="1163">
                  <c:v>0</c:v>
                </c:pt>
                <c:pt idx="1164">
                  <c:v>6</c:v>
                </c:pt>
                <c:pt idx="1165">
                  <c:v>5</c:v>
                </c:pt>
                <c:pt idx="1166">
                  <c:v>0</c:v>
                </c:pt>
                <c:pt idx="1167">
                  <c:v>110</c:v>
                </c:pt>
                <c:pt idx="1168">
                  <c:v>26</c:v>
                </c:pt>
                <c:pt idx="1169">
                  <c:v>59</c:v>
                </c:pt>
                <c:pt idx="1170">
                  <c:v>6</c:v>
                </c:pt>
                <c:pt idx="1171">
                  <c:v>83</c:v>
                </c:pt>
                <c:pt idx="1172">
                  <c:v>70</c:v>
                </c:pt>
                <c:pt idx="1173">
                  <c:v>5</c:v>
                </c:pt>
                <c:pt idx="1174">
                  <c:v>23</c:v>
                </c:pt>
                <c:pt idx="1175">
                  <c:v>35</c:v>
                </c:pt>
                <c:pt idx="1176">
                  <c:v>0</c:v>
                </c:pt>
                <c:pt idx="1177">
                  <c:v>0</c:v>
                </c:pt>
                <c:pt idx="1178">
                  <c:v>43</c:v>
                </c:pt>
                <c:pt idx="1179">
                  <c:v>14</c:v>
                </c:pt>
                <c:pt idx="1180">
                  <c:v>157</c:v>
                </c:pt>
                <c:pt idx="1181">
                  <c:v>5</c:v>
                </c:pt>
                <c:pt idx="1182">
                  <c:v>43</c:v>
                </c:pt>
                <c:pt idx="1183">
                  <c:v>118</c:v>
                </c:pt>
                <c:pt idx="1184">
                  <c:v>4</c:v>
                </c:pt>
                <c:pt idx="1185">
                  <c:v>8</c:v>
                </c:pt>
                <c:pt idx="1186">
                  <c:v>14</c:v>
                </c:pt>
                <c:pt idx="1187">
                  <c:v>4</c:v>
                </c:pt>
                <c:pt idx="1188">
                  <c:v>4</c:v>
                </c:pt>
                <c:pt idx="1189">
                  <c:v>14</c:v>
                </c:pt>
                <c:pt idx="1190">
                  <c:v>4</c:v>
                </c:pt>
                <c:pt idx="1191">
                  <c:v>56</c:v>
                </c:pt>
                <c:pt idx="1192">
                  <c:v>3</c:v>
                </c:pt>
                <c:pt idx="1193">
                  <c:v>2</c:v>
                </c:pt>
                <c:pt idx="1194">
                  <c:v>0</c:v>
                </c:pt>
                <c:pt idx="1195">
                  <c:v>8</c:v>
                </c:pt>
                <c:pt idx="1196">
                  <c:v>30</c:v>
                </c:pt>
                <c:pt idx="1197">
                  <c:v>56</c:v>
                </c:pt>
                <c:pt idx="1198">
                  <c:v>16</c:v>
                </c:pt>
                <c:pt idx="1199">
                  <c:v>0</c:v>
                </c:pt>
                <c:pt idx="1200">
                  <c:v>15</c:v>
                </c:pt>
                <c:pt idx="1201">
                  <c:v>30</c:v>
                </c:pt>
                <c:pt idx="1202">
                  <c:v>3</c:v>
                </c:pt>
                <c:pt idx="1203">
                  <c:v>3</c:v>
                </c:pt>
                <c:pt idx="1204">
                  <c:v>0</c:v>
                </c:pt>
                <c:pt idx="1205">
                  <c:v>2</c:v>
                </c:pt>
                <c:pt idx="1206">
                  <c:v>0</c:v>
                </c:pt>
                <c:pt idx="1207">
                  <c:v>0</c:v>
                </c:pt>
                <c:pt idx="1208">
                  <c:v>3</c:v>
                </c:pt>
                <c:pt idx="1209">
                  <c:v>3</c:v>
                </c:pt>
                <c:pt idx="1210">
                  <c:v>3</c:v>
                </c:pt>
                <c:pt idx="1211">
                  <c:v>45</c:v>
                </c:pt>
                <c:pt idx="1212">
                  <c:v>3</c:v>
                </c:pt>
                <c:pt idx="1213">
                  <c:v>10</c:v>
                </c:pt>
                <c:pt idx="1214">
                  <c:v>7</c:v>
                </c:pt>
                <c:pt idx="1215">
                  <c:v>6</c:v>
                </c:pt>
                <c:pt idx="1216">
                  <c:v>6</c:v>
                </c:pt>
                <c:pt idx="1217">
                  <c:v>3</c:v>
                </c:pt>
                <c:pt idx="1218">
                  <c:v>3</c:v>
                </c:pt>
                <c:pt idx="1219">
                  <c:v>13</c:v>
                </c:pt>
                <c:pt idx="1220">
                  <c:v>78</c:v>
                </c:pt>
                <c:pt idx="1221">
                  <c:v>13</c:v>
                </c:pt>
                <c:pt idx="1222">
                  <c:v>0</c:v>
                </c:pt>
                <c:pt idx="1223">
                  <c:v>0</c:v>
                </c:pt>
                <c:pt idx="1224">
                  <c:v>32</c:v>
                </c:pt>
                <c:pt idx="1225">
                  <c:v>11</c:v>
                </c:pt>
                <c:pt idx="1226">
                  <c:v>36</c:v>
                </c:pt>
                <c:pt idx="1227">
                  <c:v>0</c:v>
                </c:pt>
                <c:pt idx="1228">
                  <c:v>24</c:v>
                </c:pt>
                <c:pt idx="1229">
                  <c:v>9</c:v>
                </c:pt>
                <c:pt idx="1230">
                  <c:v>26</c:v>
                </c:pt>
                <c:pt idx="1231">
                  <c:v>11</c:v>
                </c:pt>
                <c:pt idx="1232">
                  <c:v>12</c:v>
                </c:pt>
                <c:pt idx="1233">
                  <c:v>13</c:v>
                </c:pt>
                <c:pt idx="1234">
                  <c:v>11</c:v>
                </c:pt>
                <c:pt idx="1235">
                  <c:v>12</c:v>
                </c:pt>
                <c:pt idx="1236">
                  <c:v>262</c:v>
                </c:pt>
                <c:pt idx="1237">
                  <c:v>20</c:v>
                </c:pt>
                <c:pt idx="1238">
                  <c:v>42</c:v>
                </c:pt>
                <c:pt idx="1239">
                  <c:v>13</c:v>
                </c:pt>
                <c:pt idx="1240">
                  <c:v>7</c:v>
                </c:pt>
                <c:pt idx="1241">
                  <c:v>15</c:v>
                </c:pt>
                <c:pt idx="1242">
                  <c:v>18</c:v>
                </c:pt>
                <c:pt idx="1243">
                  <c:v>2</c:v>
                </c:pt>
                <c:pt idx="1244">
                  <c:v>4</c:v>
                </c:pt>
                <c:pt idx="1245">
                  <c:v>5</c:v>
                </c:pt>
                <c:pt idx="1246">
                  <c:v>1</c:v>
                </c:pt>
                <c:pt idx="1247">
                  <c:v>9</c:v>
                </c:pt>
                <c:pt idx="1248">
                  <c:v>19</c:v>
                </c:pt>
                <c:pt idx="1249">
                  <c:v>8</c:v>
                </c:pt>
                <c:pt idx="1250">
                  <c:v>25</c:v>
                </c:pt>
                <c:pt idx="1251">
                  <c:v>1</c:v>
                </c:pt>
                <c:pt idx="1252">
                  <c:v>7</c:v>
                </c:pt>
                <c:pt idx="1253">
                  <c:v>3</c:v>
                </c:pt>
                <c:pt idx="1254">
                  <c:v>36</c:v>
                </c:pt>
                <c:pt idx="1255">
                  <c:v>0</c:v>
                </c:pt>
                <c:pt idx="1256">
                  <c:v>9</c:v>
                </c:pt>
                <c:pt idx="1257">
                  <c:v>3</c:v>
                </c:pt>
                <c:pt idx="1258">
                  <c:v>15</c:v>
                </c:pt>
                <c:pt idx="1259">
                  <c:v>12</c:v>
                </c:pt>
                <c:pt idx="1260">
                  <c:v>24</c:v>
                </c:pt>
                <c:pt idx="1261">
                  <c:v>14</c:v>
                </c:pt>
                <c:pt idx="1262">
                  <c:v>6</c:v>
                </c:pt>
                <c:pt idx="1263">
                  <c:v>1</c:v>
                </c:pt>
                <c:pt idx="1264">
                  <c:v>12</c:v>
                </c:pt>
                <c:pt idx="1265">
                  <c:v>5</c:v>
                </c:pt>
                <c:pt idx="1266">
                  <c:v>8</c:v>
                </c:pt>
                <c:pt idx="1267">
                  <c:v>10</c:v>
                </c:pt>
                <c:pt idx="1268">
                  <c:v>6</c:v>
                </c:pt>
                <c:pt idx="1269">
                  <c:v>5</c:v>
                </c:pt>
                <c:pt idx="1270">
                  <c:v>0</c:v>
                </c:pt>
                <c:pt idx="1271">
                  <c:v>4</c:v>
                </c:pt>
                <c:pt idx="1272">
                  <c:v>14</c:v>
                </c:pt>
                <c:pt idx="1273">
                  <c:v>4</c:v>
                </c:pt>
                <c:pt idx="1274">
                  <c:v>4</c:v>
                </c:pt>
                <c:pt idx="1275">
                  <c:v>2</c:v>
                </c:pt>
                <c:pt idx="1276">
                  <c:v>15</c:v>
                </c:pt>
                <c:pt idx="1277">
                  <c:v>20</c:v>
                </c:pt>
                <c:pt idx="1278">
                  <c:v>20</c:v>
                </c:pt>
                <c:pt idx="1279">
                  <c:v>8</c:v>
                </c:pt>
                <c:pt idx="1280">
                  <c:v>24</c:v>
                </c:pt>
                <c:pt idx="1281">
                  <c:v>4</c:v>
                </c:pt>
                <c:pt idx="1282">
                  <c:v>5</c:v>
                </c:pt>
                <c:pt idx="1283">
                  <c:v>17</c:v>
                </c:pt>
                <c:pt idx="1284">
                  <c:v>9</c:v>
                </c:pt>
                <c:pt idx="1285">
                  <c:v>1</c:v>
                </c:pt>
                <c:pt idx="1286">
                  <c:v>0</c:v>
                </c:pt>
                <c:pt idx="1287">
                  <c:v>0</c:v>
                </c:pt>
                <c:pt idx="1288">
                  <c:v>26</c:v>
                </c:pt>
                <c:pt idx="1289">
                  <c:v>0</c:v>
                </c:pt>
                <c:pt idx="1290">
                  <c:v>1</c:v>
                </c:pt>
                <c:pt idx="1291">
                  <c:v>1</c:v>
                </c:pt>
                <c:pt idx="1292">
                  <c:v>14</c:v>
                </c:pt>
                <c:pt idx="1293">
                  <c:v>1</c:v>
                </c:pt>
                <c:pt idx="1294">
                  <c:v>8</c:v>
                </c:pt>
                <c:pt idx="1295">
                  <c:v>5</c:v>
                </c:pt>
                <c:pt idx="1296">
                  <c:v>6</c:v>
                </c:pt>
                <c:pt idx="1297">
                  <c:v>9</c:v>
                </c:pt>
                <c:pt idx="1298">
                  <c:v>0</c:v>
                </c:pt>
                <c:pt idx="1299">
                  <c:v>7</c:v>
                </c:pt>
                <c:pt idx="1300">
                  <c:v>15</c:v>
                </c:pt>
                <c:pt idx="1301">
                  <c:v>0</c:v>
                </c:pt>
                <c:pt idx="1302">
                  <c:v>12</c:v>
                </c:pt>
                <c:pt idx="1303">
                  <c:v>0</c:v>
                </c:pt>
                <c:pt idx="1304">
                  <c:v>1</c:v>
                </c:pt>
                <c:pt idx="1305">
                  <c:v>0</c:v>
                </c:pt>
                <c:pt idx="1306">
                  <c:v>0</c:v>
                </c:pt>
                <c:pt idx="1307">
                  <c:v>14</c:v>
                </c:pt>
                <c:pt idx="1308">
                  <c:v>0</c:v>
                </c:pt>
                <c:pt idx="1309">
                  <c:v>6</c:v>
                </c:pt>
                <c:pt idx="1310">
                  <c:v>0</c:v>
                </c:pt>
                <c:pt idx="1311">
                  <c:v>1</c:v>
                </c:pt>
                <c:pt idx="1312">
                  <c:v>15</c:v>
                </c:pt>
                <c:pt idx="1313">
                  <c:v>4</c:v>
                </c:pt>
                <c:pt idx="1314">
                  <c:v>1</c:v>
                </c:pt>
                <c:pt idx="1315">
                  <c:v>2</c:v>
                </c:pt>
                <c:pt idx="1316">
                  <c:v>4</c:v>
                </c:pt>
                <c:pt idx="1317">
                  <c:v>2</c:v>
                </c:pt>
                <c:pt idx="1318">
                  <c:v>4</c:v>
                </c:pt>
                <c:pt idx="1319">
                  <c:v>12</c:v>
                </c:pt>
                <c:pt idx="1320">
                  <c:v>7</c:v>
                </c:pt>
                <c:pt idx="1321">
                  <c:v>2</c:v>
                </c:pt>
                <c:pt idx="1322">
                  <c:v>3</c:v>
                </c:pt>
                <c:pt idx="1323">
                  <c:v>5</c:v>
                </c:pt>
                <c:pt idx="1324">
                  <c:v>12</c:v>
                </c:pt>
                <c:pt idx="1325">
                  <c:v>2</c:v>
                </c:pt>
                <c:pt idx="1326">
                  <c:v>3</c:v>
                </c:pt>
                <c:pt idx="1327">
                  <c:v>3</c:v>
                </c:pt>
                <c:pt idx="1328">
                  <c:v>1</c:v>
                </c:pt>
                <c:pt idx="1329">
                  <c:v>1</c:v>
                </c:pt>
                <c:pt idx="1330">
                  <c:v>4</c:v>
                </c:pt>
                <c:pt idx="1331">
                  <c:v>0</c:v>
                </c:pt>
                <c:pt idx="1332">
                  <c:v>0</c:v>
                </c:pt>
                <c:pt idx="1333">
                  <c:v>9</c:v>
                </c:pt>
                <c:pt idx="1334">
                  <c:v>5</c:v>
                </c:pt>
                <c:pt idx="1335">
                  <c:v>4</c:v>
                </c:pt>
                <c:pt idx="1336">
                  <c:v>14</c:v>
                </c:pt>
                <c:pt idx="1337">
                  <c:v>3</c:v>
                </c:pt>
                <c:pt idx="1338">
                  <c:v>1</c:v>
                </c:pt>
                <c:pt idx="1339">
                  <c:v>16</c:v>
                </c:pt>
                <c:pt idx="1340">
                  <c:v>1</c:v>
                </c:pt>
                <c:pt idx="1341">
                  <c:v>1</c:v>
                </c:pt>
                <c:pt idx="1342">
                  <c:v>9</c:v>
                </c:pt>
                <c:pt idx="1343">
                  <c:v>0</c:v>
                </c:pt>
                <c:pt idx="1344">
                  <c:v>0</c:v>
                </c:pt>
                <c:pt idx="1345">
                  <c:v>6</c:v>
                </c:pt>
                <c:pt idx="1346">
                  <c:v>8</c:v>
                </c:pt>
                <c:pt idx="1347">
                  <c:v>2</c:v>
                </c:pt>
                <c:pt idx="1348">
                  <c:v>3</c:v>
                </c:pt>
                <c:pt idx="1349">
                  <c:v>3</c:v>
                </c:pt>
                <c:pt idx="1350">
                  <c:v>0</c:v>
                </c:pt>
                <c:pt idx="1351">
                  <c:v>0</c:v>
                </c:pt>
                <c:pt idx="1352">
                  <c:v>4</c:v>
                </c:pt>
                <c:pt idx="1353">
                  <c:v>3</c:v>
                </c:pt>
                <c:pt idx="1354">
                  <c:v>7</c:v>
                </c:pt>
                <c:pt idx="1355">
                  <c:v>4</c:v>
                </c:pt>
                <c:pt idx="1356">
                  <c:v>0</c:v>
                </c:pt>
                <c:pt idx="1357">
                  <c:v>0</c:v>
                </c:pt>
                <c:pt idx="1358">
                  <c:v>2</c:v>
                </c:pt>
                <c:pt idx="1359">
                  <c:v>4</c:v>
                </c:pt>
                <c:pt idx="1360">
                  <c:v>2</c:v>
                </c:pt>
                <c:pt idx="1361">
                  <c:v>12</c:v>
                </c:pt>
                <c:pt idx="1362">
                  <c:v>2</c:v>
                </c:pt>
                <c:pt idx="1363">
                  <c:v>1</c:v>
                </c:pt>
                <c:pt idx="1364">
                  <c:v>4</c:v>
                </c:pt>
                <c:pt idx="1365">
                  <c:v>2</c:v>
                </c:pt>
                <c:pt idx="1366">
                  <c:v>0</c:v>
                </c:pt>
                <c:pt idx="1367">
                  <c:v>0</c:v>
                </c:pt>
                <c:pt idx="1368">
                  <c:v>1</c:v>
                </c:pt>
                <c:pt idx="1369">
                  <c:v>8</c:v>
                </c:pt>
                <c:pt idx="1370">
                  <c:v>2</c:v>
                </c:pt>
                <c:pt idx="1371">
                  <c:v>10</c:v>
                </c:pt>
                <c:pt idx="1372">
                  <c:v>2</c:v>
                </c:pt>
                <c:pt idx="1373">
                  <c:v>1</c:v>
                </c:pt>
                <c:pt idx="1374">
                  <c:v>1</c:v>
                </c:pt>
                <c:pt idx="1375">
                  <c:v>6</c:v>
                </c:pt>
                <c:pt idx="1376">
                  <c:v>0</c:v>
                </c:pt>
                <c:pt idx="1377">
                  <c:v>1</c:v>
                </c:pt>
                <c:pt idx="1378">
                  <c:v>8</c:v>
                </c:pt>
                <c:pt idx="1379">
                  <c:v>0</c:v>
                </c:pt>
                <c:pt idx="1380">
                  <c:v>2</c:v>
                </c:pt>
                <c:pt idx="1381">
                  <c:v>1</c:v>
                </c:pt>
                <c:pt idx="1382">
                  <c:v>4</c:v>
                </c:pt>
                <c:pt idx="1383">
                  <c:v>1</c:v>
                </c:pt>
                <c:pt idx="1384">
                  <c:v>0</c:v>
                </c:pt>
                <c:pt idx="1385">
                  <c:v>0</c:v>
                </c:pt>
                <c:pt idx="1386">
                  <c:v>8</c:v>
                </c:pt>
                <c:pt idx="1387">
                  <c:v>4</c:v>
                </c:pt>
                <c:pt idx="1388">
                  <c:v>9</c:v>
                </c:pt>
                <c:pt idx="1389">
                  <c:v>0</c:v>
                </c:pt>
                <c:pt idx="1390">
                  <c:v>2</c:v>
                </c:pt>
                <c:pt idx="1391">
                  <c:v>2</c:v>
                </c:pt>
                <c:pt idx="1392">
                  <c:v>3</c:v>
                </c:pt>
                <c:pt idx="1393">
                  <c:v>1</c:v>
                </c:pt>
                <c:pt idx="1394">
                  <c:v>0</c:v>
                </c:pt>
                <c:pt idx="1395">
                  <c:v>4</c:v>
                </c:pt>
                <c:pt idx="1396">
                  <c:v>1</c:v>
                </c:pt>
                <c:pt idx="1397">
                  <c:v>0</c:v>
                </c:pt>
                <c:pt idx="1398">
                  <c:v>2</c:v>
                </c:pt>
                <c:pt idx="1399">
                  <c:v>1</c:v>
                </c:pt>
                <c:pt idx="1400">
                  <c:v>1</c:v>
                </c:pt>
                <c:pt idx="1401">
                  <c:v>1</c:v>
                </c:pt>
                <c:pt idx="1402">
                  <c:v>1</c:v>
                </c:pt>
                <c:pt idx="1403">
                  <c:v>3</c:v>
                </c:pt>
                <c:pt idx="1404">
                  <c:v>6</c:v>
                </c:pt>
                <c:pt idx="1405">
                  <c:v>1</c:v>
                </c:pt>
                <c:pt idx="1406">
                  <c:v>0</c:v>
                </c:pt>
                <c:pt idx="1407">
                  <c:v>1</c:v>
                </c:pt>
                <c:pt idx="1408">
                  <c:v>1</c:v>
                </c:pt>
                <c:pt idx="1409">
                  <c:v>2</c:v>
                </c:pt>
                <c:pt idx="1410">
                  <c:v>2</c:v>
                </c:pt>
                <c:pt idx="1411">
                  <c:v>1</c:v>
                </c:pt>
                <c:pt idx="1412">
                  <c:v>1</c:v>
                </c:pt>
                <c:pt idx="1413">
                  <c:v>0</c:v>
                </c:pt>
                <c:pt idx="1414">
                  <c:v>11</c:v>
                </c:pt>
                <c:pt idx="1415">
                  <c:v>3</c:v>
                </c:pt>
                <c:pt idx="1416">
                  <c:v>0</c:v>
                </c:pt>
                <c:pt idx="1417">
                  <c:v>0</c:v>
                </c:pt>
                <c:pt idx="1418">
                  <c:v>4</c:v>
                </c:pt>
                <c:pt idx="1419">
                  <c:v>0</c:v>
                </c:pt>
                <c:pt idx="1420">
                  <c:v>6</c:v>
                </c:pt>
                <c:pt idx="1421">
                  <c:v>0</c:v>
                </c:pt>
                <c:pt idx="1422">
                  <c:v>0</c:v>
                </c:pt>
                <c:pt idx="1423">
                  <c:v>0</c:v>
                </c:pt>
                <c:pt idx="1424">
                  <c:v>0</c:v>
                </c:pt>
                <c:pt idx="1425">
                  <c:v>0</c:v>
                </c:pt>
                <c:pt idx="1426">
                  <c:v>0</c:v>
                </c:pt>
                <c:pt idx="1427">
                  <c:v>0</c:v>
                </c:pt>
                <c:pt idx="1428">
                  <c:v>0</c:v>
                </c:pt>
                <c:pt idx="1429">
                  <c:v>0</c:v>
                </c:pt>
                <c:pt idx="1430">
                  <c:v>0</c:v>
                </c:pt>
                <c:pt idx="1431">
                  <c:v>1</c:v>
                </c:pt>
                <c:pt idx="1432">
                  <c:v>0</c:v>
                </c:pt>
                <c:pt idx="1433">
                  <c:v>0</c:v>
                </c:pt>
                <c:pt idx="1434">
                  <c:v>0</c:v>
                </c:pt>
                <c:pt idx="1435">
                  <c:v>0</c:v>
                </c:pt>
                <c:pt idx="1436">
                  <c:v>0</c:v>
                </c:pt>
                <c:pt idx="1437">
                  <c:v>1</c:v>
                </c:pt>
                <c:pt idx="1438">
                  <c:v>3</c:v>
                </c:pt>
                <c:pt idx="1439">
                  <c:v>0</c:v>
                </c:pt>
                <c:pt idx="1440">
                  <c:v>0</c:v>
                </c:pt>
                <c:pt idx="1441">
                  <c:v>0</c:v>
                </c:pt>
                <c:pt idx="1442">
                  <c:v>148</c:v>
                </c:pt>
                <c:pt idx="1443">
                  <c:v>45</c:v>
                </c:pt>
                <c:pt idx="1444">
                  <c:v>105</c:v>
                </c:pt>
                <c:pt idx="1445">
                  <c:v>189</c:v>
                </c:pt>
                <c:pt idx="1446">
                  <c:v>81</c:v>
                </c:pt>
                <c:pt idx="1447">
                  <c:v>42</c:v>
                </c:pt>
                <c:pt idx="1448">
                  <c:v>178</c:v>
                </c:pt>
                <c:pt idx="1449">
                  <c:v>55</c:v>
                </c:pt>
                <c:pt idx="1450">
                  <c:v>138</c:v>
                </c:pt>
                <c:pt idx="1451">
                  <c:v>21</c:v>
                </c:pt>
                <c:pt idx="1452">
                  <c:v>76</c:v>
                </c:pt>
                <c:pt idx="1453">
                  <c:v>95</c:v>
                </c:pt>
                <c:pt idx="1454">
                  <c:v>19</c:v>
                </c:pt>
                <c:pt idx="1455">
                  <c:v>92</c:v>
                </c:pt>
                <c:pt idx="1456">
                  <c:v>55</c:v>
                </c:pt>
                <c:pt idx="1457">
                  <c:v>57</c:v>
                </c:pt>
                <c:pt idx="1458">
                  <c:v>120</c:v>
                </c:pt>
                <c:pt idx="1459">
                  <c:v>30</c:v>
                </c:pt>
                <c:pt idx="1460">
                  <c:v>194</c:v>
                </c:pt>
                <c:pt idx="1461">
                  <c:v>133</c:v>
                </c:pt>
                <c:pt idx="1462">
                  <c:v>129</c:v>
                </c:pt>
                <c:pt idx="1463">
                  <c:v>37</c:v>
                </c:pt>
                <c:pt idx="1464">
                  <c:v>18</c:v>
                </c:pt>
                <c:pt idx="1465">
                  <c:v>137</c:v>
                </c:pt>
                <c:pt idx="1466">
                  <c:v>125</c:v>
                </c:pt>
                <c:pt idx="1467">
                  <c:v>35</c:v>
                </c:pt>
                <c:pt idx="1468">
                  <c:v>69</c:v>
                </c:pt>
                <c:pt idx="1469">
                  <c:v>35</c:v>
                </c:pt>
                <c:pt idx="1470">
                  <c:v>149</c:v>
                </c:pt>
                <c:pt idx="1471">
                  <c:v>34</c:v>
                </c:pt>
                <c:pt idx="1472">
                  <c:v>134</c:v>
                </c:pt>
                <c:pt idx="1473">
                  <c:v>49</c:v>
                </c:pt>
                <c:pt idx="1474">
                  <c:v>0</c:v>
                </c:pt>
                <c:pt idx="1475">
                  <c:v>21</c:v>
                </c:pt>
                <c:pt idx="1476">
                  <c:v>50</c:v>
                </c:pt>
                <c:pt idx="1477">
                  <c:v>143</c:v>
                </c:pt>
                <c:pt idx="1478">
                  <c:v>25</c:v>
                </c:pt>
                <c:pt idx="1479">
                  <c:v>61</c:v>
                </c:pt>
                <c:pt idx="1480">
                  <c:v>70</c:v>
                </c:pt>
                <c:pt idx="1481">
                  <c:v>15</c:v>
                </c:pt>
                <c:pt idx="1482">
                  <c:v>30</c:v>
                </c:pt>
                <c:pt idx="1483">
                  <c:v>27</c:v>
                </c:pt>
                <c:pt idx="1484">
                  <c:v>76</c:v>
                </c:pt>
                <c:pt idx="1485">
                  <c:v>196</c:v>
                </c:pt>
                <c:pt idx="1486">
                  <c:v>30</c:v>
                </c:pt>
                <c:pt idx="1487">
                  <c:v>91</c:v>
                </c:pt>
                <c:pt idx="1488">
                  <c:v>0</c:v>
                </c:pt>
                <c:pt idx="1489">
                  <c:v>14</c:v>
                </c:pt>
                <c:pt idx="1490">
                  <c:v>31</c:v>
                </c:pt>
                <c:pt idx="1491">
                  <c:v>102</c:v>
                </c:pt>
                <c:pt idx="1492">
                  <c:v>92</c:v>
                </c:pt>
                <c:pt idx="1493">
                  <c:v>29</c:v>
                </c:pt>
                <c:pt idx="1494">
                  <c:v>70</c:v>
                </c:pt>
                <c:pt idx="1495">
                  <c:v>169</c:v>
                </c:pt>
                <c:pt idx="1496">
                  <c:v>161</c:v>
                </c:pt>
                <c:pt idx="1497">
                  <c:v>56</c:v>
                </c:pt>
                <c:pt idx="1498">
                  <c:v>58</c:v>
                </c:pt>
                <c:pt idx="1499">
                  <c:v>29</c:v>
                </c:pt>
                <c:pt idx="1500">
                  <c:v>44</c:v>
                </c:pt>
                <c:pt idx="1501">
                  <c:v>76</c:v>
                </c:pt>
                <c:pt idx="1502">
                  <c:v>56</c:v>
                </c:pt>
                <c:pt idx="1503">
                  <c:v>112</c:v>
                </c:pt>
                <c:pt idx="1504">
                  <c:v>112</c:v>
                </c:pt>
                <c:pt idx="1505">
                  <c:v>107</c:v>
                </c:pt>
                <c:pt idx="1506">
                  <c:v>98</c:v>
                </c:pt>
                <c:pt idx="1507">
                  <c:v>80</c:v>
                </c:pt>
                <c:pt idx="1508">
                  <c:v>24</c:v>
                </c:pt>
                <c:pt idx="1509">
                  <c:v>25</c:v>
                </c:pt>
                <c:pt idx="1510">
                  <c:v>13</c:v>
                </c:pt>
                <c:pt idx="1511">
                  <c:v>26</c:v>
                </c:pt>
                <c:pt idx="1512">
                  <c:v>24</c:v>
                </c:pt>
                <c:pt idx="1513">
                  <c:v>26</c:v>
                </c:pt>
                <c:pt idx="1514">
                  <c:v>13</c:v>
                </c:pt>
                <c:pt idx="1515">
                  <c:v>26</c:v>
                </c:pt>
                <c:pt idx="1516">
                  <c:v>192</c:v>
                </c:pt>
                <c:pt idx="1517">
                  <c:v>133</c:v>
                </c:pt>
                <c:pt idx="1518">
                  <c:v>0</c:v>
                </c:pt>
                <c:pt idx="1519">
                  <c:v>40</c:v>
                </c:pt>
                <c:pt idx="1520">
                  <c:v>24</c:v>
                </c:pt>
                <c:pt idx="1521">
                  <c:v>0</c:v>
                </c:pt>
                <c:pt idx="1522">
                  <c:v>25</c:v>
                </c:pt>
                <c:pt idx="1523">
                  <c:v>96</c:v>
                </c:pt>
                <c:pt idx="1524">
                  <c:v>25</c:v>
                </c:pt>
                <c:pt idx="1525">
                  <c:v>113</c:v>
                </c:pt>
                <c:pt idx="1526">
                  <c:v>23</c:v>
                </c:pt>
                <c:pt idx="1527">
                  <c:v>101</c:v>
                </c:pt>
                <c:pt idx="1528">
                  <c:v>60</c:v>
                </c:pt>
                <c:pt idx="1529">
                  <c:v>150</c:v>
                </c:pt>
                <c:pt idx="1530">
                  <c:v>54</c:v>
                </c:pt>
                <c:pt idx="1531">
                  <c:v>176</c:v>
                </c:pt>
                <c:pt idx="1532">
                  <c:v>12</c:v>
                </c:pt>
                <c:pt idx="1533">
                  <c:v>24</c:v>
                </c:pt>
                <c:pt idx="1534">
                  <c:v>11</c:v>
                </c:pt>
                <c:pt idx="1535">
                  <c:v>75</c:v>
                </c:pt>
                <c:pt idx="1536">
                  <c:v>10</c:v>
                </c:pt>
                <c:pt idx="1537">
                  <c:v>38</c:v>
                </c:pt>
                <c:pt idx="1538">
                  <c:v>132</c:v>
                </c:pt>
                <c:pt idx="1539">
                  <c:v>0</c:v>
                </c:pt>
                <c:pt idx="1540">
                  <c:v>53</c:v>
                </c:pt>
                <c:pt idx="1541">
                  <c:v>194</c:v>
                </c:pt>
                <c:pt idx="1542">
                  <c:v>0</c:v>
                </c:pt>
                <c:pt idx="1543">
                  <c:v>0</c:v>
                </c:pt>
                <c:pt idx="1544">
                  <c:v>97</c:v>
                </c:pt>
                <c:pt idx="1545">
                  <c:v>188</c:v>
                </c:pt>
                <c:pt idx="1546">
                  <c:v>42</c:v>
                </c:pt>
                <c:pt idx="1547">
                  <c:v>32</c:v>
                </c:pt>
                <c:pt idx="1548">
                  <c:v>76</c:v>
                </c:pt>
                <c:pt idx="1549">
                  <c:v>32</c:v>
                </c:pt>
                <c:pt idx="1550">
                  <c:v>105</c:v>
                </c:pt>
                <c:pt idx="1551">
                  <c:v>21</c:v>
                </c:pt>
                <c:pt idx="1552">
                  <c:v>43</c:v>
                </c:pt>
                <c:pt idx="1553">
                  <c:v>102</c:v>
                </c:pt>
                <c:pt idx="1554">
                  <c:v>10</c:v>
                </c:pt>
                <c:pt idx="1555">
                  <c:v>10</c:v>
                </c:pt>
                <c:pt idx="1556">
                  <c:v>82</c:v>
                </c:pt>
                <c:pt idx="1557">
                  <c:v>50</c:v>
                </c:pt>
                <c:pt idx="1558">
                  <c:v>0</c:v>
                </c:pt>
                <c:pt idx="1559">
                  <c:v>10</c:v>
                </c:pt>
                <c:pt idx="1560">
                  <c:v>95</c:v>
                </c:pt>
                <c:pt idx="1561">
                  <c:v>122</c:v>
                </c:pt>
                <c:pt idx="1562">
                  <c:v>22</c:v>
                </c:pt>
                <c:pt idx="1563">
                  <c:v>34</c:v>
                </c:pt>
                <c:pt idx="1564">
                  <c:v>10</c:v>
                </c:pt>
                <c:pt idx="1565">
                  <c:v>20</c:v>
                </c:pt>
                <c:pt idx="1566">
                  <c:v>20</c:v>
                </c:pt>
                <c:pt idx="1567">
                  <c:v>151</c:v>
                </c:pt>
                <c:pt idx="1568">
                  <c:v>9</c:v>
                </c:pt>
                <c:pt idx="1569">
                  <c:v>57</c:v>
                </c:pt>
                <c:pt idx="1570">
                  <c:v>42</c:v>
                </c:pt>
                <c:pt idx="1571">
                  <c:v>19</c:v>
                </c:pt>
                <c:pt idx="1572">
                  <c:v>10</c:v>
                </c:pt>
                <c:pt idx="1573">
                  <c:v>33</c:v>
                </c:pt>
                <c:pt idx="1574">
                  <c:v>0</c:v>
                </c:pt>
                <c:pt idx="1575">
                  <c:v>8</c:v>
                </c:pt>
                <c:pt idx="1576">
                  <c:v>172</c:v>
                </c:pt>
                <c:pt idx="1577">
                  <c:v>9</c:v>
                </c:pt>
                <c:pt idx="1578">
                  <c:v>124</c:v>
                </c:pt>
                <c:pt idx="1579">
                  <c:v>116</c:v>
                </c:pt>
                <c:pt idx="1580">
                  <c:v>50</c:v>
                </c:pt>
                <c:pt idx="1581">
                  <c:v>22</c:v>
                </c:pt>
                <c:pt idx="1582">
                  <c:v>26</c:v>
                </c:pt>
                <c:pt idx="1583">
                  <c:v>9</c:v>
                </c:pt>
                <c:pt idx="1584">
                  <c:v>16</c:v>
                </c:pt>
                <c:pt idx="1585">
                  <c:v>28</c:v>
                </c:pt>
                <c:pt idx="1586">
                  <c:v>35</c:v>
                </c:pt>
                <c:pt idx="1587">
                  <c:v>27</c:v>
                </c:pt>
                <c:pt idx="1588">
                  <c:v>18</c:v>
                </c:pt>
                <c:pt idx="1589">
                  <c:v>75</c:v>
                </c:pt>
                <c:pt idx="1590">
                  <c:v>35</c:v>
                </c:pt>
                <c:pt idx="1591">
                  <c:v>0</c:v>
                </c:pt>
                <c:pt idx="1592">
                  <c:v>108</c:v>
                </c:pt>
                <c:pt idx="1593">
                  <c:v>54</c:v>
                </c:pt>
                <c:pt idx="1594">
                  <c:v>74</c:v>
                </c:pt>
                <c:pt idx="1595">
                  <c:v>26</c:v>
                </c:pt>
                <c:pt idx="1596">
                  <c:v>24</c:v>
                </c:pt>
                <c:pt idx="1597">
                  <c:v>8</c:v>
                </c:pt>
                <c:pt idx="1598">
                  <c:v>44</c:v>
                </c:pt>
                <c:pt idx="1599">
                  <c:v>8</c:v>
                </c:pt>
                <c:pt idx="1600">
                  <c:v>49</c:v>
                </c:pt>
                <c:pt idx="1601">
                  <c:v>93</c:v>
                </c:pt>
                <c:pt idx="1602">
                  <c:v>114</c:v>
                </c:pt>
                <c:pt idx="1603">
                  <c:v>40</c:v>
                </c:pt>
                <c:pt idx="1604">
                  <c:v>30</c:v>
                </c:pt>
                <c:pt idx="1605">
                  <c:v>23</c:v>
                </c:pt>
                <c:pt idx="1606">
                  <c:v>28</c:v>
                </c:pt>
                <c:pt idx="1607">
                  <c:v>0</c:v>
                </c:pt>
                <c:pt idx="1608">
                  <c:v>14</c:v>
                </c:pt>
                <c:pt idx="1609">
                  <c:v>86</c:v>
                </c:pt>
                <c:pt idx="1610">
                  <c:v>138</c:v>
                </c:pt>
                <c:pt idx="1611">
                  <c:v>162</c:v>
                </c:pt>
                <c:pt idx="1612">
                  <c:v>21</c:v>
                </c:pt>
                <c:pt idx="1613">
                  <c:v>22</c:v>
                </c:pt>
                <c:pt idx="1614">
                  <c:v>0</c:v>
                </c:pt>
                <c:pt idx="1615">
                  <c:v>21</c:v>
                </c:pt>
                <c:pt idx="1616">
                  <c:v>30</c:v>
                </c:pt>
                <c:pt idx="1617">
                  <c:v>51</c:v>
                </c:pt>
                <c:pt idx="1618">
                  <c:v>0</c:v>
                </c:pt>
                <c:pt idx="1619">
                  <c:v>21</c:v>
                </c:pt>
                <c:pt idx="1620">
                  <c:v>21</c:v>
                </c:pt>
                <c:pt idx="1621">
                  <c:v>22</c:v>
                </c:pt>
                <c:pt idx="1622">
                  <c:v>21</c:v>
                </c:pt>
                <c:pt idx="1623">
                  <c:v>77</c:v>
                </c:pt>
                <c:pt idx="1624">
                  <c:v>74</c:v>
                </c:pt>
                <c:pt idx="1625">
                  <c:v>14</c:v>
                </c:pt>
                <c:pt idx="1626">
                  <c:v>0</c:v>
                </c:pt>
                <c:pt idx="1627">
                  <c:v>59</c:v>
                </c:pt>
                <c:pt idx="1628">
                  <c:v>6</c:v>
                </c:pt>
                <c:pt idx="1629">
                  <c:v>42</c:v>
                </c:pt>
                <c:pt idx="1630">
                  <c:v>0</c:v>
                </c:pt>
                <c:pt idx="1631">
                  <c:v>0</c:v>
                </c:pt>
                <c:pt idx="1632">
                  <c:v>16</c:v>
                </c:pt>
                <c:pt idx="1633">
                  <c:v>0</c:v>
                </c:pt>
                <c:pt idx="1634">
                  <c:v>8</c:v>
                </c:pt>
                <c:pt idx="1635">
                  <c:v>19</c:v>
                </c:pt>
                <c:pt idx="1636">
                  <c:v>72</c:v>
                </c:pt>
                <c:pt idx="1637">
                  <c:v>108</c:v>
                </c:pt>
                <c:pt idx="1638">
                  <c:v>12</c:v>
                </c:pt>
                <c:pt idx="1639">
                  <c:v>0</c:v>
                </c:pt>
                <c:pt idx="1640">
                  <c:v>72</c:v>
                </c:pt>
                <c:pt idx="1641">
                  <c:v>82</c:v>
                </c:pt>
                <c:pt idx="1642">
                  <c:v>5</c:v>
                </c:pt>
                <c:pt idx="1643">
                  <c:v>18</c:v>
                </c:pt>
                <c:pt idx="1644">
                  <c:v>23</c:v>
                </c:pt>
                <c:pt idx="1645">
                  <c:v>32</c:v>
                </c:pt>
                <c:pt idx="1646">
                  <c:v>0</c:v>
                </c:pt>
                <c:pt idx="1647">
                  <c:v>31</c:v>
                </c:pt>
                <c:pt idx="1648">
                  <c:v>11</c:v>
                </c:pt>
                <c:pt idx="1649">
                  <c:v>21</c:v>
                </c:pt>
                <c:pt idx="1650">
                  <c:v>0</c:v>
                </c:pt>
                <c:pt idx="1651">
                  <c:v>24</c:v>
                </c:pt>
                <c:pt idx="1652">
                  <c:v>11</c:v>
                </c:pt>
                <c:pt idx="1653">
                  <c:v>5</c:v>
                </c:pt>
                <c:pt idx="1654">
                  <c:v>24</c:v>
                </c:pt>
                <c:pt idx="1655">
                  <c:v>28</c:v>
                </c:pt>
                <c:pt idx="1656">
                  <c:v>4</c:v>
                </c:pt>
                <c:pt idx="1657">
                  <c:v>78</c:v>
                </c:pt>
                <c:pt idx="1658">
                  <c:v>16</c:v>
                </c:pt>
                <c:pt idx="1659">
                  <c:v>9</c:v>
                </c:pt>
                <c:pt idx="1660">
                  <c:v>13</c:v>
                </c:pt>
                <c:pt idx="1661">
                  <c:v>54</c:v>
                </c:pt>
                <c:pt idx="1662">
                  <c:v>9</c:v>
                </c:pt>
                <c:pt idx="1663">
                  <c:v>14</c:v>
                </c:pt>
                <c:pt idx="1664">
                  <c:v>9</c:v>
                </c:pt>
                <c:pt idx="1665">
                  <c:v>39</c:v>
                </c:pt>
                <c:pt idx="1666">
                  <c:v>39</c:v>
                </c:pt>
                <c:pt idx="1667">
                  <c:v>4</c:v>
                </c:pt>
                <c:pt idx="1668">
                  <c:v>0</c:v>
                </c:pt>
                <c:pt idx="1669">
                  <c:v>3</c:v>
                </c:pt>
                <c:pt idx="1670">
                  <c:v>20</c:v>
                </c:pt>
                <c:pt idx="1671">
                  <c:v>26</c:v>
                </c:pt>
                <c:pt idx="1672">
                  <c:v>31</c:v>
                </c:pt>
                <c:pt idx="1673">
                  <c:v>0</c:v>
                </c:pt>
                <c:pt idx="1674">
                  <c:v>4</c:v>
                </c:pt>
                <c:pt idx="1675">
                  <c:v>61</c:v>
                </c:pt>
                <c:pt idx="1676">
                  <c:v>24</c:v>
                </c:pt>
                <c:pt idx="1677">
                  <c:v>10</c:v>
                </c:pt>
                <c:pt idx="1678">
                  <c:v>66</c:v>
                </c:pt>
                <c:pt idx="1679">
                  <c:v>15</c:v>
                </c:pt>
                <c:pt idx="1680">
                  <c:v>23</c:v>
                </c:pt>
                <c:pt idx="1681">
                  <c:v>4</c:v>
                </c:pt>
                <c:pt idx="1682">
                  <c:v>10</c:v>
                </c:pt>
                <c:pt idx="1683">
                  <c:v>0</c:v>
                </c:pt>
                <c:pt idx="1684">
                  <c:v>6</c:v>
                </c:pt>
                <c:pt idx="1685">
                  <c:v>9</c:v>
                </c:pt>
                <c:pt idx="1686">
                  <c:v>20</c:v>
                </c:pt>
                <c:pt idx="1687">
                  <c:v>19</c:v>
                </c:pt>
                <c:pt idx="1688">
                  <c:v>24</c:v>
                </c:pt>
                <c:pt idx="1689">
                  <c:v>15</c:v>
                </c:pt>
                <c:pt idx="1690">
                  <c:v>3</c:v>
                </c:pt>
                <c:pt idx="1691">
                  <c:v>3</c:v>
                </c:pt>
                <c:pt idx="1692">
                  <c:v>6</c:v>
                </c:pt>
                <c:pt idx="1693">
                  <c:v>6</c:v>
                </c:pt>
                <c:pt idx="1694">
                  <c:v>12</c:v>
                </c:pt>
                <c:pt idx="1695">
                  <c:v>15</c:v>
                </c:pt>
                <c:pt idx="1696">
                  <c:v>17</c:v>
                </c:pt>
                <c:pt idx="1697">
                  <c:v>0</c:v>
                </c:pt>
                <c:pt idx="1698">
                  <c:v>3</c:v>
                </c:pt>
                <c:pt idx="1699">
                  <c:v>3</c:v>
                </c:pt>
                <c:pt idx="1700">
                  <c:v>12</c:v>
                </c:pt>
                <c:pt idx="1701">
                  <c:v>15</c:v>
                </c:pt>
                <c:pt idx="1702">
                  <c:v>20</c:v>
                </c:pt>
                <c:pt idx="1703">
                  <c:v>41</c:v>
                </c:pt>
                <c:pt idx="1704">
                  <c:v>3</c:v>
                </c:pt>
                <c:pt idx="1705">
                  <c:v>18</c:v>
                </c:pt>
                <c:pt idx="1706">
                  <c:v>8</c:v>
                </c:pt>
                <c:pt idx="1707">
                  <c:v>0</c:v>
                </c:pt>
                <c:pt idx="1708">
                  <c:v>6</c:v>
                </c:pt>
                <c:pt idx="1709">
                  <c:v>0</c:v>
                </c:pt>
                <c:pt idx="1710">
                  <c:v>3</c:v>
                </c:pt>
                <c:pt idx="1711">
                  <c:v>22</c:v>
                </c:pt>
                <c:pt idx="1712">
                  <c:v>12</c:v>
                </c:pt>
                <c:pt idx="1713">
                  <c:v>12</c:v>
                </c:pt>
                <c:pt idx="1714">
                  <c:v>16</c:v>
                </c:pt>
                <c:pt idx="1715">
                  <c:v>5</c:v>
                </c:pt>
                <c:pt idx="1716">
                  <c:v>14</c:v>
                </c:pt>
                <c:pt idx="1717">
                  <c:v>0</c:v>
                </c:pt>
                <c:pt idx="1718">
                  <c:v>7</c:v>
                </c:pt>
                <c:pt idx="1719">
                  <c:v>0</c:v>
                </c:pt>
                <c:pt idx="1720">
                  <c:v>10</c:v>
                </c:pt>
                <c:pt idx="1721">
                  <c:v>2</c:v>
                </c:pt>
                <c:pt idx="1722">
                  <c:v>0</c:v>
                </c:pt>
                <c:pt idx="1723">
                  <c:v>11</c:v>
                </c:pt>
                <c:pt idx="1724">
                  <c:v>0</c:v>
                </c:pt>
                <c:pt idx="1725">
                  <c:v>7</c:v>
                </c:pt>
                <c:pt idx="1726">
                  <c:v>2</c:v>
                </c:pt>
                <c:pt idx="1727">
                  <c:v>6</c:v>
                </c:pt>
                <c:pt idx="1728">
                  <c:v>1</c:v>
                </c:pt>
                <c:pt idx="1729">
                  <c:v>0</c:v>
                </c:pt>
                <c:pt idx="1730">
                  <c:v>2</c:v>
                </c:pt>
                <c:pt idx="1731">
                  <c:v>4</c:v>
                </c:pt>
                <c:pt idx="1732">
                  <c:v>4</c:v>
                </c:pt>
                <c:pt idx="1733">
                  <c:v>6</c:v>
                </c:pt>
                <c:pt idx="1734">
                  <c:v>2</c:v>
                </c:pt>
                <c:pt idx="1735">
                  <c:v>6</c:v>
                </c:pt>
                <c:pt idx="1736">
                  <c:v>8</c:v>
                </c:pt>
                <c:pt idx="1737">
                  <c:v>54</c:v>
                </c:pt>
                <c:pt idx="1738">
                  <c:v>2</c:v>
                </c:pt>
                <c:pt idx="1739">
                  <c:v>0</c:v>
                </c:pt>
                <c:pt idx="1740">
                  <c:v>2</c:v>
                </c:pt>
                <c:pt idx="1741">
                  <c:v>13</c:v>
                </c:pt>
                <c:pt idx="1742">
                  <c:v>30</c:v>
                </c:pt>
                <c:pt idx="1743">
                  <c:v>7</c:v>
                </c:pt>
                <c:pt idx="1744">
                  <c:v>1</c:v>
                </c:pt>
                <c:pt idx="1745">
                  <c:v>1</c:v>
                </c:pt>
                <c:pt idx="1746">
                  <c:v>26</c:v>
                </c:pt>
                <c:pt idx="1747">
                  <c:v>12</c:v>
                </c:pt>
                <c:pt idx="1748">
                  <c:v>20</c:v>
                </c:pt>
                <c:pt idx="1749">
                  <c:v>7</c:v>
                </c:pt>
                <c:pt idx="1750">
                  <c:v>11</c:v>
                </c:pt>
                <c:pt idx="1751">
                  <c:v>0</c:v>
                </c:pt>
                <c:pt idx="1752">
                  <c:v>1</c:v>
                </c:pt>
                <c:pt idx="1753">
                  <c:v>4</c:v>
                </c:pt>
                <c:pt idx="1754">
                  <c:v>3</c:v>
                </c:pt>
                <c:pt idx="1755">
                  <c:v>10</c:v>
                </c:pt>
                <c:pt idx="1756">
                  <c:v>22</c:v>
                </c:pt>
                <c:pt idx="1757">
                  <c:v>22</c:v>
                </c:pt>
                <c:pt idx="1758">
                  <c:v>6</c:v>
                </c:pt>
                <c:pt idx="1759">
                  <c:v>28</c:v>
                </c:pt>
                <c:pt idx="1760">
                  <c:v>4</c:v>
                </c:pt>
                <c:pt idx="1761">
                  <c:v>1</c:v>
                </c:pt>
                <c:pt idx="1762">
                  <c:v>0</c:v>
                </c:pt>
                <c:pt idx="1763">
                  <c:v>8</c:v>
                </c:pt>
                <c:pt idx="1764">
                  <c:v>4</c:v>
                </c:pt>
                <c:pt idx="1765">
                  <c:v>2</c:v>
                </c:pt>
                <c:pt idx="1766">
                  <c:v>8</c:v>
                </c:pt>
                <c:pt idx="1767">
                  <c:v>7</c:v>
                </c:pt>
                <c:pt idx="1768">
                  <c:v>2</c:v>
                </c:pt>
                <c:pt idx="1769">
                  <c:v>6</c:v>
                </c:pt>
                <c:pt idx="1770">
                  <c:v>0</c:v>
                </c:pt>
                <c:pt idx="1771">
                  <c:v>2</c:v>
                </c:pt>
                <c:pt idx="1772">
                  <c:v>18</c:v>
                </c:pt>
                <c:pt idx="1773">
                  <c:v>8</c:v>
                </c:pt>
                <c:pt idx="1774">
                  <c:v>1</c:v>
                </c:pt>
                <c:pt idx="1775">
                  <c:v>6</c:v>
                </c:pt>
                <c:pt idx="1776">
                  <c:v>0</c:v>
                </c:pt>
                <c:pt idx="1777">
                  <c:v>1</c:v>
                </c:pt>
                <c:pt idx="1778">
                  <c:v>1</c:v>
                </c:pt>
                <c:pt idx="1779">
                  <c:v>1</c:v>
                </c:pt>
                <c:pt idx="1780">
                  <c:v>8</c:v>
                </c:pt>
                <c:pt idx="1781">
                  <c:v>0</c:v>
                </c:pt>
                <c:pt idx="1782">
                  <c:v>8</c:v>
                </c:pt>
                <c:pt idx="1783">
                  <c:v>7</c:v>
                </c:pt>
                <c:pt idx="1784">
                  <c:v>0</c:v>
                </c:pt>
                <c:pt idx="1785">
                  <c:v>16</c:v>
                </c:pt>
                <c:pt idx="1786">
                  <c:v>0</c:v>
                </c:pt>
                <c:pt idx="1787">
                  <c:v>4</c:v>
                </c:pt>
                <c:pt idx="1788">
                  <c:v>14</c:v>
                </c:pt>
                <c:pt idx="1789">
                  <c:v>3</c:v>
                </c:pt>
                <c:pt idx="1790">
                  <c:v>0</c:v>
                </c:pt>
                <c:pt idx="1791">
                  <c:v>36</c:v>
                </c:pt>
                <c:pt idx="1792">
                  <c:v>6</c:v>
                </c:pt>
                <c:pt idx="1793">
                  <c:v>2</c:v>
                </c:pt>
                <c:pt idx="1794">
                  <c:v>0</c:v>
                </c:pt>
                <c:pt idx="1795">
                  <c:v>0</c:v>
                </c:pt>
                <c:pt idx="1796">
                  <c:v>7</c:v>
                </c:pt>
                <c:pt idx="1797">
                  <c:v>17</c:v>
                </c:pt>
                <c:pt idx="1798">
                  <c:v>3</c:v>
                </c:pt>
                <c:pt idx="1799">
                  <c:v>2</c:v>
                </c:pt>
                <c:pt idx="1800">
                  <c:v>8</c:v>
                </c:pt>
                <c:pt idx="1801">
                  <c:v>11</c:v>
                </c:pt>
                <c:pt idx="1802">
                  <c:v>2</c:v>
                </c:pt>
                <c:pt idx="1803">
                  <c:v>9</c:v>
                </c:pt>
                <c:pt idx="1804">
                  <c:v>0</c:v>
                </c:pt>
                <c:pt idx="1805">
                  <c:v>8</c:v>
                </c:pt>
                <c:pt idx="1806">
                  <c:v>5</c:v>
                </c:pt>
                <c:pt idx="1807">
                  <c:v>10</c:v>
                </c:pt>
                <c:pt idx="1808">
                  <c:v>1</c:v>
                </c:pt>
                <c:pt idx="1809">
                  <c:v>6</c:v>
                </c:pt>
                <c:pt idx="1810">
                  <c:v>0</c:v>
                </c:pt>
                <c:pt idx="1811">
                  <c:v>5</c:v>
                </c:pt>
                <c:pt idx="1812">
                  <c:v>8</c:v>
                </c:pt>
                <c:pt idx="1813">
                  <c:v>0</c:v>
                </c:pt>
                <c:pt idx="1814">
                  <c:v>18</c:v>
                </c:pt>
                <c:pt idx="1815">
                  <c:v>13</c:v>
                </c:pt>
                <c:pt idx="1816">
                  <c:v>2</c:v>
                </c:pt>
                <c:pt idx="1817">
                  <c:v>0</c:v>
                </c:pt>
                <c:pt idx="1818">
                  <c:v>1</c:v>
                </c:pt>
                <c:pt idx="1819">
                  <c:v>5</c:v>
                </c:pt>
                <c:pt idx="1820">
                  <c:v>3</c:v>
                </c:pt>
                <c:pt idx="1821">
                  <c:v>7</c:v>
                </c:pt>
                <c:pt idx="1822">
                  <c:v>10</c:v>
                </c:pt>
                <c:pt idx="1823">
                  <c:v>0</c:v>
                </c:pt>
                <c:pt idx="1824">
                  <c:v>1</c:v>
                </c:pt>
                <c:pt idx="1825">
                  <c:v>5</c:v>
                </c:pt>
                <c:pt idx="1826">
                  <c:v>1</c:v>
                </c:pt>
                <c:pt idx="1827">
                  <c:v>2</c:v>
                </c:pt>
                <c:pt idx="1828">
                  <c:v>0</c:v>
                </c:pt>
                <c:pt idx="1829">
                  <c:v>10</c:v>
                </c:pt>
                <c:pt idx="1830">
                  <c:v>3</c:v>
                </c:pt>
                <c:pt idx="1831">
                  <c:v>5</c:v>
                </c:pt>
                <c:pt idx="1832">
                  <c:v>16</c:v>
                </c:pt>
                <c:pt idx="1833">
                  <c:v>0</c:v>
                </c:pt>
                <c:pt idx="1834">
                  <c:v>0</c:v>
                </c:pt>
                <c:pt idx="1835">
                  <c:v>2</c:v>
                </c:pt>
                <c:pt idx="1836">
                  <c:v>2</c:v>
                </c:pt>
                <c:pt idx="1837">
                  <c:v>2</c:v>
                </c:pt>
                <c:pt idx="1838">
                  <c:v>2</c:v>
                </c:pt>
                <c:pt idx="1839">
                  <c:v>6</c:v>
                </c:pt>
                <c:pt idx="1840">
                  <c:v>13</c:v>
                </c:pt>
                <c:pt idx="1841">
                  <c:v>15</c:v>
                </c:pt>
                <c:pt idx="1842">
                  <c:v>0</c:v>
                </c:pt>
                <c:pt idx="1843">
                  <c:v>2</c:v>
                </c:pt>
                <c:pt idx="1844">
                  <c:v>5</c:v>
                </c:pt>
                <c:pt idx="1845">
                  <c:v>4</c:v>
                </c:pt>
                <c:pt idx="1846">
                  <c:v>5</c:v>
                </c:pt>
                <c:pt idx="1847">
                  <c:v>0</c:v>
                </c:pt>
                <c:pt idx="1848">
                  <c:v>2</c:v>
                </c:pt>
                <c:pt idx="1849">
                  <c:v>0</c:v>
                </c:pt>
                <c:pt idx="1850">
                  <c:v>0</c:v>
                </c:pt>
                <c:pt idx="1851">
                  <c:v>3</c:v>
                </c:pt>
                <c:pt idx="1852">
                  <c:v>3</c:v>
                </c:pt>
                <c:pt idx="1853">
                  <c:v>6</c:v>
                </c:pt>
                <c:pt idx="1854">
                  <c:v>8</c:v>
                </c:pt>
                <c:pt idx="1855">
                  <c:v>3</c:v>
                </c:pt>
                <c:pt idx="1856">
                  <c:v>9</c:v>
                </c:pt>
                <c:pt idx="1857">
                  <c:v>8</c:v>
                </c:pt>
                <c:pt idx="1858">
                  <c:v>18</c:v>
                </c:pt>
                <c:pt idx="1859">
                  <c:v>0</c:v>
                </c:pt>
                <c:pt idx="1860">
                  <c:v>0</c:v>
                </c:pt>
                <c:pt idx="1861">
                  <c:v>1</c:v>
                </c:pt>
                <c:pt idx="1862">
                  <c:v>2</c:v>
                </c:pt>
                <c:pt idx="1863">
                  <c:v>5</c:v>
                </c:pt>
                <c:pt idx="1864">
                  <c:v>3</c:v>
                </c:pt>
                <c:pt idx="1865">
                  <c:v>1</c:v>
                </c:pt>
                <c:pt idx="1866">
                  <c:v>2</c:v>
                </c:pt>
                <c:pt idx="1867">
                  <c:v>6</c:v>
                </c:pt>
                <c:pt idx="1868">
                  <c:v>2</c:v>
                </c:pt>
                <c:pt idx="1869">
                  <c:v>3</c:v>
                </c:pt>
                <c:pt idx="1870">
                  <c:v>3</c:v>
                </c:pt>
                <c:pt idx="1871">
                  <c:v>1</c:v>
                </c:pt>
                <c:pt idx="1872">
                  <c:v>0</c:v>
                </c:pt>
                <c:pt idx="1873">
                  <c:v>0</c:v>
                </c:pt>
                <c:pt idx="1874">
                  <c:v>4</c:v>
                </c:pt>
                <c:pt idx="1875">
                  <c:v>5</c:v>
                </c:pt>
                <c:pt idx="1876">
                  <c:v>2</c:v>
                </c:pt>
                <c:pt idx="1877">
                  <c:v>6</c:v>
                </c:pt>
                <c:pt idx="1878">
                  <c:v>4</c:v>
                </c:pt>
                <c:pt idx="1879">
                  <c:v>0</c:v>
                </c:pt>
                <c:pt idx="1880">
                  <c:v>0</c:v>
                </c:pt>
                <c:pt idx="1881">
                  <c:v>0</c:v>
                </c:pt>
                <c:pt idx="1882">
                  <c:v>0</c:v>
                </c:pt>
                <c:pt idx="1883">
                  <c:v>4</c:v>
                </c:pt>
                <c:pt idx="1884">
                  <c:v>1</c:v>
                </c:pt>
                <c:pt idx="1885">
                  <c:v>0</c:v>
                </c:pt>
                <c:pt idx="1886">
                  <c:v>1</c:v>
                </c:pt>
                <c:pt idx="1887">
                  <c:v>1</c:v>
                </c:pt>
                <c:pt idx="1888">
                  <c:v>6</c:v>
                </c:pt>
                <c:pt idx="1889">
                  <c:v>5</c:v>
                </c:pt>
                <c:pt idx="1890">
                  <c:v>1</c:v>
                </c:pt>
                <c:pt idx="1891">
                  <c:v>1</c:v>
                </c:pt>
                <c:pt idx="1892">
                  <c:v>0</c:v>
                </c:pt>
                <c:pt idx="1893">
                  <c:v>1</c:v>
                </c:pt>
                <c:pt idx="1894">
                  <c:v>0</c:v>
                </c:pt>
                <c:pt idx="1895">
                  <c:v>3</c:v>
                </c:pt>
                <c:pt idx="1896">
                  <c:v>5</c:v>
                </c:pt>
                <c:pt idx="1897">
                  <c:v>0</c:v>
                </c:pt>
                <c:pt idx="1898">
                  <c:v>0</c:v>
                </c:pt>
                <c:pt idx="1899">
                  <c:v>0</c:v>
                </c:pt>
                <c:pt idx="1900">
                  <c:v>0</c:v>
                </c:pt>
                <c:pt idx="1901">
                  <c:v>5</c:v>
                </c:pt>
                <c:pt idx="1902">
                  <c:v>5</c:v>
                </c:pt>
                <c:pt idx="1903">
                  <c:v>2</c:v>
                </c:pt>
                <c:pt idx="1904">
                  <c:v>0</c:v>
                </c:pt>
                <c:pt idx="1905">
                  <c:v>0</c:v>
                </c:pt>
                <c:pt idx="1906">
                  <c:v>7</c:v>
                </c:pt>
                <c:pt idx="1907">
                  <c:v>2</c:v>
                </c:pt>
                <c:pt idx="1908">
                  <c:v>4</c:v>
                </c:pt>
                <c:pt idx="1909">
                  <c:v>3</c:v>
                </c:pt>
                <c:pt idx="1910">
                  <c:v>0</c:v>
                </c:pt>
                <c:pt idx="1911">
                  <c:v>2</c:v>
                </c:pt>
                <c:pt idx="1912">
                  <c:v>1</c:v>
                </c:pt>
                <c:pt idx="1913">
                  <c:v>1</c:v>
                </c:pt>
                <c:pt idx="1914">
                  <c:v>0</c:v>
                </c:pt>
                <c:pt idx="1915">
                  <c:v>4</c:v>
                </c:pt>
                <c:pt idx="1916">
                  <c:v>0</c:v>
                </c:pt>
                <c:pt idx="1917">
                  <c:v>1</c:v>
                </c:pt>
                <c:pt idx="1918">
                  <c:v>0</c:v>
                </c:pt>
                <c:pt idx="1919">
                  <c:v>3</c:v>
                </c:pt>
                <c:pt idx="1920">
                  <c:v>0</c:v>
                </c:pt>
                <c:pt idx="1921">
                  <c:v>1</c:v>
                </c:pt>
                <c:pt idx="1922">
                  <c:v>3</c:v>
                </c:pt>
                <c:pt idx="1923">
                  <c:v>1</c:v>
                </c:pt>
                <c:pt idx="1924">
                  <c:v>3</c:v>
                </c:pt>
                <c:pt idx="1925">
                  <c:v>0</c:v>
                </c:pt>
                <c:pt idx="1926">
                  <c:v>0</c:v>
                </c:pt>
                <c:pt idx="1927">
                  <c:v>1</c:v>
                </c:pt>
                <c:pt idx="1928">
                  <c:v>0</c:v>
                </c:pt>
                <c:pt idx="1929">
                  <c:v>1</c:v>
                </c:pt>
                <c:pt idx="1930">
                  <c:v>3</c:v>
                </c:pt>
                <c:pt idx="1931">
                  <c:v>0</c:v>
                </c:pt>
                <c:pt idx="1932">
                  <c:v>0</c:v>
                </c:pt>
                <c:pt idx="1933">
                  <c:v>0</c:v>
                </c:pt>
                <c:pt idx="1934">
                  <c:v>1</c:v>
                </c:pt>
                <c:pt idx="1935">
                  <c:v>0</c:v>
                </c:pt>
                <c:pt idx="1936">
                  <c:v>0</c:v>
                </c:pt>
                <c:pt idx="1937">
                  <c:v>0</c:v>
                </c:pt>
                <c:pt idx="1938">
                  <c:v>0</c:v>
                </c:pt>
                <c:pt idx="1939">
                  <c:v>1</c:v>
                </c:pt>
                <c:pt idx="1940">
                  <c:v>0</c:v>
                </c:pt>
                <c:pt idx="1941">
                  <c:v>0</c:v>
                </c:pt>
                <c:pt idx="1942">
                  <c:v>0</c:v>
                </c:pt>
                <c:pt idx="1943">
                  <c:v>0</c:v>
                </c:pt>
                <c:pt idx="1944">
                  <c:v>0</c:v>
                </c:pt>
                <c:pt idx="1945">
                  <c:v>1</c:v>
                </c:pt>
                <c:pt idx="1946">
                  <c:v>0</c:v>
                </c:pt>
                <c:pt idx="1947">
                  <c:v>0</c:v>
                </c:pt>
                <c:pt idx="1948">
                  <c:v>0</c:v>
                </c:pt>
                <c:pt idx="1949">
                  <c:v>0</c:v>
                </c:pt>
                <c:pt idx="1950">
                  <c:v>0</c:v>
                </c:pt>
                <c:pt idx="1951">
                  <c:v>163</c:v>
                </c:pt>
                <c:pt idx="1952">
                  <c:v>26</c:v>
                </c:pt>
                <c:pt idx="1953">
                  <c:v>0</c:v>
                </c:pt>
                <c:pt idx="1954">
                  <c:v>0</c:v>
                </c:pt>
                <c:pt idx="1955">
                  <c:v>107</c:v>
                </c:pt>
                <c:pt idx="1956">
                  <c:v>95</c:v>
                </c:pt>
                <c:pt idx="1957">
                  <c:v>107</c:v>
                </c:pt>
                <c:pt idx="1958">
                  <c:v>102</c:v>
                </c:pt>
                <c:pt idx="1959">
                  <c:v>56</c:v>
                </c:pt>
                <c:pt idx="1960">
                  <c:v>141</c:v>
                </c:pt>
                <c:pt idx="1961">
                  <c:v>14</c:v>
                </c:pt>
                <c:pt idx="1962">
                  <c:v>94</c:v>
                </c:pt>
                <c:pt idx="1963">
                  <c:v>11</c:v>
                </c:pt>
                <c:pt idx="1964">
                  <c:v>125</c:v>
                </c:pt>
                <c:pt idx="1965">
                  <c:v>10</c:v>
                </c:pt>
                <c:pt idx="1966">
                  <c:v>0</c:v>
                </c:pt>
                <c:pt idx="1967">
                  <c:v>0</c:v>
                </c:pt>
                <c:pt idx="1968">
                  <c:v>20</c:v>
                </c:pt>
                <c:pt idx="1969">
                  <c:v>54</c:v>
                </c:pt>
                <c:pt idx="1970">
                  <c:v>38</c:v>
                </c:pt>
                <c:pt idx="1971">
                  <c:v>112</c:v>
                </c:pt>
                <c:pt idx="1972">
                  <c:v>151</c:v>
                </c:pt>
                <c:pt idx="1973">
                  <c:v>98</c:v>
                </c:pt>
                <c:pt idx="1974">
                  <c:v>20</c:v>
                </c:pt>
                <c:pt idx="1975">
                  <c:v>106</c:v>
                </c:pt>
                <c:pt idx="1976">
                  <c:v>72</c:v>
                </c:pt>
                <c:pt idx="1977">
                  <c:v>151</c:v>
                </c:pt>
                <c:pt idx="1978">
                  <c:v>17</c:v>
                </c:pt>
                <c:pt idx="1979">
                  <c:v>53</c:v>
                </c:pt>
                <c:pt idx="1980">
                  <c:v>17</c:v>
                </c:pt>
                <c:pt idx="1981">
                  <c:v>191</c:v>
                </c:pt>
                <c:pt idx="1982">
                  <c:v>94</c:v>
                </c:pt>
                <c:pt idx="1983">
                  <c:v>0</c:v>
                </c:pt>
                <c:pt idx="1984">
                  <c:v>59</c:v>
                </c:pt>
                <c:pt idx="1985">
                  <c:v>0</c:v>
                </c:pt>
                <c:pt idx="1986">
                  <c:v>0</c:v>
                </c:pt>
                <c:pt idx="1987">
                  <c:v>43</c:v>
                </c:pt>
                <c:pt idx="1988">
                  <c:v>6</c:v>
                </c:pt>
                <c:pt idx="1989">
                  <c:v>0</c:v>
                </c:pt>
                <c:pt idx="1990">
                  <c:v>5</c:v>
                </c:pt>
                <c:pt idx="1991">
                  <c:v>0</c:v>
                </c:pt>
                <c:pt idx="1992">
                  <c:v>57</c:v>
                </c:pt>
                <c:pt idx="1993">
                  <c:v>67</c:v>
                </c:pt>
                <c:pt idx="1994">
                  <c:v>0</c:v>
                </c:pt>
                <c:pt idx="1995">
                  <c:v>0</c:v>
                </c:pt>
                <c:pt idx="1996">
                  <c:v>3</c:v>
                </c:pt>
                <c:pt idx="1997">
                  <c:v>2</c:v>
                </c:pt>
                <c:pt idx="1998">
                  <c:v>40</c:v>
                </c:pt>
                <c:pt idx="1999">
                  <c:v>0</c:v>
                </c:pt>
                <c:pt idx="2000">
                  <c:v>0</c:v>
                </c:pt>
                <c:pt idx="2001">
                  <c:v>11</c:v>
                </c:pt>
                <c:pt idx="2002">
                  <c:v>29</c:v>
                </c:pt>
                <c:pt idx="2003">
                  <c:v>19</c:v>
                </c:pt>
                <c:pt idx="2004">
                  <c:v>2</c:v>
                </c:pt>
                <c:pt idx="2005">
                  <c:v>1</c:v>
                </c:pt>
                <c:pt idx="2006">
                  <c:v>2</c:v>
                </c:pt>
                <c:pt idx="2007">
                  <c:v>3</c:v>
                </c:pt>
                <c:pt idx="2008">
                  <c:v>23</c:v>
                </c:pt>
                <c:pt idx="2009">
                  <c:v>7</c:v>
                </c:pt>
                <c:pt idx="2010">
                  <c:v>2</c:v>
                </c:pt>
                <c:pt idx="2011">
                  <c:v>0</c:v>
                </c:pt>
                <c:pt idx="2012">
                  <c:v>1</c:v>
                </c:pt>
                <c:pt idx="2013">
                  <c:v>3</c:v>
                </c:pt>
                <c:pt idx="2014">
                  <c:v>5</c:v>
                </c:pt>
                <c:pt idx="2015">
                  <c:v>1</c:v>
                </c:pt>
                <c:pt idx="2016">
                  <c:v>3</c:v>
                </c:pt>
                <c:pt idx="2017">
                  <c:v>0</c:v>
                </c:pt>
                <c:pt idx="2018">
                  <c:v>0</c:v>
                </c:pt>
                <c:pt idx="2019">
                  <c:v>0</c:v>
                </c:pt>
                <c:pt idx="2020">
                  <c:v>0</c:v>
                </c:pt>
              </c:numCache>
            </c:numRef>
          </c:yVal>
          <c:smooth val="0"/>
          <c:extLst>
            <c:ext xmlns:c16="http://schemas.microsoft.com/office/drawing/2014/chart" uri="{C3380CC4-5D6E-409C-BE32-E72D297353CC}">
              <c16:uniqueId val="{00000006-55A5-4565-94BD-D3780447EF6A}"/>
            </c:ext>
          </c:extLst>
        </c:ser>
        <c:dLbls>
          <c:showLegendKey val="0"/>
          <c:showVal val="0"/>
          <c:showCatName val="0"/>
          <c:showSerName val="0"/>
          <c:showPercent val="0"/>
          <c:showBubbleSize val="0"/>
        </c:dLbls>
        <c:axId val="1245581167"/>
        <c:axId val="1245586927"/>
      </c:scatterChart>
      <c:valAx>
        <c:axId val="1245581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(1000 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86927"/>
        <c:crosses val="autoZero"/>
        <c:crossBetween val="midCat"/>
        <c:dispUnits>
          <c:builtInUnit val="thousands"/>
        </c:dispUnits>
      </c:valAx>
      <c:valAx>
        <c:axId val="1245586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Spend (100 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81167"/>
        <c:crosses val="autoZero"/>
        <c:crossBetween val="midCat"/>
        <c:dispUnits>
          <c:builtInUnit val="hundre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Spend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Data!$AA$2:$AA$2022</c:f>
              <c:numCache>
                <c:formatCode>General</c:formatCode>
                <c:ptCount val="2021"/>
                <c:pt idx="0">
                  <c:v>53</c:v>
                </c:pt>
                <c:pt idx="1">
                  <c:v>57</c:v>
                </c:pt>
                <c:pt idx="2">
                  <c:v>53</c:v>
                </c:pt>
                <c:pt idx="3">
                  <c:v>62</c:v>
                </c:pt>
                <c:pt idx="4">
                  <c:v>45</c:v>
                </c:pt>
                <c:pt idx="5">
                  <c:v>55</c:v>
                </c:pt>
                <c:pt idx="6">
                  <c:v>50</c:v>
                </c:pt>
                <c:pt idx="7">
                  <c:v>66</c:v>
                </c:pt>
                <c:pt idx="8">
                  <c:v>66</c:v>
                </c:pt>
                <c:pt idx="9">
                  <c:v>37</c:v>
                </c:pt>
                <c:pt idx="10">
                  <c:v>40</c:v>
                </c:pt>
                <c:pt idx="11">
                  <c:v>56</c:v>
                </c:pt>
                <c:pt idx="12">
                  <c:v>49</c:v>
                </c:pt>
                <c:pt idx="13">
                  <c:v>66</c:v>
                </c:pt>
                <c:pt idx="14">
                  <c:v>62</c:v>
                </c:pt>
                <c:pt idx="15">
                  <c:v>40</c:v>
                </c:pt>
                <c:pt idx="16">
                  <c:v>43</c:v>
                </c:pt>
                <c:pt idx="17">
                  <c:v>47</c:v>
                </c:pt>
                <c:pt idx="18">
                  <c:v>45</c:v>
                </c:pt>
                <c:pt idx="19">
                  <c:v>58</c:v>
                </c:pt>
                <c:pt idx="20">
                  <c:v>61</c:v>
                </c:pt>
                <c:pt idx="21">
                  <c:v>66</c:v>
                </c:pt>
                <c:pt idx="22">
                  <c:v>70</c:v>
                </c:pt>
                <c:pt idx="23">
                  <c:v>47</c:v>
                </c:pt>
                <c:pt idx="24">
                  <c:v>42</c:v>
                </c:pt>
                <c:pt idx="25">
                  <c:v>52</c:v>
                </c:pt>
                <c:pt idx="26">
                  <c:v>66</c:v>
                </c:pt>
                <c:pt idx="27">
                  <c:v>65</c:v>
                </c:pt>
                <c:pt idx="28">
                  <c:v>33</c:v>
                </c:pt>
                <c:pt idx="29">
                  <c:v>58</c:v>
                </c:pt>
                <c:pt idx="30">
                  <c:v>61</c:v>
                </c:pt>
                <c:pt idx="31">
                  <c:v>59</c:v>
                </c:pt>
                <c:pt idx="32">
                  <c:v>45</c:v>
                </c:pt>
                <c:pt idx="33">
                  <c:v>58</c:v>
                </c:pt>
                <c:pt idx="34">
                  <c:v>39</c:v>
                </c:pt>
                <c:pt idx="35">
                  <c:v>59</c:v>
                </c:pt>
                <c:pt idx="36">
                  <c:v>49</c:v>
                </c:pt>
                <c:pt idx="37">
                  <c:v>49</c:v>
                </c:pt>
                <c:pt idx="38">
                  <c:v>50</c:v>
                </c:pt>
                <c:pt idx="39">
                  <c:v>42</c:v>
                </c:pt>
                <c:pt idx="40">
                  <c:v>50</c:v>
                </c:pt>
                <c:pt idx="41">
                  <c:v>37</c:v>
                </c:pt>
                <c:pt idx="42">
                  <c:v>50</c:v>
                </c:pt>
                <c:pt idx="43">
                  <c:v>53</c:v>
                </c:pt>
                <c:pt idx="44">
                  <c:v>52</c:v>
                </c:pt>
                <c:pt idx="45">
                  <c:v>68</c:v>
                </c:pt>
                <c:pt idx="46">
                  <c:v>66</c:v>
                </c:pt>
                <c:pt idx="47">
                  <c:v>60</c:v>
                </c:pt>
                <c:pt idx="48">
                  <c:v>42</c:v>
                </c:pt>
                <c:pt idx="49">
                  <c:v>46</c:v>
                </c:pt>
                <c:pt idx="50">
                  <c:v>68</c:v>
                </c:pt>
                <c:pt idx="51">
                  <c:v>61</c:v>
                </c:pt>
                <c:pt idx="52">
                  <c:v>54</c:v>
                </c:pt>
                <c:pt idx="53">
                  <c:v>53</c:v>
                </c:pt>
                <c:pt idx="54">
                  <c:v>55</c:v>
                </c:pt>
                <c:pt idx="55">
                  <c:v>53</c:v>
                </c:pt>
                <c:pt idx="56">
                  <c:v>56</c:v>
                </c:pt>
                <c:pt idx="57">
                  <c:v>44</c:v>
                </c:pt>
                <c:pt idx="58">
                  <c:v>44</c:v>
                </c:pt>
                <c:pt idx="59">
                  <c:v>45</c:v>
                </c:pt>
                <c:pt idx="60">
                  <c:v>54</c:v>
                </c:pt>
                <c:pt idx="61">
                  <c:v>70</c:v>
                </c:pt>
                <c:pt idx="62">
                  <c:v>60</c:v>
                </c:pt>
                <c:pt idx="63">
                  <c:v>68</c:v>
                </c:pt>
                <c:pt idx="64">
                  <c:v>57</c:v>
                </c:pt>
                <c:pt idx="65">
                  <c:v>55</c:v>
                </c:pt>
                <c:pt idx="66">
                  <c:v>52</c:v>
                </c:pt>
                <c:pt idx="67">
                  <c:v>77</c:v>
                </c:pt>
                <c:pt idx="68">
                  <c:v>44</c:v>
                </c:pt>
                <c:pt idx="69">
                  <c:v>56</c:v>
                </c:pt>
                <c:pt idx="70">
                  <c:v>51</c:v>
                </c:pt>
                <c:pt idx="71">
                  <c:v>62</c:v>
                </c:pt>
                <c:pt idx="72">
                  <c:v>52</c:v>
                </c:pt>
                <c:pt idx="73">
                  <c:v>52</c:v>
                </c:pt>
                <c:pt idx="74">
                  <c:v>45</c:v>
                </c:pt>
                <c:pt idx="75">
                  <c:v>43</c:v>
                </c:pt>
                <c:pt idx="76">
                  <c:v>57</c:v>
                </c:pt>
                <c:pt idx="77">
                  <c:v>56</c:v>
                </c:pt>
                <c:pt idx="78">
                  <c:v>51</c:v>
                </c:pt>
                <c:pt idx="79">
                  <c:v>66</c:v>
                </c:pt>
                <c:pt idx="80">
                  <c:v>63</c:v>
                </c:pt>
                <c:pt idx="81">
                  <c:v>33</c:v>
                </c:pt>
                <c:pt idx="82">
                  <c:v>33</c:v>
                </c:pt>
                <c:pt idx="83">
                  <c:v>47</c:v>
                </c:pt>
                <c:pt idx="84">
                  <c:v>54</c:v>
                </c:pt>
                <c:pt idx="85">
                  <c:v>52</c:v>
                </c:pt>
                <c:pt idx="86">
                  <c:v>61</c:v>
                </c:pt>
                <c:pt idx="87">
                  <c:v>68</c:v>
                </c:pt>
                <c:pt idx="88">
                  <c:v>44</c:v>
                </c:pt>
                <c:pt idx="89">
                  <c:v>76</c:v>
                </c:pt>
                <c:pt idx="90">
                  <c:v>58</c:v>
                </c:pt>
                <c:pt idx="91">
                  <c:v>66</c:v>
                </c:pt>
                <c:pt idx="92">
                  <c:v>69</c:v>
                </c:pt>
                <c:pt idx="93">
                  <c:v>50</c:v>
                </c:pt>
                <c:pt idx="94">
                  <c:v>57</c:v>
                </c:pt>
                <c:pt idx="95">
                  <c:v>49</c:v>
                </c:pt>
                <c:pt idx="96">
                  <c:v>49</c:v>
                </c:pt>
                <c:pt idx="97">
                  <c:v>68</c:v>
                </c:pt>
                <c:pt idx="98">
                  <c:v>65</c:v>
                </c:pt>
                <c:pt idx="99">
                  <c:v>50</c:v>
                </c:pt>
                <c:pt idx="100">
                  <c:v>60</c:v>
                </c:pt>
                <c:pt idx="101">
                  <c:v>60</c:v>
                </c:pt>
                <c:pt idx="102">
                  <c:v>61</c:v>
                </c:pt>
                <c:pt idx="103">
                  <c:v>46</c:v>
                </c:pt>
                <c:pt idx="104">
                  <c:v>56</c:v>
                </c:pt>
                <c:pt idx="105">
                  <c:v>67</c:v>
                </c:pt>
                <c:pt idx="106">
                  <c:v>46</c:v>
                </c:pt>
                <c:pt idx="107">
                  <c:v>71</c:v>
                </c:pt>
                <c:pt idx="108">
                  <c:v>58</c:v>
                </c:pt>
                <c:pt idx="109">
                  <c:v>44</c:v>
                </c:pt>
                <c:pt idx="110">
                  <c:v>65</c:v>
                </c:pt>
                <c:pt idx="111">
                  <c:v>63</c:v>
                </c:pt>
                <c:pt idx="112">
                  <c:v>64</c:v>
                </c:pt>
                <c:pt idx="113">
                  <c:v>47</c:v>
                </c:pt>
                <c:pt idx="114">
                  <c:v>57</c:v>
                </c:pt>
                <c:pt idx="115">
                  <c:v>68</c:v>
                </c:pt>
                <c:pt idx="116">
                  <c:v>50</c:v>
                </c:pt>
                <c:pt idx="117">
                  <c:v>44</c:v>
                </c:pt>
                <c:pt idx="118">
                  <c:v>41</c:v>
                </c:pt>
                <c:pt idx="119">
                  <c:v>68</c:v>
                </c:pt>
                <c:pt idx="120">
                  <c:v>53</c:v>
                </c:pt>
                <c:pt idx="121">
                  <c:v>57</c:v>
                </c:pt>
                <c:pt idx="122">
                  <c:v>72</c:v>
                </c:pt>
                <c:pt idx="123">
                  <c:v>61</c:v>
                </c:pt>
                <c:pt idx="124">
                  <c:v>49</c:v>
                </c:pt>
                <c:pt idx="125">
                  <c:v>70</c:v>
                </c:pt>
                <c:pt idx="126">
                  <c:v>61</c:v>
                </c:pt>
                <c:pt idx="127">
                  <c:v>71</c:v>
                </c:pt>
                <c:pt idx="128">
                  <c:v>50</c:v>
                </c:pt>
                <c:pt idx="129">
                  <c:v>65</c:v>
                </c:pt>
                <c:pt idx="130">
                  <c:v>50</c:v>
                </c:pt>
                <c:pt idx="131">
                  <c:v>48</c:v>
                </c:pt>
                <c:pt idx="132">
                  <c:v>49</c:v>
                </c:pt>
                <c:pt idx="133">
                  <c:v>52</c:v>
                </c:pt>
                <c:pt idx="134">
                  <c:v>66</c:v>
                </c:pt>
                <c:pt idx="135">
                  <c:v>49</c:v>
                </c:pt>
                <c:pt idx="136">
                  <c:v>54</c:v>
                </c:pt>
                <c:pt idx="137">
                  <c:v>56</c:v>
                </c:pt>
                <c:pt idx="138">
                  <c:v>47</c:v>
                </c:pt>
                <c:pt idx="139">
                  <c:v>67</c:v>
                </c:pt>
                <c:pt idx="140">
                  <c:v>52</c:v>
                </c:pt>
                <c:pt idx="141">
                  <c:v>54</c:v>
                </c:pt>
                <c:pt idx="142">
                  <c:v>34</c:v>
                </c:pt>
                <c:pt idx="143">
                  <c:v>66</c:v>
                </c:pt>
                <c:pt idx="144">
                  <c:v>43</c:v>
                </c:pt>
                <c:pt idx="145">
                  <c:v>59</c:v>
                </c:pt>
                <c:pt idx="146">
                  <c:v>46</c:v>
                </c:pt>
                <c:pt idx="147">
                  <c:v>57</c:v>
                </c:pt>
                <c:pt idx="148">
                  <c:v>60</c:v>
                </c:pt>
                <c:pt idx="149">
                  <c:v>52</c:v>
                </c:pt>
                <c:pt idx="150">
                  <c:v>69</c:v>
                </c:pt>
                <c:pt idx="151">
                  <c:v>39</c:v>
                </c:pt>
                <c:pt idx="152">
                  <c:v>34</c:v>
                </c:pt>
                <c:pt idx="153">
                  <c:v>52</c:v>
                </c:pt>
                <c:pt idx="154">
                  <c:v>49</c:v>
                </c:pt>
                <c:pt idx="155">
                  <c:v>51</c:v>
                </c:pt>
                <c:pt idx="156">
                  <c:v>44</c:v>
                </c:pt>
                <c:pt idx="157">
                  <c:v>64</c:v>
                </c:pt>
                <c:pt idx="158">
                  <c:v>48</c:v>
                </c:pt>
                <c:pt idx="159">
                  <c:v>44</c:v>
                </c:pt>
                <c:pt idx="160">
                  <c:v>42</c:v>
                </c:pt>
                <c:pt idx="161">
                  <c:v>62</c:v>
                </c:pt>
                <c:pt idx="162">
                  <c:v>48</c:v>
                </c:pt>
                <c:pt idx="163">
                  <c:v>49</c:v>
                </c:pt>
                <c:pt idx="164">
                  <c:v>50</c:v>
                </c:pt>
                <c:pt idx="165">
                  <c:v>50</c:v>
                </c:pt>
                <c:pt idx="166">
                  <c:v>43</c:v>
                </c:pt>
                <c:pt idx="167">
                  <c:v>65</c:v>
                </c:pt>
                <c:pt idx="168">
                  <c:v>48</c:v>
                </c:pt>
                <c:pt idx="169">
                  <c:v>41</c:v>
                </c:pt>
                <c:pt idx="170">
                  <c:v>57</c:v>
                </c:pt>
                <c:pt idx="171">
                  <c:v>44</c:v>
                </c:pt>
                <c:pt idx="172">
                  <c:v>55</c:v>
                </c:pt>
                <c:pt idx="173">
                  <c:v>44</c:v>
                </c:pt>
                <c:pt idx="174">
                  <c:v>47</c:v>
                </c:pt>
                <c:pt idx="175">
                  <c:v>47</c:v>
                </c:pt>
                <c:pt idx="176">
                  <c:v>41</c:v>
                </c:pt>
                <c:pt idx="177">
                  <c:v>67</c:v>
                </c:pt>
                <c:pt idx="178">
                  <c:v>42</c:v>
                </c:pt>
                <c:pt idx="179">
                  <c:v>70</c:v>
                </c:pt>
                <c:pt idx="180">
                  <c:v>50</c:v>
                </c:pt>
                <c:pt idx="181">
                  <c:v>44</c:v>
                </c:pt>
                <c:pt idx="182">
                  <c:v>42</c:v>
                </c:pt>
                <c:pt idx="183">
                  <c:v>53</c:v>
                </c:pt>
                <c:pt idx="184">
                  <c:v>68</c:v>
                </c:pt>
                <c:pt idx="185">
                  <c:v>49</c:v>
                </c:pt>
                <c:pt idx="186">
                  <c:v>55</c:v>
                </c:pt>
                <c:pt idx="187">
                  <c:v>47</c:v>
                </c:pt>
                <c:pt idx="188">
                  <c:v>58</c:v>
                </c:pt>
                <c:pt idx="189">
                  <c:v>52</c:v>
                </c:pt>
                <c:pt idx="190">
                  <c:v>63</c:v>
                </c:pt>
                <c:pt idx="191">
                  <c:v>32</c:v>
                </c:pt>
                <c:pt idx="192">
                  <c:v>41</c:v>
                </c:pt>
                <c:pt idx="193">
                  <c:v>31</c:v>
                </c:pt>
                <c:pt idx="194">
                  <c:v>44</c:v>
                </c:pt>
                <c:pt idx="195">
                  <c:v>64</c:v>
                </c:pt>
                <c:pt idx="196">
                  <c:v>49</c:v>
                </c:pt>
                <c:pt idx="197">
                  <c:v>46</c:v>
                </c:pt>
                <c:pt idx="198">
                  <c:v>62</c:v>
                </c:pt>
                <c:pt idx="199">
                  <c:v>69</c:v>
                </c:pt>
                <c:pt idx="200">
                  <c:v>55</c:v>
                </c:pt>
                <c:pt idx="201">
                  <c:v>60</c:v>
                </c:pt>
                <c:pt idx="202">
                  <c:v>61</c:v>
                </c:pt>
                <c:pt idx="203">
                  <c:v>44</c:v>
                </c:pt>
                <c:pt idx="204">
                  <c:v>64</c:v>
                </c:pt>
                <c:pt idx="205">
                  <c:v>45</c:v>
                </c:pt>
                <c:pt idx="206">
                  <c:v>58</c:v>
                </c:pt>
                <c:pt idx="207">
                  <c:v>46</c:v>
                </c:pt>
                <c:pt idx="208">
                  <c:v>45</c:v>
                </c:pt>
                <c:pt idx="209">
                  <c:v>53</c:v>
                </c:pt>
                <c:pt idx="210">
                  <c:v>43</c:v>
                </c:pt>
                <c:pt idx="211">
                  <c:v>71</c:v>
                </c:pt>
                <c:pt idx="212">
                  <c:v>49</c:v>
                </c:pt>
                <c:pt idx="213">
                  <c:v>55</c:v>
                </c:pt>
                <c:pt idx="214">
                  <c:v>51</c:v>
                </c:pt>
                <c:pt idx="215">
                  <c:v>71</c:v>
                </c:pt>
                <c:pt idx="216">
                  <c:v>64</c:v>
                </c:pt>
                <c:pt idx="217">
                  <c:v>48</c:v>
                </c:pt>
                <c:pt idx="218">
                  <c:v>71</c:v>
                </c:pt>
                <c:pt idx="219">
                  <c:v>69</c:v>
                </c:pt>
                <c:pt idx="220">
                  <c:v>34</c:v>
                </c:pt>
                <c:pt idx="221">
                  <c:v>63</c:v>
                </c:pt>
                <c:pt idx="222">
                  <c:v>32</c:v>
                </c:pt>
                <c:pt idx="223">
                  <c:v>79</c:v>
                </c:pt>
                <c:pt idx="224">
                  <c:v>34</c:v>
                </c:pt>
                <c:pt idx="225">
                  <c:v>45</c:v>
                </c:pt>
                <c:pt idx="226">
                  <c:v>44</c:v>
                </c:pt>
                <c:pt idx="227">
                  <c:v>45</c:v>
                </c:pt>
                <c:pt idx="228">
                  <c:v>37</c:v>
                </c:pt>
                <c:pt idx="229">
                  <c:v>47</c:v>
                </c:pt>
                <c:pt idx="230">
                  <c:v>55</c:v>
                </c:pt>
                <c:pt idx="231">
                  <c:v>38</c:v>
                </c:pt>
                <c:pt idx="232">
                  <c:v>40</c:v>
                </c:pt>
                <c:pt idx="233">
                  <c:v>65</c:v>
                </c:pt>
                <c:pt idx="234">
                  <c:v>42</c:v>
                </c:pt>
                <c:pt idx="235">
                  <c:v>76</c:v>
                </c:pt>
                <c:pt idx="236">
                  <c:v>72</c:v>
                </c:pt>
                <c:pt idx="237">
                  <c:v>48</c:v>
                </c:pt>
                <c:pt idx="238">
                  <c:v>43</c:v>
                </c:pt>
                <c:pt idx="239">
                  <c:v>63</c:v>
                </c:pt>
                <c:pt idx="240">
                  <c:v>63</c:v>
                </c:pt>
                <c:pt idx="241">
                  <c:v>45</c:v>
                </c:pt>
                <c:pt idx="242">
                  <c:v>50</c:v>
                </c:pt>
                <c:pt idx="243">
                  <c:v>36</c:v>
                </c:pt>
                <c:pt idx="244">
                  <c:v>34</c:v>
                </c:pt>
                <c:pt idx="245">
                  <c:v>53</c:v>
                </c:pt>
                <c:pt idx="246">
                  <c:v>34</c:v>
                </c:pt>
                <c:pt idx="247">
                  <c:v>48</c:v>
                </c:pt>
                <c:pt idx="248">
                  <c:v>71</c:v>
                </c:pt>
                <c:pt idx="249">
                  <c:v>47</c:v>
                </c:pt>
                <c:pt idx="250">
                  <c:v>38</c:v>
                </c:pt>
                <c:pt idx="251">
                  <c:v>51</c:v>
                </c:pt>
                <c:pt idx="252">
                  <c:v>48</c:v>
                </c:pt>
                <c:pt idx="253">
                  <c:v>74</c:v>
                </c:pt>
                <c:pt idx="254">
                  <c:v>41</c:v>
                </c:pt>
                <c:pt idx="255">
                  <c:v>67</c:v>
                </c:pt>
                <c:pt idx="256">
                  <c:v>50</c:v>
                </c:pt>
                <c:pt idx="257">
                  <c:v>30</c:v>
                </c:pt>
                <c:pt idx="258">
                  <c:v>75</c:v>
                </c:pt>
                <c:pt idx="259">
                  <c:v>56</c:v>
                </c:pt>
                <c:pt idx="260">
                  <c:v>56</c:v>
                </c:pt>
                <c:pt idx="261">
                  <c:v>48</c:v>
                </c:pt>
                <c:pt idx="262">
                  <c:v>33</c:v>
                </c:pt>
                <c:pt idx="263">
                  <c:v>68</c:v>
                </c:pt>
                <c:pt idx="264">
                  <c:v>58</c:v>
                </c:pt>
                <c:pt idx="265">
                  <c:v>71</c:v>
                </c:pt>
                <c:pt idx="266">
                  <c:v>55</c:v>
                </c:pt>
                <c:pt idx="267">
                  <c:v>51</c:v>
                </c:pt>
                <c:pt idx="268">
                  <c:v>55</c:v>
                </c:pt>
                <c:pt idx="269">
                  <c:v>60</c:v>
                </c:pt>
                <c:pt idx="270">
                  <c:v>34</c:v>
                </c:pt>
                <c:pt idx="271">
                  <c:v>62</c:v>
                </c:pt>
                <c:pt idx="272">
                  <c:v>30</c:v>
                </c:pt>
                <c:pt idx="273">
                  <c:v>66</c:v>
                </c:pt>
                <c:pt idx="274">
                  <c:v>72</c:v>
                </c:pt>
                <c:pt idx="275">
                  <c:v>66</c:v>
                </c:pt>
                <c:pt idx="276">
                  <c:v>54</c:v>
                </c:pt>
                <c:pt idx="277">
                  <c:v>64</c:v>
                </c:pt>
                <c:pt idx="278">
                  <c:v>50</c:v>
                </c:pt>
                <c:pt idx="279">
                  <c:v>44</c:v>
                </c:pt>
                <c:pt idx="280">
                  <c:v>64</c:v>
                </c:pt>
                <c:pt idx="281">
                  <c:v>38</c:v>
                </c:pt>
                <c:pt idx="282">
                  <c:v>48</c:v>
                </c:pt>
                <c:pt idx="283">
                  <c:v>55</c:v>
                </c:pt>
                <c:pt idx="284">
                  <c:v>50</c:v>
                </c:pt>
                <c:pt idx="285">
                  <c:v>53</c:v>
                </c:pt>
                <c:pt idx="286">
                  <c:v>63</c:v>
                </c:pt>
                <c:pt idx="287">
                  <c:v>62</c:v>
                </c:pt>
                <c:pt idx="288">
                  <c:v>61</c:v>
                </c:pt>
                <c:pt idx="289">
                  <c:v>61</c:v>
                </c:pt>
                <c:pt idx="290">
                  <c:v>62</c:v>
                </c:pt>
                <c:pt idx="291">
                  <c:v>45</c:v>
                </c:pt>
                <c:pt idx="292">
                  <c:v>36</c:v>
                </c:pt>
                <c:pt idx="293">
                  <c:v>45</c:v>
                </c:pt>
                <c:pt idx="294">
                  <c:v>69</c:v>
                </c:pt>
                <c:pt idx="295">
                  <c:v>55</c:v>
                </c:pt>
                <c:pt idx="296">
                  <c:v>57</c:v>
                </c:pt>
                <c:pt idx="297">
                  <c:v>65</c:v>
                </c:pt>
                <c:pt idx="298">
                  <c:v>36</c:v>
                </c:pt>
                <c:pt idx="299">
                  <c:v>50</c:v>
                </c:pt>
                <c:pt idx="300">
                  <c:v>37</c:v>
                </c:pt>
                <c:pt idx="301">
                  <c:v>35</c:v>
                </c:pt>
                <c:pt idx="302">
                  <c:v>34</c:v>
                </c:pt>
                <c:pt idx="303">
                  <c:v>46</c:v>
                </c:pt>
                <c:pt idx="304">
                  <c:v>76</c:v>
                </c:pt>
                <c:pt idx="305">
                  <c:v>32</c:v>
                </c:pt>
                <c:pt idx="306">
                  <c:v>44</c:v>
                </c:pt>
                <c:pt idx="307">
                  <c:v>70</c:v>
                </c:pt>
                <c:pt idx="308">
                  <c:v>49</c:v>
                </c:pt>
                <c:pt idx="309">
                  <c:v>42</c:v>
                </c:pt>
                <c:pt idx="310">
                  <c:v>64</c:v>
                </c:pt>
                <c:pt idx="311">
                  <c:v>58</c:v>
                </c:pt>
                <c:pt idx="312">
                  <c:v>40</c:v>
                </c:pt>
                <c:pt idx="313">
                  <c:v>67</c:v>
                </c:pt>
                <c:pt idx="314">
                  <c:v>45</c:v>
                </c:pt>
                <c:pt idx="315">
                  <c:v>58</c:v>
                </c:pt>
                <c:pt idx="316">
                  <c:v>42</c:v>
                </c:pt>
                <c:pt idx="317">
                  <c:v>68</c:v>
                </c:pt>
                <c:pt idx="318">
                  <c:v>65</c:v>
                </c:pt>
                <c:pt idx="319">
                  <c:v>45</c:v>
                </c:pt>
                <c:pt idx="320">
                  <c:v>59</c:v>
                </c:pt>
                <c:pt idx="321">
                  <c:v>32</c:v>
                </c:pt>
                <c:pt idx="322">
                  <c:v>47</c:v>
                </c:pt>
                <c:pt idx="323">
                  <c:v>55</c:v>
                </c:pt>
                <c:pt idx="324">
                  <c:v>60</c:v>
                </c:pt>
                <c:pt idx="325">
                  <c:v>53</c:v>
                </c:pt>
                <c:pt idx="326">
                  <c:v>52</c:v>
                </c:pt>
                <c:pt idx="327">
                  <c:v>47</c:v>
                </c:pt>
                <c:pt idx="328">
                  <c:v>69</c:v>
                </c:pt>
                <c:pt idx="329">
                  <c:v>49</c:v>
                </c:pt>
                <c:pt idx="330">
                  <c:v>66</c:v>
                </c:pt>
                <c:pt idx="331">
                  <c:v>72</c:v>
                </c:pt>
                <c:pt idx="332">
                  <c:v>41</c:v>
                </c:pt>
                <c:pt idx="333">
                  <c:v>55</c:v>
                </c:pt>
                <c:pt idx="334">
                  <c:v>39</c:v>
                </c:pt>
                <c:pt idx="335">
                  <c:v>49</c:v>
                </c:pt>
                <c:pt idx="336">
                  <c:v>63</c:v>
                </c:pt>
                <c:pt idx="337">
                  <c:v>50</c:v>
                </c:pt>
                <c:pt idx="338">
                  <c:v>66</c:v>
                </c:pt>
                <c:pt idx="339">
                  <c:v>46</c:v>
                </c:pt>
                <c:pt idx="340">
                  <c:v>66</c:v>
                </c:pt>
                <c:pt idx="341">
                  <c:v>33</c:v>
                </c:pt>
                <c:pt idx="342">
                  <c:v>77</c:v>
                </c:pt>
                <c:pt idx="343">
                  <c:v>57</c:v>
                </c:pt>
                <c:pt idx="344">
                  <c:v>43</c:v>
                </c:pt>
                <c:pt idx="345">
                  <c:v>61</c:v>
                </c:pt>
                <c:pt idx="346">
                  <c:v>66</c:v>
                </c:pt>
                <c:pt idx="347">
                  <c:v>59</c:v>
                </c:pt>
                <c:pt idx="348">
                  <c:v>69</c:v>
                </c:pt>
                <c:pt idx="349">
                  <c:v>47</c:v>
                </c:pt>
                <c:pt idx="350">
                  <c:v>73</c:v>
                </c:pt>
                <c:pt idx="351">
                  <c:v>32</c:v>
                </c:pt>
                <c:pt idx="352">
                  <c:v>35</c:v>
                </c:pt>
                <c:pt idx="353">
                  <c:v>74</c:v>
                </c:pt>
                <c:pt idx="354">
                  <c:v>55</c:v>
                </c:pt>
                <c:pt idx="355">
                  <c:v>38</c:v>
                </c:pt>
                <c:pt idx="356">
                  <c:v>46</c:v>
                </c:pt>
                <c:pt idx="357">
                  <c:v>31</c:v>
                </c:pt>
                <c:pt idx="358">
                  <c:v>51</c:v>
                </c:pt>
                <c:pt idx="359">
                  <c:v>49</c:v>
                </c:pt>
                <c:pt idx="360">
                  <c:v>71</c:v>
                </c:pt>
                <c:pt idx="361">
                  <c:v>71</c:v>
                </c:pt>
                <c:pt idx="362">
                  <c:v>68</c:v>
                </c:pt>
                <c:pt idx="363">
                  <c:v>46</c:v>
                </c:pt>
                <c:pt idx="364">
                  <c:v>38</c:v>
                </c:pt>
                <c:pt idx="365">
                  <c:v>56</c:v>
                </c:pt>
                <c:pt idx="366">
                  <c:v>51</c:v>
                </c:pt>
                <c:pt idx="367">
                  <c:v>64</c:v>
                </c:pt>
                <c:pt idx="368">
                  <c:v>64</c:v>
                </c:pt>
                <c:pt idx="369">
                  <c:v>42</c:v>
                </c:pt>
                <c:pt idx="370">
                  <c:v>40</c:v>
                </c:pt>
                <c:pt idx="371">
                  <c:v>43</c:v>
                </c:pt>
                <c:pt idx="372">
                  <c:v>55</c:v>
                </c:pt>
                <c:pt idx="373">
                  <c:v>35</c:v>
                </c:pt>
                <c:pt idx="374">
                  <c:v>57</c:v>
                </c:pt>
                <c:pt idx="375">
                  <c:v>60</c:v>
                </c:pt>
                <c:pt idx="376">
                  <c:v>75</c:v>
                </c:pt>
                <c:pt idx="377">
                  <c:v>55</c:v>
                </c:pt>
                <c:pt idx="378">
                  <c:v>62</c:v>
                </c:pt>
                <c:pt idx="379">
                  <c:v>43</c:v>
                </c:pt>
                <c:pt idx="380">
                  <c:v>64</c:v>
                </c:pt>
                <c:pt idx="381">
                  <c:v>62</c:v>
                </c:pt>
                <c:pt idx="382">
                  <c:v>61</c:v>
                </c:pt>
                <c:pt idx="383">
                  <c:v>43</c:v>
                </c:pt>
                <c:pt idx="384">
                  <c:v>36</c:v>
                </c:pt>
                <c:pt idx="385">
                  <c:v>70</c:v>
                </c:pt>
                <c:pt idx="386">
                  <c:v>49</c:v>
                </c:pt>
                <c:pt idx="387">
                  <c:v>44</c:v>
                </c:pt>
                <c:pt idx="388">
                  <c:v>51</c:v>
                </c:pt>
                <c:pt idx="389">
                  <c:v>43</c:v>
                </c:pt>
                <c:pt idx="390">
                  <c:v>56</c:v>
                </c:pt>
                <c:pt idx="391">
                  <c:v>60</c:v>
                </c:pt>
                <c:pt idx="392">
                  <c:v>31</c:v>
                </c:pt>
                <c:pt idx="393">
                  <c:v>50</c:v>
                </c:pt>
                <c:pt idx="394">
                  <c:v>56</c:v>
                </c:pt>
                <c:pt idx="395">
                  <c:v>51</c:v>
                </c:pt>
                <c:pt idx="396">
                  <c:v>61</c:v>
                </c:pt>
                <c:pt idx="397">
                  <c:v>64</c:v>
                </c:pt>
                <c:pt idx="398">
                  <c:v>59</c:v>
                </c:pt>
                <c:pt idx="399">
                  <c:v>74</c:v>
                </c:pt>
                <c:pt idx="400">
                  <c:v>49</c:v>
                </c:pt>
                <c:pt idx="401">
                  <c:v>48</c:v>
                </c:pt>
                <c:pt idx="402">
                  <c:v>69</c:v>
                </c:pt>
                <c:pt idx="403">
                  <c:v>63</c:v>
                </c:pt>
                <c:pt idx="404">
                  <c:v>60</c:v>
                </c:pt>
                <c:pt idx="405">
                  <c:v>55</c:v>
                </c:pt>
                <c:pt idx="406">
                  <c:v>71</c:v>
                </c:pt>
                <c:pt idx="407">
                  <c:v>52</c:v>
                </c:pt>
                <c:pt idx="408">
                  <c:v>37</c:v>
                </c:pt>
                <c:pt idx="409">
                  <c:v>51</c:v>
                </c:pt>
                <c:pt idx="410">
                  <c:v>76</c:v>
                </c:pt>
                <c:pt idx="411">
                  <c:v>68</c:v>
                </c:pt>
                <c:pt idx="412">
                  <c:v>72</c:v>
                </c:pt>
                <c:pt idx="413">
                  <c:v>48</c:v>
                </c:pt>
                <c:pt idx="414">
                  <c:v>65</c:v>
                </c:pt>
                <c:pt idx="415">
                  <c:v>50</c:v>
                </c:pt>
                <c:pt idx="416">
                  <c:v>43</c:v>
                </c:pt>
                <c:pt idx="417">
                  <c:v>69</c:v>
                </c:pt>
                <c:pt idx="418">
                  <c:v>66</c:v>
                </c:pt>
                <c:pt idx="419">
                  <c:v>64</c:v>
                </c:pt>
                <c:pt idx="420">
                  <c:v>45</c:v>
                </c:pt>
                <c:pt idx="421">
                  <c:v>64</c:v>
                </c:pt>
                <c:pt idx="422">
                  <c:v>71</c:v>
                </c:pt>
                <c:pt idx="423">
                  <c:v>44</c:v>
                </c:pt>
                <c:pt idx="424">
                  <c:v>51</c:v>
                </c:pt>
                <c:pt idx="425">
                  <c:v>55</c:v>
                </c:pt>
                <c:pt idx="426">
                  <c:v>28</c:v>
                </c:pt>
                <c:pt idx="427">
                  <c:v>49</c:v>
                </c:pt>
                <c:pt idx="428">
                  <c:v>69</c:v>
                </c:pt>
                <c:pt idx="429">
                  <c:v>44</c:v>
                </c:pt>
                <c:pt idx="430">
                  <c:v>49</c:v>
                </c:pt>
                <c:pt idx="431">
                  <c:v>41</c:v>
                </c:pt>
                <c:pt idx="432">
                  <c:v>47</c:v>
                </c:pt>
                <c:pt idx="433">
                  <c:v>58</c:v>
                </c:pt>
                <c:pt idx="434">
                  <c:v>46</c:v>
                </c:pt>
                <c:pt idx="435">
                  <c:v>54</c:v>
                </c:pt>
                <c:pt idx="436">
                  <c:v>62</c:v>
                </c:pt>
                <c:pt idx="437">
                  <c:v>58</c:v>
                </c:pt>
                <c:pt idx="438">
                  <c:v>44</c:v>
                </c:pt>
                <c:pt idx="439">
                  <c:v>51</c:v>
                </c:pt>
                <c:pt idx="440">
                  <c:v>50</c:v>
                </c:pt>
                <c:pt idx="441">
                  <c:v>51</c:v>
                </c:pt>
                <c:pt idx="442">
                  <c:v>48</c:v>
                </c:pt>
                <c:pt idx="443">
                  <c:v>48</c:v>
                </c:pt>
                <c:pt idx="444">
                  <c:v>42</c:v>
                </c:pt>
                <c:pt idx="445">
                  <c:v>45</c:v>
                </c:pt>
                <c:pt idx="446">
                  <c:v>56</c:v>
                </c:pt>
                <c:pt idx="447">
                  <c:v>69</c:v>
                </c:pt>
                <c:pt idx="448">
                  <c:v>77</c:v>
                </c:pt>
                <c:pt idx="449">
                  <c:v>45</c:v>
                </c:pt>
                <c:pt idx="450">
                  <c:v>75</c:v>
                </c:pt>
                <c:pt idx="451">
                  <c:v>56</c:v>
                </c:pt>
                <c:pt idx="452">
                  <c:v>65</c:v>
                </c:pt>
                <c:pt idx="453">
                  <c:v>50</c:v>
                </c:pt>
                <c:pt idx="454">
                  <c:v>36</c:v>
                </c:pt>
                <c:pt idx="455">
                  <c:v>52</c:v>
                </c:pt>
                <c:pt idx="456">
                  <c:v>63</c:v>
                </c:pt>
                <c:pt idx="457">
                  <c:v>44</c:v>
                </c:pt>
                <c:pt idx="458">
                  <c:v>44</c:v>
                </c:pt>
                <c:pt idx="459">
                  <c:v>66</c:v>
                </c:pt>
                <c:pt idx="460">
                  <c:v>65</c:v>
                </c:pt>
                <c:pt idx="461">
                  <c:v>61</c:v>
                </c:pt>
                <c:pt idx="462">
                  <c:v>65</c:v>
                </c:pt>
                <c:pt idx="463">
                  <c:v>48</c:v>
                </c:pt>
                <c:pt idx="464">
                  <c:v>67</c:v>
                </c:pt>
                <c:pt idx="465">
                  <c:v>58</c:v>
                </c:pt>
                <c:pt idx="466">
                  <c:v>60</c:v>
                </c:pt>
                <c:pt idx="467">
                  <c:v>42</c:v>
                </c:pt>
                <c:pt idx="468">
                  <c:v>42</c:v>
                </c:pt>
                <c:pt idx="469">
                  <c:v>39</c:v>
                </c:pt>
                <c:pt idx="470">
                  <c:v>63</c:v>
                </c:pt>
                <c:pt idx="471">
                  <c:v>40</c:v>
                </c:pt>
                <c:pt idx="472">
                  <c:v>66</c:v>
                </c:pt>
                <c:pt idx="473">
                  <c:v>46</c:v>
                </c:pt>
                <c:pt idx="474">
                  <c:v>40</c:v>
                </c:pt>
                <c:pt idx="475">
                  <c:v>49</c:v>
                </c:pt>
                <c:pt idx="476">
                  <c:v>43</c:v>
                </c:pt>
                <c:pt idx="477">
                  <c:v>67</c:v>
                </c:pt>
                <c:pt idx="478">
                  <c:v>49</c:v>
                </c:pt>
                <c:pt idx="479">
                  <c:v>57</c:v>
                </c:pt>
                <c:pt idx="480">
                  <c:v>64</c:v>
                </c:pt>
                <c:pt idx="481">
                  <c:v>52</c:v>
                </c:pt>
                <c:pt idx="482">
                  <c:v>53</c:v>
                </c:pt>
                <c:pt idx="483">
                  <c:v>48</c:v>
                </c:pt>
                <c:pt idx="484">
                  <c:v>66</c:v>
                </c:pt>
                <c:pt idx="485">
                  <c:v>61</c:v>
                </c:pt>
                <c:pt idx="486">
                  <c:v>41</c:v>
                </c:pt>
                <c:pt idx="487">
                  <c:v>49</c:v>
                </c:pt>
                <c:pt idx="488">
                  <c:v>55</c:v>
                </c:pt>
                <c:pt idx="489">
                  <c:v>47</c:v>
                </c:pt>
                <c:pt idx="490">
                  <c:v>37</c:v>
                </c:pt>
                <c:pt idx="491">
                  <c:v>76</c:v>
                </c:pt>
                <c:pt idx="492">
                  <c:v>42</c:v>
                </c:pt>
                <c:pt idx="493">
                  <c:v>49</c:v>
                </c:pt>
                <c:pt idx="494">
                  <c:v>46</c:v>
                </c:pt>
                <c:pt idx="495">
                  <c:v>65</c:v>
                </c:pt>
                <c:pt idx="496">
                  <c:v>44</c:v>
                </c:pt>
                <c:pt idx="497">
                  <c:v>64</c:v>
                </c:pt>
                <c:pt idx="498">
                  <c:v>65</c:v>
                </c:pt>
                <c:pt idx="499">
                  <c:v>65</c:v>
                </c:pt>
                <c:pt idx="500">
                  <c:v>63</c:v>
                </c:pt>
                <c:pt idx="501">
                  <c:v>50</c:v>
                </c:pt>
                <c:pt idx="502">
                  <c:v>35</c:v>
                </c:pt>
                <c:pt idx="503">
                  <c:v>51</c:v>
                </c:pt>
                <c:pt idx="504">
                  <c:v>39</c:v>
                </c:pt>
                <c:pt idx="505">
                  <c:v>64</c:v>
                </c:pt>
                <c:pt idx="506">
                  <c:v>61</c:v>
                </c:pt>
                <c:pt idx="507">
                  <c:v>53</c:v>
                </c:pt>
                <c:pt idx="508">
                  <c:v>54</c:v>
                </c:pt>
                <c:pt idx="509">
                  <c:v>64</c:v>
                </c:pt>
                <c:pt idx="510">
                  <c:v>31</c:v>
                </c:pt>
                <c:pt idx="511">
                  <c:v>38</c:v>
                </c:pt>
                <c:pt idx="512">
                  <c:v>49</c:v>
                </c:pt>
                <c:pt idx="513">
                  <c:v>40</c:v>
                </c:pt>
                <c:pt idx="514">
                  <c:v>48</c:v>
                </c:pt>
                <c:pt idx="515">
                  <c:v>45</c:v>
                </c:pt>
                <c:pt idx="516">
                  <c:v>60</c:v>
                </c:pt>
                <c:pt idx="517">
                  <c:v>67</c:v>
                </c:pt>
                <c:pt idx="518">
                  <c:v>41</c:v>
                </c:pt>
                <c:pt idx="519">
                  <c:v>48</c:v>
                </c:pt>
                <c:pt idx="520">
                  <c:v>45</c:v>
                </c:pt>
                <c:pt idx="521">
                  <c:v>55</c:v>
                </c:pt>
                <c:pt idx="522">
                  <c:v>42</c:v>
                </c:pt>
                <c:pt idx="523">
                  <c:v>70</c:v>
                </c:pt>
                <c:pt idx="524">
                  <c:v>42</c:v>
                </c:pt>
                <c:pt idx="525">
                  <c:v>56</c:v>
                </c:pt>
                <c:pt idx="526">
                  <c:v>42</c:v>
                </c:pt>
                <c:pt idx="527">
                  <c:v>59</c:v>
                </c:pt>
                <c:pt idx="528">
                  <c:v>54</c:v>
                </c:pt>
                <c:pt idx="529">
                  <c:v>54</c:v>
                </c:pt>
                <c:pt idx="530">
                  <c:v>48</c:v>
                </c:pt>
                <c:pt idx="531">
                  <c:v>42</c:v>
                </c:pt>
                <c:pt idx="532">
                  <c:v>72</c:v>
                </c:pt>
                <c:pt idx="533">
                  <c:v>65</c:v>
                </c:pt>
                <c:pt idx="534">
                  <c:v>65</c:v>
                </c:pt>
                <c:pt idx="535">
                  <c:v>67</c:v>
                </c:pt>
                <c:pt idx="536">
                  <c:v>42</c:v>
                </c:pt>
                <c:pt idx="537">
                  <c:v>57</c:v>
                </c:pt>
                <c:pt idx="538">
                  <c:v>49</c:v>
                </c:pt>
                <c:pt idx="539">
                  <c:v>50</c:v>
                </c:pt>
                <c:pt idx="540">
                  <c:v>46</c:v>
                </c:pt>
                <c:pt idx="541">
                  <c:v>55</c:v>
                </c:pt>
                <c:pt idx="542">
                  <c:v>44</c:v>
                </c:pt>
                <c:pt idx="543">
                  <c:v>45</c:v>
                </c:pt>
                <c:pt idx="544">
                  <c:v>40</c:v>
                </c:pt>
                <c:pt idx="545">
                  <c:v>56</c:v>
                </c:pt>
                <c:pt idx="546">
                  <c:v>66</c:v>
                </c:pt>
                <c:pt idx="547">
                  <c:v>48</c:v>
                </c:pt>
                <c:pt idx="548">
                  <c:v>69</c:v>
                </c:pt>
                <c:pt idx="549">
                  <c:v>46</c:v>
                </c:pt>
                <c:pt idx="550">
                  <c:v>48</c:v>
                </c:pt>
                <c:pt idx="551">
                  <c:v>64</c:v>
                </c:pt>
                <c:pt idx="552">
                  <c:v>43</c:v>
                </c:pt>
                <c:pt idx="553">
                  <c:v>52</c:v>
                </c:pt>
                <c:pt idx="554">
                  <c:v>44</c:v>
                </c:pt>
                <c:pt idx="555">
                  <c:v>56</c:v>
                </c:pt>
                <c:pt idx="556">
                  <c:v>43</c:v>
                </c:pt>
                <c:pt idx="557">
                  <c:v>47</c:v>
                </c:pt>
                <c:pt idx="558">
                  <c:v>66</c:v>
                </c:pt>
                <c:pt idx="559">
                  <c:v>55</c:v>
                </c:pt>
                <c:pt idx="560">
                  <c:v>48</c:v>
                </c:pt>
                <c:pt idx="561">
                  <c:v>53</c:v>
                </c:pt>
                <c:pt idx="562">
                  <c:v>57</c:v>
                </c:pt>
                <c:pt idx="563">
                  <c:v>54</c:v>
                </c:pt>
                <c:pt idx="564">
                  <c:v>43</c:v>
                </c:pt>
                <c:pt idx="565">
                  <c:v>55</c:v>
                </c:pt>
                <c:pt idx="566">
                  <c:v>41</c:v>
                </c:pt>
                <c:pt idx="567">
                  <c:v>39</c:v>
                </c:pt>
                <c:pt idx="568">
                  <c:v>49</c:v>
                </c:pt>
                <c:pt idx="569">
                  <c:v>68</c:v>
                </c:pt>
                <c:pt idx="570">
                  <c:v>36</c:v>
                </c:pt>
                <c:pt idx="571">
                  <c:v>51</c:v>
                </c:pt>
                <c:pt idx="572">
                  <c:v>67</c:v>
                </c:pt>
                <c:pt idx="573">
                  <c:v>44</c:v>
                </c:pt>
                <c:pt idx="574">
                  <c:v>70</c:v>
                </c:pt>
                <c:pt idx="575">
                  <c:v>64</c:v>
                </c:pt>
                <c:pt idx="576">
                  <c:v>46</c:v>
                </c:pt>
                <c:pt idx="577">
                  <c:v>64</c:v>
                </c:pt>
                <c:pt idx="578">
                  <c:v>34</c:v>
                </c:pt>
                <c:pt idx="579">
                  <c:v>43</c:v>
                </c:pt>
                <c:pt idx="580">
                  <c:v>43</c:v>
                </c:pt>
                <c:pt idx="581">
                  <c:v>63</c:v>
                </c:pt>
                <c:pt idx="582">
                  <c:v>66</c:v>
                </c:pt>
                <c:pt idx="583">
                  <c:v>43</c:v>
                </c:pt>
                <c:pt idx="584">
                  <c:v>45</c:v>
                </c:pt>
                <c:pt idx="585">
                  <c:v>69</c:v>
                </c:pt>
                <c:pt idx="586">
                  <c:v>60</c:v>
                </c:pt>
                <c:pt idx="587">
                  <c:v>40</c:v>
                </c:pt>
                <c:pt idx="588">
                  <c:v>67</c:v>
                </c:pt>
                <c:pt idx="589">
                  <c:v>37</c:v>
                </c:pt>
                <c:pt idx="590">
                  <c:v>39</c:v>
                </c:pt>
                <c:pt idx="591">
                  <c:v>50</c:v>
                </c:pt>
                <c:pt idx="592">
                  <c:v>51</c:v>
                </c:pt>
                <c:pt idx="593">
                  <c:v>73</c:v>
                </c:pt>
                <c:pt idx="594">
                  <c:v>36</c:v>
                </c:pt>
                <c:pt idx="595">
                  <c:v>47</c:v>
                </c:pt>
                <c:pt idx="596">
                  <c:v>66</c:v>
                </c:pt>
                <c:pt idx="597">
                  <c:v>55</c:v>
                </c:pt>
                <c:pt idx="598">
                  <c:v>60</c:v>
                </c:pt>
                <c:pt idx="599">
                  <c:v>37</c:v>
                </c:pt>
                <c:pt idx="600">
                  <c:v>69</c:v>
                </c:pt>
                <c:pt idx="601">
                  <c:v>46</c:v>
                </c:pt>
                <c:pt idx="602">
                  <c:v>63</c:v>
                </c:pt>
                <c:pt idx="603">
                  <c:v>45</c:v>
                </c:pt>
                <c:pt idx="604">
                  <c:v>59</c:v>
                </c:pt>
                <c:pt idx="605">
                  <c:v>44</c:v>
                </c:pt>
                <c:pt idx="606">
                  <c:v>46</c:v>
                </c:pt>
                <c:pt idx="607">
                  <c:v>47</c:v>
                </c:pt>
                <c:pt idx="608">
                  <c:v>33</c:v>
                </c:pt>
                <c:pt idx="609">
                  <c:v>46</c:v>
                </c:pt>
                <c:pt idx="610">
                  <c:v>55</c:v>
                </c:pt>
                <c:pt idx="611">
                  <c:v>58</c:v>
                </c:pt>
                <c:pt idx="612">
                  <c:v>29</c:v>
                </c:pt>
                <c:pt idx="613">
                  <c:v>48</c:v>
                </c:pt>
                <c:pt idx="614">
                  <c:v>38</c:v>
                </c:pt>
                <c:pt idx="615">
                  <c:v>46</c:v>
                </c:pt>
                <c:pt idx="616">
                  <c:v>46</c:v>
                </c:pt>
                <c:pt idx="617">
                  <c:v>41</c:v>
                </c:pt>
                <c:pt idx="618">
                  <c:v>45</c:v>
                </c:pt>
                <c:pt idx="619">
                  <c:v>51</c:v>
                </c:pt>
                <c:pt idx="620">
                  <c:v>61</c:v>
                </c:pt>
                <c:pt idx="621">
                  <c:v>29</c:v>
                </c:pt>
                <c:pt idx="622">
                  <c:v>49</c:v>
                </c:pt>
                <c:pt idx="623">
                  <c:v>48</c:v>
                </c:pt>
                <c:pt idx="624">
                  <c:v>56</c:v>
                </c:pt>
                <c:pt idx="625">
                  <c:v>66</c:v>
                </c:pt>
                <c:pt idx="626">
                  <c:v>60</c:v>
                </c:pt>
                <c:pt idx="627">
                  <c:v>48</c:v>
                </c:pt>
                <c:pt idx="628">
                  <c:v>51</c:v>
                </c:pt>
                <c:pt idx="629">
                  <c:v>38</c:v>
                </c:pt>
                <c:pt idx="630">
                  <c:v>47</c:v>
                </c:pt>
                <c:pt idx="631">
                  <c:v>59</c:v>
                </c:pt>
                <c:pt idx="632">
                  <c:v>55</c:v>
                </c:pt>
                <c:pt idx="633">
                  <c:v>45</c:v>
                </c:pt>
                <c:pt idx="634">
                  <c:v>62</c:v>
                </c:pt>
                <c:pt idx="635">
                  <c:v>52</c:v>
                </c:pt>
                <c:pt idx="636">
                  <c:v>68</c:v>
                </c:pt>
                <c:pt idx="637">
                  <c:v>55</c:v>
                </c:pt>
                <c:pt idx="638">
                  <c:v>55</c:v>
                </c:pt>
                <c:pt idx="639">
                  <c:v>66</c:v>
                </c:pt>
                <c:pt idx="640">
                  <c:v>48</c:v>
                </c:pt>
                <c:pt idx="641">
                  <c:v>46</c:v>
                </c:pt>
                <c:pt idx="642">
                  <c:v>59</c:v>
                </c:pt>
                <c:pt idx="643">
                  <c:v>56</c:v>
                </c:pt>
                <c:pt idx="644">
                  <c:v>69</c:v>
                </c:pt>
                <c:pt idx="645">
                  <c:v>50</c:v>
                </c:pt>
                <c:pt idx="646">
                  <c:v>63</c:v>
                </c:pt>
                <c:pt idx="647">
                  <c:v>31</c:v>
                </c:pt>
                <c:pt idx="648">
                  <c:v>68</c:v>
                </c:pt>
                <c:pt idx="649">
                  <c:v>42</c:v>
                </c:pt>
                <c:pt idx="650">
                  <c:v>46</c:v>
                </c:pt>
                <c:pt idx="651">
                  <c:v>43</c:v>
                </c:pt>
                <c:pt idx="652">
                  <c:v>45</c:v>
                </c:pt>
                <c:pt idx="653">
                  <c:v>71</c:v>
                </c:pt>
                <c:pt idx="654">
                  <c:v>64</c:v>
                </c:pt>
                <c:pt idx="655">
                  <c:v>36</c:v>
                </c:pt>
                <c:pt idx="656">
                  <c:v>47</c:v>
                </c:pt>
                <c:pt idx="657">
                  <c:v>52</c:v>
                </c:pt>
                <c:pt idx="658">
                  <c:v>42</c:v>
                </c:pt>
                <c:pt idx="659">
                  <c:v>30</c:v>
                </c:pt>
                <c:pt idx="660">
                  <c:v>58</c:v>
                </c:pt>
                <c:pt idx="661">
                  <c:v>44</c:v>
                </c:pt>
                <c:pt idx="662">
                  <c:v>45</c:v>
                </c:pt>
                <c:pt idx="663">
                  <c:v>62</c:v>
                </c:pt>
                <c:pt idx="664">
                  <c:v>45</c:v>
                </c:pt>
                <c:pt idx="665">
                  <c:v>65</c:v>
                </c:pt>
                <c:pt idx="666">
                  <c:v>60</c:v>
                </c:pt>
                <c:pt idx="667">
                  <c:v>63</c:v>
                </c:pt>
                <c:pt idx="668">
                  <c:v>49</c:v>
                </c:pt>
                <c:pt idx="669">
                  <c:v>54</c:v>
                </c:pt>
                <c:pt idx="670">
                  <c:v>68</c:v>
                </c:pt>
                <c:pt idx="671">
                  <c:v>40</c:v>
                </c:pt>
                <c:pt idx="672">
                  <c:v>55</c:v>
                </c:pt>
                <c:pt idx="673">
                  <c:v>60</c:v>
                </c:pt>
                <c:pt idx="674">
                  <c:v>45</c:v>
                </c:pt>
                <c:pt idx="675">
                  <c:v>40</c:v>
                </c:pt>
                <c:pt idx="676">
                  <c:v>46</c:v>
                </c:pt>
                <c:pt idx="677">
                  <c:v>46</c:v>
                </c:pt>
                <c:pt idx="678">
                  <c:v>47</c:v>
                </c:pt>
                <c:pt idx="679">
                  <c:v>33</c:v>
                </c:pt>
                <c:pt idx="680">
                  <c:v>74</c:v>
                </c:pt>
                <c:pt idx="681">
                  <c:v>34</c:v>
                </c:pt>
                <c:pt idx="682">
                  <c:v>49</c:v>
                </c:pt>
                <c:pt idx="683">
                  <c:v>62</c:v>
                </c:pt>
                <c:pt idx="684">
                  <c:v>36</c:v>
                </c:pt>
                <c:pt idx="685">
                  <c:v>44</c:v>
                </c:pt>
                <c:pt idx="686">
                  <c:v>67</c:v>
                </c:pt>
                <c:pt idx="687">
                  <c:v>56</c:v>
                </c:pt>
                <c:pt idx="688">
                  <c:v>49</c:v>
                </c:pt>
                <c:pt idx="689">
                  <c:v>40</c:v>
                </c:pt>
                <c:pt idx="690">
                  <c:v>50</c:v>
                </c:pt>
                <c:pt idx="691">
                  <c:v>72</c:v>
                </c:pt>
                <c:pt idx="692">
                  <c:v>55</c:v>
                </c:pt>
                <c:pt idx="693">
                  <c:v>52</c:v>
                </c:pt>
                <c:pt idx="694">
                  <c:v>48</c:v>
                </c:pt>
                <c:pt idx="695">
                  <c:v>47</c:v>
                </c:pt>
                <c:pt idx="696">
                  <c:v>43</c:v>
                </c:pt>
                <c:pt idx="697">
                  <c:v>49</c:v>
                </c:pt>
                <c:pt idx="698">
                  <c:v>43</c:v>
                </c:pt>
                <c:pt idx="699">
                  <c:v>43</c:v>
                </c:pt>
                <c:pt idx="700">
                  <c:v>35</c:v>
                </c:pt>
                <c:pt idx="701">
                  <c:v>66</c:v>
                </c:pt>
                <c:pt idx="702">
                  <c:v>45</c:v>
                </c:pt>
                <c:pt idx="703">
                  <c:v>69</c:v>
                </c:pt>
                <c:pt idx="704">
                  <c:v>35</c:v>
                </c:pt>
                <c:pt idx="705">
                  <c:v>44</c:v>
                </c:pt>
                <c:pt idx="706">
                  <c:v>57</c:v>
                </c:pt>
                <c:pt idx="707">
                  <c:v>61</c:v>
                </c:pt>
                <c:pt idx="708">
                  <c:v>72</c:v>
                </c:pt>
                <c:pt idx="709">
                  <c:v>37</c:v>
                </c:pt>
                <c:pt idx="710">
                  <c:v>36</c:v>
                </c:pt>
                <c:pt idx="711">
                  <c:v>50</c:v>
                </c:pt>
                <c:pt idx="712">
                  <c:v>45</c:v>
                </c:pt>
                <c:pt idx="713">
                  <c:v>50</c:v>
                </c:pt>
                <c:pt idx="714">
                  <c:v>34</c:v>
                </c:pt>
                <c:pt idx="715">
                  <c:v>53</c:v>
                </c:pt>
                <c:pt idx="716">
                  <c:v>69</c:v>
                </c:pt>
                <c:pt idx="717">
                  <c:v>58</c:v>
                </c:pt>
                <c:pt idx="718">
                  <c:v>51</c:v>
                </c:pt>
                <c:pt idx="719">
                  <c:v>59</c:v>
                </c:pt>
                <c:pt idx="720">
                  <c:v>28</c:v>
                </c:pt>
                <c:pt idx="721">
                  <c:v>40</c:v>
                </c:pt>
                <c:pt idx="722">
                  <c:v>40</c:v>
                </c:pt>
                <c:pt idx="723">
                  <c:v>31</c:v>
                </c:pt>
                <c:pt idx="724">
                  <c:v>37</c:v>
                </c:pt>
                <c:pt idx="725">
                  <c:v>54</c:v>
                </c:pt>
                <c:pt idx="726">
                  <c:v>59</c:v>
                </c:pt>
                <c:pt idx="727">
                  <c:v>41</c:v>
                </c:pt>
                <c:pt idx="728">
                  <c:v>56</c:v>
                </c:pt>
                <c:pt idx="729">
                  <c:v>49</c:v>
                </c:pt>
                <c:pt idx="730">
                  <c:v>54</c:v>
                </c:pt>
                <c:pt idx="731">
                  <c:v>24</c:v>
                </c:pt>
                <c:pt idx="732">
                  <c:v>55</c:v>
                </c:pt>
                <c:pt idx="733">
                  <c:v>36</c:v>
                </c:pt>
                <c:pt idx="734">
                  <c:v>45</c:v>
                </c:pt>
                <c:pt idx="735">
                  <c:v>61</c:v>
                </c:pt>
                <c:pt idx="736">
                  <c:v>50</c:v>
                </c:pt>
                <c:pt idx="737">
                  <c:v>61</c:v>
                </c:pt>
                <c:pt idx="738">
                  <c:v>48</c:v>
                </c:pt>
                <c:pt idx="739">
                  <c:v>42</c:v>
                </c:pt>
                <c:pt idx="740">
                  <c:v>32</c:v>
                </c:pt>
                <c:pt idx="741">
                  <c:v>40</c:v>
                </c:pt>
                <c:pt idx="742">
                  <c:v>39</c:v>
                </c:pt>
                <c:pt idx="743">
                  <c:v>48</c:v>
                </c:pt>
                <c:pt idx="744">
                  <c:v>41</c:v>
                </c:pt>
                <c:pt idx="745">
                  <c:v>72</c:v>
                </c:pt>
                <c:pt idx="746">
                  <c:v>56</c:v>
                </c:pt>
                <c:pt idx="747">
                  <c:v>65</c:v>
                </c:pt>
                <c:pt idx="748">
                  <c:v>61</c:v>
                </c:pt>
                <c:pt idx="749">
                  <c:v>36</c:v>
                </c:pt>
                <c:pt idx="750">
                  <c:v>40</c:v>
                </c:pt>
                <c:pt idx="751">
                  <c:v>47</c:v>
                </c:pt>
                <c:pt idx="752">
                  <c:v>68</c:v>
                </c:pt>
                <c:pt idx="753">
                  <c:v>47</c:v>
                </c:pt>
                <c:pt idx="754">
                  <c:v>35</c:v>
                </c:pt>
                <c:pt idx="755">
                  <c:v>41</c:v>
                </c:pt>
                <c:pt idx="756">
                  <c:v>32</c:v>
                </c:pt>
                <c:pt idx="757">
                  <c:v>46</c:v>
                </c:pt>
                <c:pt idx="758">
                  <c:v>32</c:v>
                </c:pt>
                <c:pt idx="759">
                  <c:v>42</c:v>
                </c:pt>
                <c:pt idx="760">
                  <c:v>67</c:v>
                </c:pt>
                <c:pt idx="761">
                  <c:v>54</c:v>
                </c:pt>
                <c:pt idx="762">
                  <c:v>58</c:v>
                </c:pt>
                <c:pt idx="763">
                  <c:v>50</c:v>
                </c:pt>
                <c:pt idx="764">
                  <c:v>39</c:v>
                </c:pt>
                <c:pt idx="765">
                  <c:v>30</c:v>
                </c:pt>
                <c:pt idx="766">
                  <c:v>47</c:v>
                </c:pt>
                <c:pt idx="767">
                  <c:v>48</c:v>
                </c:pt>
                <c:pt idx="768">
                  <c:v>52</c:v>
                </c:pt>
                <c:pt idx="769">
                  <c:v>63</c:v>
                </c:pt>
                <c:pt idx="770">
                  <c:v>44</c:v>
                </c:pt>
                <c:pt idx="771">
                  <c:v>33</c:v>
                </c:pt>
                <c:pt idx="772">
                  <c:v>47</c:v>
                </c:pt>
                <c:pt idx="773">
                  <c:v>36</c:v>
                </c:pt>
                <c:pt idx="774">
                  <c:v>38</c:v>
                </c:pt>
                <c:pt idx="775">
                  <c:v>47</c:v>
                </c:pt>
                <c:pt idx="776">
                  <c:v>50</c:v>
                </c:pt>
                <c:pt idx="777">
                  <c:v>42</c:v>
                </c:pt>
                <c:pt idx="778">
                  <c:v>51</c:v>
                </c:pt>
                <c:pt idx="779">
                  <c:v>52</c:v>
                </c:pt>
                <c:pt idx="780">
                  <c:v>49</c:v>
                </c:pt>
                <c:pt idx="781">
                  <c:v>47</c:v>
                </c:pt>
                <c:pt idx="782">
                  <c:v>52</c:v>
                </c:pt>
                <c:pt idx="783">
                  <c:v>30</c:v>
                </c:pt>
                <c:pt idx="784">
                  <c:v>48</c:v>
                </c:pt>
                <c:pt idx="785">
                  <c:v>31</c:v>
                </c:pt>
                <c:pt idx="786">
                  <c:v>40</c:v>
                </c:pt>
                <c:pt idx="787">
                  <c:v>65</c:v>
                </c:pt>
                <c:pt idx="788">
                  <c:v>35</c:v>
                </c:pt>
                <c:pt idx="789">
                  <c:v>49</c:v>
                </c:pt>
                <c:pt idx="790">
                  <c:v>39</c:v>
                </c:pt>
                <c:pt idx="791">
                  <c:v>40</c:v>
                </c:pt>
                <c:pt idx="792">
                  <c:v>53</c:v>
                </c:pt>
                <c:pt idx="793">
                  <c:v>44</c:v>
                </c:pt>
                <c:pt idx="794">
                  <c:v>39</c:v>
                </c:pt>
                <c:pt idx="795">
                  <c:v>46</c:v>
                </c:pt>
                <c:pt idx="796">
                  <c:v>47</c:v>
                </c:pt>
                <c:pt idx="797">
                  <c:v>30</c:v>
                </c:pt>
                <c:pt idx="798">
                  <c:v>45</c:v>
                </c:pt>
                <c:pt idx="799">
                  <c:v>52</c:v>
                </c:pt>
                <c:pt idx="800">
                  <c:v>52</c:v>
                </c:pt>
                <c:pt idx="801">
                  <c:v>56</c:v>
                </c:pt>
                <c:pt idx="802">
                  <c:v>44</c:v>
                </c:pt>
                <c:pt idx="803">
                  <c:v>45</c:v>
                </c:pt>
                <c:pt idx="804">
                  <c:v>45</c:v>
                </c:pt>
                <c:pt idx="805">
                  <c:v>35</c:v>
                </c:pt>
                <c:pt idx="806">
                  <c:v>30</c:v>
                </c:pt>
                <c:pt idx="807">
                  <c:v>37</c:v>
                </c:pt>
                <c:pt idx="808">
                  <c:v>37</c:v>
                </c:pt>
                <c:pt idx="809">
                  <c:v>39</c:v>
                </c:pt>
                <c:pt idx="810">
                  <c:v>36</c:v>
                </c:pt>
                <c:pt idx="811">
                  <c:v>54</c:v>
                </c:pt>
                <c:pt idx="812">
                  <c:v>68</c:v>
                </c:pt>
                <c:pt idx="813">
                  <c:v>50</c:v>
                </c:pt>
                <c:pt idx="814">
                  <c:v>50</c:v>
                </c:pt>
                <c:pt idx="815">
                  <c:v>49</c:v>
                </c:pt>
                <c:pt idx="816">
                  <c:v>68</c:v>
                </c:pt>
                <c:pt idx="817">
                  <c:v>41</c:v>
                </c:pt>
                <c:pt idx="818">
                  <c:v>42</c:v>
                </c:pt>
                <c:pt idx="819">
                  <c:v>52</c:v>
                </c:pt>
                <c:pt idx="820">
                  <c:v>37</c:v>
                </c:pt>
                <c:pt idx="821">
                  <c:v>39</c:v>
                </c:pt>
                <c:pt idx="822">
                  <c:v>72</c:v>
                </c:pt>
                <c:pt idx="823">
                  <c:v>48</c:v>
                </c:pt>
                <c:pt idx="824">
                  <c:v>28</c:v>
                </c:pt>
                <c:pt idx="825">
                  <c:v>45</c:v>
                </c:pt>
                <c:pt idx="826">
                  <c:v>44</c:v>
                </c:pt>
                <c:pt idx="827">
                  <c:v>48</c:v>
                </c:pt>
                <c:pt idx="828">
                  <c:v>48</c:v>
                </c:pt>
                <c:pt idx="829">
                  <c:v>34</c:v>
                </c:pt>
                <c:pt idx="830">
                  <c:v>52</c:v>
                </c:pt>
                <c:pt idx="831">
                  <c:v>55</c:v>
                </c:pt>
                <c:pt idx="832">
                  <c:v>61</c:v>
                </c:pt>
                <c:pt idx="833">
                  <c:v>49</c:v>
                </c:pt>
                <c:pt idx="834">
                  <c:v>38</c:v>
                </c:pt>
                <c:pt idx="835">
                  <c:v>42</c:v>
                </c:pt>
                <c:pt idx="836">
                  <c:v>42</c:v>
                </c:pt>
                <c:pt idx="837">
                  <c:v>32</c:v>
                </c:pt>
                <c:pt idx="838">
                  <c:v>42</c:v>
                </c:pt>
                <c:pt idx="839">
                  <c:v>38</c:v>
                </c:pt>
                <c:pt idx="840">
                  <c:v>42</c:v>
                </c:pt>
                <c:pt idx="841">
                  <c:v>34</c:v>
                </c:pt>
                <c:pt idx="842">
                  <c:v>39</c:v>
                </c:pt>
                <c:pt idx="843">
                  <c:v>60</c:v>
                </c:pt>
                <c:pt idx="844">
                  <c:v>46</c:v>
                </c:pt>
                <c:pt idx="845">
                  <c:v>39</c:v>
                </c:pt>
                <c:pt idx="846">
                  <c:v>61</c:v>
                </c:pt>
                <c:pt idx="847">
                  <c:v>34</c:v>
                </c:pt>
                <c:pt idx="848">
                  <c:v>48</c:v>
                </c:pt>
                <c:pt idx="849">
                  <c:v>42</c:v>
                </c:pt>
                <c:pt idx="850">
                  <c:v>43</c:v>
                </c:pt>
                <c:pt idx="851">
                  <c:v>38</c:v>
                </c:pt>
                <c:pt idx="852">
                  <c:v>62</c:v>
                </c:pt>
                <c:pt idx="853">
                  <c:v>66</c:v>
                </c:pt>
                <c:pt idx="854">
                  <c:v>44</c:v>
                </c:pt>
                <c:pt idx="855">
                  <c:v>35</c:v>
                </c:pt>
                <c:pt idx="856">
                  <c:v>40</c:v>
                </c:pt>
                <c:pt idx="857">
                  <c:v>43</c:v>
                </c:pt>
                <c:pt idx="858">
                  <c:v>34</c:v>
                </c:pt>
                <c:pt idx="859">
                  <c:v>57</c:v>
                </c:pt>
                <c:pt idx="860">
                  <c:v>46</c:v>
                </c:pt>
                <c:pt idx="861">
                  <c:v>36</c:v>
                </c:pt>
                <c:pt idx="862">
                  <c:v>40</c:v>
                </c:pt>
                <c:pt idx="863">
                  <c:v>41</c:v>
                </c:pt>
                <c:pt idx="864">
                  <c:v>46</c:v>
                </c:pt>
                <c:pt idx="865">
                  <c:v>37</c:v>
                </c:pt>
                <c:pt idx="866">
                  <c:v>48</c:v>
                </c:pt>
                <c:pt idx="867">
                  <c:v>50</c:v>
                </c:pt>
                <c:pt idx="868">
                  <c:v>47</c:v>
                </c:pt>
                <c:pt idx="869">
                  <c:v>60</c:v>
                </c:pt>
                <c:pt idx="870">
                  <c:v>44</c:v>
                </c:pt>
                <c:pt idx="871">
                  <c:v>60</c:v>
                </c:pt>
                <c:pt idx="872">
                  <c:v>41</c:v>
                </c:pt>
                <c:pt idx="873">
                  <c:v>34</c:v>
                </c:pt>
                <c:pt idx="874">
                  <c:v>61</c:v>
                </c:pt>
                <c:pt idx="875">
                  <c:v>67</c:v>
                </c:pt>
                <c:pt idx="876">
                  <c:v>41</c:v>
                </c:pt>
                <c:pt idx="877">
                  <c:v>33</c:v>
                </c:pt>
                <c:pt idx="878">
                  <c:v>61</c:v>
                </c:pt>
                <c:pt idx="879">
                  <c:v>48</c:v>
                </c:pt>
                <c:pt idx="880">
                  <c:v>63</c:v>
                </c:pt>
                <c:pt idx="881">
                  <c:v>40</c:v>
                </c:pt>
                <c:pt idx="882">
                  <c:v>44</c:v>
                </c:pt>
                <c:pt idx="883">
                  <c:v>42</c:v>
                </c:pt>
                <c:pt idx="884">
                  <c:v>50</c:v>
                </c:pt>
                <c:pt idx="885">
                  <c:v>47</c:v>
                </c:pt>
                <c:pt idx="886">
                  <c:v>65</c:v>
                </c:pt>
                <c:pt idx="887">
                  <c:v>44</c:v>
                </c:pt>
                <c:pt idx="888">
                  <c:v>37</c:v>
                </c:pt>
                <c:pt idx="889">
                  <c:v>45</c:v>
                </c:pt>
                <c:pt idx="890">
                  <c:v>47</c:v>
                </c:pt>
                <c:pt idx="891">
                  <c:v>39</c:v>
                </c:pt>
                <c:pt idx="892">
                  <c:v>49</c:v>
                </c:pt>
                <c:pt idx="893">
                  <c:v>49</c:v>
                </c:pt>
                <c:pt idx="894">
                  <c:v>42</c:v>
                </c:pt>
                <c:pt idx="895">
                  <c:v>47</c:v>
                </c:pt>
                <c:pt idx="896">
                  <c:v>38</c:v>
                </c:pt>
                <c:pt idx="897">
                  <c:v>50</c:v>
                </c:pt>
                <c:pt idx="898">
                  <c:v>69</c:v>
                </c:pt>
                <c:pt idx="899">
                  <c:v>30</c:v>
                </c:pt>
                <c:pt idx="900">
                  <c:v>59</c:v>
                </c:pt>
                <c:pt idx="901">
                  <c:v>60</c:v>
                </c:pt>
                <c:pt idx="902">
                  <c:v>34</c:v>
                </c:pt>
                <c:pt idx="903">
                  <c:v>49</c:v>
                </c:pt>
                <c:pt idx="904">
                  <c:v>55</c:v>
                </c:pt>
                <c:pt idx="905">
                  <c:v>47</c:v>
                </c:pt>
                <c:pt idx="906">
                  <c:v>55</c:v>
                </c:pt>
                <c:pt idx="907">
                  <c:v>59</c:v>
                </c:pt>
                <c:pt idx="908">
                  <c:v>65</c:v>
                </c:pt>
                <c:pt idx="909">
                  <c:v>51</c:v>
                </c:pt>
                <c:pt idx="910">
                  <c:v>30</c:v>
                </c:pt>
                <c:pt idx="911">
                  <c:v>63</c:v>
                </c:pt>
                <c:pt idx="912">
                  <c:v>70</c:v>
                </c:pt>
                <c:pt idx="913">
                  <c:v>57</c:v>
                </c:pt>
                <c:pt idx="914">
                  <c:v>53</c:v>
                </c:pt>
                <c:pt idx="915">
                  <c:v>47</c:v>
                </c:pt>
                <c:pt idx="916">
                  <c:v>70</c:v>
                </c:pt>
                <c:pt idx="917">
                  <c:v>63</c:v>
                </c:pt>
                <c:pt idx="918">
                  <c:v>52</c:v>
                </c:pt>
                <c:pt idx="919">
                  <c:v>47</c:v>
                </c:pt>
                <c:pt idx="920">
                  <c:v>45</c:v>
                </c:pt>
                <c:pt idx="921">
                  <c:v>59</c:v>
                </c:pt>
                <c:pt idx="922">
                  <c:v>53</c:v>
                </c:pt>
                <c:pt idx="923">
                  <c:v>36</c:v>
                </c:pt>
                <c:pt idx="924">
                  <c:v>45</c:v>
                </c:pt>
                <c:pt idx="925">
                  <c:v>51</c:v>
                </c:pt>
                <c:pt idx="926">
                  <c:v>51</c:v>
                </c:pt>
                <c:pt idx="927">
                  <c:v>35</c:v>
                </c:pt>
                <c:pt idx="928">
                  <c:v>37</c:v>
                </c:pt>
                <c:pt idx="929">
                  <c:v>47</c:v>
                </c:pt>
                <c:pt idx="930">
                  <c:v>44</c:v>
                </c:pt>
                <c:pt idx="931">
                  <c:v>34</c:v>
                </c:pt>
                <c:pt idx="932">
                  <c:v>45</c:v>
                </c:pt>
                <c:pt idx="933">
                  <c:v>52</c:v>
                </c:pt>
                <c:pt idx="934">
                  <c:v>31</c:v>
                </c:pt>
                <c:pt idx="935">
                  <c:v>69</c:v>
                </c:pt>
                <c:pt idx="936">
                  <c:v>46</c:v>
                </c:pt>
                <c:pt idx="937">
                  <c:v>51</c:v>
                </c:pt>
                <c:pt idx="938">
                  <c:v>49</c:v>
                </c:pt>
                <c:pt idx="939">
                  <c:v>44</c:v>
                </c:pt>
                <c:pt idx="940">
                  <c:v>31</c:v>
                </c:pt>
                <c:pt idx="941">
                  <c:v>43</c:v>
                </c:pt>
                <c:pt idx="942">
                  <c:v>43</c:v>
                </c:pt>
                <c:pt idx="943">
                  <c:v>43</c:v>
                </c:pt>
                <c:pt idx="944">
                  <c:v>45</c:v>
                </c:pt>
                <c:pt idx="945">
                  <c:v>51</c:v>
                </c:pt>
                <c:pt idx="946">
                  <c:v>36</c:v>
                </c:pt>
                <c:pt idx="947">
                  <c:v>61</c:v>
                </c:pt>
                <c:pt idx="948">
                  <c:v>35</c:v>
                </c:pt>
                <c:pt idx="949">
                  <c:v>47</c:v>
                </c:pt>
                <c:pt idx="950">
                  <c:v>46</c:v>
                </c:pt>
                <c:pt idx="951">
                  <c:v>45</c:v>
                </c:pt>
                <c:pt idx="952">
                  <c:v>69</c:v>
                </c:pt>
                <c:pt idx="953">
                  <c:v>43</c:v>
                </c:pt>
                <c:pt idx="954">
                  <c:v>53</c:v>
                </c:pt>
                <c:pt idx="955">
                  <c:v>42</c:v>
                </c:pt>
                <c:pt idx="956">
                  <c:v>47</c:v>
                </c:pt>
                <c:pt idx="957">
                  <c:v>53</c:v>
                </c:pt>
                <c:pt idx="958">
                  <c:v>43</c:v>
                </c:pt>
                <c:pt idx="959">
                  <c:v>48</c:v>
                </c:pt>
                <c:pt idx="960">
                  <c:v>45</c:v>
                </c:pt>
                <c:pt idx="961">
                  <c:v>44</c:v>
                </c:pt>
                <c:pt idx="962">
                  <c:v>46</c:v>
                </c:pt>
                <c:pt idx="963">
                  <c:v>46</c:v>
                </c:pt>
                <c:pt idx="964">
                  <c:v>71</c:v>
                </c:pt>
                <c:pt idx="965">
                  <c:v>49</c:v>
                </c:pt>
                <c:pt idx="966">
                  <c:v>35</c:v>
                </c:pt>
                <c:pt idx="967">
                  <c:v>47</c:v>
                </c:pt>
                <c:pt idx="968">
                  <c:v>35</c:v>
                </c:pt>
                <c:pt idx="969">
                  <c:v>48</c:v>
                </c:pt>
                <c:pt idx="970">
                  <c:v>51</c:v>
                </c:pt>
                <c:pt idx="971">
                  <c:v>67</c:v>
                </c:pt>
                <c:pt idx="972">
                  <c:v>42</c:v>
                </c:pt>
                <c:pt idx="973">
                  <c:v>44</c:v>
                </c:pt>
                <c:pt idx="974">
                  <c:v>51</c:v>
                </c:pt>
                <c:pt idx="975">
                  <c:v>48</c:v>
                </c:pt>
                <c:pt idx="976">
                  <c:v>48</c:v>
                </c:pt>
                <c:pt idx="977">
                  <c:v>68</c:v>
                </c:pt>
                <c:pt idx="978">
                  <c:v>41</c:v>
                </c:pt>
                <c:pt idx="979">
                  <c:v>31</c:v>
                </c:pt>
                <c:pt idx="980">
                  <c:v>34</c:v>
                </c:pt>
                <c:pt idx="981">
                  <c:v>32</c:v>
                </c:pt>
                <c:pt idx="982">
                  <c:v>73</c:v>
                </c:pt>
                <c:pt idx="983">
                  <c:v>56</c:v>
                </c:pt>
                <c:pt idx="984">
                  <c:v>51</c:v>
                </c:pt>
                <c:pt idx="985">
                  <c:v>64</c:v>
                </c:pt>
                <c:pt idx="986">
                  <c:v>40</c:v>
                </c:pt>
                <c:pt idx="987">
                  <c:v>36</c:v>
                </c:pt>
                <c:pt idx="988">
                  <c:v>51</c:v>
                </c:pt>
                <c:pt idx="989">
                  <c:v>44</c:v>
                </c:pt>
                <c:pt idx="990">
                  <c:v>24</c:v>
                </c:pt>
                <c:pt idx="991">
                  <c:v>61</c:v>
                </c:pt>
                <c:pt idx="992">
                  <c:v>33</c:v>
                </c:pt>
                <c:pt idx="993">
                  <c:v>74</c:v>
                </c:pt>
                <c:pt idx="994">
                  <c:v>70</c:v>
                </c:pt>
                <c:pt idx="995">
                  <c:v>46</c:v>
                </c:pt>
                <c:pt idx="996">
                  <c:v>41</c:v>
                </c:pt>
                <c:pt idx="997">
                  <c:v>37</c:v>
                </c:pt>
                <c:pt idx="998">
                  <c:v>57</c:v>
                </c:pt>
                <c:pt idx="999">
                  <c:v>29</c:v>
                </c:pt>
                <c:pt idx="1000">
                  <c:v>29</c:v>
                </c:pt>
                <c:pt idx="1001">
                  <c:v>50</c:v>
                </c:pt>
                <c:pt idx="1002">
                  <c:v>73</c:v>
                </c:pt>
                <c:pt idx="1003">
                  <c:v>44</c:v>
                </c:pt>
                <c:pt idx="1004">
                  <c:v>48</c:v>
                </c:pt>
                <c:pt idx="1005">
                  <c:v>45</c:v>
                </c:pt>
                <c:pt idx="1006">
                  <c:v>50</c:v>
                </c:pt>
                <c:pt idx="1007">
                  <c:v>28</c:v>
                </c:pt>
                <c:pt idx="1008">
                  <c:v>54</c:v>
                </c:pt>
                <c:pt idx="1009">
                  <c:v>38</c:v>
                </c:pt>
                <c:pt idx="1010">
                  <c:v>35</c:v>
                </c:pt>
                <c:pt idx="1011">
                  <c:v>60</c:v>
                </c:pt>
                <c:pt idx="1012">
                  <c:v>59</c:v>
                </c:pt>
                <c:pt idx="1013">
                  <c:v>29</c:v>
                </c:pt>
                <c:pt idx="1014">
                  <c:v>26</c:v>
                </c:pt>
                <c:pt idx="1015">
                  <c:v>49</c:v>
                </c:pt>
                <c:pt idx="1016">
                  <c:v>44</c:v>
                </c:pt>
                <c:pt idx="1017">
                  <c:v>37</c:v>
                </c:pt>
                <c:pt idx="1018">
                  <c:v>36</c:v>
                </c:pt>
                <c:pt idx="1019">
                  <c:v>57</c:v>
                </c:pt>
                <c:pt idx="1020">
                  <c:v>33</c:v>
                </c:pt>
                <c:pt idx="1021">
                  <c:v>56</c:v>
                </c:pt>
                <c:pt idx="1022">
                  <c:v>29</c:v>
                </c:pt>
                <c:pt idx="1023">
                  <c:v>40</c:v>
                </c:pt>
                <c:pt idx="1024">
                  <c:v>46</c:v>
                </c:pt>
                <c:pt idx="1025">
                  <c:v>39</c:v>
                </c:pt>
                <c:pt idx="1026">
                  <c:v>77</c:v>
                </c:pt>
                <c:pt idx="1027">
                  <c:v>30</c:v>
                </c:pt>
                <c:pt idx="1028">
                  <c:v>54</c:v>
                </c:pt>
                <c:pt idx="1029">
                  <c:v>62</c:v>
                </c:pt>
                <c:pt idx="1030">
                  <c:v>59</c:v>
                </c:pt>
                <c:pt idx="1031">
                  <c:v>66</c:v>
                </c:pt>
                <c:pt idx="1032">
                  <c:v>64</c:v>
                </c:pt>
                <c:pt idx="1033">
                  <c:v>33</c:v>
                </c:pt>
                <c:pt idx="1034">
                  <c:v>62</c:v>
                </c:pt>
                <c:pt idx="1035">
                  <c:v>33</c:v>
                </c:pt>
                <c:pt idx="1036">
                  <c:v>66</c:v>
                </c:pt>
                <c:pt idx="1037">
                  <c:v>28</c:v>
                </c:pt>
                <c:pt idx="1038">
                  <c:v>37</c:v>
                </c:pt>
                <c:pt idx="1039">
                  <c:v>67</c:v>
                </c:pt>
                <c:pt idx="1040">
                  <c:v>32</c:v>
                </c:pt>
                <c:pt idx="1041">
                  <c:v>63</c:v>
                </c:pt>
                <c:pt idx="1042">
                  <c:v>47</c:v>
                </c:pt>
                <c:pt idx="1043">
                  <c:v>50</c:v>
                </c:pt>
                <c:pt idx="1044">
                  <c:v>58</c:v>
                </c:pt>
                <c:pt idx="1045">
                  <c:v>40</c:v>
                </c:pt>
                <c:pt idx="1046">
                  <c:v>30</c:v>
                </c:pt>
                <c:pt idx="1047">
                  <c:v>64</c:v>
                </c:pt>
                <c:pt idx="1048">
                  <c:v>32</c:v>
                </c:pt>
                <c:pt idx="1049">
                  <c:v>49</c:v>
                </c:pt>
                <c:pt idx="1050">
                  <c:v>59</c:v>
                </c:pt>
                <c:pt idx="1051">
                  <c:v>44</c:v>
                </c:pt>
                <c:pt idx="1052">
                  <c:v>67</c:v>
                </c:pt>
                <c:pt idx="1053">
                  <c:v>50</c:v>
                </c:pt>
                <c:pt idx="1054">
                  <c:v>48</c:v>
                </c:pt>
                <c:pt idx="1055">
                  <c:v>55</c:v>
                </c:pt>
                <c:pt idx="1056">
                  <c:v>39</c:v>
                </c:pt>
                <c:pt idx="1057">
                  <c:v>54</c:v>
                </c:pt>
                <c:pt idx="1058">
                  <c:v>59</c:v>
                </c:pt>
                <c:pt idx="1059">
                  <c:v>38</c:v>
                </c:pt>
                <c:pt idx="1060">
                  <c:v>25</c:v>
                </c:pt>
                <c:pt idx="1061">
                  <c:v>72</c:v>
                </c:pt>
                <c:pt idx="1062">
                  <c:v>43</c:v>
                </c:pt>
                <c:pt idx="1063">
                  <c:v>65</c:v>
                </c:pt>
                <c:pt idx="1064">
                  <c:v>50</c:v>
                </c:pt>
                <c:pt idx="1065">
                  <c:v>62</c:v>
                </c:pt>
                <c:pt idx="1066">
                  <c:v>56</c:v>
                </c:pt>
                <c:pt idx="1067">
                  <c:v>68</c:v>
                </c:pt>
                <c:pt idx="1068">
                  <c:v>54</c:v>
                </c:pt>
                <c:pt idx="1069">
                  <c:v>25</c:v>
                </c:pt>
                <c:pt idx="1070">
                  <c:v>29</c:v>
                </c:pt>
                <c:pt idx="1071">
                  <c:v>63</c:v>
                </c:pt>
                <c:pt idx="1072">
                  <c:v>69</c:v>
                </c:pt>
                <c:pt idx="1073">
                  <c:v>63</c:v>
                </c:pt>
                <c:pt idx="1074">
                  <c:v>69</c:v>
                </c:pt>
                <c:pt idx="1075">
                  <c:v>60</c:v>
                </c:pt>
                <c:pt idx="1076">
                  <c:v>36</c:v>
                </c:pt>
                <c:pt idx="1077">
                  <c:v>74</c:v>
                </c:pt>
                <c:pt idx="1078">
                  <c:v>44</c:v>
                </c:pt>
                <c:pt idx="1079">
                  <c:v>52</c:v>
                </c:pt>
                <c:pt idx="1080">
                  <c:v>51</c:v>
                </c:pt>
                <c:pt idx="1081">
                  <c:v>42</c:v>
                </c:pt>
                <c:pt idx="1082">
                  <c:v>44</c:v>
                </c:pt>
                <c:pt idx="1083">
                  <c:v>41</c:v>
                </c:pt>
                <c:pt idx="1084">
                  <c:v>56</c:v>
                </c:pt>
                <c:pt idx="1085">
                  <c:v>27</c:v>
                </c:pt>
                <c:pt idx="1086">
                  <c:v>68</c:v>
                </c:pt>
                <c:pt idx="1087">
                  <c:v>45</c:v>
                </c:pt>
                <c:pt idx="1088">
                  <c:v>65</c:v>
                </c:pt>
                <c:pt idx="1089">
                  <c:v>46</c:v>
                </c:pt>
                <c:pt idx="1090">
                  <c:v>27</c:v>
                </c:pt>
                <c:pt idx="1091">
                  <c:v>64</c:v>
                </c:pt>
                <c:pt idx="1092">
                  <c:v>27</c:v>
                </c:pt>
                <c:pt idx="1093">
                  <c:v>62</c:v>
                </c:pt>
                <c:pt idx="1094">
                  <c:v>61</c:v>
                </c:pt>
                <c:pt idx="1095">
                  <c:v>41</c:v>
                </c:pt>
                <c:pt idx="1096">
                  <c:v>63</c:v>
                </c:pt>
                <c:pt idx="1097">
                  <c:v>51</c:v>
                </c:pt>
                <c:pt idx="1098">
                  <c:v>76</c:v>
                </c:pt>
                <c:pt idx="1099">
                  <c:v>73</c:v>
                </c:pt>
                <c:pt idx="1100">
                  <c:v>31</c:v>
                </c:pt>
                <c:pt idx="1101">
                  <c:v>65</c:v>
                </c:pt>
                <c:pt idx="1102">
                  <c:v>62</c:v>
                </c:pt>
                <c:pt idx="1103">
                  <c:v>57</c:v>
                </c:pt>
                <c:pt idx="1104">
                  <c:v>48</c:v>
                </c:pt>
                <c:pt idx="1105">
                  <c:v>37</c:v>
                </c:pt>
                <c:pt idx="1106">
                  <c:v>53</c:v>
                </c:pt>
                <c:pt idx="1107">
                  <c:v>27</c:v>
                </c:pt>
                <c:pt idx="1108">
                  <c:v>68</c:v>
                </c:pt>
                <c:pt idx="1109">
                  <c:v>32</c:v>
                </c:pt>
                <c:pt idx="1110">
                  <c:v>37</c:v>
                </c:pt>
                <c:pt idx="1111">
                  <c:v>67</c:v>
                </c:pt>
                <c:pt idx="1112">
                  <c:v>51</c:v>
                </c:pt>
                <c:pt idx="1113">
                  <c:v>30</c:v>
                </c:pt>
                <c:pt idx="1114">
                  <c:v>64</c:v>
                </c:pt>
                <c:pt idx="1115">
                  <c:v>58</c:v>
                </c:pt>
                <c:pt idx="1116">
                  <c:v>50</c:v>
                </c:pt>
                <c:pt idx="1117">
                  <c:v>54</c:v>
                </c:pt>
                <c:pt idx="1118">
                  <c:v>68</c:v>
                </c:pt>
                <c:pt idx="1119">
                  <c:v>49</c:v>
                </c:pt>
                <c:pt idx="1120">
                  <c:v>61</c:v>
                </c:pt>
                <c:pt idx="1121">
                  <c:v>45</c:v>
                </c:pt>
                <c:pt idx="1122">
                  <c:v>44</c:v>
                </c:pt>
                <c:pt idx="1123">
                  <c:v>35</c:v>
                </c:pt>
                <c:pt idx="1124">
                  <c:v>55</c:v>
                </c:pt>
                <c:pt idx="1125">
                  <c:v>69</c:v>
                </c:pt>
                <c:pt idx="1126">
                  <c:v>25</c:v>
                </c:pt>
                <c:pt idx="1127">
                  <c:v>50</c:v>
                </c:pt>
                <c:pt idx="1128">
                  <c:v>64</c:v>
                </c:pt>
                <c:pt idx="1129">
                  <c:v>51</c:v>
                </c:pt>
                <c:pt idx="1130">
                  <c:v>41</c:v>
                </c:pt>
                <c:pt idx="1131">
                  <c:v>34</c:v>
                </c:pt>
                <c:pt idx="1132">
                  <c:v>55</c:v>
                </c:pt>
                <c:pt idx="1133">
                  <c:v>56</c:v>
                </c:pt>
                <c:pt idx="1134">
                  <c:v>58</c:v>
                </c:pt>
                <c:pt idx="1135">
                  <c:v>68</c:v>
                </c:pt>
                <c:pt idx="1136">
                  <c:v>51</c:v>
                </c:pt>
                <c:pt idx="1137">
                  <c:v>46</c:v>
                </c:pt>
                <c:pt idx="1138">
                  <c:v>65</c:v>
                </c:pt>
                <c:pt idx="1139">
                  <c:v>58</c:v>
                </c:pt>
                <c:pt idx="1140">
                  <c:v>44</c:v>
                </c:pt>
                <c:pt idx="1141">
                  <c:v>68</c:v>
                </c:pt>
                <c:pt idx="1142">
                  <c:v>57</c:v>
                </c:pt>
                <c:pt idx="1143">
                  <c:v>38</c:v>
                </c:pt>
                <c:pt idx="1144">
                  <c:v>48</c:v>
                </c:pt>
                <c:pt idx="1145">
                  <c:v>39</c:v>
                </c:pt>
                <c:pt idx="1146">
                  <c:v>65</c:v>
                </c:pt>
                <c:pt idx="1147">
                  <c:v>31</c:v>
                </c:pt>
                <c:pt idx="1148">
                  <c:v>46</c:v>
                </c:pt>
                <c:pt idx="1149">
                  <c:v>47</c:v>
                </c:pt>
                <c:pt idx="1150">
                  <c:v>42</c:v>
                </c:pt>
                <c:pt idx="1151">
                  <c:v>49</c:v>
                </c:pt>
                <c:pt idx="1152">
                  <c:v>64</c:v>
                </c:pt>
                <c:pt idx="1153">
                  <c:v>43</c:v>
                </c:pt>
                <c:pt idx="1154">
                  <c:v>52</c:v>
                </c:pt>
                <c:pt idx="1155">
                  <c:v>34</c:v>
                </c:pt>
                <c:pt idx="1156">
                  <c:v>29</c:v>
                </c:pt>
                <c:pt idx="1157">
                  <c:v>45</c:v>
                </c:pt>
                <c:pt idx="1158">
                  <c:v>30</c:v>
                </c:pt>
                <c:pt idx="1159">
                  <c:v>51</c:v>
                </c:pt>
                <c:pt idx="1160">
                  <c:v>68</c:v>
                </c:pt>
                <c:pt idx="1161">
                  <c:v>51</c:v>
                </c:pt>
                <c:pt idx="1162">
                  <c:v>29</c:v>
                </c:pt>
                <c:pt idx="1163">
                  <c:v>69</c:v>
                </c:pt>
                <c:pt idx="1164">
                  <c:v>72</c:v>
                </c:pt>
                <c:pt idx="1165">
                  <c:v>28</c:v>
                </c:pt>
                <c:pt idx="1166">
                  <c:v>50</c:v>
                </c:pt>
                <c:pt idx="1167">
                  <c:v>40</c:v>
                </c:pt>
                <c:pt idx="1168">
                  <c:v>55</c:v>
                </c:pt>
                <c:pt idx="1169">
                  <c:v>33</c:v>
                </c:pt>
                <c:pt idx="1170">
                  <c:v>69</c:v>
                </c:pt>
                <c:pt idx="1171">
                  <c:v>59</c:v>
                </c:pt>
                <c:pt idx="1172">
                  <c:v>74</c:v>
                </c:pt>
                <c:pt idx="1173">
                  <c:v>62</c:v>
                </c:pt>
                <c:pt idx="1174">
                  <c:v>67</c:v>
                </c:pt>
                <c:pt idx="1175">
                  <c:v>62</c:v>
                </c:pt>
                <c:pt idx="1176">
                  <c:v>58</c:v>
                </c:pt>
                <c:pt idx="1177">
                  <c:v>59</c:v>
                </c:pt>
                <c:pt idx="1178">
                  <c:v>41</c:v>
                </c:pt>
                <c:pt idx="1179">
                  <c:v>58</c:v>
                </c:pt>
                <c:pt idx="1180">
                  <c:v>66</c:v>
                </c:pt>
                <c:pt idx="1181">
                  <c:v>55</c:v>
                </c:pt>
                <c:pt idx="1182">
                  <c:v>53</c:v>
                </c:pt>
                <c:pt idx="1183">
                  <c:v>62</c:v>
                </c:pt>
                <c:pt idx="1184">
                  <c:v>61</c:v>
                </c:pt>
                <c:pt idx="1185">
                  <c:v>41</c:v>
                </c:pt>
                <c:pt idx="1186">
                  <c:v>55</c:v>
                </c:pt>
                <c:pt idx="1187">
                  <c:v>45</c:v>
                </c:pt>
                <c:pt idx="1188">
                  <c:v>49</c:v>
                </c:pt>
                <c:pt idx="1189">
                  <c:v>44</c:v>
                </c:pt>
                <c:pt idx="1190">
                  <c:v>62</c:v>
                </c:pt>
                <c:pt idx="1191">
                  <c:v>66</c:v>
                </c:pt>
                <c:pt idx="1192">
                  <c:v>56</c:v>
                </c:pt>
                <c:pt idx="1193">
                  <c:v>43</c:v>
                </c:pt>
                <c:pt idx="1194">
                  <c:v>58</c:v>
                </c:pt>
                <c:pt idx="1195">
                  <c:v>56</c:v>
                </c:pt>
                <c:pt idx="1196">
                  <c:v>64</c:v>
                </c:pt>
                <c:pt idx="1197">
                  <c:v>36</c:v>
                </c:pt>
                <c:pt idx="1198">
                  <c:v>48</c:v>
                </c:pt>
                <c:pt idx="1199">
                  <c:v>65</c:v>
                </c:pt>
                <c:pt idx="1200">
                  <c:v>54</c:v>
                </c:pt>
                <c:pt idx="1201">
                  <c:v>41</c:v>
                </c:pt>
                <c:pt idx="1202">
                  <c:v>47</c:v>
                </c:pt>
                <c:pt idx="1203">
                  <c:v>47</c:v>
                </c:pt>
                <c:pt idx="1204">
                  <c:v>52</c:v>
                </c:pt>
                <c:pt idx="1205">
                  <c:v>54</c:v>
                </c:pt>
                <c:pt idx="1206">
                  <c:v>44</c:v>
                </c:pt>
                <c:pt idx="1207">
                  <c:v>45</c:v>
                </c:pt>
                <c:pt idx="1208">
                  <c:v>68</c:v>
                </c:pt>
                <c:pt idx="1209">
                  <c:v>36</c:v>
                </c:pt>
                <c:pt idx="1210">
                  <c:v>35</c:v>
                </c:pt>
                <c:pt idx="1211">
                  <c:v>65</c:v>
                </c:pt>
                <c:pt idx="1212">
                  <c:v>45</c:v>
                </c:pt>
                <c:pt idx="1213">
                  <c:v>52</c:v>
                </c:pt>
                <c:pt idx="1214">
                  <c:v>54</c:v>
                </c:pt>
                <c:pt idx="1215">
                  <c:v>48</c:v>
                </c:pt>
                <c:pt idx="1216">
                  <c:v>64</c:v>
                </c:pt>
                <c:pt idx="1217">
                  <c:v>38</c:v>
                </c:pt>
                <c:pt idx="1218">
                  <c:v>63</c:v>
                </c:pt>
                <c:pt idx="1219">
                  <c:v>60</c:v>
                </c:pt>
                <c:pt idx="1220">
                  <c:v>33</c:v>
                </c:pt>
                <c:pt idx="1221">
                  <c:v>45</c:v>
                </c:pt>
                <c:pt idx="1222">
                  <c:v>46</c:v>
                </c:pt>
                <c:pt idx="1223">
                  <c:v>63</c:v>
                </c:pt>
                <c:pt idx="1224">
                  <c:v>66</c:v>
                </c:pt>
                <c:pt idx="1225">
                  <c:v>36</c:v>
                </c:pt>
                <c:pt idx="1226">
                  <c:v>40</c:v>
                </c:pt>
                <c:pt idx="1227">
                  <c:v>38</c:v>
                </c:pt>
                <c:pt idx="1228">
                  <c:v>56</c:v>
                </c:pt>
                <c:pt idx="1229">
                  <c:v>58</c:v>
                </c:pt>
                <c:pt idx="1230">
                  <c:v>40</c:v>
                </c:pt>
                <c:pt idx="1231">
                  <c:v>33</c:v>
                </c:pt>
                <c:pt idx="1232">
                  <c:v>62</c:v>
                </c:pt>
                <c:pt idx="1233">
                  <c:v>38</c:v>
                </c:pt>
                <c:pt idx="1234">
                  <c:v>46</c:v>
                </c:pt>
                <c:pt idx="1235">
                  <c:v>42</c:v>
                </c:pt>
                <c:pt idx="1236">
                  <c:v>75</c:v>
                </c:pt>
                <c:pt idx="1237">
                  <c:v>40</c:v>
                </c:pt>
                <c:pt idx="1238">
                  <c:v>55</c:v>
                </c:pt>
                <c:pt idx="1239">
                  <c:v>32</c:v>
                </c:pt>
                <c:pt idx="1240">
                  <c:v>45</c:v>
                </c:pt>
                <c:pt idx="1241">
                  <c:v>32</c:v>
                </c:pt>
                <c:pt idx="1242">
                  <c:v>51</c:v>
                </c:pt>
                <c:pt idx="1243">
                  <c:v>35</c:v>
                </c:pt>
                <c:pt idx="1244">
                  <c:v>64</c:v>
                </c:pt>
                <c:pt idx="1245">
                  <c:v>67</c:v>
                </c:pt>
                <c:pt idx="1246">
                  <c:v>47</c:v>
                </c:pt>
                <c:pt idx="1247">
                  <c:v>53</c:v>
                </c:pt>
                <c:pt idx="1248">
                  <c:v>48</c:v>
                </c:pt>
                <c:pt idx="1249">
                  <c:v>45</c:v>
                </c:pt>
                <c:pt idx="1250">
                  <c:v>50</c:v>
                </c:pt>
                <c:pt idx="1251">
                  <c:v>54</c:v>
                </c:pt>
                <c:pt idx="1252">
                  <c:v>33</c:v>
                </c:pt>
                <c:pt idx="1253">
                  <c:v>34</c:v>
                </c:pt>
                <c:pt idx="1254">
                  <c:v>30</c:v>
                </c:pt>
                <c:pt idx="1255">
                  <c:v>52</c:v>
                </c:pt>
                <c:pt idx="1256">
                  <c:v>57</c:v>
                </c:pt>
                <c:pt idx="1257">
                  <c:v>43</c:v>
                </c:pt>
                <c:pt idx="1258">
                  <c:v>39</c:v>
                </c:pt>
                <c:pt idx="1259">
                  <c:v>29</c:v>
                </c:pt>
                <c:pt idx="1260">
                  <c:v>42</c:v>
                </c:pt>
                <c:pt idx="1261">
                  <c:v>59</c:v>
                </c:pt>
                <c:pt idx="1262">
                  <c:v>49</c:v>
                </c:pt>
                <c:pt idx="1263">
                  <c:v>57</c:v>
                </c:pt>
                <c:pt idx="1264">
                  <c:v>34</c:v>
                </c:pt>
                <c:pt idx="1265">
                  <c:v>35</c:v>
                </c:pt>
                <c:pt idx="1266">
                  <c:v>46</c:v>
                </c:pt>
                <c:pt idx="1267">
                  <c:v>68</c:v>
                </c:pt>
                <c:pt idx="1268">
                  <c:v>68</c:v>
                </c:pt>
                <c:pt idx="1269">
                  <c:v>34</c:v>
                </c:pt>
                <c:pt idx="1270">
                  <c:v>80</c:v>
                </c:pt>
                <c:pt idx="1271">
                  <c:v>68</c:v>
                </c:pt>
                <c:pt idx="1272">
                  <c:v>75</c:v>
                </c:pt>
                <c:pt idx="1273">
                  <c:v>42</c:v>
                </c:pt>
                <c:pt idx="1274">
                  <c:v>44</c:v>
                </c:pt>
                <c:pt idx="1275">
                  <c:v>46</c:v>
                </c:pt>
                <c:pt idx="1276">
                  <c:v>45</c:v>
                </c:pt>
                <c:pt idx="1277">
                  <c:v>44</c:v>
                </c:pt>
                <c:pt idx="1278">
                  <c:v>41</c:v>
                </c:pt>
                <c:pt idx="1279">
                  <c:v>46</c:v>
                </c:pt>
                <c:pt idx="1280">
                  <c:v>35</c:v>
                </c:pt>
                <c:pt idx="1281">
                  <c:v>49</c:v>
                </c:pt>
                <c:pt idx="1282">
                  <c:v>49</c:v>
                </c:pt>
                <c:pt idx="1283">
                  <c:v>55</c:v>
                </c:pt>
                <c:pt idx="1284">
                  <c:v>31</c:v>
                </c:pt>
                <c:pt idx="1285">
                  <c:v>55</c:v>
                </c:pt>
                <c:pt idx="1286">
                  <c:v>45</c:v>
                </c:pt>
                <c:pt idx="1287">
                  <c:v>45</c:v>
                </c:pt>
                <c:pt idx="1288">
                  <c:v>28</c:v>
                </c:pt>
                <c:pt idx="1289">
                  <c:v>53</c:v>
                </c:pt>
                <c:pt idx="1290">
                  <c:v>57</c:v>
                </c:pt>
                <c:pt idx="1291">
                  <c:v>58</c:v>
                </c:pt>
                <c:pt idx="1292">
                  <c:v>45</c:v>
                </c:pt>
                <c:pt idx="1293">
                  <c:v>50</c:v>
                </c:pt>
                <c:pt idx="1294">
                  <c:v>30</c:v>
                </c:pt>
                <c:pt idx="1295">
                  <c:v>69</c:v>
                </c:pt>
                <c:pt idx="1296">
                  <c:v>34</c:v>
                </c:pt>
                <c:pt idx="1297">
                  <c:v>33</c:v>
                </c:pt>
                <c:pt idx="1298">
                  <c:v>53</c:v>
                </c:pt>
                <c:pt idx="1299">
                  <c:v>51</c:v>
                </c:pt>
                <c:pt idx="1300">
                  <c:v>49</c:v>
                </c:pt>
                <c:pt idx="1301">
                  <c:v>46</c:v>
                </c:pt>
                <c:pt idx="1302">
                  <c:v>42</c:v>
                </c:pt>
                <c:pt idx="1303">
                  <c:v>55</c:v>
                </c:pt>
                <c:pt idx="1304">
                  <c:v>60</c:v>
                </c:pt>
                <c:pt idx="1305">
                  <c:v>48</c:v>
                </c:pt>
                <c:pt idx="1306">
                  <c:v>31</c:v>
                </c:pt>
                <c:pt idx="1307">
                  <c:v>32</c:v>
                </c:pt>
                <c:pt idx="1308">
                  <c:v>52</c:v>
                </c:pt>
                <c:pt idx="1309">
                  <c:v>62</c:v>
                </c:pt>
                <c:pt idx="1310">
                  <c:v>58</c:v>
                </c:pt>
                <c:pt idx="1311">
                  <c:v>42</c:v>
                </c:pt>
                <c:pt idx="1312">
                  <c:v>48</c:v>
                </c:pt>
                <c:pt idx="1313">
                  <c:v>44</c:v>
                </c:pt>
                <c:pt idx="1314">
                  <c:v>36</c:v>
                </c:pt>
                <c:pt idx="1315">
                  <c:v>68</c:v>
                </c:pt>
                <c:pt idx="1316">
                  <c:v>36</c:v>
                </c:pt>
                <c:pt idx="1317">
                  <c:v>50</c:v>
                </c:pt>
                <c:pt idx="1318">
                  <c:v>53</c:v>
                </c:pt>
                <c:pt idx="1319">
                  <c:v>33</c:v>
                </c:pt>
                <c:pt idx="1320">
                  <c:v>38</c:v>
                </c:pt>
                <c:pt idx="1321">
                  <c:v>43</c:v>
                </c:pt>
                <c:pt idx="1322">
                  <c:v>35</c:v>
                </c:pt>
                <c:pt idx="1323">
                  <c:v>39</c:v>
                </c:pt>
                <c:pt idx="1324">
                  <c:v>51</c:v>
                </c:pt>
                <c:pt idx="1325">
                  <c:v>52</c:v>
                </c:pt>
                <c:pt idx="1326">
                  <c:v>48</c:v>
                </c:pt>
                <c:pt idx="1327">
                  <c:v>48</c:v>
                </c:pt>
                <c:pt idx="1328">
                  <c:v>43</c:v>
                </c:pt>
                <c:pt idx="1329">
                  <c:v>60</c:v>
                </c:pt>
                <c:pt idx="1330">
                  <c:v>45</c:v>
                </c:pt>
                <c:pt idx="1331">
                  <c:v>65</c:v>
                </c:pt>
                <c:pt idx="1332">
                  <c:v>31</c:v>
                </c:pt>
                <c:pt idx="1333">
                  <c:v>48</c:v>
                </c:pt>
                <c:pt idx="1334">
                  <c:v>43</c:v>
                </c:pt>
                <c:pt idx="1335">
                  <c:v>41</c:v>
                </c:pt>
                <c:pt idx="1336">
                  <c:v>42</c:v>
                </c:pt>
                <c:pt idx="1337">
                  <c:v>54</c:v>
                </c:pt>
                <c:pt idx="1338">
                  <c:v>42</c:v>
                </c:pt>
                <c:pt idx="1339">
                  <c:v>34</c:v>
                </c:pt>
                <c:pt idx="1340">
                  <c:v>69</c:v>
                </c:pt>
                <c:pt idx="1341">
                  <c:v>45</c:v>
                </c:pt>
                <c:pt idx="1342">
                  <c:v>28</c:v>
                </c:pt>
                <c:pt idx="1343">
                  <c:v>70</c:v>
                </c:pt>
                <c:pt idx="1344">
                  <c:v>57</c:v>
                </c:pt>
                <c:pt idx="1345">
                  <c:v>62</c:v>
                </c:pt>
                <c:pt idx="1346">
                  <c:v>37</c:v>
                </c:pt>
                <c:pt idx="1347">
                  <c:v>49</c:v>
                </c:pt>
                <c:pt idx="1348">
                  <c:v>33</c:v>
                </c:pt>
                <c:pt idx="1349">
                  <c:v>71</c:v>
                </c:pt>
                <c:pt idx="1350">
                  <c:v>58</c:v>
                </c:pt>
                <c:pt idx="1351">
                  <c:v>53</c:v>
                </c:pt>
                <c:pt idx="1352">
                  <c:v>31</c:v>
                </c:pt>
                <c:pt idx="1353">
                  <c:v>50</c:v>
                </c:pt>
                <c:pt idx="1354">
                  <c:v>47</c:v>
                </c:pt>
                <c:pt idx="1355">
                  <c:v>42</c:v>
                </c:pt>
                <c:pt idx="1356">
                  <c:v>40</c:v>
                </c:pt>
                <c:pt idx="1357">
                  <c:v>61</c:v>
                </c:pt>
                <c:pt idx="1358">
                  <c:v>39</c:v>
                </c:pt>
                <c:pt idx="1359">
                  <c:v>57</c:v>
                </c:pt>
                <c:pt idx="1360">
                  <c:v>55</c:v>
                </c:pt>
                <c:pt idx="1361">
                  <c:v>51</c:v>
                </c:pt>
                <c:pt idx="1362">
                  <c:v>70</c:v>
                </c:pt>
                <c:pt idx="1363">
                  <c:v>42</c:v>
                </c:pt>
                <c:pt idx="1364">
                  <c:v>37</c:v>
                </c:pt>
                <c:pt idx="1365">
                  <c:v>47</c:v>
                </c:pt>
                <c:pt idx="1366">
                  <c:v>57</c:v>
                </c:pt>
                <c:pt idx="1367">
                  <c:v>48</c:v>
                </c:pt>
                <c:pt idx="1368">
                  <c:v>48</c:v>
                </c:pt>
                <c:pt idx="1369">
                  <c:v>40</c:v>
                </c:pt>
                <c:pt idx="1370">
                  <c:v>39</c:v>
                </c:pt>
                <c:pt idx="1371">
                  <c:v>41</c:v>
                </c:pt>
                <c:pt idx="1372">
                  <c:v>38</c:v>
                </c:pt>
                <c:pt idx="1373">
                  <c:v>40</c:v>
                </c:pt>
                <c:pt idx="1374">
                  <c:v>36</c:v>
                </c:pt>
                <c:pt idx="1375">
                  <c:v>56</c:v>
                </c:pt>
                <c:pt idx="1376">
                  <c:v>37</c:v>
                </c:pt>
                <c:pt idx="1377">
                  <c:v>65</c:v>
                </c:pt>
                <c:pt idx="1378">
                  <c:v>33</c:v>
                </c:pt>
                <c:pt idx="1379">
                  <c:v>59</c:v>
                </c:pt>
                <c:pt idx="1380">
                  <c:v>43</c:v>
                </c:pt>
                <c:pt idx="1381">
                  <c:v>30</c:v>
                </c:pt>
                <c:pt idx="1382">
                  <c:v>49</c:v>
                </c:pt>
                <c:pt idx="1383">
                  <c:v>54</c:v>
                </c:pt>
                <c:pt idx="1384">
                  <c:v>50</c:v>
                </c:pt>
                <c:pt idx="1385">
                  <c:v>55</c:v>
                </c:pt>
                <c:pt idx="1386">
                  <c:v>41</c:v>
                </c:pt>
                <c:pt idx="1387">
                  <c:v>31</c:v>
                </c:pt>
                <c:pt idx="1388">
                  <c:v>41</c:v>
                </c:pt>
                <c:pt idx="1389">
                  <c:v>55</c:v>
                </c:pt>
                <c:pt idx="1390">
                  <c:v>68</c:v>
                </c:pt>
                <c:pt idx="1391">
                  <c:v>36</c:v>
                </c:pt>
                <c:pt idx="1392">
                  <c:v>47</c:v>
                </c:pt>
                <c:pt idx="1393">
                  <c:v>32</c:v>
                </c:pt>
                <c:pt idx="1394">
                  <c:v>46</c:v>
                </c:pt>
                <c:pt idx="1395">
                  <c:v>42</c:v>
                </c:pt>
                <c:pt idx="1396">
                  <c:v>48</c:v>
                </c:pt>
                <c:pt idx="1397">
                  <c:v>48</c:v>
                </c:pt>
                <c:pt idx="1398">
                  <c:v>39</c:v>
                </c:pt>
                <c:pt idx="1399">
                  <c:v>32</c:v>
                </c:pt>
                <c:pt idx="1400">
                  <c:v>50</c:v>
                </c:pt>
                <c:pt idx="1401">
                  <c:v>28</c:v>
                </c:pt>
                <c:pt idx="1402">
                  <c:v>35</c:v>
                </c:pt>
                <c:pt idx="1403">
                  <c:v>50</c:v>
                </c:pt>
                <c:pt idx="1404">
                  <c:v>33</c:v>
                </c:pt>
                <c:pt idx="1405">
                  <c:v>66</c:v>
                </c:pt>
                <c:pt idx="1406">
                  <c:v>34</c:v>
                </c:pt>
                <c:pt idx="1407">
                  <c:v>36</c:v>
                </c:pt>
                <c:pt idx="1408">
                  <c:v>49</c:v>
                </c:pt>
                <c:pt idx="1409">
                  <c:v>35</c:v>
                </c:pt>
                <c:pt idx="1410">
                  <c:v>50</c:v>
                </c:pt>
                <c:pt idx="1411">
                  <c:v>32</c:v>
                </c:pt>
                <c:pt idx="1412">
                  <c:v>50</c:v>
                </c:pt>
                <c:pt idx="1413">
                  <c:v>35</c:v>
                </c:pt>
                <c:pt idx="1414">
                  <c:v>38</c:v>
                </c:pt>
                <c:pt idx="1415">
                  <c:v>35</c:v>
                </c:pt>
                <c:pt idx="1416">
                  <c:v>37</c:v>
                </c:pt>
                <c:pt idx="1417">
                  <c:v>25</c:v>
                </c:pt>
                <c:pt idx="1418">
                  <c:v>34</c:v>
                </c:pt>
                <c:pt idx="1419">
                  <c:v>31</c:v>
                </c:pt>
                <c:pt idx="1420">
                  <c:v>36</c:v>
                </c:pt>
                <c:pt idx="1421">
                  <c:v>62</c:v>
                </c:pt>
                <c:pt idx="1422">
                  <c:v>41</c:v>
                </c:pt>
                <c:pt idx="1423">
                  <c:v>40</c:v>
                </c:pt>
                <c:pt idx="1424">
                  <c:v>36</c:v>
                </c:pt>
                <c:pt idx="1425">
                  <c:v>69</c:v>
                </c:pt>
                <c:pt idx="1426">
                  <c:v>39</c:v>
                </c:pt>
                <c:pt idx="1427">
                  <c:v>42</c:v>
                </c:pt>
                <c:pt idx="1428">
                  <c:v>67</c:v>
                </c:pt>
                <c:pt idx="1429">
                  <c:v>49</c:v>
                </c:pt>
                <c:pt idx="1430">
                  <c:v>42</c:v>
                </c:pt>
                <c:pt idx="1431">
                  <c:v>50</c:v>
                </c:pt>
                <c:pt idx="1432">
                  <c:v>63</c:v>
                </c:pt>
                <c:pt idx="1433">
                  <c:v>57</c:v>
                </c:pt>
                <c:pt idx="1434">
                  <c:v>54</c:v>
                </c:pt>
                <c:pt idx="1435">
                  <c:v>47</c:v>
                </c:pt>
                <c:pt idx="1436">
                  <c:v>53</c:v>
                </c:pt>
                <c:pt idx="1437">
                  <c:v>43</c:v>
                </c:pt>
                <c:pt idx="1438">
                  <c:v>29</c:v>
                </c:pt>
                <c:pt idx="1439">
                  <c:v>62</c:v>
                </c:pt>
                <c:pt idx="1440">
                  <c:v>34</c:v>
                </c:pt>
                <c:pt idx="1441">
                  <c:v>47</c:v>
                </c:pt>
                <c:pt idx="1442">
                  <c:v>32</c:v>
                </c:pt>
                <c:pt idx="1443">
                  <c:v>67</c:v>
                </c:pt>
                <c:pt idx="1444">
                  <c:v>74</c:v>
                </c:pt>
                <c:pt idx="1445">
                  <c:v>51</c:v>
                </c:pt>
                <c:pt idx="1446">
                  <c:v>43</c:v>
                </c:pt>
                <c:pt idx="1447">
                  <c:v>73</c:v>
                </c:pt>
                <c:pt idx="1448">
                  <c:v>41</c:v>
                </c:pt>
                <c:pt idx="1449">
                  <c:v>37</c:v>
                </c:pt>
                <c:pt idx="1450">
                  <c:v>59</c:v>
                </c:pt>
                <c:pt idx="1451">
                  <c:v>44</c:v>
                </c:pt>
                <c:pt idx="1452">
                  <c:v>62</c:v>
                </c:pt>
                <c:pt idx="1453">
                  <c:v>31</c:v>
                </c:pt>
                <c:pt idx="1454">
                  <c:v>51</c:v>
                </c:pt>
                <c:pt idx="1455">
                  <c:v>50</c:v>
                </c:pt>
                <c:pt idx="1456">
                  <c:v>50</c:v>
                </c:pt>
                <c:pt idx="1457">
                  <c:v>61</c:v>
                </c:pt>
                <c:pt idx="1458">
                  <c:v>65</c:v>
                </c:pt>
                <c:pt idx="1459">
                  <c:v>44</c:v>
                </c:pt>
                <c:pt idx="1460">
                  <c:v>43</c:v>
                </c:pt>
                <c:pt idx="1461">
                  <c:v>58</c:v>
                </c:pt>
                <c:pt idx="1462">
                  <c:v>61</c:v>
                </c:pt>
                <c:pt idx="1463">
                  <c:v>46</c:v>
                </c:pt>
                <c:pt idx="1464">
                  <c:v>61</c:v>
                </c:pt>
                <c:pt idx="1465">
                  <c:v>46</c:v>
                </c:pt>
                <c:pt idx="1466">
                  <c:v>60</c:v>
                </c:pt>
                <c:pt idx="1467">
                  <c:v>49</c:v>
                </c:pt>
                <c:pt idx="1468">
                  <c:v>38</c:v>
                </c:pt>
                <c:pt idx="1469">
                  <c:v>73</c:v>
                </c:pt>
                <c:pt idx="1470">
                  <c:v>34</c:v>
                </c:pt>
                <c:pt idx="1471">
                  <c:v>65</c:v>
                </c:pt>
                <c:pt idx="1472">
                  <c:v>41</c:v>
                </c:pt>
                <c:pt idx="1473">
                  <c:v>73</c:v>
                </c:pt>
                <c:pt idx="1474">
                  <c:v>37</c:v>
                </c:pt>
                <c:pt idx="1475">
                  <c:v>50</c:v>
                </c:pt>
                <c:pt idx="1476">
                  <c:v>65</c:v>
                </c:pt>
                <c:pt idx="1477">
                  <c:v>67</c:v>
                </c:pt>
                <c:pt idx="1478">
                  <c:v>55</c:v>
                </c:pt>
                <c:pt idx="1479">
                  <c:v>38</c:v>
                </c:pt>
                <c:pt idx="1480">
                  <c:v>49</c:v>
                </c:pt>
                <c:pt idx="1481">
                  <c:v>50</c:v>
                </c:pt>
                <c:pt idx="1482">
                  <c:v>48</c:v>
                </c:pt>
                <c:pt idx="1483">
                  <c:v>39</c:v>
                </c:pt>
                <c:pt idx="1484">
                  <c:v>75</c:v>
                </c:pt>
                <c:pt idx="1485">
                  <c:v>69</c:v>
                </c:pt>
                <c:pt idx="1486">
                  <c:v>29</c:v>
                </c:pt>
                <c:pt idx="1487">
                  <c:v>47</c:v>
                </c:pt>
                <c:pt idx="1488">
                  <c:v>59</c:v>
                </c:pt>
                <c:pt idx="1489">
                  <c:v>49</c:v>
                </c:pt>
                <c:pt idx="1490">
                  <c:v>68</c:v>
                </c:pt>
                <c:pt idx="1491">
                  <c:v>42</c:v>
                </c:pt>
                <c:pt idx="1492">
                  <c:v>49</c:v>
                </c:pt>
                <c:pt idx="1493">
                  <c:v>50</c:v>
                </c:pt>
                <c:pt idx="1494">
                  <c:v>51</c:v>
                </c:pt>
                <c:pt idx="1495">
                  <c:v>28</c:v>
                </c:pt>
                <c:pt idx="1496">
                  <c:v>34</c:v>
                </c:pt>
                <c:pt idx="1497">
                  <c:v>48</c:v>
                </c:pt>
                <c:pt idx="1498">
                  <c:v>42</c:v>
                </c:pt>
                <c:pt idx="1499">
                  <c:v>64</c:v>
                </c:pt>
                <c:pt idx="1500">
                  <c:v>53</c:v>
                </c:pt>
                <c:pt idx="1501">
                  <c:v>54</c:v>
                </c:pt>
                <c:pt idx="1502">
                  <c:v>50</c:v>
                </c:pt>
                <c:pt idx="1503">
                  <c:v>49</c:v>
                </c:pt>
                <c:pt idx="1504">
                  <c:v>56</c:v>
                </c:pt>
                <c:pt idx="1505">
                  <c:v>54</c:v>
                </c:pt>
                <c:pt idx="1506">
                  <c:v>61</c:v>
                </c:pt>
                <c:pt idx="1507">
                  <c:v>41</c:v>
                </c:pt>
                <c:pt idx="1508">
                  <c:v>34</c:v>
                </c:pt>
                <c:pt idx="1509">
                  <c:v>58</c:v>
                </c:pt>
                <c:pt idx="1510">
                  <c:v>71</c:v>
                </c:pt>
                <c:pt idx="1511">
                  <c:v>26</c:v>
                </c:pt>
                <c:pt idx="1512">
                  <c:v>59</c:v>
                </c:pt>
                <c:pt idx="1513">
                  <c:v>73</c:v>
                </c:pt>
                <c:pt idx="1514">
                  <c:v>68</c:v>
                </c:pt>
                <c:pt idx="1515">
                  <c:v>42</c:v>
                </c:pt>
                <c:pt idx="1516">
                  <c:v>45</c:v>
                </c:pt>
                <c:pt idx="1517">
                  <c:v>33</c:v>
                </c:pt>
                <c:pt idx="1518">
                  <c:v>72</c:v>
                </c:pt>
                <c:pt idx="1519">
                  <c:v>31</c:v>
                </c:pt>
                <c:pt idx="1520">
                  <c:v>51</c:v>
                </c:pt>
                <c:pt idx="1521">
                  <c:v>67</c:v>
                </c:pt>
                <c:pt idx="1522">
                  <c:v>62</c:v>
                </c:pt>
                <c:pt idx="1523">
                  <c:v>38</c:v>
                </c:pt>
                <c:pt idx="1524">
                  <c:v>55</c:v>
                </c:pt>
                <c:pt idx="1525">
                  <c:v>31</c:v>
                </c:pt>
                <c:pt idx="1526">
                  <c:v>60</c:v>
                </c:pt>
                <c:pt idx="1527">
                  <c:v>45</c:v>
                </c:pt>
                <c:pt idx="1528">
                  <c:v>28</c:v>
                </c:pt>
                <c:pt idx="1529">
                  <c:v>41</c:v>
                </c:pt>
                <c:pt idx="1530">
                  <c:v>38</c:v>
                </c:pt>
                <c:pt idx="1531">
                  <c:v>43</c:v>
                </c:pt>
                <c:pt idx="1532">
                  <c:v>48</c:v>
                </c:pt>
                <c:pt idx="1533">
                  <c:v>64</c:v>
                </c:pt>
                <c:pt idx="1534">
                  <c:v>56</c:v>
                </c:pt>
                <c:pt idx="1535">
                  <c:v>75</c:v>
                </c:pt>
                <c:pt idx="1536">
                  <c:v>48</c:v>
                </c:pt>
                <c:pt idx="1537">
                  <c:v>44</c:v>
                </c:pt>
                <c:pt idx="1538">
                  <c:v>41</c:v>
                </c:pt>
                <c:pt idx="1539">
                  <c:v>63</c:v>
                </c:pt>
                <c:pt idx="1540">
                  <c:v>68</c:v>
                </c:pt>
                <c:pt idx="1541">
                  <c:v>44</c:v>
                </c:pt>
                <c:pt idx="1542">
                  <c:v>62</c:v>
                </c:pt>
                <c:pt idx="1543">
                  <c:v>62</c:v>
                </c:pt>
                <c:pt idx="1544">
                  <c:v>38</c:v>
                </c:pt>
                <c:pt idx="1545">
                  <c:v>42</c:v>
                </c:pt>
                <c:pt idx="1546">
                  <c:v>53</c:v>
                </c:pt>
                <c:pt idx="1547">
                  <c:v>53</c:v>
                </c:pt>
                <c:pt idx="1548">
                  <c:v>57</c:v>
                </c:pt>
                <c:pt idx="1549">
                  <c:v>40</c:v>
                </c:pt>
                <c:pt idx="1550">
                  <c:v>52</c:v>
                </c:pt>
                <c:pt idx="1551">
                  <c:v>46</c:v>
                </c:pt>
                <c:pt idx="1552">
                  <c:v>73</c:v>
                </c:pt>
                <c:pt idx="1553">
                  <c:v>66</c:v>
                </c:pt>
                <c:pt idx="1554">
                  <c:v>59</c:v>
                </c:pt>
                <c:pt idx="1555">
                  <c:v>59</c:v>
                </c:pt>
                <c:pt idx="1556">
                  <c:v>73</c:v>
                </c:pt>
                <c:pt idx="1557">
                  <c:v>51</c:v>
                </c:pt>
                <c:pt idx="1558">
                  <c:v>66</c:v>
                </c:pt>
                <c:pt idx="1559">
                  <c:v>63</c:v>
                </c:pt>
                <c:pt idx="1560">
                  <c:v>53</c:v>
                </c:pt>
                <c:pt idx="1561">
                  <c:v>72</c:v>
                </c:pt>
                <c:pt idx="1562">
                  <c:v>58</c:v>
                </c:pt>
                <c:pt idx="1563">
                  <c:v>48</c:v>
                </c:pt>
                <c:pt idx="1564">
                  <c:v>51</c:v>
                </c:pt>
                <c:pt idx="1565">
                  <c:v>44</c:v>
                </c:pt>
                <c:pt idx="1566">
                  <c:v>44</c:v>
                </c:pt>
                <c:pt idx="1567">
                  <c:v>45</c:v>
                </c:pt>
                <c:pt idx="1568">
                  <c:v>51</c:v>
                </c:pt>
                <c:pt idx="1569">
                  <c:v>63</c:v>
                </c:pt>
                <c:pt idx="1570">
                  <c:v>55</c:v>
                </c:pt>
                <c:pt idx="1571">
                  <c:v>69</c:v>
                </c:pt>
                <c:pt idx="1572">
                  <c:v>68</c:v>
                </c:pt>
                <c:pt idx="1573">
                  <c:v>58</c:v>
                </c:pt>
                <c:pt idx="1574">
                  <c:v>68</c:v>
                </c:pt>
                <c:pt idx="1575">
                  <c:v>39</c:v>
                </c:pt>
                <c:pt idx="1576">
                  <c:v>46</c:v>
                </c:pt>
                <c:pt idx="1577">
                  <c:v>51</c:v>
                </c:pt>
                <c:pt idx="1578">
                  <c:v>62</c:v>
                </c:pt>
                <c:pt idx="1579">
                  <c:v>42</c:v>
                </c:pt>
                <c:pt idx="1580">
                  <c:v>60</c:v>
                </c:pt>
                <c:pt idx="1581">
                  <c:v>60</c:v>
                </c:pt>
                <c:pt idx="1582">
                  <c:v>26</c:v>
                </c:pt>
                <c:pt idx="1583">
                  <c:v>60</c:v>
                </c:pt>
                <c:pt idx="1584">
                  <c:v>42</c:v>
                </c:pt>
                <c:pt idx="1585">
                  <c:v>71</c:v>
                </c:pt>
                <c:pt idx="1586">
                  <c:v>41</c:v>
                </c:pt>
                <c:pt idx="1587">
                  <c:v>59</c:v>
                </c:pt>
                <c:pt idx="1588">
                  <c:v>62</c:v>
                </c:pt>
                <c:pt idx="1589">
                  <c:v>49</c:v>
                </c:pt>
                <c:pt idx="1590">
                  <c:v>58</c:v>
                </c:pt>
                <c:pt idx="1591">
                  <c:v>72</c:v>
                </c:pt>
                <c:pt idx="1592">
                  <c:v>70</c:v>
                </c:pt>
                <c:pt idx="1593">
                  <c:v>33</c:v>
                </c:pt>
                <c:pt idx="1594">
                  <c:v>68</c:v>
                </c:pt>
                <c:pt idx="1595">
                  <c:v>61</c:v>
                </c:pt>
                <c:pt idx="1596">
                  <c:v>62</c:v>
                </c:pt>
                <c:pt idx="1597">
                  <c:v>39</c:v>
                </c:pt>
                <c:pt idx="1598">
                  <c:v>56</c:v>
                </c:pt>
                <c:pt idx="1599">
                  <c:v>49</c:v>
                </c:pt>
                <c:pt idx="1600">
                  <c:v>71</c:v>
                </c:pt>
                <c:pt idx="1601">
                  <c:v>45</c:v>
                </c:pt>
                <c:pt idx="1602">
                  <c:v>64</c:v>
                </c:pt>
                <c:pt idx="1603">
                  <c:v>53</c:v>
                </c:pt>
                <c:pt idx="1604">
                  <c:v>64</c:v>
                </c:pt>
                <c:pt idx="1605">
                  <c:v>66</c:v>
                </c:pt>
                <c:pt idx="1606">
                  <c:v>29</c:v>
                </c:pt>
                <c:pt idx="1607">
                  <c:v>54</c:v>
                </c:pt>
                <c:pt idx="1608">
                  <c:v>39</c:v>
                </c:pt>
                <c:pt idx="1609">
                  <c:v>48</c:v>
                </c:pt>
                <c:pt idx="1610">
                  <c:v>45</c:v>
                </c:pt>
                <c:pt idx="1611">
                  <c:v>65</c:v>
                </c:pt>
                <c:pt idx="1612">
                  <c:v>60</c:v>
                </c:pt>
                <c:pt idx="1613">
                  <c:v>39</c:v>
                </c:pt>
                <c:pt idx="1614">
                  <c:v>52</c:v>
                </c:pt>
                <c:pt idx="1615">
                  <c:v>54</c:v>
                </c:pt>
                <c:pt idx="1616">
                  <c:v>44</c:v>
                </c:pt>
                <c:pt idx="1617">
                  <c:v>64</c:v>
                </c:pt>
                <c:pt idx="1618">
                  <c:v>49</c:v>
                </c:pt>
                <c:pt idx="1619">
                  <c:v>61</c:v>
                </c:pt>
                <c:pt idx="1620">
                  <c:v>55</c:v>
                </c:pt>
                <c:pt idx="1621">
                  <c:v>57</c:v>
                </c:pt>
                <c:pt idx="1622">
                  <c:v>65</c:v>
                </c:pt>
                <c:pt idx="1623">
                  <c:v>38</c:v>
                </c:pt>
                <c:pt idx="1624">
                  <c:v>60</c:v>
                </c:pt>
                <c:pt idx="1625">
                  <c:v>54</c:v>
                </c:pt>
                <c:pt idx="1626">
                  <c:v>64</c:v>
                </c:pt>
                <c:pt idx="1627">
                  <c:v>61</c:v>
                </c:pt>
                <c:pt idx="1628">
                  <c:v>58</c:v>
                </c:pt>
                <c:pt idx="1629">
                  <c:v>53</c:v>
                </c:pt>
                <c:pt idx="1630">
                  <c:v>50</c:v>
                </c:pt>
                <c:pt idx="1631">
                  <c:v>73</c:v>
                </c:pt>
                <c:pt idx="1632">
                  <c:v>48</c:v>
                </c:pt>
                <c:pt idx="1633">
                  <c:v>55</c:v>
                </c:pt>
                <c:pt idx="1634">
                  <c:v>47</c:v>
                </c:pt>
                <c:pt idx="1635">
                  <c:v>64</c:v>
                </c:pt>
                <c:pt idx="1636">
                  <c:v>40</c:v>
                </c:pt>
                <c:pt idx="1637">
                  <c:v>44</c:v>
                </c:pt>
                <c:pt idx="1638">
                  <c:v>64</c:v>
                </c:pt>
                <c:pt idx="1639">
                  <c:v>47</c:v>
                </c:pt>
                <c:pt idx="1640">
                  <c:v>67</c:v>
                </c:pt>
                <c:pt idx="1641">
                  <c:v>62</c:v>
                </c:pt>
                <c:pt idx="1642">
                  <c:v>61</c:v>
                </c:pt>
                <c:pt idx="1643">
                  <c:v>45</c:v>
                </c:pt>
                <c:pt idx="1644">
                  <c:v>42</c:v>
                </c:pt>
                <c:pt idx="1645">
                  <c:v>39</c:v>
                </c:pt>
                <c:pt idx="1646">
                  <c:v>57</c:v>
                </c:pt>
                <c:pt idx="1647">
                  <c:v>62</c:v>
                </c:pt>
                <c:pt idx="1648">
                  <c:v>57</c:v>
                </c:pt>
                <c:pt idx="1649">
                  <c:v>67</c:v>
                </c:pt>
                <c:pt idx="1650">
                  <c:v>52</c:v>
                </c:pt>
                <c:pt idx="1651">
                  <c:v>35</c:v>
                </c:pt>
                <c:pt idx="1652">
                  <c:v>44</c:v>
                </c:pt>
                <c:pt idx="1653">
                  <c:v>39</c:v>
                </c:pt>
                <c:pt idx="1654">
                  <c:v>58</c:v>
                </c:pt>
                <c:pt idx="1655">
                  <c:v>55</c:v>
                </c:pt>
                <c:pt idx="1656">
                  <c:v>47</c:v>
                </c:pt>
                <c:pt idx="1657">
                  <c:v>65</c:v>
                </c:pt>
                <c:pt idx="1658">
                  <c:v>53</c:v>
                </c:pt>
                <c:pt idx="1659">
                  <c:v>46</c:v>
                </c:pt>
                <c:pt idx="1660">
                  <c:v>55</c:v>
                </c:pt>
                <c:pt idx="1661">
                  <c:v>62</c:v>
                </c:pt>
                <c:pt idx="1662">
                  <c:v>71</c:v>
                </c:pt>
                <c:pt idx="1663">
                  <c:v>70</c:v>
                </c:pt>
                <c:pt idx="1664">
                  <c:v>70</c:v>
                </c:pt>
                <c:pt idx="1665">
                  <c:v>36</c:v>
                </c:pt>
                <c:pt idx="1666">
                  <c:v>36</c:v>
                </c:pt>
                <c:pt idx="1667">
                  <c:v>50</c:v>
                </c:pt>
                <c:pt idx="1668">
                  <c:v>43</c:v>
                </c:pt>
                <c:pt idx="1669">
                  <c:v>52</c:v>
                </c:pt>
                <c:pt idx="1670">
                  <c:v>42</c:v>
                </c:pt>
                <c:pt idx="1671">
                  <c:v>69</c:v>
                </c:pt>
                <c:pt idx="1672">
                  <c:v>45</c:v>
                </c:pt>
                <c:pt idx="1673">
                  <c:v>67</c:v>
                </c:pt>
                <c:pt idx="1674">
                  <c:v>65</c:v>
                </c:pt>
                <c:pt idx="1675">
                  <c:v>38</c:v>
                </c:pt>
                <c:pt idx="1676">
                  <c:v>41</c:v>
                </c:pt>
                <c:pt idx="1677">
                  <c:v>62</c:v>
                </c:pt>
                <c:pt idx="1678">
                  <c:v>45</c:v>
                </c:pt>
                <c:pt idx="1679">
                  <c:v>46</c:v>
                </c:pt>
                <c:pt idx="1680">
                  <c:v>37</c:v>
                </c:pt>
                <c:pt idx="1681">
                  <c:v>62</c:v>
                </c:pt>
                <c:pt idx="1682">
                  <c:v>55</c:v>
                </c:pt>
                <c:pt idx="1683">
                  <c:v>74</c:v>
                </c:pt>
                <c:pt idx="1684">
                  <c:v>69</c:v>
                </c:pt>
                <c:pt idx="1685">
                  <c:v>45</c:v>
                </c:pt>
                <c:pt idx="1686">
                  <c:v>48</c:v>
                </c:pt>
                <c:pt idx="1687">
                  <c:v>72</c:v>
                </c:pt>
                <c:pt idx="1688">
                  <c:v>35</c:v>
                </c:pt>
                <c:pt idx="1689">
                  <c:v>63</c:v>
                </c:pt>
                <c:pt idx="1690">
                  <c:v>47</c:v>
                </c:pt>
                <c:pt idx="1691">
                  <c:v>47</c:v>
                </c:pt>
                <c:pt idx="1692">
                  <c:v>44</c:v>
                </c:pt>
                <c:pt idx="1693">
                  <c:v>74</c:v>
                </c:pt>
                <c:pt idx="1694">
                  <c:v>62</c:v>
                </c:pt>
                <c:pt idx="1695">
                  <c:v>55</c:v>
                </c:pt>
                <c:pt idx="1696">
                  <c:v>70</c:v>
                </c:pt>
                <c:pt idx="1697">
                  <c:v>48</c:v>
                </c:pt>
                <c:pt idx="1698">
                  <c:v>49</c:v>
                </c:pt>
                <c:pt idx="1699">
                  <c:v>63</c:v>
                </c:pt>
                <c:pt idx="1700">
                  <c:v>42</c:v>
                </c:pt>
                <c:pt idx="1701">
                  <c:v>44</c:v>
                </c:pt>
                <c:pt idx="1702">
                  <c:v>60</c:v>
                </c:pt>
                <c:pt idx="1703">
                  <c:v>31</c:v>
                </c:pt>
                <c:pt idx="1704">
                  <c:v>66</c:v>
                </c:pt>
                <c:pt idx="1705">
                  <c:v>68</c:v>
                </c:pt>
                <c:pt idx="1706">
                  <c:v>46</c:v>
                </c:pt>
                <c:pt idx="1707">
                  <c:v>49</c:v>
                </c:pt>
                <c:pt idx="1708">
                  <c:v>58</c:v>
                </c:pt>
                <c:pt idx="1709">
                  <c:v>69</c:v>
                </c:pt>
                <c:pt idx="1710">
                  <c:v>49</c:v>
                </c:pt>
                <c:pt idx="1711">
                  <c:v>57</c:v>
                </c:pt>
                <c:pt idx="1712">
                  <c:v>74</c:v>
                </c:pt>
                <c:pt idx="1713">
                  <c:v>40</c:v>
                </c:pt>
                <c:pt idx="1714">
                  <c:v>32</c:v>
                </c:pt>
                <c:pt idx="1715">
                  <c:v>55</c:v>
                </c:pt>
                <c:pt idx="1716">
                  <c:v>47</c:v>
                </c:pt>
                <c:pt idx="1717">
                  <c:v>51</c:v>
                </c:pt>
                <c:pt idx="1718">
                  <c:v>51</c:v>
                </c:pt>
                <c:pt idx="1719">
                  <c:v>55</c:v>
                </c:pt>
                <c:pt idx="1720">
                  <c:v>50</c:v>
                </c:pt>
                <c:pt idx="1721">
                  <c:v>68</c:v>
                </c:pt>
                <c:pt idx="1722">
                  <c:v>62</c:v>
                </c:pt>
                <c:pt idx="1723">
                  <c:v>62</c:v>
                </c:pt>
                <c:pt idx="1724">
                  <c:v>60</c:v>
                </c:pt>
                <c:pt idx="1725">
                  <c:v>50</c:v>
                </c:pt>
                <c:pt idx="1726">
                  <c:v>70</c:v>
                </c:pt>
                <c:pt idx="1727">
                  <c:v>65</c:v>
                </c:pt>
                <c:pt idx="1728">
                  <c:v>68</c:v>
                </c:pt>
                <c:pt idx="1729">
                  <c:v>65</c:v>
                </c:pt>
                <c:pt idx="1730">
                  <c:v>51</c:v>
                </c:pt>
                <c:pt idx="1731">
                  <c:v>64</c:v>
                </c:pt>
                <c:pt idx="1732">
                  <c:v>28</c:v>
                </c:pt>
                <c:pt idx="1733">
                  <c:v>68</c:v>
                </c:pt>
                <c:pt idx="1734">
                  <c:v>58</c:v>
                </c:pt>
                <c:pt idx="1735">
                  <c:v>51</c:v>
                </c:pt>
                <c:pt idx="1736">
                  <c:v>38</c:v>
                </c:pt>
                <c:pt idx="1737">
                  <c:v>68</c:v>
                </c:pt>
                <c:pt idx="1738">
                  <c:v>45</c:v>
                </c:pt>
                <c:pt idx="1739">
                  <c:v>52</c:v>
                </c:pt>
                <c:pt idx="1740">
                  <c:v>64</c:v>
                </c:pt>
                <c:pt idx="1741">
                  <c:v>41</c:v>
                </c:pt>
                <c:pt idx="1742">
                  <c:v>72</c:v>
                </c:pt>
                <c:pt idx="1743">
                  <c:v>46</c:v>
                </c:pt>
                <c:pt idx="1744">
                  <c:v>39</c:v>
                </c:pt>
                <c:pt idx="1745">
                  <c:v>61</c:v>
                </c:pt>
                <c:pt idx="1746">
                  <c:v>57</c:v>
                </c:pt>
                <c:pt idx="1747">
                  <c:v>46</c:v>
                </c:pt>
                <c:pt idx="1748">
                  <c:v>62</c:v>
                </c:pt>
                <c:pt idx="1749">
                  <c:v>48</c:v>
                </c:pt>
                <c:pt idx="1750">
                  <c:v>66</c:v>
                </c:pt>
                <c:pt idx="1751">
                  <c:v>53</c:v>
                </c:pt>
                <c:pt idx="1752">
                  <c:v>42</c:v>
                </c:pt>
                <c:pt idx="1753">
                  <c:v>69</c:v>
                </c:pt>
                <c:pt idx="1754">
                  <c:v>56</c:v>
                </c:pt>
                <c:pt idx="1755">
                  <c:v>64</c:v>
                </c:pt>
                <c:pt idx="1756">
                  <c:v>45</c:v>
                </c:pt>
                <c:pt idx="1757">
                  <c:v>68</c:v>
                </c:pt>
                <c:pt idx="1758">
                  <c:v>67</c:v>
                </c:pt>
                <c:pt idx="1759">
                  <c:v>43</c:v>
                </c:pt>
                <c:pt idx="1760">
                  <c:v>38</c:v>
                </c:pt>
                <c:pt idx="1761">
                  <c:v>58</c:v>
                </c:pt>
                <c:pt idx="1762">
                  <c:v>57</c:v>
                </c:pt>
                <c:pt idx="1763">
                  <c:v>38</c:v>
                </c:pt>
                <c:pt idx="1764">
                  <c:v>39</c:v>
                </c:pt>
                <c:pt idx="1765">
                  <c:v>63</c:v>
                </c:pt>
                <c:pt idx="1766">
                  <c:v>51</c:v>
                </c:pt>
                <c:pt idx="1767">
                  <c:v>66</c:v>
                </c:pt>
                <c:pt idx="1768">
                  <c:v>55</c:v>
                </c:pt>
                <c:pt idx="1769">
                  <c:v>46</c:v>
                </c:pt>
                <c:pt idx="1770">
                  <c:v>64</c:v>
                </c:pt>
                <c:pt idx="1771">
                  <c:v>54</c:v>
                </c:pt>
                <c:pt idx="1772">
                  <c:v>42</c:v>
                </c:pt>
                <c:pt idx="1773">
                  <c:v>44</c:v>
                </c:pt>
                <c:pt idx="1774">
                  <c:v>55</c:v>
                </c:pt>
                <c:pt idx="1775">
                  <c:v>49</c:v>
                </c:pt>
                <c:pt idx="1776">
                  <c:v>50</c:v>
                </c:pt>
                <c:pt idx="1777">
                  <c:v>37</c:v>
                </c:pt>
                <c:pt idx="1778">
                  <c:v>44</c:v>
                </c:pt>
                <c:pt idx="1779">
                  <c:v>32</c:v>
                </c:pt>
                <c:pt idx="1780">
                  <c:v>71</c:v>
                </c:pt>
                <c:pt idx="1781">
                  <c:v>62</c:v>
                </c:pt>
                <c:pt idx="1782">
                  <c:v>42</c:v>
                </c:pt>
                <c:pt idx="1783">
                  <c:v>52</c:v>
                </c:pt>
                <c:pt idx="1784">
                  <c:v>52</c:v>
                </c:pt>
                <c:pt idx="1785">
                  <c:v>47</c:v>
                </c:pt>
                <c:pt idx="1786">
                  <c:v>47</c:v>
                </c:pt>
                <c:pt idx="1787">
                  <c:v>34</c:v>
                </c:pt>
                <c:pt idx="1788">
                  <c:v>35</c:v>
                </c:pt>
                <c:pt idx="1789">
                  <c:v>64</c:v>
                </c:pt>
                <c:pt idx="1790">
                  <c:v>53</c:v>
                </c:pt>
                <c:pt idx="1791">
                  <c:v>40</c:v>
                </c:pt>
                <c:pt idx="1792">
                  <c:v>54</c:v>
                </c:pt>
                <c:pt idx="1793">
                  <c:v>47</c:v>
                </c:pt>
                <c:pt idx="1794">
                  <c:v>61</c:v>
                </c:pt>
                <c:pt idx="1795">
                  <c:v>42</c:v>
                </c:pt>
                <c:pt idx="1796">
                  <c:v>60</c:v>
                </c:pt>
                <c:pt idx="1797">
                  <c:v>63</c:v>
                </c:pt>
                <c:pt idx="1798">
                  <c:v>54</c:v>
                </c:pt>
                <c:pt idx="1799">
                  <c:v>44</c:v>
                </c:pt>
                <c:pt idx="1800">
                  <c:v>50</c:v>
                </c:pt>
                <c:pt idx="1801">
                  <c:v>29</c:v>
                </c:pt>
                <c:pt idx="1802">
                  <c:v>52</c:v>
                </c:pt>
                <c:pt idx="1803">
                  <c:v>53</c:v>
                </c:pt>
                <c:pt idx="1804">
                  <c:v>42</c:v>
                </c:pt>
                <c:pt idx="1805">
                  <c:v>39</c:v>
                </c:pt>
                <c:pt idx="1806">
                  <c:v>44</c:v>
                </c:pt>
                <c:pt idx="1807">
                  <c:v>42</c:v>
                </c:pt>
                <c:pt idx="1808">
                  <c:v>43</c:v>
                </c:pt>
                <c:pt idx="1809">
                  <c:v>45</c:v>
                </c:pt>
                <c:pt idx="1810">
                  <c:v>44</c:v>
                </c:pt>
                <c:pt idx="1811">
                  <c:v>48</c:v>
                </c:pt>
                <c:pt idx="1812">
                  <c:v>70</c:v>
                </c:pt>
                <c:pt idx="1813">
                  <c:v>54</c:v>
                </c:pt>
                <c:pt idx="1814">
                  <c:v>41</c:v>
                </c:pt>
                <c:pt idx="1815">
                  <c:v>43</c:v>
                </c:pt>
                <c:pt idx="1816">
                  <c:v>31</c:v>
                </c:pt>
                <c:pt idx="1817">
                  <c:v>54</c:v>
                </c:pt>
                <c:pt idx="1818">
                  <c:v>34</c:v>
                </c:pt>
                <c:pt idx="1819">
                  <c:v>68</c:v>
                </c:pt>
                <c:pt idx="1820">
                  <c:v>42</c:v>
                </c:pt>
                <c:pt idx="1821">
                  <c:v>41</c:v>
                </c:pt>
                <c:pt idx="1822">
                  <c:v>45</c:v>
                </c:pt>
                <c:pt idx="1823">
                  <c:v>56</c:v>
                </c:pt>
                <c:pt idx="1824">
                  <c:v>49</c:v>
                </c:pt>
                <c:pt idx="1825">
                  <c:v>46</c:v>
                </c:pt>
                <c:pt idx="1826">
                  <c:v>70</c:v>
                </c:pt>
                <c:pt idx="1827">
                  <c:v>50</c:v>
                </c:pt>
                <c:pt idx="1828">
                  <c:v>63</c:v>
                </c:pt>
                <c:pt idx="1829">
                  <c:v>54</c:v>
                </c:pt>
                <c:pt idx="1830">
                  <c:v>36</c:v>
                </c:pt>
                <c:pt idx="1831">
                  <c:v>41</c:v>
                </c:pt>
                <c:pt idx="1832">
                  <c:v>51</c:v>
                </c:pt>
                <c:pt idx="1833">
                  <c:v>70</c:v>
                </c:pt>
                <c:pt idx="1834">
                  <c:v>46</c:v>
                </c:pt>
                <c:pt idx="1835">
                  <c:v>49</c:v>
                </c:pt>
                <c:pt idx="1836">
                  <c:v>62</c:v>
                </c:pt>
                <c:pt idx="1837">
                  <c:v>46</c:v>
                </c:pt>
                <c:pt idx="1838">
                  <c:v>60</c:v>
                </c:pt>
                <c:pt idx="1839">
                  <c:v>36</c:v>
                </c:pt>
                <c:pt idx="1840">
                  <c:v>33</c:v>
                </c:pt>
                <c:pt idx="1841">
                  <c:v>32</c:v>
                </c:pt>
                <c:pt idx="1842">
                  <c:v>37</c:v>
                </c:pt>
                <c:pt idx="1843">
                  <c:v>52</c:v>
                </c:pt>
                <c:pt idx="1844">
                  <c:v>52</c:v>
                </c:pt>
                <c:pt idx="1845">
                  <c:v>60</c:v>
                </c:pt>
                <c:pt idx="1846">
                  <c:v>61</c:v>
                </c:pt>
                <c:pt idx="1847">
                  <c:v>66</c:v>
                </c:pt>
                <c:pt idx="1848">
                  <c:v>38</c:v>
                </c:pt>
                <c:pt idx="1849">
                  <c:v>44</c:v>
                </c:pt>
                <c:pt idx="1850">
                  <c:v>67</c:v>
                </c:pt>
                <c:pt idx="1851">
                  <c:v>43</c:v>
                </c:pt>
                <c:pt idx="1852">
                  <c:v>36</c:v>
                </c:pt>
                <c:pt idx="1853">
                  <c:v>32</c:v>
                </c:pt>
                <c:pt idx="1854">
                  <c:v>41</c:v>
                </c:pt>
                <c:pt idx="1855">
                  <c:v>37</c:v>
                </c:pt>
                <c:pt idx="1856">
                  <c:v>36</c:v>
                </c:pt>
                <c:pt idx="1857">
                  <c:v>43</c:v>
                </c:pt>
                <c:pt idx="1858">
                  <c:v>40</c:v>
                </c:pt>
                <c:pt idx="1859">
                  <c:v>42</c:v>
                </c:pt>
                <c:pt idx="1860">
                  <c:v>63</c:v>
                </c:pt>
                <c:pt idx="1861">
                  <c:v>70</c:v>
                </c:pt>
                <c:pt idx="1862">
                  <c:v>43</c:v>
                </c:pt>
                <c:pt idx="1863">
                  <c:v>42</c:v>
                </c:pt>
                <c:pt idx="1864">
                  <c:v>35</c:v>
                </c:pt>
                <c:pt idx="1865">
                  <c:v>41</c:v>
                </c:pt>
                <c:pt idx="1866">
                  <c:v>60</c:v>
                </c:pt>
                <c:pt idx="1867">
                  <c:v>53</c:v>
                </c:pt>
                <c:pt idx="1868">
                  <c:v>36</c:v>
                </c:pt>
                <c:pt idx="1869">
                  <c:v>46</c:v>
                </c:pt>
                <c:pt idx="1870">
                  <c:v>46</c:v>
                </c:pt>
                <c:pt idx="1871">
                  <c:v>49</c:v>
                </c:pt>
                <c:pt idx="1872">
                  <c:v>65</c:v>
                </c:pt>
                <c:pt idx="1873">
                  <c:v>64</c:v>
                </c:pt>
                <c:pt idx="1874">
                  <c:v>44</c:v>
                </c:pt>
                <c:pt idx="1875">
                  <c:v>42</c:v>
                </c:pt>
                <c:pt idx="1876">
                  <c:v>70</c:v>
                </c:pt>
                <c:pt idx="1877">
                  <c:v>31</c:v>
                </c:pt>
                <c:pt idx="1878">
                  <c:v>57</c:v>
                </c:pt>
                <c:pt idx="1879">
                  <c:v>48</c:v>
                </c:pt>
                <c:pt idx="1880">
                  <c:v>51</c:v>
                </c:pt>
                <c:pt idx="1881">
                  <c:v>42</c:v>
                </c:pt>
                <c:pt idx="1882">
                  <c:v>40</c:v>
                </c:pt>
                <c:pt idx="1883">
                  <c:v>41</c:v>
                </c:pt>
                <c:pt idx="1884">
                  <c:v>51</c:v>
                </c:pt>
                <c:pt idx="1885">
                  <c:v>54</c:v>
                </c:pt>
                <c:pt idx="1886">
                  <c:v>34</c:v>
                </c:pt>
                <c:pt idx="1887">
                  <c:v>44</c:v>
                </c:pt>
                <c:pt idx="1888">
                  <c:v>48</c:v>
                </c:pt>
                <c:pt idx="1889">
                  <c:v>45</c:v>
                </c:pt>
                <c:pt idx="1890">
                  <c:v>49</c:v>
                </c:pt>
                <c:pt idx="1891">
                  <c:v>53</c:v>
                </c:pt>
                <c:pt idx="1892">
                  <c:v>34</c:v>
                </c:pt>
                <c:pt idx="1893">
                  <c:v>55</c:v>
                </c:pt>
                <c:pt idx="1894">
                  <c:v>54</c:v>
                </c:pt>
                <c:pt idx="1895">
                  <c:v>51</c:v>
                </c:pt>
                <c:pt idx="1896">
                  <c:v>51</c:v>
                </c:pt>
                <c:pt idx="1897">
                  <c:v>37</c:v>
                </c:pt>
                <c:pt idx="1898">
                  <c:v>59</c:v>
                </c:pt>
                <c:pt idx="1899">
                  <c:v>64</c:v>
                </c:pt>
                <c:pt idx="1900">
                  <c:v>60</c:v>
                </c:pt>
                <c:pt idx="1901">
                  <c:v>39</c:v>
                </c:pt>
                <c:pt idx="1902">
                  <c:v>44</c:v>
                </c:pt>
                <c:pt idx="1903">
                  <c:v>34</c:v>
                </c:pt>
                <c:pt idx="1904">
                  <c:v>44</c:v>
                </c:pt>
                <c:pt idx="1905">
                  <c:v>41</c:v>
                </c:pt>
                <c:pt idx="1906">
                  <c:v>68</c:v>
                </c:pt>
                <c:pt idx="1907">
                  <c:v>45</c:v>
                </c:pt>
                <c:pt idx="1908">
                  <c:v>73</c:v>
                </c:pt>
                <c:pt idx="1909">
                  <c:v>33</c:v>
                </c:pt>
                <c:pt idx="1910">
                  <c:v>37</c:v>
                </c:pt>
                <c:pt idx="1911">
                  <c:v>64</c:v>
                </c:pt>
                <c:pt idx="1912">
                  <c:v>51</c:v>
                </c:pt>
                <c:pt idx="1913">
                  <c:v>60</c:v>
                </c:pt>
                <c:pt idx="1914">
                  <c:v>49</c:v>
                </c:pt>
                <c:pt idx="1915">
                  <c:v>55</c:v>
                </c:pt>
                <c:pt idx="1916">
                  <c:v>38</c:v>
                </c:pt>
                <c:pt idx="1917">
                  <c:v>37</c:v>
                </c:pt>
                <c:pt idx="1918">
                  <c:v>36</c:v>
                </c:pt>
                <c:pt idx="1919">
                  <c:v>44</c:v>
                </c:pt>
                <c:pt idx="1920">
                  <c:v>67</c:v>
                </c:pt>
                <c:pt idx="1921">
                  <c:v>63</c:v>
                </c:pt>
                <c:pt idx="1922">
                  <c:v>49</c:v>
                </c:pt>
                <c:pt idx="1923">
                  <c:v>39</c:v>
                </c:pt>
                <c:pt idx="1924">
                  <c:v>48</c:v>
                </c:pt>
                <c:pt idx="1925">
                  <c:v>55</c:v>
                </c:pt>
                <c:pt idx="1926">
                  <c:v>52</c:v>
                </c:pt>
                <c:pt idx="1927">
                  <c:v>44</c:v>
                </c:pt>
                <c:pt idx="1928">
                  <c:v>46</c:v>
                </c:pt>
                <c:pt idx="1929">
                  <c:v>47</c:v>
                </c:pt>
                <c:pt idx="1930">
                  <c:v>44</c:v>
                </c:pt>
                <c:pt idx="1931">
                  <c:v>34</c:v>
                </c:pt>
                <c:pt idx="1932">
                  <c:v>50</c:v>
                </c:pt>
                <c:pt idx="1933">
                  <c:v>67</c:v>
                </c:pt>
                <c:pt idx="1934">
                  <c:v>37</c:v>
                </c:pt>
                <c:pt idx="1935">
                  <c:v>66</c:v>
                </c:pt>
                <c:pt idx="1936">
                  <c:v>38</c:v>
                </c:pt>
                <c:pt idx="1937">
                  <c:v>42</c:v>
                </c:pt>
                <c:pt idx="1938">
                  <c:v>64</c:v>
                </c:pt>
                <c:pt idx="1939">
                  <c:v>45</c:v>
                </c:pt>
                <c:pt idx="1940">
                  <c:v>44</c:v>
                </c:pt>
                <c:pt idx="1941">
                  <c:v>38</c:v>
                </c:pt>
                <c:pt idx="1942">
                  <c:v>54</c:v>
                </c:pt>
                <c:pt idx="1943">
                  <c:v>53</c:v>
                </c:pt>
                <c:pt idx="1944">
                  <c:v>69</c:v>
                </c:pt>
                <c:pt idx="1945">
                  <c:v>38</c:v>
                </c:pt>
                <c:pt idx="1946">
                  <c:v>47</c:v>
                </c:pt>
                <c:pt idx="1947">
                  <c:v>61</c:v>
                </c:pt>
                <c:pt idx="1948">
                  <c:v>59</c:v>
                </c:pt>
                <c:pt idx="1949">
                  <c:v>48</c:v>
                </c:pt>
                <c:pt idx="1950">
                  <c:v>46</c:v>
                </c:pt>
                <c:pt idx="1951">
                  <c:v>52</c:v>
                </c:pt>
                <c:pt idx="1952">
                  <c:v>72</c:v>
                </c:pt>
                <c:pt idx="1953">
                  <c:v>65</c:v>
                </c:pt>
                <c:pt idx="1954">
                  <c:v>58</c:v>
                </c:pt>
                <c:pt idx="1955">
                  <c:v>69</c:v>
                </c:pt>
                <c:pt idx="1956">
                  <c:v>58</c:v>
                </c:pt>
                <c:pt idx="1957">
                  <c:v>56</c:v>
                </c:pt>
                <c:pt idx="1958">
                  <c:v>71</c:v>
                </c:pt>
                <c:pt idx="1959">
                  <c:v>62</c:v>
                </c:pt>
                <c:pt idx="1960">
                  <c:v>54</c:v>
                </c:pt>
                <c:pt idx="1961">
                  <c:v>51</c:v>
                </c:pt>
                <c:pt idx="1962">
                  <c:v>71</c:v>
                </c:pt>
                <c:pt idx="1963">
                  <c:v>69</c:v>
                </c:pt>
                <c:pt idx="1964">
                  <c:v>72</c:v>
                </c:pt>
                <c:pt idx="1965">
                  <c:v>67</c:v>
                </c:pt>
                <c:pt idx="1966">
                  <c:v>57</c:v>
                </c:pt>
                <c:pt idx="1967">
                  <c:v>57</c:v>
                </c:pt>
                <c:pt idx="1968">
                  <c:v>61</c:v>
                </c:pt>
                <c:pt idx="1969">
                  <c:v>70</c:v>
                </c:pt>
                <c:pt idx="1970">
                  <c:v>75</c:v>
                </c:pt>
                <c:pt idx="1971">
                  <c:v>49</c:v>
                </c:pt>
                <c:pt idx="1972">
                  <c:v>59</c:v>
                </c:pt>
                <c:pt idx="1973">
                  <c:v>45</c:v>
                </c:pt>
                <c:pt idx="1974">
                  <c:v>77</c:v>
                </c:pt>
                <c:pt idx="1975">
                  <c:v>50</c:v>
                </c:pt>
                <c:pt idx="1976">
                  <c:v>67</c:v>
                </c:pt>
                <c:pt idx="1977">
                  <c:v>69</c:v>
                </c:pt>
                <c:pt idx="1978">
                  <c:v>71</c:v>
                </c:pt>
                <c:pt idx="1979">
                  <c:v>61</c:v>
                </c:pt>
                <c:pt idx="1980">
                  <c:v>73</c:v>
                </c:pt>
                <c:pt idx="1981">
                  <c:v>71</c:v>
                </c:pt>
                <c:pt idx="1982">
                  <c:v>61</c:v>
                </c:pt>
                <c:pt idx="1983">
                  <c:v>71</c:v>
                </c:pt>
                <c:pt idx="1984">
                  <c:v>63</c:v>
                </c:pt>
                <c:pt idx="1985">
                  <c:v>47</c:v>
                </c:pt>
                <c:pt idx="1986">
                  <c:v>51</c:v>
                </c:pt>
                <c:pt idx="1987">
                  <c:v>65</c:v>
                </c:pt>
                <c:pt idx="1988">
                  <c:v>69</c:v>
                </c:pt>
                <c:pt idx="1989">
                  <c:v>60</c:v>
                </c:pt>
                <c:pt idx="1990">
                  <c:v>70</c:v>
                </c:pt>
                <c:pt idx="1991">
                  <c:v>64</c:v>
                </c:pt>
                <c:pt idx="1992">
                  <c:v>45</c:v>
                </c:pt>
                <c:pt idx="1993">
                  <c:v>63</c:v>
                </c:pt>
                <c:pt idx="1994">
                  <c:v>71</c:v>
                </c:pt>
                <c:pt idx="1995">
                  <c:v>71</c:v>
                </c:pt>
                <c:pt idx="1996">
                  <c:v>55</c:v>
                </c:pt>
                <c:pt idx="1997">
                  <c:v>55</c:v>
                </c:pt>
                <c:pt idx="1998">
                  <c:v>66</c:v>
                </c:pt>
                <c:pt idx="1999">
                  <c:v>66</c:v>
                </c:pt>
                <c:pt idx="2000">
                  <c:v>76</c:v>
                </c:pt>
                <c:pt idx="2001">
                  <c:v>51</c:v>
                </c:pt>
                <c:pt idx="2002">
                  <c:v>68</c:v>
                </c:pt>
                <c:pt idx="2003">
                  <c:v>51</c:v>
                </c:pt>
                <c:pt idx="2004">
                  <c:v>70</c:v>
                </c:pt>
                <c:pt idx="2005">
                  <c:v>62</c:v>
                </c:pt>
                <c:pt idx="2006">
                  <c:v>71</c:v>
                </c:pt>
                <c:pt idx="2007">
                  <c:v>57</c:v>
                </c:pt>
                <c:pt idx="2008">
                  <c:v>54</c:v>
                </c:pt>
                <c:pt idx="2009">
                  <c:v>60</c:v>
                </c:pt>
                <c:pt idx="2010">
                  <c:v>62</c:v>
                </c:pt>
                <c:pt idx="2011">
                  <c:v>47</c:v>
                </c:pt>
                <c:pt idx="2012">
                  <c:v>64</c:v>
                </c:pt>
                <c:pt idx="2013">
                  <c:v>49</c:v>
                </c:pt>
                <c:pt idx="2014">
                  <c:v>42</c:v>
                </c:pt>
                <c:pt idx="2015">
                  <c:v>64</c:v>
                </c:pt>
                <c:pt idx="2016">
                  <c:v>68</c:v>
                </c:pt>
                <c:pt idx="2017">
                  <c:v>73</c:v>
                </c:pt>
                <c:pt idx="2018">
                  <c:v>49</c:v>
                </c:pt>
                <c:pt idx="2019">
                  <c:v>60</c:v>
                </c:pt>
                <c:pt idx="2020">
                  <c:v>50</c:v>
                </c:pt>
              </c:numCache>
            </c:numRef>
          </c:xVal>
          <c:yVal>
            <c:numRef>
              <c:f>Data!$AM$2:$AM$2022</c:f>
              <c:numCache>
                <c:formatCode>[$R$-416]\ #,##0.00</c:formatCode>
                <c:ptCount val="2021"/>
                <c:pt idx="0">
                  <c:v>2074</c:v>
                </c:pt>
                <c:pt idx="1">
                  <c:v>1958</c:v>
                </c:pt>
                <c:pt idx="2">
                  <c:v>1893</c:v>
                </c:pt>
                <c:pt idx="3">
                  <c:v>1870</c:v>
                </c:pt>
                <c:pt idx="4">
                  <c:v>1862</c:v>
                </c:pt>
                <c:pt idx="5">
                  <c:v>1826</c:v>
                </c:pt>
                <c:pt idx="6">
                  <c:v>1812</c:v>
                </c:pt>
                <c:pt idx="7">
                  <c:v>1804</c:v>
                </c:pt>
                <c:pt idx="8">
                  <c:v>1789</c:v>
                </c:pt>
                <c:pt idx="9">
                  <c:v>1779</c:v>
                </c:pt>
                <c:pt idx="10">
                  <c:v>1754</c:v>
                </c:pt>
                <c:pt idx="11">
                  <c:v>1750</c:v>
                </c:pt>
                <c:pt idx="12">
                  <c:v>1702</c:v>
                </c:pt>
                <c:pt idx="13">
                  <c:v>1662</c:v>
                </c:pt>
                <c:pt idx="14">
                  <c:v>1638</c:v>
                </c:pt>
                <c:pt idx="15">
                  <c:v>1633</c:v>
                </c:pt>
                <c:pt idx="16">
                  <c:v>1617</c:v>
                </c:pt>
                <c:pt idx="17">
                  <c:v>1615</c:v>
                </c:pt>
                <c:pt idx="18">
                  <c:v>1596</c:v>
                </c:pt>
                <c:pt idx="19">
                  <c:v>1588</c:v>
                </c:pt>
                <c:pt idx="20">
                  <c:v>1576</c:v>
                </c:pt>
                <c:pt idx="21">
                  <c:v>1504</c:v>
                </c:pt>
                <c:pt idx="22">
                  <c:v>1477</c:v>
                </c:pt>
                <c:pt idx="23">
                  <c:v>1472</c:v>
                </c:pt>
                <c:pt idx="24">
                  <c:v>1453</c:v>
                </c:pt>
                <c:pt idx="25">
                  <c:v>1442</c:v>
                </c:pt>
                <c:pt idx="26">
                  <c:v>1338</c:v>
                </c:pt>
                <c:pt idx="27">
                  <c:v>1334</c:v>
                </c:pt>
                <c:pt idx="28">
                  <c:v>1319</c:v>
                </c:pt>
                <c:pt idx="29">
                  <c:v>1313</c:v>
                </c:pt>
                <c:pt idx="30">
                  <c:v>1307</c:v>
                </c:pt>
                <c:pt idx="31">
                  <c:v>1307</c:v>
                </c:pt>
                <c:pt idx="32">
                  <c:v>1293</c:v>
                </c:pt>
                <c:pt idx="33">
                  <c:v>1245</c:v>
                </c:pt>
                <c:pt idx="34">
                  <c:v>1241</c:v>
                </c:pt>
                <c:pt idx="35">
                  <c:v>1232</c:v>
                </c:pt>
                <c:pt idx="36">
                  <c:v>1229</c:v>
                </c:pt>
                <c:pt idx="37">
                  <c:v>1217</c:v>
                </c:pt>
                <c:pt idx="38">
                  <c:v>1199</c:v>
                </c:pt>
                <c:pt idx="39">
                  <c:v>1192</c:v>
                </c:pt>
                <c:pt idx="40">
                  <c:v>1190</c:v>
                </c:pt>
                <c:pt idx="41">
                  <c:v>1187</c:v>
                </c:pt>
                <c:pt idx="42">
                  <c:v>1185</c:v>
                </c:pt>
                <c:pt idx="43">
                  <c:v>1179</c:v>
                </c:pt>
                <c:pt idx="44">
                  <c:v>1173</c:v>
                </c:pt>
                <c:pt idx="45">
                  <c:v>1168</c:v>
                </c:pt>
                <c:pt idx="46">
                  <c:v>1156</c:v>
                </c:pt>
                <c:pt idx="47">
                  <c:v>1152</c:v>
                </c:pt>
                <c:pt idx="48">
                  <c:v>1150</c:v>
                </c:pt>
                <c:pt idx="49">
                  <c:v>1112</c:v>
                </c:pt>
                <c:pt idx="50">
                  <c:v>1103</c:v>
                </c:pt>
                <c:pt idx="51">
                  <c:v>1102</c:v>
                </c:pt>
                <c:pt idx="52">
                  <c:v>1093</c:v>
                </c:pt>
                <c:pt idx="53">
                  <c:v>1079</c:v>
                </c:pt>
                <c:pt idx="54">
                  <c:v>1071</c:v>
                </c:pt>
                <c:pt idx="55">
                  <c:v>1062</c:v>
                </c:pt>
                <c:pt idx="56">
                  <c:v>1049</c:v>
                </c:pt>
                <c:pt idx="57">
                  <c:v>1034</c:v>
                </c:pt>
                <c:pt idx="58">
                  <c:v>1027</c:v>
                </c:pt>
                <c:pt idx="59">
                  <c:v>995</c:v>
                </c:pt>
                <c:pt idx="60">
                  <c:v>982</c:v>
                </c:pt>
                <c:pt idx="61">
                  <c:v>974</c:v>
                </c:pt>
                <c:pt idx="62">
                  <c:v>946</c:v>
                </c:pt>
                <c:pt idx="63">
                  <c:v>940</c:v>
                </c:pt>
                <c:pt idx="64">
                  <c:v>928</c:v>
                </c:pt>
                <c:pt idx="65">
                  <c:v>916</c:v>
                </c:pt>
                <c:pt idx="66">
                  <c:v>908</c:v>
                </c:pt>
                <c:pt idx="67">
                  <c:v>902</c:v>
                </c:pt>
                <c:pt idx="68">
                  <c:v>902</c:v>
                </c:pt>
                <c:pt idx="69">
                  <c:v>895</c:v>
                </c:pt>
                <c:pt idx="70">
                  <c:v>882</c:v>
                </c:pt>
                <c:pt idx="71">
                  <c:v>868</c:v>
                </c:pt>
                <c:pt idx="72">
                  <c:v>845</c:v>
                </c:pt>
                <c:pt idx="73">
                  <c:v>813</c:v>
                </c:pt>
                <c:pt idx="74">
                  <c:v>811</c:v>
                </c:pt>
                <c:pt idx="75">
                  <c:v>797</c:v>
                </c:pt>
                <c:pt idx="76">
                  <c:v>795</c:v>
                </c:pt>
                <c:pt idx="77">
                  <c:v>793</c:v>
                </c:pt>
                <c:pt idx="78">
                  <c:v>792</c:v>
                </c:pt>
                <c:pt idx="79">
                  <c:v>792</c:v>
                </c:pt>
                <c:pt idx="80">
                  <c:v>789</c:v>
                </c:pt>
                <c:pt idx="81">
                  <c:v>778</c:v>
                </c:pt>
                <c:pt idx="82">
                  <c:v>778</c:v>
                </c:pt>
                <c:pt idx="83">
                  <c:v>734</c:v>
                </c:pt>
                <c:pt idx="84">
                  <c:v>733</c:v>
                </c:pt>
                <c:pt idx="85">
                  <c:v>732</c:v>
                </c:pt>
                <c:pt idx="86">
                  <c:v>730</c:v>
                </c:pt>
                <c:pt idx="87">
                  <c:v>708</c:v>
                </c:pt>
                <c:pt idx="88">
                  <c:v>689</c:v>
                </c:pt>
                <c:pt idx="89">
                  <c:v>682</c:v>
                </c:pt>
                <c:pt idx="90">
                  <c:v>663</c:v>
                </c:pt>
                <c:pt idx="91">
                  <c:v>638</c:v>
                </c:pt>
                <c:pt idx="92">
                  <c:v>637</c:v>
                </c:pt>
                <c:pt idx="93">
                  <c:v>602</c:v>
                </c:pt>
                <c:pt idx="94">
                  <c:v>601</c:v>
                </c:pt>
                <c:pt idx="95">
                  <c:v>595</c:v>
                </c:pt>
                <c:pt idx="96">
                  <c:v>590</c:v>
                </c:pt>
                <c:pt idx="97">
                  <c:v>535</c:v>
                </c:pt>
                <c:pt idx="98">
                  <c:v>521</c:v>
                </c:pt>
                <c:pt idx="99">
                  <c:v>497</c:v>
                </c:pt>
                <c:pt idx="100">
                  <c:v>493</c:v>
                </c:pt>
                <c:pt idx="101">
                  <c:v>493</c:v>
                </c:pt>
                <c:pt idx="102">
                  <c:v>491</c:v>
                </c:pt>
                <c:pt idx="103">
                  <c:v>447</c:v>
                </c:pt>
                <c:pt idx="104">
                  <c:v>441</c:v>
                </c:pt>
                <c:pt idx="105">
                  <c:v>421</c:v>
                </c:pt>
                <c:pt idx="106">
                  <c:v>400</c:v>
                </c:pt>
                <c:pt idx="107">
                  <c:v>390</c:v>
                </c:pt>
                <c:pt idx="108">
                  <c:v>384</c:v>
                </c:pt>
                <c:pt idx="109">
                  <c:v>377</c:v>
                </c:pt>
                <c:pt idx="110">
                  <c:v>365</c:v>
                </c:pt>
                <c:pt idx="111">
                  <c:v>361</c:v>
                </c:pt>
                <c:pt idx="112">
                  <c:v>343</c:v>
                </c:pt>
                <c:pt idx="113">
                  <c:v>332</c:v>
                </c:pt>
                <c:pt idx="114">
                  <c:v>331</c:v>
                </c:pt>
                <c:pt idx="115">
                  <c:v>310</c:v>
                </c:pt>
                <c:pt idx="116">
                  <c:v>310</c:v>
                </c:pt>
                <c:pt idx="117">
                  <c:v>309</c:v>
                </c:pt>
                <c:pt idx="118">
                  <c:v>305</c:v>
                </c:pt>
                <c:pt idx="119">
                  <c:v>302</c:v>
                </c:pt>
                <c:pt idx="120">
                  <c:v>294</c:v>
                </c:pt>
                <c:pt idx="121">
                  <c:v>293</c:v>
                </c:pt>
                <c:pt idx="122">
                  <c:v>284</c:v>
                </c:pt>
                <c:pt idx="123">
                  <c:v>283</c:v>
                </c:pt>
                <c:pt idx="124">
                  <c:v>272</c:v>
                </c:pt>
                <c:pt idx="125">
                  <c:v>269</c:v>
                </c:pt>
                <c:pt idx="126">
                  <c:v>259</c:v>
                </c:pt>
                <c:pt idx="127">
                  <c:v>236</c:v>
                </c:pt>
                <c:pt idx="128">
                  <c:v>235</c:v>
                </c:pt>
                <c:pt idx="129">
                  <c:v>222</c:v>
                </c:pt>
                <c:pt idx="130">
                  <c:v>203</c:v>
                </c:pt>
                <c:pt idx="131">
                  <c:v>192</c:v>
                </c:pt>
                <c:pt idx="132">
                  <c:v>189</c:v>
                </c:pt>
                <c:pt idx="133">
                  <c:v>187</c:v>
                </c:pt>
                <c:pt idx="134">
                  <c:v>185</c:v>
                </c:pt>
                <c:pt idx="135">
                  <c:v>180</c:v>
                </c:pt>
                <c:pt idx="136">
                  <c:v>180</c:v>
                </c:pt>
                <c:pt idx="137">
                  <c:v>174</c:v>
                </c:pt>
                <c:pt idx="138">
                  <c:v>171</c:v>
                </c:pt>
                <c:pt idx="139">
                  <c:v>152</c:v>
                </c:pt>
                <c:pt idx="140">
                  <c:v>149</c:v>
                </c:pt>
                <c:pt idx="141">
                  <c:v>144</c:v>
                </c:pt>
                <c:pt idx="142">
                  <c:v>139</c:v>
                </c:pt>
                <c:pt idx="143">
                  <c:v>108</c:v>
                </c:pt>
                <c:pt idx="144">
                  <c:v>103</c:v>
                </c:pt>
                <c:pt idx="145">
                  <c:v>102</c:v>
                </c:pt>
                <c:pt idx="146">
                  <c:v>101</c:v>
                </c:pt>
                <c:pt idx="147">
                  <c:v>99</c:v>
                </c:pt>
                <c:pt idx="148">
                  <c:v>96</c:v>
                </c:pt>
                <c:pt idx="149">
                  <c:v>94</c:v>
                </c:pt>
                <c:pt idx="150">
                  <c:v>92</c:v>
                </c:pt>
                <c:pt idx="151">
                  <c:v>91</c:v>
                </c:pt>
                <c:pt idx="152">
                  <c:v>84</c:v>
                </c:pt>
                <c:pt idx="153">
                  <c:v>76</c:v>
                </c:pt>
                <c:pt idx="154">
                  <c:v>68</c:v>
                </c:pt>
                <c:pt idx="155">
                  <c:v>67</c:v>
                </c:pt>
                <c:pt idx="156">
                  <c:v>65</c:v>
                </c:pt>
                <c:pt idx="157">
                  <c:v>64</c:v>
                </c:pt>
                <c:pt idx="158">
                  <c:v>63</c:v>
                </c:pt>
                <c:pt idx="159">
                  <c:v>63</c:v>
                </c:pt>
                <c:pt idx="160">
                  <c:v>63</c:v>
                </c:pt>
                <c:pt idx="161">
                  <c:v>62</c:v>
                </c:pt>
                <c:pt idx="162">
                  <c:v>59</c:v>
                </c:pt>
                <c:pt idx="163">
                  <c:v>59</c:v>
                </c:pt>
                <c:pt idx="164">
                  <c:v>57</c:v>
                </c:pt>
                <c:pt idx="165">
                  <c:v>56</c:v>
                </c:pt>
                <c:pt idx="166">
                  <c:v>55</c:v>
                </c:pt>
                <c:pt idx="167">
                  <c:v>55</c:v>
                </c:pt>
                <c:pt idx="168">
                  <c:v>54</c:v>
                </c:pt>
                <c:pt idx="169">
                  <c:v>54</c:v>
                </c:pt>
                <c:pt idx="170">
                  <c:v>53</c:v>
                </c:pt>
                <c:pt idx="171">
                  <c:v>53</c:v>
                </c:pt>
                <c:pt idx="172">
                  <c:v>52</c:v>
                </c:pt>
                <c:pt idx="173">
                  <c:v>51</c:v>
                </c:pt>
                <c:pt idx="174">
                  <c:v>49</c:v>
                </c:pt>
                <c:pt idx="175">
                  <c:v>49</c:v>
                </c:pt>
                <c:pt idx="176">
                  <c:v>48</c:v>
                </c:pt>
                <c:pt idx="177">
                  <c:v>46</c:v>
                </c:pt>
                <c:pt idx="178">
                  <c:v>46</c:v>
                </c:pt>
                <c:pt idx="179">
                  <c:v>45</c:v>
                </c:pt>
                <c:pt idx="180">
                  <c:v>44</c:v>
                </c:pt>
                <c:pt idx="181">
                  <c:v>43</c:v>
                </c:pt>
                <c:pt idx="182">
                  <c:v>43</c:v>
                </c:pt>
                <c:pt idx="183">
                  <c:v>42</c:v>
                </c:pt>
                <c:pt idx="184">
                  <c:v>39</c:v>
                </c:pt>
                <c:pt idx="185">
                  <c:v>39</c:v>
                </c:pt>
                <c:pt idx="186">
                  <c:v>38</c:v>
                </c:pt>
                <c:pt idx="187">
                  <c:v>38</c:v>
                </c:pt>
                <c:pt idx="188">
                  <c:v>36</c:v>
                </c:pt>
                <c:pt idx="189">
                  <c:v>35</c:v>
                </c:pt>
                <c:pt idx="190">
                  <c:v>32</c:v>
                </c:pt>
                <c:pt idx="191">
                  <c:v>32</c:v>
                </c:pt>
                <c:pt idx="192">
                  <c:v>31</c:v>
                </c:pt>
                <c:pt idx="193">
                  <c:v>30</c:v>
                </c:pt>
                <c:pt idx="194">
                  <c:v>29</c:v>
                </c:pt>
                <c:pt idx="195">
                  <c:v>28</c:v>
                </c:pt>
                <c:pt idx="196">
                  <c:v>28</c:v>
                </c:pt>
                <c:pt idx="197">
                  <c:v>22</c:v>
                </c:pt>
                <c:pt idx="198">
                  <c:v>22</c:v>
                </c:pt>
                <c:pt idx="199">
                  <c:v>21</c:v>
                </c:pt>
                <c:pt idx="200">
                  <c:v>20</c:v>
                </c:pt>
                <c:pt idx="201">
                  <c:v>20</c:v>
                </c:pt>
                <c:pt idx="202">
                  <c:v>20</c:v>
                </c:pt>
                <c:pt idx="203">
                  <c:v>20</c:v>
                </c:pt>
                <c:pt idx="204">
                  <c:v>18</c:v>
                </c:pt>
                <c:pt idx="205">
                  <c:v>16</c:v>
                </c:pt>
                <c:pt idx="206">
                  <c:v>16</c:v>
                </c:pt>
                <c:pt idx="207">
                  <c:v>15</c:v>
                </c:pt>
                <c:pt idx="208">
                  <c:v>14</c:v>
                </c:pt>
                <c:pt idx="209">
                  <c:v>13</c:v>
                </c:pt>
                <c:pt idx="210">
                  <c:v>13</c:v>
                </c:pt>
                <c:pt idx="211">
                  <c:v>11</c:v>
                </c:pt>
                <c:pt idx="212">
                  <c:v>8</c:v>
                </c:pt>
                <c:pt idx="213">
                  <c:v>6</c:v>
                </c:pt>
                <c:pt idx="214">
                  <c:v>2486</c:v>
                </c:pt>
                <c:pt idx="215">
                  <c:v>2440</c:v>
                </c:pt>
                <c:pt idx="216">
                  <c:v>2352</c:v>
                </c:pt>
                <c:pt idx="217">
                  <c:v>2346</c:v>
                </c:pt>
                <c:pt idx="218">
                  <c:v>2231</c:v>
                </c:pt>
                <c:pt idx="219">
                  <c:v>2211</c:v>
                </c:pt>
                <c:pt idx="220">
                  <c:v>2157</c:v>
                </c:pt>
                <c:pt idx="221">
                  <c:v>2153</c:v>
                </c:pt>
                <c:pt idx="222">
                  <c:v>2126</c:v>
                </c:pt>
                <c:pt idx="223">
                  <c:v>2119</c:v>
                </c:pt>
                <c:pt idx="224">
                  <c:v>2091</c:v>
                </c:pt>
                <c:pt idx="225">
                  <c:v>2086</c:v>
                </c:pt>
                <c:pt idx="226">
                  <c:v>2053</c:v>
                </c:pt>
                <c:pt idx="227">
                  <c:v>2043</c:v>
                </c:pt>
                <c:pt idx="228">
                  <c:v>2034</c:v>
                </c:pt>
                <c:pt idx="229">
                  <c:v>1958</c:v>
                </c:pt>
                <c:pt idx="230">
                  <c:v>1947</c:v>
                </c:pt>
                <c:pt idx="231">
                  <c:v>1919</c:v>
                </c:pt>
                <c:pt idx="232">
                  <c:v>1919</c:v>
                </c:pt>
                <c:pt idx="233">
                  <c:v>1910</c:v>
                </c:pt>
                <c:pt idx="234">
                  <c:v>1908</c:v>
                </c:pt>
                <c:pt idx="235">
                  <c:v>1902</c:v>
                </c:pt>
                <c:pt idx="236">
                  <c:v>1899</c:v>
                </c:pt>
                <c:pt idx="237">
                  <c:v>1890</c:v>
                </c:pt>
                <c:pt idx="238">
                  <c:v>1869</c:v>
                </c:pt>
                <c:pt idx="239">
                  <c:v>1853</c:v>
                </c:pt>
                <c:pt idx="240">
                  <c:v>1853</c:v>
                </c:pt>
                <c:pt idx="241">
                  <c:v>1835</c:v>
                </c:pt>
                <c:pt idx="242">
                  <c:v>1829</c:v>
                </c:pt>
                <c:pt idx="243">
                  <c:v>1828</c:v>
                </c:pt>
                <c:pt idx="244">
                  <c:v>1822</c:v>
                </c:pt>
                <c:pt idx="245">
                  <c:v>1815</c:v>
                </c:pt>
                <c:pt idx="246">
                  <c:v>1795</c:v>
                </c:pt>
                <c:pt idx="247">
                  <c:v>1782</c:v>
                </c:pt>
                <c:pt idx="248">
                  <c:v>1782</c:v>
                </c:pt>
                <c:pt idx="249">
                  <c:v>1778</c:v>
                </c:pt>
                <c:pt idx="250">
                  <c:v>1772</c:v>
                </c:pt>
                <c:pt idx="251">
                  <c:v>1757</c:v>
                </c:pt>
                <c:pt idx="252">
                  <c:v>1753</c:v>
                </c:pt>
                <c:pt idx="253">
                  <c:v>1736</c:v>
                </c:pt>
                <c:pt idx="254">
                  <c:v>1730</c:v>
                </c:pt>
                <c:pt idx="255">
                  <c:v>1727</c:v>
                </c:pt>
                <c:pt idx="256">
                  <c:v>1724</c:v>
                </c:pt>
                <c:pt idx="257">
                  <c:v>1711</c:v>
                </c:pt>
                <c:pt idx="258">
                  <c:v>1706</c:v>
                </c:pt>
                <c:pt idx="259">
                  <c:v>1701</c:v>
                </c:pt>
                <c:pt idx="260">
                  <c:v>1693</c:v>
                </c:pt>
                <c:pt idx="261">
                  <c:v>1690</c:v>
                </c:pt>
                <c:pt idx="262">
                  <c:v>1682</c:v>
                </c:pt>
                <c:pt idx="263">
                  <c:v>1680</c:v>
                </c:pt>
                <c:pt idx="264">
                  <c:v>1678</c:v>
                </c:pt>
                <c:pt idx="265">
                  <c:v>1677</c:v>
                </c:pt>
                <c:pt idx="266">
                  <c:v>1672</c:v>
                </c:pt>
                <c:pt idx="267">
                  <c:v>1670</c:v>
                </c:pt>
                <c:pt idx="268">
                  <c:v>1658</c:v>
                </c:pt>
                <c:pt idx="269">
                  <c:v>1643</c:v>
                </c:pt>
                <c:pt idx="270">
                  <c:v>1638</c:v>
                </c:pt>
                <c:pt idx="271">
                  <c:v>1633</c:v>
                </c:pt>
                <c:pt idx="272">
                  <c:v>1627</c:v>
                </c:pt>
                <c:pt idx="273">
                  <c:v>1616</c:v>
                </c:pt>
                <c:pt idx="274">
                  <c:v>1615</c:v>
                </c:pt>
                <c:pt idx="275">
                  <c:v>1600</c:v>
                </c:pt>
                <c:pt idx="276">
                  <c:v>1597</c:v>
                </c:pt>
                <c:pt idx="277">
                  <c:v>1588</c:v>
                </c:pt>
                <c:pt idx="278">
                  <c:v>1586</c:v>
                </c:pt>
                <c:pt idx="279">
                  <c:v>1581</c:v>
                </c:pt>
                <c:pt idx="280">
                  <c:v>1566</c:v>
                </c:pt>
                <c:pt idx="281">
                  <c:v>1555</c:v>
                </c:pt>
                <c:pt idx="282">
                  <c:v>1536</c:v>
                </c:pt>
                <c:pt idx="283">
                  <c:v>1536</c:v>
                </c:pt>
                <c:pt idx="284">
                  <c:v>1533</c:v>
                </c:pt>
                <c:pt idx="285">
                  <c:v>1529</c:v>
                </c:pt>
                <c:pt idx="286">
                  <c:v>1528</c:v>
                </c:pt>
                <c:pt idx="287">
                  <c:v>1526</c:v>
                </c:pt>
                <c:pt idx="288">
                  <c:v>1526</c:v>
                </c:pt>
                <c:pt idx="289">
                  <c:v>1518</c:v>
                </c:pt>
                <c:pt idx="290">
                  <c:v>1515</c:v>
                </c:pt>
                <c:pt idx="291">
                  <c:v>1513</c:v>
                </c:pt>
                <c:pt idx="292">
                  <c:v>1512</c:v>
                </c:pt>
                <c:pt idx="293">
                  <c:v>1511</c:v>
                </c:pt>
                <c:pt idx="294">
                  <c:v>1507</c:v>
                </c:pt>
                <c:pt idx="295">
                  <c:v>1501</c:v>
                </c:pt>
                <c:pt idx="296">
                  <c:v>1495</c:v>
                </c:pt>
                <c:pt idx="297">
                  <c:v>1485</c:v>
                </c:pt>
                <c:pt idx="298">
                  <c:v>1479</c:v>
                </c:pt>
                <c:pt idx="299">
                  <c:v>1464</c:v>
                </c:pt>
                <c:pt idx="300">
                  <c:v>1455</c:v>
                </c:pt>
                <c:pt idx="301">
                  <c:v>1445</c:v>
                </c:pt>
                <c:pt idx="302">
                  <c:v>1443</c:v>
                </c:pt>
                <c:pt idx="303">
                  <c:v>1435</c:v>
                </c:pt>
                <c:pt idx="304">
                  <c:v>1428</c:v>
                </c:pt>
                <c:pt idx="305">
                  <c:v>1427</c:v>
                </c:pt>
                <c:pt idx="306">
                  <c:v>1416</c:v>
                </c:pt>
                <c:pt idx="307">
                  <c:v>1415</c:v>
                </c:pt>
                <c:pt idx="308">
                  <c:v>1410</c:v>
                </c:pt>
                <c:pt idx="309">
                  <c:v>1401</c:v>
                </c:pt>
                <c:pt idx="310">
                  <c:v>1401</c:v>
                </c:pt>
                <c:pt idx="311">
                  <c:v>1400</c:v>
                </c:pt>
                <c:pt idx="312">
                  <c:v>1395</c:v>
                </c:pt>
                <c:pt idx="313">
                  <c:v>1390</c:v>
                </c:pt>
                <c:pt idx="314">
                  <c:v>1388</c:v>
                </c:pt>
                <c:pt idx="315">
                  <c:v>1385</c:v>
                </c:pt>
                <c:pt idx="316">
                  <c:v>1383</c:v>
                </c:pt>
                <c:pt idx="317">
                  <c:v>1382</c:v>
                </c:pt>
                <c:pt idx="318">
                  <c:v>1380</c:v>
                </c:pt>
                <c:pt idx="319">
                  <c:v>1376</c:v>
                </c:pt>
                <c:pt idx="320">
                  <c:v>1370</c:v>
                </c:pt>
                <c:pt idx="321">
                  <c:v>1366</c:v>
                </c:pt>
                <c:pt idx="322">
                  <c:v>1366</c:v>
                </c:pt>
                <c:pt idx="323">
                  <c:v>1363</c:v>
                </c:pt>
                <c:pt idx="324">
                  <c:v>1348</c:v>
                </c:pt>
                <c:pt idx="325">
                  <c:v>1341</c:v>
                </c:pt>
                <c:pt idx="326">
                  <c:v>1338</c:v>
                </c:pt>
                <c:pt idx="327">
                  <c:v>1335</c:v>
                </c:pt>
                <c:pt idx="328">
                  <c:v>1327</c:v>
                </c:pt>
                <c:pt idx="329">
                  <c:v>1319</c:v>
                </c:pt>
                <c:pt idx="330">
                  <c:v>1319</c:v>
                </c:pt>
                <c:pt idx="331">
                  <c:v>1318</c:v>
                </c:pt>
                <c:pt idx="332">
                  <c:v>1305</c:v>
                </c:pt>
                <c:pt idx="333">
                  <c:v>1305</c:v>
                </c:pt>
                <c:pt idx="334">
                  <c:v>1298</c:v>
                </c:pt>
                <c:pt idx="335">
                  <c:v>1286</c:v>
                </c:pt>
                <c:pt idx="336">
                  <c:v>1283</c:v>
                </c:pt>
                <c:pt idx="337">
                  <c:v>1280</c:v>
                </c:pt>
                <c:pt idx="338">
                  <c:v>1270</c:v>
                </c:pt>
                <c:pt idx="339">
                  <c:v>1264</c:v>
                </c:pt>
                <c:pt idx="340">
                  <c:v>1253</c:v>
                </c:pt>
                <c:pt idx="341">
                  <c:v>1250</c:v>
                </c:pt>
                <c:pt idx="342">
                  <c:v>1242</c:v>
                </c:pt>
                <c:pt idx="343">
                  <c:v>1241</c:v>
                </c:pt>
                <c:pt idx="344">
                  <c:v>1230</c:v>
                </c:pt>
                <c:pt idx="345">
                  <c:v>1215</c:v>
                </c:pt>
                <c:pt idx="346">
                  <c:v>1215</c:v>
                </c:pt>
                <c:pt idx="347">
                  <c:v>1213</c:v>
                </c:pt>
                <c:pt idx="348">
                  <c:v>1213</c:v>
                </c:pt>
                <c:pt idx="349">
                  <c:v>1211</c:v>
                </c:pt>
                <c:pt idx="350">
                  <c:v>1208</c:v>
                </c:pt>
                <c:pt idx="351">
                  <c:v>1198</c:v>
                </c:pt>
                <c:pt idx="352">
                  <c:v>1198</c:v>
                </c:pt>
                <c:pt idx="353">
                  <c:v>1196</c:v>
                </c:pt>
                <c:pt idx="354">
                  <c:v>1193</c:v>
                </c:pt>
                <c:pt idx="355">
                  <c:v>1189</c:v>
                </c:pt>
                <c:pt idx="356">
                  <c:v>1188</c:v>
                </c:pt>
                <c:pt idx="357">
                  <c:v>1188</c:v>
                </c:pt>
                <c:pt idx="358">
                  <c:v>1182</c:v>
                </c:pt>
                <c:pt idx="359">
                  <c:v>1179</c:v>
                </c:pt>
                <c:pt idx="360">
                  <c:v>1178</c:v>
                </c:pt>
                <c:pt idx="361">
                  <c:v>1178</c:v>
                </c:pt>
                <c:pt idx="362">
                  <c:v>1175</c:v>
                </c:pt>
                <c:pt idx="363">
                  <c:v>1174</c:v>
                </c:pt>
                <c:pt idx="364">
                  <c:v>1173</c:v>
                </c:pt>
                <c:pt idx="365">
                  <c:v>1171</c:v>
                </c:pt>
                <c:pt idx="366">
                  <c:v>1161</c:v>
                </c:pt>
                <c:pt idx="367">
                  <c:v>1161</c:v>
                </c:pt>
                <c:pt idx="368">
                  <c:v>1152</c:v>
                </c:pt>
                <c:pt idx="369">
                  <c:v>1149</c:v>
                </c:pt>
                <c:pt idx="370">
                  <c:v>1147</c:v>
                </c:pt>
                <c:pt idx="371">
                  <c:v>1141</c:v>
                </c:pt>
                <c:pt idx="372">
                  <c:v>1134</c:v>
                </c:pt>
                <c:pt idx="373">
                  <c:v>1131</c:v>
                </c:pt>
                <c:pt idx="374">
                  <c:v>1125</c:v>
                </c:pt>
                <c:pt idx="375">
                  <c:v>1123</c:v>
                </c:pt>
                <c:pt idx="376">
                  <c:v>1120</c:v>
                </c:pt>
                <c:pt idx="377">
                  <c:v>1117</c:v>
                </c:pt>
                <c:pt idx="378">
                  <c:v>1115</c:v>
                </c:pt>
                <c:pt idx="379">
                  <c:v>1109</c:v>
                </c:pt>
                <c:pt idx="380">
                  <c:v>1106</c:v>
                </c:pt>
                <c:pt idx="381">
                  <c:v>1102</c:v>
                </c:pt>
                <c:pt idx="382">
                  <c:v>1097</c:v>
                </c:pt>
                <c:pt idx="383">
                  <c:v>1092</c:v>
                </c:pt>
                <c:pt idx="384">
                  <c:v>1089</c:v>
                </c:pt>
                <c:pt idx="385">
                  <c:v>1088</c:v>
                </c:pt>
                <c:pt idx="386">
                  <c:v>1086</c:v>
                </c:pt>
                <c:pt idx="387">
                  <c:v>1080</c:v>
                </c:pt>
                <c:pt idx="388">
                  <c:v>1078</c:v>
                </c:pt>
                <c:pt idx="389">
                  <c:v>1073</c:v>
                </c:pt>
                <c:pt idx="390">
                  <c:v>1068</c:v>
                </c:pt>
                <c:pt idx="391">
                  <c:v>1066</c:v>
                </c:pt>
                <c:pt idx="392">
                  <c:v>1062</c:v>
                </c:pt>
                <c:pt idx="393">
                  <c:v>1052</c:v>
                </c:pt>
                <c:pt idx="394">
                  <c:v>1048</c:v>
                </c:pt>
                <c:pt idx="395">
                  <c:v>1047</c:v>
                </c:pt>
                <c:pt idx="396">
                  <c:v>1045</c:v>
                </c:pt>
                <c:pt idx="397">
                  <c:v>1043</c:v>
                </c:pt>
                <c:pt idx="398">
                  <c:v>1034</c:v>
                </c:pt>
                <c:pt idx="399">
                  <c:v>1033</c:v>
                </c:pt>
                <c:pt idx="400">
                  <c:v>1028</c:v>
                </c:pt>
                <c:pt idx="401">
                  <c:v>1027</c:v>
                </c:pt>
                <c:pt idx="402">
                  <c:v>1026</c:v>
                </c:pt>
                <c:pt idx="403">
                  <c:v>1019</c:v>
                </c:pt>
                <c:pt idx="404">
                  <c:v>1016</c:v>
                </c:pt>
                <c:pt idx="405">
                  <c:v>1012</c:v>
                </c:pt>
                <c:pt idx="406">
                  <c:v>1008</c:v>
                </c:pt>
                <c:pt idx="407">
                  <c:v>1008</c:v>
                </c:pt>
                <c:pt idx="408">
                  <c:v>1003</c:v>
                </c:pt>
                <c:pt idx="409">
                  <c:v>1001</c:v>
                </c:pt>
                <c:pt idx="410">
                  <c:v>999</c:v>
                </c:pt>
                <c:pt idx="411">
                  <c:v>992</c:v>
                </c:pt>
                <c:pt idx="412">
                  <c:v>990</c:v>
                </c:pt>
                <c:pt idx="413">
                  <c:v>988</c:v>
                </c:pt>
                <c:pt idx="414">
                  <c:v>981</c:v>
                </c:pt>
                <c:pt idx="415">
                  <c:v>981</c:v>
                </c:pt>
                <c:pt idx="416">
                  <c:v>981</c:v>
                </c:pt>
                <c:pt idx="417">
                  <c:v>978</c:v>
                </c:pt>
                <c:pt idx="418">
                  <c:v>976</c:v>
                </c:pt>
                <c:pt idx="419">
                  <c:v>976</c:v>
                </c:pt>
                <c:pt idx="420">
                  <c:v>973</c:v>
                </c:pt>
                <c:pt idx="421">
                  <c:v>973</c:v>
                </c:pt>
                <c:pt idx="422">
                  <c:v>972</c:v>
                </c:pt>
                <c:pt idx="423">
                  <c:v>971</c:v>
                </c:pt>
                <c:pt idx="424">
                  <c:v>971</c:v>
                </c:pt>
                <c:pt idx="425">
                  <c:v>965</c:v>
                </c:pt>
                <c:pt idx="426">
                  <c:v>961</c:v>
                </c:pt>
                <c:pt idx="427">
                  <c:v>960</c:v>
                </c:pt>
                <c:pt idx="428">
                  <c:v>957</c:v>
                </c:pt>
                <c:pt idx="429">
                  <c:v>945</c:v>
                </c:pt>
                <c:pt idx="430">
                  <c:v>943</c:v>
                </c:pt>
                <c:pt idx="431">
                  <c:v>937</c:v>
                </c:pt>
                <c:pt idx="432">
                  <c:v>936</c:v>
                </c:pt>
                <c:pt idx="433">
                  <c:v>929</c:v>
                </c:pt>
                <c:pt idx="434">
                  <c:v>928</c:v>
                </c:pt>
                <c:pt idx="435">
                  <c:v>928</c:v>
                </c:pt>
                <c:pt idx="436">
                  <c:v>928</c:v>
                </c:pt>
                <c:pt idx="437">
                  <c:v>926</c:v>
                </c:pt>
                <c:pt idx="438">
                  <c:v>915</c:v>
                </c:pt>
                <c:pt idx="439">
                  <c:v>914</c:v>
                </c:pt>
                <c:pt idx="440">
                  <c:v>913</c:v>
                </c:pt>
                <c:pt idx="441">
                  <c:v>910</c:v>
                </c:pt>
                <c:pt idx="442">
                  <c:v>909</c:v>
                </c:pt>
                <c:pt idx="443">
                  <c:v>907</c:v>
                </c:pt>
                <c:pt idx="444">
                  <c:v>906</c:v>
                </c:pt>
                <c:pt idx="445">
                  <c:v>904</c:v>
                </c:pt>
                <c:pt idx="446">
                  <c:v>902</c:v>
                </c:pt>
                <c:pt idx="447">
                  <c:v>901</c:v>
                </c:pt>
                <c:pt idx="448">
                  <c:v>900</c:v>
                </c:pt>
                <c:pt idx="449">
                  <c:v>895</c:v>
                </c:pt>
                <c:pt idx="450">
                  <c:v>894</c:v>
                </c:pt>
                <c:pt idx="451">
                  <c:v>893</c:v>
                </c:pt>
                <c:pt idx="452">
                  <c:v>892</c:v>
                </c:pt>
                <c:pt idx="453">
                  <c:v>889</c:v>
                </c:pt>
                <c:pt idx="454">
                  <c:v>882</c:v>
                </c:pt>
                <c:pt idx="455">
                  <c:v>882</c:v>
                </c:pt>
                <c:pt idx="456">
                  <c:v>879</c:v>
                </c:pt>
                <c:pt idx="457">
                  <c:v>877</c:v>
                </c:pt>
                <c:pt idx="458">
                  <c:v>877</c:v>
                </c:pt>
                <c:pt idx="459">
                  <c:v>869</c:v>
                </c:pt>
                <c:pt idx="460">
                  <c:v>868</c:v>
                </c:pt>
                <c:pt idx="461">
                  <c:v>863</c:v>
                </c:pt>
                <c:pt idx="462">
                  <c:v>860</c:v>
                </c:pt>
                <c:pt idx="463">
                  <c:v>860</c:v>
                </c:pt>
                <c:pt idx="464">
                  <c:v>859</c:v>
                </c:pt>
                <c:pt idx="465">
                  <c:v>854</c:v>
                </c:pt>
                <c:pt idx="466">
                  <c:v>850</c:v>
                </c:pt>
                <c:pt idx="467">
                  <c:v>849</c:v>
                </c:pt>
                <c:pt idx="468">
                  <c:v>844</c:v>
                </c:pt>
                <c:pt idx="469">
                  <c:v>839</c:v>
                </c:pt>
                <c:pt idx="470">
                  <c:v>835</c:v>
                </c:pt>
                <c:pt idx="471">
                  <c:v>834</c:v>
                </c:pt>
                <c:pt idx="472">
                  <c:v>825</c:v>
                </c:pt>
                <c:pt idx="473">
                  <c:v>816</c:v>
                </c:pt>
                <c:pt idx="474">
                  <c:v>809</c:v>
                </c:pt>
                <c:pt idx="475">
                  <c:v>805</c:v>
                </c:pt>
                <c:pt idx="476">
                  <c:v>797</c:v>
                </c:pt>
                <c:pt idx="477">
                  <c:v>794</c:v>
                </c:pt>
                <c:pt idx="478">
                  <c:v>794</c:v>
                </c:pt>
                <c:pt idx="479">
                  <c:v>793</c:v>
                </c:pt>
                <c:pt idx="480">
                  <c:v>789</c:v>
                </c:pt>
                <c:pt idx="481">
                  <c:v>787</c:v>
                </c:pt>
                <c:pt idx="482">
                  <c:v>772</c:v>
                </c:pt>
                <c:pt idx="483">
                  <c:v>769</c:v>
                </c:pt>
                <c:pt idx="484">
                  <c:v>767</c:v>
                </c:pt>
                <c:pt idx="485">
                  <c:v>758</c:v>
                </c:pt>
                <c:pt idx="486">
                  <c:v>758</c:v>
                </c:pt>
                <c:pt idx="487">
                  <c:v>751</c:v>
                </c:pt>
                <c:pt idx="488">
                  <c:v>749</c:v>
                </c:pt>
                <c:pt idx="489">
                  <c:v>747</c:v>
                </c:pt>
                <c:pt idx="490">
                  <c:v>746</c:v>
                </c:pt>
                <c:pt idx="491">
                  <c:v>746</c:v>
                </c:pt>
                <c:pt idx="492">
                  <c:v>745</c:v>
                </c:pt>
                <c:pt idx="493">
                  <c:v>736</c:v>
                </c:pt>
                <c:pt idx="494">
                  <c:v>735</c:v>
                </c:pt>
                <c:pt idx="495">
                  <c:v>734</c:v>
                </c:pt>
                <c:pt idx="496">
                  <c:v>733</c:v>
                </c:pt>
                <c:pt idx="497">
                  <c:v>732</c:v>
                </c:pt>
                <c:pt idx="498">
                  <c:v>731</c:v>
                </c:pt>
                <c:pt idx="499">
                  <c:v>731</c:v>
                </c:pt>
                <c:pt idx="500">
                  <c:v>729</c:v>
                </c:pt>
                <c:pt idx="501">
                  <c:v>727</c:v>
                </c:pt>
                <c:pt idx="502">
                  <c:v>727</c:v>
                </c:pt>
                <c:pt idx="503">
                  <c:v>725</c:v>
                </c:pt>
                <c:pt idx="504">
                  <c:v>724</c:v>
                </c:pt>
                <c:pt idx="505">
                  <c:v>715</c:v>
                </c:pt>
                <c:pt idx="506">
                  <c:v>704</c:v>
                </c:pt>
                <c:pt idx="507">
                  <c:v>702</c:v>
                </c:pt>
                <c:pt idx="508">
                  <c:v>691</c:v>
                </c:pt>
                <c:pt idx="509">
                  <c:v>685</c:v>
                </c:pt>
                <c:pt idx="510">
                  <c:v>684</c:v>
                </c:pt>
                <c:pt idx="511">
                  <c:v>683</c:v>
                </c:pt>
                <c:pt idx="512">
                  <c:v>680</c:v>
                </c:pt>
                <c:pt idx="513">
                  <c:v>670</c:v>
                </c:pt>
                <c:pt idx="514">
                  <c:v>664</c:v>
                </c:pt>
                <c:pt idx="515">
                  <c:v>661</c:v>
                </c:pt>
                <c:pt idx="516">
                  <c:v>656</c:v>
                </c:pt>
                <c:pt idx="517">
                  <c:v>655</c:v>
                </c:pt>
                <c:pt idx="518">
                  <c:v>653</c:v>
                </c:pt>
                <c:pt idx="519">
                  <c:v>642</c:v>
                </c:pt>
                <c:pt idx="520">
                  <c:v>641</c:v>
                </c:pt>
                <c:pt idx="521">
                  <c:v>641</c:v>
                </c:pt>
                <c:pt idx="522">
                  <c:v>635</c:v>
                </c:pt>
                <c:pt idx="523">
                  <c:v>633</c:v>
                </c:pt>
                <c:pt idx="524">
                  <c:v>629</c:v>
                </c:pt>
                <c:pt idx="525">
                  <c:v>622</c:v>
                </c:pt>
                <c:pt idx="526">
                  <c:v>614</c:v>
                </c:pt>
                <c:pt idx="527">
                  <c:v>611</c:v>
                </c:pt>
                <c:pt idx="528">
                  <c:v>610</c:v>
                </c:pt>
                <c:pt idx="529">
                  <c:v>608</c:v>
                </c:pt>
                <c:pt idx="530">
                  <c:v>606</c:v>
                </c:pt>
                <c:pt idx="531">
                  <c:v>606</c:v>
                </c:pt>
                <c:pt idx="532">
                  <c:v>594</c:v>
                </c:pt>
                <c:pt idx="533">
                  <c:v>587</c:v>
                </c:pt>
                <c:pt idx="534">
                  <c:v>587</c:v>
                </c:pt>
                <c:pt idx="535">
                  <c:v>586</c:v>
                </c:pt>
                <c:pt idx="536">
                  <c:v>577</c:v>
                </c:pt>
                <c:pt idx="537">
                  <c:v>576</c:v>
                </c:pt>
                <c:pt idx="538">
                  <c:v>575</c:v>
                </c:pt>
                <c:pt idx="539">
                  <c:v>573</c:v>
                </c:pt>
                <c:pt idx="540">
                  <c:v>562</c:v>
                </c:pt>
                <c:pt idx="541">
                  <c:v>562</c:v>
                </c:pt>
                <c:pt idx="542">
                  <c:v>561</c:v>
                </c:pt>
                <c:pt idx="543">
                  <c:v>557</c:v>
                </c:pt>
                <c:pt idx="544">
                  <c:v>551</c:v>
                </c:pt>
                <c:pt idx="545">
                  <c:v>546</c:v>
                </c:pt>
                <c:pt idx="546">
                  <c:v>544</c:v>
                </c:pt>
                <c:pt idx="547">
                  <c:v>542</c:v>
                </c:pt>
                <c:pt idx="548">
                  <c:v>542</c:v>
                </c:pt>
                <c:pt idx="549">
                  <c:v>534</c:v>
                </c:pt>
                <c:pt idx="550">
                  <c:v>530</c:v>
                </c:pt>
                <c:pt idx="551">
                  <c:v>525</c:v>
                </c:pt>
                <c:pt idx="552">
                  <c:v>518</c:v>
                </c:pt>
                <c:pt idx="553">
                  <c:v>518</c:v>
                </c:pt>
                <c:pt idx="554">
                  <c:v>515</c:v>
                </c:pt>
                <c:pt idx="555">
                  <c:v>506</c:v>
                </c:pt>
                <c:pt idx="556">
                  <c:v>506</c:v>
                </c:pt>
                <c:pt idx="557">
                  <c:v>502</c:v>
                </c:pt>
                <c:pt idx="558">
                  <c:v>500</c:v>
                </c:pt>
                <c:pt idx="559">
                  <c:v>499</c:v>
                </c:pt>
                <c:pt idx="560">
                  <c:v>496</c:v>
                </c:pt>
                <c:pt idx="561">
                  <c:v>494</c:v>
                </c:pt>
                <c:pt idx="562">
                  <c:v>490</c:v>
                </c:pt>
                <c:pt idx="563">
                  <c:v>486</c:v>
                </c:pt>
                <c:pt idx="564">
                  <c:v>482</c:v>
                </c:pt>
                <c:pt idx="565">
                  <c:v>475</c:v>
                </c:pt>
                <c:pt idx="566">
                  <c:v>470</c:v>
                </c:pt>
                <c:pt idx="567">
                  <c:v>470</c:v>
                </c:pt>
                <c:pt idx="568">
                  <c:v>467</c:v>
                </c:pt>
                <c:pt idx="569">
                  <c:v>463</c:v>
                </c:pt>
                <c:pt idx="570">
                  <c:v>461</c:v>
                </c:pt>
                <c:pt idx="571">
                  <c:v>460</c:v>
                </c:pt>
                <c:pt idx="572">
                  <c:v>459</c:v>
                </c:pt>
                <c:pt idx="573">
                  <c:v>458</c:v>
                </c:pt>
                <c:pt idx="574">
                  <c:v>454</c:v>
                </c:pt>
                <c:pt idx="575">
                  <c:v>450</c:v>
                </c:pt>
                <c:pt idx="576">
                  <c:v>446</c:v>
                </c:pt>
                <c:pt idx="577">
                  <c:v>443</c:v>
                </c:pt>
                <c:pt idx="578">
                  <c:v>443</c:v>
                </c:pt>
                <c:pt idx="579">
                  <c:v>442</c:v>
                </c:pt>
                <c:pt idx="580">
                  <c:v>441</c:v>
                </c:pt>
                <c:pt idx="581">
                  <c:v>438</c:v>
                </c:pt>
                <c:pt idx="582">
                  <c:v>437</c:v>
                </c:pt>
                <c:pt idx="583">
                  <c:v>436</c:v>
                </c:pt>
                <c:pt idx="584">
                  <c:v>434</c:v>
                </c:pt>
                <c:pt idx="585">
                  <c:v>434</c:v>
                </c:pt>
                <c:pt idx="586">
                  <c:v>433</c:v>
                </c:pt>
                <c:pt idx="587">
                  <c:v>431</c:v>
                </c:pt>
                <c:pt idx="588">
                  <c:v>428</c:v>
                </c:pt>
                <c:pt idx="589">
                  <c:v>426</c:v>
                </c:pt>
                <c:pt idx="590">
                  <c:v>422</c:v>
                </c:pt>
                <c:pt idx="591">
                  <c:v>418</c:v>
                </c:pt>
                <c:pt idx="592">
                  <c:v>417</c:v>
                </c:pt>
                <c:pt idx="593">
                  <c:v>414</c:v>
                </c:pt>
                <c:pt idx="594">
                  <c:v>414</c:v>
                </c:pt>
                <c:pt idx="595">
                  <c:v>413</c:v>
                </c:pt>
                <c:pt idx="596">
                  <c:v>411</c:v>
                </c:pt>
                <c:pt idx="597">
                  <c:v>411</c:v>
                </c:pt>
                <c:pt idx="598">
                  <c:v>411</c:v>
                </c:pt>
                <c:pt idx="599">
                  <c:v>410</c:v>
                </c:pt>
                <c:pt idx="600">
                  <c:v>406</c:v>
                </c:pt>
                <c:pt idx="601">
                  <c:v>405</c:v>
                </c:pt>
                <c:pt idx="602">
                  <c:v>405</c:v>
                </c:pt>
                <c:pt idx="603">
                  <c:v>405</c:v>
                </c:pt>
                <c:pt idx="604">
                  <c:v>404</c:v>
                </c:pt>
                <c:pt idx="605">
                  <c:v>404</c:v>
                </c:pt>
                <c:pt idx="606">
                  <c:v>401</c:v>
                </c:pt>
                <c:pt idx="607">
                  <c:v>401</c:v>
                </c:pt>
                <c:pt idx="608">
                  <c:v>397</c:v>
                </c:pt>
                <c:pt idx="609">
                  <c:v>396</c:v>
                </c:pt>
                <c:pt idx="610">
                  <c:v>395</c:v>
                </c:pt>
                <c:pt idx="611">
                  <c:v>393</c:v>
                </c:pt>
                <c:pt idx="612">
                  <c:v>393</c:v>
                </c:pt>
                <c:pt idx="613">
                  <c:v>382</c:v>
                </c:pt>
                <c:pt idx="614">
                  <c:v>382</c:v>
                </c:pt>
                <c:pt idx="615">
                  <c:v>373</c:v>
                </c:pt>
                <c:pt idx="616">
                  <c:v>369</c:v>
                </c:pt>
                <c:pt idx="617">
                  <c:v>367</c:v>
                </c:pt>
                <c:pt idx="618">
                  <c:v>362</c:v>
                </c:pt>
                <c:pt idx="619">
                  <c:v>359</c:v>
                </c:pt>
                <c:pt idx="620">
                  <c:v>358</c:v>
                </c:pt>
                <c:pt idx="621">
                  <c:v>358</c:v>
                </c:pt>
                <c:pt idx="622">
                  <c:v>357</c:v>
                </c:pt>
                <c:pt idx="623">
                  <c:v>348</c:v>
                </c:pt>
                <c:pt idx="624">
                  <c:v>347</c:v>
                </c:pt>
                <c:pt idx="625">
                  <c:v>330</c:v>
                </c:pt>
                <c:pt idx="626">
                  <c:v>326</c:v>
                </c:pt>
                <c:pt idx="627">
                  <c:v>325</c:v>
                </c:pt>
                <c:pt idx="628">
                  <c:v>316</c:v>
                </c:pt>
                <c:pt idx="629">
                  <c:v>316</c:v>
                </c:pt>
                <c:pt idx="630">
                  <c:v>315</c:v>
                </c:pt>
                <c:pt idx="631">
                  <c:v>315</c:v>
                </c:pt>
                <c:pt idx="632">
                  <c:v>312</c:v>
                </c:pt>
                <c:pt idx="633">
                  <c:v>311</c:v>
                </c:pt>
                <c:pt idx="634">
                  <c:v>310</c:v>
                </c:pt>
                <c:pt idx="635">
                  <c:v>306</c:v>
                </c:pt>
                <c:pt idx="636">
                  <c:v>304</c:v>
                </c:pt>
                <c:pt idx="637">
                  <c:v>301</c:v>
                </c:pt>
                <c:pt idx="638">
                  <c:v>299</c:v>
                </c:pt>
                <c:pt idx="639">
                  <c:v>297</c:v>
                </c:pt>
                <c:pt idx="640">
                  <c:v>296</c:v>
                </c:pt>
                <c:pt idx="641">
                  <c:v>290</c:v>
                </c:pt>
                <c:pt idx="642">
                  <c:v>289</c:v>
                </c:pt>
                <c:pt idx="643">
                  <c:v>279</c:v>
                </c:pt>
                <c:pt idx="644">
                  <c:v>278</c:v>
                </c:pt>
                <c:pt idx="645">
                  <c:v>275</c:v>
                </c:pt>
                <c:pt idx="646">
                  <c:v>275</c:v>
                </c:pt>
                <c:pt idx="647">
                  <c:v>274</c:v>
                </c:pt>
                <c:pt idx="648">
                  <c:v>270</c:v>
                </c:pt>
                <c:pt idx="649">
                  <c:v>270</c:v>
                </c:pt>
                <c:pt idx="650">
                  <c:v>270</c:v>
                </c:pt>
                <c:pt idx="651">
                  <c:v>269</c:v>
                </c:pt>
                <c:pt idx="652">
                  <c:v>266</c:v>
                </c:pt>
                <c:pt idx="653">
                  <c:v>266</c:v>
                </c:pt>
                <c:pt idx="654">
                  <c:v>265</c:v>
                </c:pt>
                <c:pt idx="655">
                  <c:v>265</c:v>
                </c:pt>
                <c:pt idx="656">
                  <c:v>264</c:v>
                </c:pt>
                <c:pt idx="657">
                  <c:v>264</c:v>
                </c:pt>
                <c:pt idx="658">
                  <c:v>263</c:v>
                </c:pt>
                <c:pt idx="659">
                  <c:v>263</c:v>
                </c:pt>
                <c:pt idx="660">
                  <c:v>260</c:v>
                </c:pt>
                <c:pt idx="661">
                  <c:v>257</c:v>
                </c:pt>
                <c:pt idx="662">
                  <c:v>254</c:v>
                </c:pt>
                <c:pt idx="663">
                  <c:v>251</c:v>
                </c:pt>
                <c:pt idx="664">
                  <c:v>244</c:v>
                </c:pt>
                <c:pt idx="665">
                  <c:v>242</c:v>
                </c:pt>
                <c:pt idx="666">
                  <c:v>237</c:v>
                </c:pt>
                <c:pt idx="667">
                  <c:v>235</c:v>
                </c:pt>
                <c:pt idx="668">
                  <c:v>235</c:v>
                </c:pt>
                <c:pt idx="669">
                  <c:v>235</c:v>
                </c:pt>
                <c:pt idx="670">
                  <c:v>233</c:v>
                </c:pt>
                <c:pt idx="671">
                  <c:v>231</c:v>
                </c:pt>
                <c:pt idx="672">
                  <c:v>227</c:v>
                </c:pt>
                <c:pt idx="673">
                  <c:v>225</c:v>
                </c:pt>
                <c:pt idx="674">
                  <c:v>224</c:v>
                </c:pt>
                <c:pt idx="675">
                  <c:v>221</c:v>
                </c:pt>
                <c:pt idx="676">
                  <c:v>218</c:v>
                </c:pt>
                <c:pt idx="677">
                  <c:v>215</c:v>
                </c:pt>
                <c:pt idx="678">
                  <c:v>211</c:v>
                </c:pt>
                <c:pt idx="679">
                  <c:v>210</c:v>
                </c:pt>
                <c:pt idx="680">
                  <c:v>209</c:v>
                </c:pt>
                <c:pt idx="681">
                  <c:v>199</c:v>
                </c:pt>
                <c:pt idx="682">
                  <c:v>198</c:v>
                </c:pt>
                <c:pt idx="683">
                  <c:v>195</c:v>
                </c:pt>
                <c:pt idx="684">
                  <c:v>193</c:v>
                </c:pt>
                <c:pt idx="685">
                  <c:v>191</c:v>
                </c:pt>
                <c:pt idx="686">
                  <c:v>188</c:v>
                </c:pt>
                <c:pt idx="687">
                  <c:v>187</c:v>
                </c:pt>
                <c:pt idx="688">
                  <c:v>186</c:v>
                </c:pt>
                <c:pt idx="689">
                  <c:v>185</c:v>
                </c:pt>
                <c:pt idx="690">
                  <c:v>184</c:v>
                </c:pt>
                <c:pt idx="691">
                  <c:v>183</c:v>
                </c:pt>
                <c:pt idx="692">
                  <c:v>183</c:v>
                </c:pt>
                <c:pt idx="693">
                  <c:v>182</c:v>
                </c:pt>
                <c:pt idx="694">
                  <c:v>178</c:v>
                </c:pt>
                <c:pt idx="695">
                  <c:v>176</c:v>
                </c:pt>
                <c:pt idx="696">
                  <c:v>175</c:v>
                </c:pt>
                <c:pt idx="697">
                  <c:v>174</c:v>
                </c:pt>
                <c:pt idx="698">
                  <c:v>174</c:v>
                </c:pt>
                <c:pt idx="699">
                  <c:v>174</c:v>
                </c:pt>
                <c:pt idx="700">
                  <c:v>172</c:v>
                </c:pt>
                <c:pt idx="701">
                  <c:v>172</c:v>
                </c:pt>
                <c:pt idx="702">
                  <c:v>170</c:v>
                </c:pt>
                <c:pt idx="703">
                  <c:v>170</c:v>
                </c:pt>
                <c:pt idx="704">
                  <c:v>169</c:v>
                </c:pt>
                <c:pt idx="705">
                  <c:v>162</c:v>
                </c:pt>
                <c:pt idx="706">
                  <c:v>162</c:v>
                </c:pt>
                <c:pt idx="707">
                  <c:v>158</c:v>
                </c:pt>
                <c:pt idx="708">
                  <c:v>156</c:v>
                </c:pt>
                <c:pt idx="709">
                  <c:v>156</c:v>
                </c:pt>
                <c:pt idx="710">
                  <c:v>153</c:v>
                </c:pt>
                <c:pt idx="711">
                  <c:v>151</c:v>
                </c:pt>
                <c:pt idx="712">
                  <c:v>149</c:v>
                </c:pt>
                <c:pt idx="713">
                  <c:v>148</c:v>
                </c:pt>
                <c:pt idx="714">
                  <c:v>147</c:v>
                </c:pt>
                <c:pt idx="715">
                  <c:v>146</c:v>
                </c:pt>
                <c:pt idx="716">
                  <c:v>143</c:v>
                </c:pt>
                <c:pt idx="717">
                  <c:v>140</c:v>
                </c:pt>
                <c:pt idx="718">
                  <c:v>139</c:v>
                </c:pt>
                <c:pt idx="719">
                  <c:v>138</c:v>
                </c:pt>
                <c:pt idx="720">
                  <c:v>137</c:v>
                </c:pt>
                <c:pt idx="721">
                  <c:v>134</c:v>
                </c:pt>
                <c:pt idx="722">
                  <c:v>132</c:v>
                </c:pt>
                <c:pt idx="723">
                  <c:v>131</c:v>
                </c:pt>
                <c:pt idx="724">
                  <c:v>129</c:v>
                </c:pt>
                <c:pt idx="725">
                  <c:v>127</c:v>
                </c:pt>
                <c:pt idx="726">
                  <c:v>126</c:v>
                </c:pt>
                <c:pt idx="727">
                  <c:v>125</c:v>
                </c:pt>
                <c:pt idx="728">
                  <c:v>125</c:v>
                </c:pt>
                <c:pt idx="729">
                  <c:v>122</c:v>
                </c:pt>
                <c:pt idx="730">
                  <c:v>122</c:v>
                </c:pt>
                <c:pt idx="731">
                  <c:v>122</c:v>
                </c:pt>
                <c:pt idx="732">
                  <c:v>121</c:v>
                </c:pt>
                <c:pt idx="733">
                  <c:v>121</c:v>
                </c:pt>
                <c:pt idx="734">
                  <c:v>120</c:v>
                </c:pt>
                <c:pt idx="735">
                  <c:v>116</c:v>
                </c:pt>
                <c:pt idx="736">
                  <c:v>115</c:v>
                </c:pt>
                <c:pt idx="737">
                  <c:v>106</c:v>
                </c:pt>
                <c:pt idx="738">
                  <c:v>106</c:v>
                </c:pt>
                <c:pt idx="739">
                  <c:v>103</c:v>
                </c:pt>
                <c:pt idx="740">
                  <c:v>103</c:v>
                </c:pt>
                <c:pt idx="741">
                  <c:v>103</c:v>
                </c:pt>
                <c:pt idx="742">
                  <c:v>102</c:v>
                </c:pt>
                <c:pt idx="743">
                  <c:v>102</c:v>
                </c:pt>
                <c:pt idx="744">
                  <c:v>101</c:v>
                </c:pt>
                <c:pt idx="745">
                  <c:v>100</c:v>
                </c:pt>
                <c:pt idx="746">
                  <c:v>99</c:v>
                </c:pt>
                <c:pt idx="747">
                  <c:v>99</c:v>
                </c:pt>
                <c:pt idx="748">
                  <c:v>99</c:v>
                </c:pt>
                <c:pt idx="749">
                  <c:v>98</c:v>
                </c:pt>
                <c:pt idx="750">
                  <c:v>96</c:v>
                </c:pt>
                <c:pt idx="751">
                  <c:v>96</c:v>
                </c:pt>
                <c:pt idx="752">
                  <c:v>94</c:v>
                </c:pt>
                <c:pt idx="753">
                  <c:v>93</c:v>
                </c:pt>
                <c:pt idx="754">
                  <c:v>92</c:v>
                </c:pt>
                <c:pt idx="755">
                  <c:v>92</c:v>
                </c:pt>
                <c:pt idx="756">
                  <c:v>92</c:v>
                </c:pt>
                <c:pt idx="757">
                  <c:v>91</c:v>
                </c:pt>
                <c:pt idx="758">
                  <c:v>91</c:v>
                </c:pt>
                <c:pt idx="759">
                  <c:v>90</c:v>
                </c:pt>
                <c:pt idx="760">
                  <c:v>90</c:v>
                </c:pt>
                <c:pt idx="761">
                  <c:v>90</c:v>
                </c:pt>
                <c:pt idx="762">
                  <c:v>88</c:v>
                </c:pt>
                <c:pt idx="763">
                  <c:v>87</c:v>
                </c:pt>
                <c:pt idx="764">
                  <c:v>87</c:v>
                </c:pt>
                <c:pt idx="765">
                  <c:v>85</c:v>
                </c:pt>
                <c:pt idx="766">
                  <c:v>83</c:v>
                </c:pt>
                <c:pt idx="767">
                  <c:v>81</c:v>
                </c:pt>
                <c:pt idx="768">
                  <c:v>81</c:v>
                </c:pt>
                <c:pt idx="769">
                  <c:v>81</c:v>
                </c:pt>
                <c:pt idx="770">
                  <c:v>81</c:v>
                </c:pt>
                <c:pt idx="771">
                  <c:v>80</c:v>
                </c:pt>
                <c:pt idx="772">
                  <c:v>79</c:v>
                </c:pt>
                <c:pt idx="773">
                  <c:v>79</c:v>
                </c:pt>
                <c:pt idx="774">
                  <c:v>79</c:v>
                </c:pt>
                <c:pt idx="775">
                  <c:v>79</c:v>
                </c:pt>
                <c:pt idx="776">
                  <c:v>78</c:v>
                </c:pt>
                <c:pt idx="777">
                  <c:v>78</c:v>
                </c:pt>
                <c:pt idx="778">
                  <c:v>78</c:v>
                </c:pt>
                <c:pt idx="779">
                  <c:v>77</c:v>
                </c:pt>
                <c:pt idx="780">
                  <c:v>77</c:v>
                </c:pt>
                <c:pt idx="781">
                  <c:v>76</c:v>
                </c:pt>
                <c:pt idx="782">
                  <c:v>75</c:v>
                </c:pt>
                <c:pt idx="783">
                  <c:v>75</c:v>
                </c:pt>
                <c:pt idx="784">
                  <c:v>75</c:v>
                </c:pt>
                <c:pt idx="785">
                  <c:v>74</c:v>
                </c:pt>
                <c:pt idx="786">
                  <c:v>74</c:v>
                </c:pt>
                <c:pt idx="787">
                  <c:v>72</c:v>
                </c:pt>
                <c:pt idx="788">
                  <c:v>72</c:v>
                </c:pt>
                <c:pt idx="789">
                  <c:v>72</c:v>
                </c:pt>
                <c:pt idx="790">
                  <c:v>72</c:v>
                </c:pt>
                <c:pt idx="791">
                  <c:v>71</c:v>
                </c:pt>
                <c:pt idx="792">
                  <c:v>71</c:v>
                </c:pt>
                <c:pt idx="793">
                  <c:v>71</c:v>
                </c:pt>
                <c:pt idx="794">
                  <c:v>70</c:v>
                </c:pt>
                <c:pt idx="795">
                  <c:v>70</c:v>
                </c:pt>
                <c:pt idx="796">
                  <c:v>70</c:v>
                </c:pt>
                <c:pt idx="797">
                  <c:v>69</c:v>
                </c:pt>
                <c:pt idx="798">
                  <c:v>69</c:v>
                </c:pt>
                <c:pt idx="799">
                  <c:v>69</c:v>
                </c:pt>
                <c:pt idx="800">
                  <c:v>69</c:v>
                </c:pt>
                <c:pt idx="801">
                  <c:v>68</c:v>
                </c:pt>
                <c:pt idx="802">
                  <c:v>68</c:v>
                </c:pt>
                <c:pt idx="803">
                  <c:v>68</c:v>
                </c:pt>
                <c:pt idx="804">
                  <c:v>68</c:v>
                </c:pt>
                <c:pt idx="805">
                  <c:v>68</c:v>
                </c:pt>
                <c:pt idx="806">
                  <c:v>67</c:v>
                </c:pt>
                <c:pt idx="807">
                  <c:v>66</c:v>
                </c:pt>
                <c:pt idx="808">
                  <c:v>66</c:v>
                </c:pt>
                <c:pt idx="809">
                  <c:v>66</c:v>
                </c:pt>
                <c:pt idx="810">
                  <c:v>66</c:v>
                </c:pt>
                <c:pt idx="811">
                  <c:v>65</c:v>
                </c:pt>
                <c:pt idx="812">
                  <c:v>65</c:v>
                </c:pt>
                <c:pt idx="813">
                  <c:v>65</c:v>
                </c:pt>
                <c:pt idx="814">
                  <c:v>64</c:v>
                </c:pt>
                <c:pt idx="815">
                  <c:v>63</c:v>
                </c:pt>
                <c:pt idx="816">
                  <c:v>63</c:v>
                </c:pt>
                <c:pt idx="817">
                  <c:v>63</c:v>
                </c:pt>
                <c:pt idx="818">
                  <c:v>63</c:v>
                </c:pt>
                <c:pt idx="819">
                  <c:v>63</c:v>
                </c:pt>
                <c:pt idx="820">
                  <c:v>63</c:v>
                </c:pt>
                <c:pt idx="821">
                  <c:v>62</c:v>
                </c:pt>
                <c:pt idx="822">
                  <c:v>62</c:v>
                </c:pt>
                <c:pt idx="823">
                  <c:v>62</c:v>
                </c:pt>
                <c:pt idx="824">
                  <c:v>62</c:v>
                </c:pt>
                <c:pt idx="825">
                  <c:v>61</c:v>
                </c:pt>
                <c:pt idx="826">
                  <c:v>61</c:v>
                </c:pt>
                <c:pt idx="827">
                  <c:v>61</c:v>
                </c:pt>
                <c:pt idx="828">
                  <c:v>61</c:v>
                </c:pt>
                <c:pt idx="829">
                  <c:v>61</c:v>
                </c:pt>
                <c:pt idx="830">
                  <c:v>60</c:v>
                </c:pt>
                <c:pt idx="831">
                  <c:v>60</c:v>
                </c:pt>
                <c:pt idx="832">
                  <c:v>60</c:v>
                </c:pt>
                <c:pt idx="833">
                  <c:v>59</c:v>
                </c:pt>
                <c:pt idx="834">
                  <c:v>58</c:v>
                </c:pt>
                <c:pt idx="835">
                  <c:v>58</c:v>
                </c:pt>
                <c:pt idx="836">
                  <c:v>57</c:v>
                </c:pt>
                <c:pt idx="837">
                  <c:v>57</c:v>
                </c:pt>
                <c:pt idx="838">
                  <c:v>57</c:v>
                </c:pt>
                <c:pt idx="839">
                  <c:v>57</c:v>
                </c:pt>
                <c:pt idx="840">
                  <c:v>57</c:v>
                </c:pt>
                <c:pt idx="841">
                  <c:v>57</c:v>
                </c:pt>
                <c:pt idx="842">
                  <c:v>57</c:v>
                </c:pt>
                <c:pt idx="843">
                  <c:v>56</c:v>
                </c:pt>
                <c:pt idx="844">
                  <c:v>56</c:v>
                </c:pt>
                <c:pt idx="845">
                  <c:v>55</c:v>
                </c:pt>
                <c:pt idx="846">
                  <c:v>55</c:v>
                </c:pt>
                <c:pt idx="847">
                  <c:v>55</c:v>
                </c:pt>
                <c:pt idx="848">
                  <c:v>55</c:v>
                </c:pt>
                <c:pt idx="849">
                  <c:v>55</c:v>
                </c:pt>
                <c:pt idx="850">
                  <c:v>55</c:v>
                </c:pt>
                <c:pt idx="851">
                  <c:v>55</c:v>
                </c:pt>
                <c:pt idx="852">
                  <c:v>54</c:v>
                </c:pt>
                <c:pt idx="853">
                  <c:v>54</c:v>
                </c:pt>
                <c:pt idx="854">
                  <c:v>53</c:v>
                </c:pt>
                <c:pt idx="855">
                  <c:v>53</c:v>
                </c:pt>
                <c:pt idx="856">
                  <c:v>53</c:v>
                </c:pt>
                <c:pt idx="857">
                  <c:v>52</c:v>
                </c:pt>
                <c:pt idx="858">
                  <c:v>52</c:v>
                </c:pt>
                <c:pt idx="859">
                  <c:v>51</c:v>
                </c:pt>
                <c:pt idx="860">
                  <c:v>51</c:v>
                </c:pt>
                <c:pt idx="861">
                  <c:v>51</c:v>
                </c:pt>
                <c:pt idx="862">
                  <c:v>51</c:v>
                </c:pt>
                <c:pt idx="863">
                  <c:v>50</c:v>
                </c:pt>
                <c:pt idx="864">
                  <c:v>50</c:v>
                </c:pt>
                <c:pt idx="865">
                  <c:v>50</c:v>
                </c:pt>
                <c:pt idx="866">
                  <c:v>50</c:v>
                </c:pt>
                <c:pt idx="867">
                  <c:v>49</c:v>
                </c:pt>
                <c:pt idx="868">
                  <c:v>48</c:v>
                </c:pt>
                <c:pt idx="869">
                  <c:v>48</c:v>
                </c:pt>
                <c:pt idx="870">
                  <c:v>48</c:v>
                </c:pt>
                <c:pt idx="871">
                  <c:v>48</c:v>
                </c:pt>
                <c:pt idx="872">
                  <c:v>48</c:v>
                </c:pt>
                <c:pt idx="873">
                  <c:v>47</c:v>
                </c:pt>
                <c:pt idx="874">
                  <c:v>47</c:v>
                </c:pt>
                <c:pt idx="875">
                  <c:v>47</c:v>
                </c:pt>
                <c:pt idx="876">
                  <c:v>46</c:v>
                </c:pt>
                <c:pt idx="877">
                  <c:v>46</c:v>
                </c:pt>
                <c:pt idx="878">
                  <c:v>46</c:v>
                </c:pt>
                <c:pt idx="879">
                  <c:v>46</c:v>
                </c:pt>
                <c:pt idx="880">
                  <c:v>46</c:v>
                </c:pt>
                <c:pt idx="881">
                  <c:v>46</c:v>
                </c:pt>
                <c:pt idx="882">
                  <c:v>45</c:v>
                </c:pt>
                <c:pt idx="883">
                  <c:v>45</c:v>
                </c:pt>
                <c:pt idx="884">
                  <c:v>45</c:v>
                </c:pt>
                <c:pt idx="885">
                  <c:v>45</c:v>
                </c:pt>
                <c:pt idx="886">
                  <c:v>45</c:v>
                </c:pt>
                <c:pt idx="887">
                  <c:v>45</c:v>
                </c:pt>
                <c:pt idx="888">
                  <c:v>45</c:v>
                </c:pt>
                <c:pt idx="889">
                  <c:v>45</c:v>
                </c:pt>
                <c:pt idx="890">
                  <c:v>44</c:v>
                </c:pt>
                <c:pt idx="891">
                  <c:v>44</c:v>
                </c:pt>
                <c:pt idx="892">
                  <c:v>44</c:v>
                </c:pt>
                <c:pt idx="893">
                  <c:v>44</c:v>
                </c:pt>
                <c:pt idx="894">
                  <c:v>44</c:v>
                </c:pt>
                <c:pt idx="895">
                  <c:v>44</c:v>
                </c:pt>
                <c:pt idx="896">
                  <c:v>44</c:v>
                </c:pt>
                <c:pt idx="897">
                  <c:v>43</c:v>
                </c:pt>
                <c:pt idx="898">
                  <c:v>43</c:v>
                </c:pt>
                <c:pt idx="899">
                  <c:v>43</c:v>
                </c:pt>
                <c:pt idx="900">
                  <c:v>43</c:v>
                </c:pt>
                <c:pt idx="901">
                  <c:v>43</c:v>
                </c:pt>
                <c:pt idx="902">
                  <c:v>42</c:v>
                </c:pt>
                <c:pt idx="903">
                  <c:v>42</c:v>
                </c:pt>
                <c:pt idx="904">
                  <c:v>42</c:v>
                </c:pt>
                <c:pt idx="905">
                  <c:v>41</c:v>
                </c:pt>
                <c:pt idx="906">
                  <c:v>41</c:v>
                </c:pt>
                <c:pt idx="907">
                  <c:v>41</c:v>
                </c:pt>
                <c:pt idx="908">
                  <c:v>41</c:v>
                </c:pt>
                <c:pt idx="909">
                  <c:v>41</c:v>
                </c:pt>
                <c:pt idx="910">
                  <c:v>41</c:v>
                </c:pt>
                <c:pt idx="911">
                  <c:v>40</c:v>
                </c:pt>
                <c:pt idx="912">
                  <c:v>40</c:v>
                </c:pt>
                <c:pt idx="913">
                  <c:v>39</c:v>
                </c:pt>
                <c:pt idx="914">
                  <c:v>39</c:v>
                </c:pt>
                <c:pt idx="915">
                  <c:v>39</c:v>
                </c:pt>
                <c:pt idx="916">
                  <c:v>38</c:v>
                </c:pt>
                <c:pt idx="917">
                  <c:v>38</c:v>
                </c:pt>
                <c:pt idx="918">
                  <c:v>38</c:v>
                </c:pt>
                <c:pt idx="919">
                  <c:v>38</c:v>
                </c:pt>
                <c:pt idx="920">
                  <c:v>38</c:v>
                </c:pt>
                <c:pt idx="921">
                  <c:v>38</c:v>
                </c:pt>
                <c:pt idx="922">
                  <c:v>37</c:v>
                </c:pt>
                <c:pt idx="923">
                  <c:v>37</c:v>
                </c:pt>
                <c:pt idx="924">
                  <c:v>37</c:v>
                </c:pt>
                <c:pt idx="925">
                  <c:v>37</c:v>
                </c:pt>
                <c:pt idx="926">
                  <c:v>37</c:v>
                </c:pt>
                <c:pt idx="927">
                  <c:v>37</c:v>
                </c:pt>
                <c:pt idx="928">
                  <c:v>37</c:v>
                </c:pt>
                <c:pt idx="929">
                  <c:v>37</c:v>
                </c:pt>
                <c:pt idx="930">
                  <c:v>36</c:v>
                </c:pt>
                <c:pt idx="931">
                  <c:v>36</c:v>
                </c:pt>
                <c:pt idx="932">
                  <c:v>35</c:v>
                </c:pt>
                <c:pt idx="933">
                  <c:v>34</c:v>
                </c:pt>
                <c:pt idx="934">
                  <c:v>34</c:v>
                </c:pt>
                <c:pt idx="935">
                  <c:v>34</c:v>
                </c:pt>
                <c:pt idx="936">
                  <c:v>34</c:v>
                </c:pt>
                <c:pt idx="937">
                  <c:v>34</c:v>
                </c:pt>
                <c:pt idx="938">
                  <c:v>34</c:v>
                </c:pt>
                <c:pt idx="939">
                  <c:v>32</c:v>
                </c:pt>
                <c:pt idx="940">
                  <c:v>32</c:v>
                </c:pt>
                <c:pt idx="941">
                  <c:v>31</c:v>
                </c:pt>
                <c:pt idx="942">
                  <c:v>31</c:v>
                </c:pt>
                <c:pt idx="943">
                  <c:v>31</c:v>
                </c:pt>
                <c:pt idx="944">
                  <c:v>31</c:v>
                </c:pt>
                <c:pt idx="945">
                  <c:v>30</c:v>
                </c:pt>
                <c:pt idx="946">
                  <c:v>30</c:v>
                </c:pt>
                <c:pt idx="947">
                  <c:v>30</c:v>
                </c:pt>
                <c:pt idx="948">
                  <c:v>30</c:v>
                </c:pt>
                <c:pt idx="949">
                  <c:v>30</c:v>
                </c:pt>
                <c:pt idx="950">
                  <c:v>30</c:v>
                </c:pt>
                <c:pt idx="951">
                  <c:v>30</c:v>
                </c:pt>
                <c:pt idx="952">
                  <c:v>28</c:v>
                </c:pt>
                <c:pt idx="953">
                  <c:v>26</c:v>
                </c:pt>
                <c:pt idx="954">
                  <c:v>25</c:v>
                </c:pt>
                <c:pt idx="955">
                  <c:v>25</c:v>
                </c:pt>
                <c:pt idx="956">
                  <c:v>25</c:v>
                </c:pt>
                <c:pt idx="957">
                  <c:v>24</c:v>
                </c:pt>
                <c:pt idx="958">
                  <c:v>24</c:v>
                </c:pt>
                <c:pt idx="959">
                  <c:v>24</c:v>
                </c:pt>
                <c:pt idx="960">
                  <c:v>23</c:v>
                </c:pt>
                <c:pt idx="961">
                  <c:v>23</c:v>
                </c:pt>
                <c:pt idx="962">
                  <c:v>23</c:v>
                </c:pt>
                <c:pt idx="963">
                  <c:v>23</c:v>
                </c:pt>
                <c:pt idx="964">
                  <c:v>22</c:v>
                </c:pt>
                <c:pt idx="965">
                  <c:v>22</c:v>
                </c:pt>
                <c:pt idx="966">
                  <c:v>22</c:v>
                </c:pt>
                <c:pt idx="967">
                  <c:v>21</c:v>
                </c:pt>
                <c:pt idx="968">
                  <c:v>21</c:v>
                </c:pt>
                <c:pt idx="969">
                  <c:v>20</c:v>
                </c:pt>
                <c:pt idx="970">
                  <c:v>20</c:v>
                </c:pt>
                <c:pt idx="971">
                  <c:v>20</c:v>
                </c:pt>
                <c:pt idx="972">
                  <c:v>20</c:v>
                </c:pt>
                <c:pt idx="973">
                  <c:v>20</c:v>
                </c:pt>
                <c:pt idx="974">
                  <c:v>20</c:v>
                </c:pt>
                <c:pt idx="975">
                  <c:v>19</c:v>
                </c:pt>
                <c:pt idx="976">
                  <c:v>19</c:v>
                </c:pt>
                <c:pt idx="977">
                  <c:v>18</c:v>
                </c:pt>
                <c:pt idx="978">
                  <c:v>18</c:v>
                </c:pt>
                <c:pt idx="979">
                  <c:v>18</c:v>
                </c:pt>
                <c:pt idx="980">
                  <c:v>18</c:v>
                </c:pt>
                <c:pt idx="981">
                  <c:v>17</c:v>
                </c:pt>
                <c:pt idx="982">
                  <c:v>17</c:v>
                </c:pt>
                <c:pt idx="983">
                  <c:v>17</c:v>
                </c:pt>
                <c:pt idx="984">
                  <c:v>17</c:v>
                </c:pt>
                <c:pt idx="985">
                  <c:v>17</c:v>
                </c:pt>
                <c:pt idx="986">
                  <c:v>17</c:v>
                </c:pt>
                <c:pt idx="987">
                  <c:v>16</c:v>
                </c:pt>
                <c:pt idx="988">
                  <c:v>16</c:v>
                </c:pt>
                <c:pt idx="989">
                  <c:v>16</c:v>
                </c:pt>
                <c:pt idx="990">
                  <c:v>16</c:v>
                </c:pt>
                <c:pt idx="991">
                  <c:v>15</c:v>
                </c:pt>
                <c:pt idx="992">
                  <c:v>15</c:v>
                </c:pt>
                <c:pt idx="993">
                  <c:v>14</c:v>
                </c:pt>
                <c:pt idx="994">
                  <c:v>13</c:v>
                </c:pt>
                <c:pt idx="995">
                  <c:v>11</c:v>
                </c:pt>
                <c:pt idx="996">
                  <c:v>11</c:v>
                </c:pt>
                <c:pt idx="997">
                  <c:v>10</c:v>
                </c:pt>
                <c:pt idx="998">
                  <c:v>9</c:v>
                </c:pt>
                <c:pt idx="999">
                  <c:v>2525</c:v>
                </c:pt>
                <c:pt idx="1000">
                  <c:v>2525</c:v>
                </c:pt>
                <c:pt idx="1001">
                  <c:v>2349</c:v>
                </c:pt>
                <c:pt idx="1002">
                  <c:v>2217</c:v>
                </c:pt>
                <c:pt idx="1003">
                  <c:v>2209</c:v>
                </c:pt>
                <c:pt idx="1004">
                  <c:v>2114</c:v>
                </c:pt>
                <c:pt idx="1005">
                  <c:v>2089</c:v>
                </c:pt>
                <c:pt idx="1006">
                  <c:v>2087</c:v>
                </c:pt>
                <c:pt idx="1007">
                  <c:v>2077</c:v>
                </c:pt>
                <c:pt idx="1008">
                  <c:v>2059</c:v>
                </c:pt>
                <c:pt idx="1009">
                  <c:v>2052</c:v>
                </c:pt>
                <c:pt idx="1010">
                  <c:v>2013</c:v>
                </c:pt>
                <c:pt idx="1011">
                  <c:v>2008</c:v>
                </c:pt>
                <c:pt idx="1012">
                  <c:v>2006</c:v>
                </c:pt>
                <c:pt idx="1013">
                  <c:v>1991</c:v>
                </c:pt>
                <c:pt idx="1014">
                  <c:v>1990</c:v>
                </c:pt>
                <c:pt idx="1015">
                  <c:v>1968</c:v>
                </c:pt>
                <c:pt idx="1016">
                  <c:v>1931</c:v>
                </c:pt>
                <c:pt idx="1017">
                  <c:v>1923</c:v>
                </c:pt>
                <c:pt idx="1018">
                  <c:v>1923</c:v>
                </c:pt>
                <c:pt idx="1019">
                  <c:v>1918</c:v>
                </c:pt>
                <c:pt idx="1020">
                  <c:v>1901</c:v>
                </c:pt>
                <c:pt idx="1021">
                  <c:v>1895</c:v>
                </c:pt>
                <c:pt idx="1022">
                  <c:v>1820</c:v>
                </c:pt>
                <c:pt idx="1023">
                  <c:v>1808</c:v>
                </c:pt>
                <c:pt idx="1024">
                  <c:v>1797</c:v>
                </c:pt>
                <c:pt idx="1025">
                  <c:v>1792</c:v>
                </c:pt>
                <c:pt idx="1026">
                  <c:v>1735</c:v>
                </c:pt>
                <c:pt idx="1027">
                  <c:v>1722</c:v>
                </c:pt>
                <c:pt idx="1028">
                  <c:v>1722</c:v>
                </c:pt>
                <c:pt idx="1029">
                  <c:v>1691</c:v>
                </c:pt>
                <c:pt idx="1030">
                  <c:v>1688</c:v>
                </c:pt>
                <c:pt idx="1031">
                  <c:v>1685</c:v>
                </c:pt>
                <c:pt idx="1032">
                  <c:v>1676</c:v>
                </c:pt>
                <c:pt idx="1033">
                  <c:v>1658</c:v>
                </c:pt>
                <c:pt idx="1034">
                  <c:v>1655</c:v>
                </c:pt>
                <c:pt idx="1035">
                  <c:v>1651</c:v>
                </c:pt>
                <c:pt idx="1036">
                  <c:v>1650</c:v>
                </c:pt>
                <c:pt idx="1037">
                  <c:v>1650</c:v>
                </c:pt>
                <c:pt idx="1038">
                  <c:v>1644</c:v>
                </c:pt>
                <c:pt idx="1039">
                  <c:v>1635</c:v>
                </c:pt>
                <c:pt idx="1040">
                  <c:v>1621</c:v>
                </c:pt>
                <c:pt idx="1041">
                  <c:v>1617</c:v>
                </c:pt>
                <c:pt idx="1042">
                  <c:v>1587</c:v>
                </c:pt>
                <c:pt idx="1043">
                  <c:v>1575</c:v>
                </c:pt>
                <c:pt idx="1044">
                  <c:v>1573</c:v>
                </c:pt>
                <c:pt idx="1045">
                  <c:v>1572</c:v>
                </c:pt>
                <c:pt idx="1046">
                  <c:v>1544</c:v>
                </c:pt>
                <c:pt idx="1047">
                  <c:v>1540</c:v>
                </c:pt>
                <c:pt idx="1048">
                  <c:v>1538</c:v>
                </c:pt>
                <c:pt idx="1049">
                  <c:v>1525</c:v>
                </c:pt>
                <c:pt idx="1050">
                  <c:v>1511</c:v>
                </c:pt>
                <c:pt idx="1051">
                  <c:v>1508</c:v>
                </c:pt>
                <c:pt idx="1052">
                  <c:v>1507</c:v>
                </c:pt>
                <c:pt idx="1053">
                  <c:v>1490</c:v>
                </c:pt>
                <c:pt idx="1054">
                  <c:v>1478</c:v>
                </c:pt>
                <c:pt idx="1055">
                  <c:v>1478</c:v>
                </c:pt>
                <c:pt idx="1056">
                  <c:v>1474</c:v>
                </c:pt>
                <c:pt idx="1057">
                  <c:v>1453</c:v>
                </c:pt>
                <c:pt idx="1058">
                  <c:v>1449</c:v>
                </c:pt>
                <c:pt idx="1059">
                  <c:v>1438</c:v>
                </c:pt>
                <c:pt idx="1060">
                  <c:v>1435</c:v>
                </c:pt>
                <c:pt idx="1061">
                  <c:v>1424</c:v>
                </c:pt>
                <c:pt idx="1062">
                  <c:v>1423</c:v>
                </c:pt>
                <c:pt idx="1063">
                  <c:v>1396</c:v>
                </c:pt>
                <c:pt idx="1064">
                  <c:v>1392</c:v>
                </c:pt>
                <c:pt idx="1065">
                  <c:v>1383</c:v>
                </c:pt>
                <c:pt idx="1066">
                  <c:v>1379</c:v>
                </c:pt>
                <c:pt idx="1067">
                  <c:v>1375</c:v>
                </c:pt>
                <c:pt idx="1068">
                  <c:v>1371</c:v>
                </c:pt>
                <c:pt idx="1069">
                  <c:v>1365</c:v>
                </c:pt>
                <c:pt idx="1070">
                  <c:v>1345</c:v>
                </c:pt>
                <c:pt idx="1071">
                  <c:v>1336</c:v>
                </c:pt>
                <c:pt idx="1072">
                  <c:v>1336</c:v>
                </c:pt>
                <c:pt idx="1073">
                  <c:v>1334</c:v>
                </c:pt>
                <c:pt idx="1074">
                  <c:v>1331</c:v>
                </c:pt>
                <c:pt idx="1075">
                  <c:v>1323</c:v>
                </c:pt>
                <c:pt idx="1076">
                  <c:v>1323</c:v>
                </c:pt>
                <c:pt idx="1077">
                  <c:v>1315</c:v>
                </c:pt>
                <c:pt idx="1078">
                  <c:v>1315</c:v>
                </c:pt>
                <c:pt idx="1079">
                  <c:v>1295</c:v>
                </c:pt>
                <c:pt idx="1080">
                  <c:v>1288</c:v>
                </c:pt>
                <c:pt idx="1081">
                  <c:v>1281</c:v>
                </c:pt>
                <c:pt idx="1082">
                  <c:v>1277</c:v>
                </c:pt>
                <c:pt idx="1083">
                  <c:v>1274</c:v>
                </c:pt>
                <c:pt idx="1084">
                  <c:v>1269</c:v>
                </c:pt>
                <c:pt idx="1085">
                  <c:v>1258</c:v>
                </c:pt>
                <c:pt idx="1086">
                  <c:v>1250</c:v>
                </c:pt>
                <c:pt idx="1087">
                  <c:v>1237</c:v>
                </c:pt>
                <c:pt idx="1088">
                  <c:v>1231</c:v>
                </c:pt>
                <c:pt idx="1089">
                  <c:v>1230</c:v>
                </c:pt>
                <c:pt idx="1090">
                  <c:v>1228</c:v>
                </c:pt>
                <c:pt idx="1091">
                  <c:v>1226</c:v>
                </c:pt>
                <c:pt idx="1092">
                  <c:v>1216</c:v>
                </c:pt>
                <c:pt idx="1093">
                  <c:v>1192</c:v>
                </c:pt>
                <c:pt idx="1094">
                  <c:v>1191</c:v>
                </c:pt>
                <c:pt idx="1095">
                  <c:v>1180</c:v>
                </c:pt>
                <c:pt idx="1096">
                  <c:v>1169</c:v>
                </c:pt>
                <c:pt idx="1097">
                  <c:v>1168</c:v>
                </c:pt>
                <c:pt idx="1098">
                  <c:v>1167</c:v>
                </c:pt>
                <c:pt idx="1099">
                  <c:v>1157</c:v>
                </c:pt>
                <c:pt idx="1100">
                  <c:v>1157</c:v>
                </c:pt>
                <c:pt idx="1101">
                  <c:v>1151</c:v>
                </c:pt>
                <c:pt idx="1102">
                  <c:v>1143</c:v>
                </c:pt>
                <c:pt idx="1103">
                  <c:v>1143</c:v>
                </c:pt>
                <c:pt idx="1104">
                  <c:v>1139</c:v>
                </c:pt>
                <c:pt idx="1105">
                  <c:v>1135</c:v>
                </c:pt>
                <c:pt idx="1106">
                  <c:v>1128</c:v>
                </c:pt>
                <c:pt idx="1107">
                  <c:v>1127</c:v>
                </c:pt>
                <c:pt idx="1108">
                  <c:v>1120</c:v>
                </c:pt>
                <c:pt idx="1109">
                  <c:v>1117</c:v>
                </c:pt>
                <c:pt idx="1110">
                  <c:v>1104</c:v>
                </c:pt>
                <c:pt idx="1111">
                  <c:v>1099</c:v>
                </c:pt>
                <c:pt idx="1112">
                  <c:v>1097</c:v>
                </c:pt>
                <c:pt idx="1113">
                  <c:v>1092</c:v>
                </c:pt>
                <c:pt idx="1114">
                  <c:v>1067</c:v>
                </c:pt>
                <c:pt idx="1115">
                  <c:v>1065</c:v>
                </c:pt>
                <c:pt idx="1116">
                  <c:v>1049</c:v>
                </c:pt>
                <c:pt idx="1117">
                  <c:v>1029</c:v>
                </c:pt>
                <c:pt idx="1118">
                  <c:v>1020</c:v>
                </c:pt>
                <c:pt idx="1119">
                  <c:v>1001</c:v>
                </c:pt>
                <c:pt idx="1120">
                  <c:v>995</c:v>
                </c:pt>
                <c:pt idx="1121">
                  <c:v>990</c:v>
                </c:pt>
                <c:pt idx="1122">
                  <c:v>984</c:v>
                </c:pt>
                <c:pt idx="1123">
                  <c:v>968</c:v>
                </c:pt>
                <c:pt idx="1124">
                  <c:v>967</c:v>
                </c:pt>
                <c:pt idx="1125">
                  <c:v>966</c:v>
                </c:pt>
                <c:pt idx="1126">
                  <c:v>960</c:v>
                </c:pt>
                <c:pt idx="1127">
                  <c:v>957</c:v>
                </c:pt>
                <c:pt idx="1128">
                  <c:v>957</c:v>
                </c:pt>
                <c:pt idx="1129">
                  <c:v>946</c:v>
                </c:pt>
                <c:pt idx="1130">
                  <c:v>943</c:v>
                </c:pt>
                <c:pt idx="1131">
                  <c:v>925</c:v>
                </c:pt>
                <c:pt idx="1132">
                  <c:v>903</c:v>
                </c:pt>
                <c:pt idx="1133">
                  <c:v>900</c:v>
                </c:pt>
                <c:pt idx="1134">
                  <c:v>899</c:v>
                </c:pt>
                <c:pt idx="1135">
                  <c:v>884</c:v>
                </c:pt>
                <c:pt idx="1136">
                  <c:v>882</c:v>
                </c:pt>
                <c:pt idx="1137">
                  <c:v>871</c:v>
                </c:pt>
                <c:pt idx="1138">
                  <c:v>868</c:v>
                </c:pt>
                <c:pt idx="1139">
                  <c:v>861</c:v>
                </c:pt>
                <c:pt idx="1140">
                  <c:v>860</c:v>
                </c:pt>
                <c:pt idx="1141">
                  <c:v>833</c:v>
                </c:pt>
                <c:pt idx="1142">
                  <c:v>825</c:v>
                </c:pt>
                <c:pt idx="1143">
                  <c:v>825</c:v>
                </c:pt>
                <c:pt idx="1144">
                  <c:v>817</c:v>
                </c:pt>
                <c:pt idx="1145">
                  <c:v>813</c:v>
                </c:pt>
                <c:pt idx="1146">
                  <c:v>811</c:v>
                </c:pt>
                <c:pt idx="1147">
                  <c:v>805</c:v>
                </c:pt>
                <c:pt idx="1148">
                  <c:v>801</c:v>
                </c:pt>
                <c:pt idx="1149">
                  <c:v>798</c:v>
                </c:pt>
                <c:pt idx="1150">
                  <c:v>795</c:v>
                </c:pt>
                <c:pt idx="1151">
                  <c:v>779</c:v>
                </c:pt>
                <c:pt idx="1152">
                  <c:v>764</c:v>
                </c:pt>
                <c:pt idx="1153">
                  <c:v>761</c:v>
                </c:pt>
                <c:pt idx="1154">
                  <c:v>757</c:v>
                </c:pt>
                <c:pt idx="1155">
                  <c:v>756</c:v>
                </c:pt>
                <c:pt idx="1156">
                  <c:v>730</c:v>
                </c:pt>
                <c:pt idx="1157">
                  <c:v>726</c:v>
                </c:pt>
                <c:pt idx="1158">
                  <c:v>710</c:v>
                </c:pt>
                <c:pt idx="1159">
                  <c:v>704</c:v>
                </c:pt>
                <c:pt idx="1160">
                  <c:v>694</c:v>
                </c:pt>
                <c:pt idx="1161">
                  <c:v>693</c:v>
                </c:pt>
                <c:pt idx="1162">
                  <c:v>692</c:v>
                </c:pt>
                <c:pt idx="1163">
                  <c:v>688</c:v>
                </c:pt>
                <c:pt idx="1164">
                  <c:v>685</c:v>
                </c:pt>
                <c:pt idx="1165">
                  <c:v>680</c:v>
                </c:pt>
                <c:pt idx="1166">
                  <c:v>679</c:v>
                </c:pt>
                <c:pt idx="1167">
                  <c:v>664</c:v>
                </c:pt>
                <c:pt idx="1168">
                  <c:v>654</c:v>
                </c:pt>
                <c:pt idx="1169">
                  <c:v>653</c:v>
                </c:pt>
                <c:pt idx="1170">
                  <c:v>639</c:v>
                </c:pt>
                <c:pt idx="1171">
                  <c:v>636</c:v>
                </c:pt>
                <c:pt idx="1172">
                  <c:v>634</c:v>
                </c:pt>
                <c:pt idx="1173">
                  <c:v>632</c:v>
                </c:pt>
                <c:pt idx="1174">
                  <c:v>630</c:v>
                </c:pt>
                <c:pt idx="1175">
                  <c:v>605</c:v>
                </c:pt>
                <c:pt idx="1176">
                  <c:v>578</c:v>
                </c:pt>
                <c:pt idx="1177">
                  <c:v>577</c:v>
                </c:pt>
                <c:pt idx="1178">
                  <c:v>576</c:v>
                </c:pt>
                <c:pt idx="1179">
                  <c:v>574</c:v>
                </c:pt>
                <c:pt idx="1180">
                  <c:v>570</c:v>
                </c:pt>
                <c:pt idx="1181">
                  <c:v>568</c:v>
                </c:pt>
                <c:pt idx="1182">
                  <c:v>564</c:v>
                </c:pt>
                <c:pt idx="1183">
                  <c:v>563</c:v>
                </c:pt>
                <c:pt idx="1184">
                  <c:v>561</c:v>
                </c:pt>
                <c:pt idx="1185">
                  <c:v>545</c:v>
                </c:pt>
                <c:pt idx="1186">
                  <c:v>530</c:v>
                </c:pt>
                <c:pt idx="1187">
                  <c:v>527</c:v>
                </c:pt>
                <c:pt idx="1188">
                  <c:v>526</c:v>
                </c:pt>
                <c:pt idx="1189">
                  <c:v>507</c:v>
                </c:pt>
                <c:pt idx="1190">
                  <c:v>496</c:v>
                </c:pt>
                <c:pt idx="1191">
                  <c:v>488</c:v>
                </c:pt>
                <c:pt idx="1192">
                  <c:v>486</c:v>
                </c:pt>
                <c:pt idx="1193">
                  <c:v>473</c:v>
                </c:pt>
                <c:pt idx="1194">
                  <c:v>468</c:v>
                </c:pt>
                <c:pt idx="1195">
                  <c:v>463</c:v>
                </c:pt>
                <c:pt idx="1196">
                  <c:v>455</c:v>
                </c:pt>
                <c:pt idx="1197">
                  <c:v>450</c:v>
                </c:pt>
                <c:pt idx="1198">
                  <c:v>449</c:v>
                </c:pt>
                <c:pt idx="1199">
                  <c:v>446</c:v>
                </c:pt>
                <c:pt idx="1200">
                  <c:v>433</c:v>
                </c:pt>
                <c:pt idx="1201">
                  <c:v>424</c:v>
                </c:pt>
                <c:pt idx="1202">
                  <c:v>424</c:v>
                </c:pt>
                <c:pt idx="1203">
                  <c:v>424</c:v>
                </c:pt>
                <c:pt idx="1204">
                  <c:v>416</c:v>
                </c:pt>
                <c:pt idx="1205">
                  <c:v>416</c:v>
                </c:pt>
                <c:pt idx="1206">
                  <c:v>415</c:v>
                </c:pt>
                <c:pt idx="1207">
                  <c:v>415</c:v>
                </c:pt>
                <c:pt idx="1208">
                  <c:v>407</c:v>
                </c:pt>
                <c:pt idx="1209">
                  <c:v>406</c:v>
                </c:pt>
                <c:pt idx="1210">
                  <c:v>401</c:v>
                </c:pt>
                <c:pt idx="1211">
                  <c:v>398</c:v>
                </c:pt>
                <c:pt idx="1212">
                  <c:v>396</c:v>
                </c:pt>
                <c:pt idx="1213">
                  <c:v>396</c:v>
                </c:pt>
                <c:pt idx="1214">
                  <c:v>393</c:v>
                </c:pt>
                <c:pt idx="1215">
                  <c:v>385</c:v>
                </c:pt>
                <c:pt idx="1216">
                  <c:v>377</c:v>
                </c:pt>
                <c:pt idx="1217">
                  <c:v>373</c:v>
                </c:pt>
                <c:pt idx="1218">
                  <c:v>372</c:v>
                </c:pt>
                <c:pt idx="1219">
                  <c:v>371</c:v>
                </c:pt>
                <c:pt idx="1220">
                  <c:v>369</c:v>
                </c:pt>
                <c:pt idx="1221">
                  <c:v>369</c:v>
                </c:pt>
                <c:pt idx="1222">
                  <c:v>368</c:v>
                </c:pt>
                <c:pt idx="1223">
                  <c:v>354</c:v>
                </c:pt>
                <c:pt idx="1224">
                  <c:v>350</c:v>
                </c:pt>
                <c:pt idx="1225">
                  <c:v>339</c:v>
                </c:pt>
                <c:pt idx="1226">
                  <c:v>331</c:v>
                </c:pt>
                <c:pt idx="1227">
                  <c:v>324</c:v>
                </c:pt>
                <c:pt idx="1228">
                  <c:v>322</c:v>
                </c:pt>
                <c:pt idx="1229">
                  <c:v>315</c:v>
                </c:pt>
                <c:pt idx="1230">
                  <c:v>313</c:v>
                </c:pt>
                <c:pt idx="1231">
                  <c:v>311</c:v>
                </c:pt>
                <c:pt idx="1232">
                  <c:v>306</c:v>
                </c:pt>
                <c:pt idx="1233">
                  <c:v>299</c:v>
                </c:pt>
                <c:pt idx="1234">
                  <c:v>296</c:v>
                </c:pt>
                <c:pt idx="1235">
                  <c:v>279</c:v>
                </c:pt>
                <c:pt idx="1236">
                  <c:v>277</c:v>
                </c:pt>
                <c:pt idx="1237">
                  <c:v>275</c:v>
                </c:pt>
                <c:pt idx="1238">
                  <c:v>274</c:v>
                </c:pt>
                <c:pt idx="1239">
                  <c:v>273</c:v>
                </c:pt>
                <c:pt idx="1240">
                  <c:v>270</c:v>
                </c:pt>
                <c:pt idx="1241">
                  <c:v>269</c:v>
                </c:pt>
                <c:pt idx="1242">
                  <c:v>268</c:v>
                </c:pt>
                <c:pt idx="1243">
                  <c:v>265</c:v>
                </c:pt>
                <c:pt idx="1244">
                  <c:v>264</c:v>
                </c:pt>
                <c:pt idx="1245">
                  <c:v>263</c:v>
                </c:pt>
                <c:pt idx="1246">
                  <c:v>263</c:v>
                </c:pt>
                <c:pt idx="1247">
                  <c:v>253</c:v>
                </c:pt>
                <c:pt idx="1248">
                  <c:v>246</c:v>
                </c:pt>
                <c:pt idx="1249">
                  <c:v>237</c:v>
                </c:pt>
                <c:pt idx="1250">
                  <c:v>223</c:v>
                </c:pt>
                <c:pt idx="1251">
                  <c:v>223</c:v>
                </c:pt>
                <c:pt idx="1252">
                  <c:v>217</c:v>
                </c:pt>
                <c:pt idx="1253">
                  <c:v>213</c:v>
                </c:pt>
                <c:pt idx="1254">
                  <c:v>209</c:v>
                </c:pt>
                <c:pt idx="1255">
                  <c:v>199</c:v>
                </c:pt>
                <c:pt idx="1256">
                  <c:v>195</c:v>
                </c:pt>
                <c:pt idx="1257">
                  <c:v>191</c:v>
                </c:pt>
                <c:pt idx="1258">
                  <c:v>182</c:v>
                </c:pt>
                <c:pt idx="1259">
                  <c:v>178</c:v>
                </c:pt>
                <c:pt idx="1260">
                  <c:v>177</c:v>
                </c:pt>
                <c:pt idx="1261">
                  <c:v>177</c:v>
                </c:pt>
                <c:pt idx="1262">
                  <c:v>167</c:v>
                </c:pt>
                <c:pt idx="1263">
                  <c:v>167</c:v>
                </c:pt>
                <c:pt idx="1264">
                  <c:v>165</c:v>
                </c:pt>
                <c:pt idx="1265">
                  <c:v>165</c:v>
                </c:pt>
                <c:pt idx="1266">
                  <c:v>163</c:v>
                </c:pt>
                <c:pt idx="1267">
                  <c:v>161</c:v>
                </c:pt>
                <c:pt idx="1268">
                  <c:v>160</c:v>
                </c:pt>
                <c:pt idx="1269">
                  <c:v>160</c:v>
                </c:pt>
                <c:pt idx="1270">
                  <c:v>157</c:v>
                </c:pt>
                <c:pt idx="1271">
                  <c:v>152</c:v>
                </c:pt>
                <c:pt idx="1272">
                  <c:v>145</c:v>
                </c:pt>
                <c:pt idx="1273">
                  <c:v>145</c:v>
                </c:pt>
                <c:pt idx="1274">
                  <c:v>144</c:v>
                </c:pt>
                <c:pt idx="1275">
                  <c:v>141</c:v>
                </c:pt>
                <c:pt idx="1276">
                  <c:v>140</c:v>
                </c:pt>
                <c:pt idx="1277">
                  <c:v>137</c:v>
                </c:pt>
                <c:pt idx="1278">
                  <c:v>135</c:v>
                </c:pt>
                <c:pt idx="1279">
                  <c:v>133</c:v>
                </c:pt>
                <c:pt idx="1280">
                  <c:v>133</c:v>
                </c:pt>
                <c:pt idx="1281">
                  <c:v>131</c:v>
                </c:pt>
                <c:pt idx="1282">
                  <c:v>131</c:v>
                </c:pt>
                <c:pt idx="1283">
                  <c:v>129</c:v>
                </c:pt>
                <c:pt idx="1284">
                  <c:v>125</c:v>
                </c:pt>
                <c:pt idx="1285">
                  <c:v>122</c:v>
                </c:pt>
                <c:pt idx="1286">
                  <c:v>120</c:v>
                </c:pt>
                <c:pt idx="1287">
                  <c:v>120</c:v>
                </c:pt>
                <c:pt idx="1288">
                  <c:v>119</c:v>
                </c:pt>
                <c:pt idx="1289">
                  <c:v>119</c:v>
                </c:pt>
                <c:pt idx="1290">
                  <c:v>114</c:v>
                </c:pt>
                <c:pt idx="1291">
                  <c:v>114</c:v>
                </c:pt>
                <c:pt idx="1292">
                  <c:v>112</c:v>
                </c:pt>
                <c:pt idx="1293">
                  <c:v>106</c:v>
                </c:pt>
                <c:pt idx="1294">
                  <c:v>106</c:v>
                </c:pt>
                <c:pt idx="1295">
                  <c:v>103</c:v>
                </c:pt>
                <c:pt idx="1296">
                  <c:v>101</c:v>
                </c:pt>
                <c:pt idx="1297">
                  <c:v>99</c:v>
                </c:pt>
                <c:pt idx="1298">
                  <c:v>95</c:v>
                </c:pt>
                <c:pt idx="1299">
                  <c:v>95</c:v>
                </c:pt>
                <c:pt idx="1300">
                  <c:v>95</c:v>
                </c:pt>
                <c:pt idx="1301">
                  <c:v>94</c:v>
                </c:pt>
                <c:pt idx="1302">
                  <c:v>94</c:v>
                </c:pt>
                <c:pt idx="1303">
                  <c:v>93</c:v>
                </c:pt>
                <c:pt idx="1304">
                  <c:v>93</c:v>
                </c:pt>
                <c:pt idx="1305">
                  <c:v>92</c:v>
                </c:pt>
                <c:pt idx="1306">
                  <c:v>91</c:v>
                </c:pt>
                <c:pt idx="1307">
                  <c:v>89</c:v>
                </c:pt>
                <c:pt idx="1308">
                  <c:v>88</c:v>
                </c:pt>
                <c:pt idx="1309">
                  <c:v>88</c:v>
                </c:pt>
                <c:pt idx="1310">
                  <c:v>86</c:v>
                </c:pt>
                <c:pt idx="1311">
                  <c:v>86</c:v>
                </c:pt>
                <c:pt idx="1312">
                  <c:v>86</c:v>
                </c:pt>
                <c:pt idx="1313">
                  <c:v>84</c:v>
                </c:pt>
                <c:pt idx="1314">
                  <c:v>84</c:v>
                </c:pt>
                <c:pt idx="1315">
                  <c:v>83</c:v>
                </c:pt>
                <c:pt idx="1316">
                  <c:v>81</c:v>
                </c:pt>
                <c:pt idx="1317">
                  <c:v>81</c:v>
                </c:pt>
                <c:pt idx="1318">
                  <c:v>80</c:v>
                </c:pt>
                <c:pt idx="1319">
                  <c:v>80</c:v>
                </c:pt>
                <c:pt idx="1320">
                  <c:v>79</c:v>
                </c:pt>
                <c:pt idx="1321">
                  <c:v>76</c:v>
                </c:pt>
                <c:pt idx="1322">
                  <c:v>76</c:v>
                </c:pt>
                <c:pt idx="1323">
                  <c:v>76</c:v>
                </c:pt>
                <c:pt idx="1324">
                  <c:v>75</c:v>
                </c:pt>
                <c:pt idx="1325">
                  <c:v>74</c:v>
                </c:pt>
                <c:pt idx="1326">
                  <c:v>73</c:v>
                </c:pt>
                <c:pt idx="1327">
                  <c:v>73</c:v>
                </c:pt>
                <c:pt idx="1328">
                  <c:v>72</c:v>
                </c:pt>
                <c:pt idx="1329">
                  <c:v>72</c:v>
                </c:pt>
                <c:pt idx="1330">
                  <c:v>72</c:v>
                </c:pt>
                <c:pt idx="1331">
                  <c:v>71</c:v>
                </c:pt>
                <c:pt idx="1332">
                  <c:v>71</c:v>
                </c:pt>
                <c:pt idx="1333">
                  <c:v>70</c:v>
                </c:pt>
                <c:pt idx="1334">
                  <c:v>70</c:v>
                </c:pt>
                <c:pt idx="1335">
                  <c:v>69</c:v>
                </c:pt>
                <c:pt idx="1336">
                  <c:v>69</c:v>
                </c:pt>
                <c:pt idx="1337">
                  <c:v>68</c:v>
                </c:pt>
                <c:pt idx="1338">
                  <c:v>67</c:v>
                </c:pt>
                <c:pt idx="1339">
                  <c:v>66</c:v>
                </c:pt>
                <c:pt idx="1340">
                  <c:v>65</c:v>
                </c:pt>
                <c:pt idx="1341">
                  <c:v>64</c:v>
                </c:pt>
                <c:pt idx="1342">
                  <c:v>64</c:v>
                </c:pt>
                <c:pt idx="1343">
                  <c:v>63</c:v>
                </c:pt>
                <c:pt idx="1344">
                  <c:v>62</c:v>
                </c:pt>
                <c:pt idx="1345">
                  <c:v>61</c:v>
                </c:pt>
                <c:pt idx="1346">
                  <c:v>60</c:v>
                </c:pt>
                <c:pt idx="1347">
                  <c:v>59</c:v>
                </c:pt>
                <c:pt idx="1348">
                  <c:v>59</c:v>
                </c:pt>
                <c:pt idx="1349">
                  <c:v>57</c:v>
                </c:pt>
                <c:pt idx="1350">
                  <c:v>57</c:v>
                </c:pt>
                <c:pt idx="1351">
                  <c:v>57</c:v>
                </c:pt>
                <c:pt idx="1352">
                  <c:v>57</c:v>
                </c:pt>
                <c:pt idx="1353">
                  <c:v>57</c:v>
                </c:pt>
                <c:pt idx="1354">
                  <c:v>57</c:v>
                </c:pt>
                <c:pt idx="1355">
                  <c:v>57</c:v>
                </c:pt>
                <c:pt idx="1356">
                  <c:v>56</c:v>
                </c:pt>
                <c:pt idx="1357">
                  <c:v>55</c:v>
                </c:pt>
                <c:pt idx="1358">
                  <c:v>54</c:v>
                </c:pt>
                <c:pt idx="1359">
                  <c:v>54</c:v>
                </c:pt>
                <c:pt idx="1360">
                  <c:v>54</c:v>
                </c:pt>
                <c:pt idx="1361">
                  <c:v>51</c:v>
                </c:pt>
                <c:pt idx="1362">
                  <c:v>50</c:v>
                </c:pt>
                <c:pt idx="1363">
                  <c:v>49</c:v>
                </c:pt>
                <c:pt idx="1364">
                  <c:v>49</c:v>
                </c:pt>
                <c:pt idx="1365">
                  <c:v>49</c:v>
                </c:pt>
                <c:pt idx="1366">
                  <c:v>48</c:v>
                </c:pt>
                <c:pt idx="1367">
                  <c:v>48</c:v>
                </c:pt>
                <c:pt idx="1368">
                  <c:v>48</c:v>
                </c:pt>
                <c:pt idx="1369">
                  <c:v>48</c:v>
                </c:pt>
                <c:pt idx="1370">
                  <c:v>47</c:v>
                </c:pt>
                <c:pt idx="1371">
                  <c:v>47</c:v>
                </c:pt>
                <c:pt idx="1372">
                  <c:v>46</c:v>
                </c:pt>
                <c:pt idx="1373">
                  <c:v>46</c:v>
                </c:pt>
                <c:pt idx="1374">
                  <c:v>44</c:v>
                </c:pt>
                <c:pt idx="1375">
                  <c:v>44</c:v>
                </c:pt>
                <c:pt idx="1376">
                  <c:v>44</c:v>
                </c:pt>
                <c:pt idx="1377">
                  <c:v>43</c:v>
                </c:pt>
                <c:pt idx="1378">
                  <c:v>43</c:v>
                </c:pt>
                <c:pt idx="1379">
                  <c:v>42</c:v>
                </c:pt>
                <c:pt idx="1380">
                  <c:v>42</c:v>
                </c:pt>
                <c:pt idx="1381">
                  <c:v>42</c:v>
                </c:pt>
                <c:pt idx="1382">
                  <c:v>41</c:v>
                </c:pt>
                <c:pt idx="1383">
                  <c:v>40</c:v>
                </c:pt>
                <c:pt idx="1384">
                  <c:v>39</c:v>
                </c:pt>
                <c:pt idx="1385">
                  <c:v>38</c:v>
                </c:pt>
                <c:pt idx="1386">
                  <c:v>38</c:v>
                </c:pt>
                <c:pt idx="1387">
                  <c:v>37</c:v>
                </c:pt>
                <c:pt idx="1388">
                  <c:v>36</c:v>
                </c:pt>
                <c:pt idx="1389">
                  <c:v>35</c:v>
                </c:pt>
                <c:pt idx="1390">
                  <c:v>35</c:v>
                </c:pt>
                <c:pt idx="1391">
                  <c:v>35</c:v>
                </c:pt>
                <c:pt idx="1392">
                  <c:v>34</c:v>
                </c:pt>
                <c:pt idx="1393">
                  <c:v>34</c:v>
                </c:pt>
                <c:pt idx="1394">
                  <c:v>33</c:v>
                </c:pt>
                <c:pt idx="1395">
                  <c:v>33</c:v>
                </c:pt>
                <c:pt idx="1396">
                  <c:v>32</c:v>
                </c:pt>
                <c:pt idx="1397">
                  <c:v>31</c:v>
                </c:pt>
                <c:pt idx="1398">
                  <c:v>31</c:v>
                </c:pt>
                <c:pt idx="1399">
                  <c:v>29</c:v>
                </c:pt>
                <c:pt idx="1400">
                  <c:v>29</c:v>
                </c:pt>
                <c:pt idx="1401">
                  <c:v>29</c:v>
                </c:pt>
                <c:pt idx="1402">
                  <c:v>28</c:v>
                </c:pt>
                <c:pt idx="1403">
                  <c:v>28</c:v>
                </c:pt>
                <c:pt idx="1404">
                  <c:v>27</c:v>
                </c:pt>
                <c:pt idx="1405">
                  <c:v>27</c:v>
                </c:pt>
                <c:pt idx="1406">
                  <c:v>27</c:v>
                </c:pt>
                <c:pt idx="1407">
                  <c:v>27</c:v>
                </c:pt>
                <c:pt idx="1408">
                  <c:v>26</c:v>
                </c:pt>
                <c:pt idx="1409">
                  <c:v>26</c:v>
                </c:pt>
                <c:pt idx="1410">
                  <c:v>25</c:v>
                </c:pt>
                <c:pt idx="1411">
                  <c:v>25</c:v>
                </c:pt>
                <c:pt idx="1412">
                  <c:v>25</c:v>
                </c:pt>
                <c:pt idx="1413">
                  <c:v>24</c:v>
                </c:pt>
                <c:pt idx="1414">
                  <c:v>24</c:v>
                </c:pt>
                <c:pt idx="1415">
                  <c:v>24</c:v>
                </c:pt>
                <c:pt idx="1416">
                  <c:v>23</c:v>
                </c:pt>
                <c:pt idx="1417">
                  <c:v>23</c:v>
                </c:pt>
                <c:pt idx="1418">
                  <c:v>22</c:v>
                </c:pt>
                <c:pt idx="1419">
                  <c:v>22</c:v>
                </c:pt>
                <c:pt idx="1420">
                  <c:v>21</c:v>
                </c:pt>
                <c:pt idx="1421">
                  <c:v>21</c:v>
                </c:pt>
                <c:pt idx="1422">
                  <c:v>21</c:v>
                </c:pt>
                <c:pt idx="1423">
                  <c:v>20</c:v>
                </c:pt>
                <c:pt idx="1424">
                  <c:v>20</c:v>
                </c:pt>
                <c:pt idx="1425">
                  <c:v>19</c:v>
                </c:pt>
                <c:pt idx="1426">
                  <c:v>19</c:v>
                </c:pt>
                <c:pt idx="1427">
                  <c:v>18</c:v>
                </c:pt>
                <c:pt idx="1428">
                  <c:v>18</c:v>
                </c:pt>
                <c:pt idx="1429">
                  <c:v>17</c:v>
                </c:pt>
                <c:pt idx="1430">
                  <c:v>17</c:v>
                </c:pt>
                <c:pt idx="1431">
                  <c:v>17</c:v>
                </c:pt>
                <c:pt idx="1432">
                  <c:v>17</c:v>
                </c:pt>
                <c:pt idx="1433">
                  <c:v>17</c:v>
                </c:pt>
                <c:pt idx="1434">
                  <c:v>16</c:v>
                </c:pt>
                <c:pt idx="1435">
                  <c:v>16</c:v>
                </c:pt>
                <c:pt idx="1436">
                  <c:v>15</c:v>
                </c:pt>
                <c:pt idx="1437">
                  <c:v>15</c:v>
                </c:pt>
                <c:pt idx="1438">
                  <c:v>14</c:v>
                </c:pt>
                <c:pt idx="1439">
                  <c:v>13</c:v>
                </c:pt>
                <c:pt idx="1440">
                  <c:v>10</c:v>
                </c:pt>
                <c:pt idx="1441">
                  <c:v>5</c:v>
                </c:pt>
                <c:pt idx="1442">
                  <c:v>2524</c:v>
                </c:pt>
                <c:pt idx="1443">
                  <c:v>2302</c:v>
                </c:pt>
                <c:pt idx="1444">
                  <c:v>2283</c:v>
                </c:pt>
                <c:pt idx="1445">
                  <c:v>2279</c:v>
                </c:pt>
                <c:pt idx="1446">
                  <c:v>2257</c:v>
                </c:pt>
                <c:pt idx="1447">
                  <c:v>2252</c:v>
                </c:pt>
                <c:pt idx="1448">
                  <c:v>2194</c:v>
                </c:pt>
                <c:pt idx="1449">
                  <c:v>2130</c:v>
                </c:pt>
                <c:pt idx="1450">
                  <c:v>2116</c:v>
                </c:pt>
                <c:pt idx="1451">
                  <c:v>2092</c:v>
                </c:pt>
                <c:pt idx="1452">
                  <c:v>2092</c:v>
                </c:pt>
                <c:pt idx="1453">
                  <c:v>2069</c:v>
                </c:pt>
                <c:pt idx="1454">
                  <c:v>2047</c:v>
                </c:pt>
                <c:pt idx="1455">
                  <c:v>2018</c:v>
                </c:pt>
                <c:pt idx="1456">
                  <c:v>2009</c:v>
                </c:pt>
                <c:pt idx="1457">
                  <c:v>1957</c:v>
                </c:pt>
                <c:pt idx="1458">
                  <c:v>1957</c:v>
                </c:pt>
                <c:pt idx="1459">
                  <c:v>1956</c:v>
                </c:pt>
                <c:pt idx="1460">
                  <c:v>1941</c:v>
                </c:pt>
                <c:pt idx="1461">
                  <c:v>1932</c:v>
                </c:pt>
                <c:pt idx="1462">
                  <c:v>1924</c:v>
                </c:pt>
                <c:pt idx="1463">
                  <c:v>1921</c:v>
                </c:pt>
                <c:pt idx="1464">
                  <c:v>1910</c:v>
                </c:pt>
                <c:pt idx="1465">
                  <c:v>1833</c:v>
                </c:pt>
                <c:pt idx="1466">
                  <c:v>1825</c:v>
                </c:pt>
                <c:pt idx="1467">
                  <c:v>1816</c:v>
                </c:pt>
                <c:pt idx="1468">
                  <c:v>1804</c:v>
                </c:pt>
                <c:pt idx="1469">
                  <c:v>1798</c:v>
                </c:pt>
                <c:pt idx="1470">
                  <c:v>1761</c:v>
                </c:pt>
                <c:pt idx="1471">
                  <c:v>1743</c:v>
                </c:pt>
                <c:pt idx="1472">
                  <c:v>1738</c:v>
                </c:pt>
                <c:pt idx="1473">
                  <c:v>1734</c:v>
                </c:pt>
                <c:pt idx="1474">
                  <c:v>1727</c:v>
                </c:pt>
                <c:pt idx="1475">
                  <c:v>1724</c:v>
                </c:pt>
                <c:pt idx="1476">
                  <c:v>1722</c:v>
                </c:pt>
                <c:pt idx="1477">
                  <c:v>1677</c:v>
                </c:pt>
                <c:pt idx="1478">
                  <c:v>1674</c:v>
                </c:pt>
                <c:pt idx="1479">
                  <c:v>1665</c:v>
                </c:pt>
                <c:pt idx="1480">
                  <c:v>1662</c:v>
                </c:pt>
                <c:pt idx="1481">
                  <c:v>1631</c:v>
                </c:pt>
                <c:pt idx="1482">
                  <c:v>1631</c:v>
                </c:pt>
                <c:pt idx="1483">
                  <c:v>1623</c:v>
                </c:pt>
                <c:pt idx="1484">
                  <c:v>1612</c:v>
                </c:pt>
                <c:pt idx="1485">
                  <c:v>1603</c:v>
                </c:pt>
                <c:pt idx="1486">
                  <c:v>1598</c:v>
                </c:pt>
                <c:pt idx="1487">
                  <c:v>1580</c:v>
                </c:pt>
                <c:pt idx="1488">
                  <c:v>1574</c:v>
                </c:pt>
                <c:pt idx="1489">
                  <c:v>1574</c:v>
                </c:pt>
                <c:pt idx="1490">
                  <c:v>1574</c:v>
                </c:pt>
                <c:pt idx="1491">
                  <c:v>1572</c:v>
                </c:pt>
                <c:pt idx="1492">
                  <c:v>1564</c:v>
                </c:pt>
                <c:pt idx="1493">
                  <c:v>1562</c:v>
                </c:pt>
                <c:pt idx="1494">
                  <c:v>1531</c:v>
                </c:pt>
                <c:pt idx="1495">
                  <c:v>1502</c:v>
                </c:pt>
                <c:pt idx="1496">
                  <c:v>1497</c:v>
                </c:pt>
                <c:pt idx="1497">
                  <c:v>1497</c:v>
                </c:pt>
                <c:pt idx="1498">
                  <c:v>1493</c:v>
                </c:pt>
                <c:pt idx="1499">
                  <c:v>1483</c:v>
                </c:pt>
                <c:pt idx="1500">
                  <c:v>1482</c:v>
                </c:pt>
                <c:pt idx="1501">
                  <c:v>1477</c:v>
                </c:pt>
                <c:pt idx="1502">
                  <c:v>1471</c:v>
                </c:pt>
                <c:pt idx="1503">
                  <c:v>1461</c:v>
                </c:pt>
                <c:pt idx="1504">
                  <c:v>1459</c:v>
                </c:pt>
                <c:pt idx="1505">
                  <c:v>1456</c:v>
                </c:pt>
                <c:pt idx="1506">
                  <c:v>1443</c:v>
                </c:pt>
                <c:pt idx="1507">
                  <c:v>1440</c:v>
                </c:pt>
                <c:pt idx="1508">
                  <c:v>1428</c:v>
                </c:pt>
                <c:pt idx="1509">
                  <c:v>1382</c:v>
                </c:pt>
                <c:pt idx="1510">
                  <c:v>1381</c:v>
                </c:pt>
                <c:pt idx="1511">
                  <c:v>1378</c:v>
                </c:pt>
                <c:pt idx="1512">
                  <c:v>1377</c:v>
                </c:pt>
                <c:pt idx="1513">
                  <c:v>1376</c:v>
                </c:pt>
                <c:pt idx="1514">
                  <c:v>1374</c:v>
                </c:pt>
                <c:pt idx="1515">
                  <c:v>1371</c:v>
                </c:pt>
                <c:pt idx="1516">
                  <c:v>1367</c:v>
                </c:pt>
                <c:pt idx="1517">
                  <c:v>1364</c:v>
                </c:pt>
                <c:pt idx="1518">
                  <c:v>1348</c:v>
                </c:pt>
                <c:pt idx="1519">
                  <c:v>1346</c:v>
                </c:pt>
                <c:pt idx="1520">
                  <c:v>1338</c:v>
                </c:pt>
                <c:pt idx="1521">
                  <c:v>1314</c:v>
                </c:pt>
                <c:pt idx="1522">
                  <c:v>1291</c:v>
                </c:pt>
                <c:pt idx="1523">
                  <c:v>1289</c:v>
                </c:pt>
                <c:pt idx="1524">
                  <c:v>1282</c:v>
                </c:pt>
                <c:pt idx="1525">
                  <c:v>1282</c:v>
                </c:pt>
                <c:pt idx="1526">
                  <c:v>1263</c:v>
                </c:pt>
                <c:pt idx="1527">
                  <c:v>1260</c:v>
                </c:pt>
                <c:pt idx="1528">
                  <c:v>1253</c:v>
                </c:pt>
                <c:pt idx="1529">
                  <c:v>1250</c:v>
                </c:pt>
                <c:pt idx="1530">
                  <c:v>1244</c:v>
                </c:pt>
                <c:pt idx="1531">
                  <c:v>1240</c:v>
                </c:pt>
                <c:pt idx="1532">
                  <c:v>1226</c:v>
                </c:pt>
                <c:pt idx="1533">
                  <c:v>1220</c:v>
                </c:pt>
                <c:pt idx="1534">
                  <c:v>1211</c:v>
                </c:pt>
                <c:pt idx="1535">
                  <c:v>1196</c:v>
                </c:pt>
                <c:pt idx="1536">
                  <c:v>1194</c:v>
                </c:pt>
                <c:pt idx="1537">
                  <c:v>1179</c:v>
                </c:pt>
                <c:pt idx="1538">
                  <c:v>1169</c:v>
                </c:pt>
                <c:pt idx="1539">
                  <c:v>1169</c:v>
                </c:pt>
                <c:pt idx="1540">
                  <c:v>1165</c:v>
                </c:pt>
                <c:pt idx="1541">
                  <c:v>1159</c:v>
                </c:pt>
                <c:pt idx="1542">
                  <c:v>1158</c:v>
                </c:pt>
                <c:pt idx="1543">
                  <c:v>1155</c:v>
                </c:pt>
                <c:pt idx="1544">
                  <c:v>1149</c:v>
                </c:pt>
                <c:pt idx="1545">
                  <c:v>1149</c:v>
                </c:pt>
                <c:pt idx="1546">
                  <c:v>1148</c:v>
                </c:pt>
                <c:pt idx="1547">
                  <c:v>1146</c:v>
                </c:pt>
                <c:pt idx="1548">
                  <c:v>1138</c:v>
                </c:pt>
                <c:pt idx="1549">
                  <c:v>1135</c:v>
                </c:pt>
                <c:pt idx="1550">
                  <c:v>1121</c:v>
                </c:pt>
                <c:pt idx="1551">
                  <c:v>1113</c:v>
                </c:pt>
                <c:pt idx="1552">
                  <c:v>1105</c:v>
                </c:pt>
                <c:pt idx="1553">
                  <c:v>1101</c:v>
                </c:pt>
                <c:pt idx="1554">
                  <c:v>1101</c:v>
                </c:pt>
                <c:pt idx="1555">
                  <c:v>1101</c:v>
                </c:pt>
                <c:pt idx="1556">
                  <c:v>1095</c:v>
                </c:pt>
                <c:pt idx="1557">
                  <c:v>1091</c:v>
                </c:pt>
                <c:pt idx="1558">
                  <c:v>1085</c:v>
                </c:pt>
                <c:pt idx="1559">
                  <c:v>1084</c:v>
                </c:pt>
                <c:pt idx="1560">
                  <c:v>1082</c:v>
                </c:pt>
                <c:pt idx="1561">
                  <c:v>1076</c:v>
                </c:pt>
                <c:pt idx="1562">
                  <c:v>1073</c:v>
                </c:pt>
                <c:pt idx="1563">
                  <c:v>1065</c:v>
                </c:pt>
                <c:pt idx="1564">
                  <c:v>1064</c:v>
                </c:pt>
                <c:pt idx="1565">
                  <c:v>1053</c:v>
                </c:pt>
                <c:pt idx="1566">
                  <c:v>1053</c:v>
                </c:pt>
                <c:pt idx="1567">
                  <c:v>1048</c:v>
                </c:pt>
                <c:pt idx="1568">
                  <c:v>1044</c:v>
                </c:pt>
                <c:pt idx="1569">
                  <c:v>1042</c:v>
                </c:pt>
                <c:pt idx="1570">
                  <c:v>1040</c:v>
                </c:pt>
                <c:pt idx="1571">
                  <c:v>1039</c:v>
                </c:pt>
                <c:pt idx="1572">
                  <c:v>1038</c:v>
                </c:pt>
                <c:pt idx="1573">
                  <c:v>1033</c:v>
                </c:pt>
                <c:pt idx="1574">
                  <c:v>1021</c:v>
                </c:pt>
                <c:pt idx="1575">
                  <c:v>1021</c:v>
                </c:pt>
                <c:pt idx="1576">
                  <c:v>1020</c:v>
                </c:pt>
                <c:pt idx="1577">
                  <c:v>1013</c:v>
                </c:pt>
                <c:pt idx="1578">
                  <c:v>1009</c:v>
                </c:pt>
                <c:pt idx="1579">
                  <c:v>1006</c:v>
                </c:pt>
                <c:pt idx="1580">
                  <c:v>1005</c:v>
                </c:pt>
                <c:pt idx="1581">
                  <c:v>1004</c:v>
                </c:pt>
                <c:pt idx="1582">
                  <c:v>1004</c:v>
                </c:pt>
                <c:pt idx="1583">
                  <c:v>1001</c:v>
                </c:pt>
                <c:pt idx="1584">
                  <c:v>989</c:v>
                </c:pt>
                <c:pt idx="1585">
                  <c:v>976</c:v>
                </c:pt>
                <c:pt idx="1586">
                  <c:v>969</c:v>
                </c:pt>
                <c:pt idx="1587">
                  <c:v>964</c:v>
                </c:pt>
                <c:pt idx="1588">
                  <c:v>963</c:v>
                </c:pt>
                <c:pt idx="1589">
                  <c:v>960</c:v>
                </c:pt>
                <c:pt idx="1590">
                  <c:v>953</c:v>
                </c:pt>
                <c:pt idx="1591">
                  <c:v>948</c:v>
                </c:pt>
                <c:pt idx="1592">
                  <c:v>939</c:v>
                </c:pt>
                <c:pt idx="1593">
                  <c:v>938</c:v>
                </c:pt>
                <c:pt idx="1594">
                  <c:v>930</c:v>
                </c:pt>
                <c:pt idx="1595">
                  <c:v>917</c:v>
                </c:pt>
                <c:pt idx="1596">
                  <c:v>907</c:v>
                </c:pt>
                <c:pt idx="1597">
                  <c:v>906</c:v>
                </c:pt>
                <c:pt idx="1598">
                  <c:v>902</c:v>
                </c:pt>
                <c:pt idx="1599">
                  <c:v>890</c:v>
                </c:pt>
                <c:pt idx="1600">
                  <c:v>874</c:v>
                </c:pt>
                <c:pt idx="1601">
                  <c:v>873</c:v>
                </c:pt>
                <c:pt idx="1602">
                  <c:v>859</c:v>
                </c:pt>
                <c:pt idx="1603">
                  <c:v>858</c:v>
                </c:pt>
                <c:pt idx="1604">
                  <c:v>843</c:v>
                </c:pt>
                <c:pt idx="1605">
                  <c:v>841</c:v>
                </c:pt>
                <c:pt idx="1606">
                  <c:v>836</c:v>
                </c:pt>
                <c:pt idx="1607">
                  <c:v>832</c:v>
                </c:pt>
                <c:pt idx="1608">
                  <c:v>823</c:v>
                </c:pt>
                <c:pt idx="1609">
                  <c:v>823</c:v>
                </c:pt>
                <c:pt idx="1610">
                  <c:v>820</c:v>
                </c:pt>
                <c:pt idx="1611">
                  <c:v>820</c:v>
                </c:pt>
                <c:pt idx="1612">
                  <c:v>819</c:v>
                </c:pt>
                <c:pt idx="1613">
                  <c:v>818</c:v>
                </c:pt>
                <c:pt idx="1614">
                  <c:v>815</c:v>
                </c:pt>
                <c:pt idx="1615">
                  <c:v>802</c:v>
                </c:pt>
                <c:pt idx="1616">
                  <c:v>800</c:v>
                </c:pt>
                <c:pt idx="1617">
                  <c:v>797</c:v>
                </c:pt>
                <c:pt idx="1618">
                  <c:v>795</c:v>
                </c:pt>
                <c:pt idx="1619">
                  <c:v>777</c:v>
                </c:pt>
                <c:pt idx="1620">
                  <c:v>776</c:v>
                </c:pt>
                <c:pt idx="1621">
                  <c:v>770</c:v>
                </c:pt>
                <c:pt idx="1622">
                  <c:v>766</c:v>
                </c:pt>
                <c:pt idx="1623">
                  <c:v>763</c:v>
                </c:pt>
                <c:pt idx="1624">
                  <c:v>747</c:v>
                </c:pt>
                <c:pt idx="1625">
                  <c:v>747</c:v>
                </c:pt>
                <c:pt idx="1626">
                  <c:v>728</c:v>
                </c:pt>
                <c:pt idx="1627">
                  <c:v>728</c:v>
                </c:pt>
                <c:pt idx="1628">
                  <c:v>725</c:v>
                </c:pt>
                <c:pt idx="1629">
                  <c:v>716</c:v>
                </c:pt>
                <c:pt idx="1630">
                  <c:v>714</c:v>
                </c:pt>
                <c:pt idx="1631">
                  <c:v>711</c:v>
                </c:pt>
                <c:pt idx="1632">
                  <c:v>694</c:v>
                </c:pt>
                <c:pt idx="1633">
                  <c:v>692</c:v>
                </c:pt>
                <c:pt idx="1634">
                  <c:v>690</c:v>
                </c:pt>
                <c:pt idx="1635">
                  <c:v>684</c:v>
                </c:pt>
                <c:pt idx="1636">
                  <c:v>662</c:v>
                </c:pt>
                <c:pt idx="1637">
                  <c:v>662</c:v>
                </c:pt>
                <c:pt idx="1638">
                  <c:v>661</c:v>
                </c:pt>
                <c:pt idx="1639">
                  <c:v>660</c:v>
                </c:pt>
                <c:pt idx="1640">
                  <c:v>660</c:v>
                </c:pt>
                <c:pt idx="1641">
                  <c:v>653</c:v>
                </c:pt>
                <c:pt idx="1642">
                  <c:v>637</c:v>
                </c:pt>
                <c:pt idx="1643">
                  <c:v>612</c:v>
                </c:pt>
                <c:pt idx="1644">
                  <c:v>612</c:v>
                </c:pt>
                <c:pt idx="1645">
                  <c:v>612</c:v>
                </c:pt>
                <c:pt idx="1646">
                  <c:v>608</c:v>
                </c:pt>
                <c:pt idx="1647">
                  <c:v>599</c:v>
                </c:pt>
                <c:pt idx="1648">
                  <c:v>597</c:v>
                </c:pt>
                <c:pt idx="1649">
                  <c:v>596</c:v>
                </c:pt>
                <c:pt idx="1650">
                  <c:v>586</c:v>
                </c:pt>
                <c:pt idx="1651">
                  <c:v>581</c:v>
                </c:pt>
                <c:pt idx="1652">
                  <c:v>576</c:v>
                </c:pt>
                <c:pt idx="1653">
                  <c:v>573</c:v>
                </c:pt>
                <c:pt idx="1654">
                  <c:v>564</c:v>
                </c:pt>
                <c:pt idx="1655">
                  <c:v>559</c:v>
                </c:pt>
                <c:pt idx="1656">
                  <c:v>546</c:v>
                </c:pt>
                <c:pt idx="1657">
                  <c:v>545</c:v>
                </c:pt>
                <c:pt idx="1658">
                  <c:v>542</c:v>
                </c:pt>
                <c:pt idx="1659">
                  <c:v>541</c:v>
                </c:pt>
                <c:pt idx="1660">
                  <c:v>529</c:v>
                </c:pt>
                <c:pt idx="1661">
                  <c:v>523</c:v>
                </c:pt>
                <c:pt idx="1662">
                  <c:v>519</c:v>
                </c:pt>
                <c:pt idx="1663">
                  <c:v>507</c:v>
                </c:pt>
                <c:pt idx="1664">
                  <c:v>504</c:v>
                </c:pt>
                <c:pt idx="1665">
                  <c:v>497</c:v>
                </c:pt>
                <c:pt idx="1666">
                  <c:v>497</c:v>
                </c:pt>
                <c:pt idx="1667">
                  <c:v>495</c:v>
                </c:pt>
                <c:pt idx="1668">
                  <c:v>493</c:v>
                </c:pt>
                <c:pt idx="1669">
                  <c:v>492</c:v>
                </c:pt>
                <c:pt idx="1670">
                  <c:v>486</c:v>
                </c:pt>
                <c:pt idx="1671">
                  <c:v>485</c:v>
                </c:pt>
                <c:pt idx="1672">
                  <c:v>484</c:v>
                </c:pt>
                <c:pt idx="1673">
                  <c:v>480</c:v>
                </c:pt>
                <c:pt idx="1674">
                  <c:v>473</c:v>
                </c:pt>
                <c:pt idx="1675">
                  <c:v>467</c:v>
                </c:pt>
                <c:pt idx="1676">
                  <c:v>467</c:v>
                </c:pt>
                <c:pt idx="1677">
                  <c:v>467</c:v>
                </c:pt>
                <c:pt idx="1678">
                  <c:v>461</c:v>
                </c:pt>
                <c:pt idx="1679">
                  <c:v>461</c:v>
                </c:pt>
                <c:pt idx="1680">
                  <c:v>460</c:v>
                </c:pt>
                <c:pt idx="1681">
                  <c:v>449</c:v>
                </c:pt>
                <c:pt idx="1682">
                  <c:v>448</c:v>
                </c:pt>
                <c:pt idx="1683">
                  <c:v>444</c:v>
                </c:pt>
                <c:pt idx="1684">
                  <c:v>444</c:v>
                </c:pt>
                <c:pt idx="1685">
                  <c:v>436</c:v>
                </c:pt>
                <c:pt idx="1686">
                  <c:v>429</c:v>
                </c:pt>
                <c:pt idx="1687">
                  <c:v>425</c:v>
                </c:pt>
                <c:pt idx="1688">
                  <c:v>415</c:v>
                </c:pt>
                <c:pt idx="1689">
                  <c:v>414</c:v>
                </c:pt>
                <c:pt idx="1690">
                  <c:v>409</c:v>
                </c:pt>
                <c:pt idx="1691">
                  <c:v>401</c:v>
                </c:pt>
                <c:pt idx="1692">
                  <c:v>401</c:v>
                </c:pt>
                <c:pt idx="1693">
                  <c:v>397</c:v>
                </c:pt>
                <c:pt idx="1694">
                  <c:v>397</c:v>
                </c:pt>
                <c:pt idx="1695">
                  <c:v>395</c:v>
                </c:pt>
                <c:pt idx="1696">
                  <c:v>392</c:v>
                </c:pt>
                <c:pt idx="1697">
                  <c:v>380</c:v>
                </c:pt>
                <c:pt idx="1698">
                  <c:v>367</c:v>
                </c:pt>
                <c:pt idx="1699">
                  <c:v>363</c:v>
                </c:pt>
                <c:pt idx="1700">
                  <c:v>351</c:v>
                </c:pt>
                <c:pt idx="1701">
                  <c:v>350</c:v>
                </c:pt>
                <c:pt idx="1702">
                  <c:v>343</c:v>
                </c:pt>
                <c:pt idx="1703">
                  <c:v>341</c:v>
                </c:pt>
                <c:pt idx="1704">
                  <c:v>335</c:v>
                </c:pt>
                <c:pt idx="1705">
                  <c:v>334</c:v>
                </c:pt>
                <c:pt idx="1706">
                  <c:v>326</c:v>
                </c:pt>
                <c:pt idx="1707">
                  <c:v>322</c:v>
                </c:pt>
                <c:pt idx="1708">
                  <c:v>320</c:v>
                </c:pt>
                <c:pt idx="1709">
                  <c:v>319</c:v>
                </c:pt>
                <c:pt idx="1710">
                  <c:v>318</c:v>
                </c:pt>
                <c:pt idx="1711">
                  <c:v>318</c:v>
                </c:pt>
                <c:pt idx="1712">
                  <c:v>317</c:v>
                </c:pt>
                <c:pt idx="1713">
                  <c:v>312</c:v>
                </c:pt>
                <c:pt idx="1714">
                  <c:v>312</c:v>
                </c:pt>
                <c:pt idx="1715">
                  <c:v>311</c:v>
                </c:pt>
                <c:pt idx="1716">
                  <c:v>300</c:v>
                </c:pt>
                <c:pt idx="1717">
                  <c:v>292</c:v>
                </c:pt>
                <c:pt idx="1718">
                  <c:v>282</c:v>
                </c:pt>
                <c:pt idx="1719">
                  <c:v>279</c:v>
                </c:pt>
                <c:pt idx="1720">
                  <c:v>279</c:v>
                </c:pt>
                <c:pt idx="1721">
                  <c:v>275</c:v>
                </c:pt>
                <c:pt idx="1722">
                  <c:v>271</c:v>
                </c:pt>
                <c:pt idx="1723">
                  <c:v>270</c:v>
                </c:pt>
                <c:pt idx="1724">
                  <c:v>268</c:v>
                </c:pt>
                <c:pt idx="1725">
                  <c:v>267</c:v>
                </c:pt>
                <c:pt idx="1726">
                  <c:v>265</c:v>
                </c:pt>
                <c:pt idx="1727">
                  <c:v>257</c:v>
                </c:pt>
                <c:pt idx="1728">
                  <c:v>255</c:v>
                </c:pt>
                <c:pt idx="1729">
                  <c:v>252</c:v>
                </c:pt>
                <c:pt idx="1730">
                  <c:v>244</c:v>
                </c:pt>
                <c:pt idx="1731">
                  <c:v>241</c:v>
                </c:pt>
                <c:pt idx="1732">
                  <c:v>241</c:v>
                </c:pt>
                <c:pt idx="1733">
                  <c:v>240</c:v>
                </c:pt>
                <c:pt idx="1734">
                  <c:v>240</c:v>
                </c:pt>
                <c:pt idx="1735">
                  <c:v>236</c:v>
                </c:pt>
                <c:pt idx="1736">
                  <c:v>233</c:v>
                </c:pt>
                <c:pt idx="1737">
                  <c:v>232</c:v>
                </c:pt>
                <c:pt idx="1738">
                  <c:v>231</c:v>
                </c:pt>
                <c:pt idx="1739">
                  <c:v>231</c:v>
                </c:pt>
                <c:pt idx="1740">
                  <c:v>227</c:v>
                </c:pt>
                <c:pt idx="1741">
                  <c:v>222</c:v>
                </c:pt>
                <c:pt idx="1742">
                  <c:v>222</c:v>
                </c:pt>
                <c:pt idx="1743">
                  <c:v>219</c:v>
                </c:pt>
                <c:pt idx="1744">
                  <c:v>216</c:v>
                </c:pt>
                <c:pt idx="1745">
                  <c:v>215</c:v>
                </c:pt>
                <c:pt idx="1746">
                  <c:v>211</c:v>
                </c:pt>
                <c:pt idx="1747">
                  <c:v>211</c:v>
                </c:pt>
                <c:pt idx="1748">
                  <c:v>210</c:v>
                </c:pt>
                <c:pt idx="1749">
                  <c:v>209</c:v>
                </c:pt>
                <c:pt idx="1750">
                  <c:v>198</c:v>
                </c:pt>
                <c:pt idx="1751">
                  <c:v>194</c:v>
                </c:pt>
                <c:pt idx="1752">
                  <c:v>189</c:v>
                </c:pt>
                <c:pt idx="1753">
                  <c:v>185</c:v>
                </c:pt>
                <c:pt idx="1754">
                  <c:v>184</c:v>
                </c:pt>
                <c:pt idx="1755">
                  <c:v>177</c:v>
                </c:pt>
                <c:pt idx="1756">
                  <c:v>173</c:v>
                </c:pt>
                <c:pt idx="1757">
                  <c:v>169</c:v>
                </c:pt>
                <c:pt idx="1758">
                  <c:v>165</c:v>
                </c:pt>
                <c:pt idx="1759">
                  <c:v>162</c:v>
                </c:pt>
                <c:pt idx="1760">
                  <c:v>159</c:v>
                </c:pt>
                <c:pt idx="1761">
                  <c:v>155</c:v>
                </c:pt>
                <c:pt idx="1762">
                  <c:v>152</c:v>
                </c:pt>
                <c:pt idx="1763">
                  <c:v>147</c:v>
                </c:pt>
                <c:pt idx="1764">
                  <c:v>145</c:v>
                </c:pt>
                <c:pt idx="1765">
                  <c:v>137</c:v>
                </c:pt>
                <c:pt idx="1766">
                  <c:v>137</c:v>
                </c:pt>
                <c:pt idx="1767">
                  <c:v>134</c:v>
                </c:pt>
                <c:pt idx="1768">
                  <c:v>133</c:v>
                </c:pt>
                <c:pt idx="1769">
                  <c:v>133</c:v>
                </c:pt>
                <c:pt idx="1770">
                  <c:v>130</c:v>
                </c:pt>
                <c:pt idx="1771">
                  <c:v>129</c:v>
                </c:pt>
                <c:pt idx="1772">
                  <c:v>128</c:v>
                </c:pt>
                <c:pt idx="1773">
                  <c:v>123</c:v>
                </c:pt>
                <c:pt idx="1774">
                  <c:v>122</c:v>
                </c:pt>
                <c:pt idx="1775">
                  <c:v>122</c:v>
                </c:pt>
                <c:pt idx="1776">
                  <c:v>120</c:v>
                </c:pt>
                <c:pt idx="1777">
                  <c:v>119</c:v>
                </c:pt>
                <c:pt idx="1778">
                  <c:v>116</c:v>
                </c:pt>
                <c:pt idx="1779">
                  <c:v>114</c:v>
                </c:pt>
                <c:pt idx="1780">
                  <c:v>114</c:v>
                </c:pt>
                <c:pt idx="1781">
                  <c:v>112</c:v>
                </c:pt>
                <c:pt idx="1782">
                  <c:v>109</c:v>
                </c:pt>
                <c:pt idx="1783">
                  <c:v>106</c:v>
                </c:pt>
                <c:pt idx="1784">
                  <c:v>103</c:v>
                </c:pt>
                <c:pt idx="1785">
                  <c:v>103</c:v>
                </c:pt>
                <c:pt idx="1786">
                  <c:v>102</c:v>
                </c:pt>
                <c:pt idx="1787">
                  <c:v>100</c:v>
                </c:pt>
                <c:pt idx="1788">
                  <c:v>100</c:v>
                </c:pt>
                <c:pt idx="1789">
                  <c:v>97</c:v>
                </c:pt>
                <c:pt idx="1790">
                  <c:v>96</c:v>
                </c:pt>
                <c:pt idx="1791">
                  <c:v>96</c:v>
                </c:pt>
                <c:pt idx="1792">
                  <c:v>96</c:v>
                </c:pt>
                <c:pt idx="1793">
                  <c:v>95</c:v>
                </c:pt>
                <c:pt idx="1794">
                  <c:v>93</c:v>
                </c:pt>
                <c:pt idx="1795">
                  <c:v>92</c:v>
                </c:pt>
                <c:pt idx="1796">
                  <c:v>91</c:v>
                </c:pt>
                <c:pt idx="1797">
                  <c:v>89</c:v>
                </c:pt>
                <c:pt idx="1798">
                  <c:v>88</c:v>
                </c:pt>
                <c:pt idx="1799">
                  <c:v>84</c:v>
                </c:pt>
                <c:pt idx="1800">
                  <c:v>84</c:v>
                </c:pt>
                <c:pt idx="1801">
                  <c:v>82</c:v>
                </c:pt>
                <c:pt idx="1802">
                  <c:v>81</c:v>
                </c:pt>
                <c:pt idx="1803">
                  <c:v>81</c:v>
                </c:pt>
                <c:pt idx="1804">
                  <c:v>80</c:v>
                </c:pt>
                <c:pt idx="1805">
                  <c:v>79</c:v>
                </c:pt>
                <c:pt idx="1806">
                  <c:v>78</c:v>
                </c:pt>
                <c:pt idx="1807">
                  <c:v>78</c:v>
                </c:pt>
                <c:pt idx="1808">
                  <c:v>78</c:v>
                </c:pt>
                <c:pt idx="1809">
                  <c:v>78</c:v>
                </c:pt>
                <c:pt idx="1810">
                  <c:v>77</c:v>
                </c:pt>
                <c:pt idx="1811">
                  <c:v>77</c:v>
                </c:pt>
                <c:pt idx="1812">
                  <c:v>76</c:v>
                </c:pt>
                <c:pt idx="1813">
                  <c:v>75</c:v>
                </c:pt>
                <c:pt idx="1814">
                  <c:v>75</c:v>
                </c:pt>
                <c:pt idx="1815">
                  <c:v>73</c:v>
                </c:pt>
                <c:pt idx="1816">
                  <c:v>72</c:v>
                </c:pt>
                <c:pt idx="1817">
                  <c:v>71</c:v>
                </c:pt>
                <c:pt idx="1818">
                  <c:v>70</c:v>
                </c:pt>
                <c:pt idx="1819">
                  <c:v>70</c:v>
                </c:pt>
                <c:pt idx="1820">
                  <c:v>69</c:v>
                </c:pt>
                <c:pt idx="1821">
                  <c:v>69</c:v>
                </c:pt>
                <c:pt idx="1822">
                  <c:v>69</c:v>
                </c:pt>
                <c:pt idx="1823">
                  <c:v>68</c:v>
                </c:pt>
                <c:pt idx="1824">
                  <c:v>68</c:v>
                </c:pt>
                <c:pt idx="1825">
                  <c:v>67</c:v>
                </c:pt>
                <c:pt idx="1826">
                  <c:v>67</c:v>
                </c:pt>
                <c:pt idx="1827">
                  <c:v>67</c:v>
                </c:pt>
                <c:pt idx="1828">
                  <c:v>66</c:v>
                </c:pt>
                <c:pt idx="1829">
                  <c:v>66</c:v>
                </c:pt>
                <c:pt idx="1830">
                  <c:v>66</c:v>
                </c:pt>
                <c:pt idx="1831">
                  <c:v>65</c:v>
                </c:pt>
                <c:pt idx="1832">
                  <c:v>64</c:v>
                </c:pt>
                <c:pt idx="1833">
                  <c:v>64</c:v>
                </c:pt>
                <c:pt idx="1834">
                  <c:v>63</c:v>
                </c:pt>
                <c:pt idx="1835">
                  <c:v>63</c:v>
                </c:pt>
                <c:pt idx="1836">
                  <c:v>62</c:v>
                </c:pt>
                <c:pt idx="1837">
                  <c:v>61</c:v>
                </c:pt>
                <c:pt idx="1838">
                  <c:v>61</c:v>
                </c:pt>
                <c:pt idx="1839">
                  <c:v>61</c:v>
                </c:pt>
                <c:pt idx="1840">
                  <c:v>58</c:v>
                </c:pt>
                <c:pt idx="1841">
                  <c:v>58</c:v>
                </c:pt>
                <c:pt idx="1842">
                  <c:v>55</c:v>
                </c:pt>
                <c:pt idx="1843">
                  <c:v>55</c:v>
                </c:pt>
                <c:pt idx="1844">
                  <c:v>55</c:v>
                </c:pt>
                <c:pt idx="1845">
                  <c:v>55</c:v>
                </c:pt>
                <c:pt idx="1846">
                  <c:v>55</c:v>
                </c:pt>
                <c:pt idx="1847">
                  <c:v>54</c:v>
                </c:pt>
                <c:pt idx="1848">
                  <c:v>54</c:v>
                </c:pt>
                <c:pt idx="1849">
                  <c:v>54</c:v>
                </c:pt>
                <c:pt idx="1850">
                  <c:v>54</c:v>
                </c:pt>
                <c:pt idx="1851">
                  <c:v>54</c:v>
                </c:pt>
                <c:pt idx="1852">
                  <c:v>53</c:v>
                </c:pt>
                <c:pt idx="1853">
                  <c:v>53</c:v>
                </c:pt>
                <c:pt idx="1854">
                  <c:v>53</c:v>
                </c:pt>
                <c:pt idx="1855">
                  <c:v>52</c:v>
                </c:pt>
                <c:pt idx="1856">
                  <c:v>52</c:v>
                </c:pt>
                <c:pt idx="1857">
                  <c:v>50</c:v>
                </c:pt>
                <c:pt idx="1858">
                  <c:v>50</c:v>
                </c:pt>
                <c:pt idx="1859">
                  <c:v>49</c:v>
                </c:pt>
                <c:pt idx="1860">
                  <c:v>49</c:v>
                </c:pt>
                <c:pt idx="1861">
                  <c:v>49</c:v>
                </c:pt>
                <c:pt idx="1862">
                  <c:v>49</c:v>
                </c:pt>
                <c:pt idx="1863">
                  <c:v>48</c:v>
                </c:pt>
                <c:pt idx="1864">
                  <c:v>48</c:v>
                </c:pt>
                <c:pt idx="1865">
                  <c:v>48</c:v>
                </c:pt>
                <c:pt idx="1866">
                  <c:v>47</c:v>
                </c:pt>
                <c:pt idx="1867">
                  <c:v>47</c:v>
                </c:pt>
                <c:pt idx="1868">
                  <c:v>47</c:v>
                </c:pt>
                <c:pt idx="1869">
                  <c:v>46</c:v>
                </c:pt>
                <c:pt idx="1870">
                  <c:v>46</c:v>
                </c:pt>
                <c:pt idx="1871">
                  <c:v>46</c:v>
                </c:pt>
                <c:pt idx="1872">
                  <c:v>46</c:v>
                </c:pt>
                <c:pt idx="1873">
                  <c:v>46</c:v>
                </c:pt>
                <c:pt idx="1874">
                  <c:v>45</c:v>
                </c:pt>
                <c:pt idx="1875">
                  <c:v>44</c:v>
                </c:pt>
                <c:pt idx="1876">
                  <c:v>43</c:v>
                </c:pt>
                <c:pt idx="1877">
                  <c:v>43</c:v>
                </c:pt>
                <c:pt idx="1878">
                  <c:v>43</c:v>
                </c:pt>
                <c:pt idx="1879">
                  <c:v>42</c:v>
                </c:pt>
                <c:pt idx="1880">
                  <c:v>42</c:v>
                </c:pt>
                <c:pt idx="1881">
                  <c:v>41</c:v>
                </c:pt>
                <c:pt idx="1882">
                  <c:v>41</c:v>
                </c:pt>
                <c:pt idx="1883">
                  <c:v>41</c:v>
                </c:pt>
                <c:pt idx="1884">
                  <c:v>40</c:v>
                </c:pt>
                <c:pt idx="1885">
                  <c:v>40</c:v>
                </c:pt>
                <c:pt idx="1886">
                  <c:v>40</c:v>
                </c:pt>
                <c:pt idx="1887">
                  <c:v>39</c:v>
                </c:pt>
                <c:pt idx="1888">
                  <c:v>38</c:v>
                </c:pt>
                <c:pt idx="1889">
                  <c:v>38</c:v>
                </c:pt>
                <c:pt idx="1890">
                  <c:v>38</c:v>
                </c:pt>
                <c:pt idx="1891">
                  <c:v>37</c:v>
                </c:pt>
                <c:pt idx="1892">
                  <c:v>36</c:v>
                </c:pt>
                <c:pt idx="1893">
                  <c:v>36</c:v>
                </c:pt>
                <c:pt idx="1894">
                  <c:v>35</c:v>
                </c:pt>
                <c:pt idx="1895">
                  <c:v>34</c:v>
                </c:pt>
                <c:pt idx="1896">
                  <c:v>33</c:v>
                </c:pt>
                <c:pt idx="1897">
                  <c:v>33</c:v>
                </c:pt>
                <c:pt idx="1898">
                  <c:v>32</c:v>
                </c:pt>
                <c:pt idx="1899">
                  <c:v>32</c:v>
                </c:pt>
                <c:pt idx="1900">
                  <c:v>32</c:v>
                </c:pt>
                <c:pt idx="1901">
                  <c:v>32</c:v>
                </c:pt>
                <c:pt idx="1902">
                  <c:v>31</c:v>
                </c:pt>
                <c:pt idx="1903">
                  <c:v>30</c:v>
                </c:pt>
                <c:pt idx="1904">
                  <c:v>29</c:v>
                </c:pt>
                <c:pt idx="1905">
                  <c:v>29</c:v>
                </c:pt>
                <c:pt idx="1906">
                  <c:v>29</c:v>
                </c:pt>
                <c:pt idx="1907">
                  <c:v>28</c:v>
                </c:pt>
                <c:pt idx="1908">
                  <c:v>28</c:v>
                </c:pt>
                <c:pt idx="1909">
                  <c:v>28</c:v>
                </c:pt>
                <c:pt idx="1910">
                  <c:v>27</c:v>
                </c:pt>
                <c:pt idx="1911">
                  <c:v>26</c:v>
                </c:pt>
                <c:pt idx="1912">
                  <c:v>26</c:v>
                </c:pt>
                <c:pt idx="1913">
                  <c:v>25</c:v>
                </c:pt>
                <c:pt idx="1914">
                  <c:v>25</c:v>
                </c:pt>
                <c:pt idx="1915">
                  <c:v>25</c:v>
                </c:pt>
                <c:pt idx="1916">
                  <c:v>23</c:v>
                </c:pt>
                <c:pt idx="1917">
                  <c:v>23</c:v>
                </c:pt>
                <c:pt idx="1918">
                  <c:v>22</c:v>
                </c:pt>
                <c:pt idx="1919">
                  <c:v>22</c:v>
                </c:pt>
                <c:pt idx="1920">
                  <c:v>22</c:v>
                </c:pt>
                <c:pt idx="1921">
                  <c:v>22</c:v>
                </c:pt>
                <c:pt idx="1922">
                  <c:v>22</c:v>
                </c:pt>
                <c:pt idx="1923">
                  <c:v>22</c:v>
                </c:pt>
                <c:pt idx="1924">
                  <c:v>22</c:v>
                </c:pt>
                <c:pt idx="1925">
                  <c:v>21</c:v>
                </c:pt>
                <c:pt idx="1926">
                  <c:v>21</c:v>
                </c:pt>
                <c:pt idx="1927">
                  <c:v>20</c:v>
                </c:pt>
                <c:pt idx="1928">
                  <c:v>20</c:v>
                </c:pt>
                <c:pt idx="1929">
                  <c:v>18</c:v>
                </c:pt>
                <c:pt idx="1930">
                  <c:v>18</c:v>
                </c:pt>
                <c:pt idx="1931">
                  <c:v>17</c:v>
                </c:pt>
                <c:pt idx="1932">
                  <c:v>17</c:v>
                </c:pt>
                <c:pt idx="1933">
                  <c:v>16</c:v>
                </c:pt>
                <c:pt idx="1934">
                  <c:v>16</c:v>
                </c:pt>
                <c:pt idx="1935">
                  <c:v>16</c:v>
                </c:pt>
                <c:pt idx="1936">
                  <c:v>15</c:v>
                </c:pt>
                <c:pt idx="1937">
                  <c:v>15</c:v>
                </c:pt>
                <c:pt idx="1938">
                  <c:v>15</c:v>
                </c:pt>
                <c:pt idx="1939">
                  <c:v>13</c:v>
                </c:pt>
                <c:pt idx="1940">
                  <c:v>13</c:v>
                </c:pt>
                <c:pt idx="1941">
                  <c:v>12</c:v>
                </c:pt>
                <c:pt idx="1942">
                  <c:v>12</c:v>
                </c:pt>
                <c:pt idx="1943">
                  <c:v>11</c:v>
                </c:pt>
                <c:pt idx="1944">
                  <c:v>11</c:v>
                </c:pt>
                <c:pt idx="1945">
                  <c:v>10</c:v>
                </c:pt>
                <c:pt idx="1946">
                  <c:v>10</c:v>
                </c:pt>
                <c:pt idx="1947">
                  <c:v>10</c:v>
                </c:pt>
                <c:pt idx="1948">
                  <c:v>9</c:v>
                </c:pt>
                <c:pt idx="1949">
                  <c:v>8</c:v>
                </c:pt>
                <c:pt idx="1950">
                  <c:v>8</c:v>
                </c:pt>
                <c:pt idx="1951">
                  <c:v>2088</c:v>
                </c:pt>
                <c:pt idx="1952">
                  <c:v>1930</c:v>
                </c:pt>
                <c:pt idx="1953">
                  <c:v>1867</c:v>
                </c:pt>
                <c:pt idx="1954">
                  <c:v>1766</c:v>
                </c:pt>
                <c:pt idx="1955">
                  <c:v>1695</c:v>
                </c:pt>
                <c:pt idx="1956">
                  <c:v>1686</c:v>
                </c:pt>
                <c:pt idx="1957">
                  <c:v>1600</c:v>
                </c:pt>
                <c:pt idx="1958">
                  <c:v>1565</c:v>
                </c:pt>
                <c:pt idx="1959">
                  <c:v>1482</c:v>
                </c:pt>
                <c:pt idx="1960">
                  <c:v>1478</c:v>
                </c:pt>
                <c:pt idx="1961">
                  <c:v>1461</c:v>
                </c:pt>
                <c:pt idx="1962">
                  <c:v>1429</c:v>
                </c:pt>
                <c:pt idx="1963">
                  <c:v>1272</c:v>
                </c:pt>
                <c:pt idx="1964">
                  <c:v>1234</c:v>
                </c:pt>
                <c:pt idx="1965">
                  <c:v>1210</c:v>
                </c:pt>
                <c:pt idx="1966">
                  <c:v>1198</c:v>
                </c:pt>
                <c:pt idx="1967">
                  <c:v>1198</c:v>
                </c:pt>
                <c:pt idx="1968">
                  <c:v>1156</c:v>
                </c:pt>
                <c:pt idx="1969">
                  <c:v>1130</c:v>
                </c:pt>
                <c:pt idx="1970">
                  <c:v>1103</c:v>
                </c:pt>
                <c:pt idx="1971">
                  <c:v>1092</c:v>
                </c:pt>
                <c:pt idx="1972">
                  <c:v>1072</c:v>
                </c:pt>
                <c:pt idx="1973">
                  <c:v>1064</c:v>
                </c:pt>
                <c:pt idx="1974">
                  <c:v>1060</c:v>
                </c:pt>
                <c:pt idx="1975">
                  <c:v>1029</c:v>
                </c:pt>
                <c:pt idx="1976">
                  <c:v>1024</c:v>
                </c:pt>
                <c:pt idx="1977">
                  <c:v>993</c:v>
                </c:pt>
                <c:pt idx="1978">
                  <c:v>939</c:v>
                </c:pt>
                <c:pt idx="1979">
                  <c:v>932</c:v>
                </c:pt>
                <c:pt idx="1980">
                  <c:v>930</c:v>
                </c:pt>
                <c:pt idx="1981">
                  <c:v>926</c:v>
                </c:pt>
                <c:pt idx="1982">
                  <c:v>835</c:v>
                </c:pt>
                <c:pt idx="1983">
                  <c:v>775</c:v>
                </c:pt>
                <c:pt idx="1984">
                  <c:v>677</c:v>
                </c:pt>
                <c:pt idx="1985">
                  <c:v>656</c:v>
                </c:pt>
                <c:pt idx="1986">
                  <c:v>636</c:v>
                </c:pt>
                <c:pt idx="1987">
                  <c:v>615</c:v>
                </c:pt>
                <c:pt idx="1988">
                  <c:v>606</c:v>
                </c:pt>
                <c:pt idx="1989">
                  <c:v>606</c:v>
                </c:pt>
                <c:pt idx="1990">
                  <c:v>556</c:v>
                </c:pt>
                <c:pt idx="1991">
                  <c:v>528</c:v>
                </c:pt>
                <c:pt idx="1992">
                  <c:v>521</c:v>
                </c:pt>
                <c:pt idx="1993">
                  <c:v>507</c:v>
                </c:pt>
                <c:pt idx="1994">
                  <c:v>467</c:v>
                </c:pt>
                <c:pt idx="1995">
                  <c:v>467</c:v>
                </c:pt>
                <c:pt idx="1996">
                  <c:v>388</c:v>
                </c:pt>
                <c:pt idx="1997">
                  <c:v>353</c:v>
                </c:pt>
                <c:pt idx="1998">
                  <c:v>324</c:v>
                </c:pt>
                <c:pt idx="1999">
                  <c:v>285</c:v>
                </c:pt>
                <c:pt idx="2000">
                  <c:v>266</c:v>
                </c:pt>
                <c:pt idx="2001">
                  <c:v>258</c:v>
                </c:pt>
                <c:pt idx="2002">
                  <c:v>205</c:v>
                </c:pt>
                <c:pt idx="2003">
                  <c:v>201</c:v>
                </c:pt>
                <c:pt idx="2004">
                  <c:v>138</c:v>
                </c:pt>
                <c:pt idx="2005">
                  <c:v>135</c:v>
                </c:pt>
                <c:pt idx="2006">
                  <c:v>121</c:v>
                </c:pt>
                <c:pt idx="2007">
                  <c:v>117</c:v>
                </c:pt>
                <c:pt idx="2008">
                  <c:v>107</c:v>
                </c:pt>
                <c:pt idx="2009">
                  <c:v>102</c:v>
                </c:pt>
                <c:pt idx="2010">
                  <c:v>90</c:v>
                </c:pt>
                <c:pt idx="2011">
                  <c:v>67</c:v>
                </c:pt>
                <c:pt idx="2012">
                  <c:v>45</c:v>
                </c:pt>
                <c:pt idx="2013">
                  <c:v>44</c:v>
                </c:pt>
                <c:pt idx="2014">
                  <c:v>42</c:v>
                </c:pt>
                <c:pt idx="2015">
                  <c:v>41</c:v>
                </c:pt>
                <c:pt idx="2016">
                  <c:v>32</c:v>
                </c:pt>
                <c:pt idx="2017">
                  <c:v>32</c:v>
                </c:pt>
                <c:pt idx="2018">
                  <c:v>28</c:v>
                </c:pt>
                <c:pt idx="2019">
                  <c:v>23</c:v>
                </c:pt>
                <c:pt idx="2020">
                  <c:v>15</c:v>
                </c:pt>
              </c:numCache>
            </c:numRef>
          </c:yVal>
          <c:smooth val="0"/>
          <c:extLst>
            <c:ext xmlns:c16="http://schemas.microsoft.com/office/drawing/2014/chart" uri="{C3380CC4-5D6E-409C-BE32-E72D297353CC}">
              <c16:uniqueId val="{00000000-1212-4211-AEC5-68B6AA217467}"/>
            </c:ext>
          </c:extLst>
        </c:ser>
        <c:dLbls>
          <c:showLegendKey val="0"/>
          <c:showVal val="0"/>
          <c:showCatName val="0"/>
          <c:showSerName val="0"/>
          <c:showPercent val="0"/>
          <c:showBubbleSize val="0"/>
        </c:dLbls>
        <c:axId val="1372959391"/>
        <c:axId val="1372958911"/>
      </c:scatterChart>
      <c:valAx>
        <c:axId val="1372959391"/>
        <c:scaling>
          <c:orientation val="minMax"/>
          <c:max val="85"/>
          <c:min val="2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958911"/>
        <c:crosses val="autoZero"/>
        <c:crossBetween val="midCat"/>
      </c:valAx>
      <c:valAx>
        <c:axId val="1372958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 Spend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9593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Spend &amp; Income increase with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 &amp; Multi-Variate Analyses'!$H$25</c:f>
              <c:strCache>
                <c:ptCount val="1"/>
                <c:pt idx="0">
                  <c:v>Average Income</c:v>
                </c:pt>
              </c:strCache>
            </c:strRef>
          </c:tx>
          <c:spPr>
            <a:solidFill>
              <a:schemeClr val="accent1"/>
            </a:solidFill>
            <a:ln>
              <a:noFill/>
            </a:ln>
            <a:effectLst/>
          </c:spPr>
          <c:invertIfNegative val="0"/>
          <c:cat>
            <c:strRef>
              <c:f>'Bi- &amp; Multi-Variate Analyses'!$G$26:$G$30</c:f>
              <c:strCache>
                <c:ptCount val="5"/>
                <c:pt idx="0">
                  <c:v>Basic</c:v>
                </c:pt>
                <c:pt idx="1">
                  <c:v>2nd Cycle</c:v>
                </c:pt>
                <c:pt idx="2">
                  <c:v>Graduate</c:v>
                </c:pt>
                <c:pt idx="3">
                  <c:v>Master</c:v>
                </c:pt>
                <c:pt idx="4">
                  <c:v>PhD</c:v>
                </c:pt>
              </c:strCache>
            </c:strRef>
          </c:cat>
          <c:val>
            <c:numRef>
              <c:f>'Bi- &amp; Multi-Variate Analyses'!$H$26:$H$30</c:f>
              <c:numCache>
                <c:formatCode>[$R$-416]\ #,##0.00</c:formatCode>
                <c:ptCount val="5"/>
                <c:pt idx="0">
                  <c:v>19913.34693877551</c:v>
                </c:pt>
                <c:pt idx="1">
                  <c:v>47586.327868852459</c:v>
                </c:pt>
                <c:pt idx="2">
                  <c:v>52150.761576354678</c:v>
                </c:pt>
                <c:pt idx="3">
                  <c:v>52864.582089552241</c:v>
                </c:pt>
                <c:pt idx="4">
                  <c:v>54973.211845102509</c:v>
                </c:pt>
              </c:numCache>
            </c:numRef>
          </c:val>
          <c:extLst>
            <c:ext xmlns:c16="http://schemas.microsoft.com/office/drawing/2014/chart" uri="{C3380CC4-5D6E-409C-BE32-E72D297353CC}">
              <c16:uniqueId val="{00000000-6426-45B6-8ED8-EB056A0739ED}"/>
            </c:ext>
          </c:extLst>
        </c:ser>
        <c:dLbls>
          <c:showLegendKey val="0"/>
          <c:showVal val="0"/>
          <c:showCatName val="0"/>
          <c:showSerName val="0"/>
          <c:showPercent val="0"/>
          <c:showBubbleSize val="0"/>
        </c:dLbls>
        <c:gapWidth val="219"/>
        <c:axId val="1594018879"/>
        <c:axId val="1594032319"/>
      </c:barChart>
      <c:lineChart>
        <c:grouping val="standard"/>
        <c:varyColors val="0"/>
        <c:ser>
          <c:idx val="1"/>
          <c:order val="1"/>
          <c:tx>
            <c:strRef>
              <c:f>'Bi- &amp; Multi-Variate Analyses'!$I$25</c:f>
              <c:strCache>
                <c:ptCount val="1"/>
                <c:pt idx="0">
                  <c:v>Average Spend</c:v>
                </c:pt>
              </c:strCache>
            </c:strRef>
          </c:tx>
          <c:spPr>
            <a:ln w="28575" cap="rnd">
              <a:solidFill>
                <a:schemeClr val="accent2"/>
              </a:solidFill>
              <a:round/>
            </a:ln>
            <a:effectLst/>
          </c:spPr>
          <c:marker>
            <c:symbol val="none"/>
          </c:marker>
          <c:cat>
            <c:strRef>
              <c:f>'Bi- &amp; Multi-Variate Analyses'!$G$26:$G$30</c:f>
              <c:strCache>
                <c:ptCount val="5"/>
                <c:pt idx="0">
                  <c:v>Basic</c:v>
                </c:pt>
                <c:pt idx="1">
                  <c:v>2nd Cycle</c:v>
                </c:pt>
                <c:pt idx="2">
                  <c:v>Graduate</c:v>
                </c:pt>
                <c:pt idx="3">
                  <c:v>Master</c:v>
                </c:pt>
                <c:pt idx="4">
                  <c:v>PhD</c:v>
                </c:pt>
              </c:strCache>
            </c:strRef>
          </c:cat>
          <c:val>
            <c:numRef>
              <c:f>'Bi- &amp; Multi-Variate Analyses'!$I$26:$I$30</c:f>
              <c:numCache>
                <c:formatCode>[$R$-416]\ #,##0.00</c:formatCode>
                <c:ptCount val="5"/>
                <c:pt idx="0">
                  <c:v>83.91836734693878</c:v>
                </c:pt>
                <c:pt idx="1">
                  <c:v>500.50819672131149</c:v>
                </c:pt>
                <c:pt idx="2">
                  <c:v>623.99802955665029</c:v>
                </c:pt>
                <c:pt idx="3">
                  <c:v>619.8955223880597</c:v>
                </c:pt>
                <c:pt idx="4">
                  <c:v>663.90888382687922</c:v>
                </c:pt>
              </c:numCache>
            </c:numRef>
          </c:val>
          <c:smooth val="0"/>
          <c:extLst>
            <c:ext xmlns:c16="http://schemas.microsoft.com/office/drawing/2014/chart" uri="{C3380CC4-5D6E-409C-BE32-E72D297353CC}">
              <c16:uniqueId val="{00000001-6426-45B6-8ED8-EB056A0739ED}"/>
            </c:ext>
          </c:extLst>
        </c:ser>
        <c:dLbls>
          <c:showLegendKey val="0"/>
          <c:showVal val="0"/>
          <c:showCatName val="0"/>
          <c:showSerName val="0"/>
          <c:showPercent val="0"/>
          <c:showBubbleSize val="0"/>
        </c:dLbls>
        <c:marker val="1"/>
        <c:smooth val="0"/>
        <c:axId val="563485200"/>
        <c:axId val="563485680"/>
      </c:lineChart>
      <c:catAx>
        <c:axId val="159401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2319"/>
        <c:crosses val="autoZero"/>
        <c:auto val="1"/>
        <c:lblAlgn val="ctr"/>
        <c:lblOffset val="100"/>
        <c:noMultiLvlLbl val="0"/>
      </c:catAx>
      <c:valAx>
        <c:axId val="1594032319"/>
        <c:scaling>
          <c:orientation val="minMax"/>
        </c:scaling>
        <c:delete val="0"/>
        <c:axPos val="l"/>
        <c:majorGridlines>
          <c:spPr>
            <a:ln w="9525" cap="flat" cmpd="sng" algn="ctr">
              <a:solidFill>
                <a:schemeClr val="tx1">
                  <a:lumMod val="15000"/>
                  <a:lumOff val="85000"/>
                </a:schemeClr>
              </a:solidFill>
              <a:round/>
            </a:ln>
            <a:effectLst/>
          </c:spPr>
        </c:majorGridlines>
        <c:numFmt formatCode="[$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18879"/>
        <c:crosses val="autoZero"/>
        <c:crossBetween val="between"/>
      </c:valAx>
      <c:valAx>
        <c:axId val="563485680"/>
        <c:scaling>
          <c:orientation val="minMax"/>
        </c:scaling>
        <c:delete val="0"/>
        <c:axPos val="r"/>
        <c:numFmt formatCode="[$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85200"/>
        <c:crosses val="max"/>
        <c:crossBetween val="between"/>
      </c:valAx>
      <c:catAx>
        <c:axId val="563485200"/>
        <c:scaling>
          <c:orientation val="minMax"/>
        </c:scaling>
        <c:delete val="1"/>
        <c:axPos val="b"/>
        <c:numFmt formatCode="General" sourceLinked="1"/>
        <c:majorTickMark val="out"/>
        <c:minorTickMark val="none"/>
        <c:tickLblPos val="nextTo"/>
        <c:crossAx val="56348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Widowers</a:t>
            </a:r>
            <a:r>
              <a:rPr lang="en-GB" baseline="0"/>
              <a:t> earn &amp; spend significantly more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'Bi- &amp; Multi-Variate Analyses'!$L$25</c:f>
              <c:strCache>
                <c:ptCount val="1"/>
                <c:pt idx="0">
                  <c:v>Average Income</c:v>
                </c:pt>
              </c:strCache>
            </c:strRef>
          </c:tx>
          <c:spPr>
            <a:solidFill>
              <a:schemeClr val="accent1"/>
            </a:solidFill>
            <a:ln>
              <a:noFill/>
            </a:ln>
            <a:effectLst/>
          </c:spPr>
          <c:invertIfNegative val="0"/>
          <c:cat>
            <c:strRef>
              <c:f>'Bi- &amp; Multi-Variate Analyses'!$K$26:$K$30</c:f>
              <c:strCache>
                <c:ptCount val="5"/>
                <c:pt idx="0">
                  <c:v>Single</c:v>
                </c:pt>
                <c:pt idx="1">
                  <c:v>Together</c:v>
                </c:pt>
                <c:pt idx="2">
                  <c:v>Married</c:v>
                </c:pt>
                <c:pt idx="3">
                  <c:v>Widowed</c:v>
                </c:pt>
                <c:pt idx="4">
                  <c:v>Divorced</c:v>
                </c:pt>
              </c:strCache>
            </c:strRef>
          </c:cat>
          <c:val>
            <c:numRef>
              <c:f>'Bi- &amp; Multi-Variate Analyses'!$L$26:$L$30</c:f>
              <c:numCache>
                <c:formatCode>[$R$-416]\ #,##0.00</c:formatCode>
                <c:ptCount val="5"/>
                <c:pt idx="0">
                  <c:v>50971.702031602712</c:v>
                </c:pt>
                <c:pt idx="1">
                  <c:v>51526.280943025544</c:v>
                </c:pt>
                <c:pt idx="2">
                  <c:v>51483.667515923567</c:v>
                </c:pt>
                <c:pt idx="3">
                  <c:v>56889.914285714287</c:v>
                </c:pt>
                <c:pt idx="4">
                  <c:v>52596.429906542056</c:v>
                </c:pt>
              </c:numCache>
            </c:numRef>
          </c:val>
          <c:extLst>
            <c:ext xmlns:c16="http://schemas.microsoft.com/office/drawing/2014/chart" uri="{C3380CC4-5D6E-409C-BE32-E72D297353CC}">
              <c16:uniqueId val="{00000000-44FE-440E-9F4B-BA3B1D74190B}"/>
            </c:ext>
          </c:extLst>
        </c:ser>
        <c:dLbls>
          <c:showLegendKey val="0"/>
          <c:showVal val="0"/>
          <c:showCatName val="0"/>
          <c:showSerName val="0"/>
          <c:showPercent val="0"/>
          <c:showBubbleSize val="0"/>
        </c:dLbls>
        <c:gapWidth val="219"/>
        <c:overlap val="-27"/>
        <c:axId val="1594030399"/>
        <c:axId val="1594031839"/>
      </c:barChart>
      <c:lineChart>
        <c:grouping val="standard"/>
        <c:varyColors val="0"/>
        <c:ser>
          <c:idx val="1"/>
          <c:order val="1"/>
          <c:tx>
            <c:strRef>
              <c:f>'Bi- &amp; Multi-Variate Analyses'!$M$25</c:f>
              <c:strCache>
                <c:ptCount val="1"/>
                <c:pt idx="0">
                  <c:v>Average Spend</c:v>
                </c:pt>
              </c:strCache>
            </c:strRef>
          </c:tx>
          <c:spPr>
            <a:ln w="28575" cap="rnd">
              <a:solidFill>
                <a:schemeClr val="accent2"/>
              </a:solidFill>
              <a:round/>
            </a:ln>
            <a:effectLst/>
          </c:spPr>
          <c:marker>
            <c:symbol val="none"/>
          </c:marker>
          <c:cat>
            <c:strRef>
              <c:f>'Bi- &amp; Multi-Variate Analyses'!$K$26:$K$30</c:f>
              <c:strCache>
                <c:ptCount val="5"/>
                <c:pt idx="0">
                  <c:v>Single</c:v>
                </c:pt>
                <c:pt idx="1">
                  <c:v>Together</c:v>
                </c:pt>
                <c:pt idx="2">
                  <c:v>Married</c:v>
                </c:pt>
                <c:pt idx="3">
                  <c:v>Widowed</c:v>
                </c:pt>
                <c:pt idx="4">
                  <c:v>Divorced</c:v>
                </c:pt>
              </c:strCache>
            </c:strRef>
          </c:cat>
          <c:val>
            <c:numRef>
              <c:f>'Bi- &amp; Multi-Variate Analyses'!$M$26:$M$30</c:f>
              <c:numCache>
                <c:formatCode>[$R$-416]\ #,##0.00</c:formatCode>
                <c:ptCount val="5"/>
                <c:pt idx="0">
                  <c:v>612.14898419864562</c:v>
                </c:pt>
                <c:pt idx="1">
                  <c:v>606.06483300589389</c:v>
                </c:pt>
                <c:pt idx="2">
                  <c:v>592.63949044585991</c:v>
                </c:pt>
                <c:pt idx="3">
                  <c:v>750.28571428571433</c:v>
                </c:pt>
                <c:pt idx="4">
                  <c:v>611.08878504672896</c:v>
                </c:pt>
              </c:numCache>
            </c:numRef>
          </c:val>
          <c:smooth val="0"/>
          <c:extLst>
            <c:ext xmlns:c16="http://schemas.microsoft.com/office/drawing/2014/chart" uri="{C3380CC4-5D6E-409C-BE32-E72D297353CC}">
              <c16:uniqueId val="{00000001-44FE-440E-9F4B-BA3B1D74190B}"/>
            </c:ext>
          </c:extLst>
        </c:ser>
        <c:dLbls>
          <c:showLegendKey val="0"/>
          <c:showVal val="0"/>
          <c:showCatName val="0"/>
          <c:showSerName val="0"/>
          <c:showPercent val="0"/>
          <c:showBubbleSize val="0"/>
        </c:dLbls>
        <c:marker val="1"/>
        <c:smooth val="0"/>
        <c:axId val="1594035199"/>
        <c:axId val="1594030879"/>
      </c:lineChart>
      <c:catAx>
        <c:axId val="159403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1839"/>
        <c:crosses val="autoZero"/>
        <c:auto val="1"/>
        <c:lblAlgn val="ctr"/>
        <c:lblOffset val="100"/>
        <c:noMultiLvlLbl val="0"/>
      </c:catAx>
      <c:valAx>
        <c:axId val="1594031839"/>
        <c:scaling>
          <c:orientation val="minMax"/>
        </c:scaling>
        <c:delete val="0"/>
        <c:axPos val="l"/>
        <c:majorGridlines>
          <c:spPr>
            <a:ln w="9525" cap="flat" cmpd="sng" algn="ctr">
              <a:solidFill>
                <a:schemeClr val="tx1">
                  <a:lumMod val="15000"/>
                  <a:lumOff val="85000"/>
                </a:schemeClr>
              </a:solidFill>
              <a:round/>
            </a:ln>
            <a:effectLst/>
          </c:spPr>
        </c:majorGridlines>
        <c:numFmt formatCode="[$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0399"/>
        <c:crosses val="autoZero"/>
        <c:crossBetween val="between"/>
      </c:valAx>
      <c:valAx>
        <c:axId val="1594030879"/>
        <c:scaling>
          <c:orientation val="minMax"/>
        </c:scaling>
        <c:delete val="0"/>
        <c:axPos val="r"/>
        <c:numFmt formatCode="[$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5199"/>
        <c:crosses val="max"/>
        <c:crossBetween val="between"/>
      </c:valAx>
      <c:catAx>
        <c:axId val="1594035199"/>
        <c:scaling>
          <c:orientation val="minMax"/>
        </c:scaling>
        <c:delete val="1"/>
        <c:axPos val="b"/>
        <c:numFmt formatCode="General" sourceLinked="1"/>
        <c:majorTickMark val="out"/>
        <c:minorTickMark val="none"/>
        <c:tickLblPos val="nextTo"/>
        <c:crossAx val="15940308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Data!$AQ$1</c:f>
              <c:strCache>
                <c:ptCount val="1"/>
                <c:pt idx="0">
                  <c:v>Single</c:v>
                </c:pt>
              </c:strCache>
            </c:strRef>
          </c:tx>
          <c:spPr>
            <a:ln w="38100" cap="rnd">
              <a:noFill/>
              <a:round/>
            </a:ln>
            <a:effectLst/>
          </c:spPr>
          <c:marker>
            <c:symbol val="circle"/>
            <c:size val="5"/>
            <c:spPr>
              <a:solidFill>
                <a:schemeClr val="accent1"/>
              </a:solidFill>
              <a:ln w="9525">
                <a:solidFill>
                  <a:schemeClr val="accent1"/>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Data!$AQ$2:$AQ$2022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1156</c:v>
                </c:pt>
                <c:pt idx="1000">
                  <c:v>1156</c:v>
                </c:pt>
                <c:pt idx="1001">
                  <c:v>1302</c:v>
                </c:pt>
                <c:pt idx="1002">
                  <c:v>1276</c:v>
                </c:pt>
                <c:pt idx="1003">
                  <c:v>1032</c:v>
                </c:pt>
                <c:pt idx="1004">
                  <c:v>899</c:v>
                </c:pt>
                <c:pt idx="1005">
                  <c:v>1288</c:v>
                </c:pt>
                <c:pt idx="1006">
                  <c:v>918</c:v>
                </c:pt>
                <c:pt idx="1007">
                  <c:v>962</c:v>
                </c:pt>
                <c:pt idx="1008">
                  <c:v>606</c:v>
                </c:pt>
                <c:pt idx="1009">
                  <c:v>871</c:v>
                </c:pt>
                <c:pt idx="1010">
                  <c:v>1067</c:v>
                </c:pt>
                <c:pt idx="1011">
                  <c:v>1000</c:v>
                </c:pt>
                <c:pt idx="1012">
                  <c:v>830</c:v>
                </c:pt>
                <c:pt idx="1013">
                  <c:v>704</c:v>
                </c:pt>
                <c:pt idx="1014">
                  <c:v>770</c:v>
                </c:pt>
                <c:pt idx="1015">
                  <c:v>576</c:v>
                </c:pt>
                <c:pt idx="1016">
                  <c:v>960</c:v>
                </c:pt>
                <c:pt idx="1017">
                  <c:v>910</c:v>
                </c:pt>
                <c:pt idx="1018">
                  <c:v>450</c:v>
                </c:pt>
                <c:pt idx="1019">
                  <c:v>557</c:v>
                </c:pt>
                <c:pt idx="1020">
                  <c:v>1285</c:v>
                </c:pt>
                <c:pt idx="1021">
                  <c:v>1000</c:v>
                </c:pt>
                <c:pt idx="1022">
                  <c:v>1332</c:v>
                </c:pt>
                <c:pt idx="1023">
                  <c:v>840</c:v>
                </c:pt>
                <c:pt idx="1024">
                  <c:v>965</c:v>
                </c:pt>
                <c:pt idx="1025">
                  <c:v>1003</c:v>
                </c:pt>
                <c:pt idx="1026">
                  <c:v>1193</c:v>
                </c:pt>
                <c:pt idx="1027">
                  <c:v>836</c:v>
                </c:pt>
                <c:pt idx="1028">
                  <c:v>957</c:v>
                </c:pt>
                <c:pt idx="1029">
                  <c:v>1017</c:v>
                </c:pt>
                <c:pt idx="1030">
                  <c:v>1248</c:v>
                </c:pt>
                <c:pt idx="1031">
                  <c:v>1020</c:v>
                </c:pt>
                <c:pt idx="1032">
                  <c:v>1324</c:v>
                </c:pt>
                <c:pt idx="1033">
                  <c:v>784</c:v>
                </c:pt>
                <c:pt idx="1034">
                  <c:v>995</c:v>
                </c:pt>
                <c:pt idx="1035">
                  <c:v>982</c:v>
                </c:pt>
                <c:pt idx="1036">
                  <c:v>960</c:v>
                </c:pt>
                <c:pt idx="1037">
                  <c:v>530</c:v>
                </c:pt>
                <c:pt idx="1038">
                  <c:v>671</c:v>
                </c:pt>
                <c:pt idx="1039">
                  <c:v>778</c:v>
                </c:pt>
                <c:pt idx="1040">
                  <c:v>1184</c:v>
                </c:pt>
                <c:pt idx="1041">
                  <c:v>635</c:v>
                </c:pt>
                <c:pt idx="1042">
                  <c:v>514</c:v>
                </c:pt>
                <c:pt idx="1043">
                  <c:v>676</c:v>
                </c:pt>
                <c:pt idx="1044">
                  <c:v>816</c:v>
                </c:pt>
                <c:pt idx="1045">
                  <c:v>249</c:v>
                </c:pt>
                <c:pt idx="1046">
                  <c:v>448</c:v>
                </c:pt>
                <c:pt idx="1047">
                  <c:v>556</c:v>
                </c:pt>
                <c:pt idx="1048">
                  <c:v>456</c:v>
                </c:pt>
                <c:pt idx="1049">
                  <c:v>522</c:v>
                </c:pt>
                <c:pt idx="1050">
                  <c:v>980</c:v>
                </c:pt>
                <c:pt idx="1051">
                  <c:v>768</c:v>
                </c:pt>
                <c:pt idx="1052">
                  <c:v>703</c:v>
                </c:pt>
                <c:pt idx="1053">
                  <c:v>957</c:v>
                </c:pt>
                <c:pt idx="1054">
                  <c:v>604</c:v>
                </c:pt>
                <c:pt idx="1055">
                  <c:v>292</c:v>
                </c:pt>
                <c:pt idx="1056">
                  <c:v>822</c:v>
                </c:pt>
                <c:pt idx="1057">
                  <c:v>604</c:v>
                </c:pt>
                <c:pt idx="1058">
                  <c:v>464</c:v>
                </c:pt>
                <c:pt idx="1059">
                  <c:v>712</c:v>
                </c:pt>
                <c:pt idx="1060">
                  <c:v>594</c:v>
                </c:pt>
                <c:pt idx="1061">
                  <c:v>774</c:v>
                </c:pt>
                <c:pt idx="1062">
                  <c:v>494</c:v>
                </c:pt>
                <c:pt idx="1063">
                  <c:v>1181</c:v>
                </c:pt>
                <c:pt idx="1064">
                  <c:v>433</c:v>
                </c:pt>
                <c:pt idx="1065">
                  <c:v>630</c:v>
                </c:pt>
                <c:pt idx="1066">
                  <c:v>398</c:v>
                </c:pt>
                <c:pt idx="1067">
                  <c:v>387</c:v>
                </c:pt>
                <c:pt idx="1068">
                  <c:v>977</c:v>
                </c:pt>
                <c:pt idx="1069">
                  <c:v>536</c:v>
                </c:pt>
                <c:pt idx="1070">
                  <c:v>605</c:v>
                </c:pt>
                <c:pt idx="1071">
                  <c:v>652</c:v>
                </c:pt>
                <c:pt idx="1072">
                  <c:v>483</c:v>
                </c:pt>
                <c:pt idx="1073">
                  <c:v>912</c:v>
                </c:pt>
                <c:pt idx="1074">
                  <c:v>503</c:v>
                </c:pt>
                <c:pt idx="1075">
                  <c:v>760</c:v>
                </c:pt>
                <c:pt idx="1076">
                  <c:v>712</c:v>
                </c:pt>
                <c:pt idx="1077">
                  <c:v>1006</c:v>
                </c:pt>
                <c:pt idx="1078">
                  <c:v>311</c:v>
                </c:pt>
                <c:pt idx="1079">
                  <c:v>265</c:v>
                </c:pt>
                <c:pt idx="1080">
                  <c:v>789</c:v>
                </c:pt>
                <c:pt idx="1081">
                  <c:v>852</c:v>
                </c:pt>
                <c:pt idx="1082">
                  <c:v>1048</c:v>
                </c:pt>
                <c:pt idx="1083">
                  <c:v>688</c:v>
                </c:pt>
                <c:pt idx="1084">
                  <c:v>928</c:v>
                </c:pt>
                <c:pt idx="1085">
                  <c:v>420</c:v>
                </c:pt>
                <c:pt idx="1086">
                  <c:v>631</c:v>
                </c:pt>
                <c:pt idx="1087">
                  <c:v>215</c:v>
                </c:pt>
                <c:pt idx="1088">
                  <c:v>536</c:v>
                </c:pt>
                <c:pt idx="1089">
                  <c:v>412</c:v>
                </c:pt>
                <c:pt idx="1090">
                  <c:v>315</c:v>
                </c:pt>
                <c:pt idx="1091">
                  <c:v>387</c:v>
                </c:pt>
                <c:pt idx="1092">
                  <c:v>471</c:v>
                </c:pt>
                <c:pt idx="1093">
                  <c:v>336</c:v>
                </c:pt>
                <c:pt idx="1094">
                  <c:v>505</c:v>
                </c:pt>
                <c:pt idx="1095">
                  <c:v>265</c:v>
                </c:pt>
                <c:pt idx="1096">
                  <c:v>240</c:v>
                </c:pt>
                <c:pt idx="1097">
                  <c:v>619</c:v>
                </c:pt>
                <c:pt idx="1098">
                  <c:v>606</c:v>
                </c:pt>
                <c:pt idx="1099">
                  <c:v>675</c:v>
                </c:pt>
                <c:pt idx="1100">
                  <c:v>493</c:v>
                </c:pt>
                <c:pt idx="1101">
                  <c:v>400</c:v>
                </c:pt>
                <c:pt idx="1102">
                  <c:v>543</c:v>
                </c:pt>
                <c:pt idx="1103">
                  <c:v>777</c:v>
                </c:pt>
                <c:pt idx="1104">
                  <c:v>825</c:v>
                </c:pt>
                <c:pt idx="1105">
                  <c:v>722</c:v>
                </c:pt>
                <c:pt idx="1106">
                  <c:v>448</c:v>
                </c:pt>
                <c:pt idx="1107">
                  <c:v>375</c:v>
                </c:pt>
                <c:pt idx="1108">
                  <c:v>480</c:v>
                </c:pt>
                <c:pt idx="1109">
                  <c:v>277</c:v>
                </c:pt>
                <c:pt idx="1110">
                  <c:v>709</c:v>
                </c:pt>
                <c:pt idx="1111">
                  <c:v>948</c:v>
                </c:pt>
                <c:pt idx="1112">
                  <c:v>364</c:v>
                </c:pt>
                <c:pt idx="1113">
                  <c:v>162</c:v>
                </c:pt>
                <c:pt idx="1114">
                  <c:v>520</c:v>
                </c:pt>
                <c:pt idx="1115">
                  <c:v>747</c:v>
                </c:pt>
                <c:pt idx="1116">
                  <c:v>853</c:v>
                </c:pt>
                <c:pt idx="1117">
                  <c:v>452</c:v>
                </c:pt>
                <c:pt idx="1118">
                  <c:v>899</c:v>
                </c:pt>
                <c:pt idx="1119">
                  <c:v>493</c:v>
                </c:pt>
                <c:pt idx="1120">
                  <c:v>515</c:v>
                </c:pt>
                <c:pt idx="1121">
                  <c:v>789</c:v>
                </c:pt>
                <c:pt idx="1122">
                  <c:v>123</c:v>
                </c:pt>
                <c:pt idx="1123">
                  <c:v>347</c:v>
                </c:pt>
                <c:pt idx="1124">
                  <c:v>251</c:v>
                </c:pt>
                <c:pt idx="1125">
                  <c:v>819</c:v>
                </c:pt>
                <c:pt idx="1126">
                  <c:v>283</c:v>
                </c:pt>
                <c:pt idx="1127">
                  <c:v>466</c:v>
                </c:pt>
                <c:pt idx="1128">
                  <c:v>216</c:v>
                </c:pt>
                <c:pt idx="1129">
                  <c:v>581</c:v>
                </c:pt>
                <c:pt idx="1130">
                  <c:v>325</c:v>
                </c:pt>
                <c:pt idx="1131">
                  <c:v>196</c:v>
                </c:pt>
                <c:pt idx="1132">
                  <c:v>664</c:v>
                </c:pt>
                <c:pt idx="1133">
                  <c:v>691</c:v>
                </c:pt>
                <c:pt idx="1134">
                  <c:v>411</c:v>
                </c:pt>
                <c:pt idx="1135">
                  <c:v>523</c:v>
                </c:pt>
                <c:pt idx="1136">
                  <c:v>389</c:v>
                </c:pt>
                <c:pt idx="1137">
                  <c:v>614</c:v>
                </c:pt>
                <c:pt idx="1138">
                  <c:v>430</c:v>
                </c:pt>
                <c:pt idx="1139">
                  <c:v>231</c:v>
                </c:pt>
                <c:pt idx="1140">
                  <c:v>553</c:v>
                </c:pt>
                <c:pt idx="1141">
                  <c:v>203</c:v>
                </c:pt>
                <c:pt idx="1142">
                  <c:v>420</c:v>
                </c:pt>
                <c:pt idx="1143">
                  <c:v>395</c:v>
                </c:pt>
                <c:pt idx="1144">
                  <c:v>279</c:v>
                </c:pt>
                <c:pt idx="1145">
                  <c:v>479</c:v>
                </c:pt>
                <c:pt idx="1146">
                  <c:v>618</c:v>
                </c:pt>
                <c:pt idx="1147">
                  <c:v>218</c:v>
                </c:pt>
                <c:pt idx="1148">
                  <c:v>273</c:v>
                </c:pt>
                <c:pt idx="1149">
                  <c:v>654</c:v>
                </c:pt>
                <c:pt idx="1150">
                  <c:v>308</c:v>
                </c:pt>
                <c:pt idx="1151">
                  <c:v>371</c:v>
                </c:pt>
                <c:pt idx="1152">
                  <c:v>547</c:v>
                </c:pt>
                <c:pt idx="1153">
                  <c:v>479</c:v>
                </c:pt>
                <c:pt idx="1154">
                  <c:v>381</c:v>
                </c:pt>
                <c:pt idx="1155">
                  <c:v>160</c:v>
                </c:pt>
                <c:pt idx="1156">
                  <c:v>490</c:v>
                </c:pt>
                <c:pt idx="1157">
                  <c:v>184</c:v>
                </c:pt>
                <c:pt idx="1158">
                  <c:v>342</c:v>
                </c:pt>
                <c:pt idx="1159">
                  <c:v>266</c:v>
                </c:pt>
                <c:pt idx="1160">
                  <c:v>263</c:v>
                </c:pt>
                <c:pt idx="1161">
                  <c:v>404</c:v>
                </c:pt>
                <c:pt idx="1162">
                  <c:v>202</c:v>
                </c:pt>
                <c:pt idx="1163">
                  <c:v>494</c:v>
                </c:pt>
                <c:pt idx="1164">
                  <c:v>502</c:v>
                </c:pt>
                <c:pt idx="1165">
                  <c:v>351</c:v>
                </c:pt>
                <c:pt idx="1166">
                  <c:v>580</c:v>
                </c:pt>
                <c:pt idx="1167">
                  <c:v>365</c:v>
                </c:pt>
                <c:pt idx="1168">
                  <c:v>392</c:v>
                </c:pt>
                <c:pt idx="1169">
                  <c:v>124</c:v>
                </c:pt>
                <c:pt idx="1170">
                  <c:v>240</c:v>
                </c:pt>
                <c:pt idx="1171">
                  <c:v>273</c:v>
                </c:pt>
                <c:pt idx="1172">
                  <c:v>182</c:v>
                </c:pt>
                <c:pt idx="1173">
                  <c:v>534</c:v>
                </c:pt>
                <c:pt idx="1174">
                  <c:v>424</c:v>
                </c:pt>
                <c:pt idx="1175">
                  <c:v>415</c:v>
                </c:pt>
                <c:pt idx="1176">
                  <c:v>492</c:v>
                </c:pt>
                <c:pt idx="1177">
                  <c:v>464</c:v>
                </c:pt>
                <c:pt idx="1178">
                  <c:v>187</c:v>
                </c:pt>
                <c:pt idx="1179">
                  <c:v>327</c:v>
                </c:pt>
                <c:pt idx="1180">
                  <c:v>68</c:v>
                </c:pt>
                <c:pt idx="1181">
                  <c:v>492</c:v>
                </c:pt>
                <c:pt idx="1182">
                  <c:v>245</c:v>
                </c:pt>
                <c:pt idx="1183">
                  <c:v>204</c:v>
                </c:pt>
                <c:pt idx="1184">
                  <c:v>313</c:v>
                </c:pt>
                <c:pt idx="1185">
                  <c:v>191</c:v>
                </c:pt>
                <c:pt idx="1186">
                  <c:v>279</c:v>
                </c:pt>
                <c:pt idx="1187">
                  <c:v>367</c:v>
                </c:pt>
                <c:pt idx="1188">
                  <c:v>458</c:v>
                </c:pt>
                <c:pt idx="1189">
                  <c:v>255</c:v>
                </c:pt>
                <c:pt idx="1190">
                  <c:v>239</c:v>
                </c:pt>
                <c:pt idx="1191">
                  <c:v>157</c:v>
                </c:pt>
                <c:pt idx="1192">
                  <c:v>305</c:v>
                </c:pt>
                <c:pt idx="1193">
                  <c:v>173</c:v>
                </c:pt>
                <c:pt idx="1194">
                  <c:v>229</c:v>
                </c:pt>
                <c:pt idx="1195">
                  <c:v>338</c:v>
                </c:pt>
                <c:pt idx="1196">
                  <c:v>154</c:v>
                </c:pt>
                <c:pt idx="1197">
                  <c:v>185</c:v>
                </c:pt>
                <c:pt idx="1198">
                  <c:v>33</c:v>
                </c:pt>
                <c:pt idx="1199">
                  <c:v>416</c:v>
                </c:pt>
                <c:pt idx="1200">
                  <c:v>231</c:v>
                </c:pt>
                <c:pt idx="1201">
                  <c:v>162</c:v>
                </c:pt>
                <c:pt idx="1202">
                  <c:v>322</c:v>
                </c:pt>
                <c:pt idx="1203">
                  <c:v>322</c:v>
                </c:pt>
                <c:pt idx="1204">
                  <c:v>159</c:v>
                </c:pt>
                <c:pt idx="1205">
                  <c:v>81</c:v>
                </c:pt>
                <c:pt idx="1206">
                  <c:v>254</c:v>
                </c:pt>
                <c:pt idx="1207">
                  <c:v>280</c:v>
                </c:pt>
                <c:pt idx="1208">
                  <c:v>268</c:v>
                </c:pt>
                <c:pt idx="1209">
                  <c:v>252</c:v>
                </c:pt>
                <c:pt idx="1210">
                  <c:v>91</c:v>
                </c:pt>
                <c:pt idx="1211">
                  <c:v>163</c:v>
                </c:pt>
                <c:pt idx="1212">
                  <c:v>347</c:v>
                </c:pt>
                <c:pt idx="1213">
                  <c:v>234</c:v>
                </c:pt>
                <c:pt idx="1214">
                  <c:v>275</c:v>
                </c:pt>
                <c:pt idx="1215">
                  <c:v>191</c:v>
                </c:pt>
                <c:pt idx="1216">
                  <c:v>172</c:v>
                </c:pt>
                <c:pt idx="1217">
                  <c:v>67</c:v>
                </c:pt>
                <c:pt idx="1218">
                  <c:v>292</c:v>
                </c:pt>
                <c:pt idx="1219">
                  <c:v>283</c:v>
                </c:pt>
                <c:pt idx="1220">
                  <c:v>85</c:v>
                </c:pt>
                <c:pt idx="1221">
                  <c:v>88</c:v>
                </c:pt>
                <c:pt idx="1222">
                  <c:v>224</c:v>
                </c:pt>
                <c:pt idx="1223">
                  <c:v>204</c:v>
                </c:pt>
                <c:pt idx="1224">
                  <c:v>156</c:v>
                </c:pt>
                <c:pt idx="1225">
                  <c:v>141</c:v>
                </c:pt>
                <c:pt idx="1226">
                  <c:v>90</c:v>
                </c:pt>
                <c:pt idx="1227">
                  <c:v>172</c:v>
                </c:pt>
                <c:pt idx="1228">
                  <c:v>138</c:v>
                </c:pt>
                <c:pt idx="1229">
                  <c:v>219</c:v>
                </c:pt>
                <c:pt idx="1230">
                  <c:v>39</c:v>
                </c:pt>
                <c:pt idx="1231">
                  <c:v>158</c:v>
                </c:pt>
                <c:pt idx="1232">
                  <c:v>212</c:v>
                </c:pt>
                <c:pt idx="1233">
                  <c:v>139</c:v>
                </c:pt>
                <c:pt idx="1234">
                  <c:v>138</c:v>
                </c:pt>
                <c:pt idx="1235">
                  <c:v>154</c:v>
                </c:pt>
                <c:pt idx="1236">
                  <c:v>6</c:v>
                </c:pt>
                <c:pt idx="1237">
                  <c:v>60</c:v>
                </c:pt>
                <c:pt idx="1238">
                  <c:v>89</c:v>
                </c:pt>
                <c:pt idx="1239">
                  <c:v>80</c:v>
                </c:pt>
                <c:pt idx="1240">
                  <c:v>100</c:v>
                </c:pt>
                <c:pt idx="1241">
                  <c:v>104</c:v>
                </c:pt>
                <c:pt idx="1242">
                  <c:v>101</c:v>
                </c:pt>
                <c:pt idx="1243">
                  <c:v>202</c:v>
                </c:pt>
                <c:pt idx="1244">
                  <c:v>178</c:v>
                </c:pt>
                <c:pt idx="1245">
                  <c:v>189</c:v>
                </c:pt>
                <c:pt idx="1246">
                  <c:v>96</c:v>
                </c:pt>
                <c:pt idx="1247">
                  <c:v>153</c:v>
                </c:pt>
                <c:pt idx="1248">
                  <c:v>125</c:v>
                </c:pt>
                <c:pt idx="1249">
                  <c:v>143</c:v>
                </c:pt>
                <c:pt idx="1250">
                  <c:v>45</c:v>
                </c:pt>
                <c:pt idx="1251">
                  <c:v>100</c:v>
                </c:pt>
                <c:pt idx="1252">
                  <c:v>112</c:v>
                </c:pt>
                <c:pt idx="1253">
                  <c:v>88</c:v>
                </c:pt>
                <c:pt idx="1254">
                  <c:v>52</c:v>
                </c:pt>
                <c:pt idx="1255">
                  <c:v>158</c:v>
                </c:pt>
                <c:pt idx="1256">
                  <c:v>104</c:v>
                </c:pt>
                <c:pt idx="1257">
                  <c:v>41</c:v>
                </c:pt>
                <c:pt idx="1258">
                  <c:v>48</c:v>
                </c:pt>
                <c:pt idx="1259">
                  <c:v>73</c:v>
                </c:pt>
                <c:pt idx="1260">
                  <c:v>51</c:v>
                </c:pt>
                <c:pt idx="1261">
                  <c:v>31</c:v>
                </c:pt>
                <c:pt idx="1262">
                  <c:v>80</c:v>
                </c:pt>
                <c:pt idx="1263">
                  <c:v>51</c:v>
                </c:pt>
                <c:pt idx="1264">
                  <c:v>94</c:v>
                </c:pt>
                <c:pt idx="1265">
                  <c:v>64</c:v>
                </c:pt>
                <c:pt idx="1266">
                  <c:v>67</c:v>
                </c:pt>
                <c:pt idx="1267">
                  <c:v>50</c:v>
                </c:pt>
                <c:pt idx="1268">
                  <c:v>87</c:v>
                </c:pt>
                <c:pt idx="1269">
                  <c:v>68</c:v>
                </c:pt>
                <c:pt idx="1270">
                  <c:v>144</c:v>
                </c:pt>
                <c:pt idx="1271">
                  <c:v>95</c:v>
                </c:pt>
                <c:pt idx="1272">
                  <c:v>56</c:v>
                </c:pt>
                <c:pt idx="1273">
                  <c:v>76</c:v>
                </c:pt>
                <c:pt idx="1274">
                  <c:v>93</c:v>
                </c:pt>
                <c:pt idx="1275">
                  <c:v>56</c:v>
                </c:pt>
                <c:pt idx="1276">
                  <c:v>48</c:v>
                </c:pt>
                <c:pt idx="1277">
                  <c:v>18</c:v>
                </c:pt>
                <c:pt idx="1278">
                  <c:v>23</c:v>
                </c:pt>
                <c:pt idx="1279">
                  <c:v>68</c:v>
                </c:pt>
                <c:pt idx="1280">
                  <c:v>4</c:v>
                </c:pt>
                <c:pt idx="1281">
                  <c:v>79</c:v>
                </c:pt>
                <c:pt idx="1282">
                  <c:v>20</c:v>
                </c:pt>
                <c:pt idx="1283">
                  <c:v>28</c:v>
                </c:pt>
                <c:pt idx="1284">
                  <c:v>31</c:v>
                </c:pt>
                <c:pt idx="1285">
                  <c:v>80</c:v>
                </c:pt>
                <c:pt idx="1286">
                  <c:v>57</c:v>
                </c:pt>
                <c:pt idx="1287">
                  <c:v>57</c:v>
                </c:pt>
                <c:pt idx="1288">
                  <c:v>10</c:v>
                </c:pt>
                <c:pt idx="1289">
                  <c:v>59</c:v>
                </c:pt>
                <c:pt idx="1290">
                  <c:v>62</c:v>
                </c:pt>
                <c:pt idx="1291">
                  <c:v>64</c:v>
                </c:pt>
                <c:pt idx="1292">
                  <c:v>6</c:v>
                </c:pt>
                <c:pt idx="1293">
                  <c:v>3</c:v>
                </c:pt>
                <c:pt idx="1294">
                  <c:v>5</c:v>
                </c:pt>
                <c:pt idx="1295">
                  <c:v>68</c:v>
                </c:pt>
                <c:pt idx="1296">
                  <c:v>1</c:v>
                </c:pt>
                <c:pt idx="1297">
                  <c:v>37</c:v>
                </c:pt>
                <c:pt idx="1298">
                  <c:v>85</c:v>
                </c:pt>
                <c:pt idx="1299">
                  <c:v>15</c:v>
                </c:pt>
                <c:pt idx="1300">
                  <c:v>17</c:v>
                </c:pt>
                <c:pt idx="1301">
                  <c:v>62</c:v>
                </c:pt>
                <c:pt idx="1302">
                  <c:v>19</c:v>
                </c:pt>
                <c:pt idx="1303">
                  <c:v>70</c:v>
                </c:pt>
                <c:pt idx="1304">
                  <c:v>10</c:v>
                </c:pt>
                <c:pt idx="1305">
                  <c:v>68</c:v>
                </c:pt>
                <c:pt idx="1306">
                  <c:v>6</c:v>
                </c:pt>
                <c:pt idx="1307">
                  <c:v>5</c:v>
                </c:pt>
                <c:pt idx="1308">
                  <c:v>58</c:v>
                </c:pt>
                <c:pt idx="1309">
                  <c:v>6</c:v>
                </c:pt>
                <c:pt idx="1310">
                  <c:v>56</c:v>
                </c:pt>
                <c:pt idx="1311">
                  <c:v>39</c:v>
                </c:pt>
                <c:pt idx="1312">
                  <c:v>6</c:v>
                </c:pt>
                <c:pt idx="1313">
                  <c:v>34</c:v>
                </c:pt>
                <c:pt idx="1314">
                  <c:v>24</c:v>
                </c:pt>
                <c:pt idx="1315">
                  <c:v>46</c:v>
                </c:pt>
                <c:pt idx="1316">
                  <c:v>19</c:v>
                </c:pt>
                <c:pt idx="1317">
                  <c:v>3</c:v>
                </c:pt>
                <c:pt idx="1318">
                  <c:v>34</c:v>
                </c:pt>
                <c:pt idx="1319">
                  <c:v>4</c:v>
                </c:pt>
                <c:pt idx="1320">
                  <c:v>4</c:v>
                </c:pt>
                <c:pt idx="1321">
                  <c:v>29</c:v>
                </c:pt>
                <c:pt idx="1322">
                  <c:v>21</c:v>
                </c:pt>
                <c:pt idx="1323">
                  <c:v>19</c:v>
                </c:pt>
                <c:pt idx="1324">
                  <c:v>6</c:v>
                </c:pt>
                <c:pt idx="1325">
                  <c:v>18</c:v>
                </c:pt>
                <c:pt idx="1326">
                  <c:v>38</c:v>
                </c:pt>
                <c:pt idx="1327">
                  <c:v>38</c:v>
                </c:pt>
                <c:pt idx="1328">
                  <c:v>12</c:v>
                </c:pt>
                <c:pt idx="1329">
                  <c:v>53</c:v>
                </c:pt>
                <c:pt idx="1330">
                  <c:v>8</c:v>
                </c:pt>
                <c:pt idx="1331">
                  <c:v>51</c:v>
                </c:pt>
                <c:pt idx="1332">
                  <c:v>40</c:v>
                </c:pt>
                <c:pt idx="1333">
                  <c:v>19</c:v>
                </c:pt>
                <c:pt idx="1334">
                  <c:v>23</c:v>
                </c:pt>
                <c:pt idx="1335">
                  <c:v>5</c:v>
                </c:pt>
                <c:pt idx="1336">
                  <c:v>2</c:v>
                </c:pt>
                <c:pt idx="1337">
                  <c:v>19</c:v>
                </c:pt>
                <c:pt idx="1338">
                  <c:v>30</c:v>
                </c:pt>
                <c:pt idx="1339">
                  <c:v>7</c:v>
                </c:pt>
                <c:pt idx="1340">
                  <c:v>40</c:v>
                </c:pt>
                <c:pt idx="1341">
                  <c:v>16</c:v>
                </c:pt>
                <c:pt idx="1342">
                  <c:v>2</c:v>
                </c:pt>
                <c:pt idx="1343">
                  <c:v>28</c:v>
                </c:pt>
                <c:pt idx="1344">
                  <c:v>52</c:v>
                </c:pt>
                <c:pt idx="1345">
                  <c:v>7</c:v>
                </c:pt>
                <c:pt idx="1346">
                  <c:v>16</c:v>
                </c:pt>
                <c:pt idx="1347">
                  <c:v>14</c:v>
                </c:pt>
                <c:pt idx="1348">
                  <c:v>1</c:v>
                </c:pt>
                <c:pt idx="1349">
                  <c:v>20</c:v>
                </c:pt>
                <c:pt idx="1350">
                  <c:v>37</c:v>
                </c:pt>
                <c:pt idx="1351">
                  <c:v>37</c:v>
                </c:pt>
                <c:pt idx="1352">
                  <c:v>6</c:v>
                </c:pt>
                <c:pt idx="1353">
                  <c:v>25</c:v>
                </c:pt>
                <c:pt idx="1354">
                  <c:v>5</c:v>
                </c:pt>
                <c:pt idx="1355">
                  <c:v>6</c:v>
                </c:pt>
                <c:pt idx="1356">
                  <c:v>16</c:v>
                </c:pt>
                <c:pt idx="1357">
                  <c:v>41</c:v>
                </c:pt>
                <c:pt idx="1358">
                  <c:v>23</c:v>
                </c:pt>
                <c:pt idx="1359">
                  <c:v>15</c:v>
                </c:pt>
                <c:pt idx="1360">
                  <c:v>9</c:v>
                </c:pt>
                <c:pt idx="1361">
                  <c:v>3</c:v>
                </c:pt>
                <c:pt idx="1362">
                  <c:v>4</c:v>
                </c:pt>
                <c:pt idx="1363">
                  <c:v>22</c:v>
                </c:pt>
                <c:pt idx="1364">
                  <c:v>15</c:v>
                </c:pt>
                <c:pt idx="1365">
                  <c:v>15</c:v>
                </c:pt>
                <c:pt idx="1366">
                  <c:v>35</c:v>
                </c:pt>
                <c:pt idx="1367">
                  <c:v>31</c:v>
                </c:pt>
                <c:pt idx="1368">
                  <c:v>12</c:v>
                </c:pt>
                <c:pt idx="1369">
                  <c:v>3</c:v>
                </c:pt>
                <c:pt idx="1370">
                  <c:v>23</c:v>
                </c:pt>
                <c:pt idx="1371">
                  <c:v>0</c:v>
                </c:pt>
                <c:pt idx="1372">
                  <c:v>11</c:v>
                </c:pt>
                <c:pt idx="1373">
                  <c:v>31</c:v>
                </c:pt>
                <c:pt idx="1374">
                  <c:v>19</c:v>
                </c:pt>
                <c:pt idx="1375">
                  <c:v>12</c:v>
                </c:pt>
                <c:pt idx="1376">
                  <c:v>23</c:v>
                </c:pt>
                <c:pt idx="1377">
                  <c:v>26</c:v>
                </c:pt>
                <c:pt idx="1378">
                  <c:v>1</c:v>
                </c:pt>
                <c:pt idx="1379">
                  <c:v>36</c:v>
                </c:pt>
                <c:pt idx="1380">
                  <c:v>22</c:v>
                </c:pt>
                <c:pt idx="1381">
                  <c:v>11</c:v>
                </c:pt>
                <c:pt idx="1382">
                  <c:v>4</c:v>
                </c:pt>
                <c:pt idx="1383">
                  <c:v>29</c:v>
                </c:pt>
                <c:pt idx="1384">
                  <c:v>35</c:v>
                </c:pt>
                <c:pt idx="1385">
                  <c:v>22</c:v>
                </c:pt>
                <c:pt idx="1386">
                  <c:v>3</c:v>
                </c:pt>
                <c:pt idx="1387">
                  <c:v>10</c:v>
                </c:pt>
                <c:pt idx="1388">
                  <c:v>1</c:v>
                </c:pt>
                <c:pt idx="1389">
                  <c:v>27</c:v>
                </c:pt>
                <c:pt idx="1390">
                  <c:v>12</c:v>
                </c:pt>
                <c:pt idx="1391">
                  <c:v>6</c:v>
                </c:pt>
                <c:pt idx="1392">
                  <c:v>9</c:v>
                </c:pt>
                <c:pt idx="1393">
                  <c:v>2</c:v>
                </c:pt>
                <c:pt idx="1394">
                  <c:v>24</c:v>
                </c:pt>
                <c:pt idx="1395">
                  <c:v>10</c:v>
                </c:pt>
                <c:pt idx="1396">
                  <c:v>15</c:v>
                </c:pt>
                <c:pt idx="1397">
                  <c:v>20</c:v>
                </c:pt>
                <c:pt idx="1398">
                  <c:v>1</c:v>
                </c:pt>
                <c:pt idx="1399">
                  <c:v>13</c:v>
                </c:pt>
                <c:pt idx="1400">
                  <c:v>7</c:v>
                </c:pt>
                <c:pt idx="1401">
                  <c:v>1</c:v>
                </c:pt>
                <c:pt idx="1402">
                  <c:v>6</c:v>
                </c:pt>
                <c:pt idx="1403">
                  <c:v>4</c:v>
                </c:pt>
                <c:pt idx="1404">
                  <c:v>2</c:v>
                </c:pt>
                <c:pt idx="1405">
                  <c:v>11</c:v>
                </c:pt>
                <c:pt idx="1406">
                  <c:v>10</c:v>
                </c:pt>
                <c:pt idx="1407">
                  <c:v>3</c:v>
                </c:pt>
                <c:pt idx="1408">
                  <c:v>14</c:v>
                </c:pt>
                <c:pt idx="1409">
                  <c:v>3</c:v>
                </c:pt>
                <c:pt idx="1410">
                  <c:v>7</c:v>
                </c:pt>
                <c:pt idx="1411">
                  <c:v>4</c:v>
                </c:pt>
                <c:pt idx="1412">
                  <c:v>2</c:v>
                </c:pt>
                <c:pt idx="1413">
                  <c:v>5</c:v>
                </c:pt>
                <c:pt idx="1414">
                  <c:v>2</c:v>
                </c:pt>
                <c:pt idx="1415">
                  <c:v>1</c:v>
                </c:pt>
                <c:pt idx="1416">
                  <c:v>9</c:v>
                </c:pt>
                <c:pt idx="1417">
                  <c:v>4</c:v>
                </c:pt>
                <c:pt idx="1418">
                  <c:v>5</c:v>
                </c:pt>
                <c:pt idx="1419">
                  <c:v>9</c:v>
                </c:pt>
                <c:pt idx="1420">
                  <c:v>1</c:v>
                </c:pt>
                <c:pt idx="1421">
                  <c:v>8</c:v>
                </c:pt>
                <c:pt idx="1422">
                  <c:v>14</c:v>
                </c:pt>
                <c:pt idx="1423">
                  <c:v>16</c:v>
                </c:pt>
                <c:pt idx="1424">
                  <c:v>3</c:v>
                </c:pt>
                <c:pt idx="1425">
                  <c:v>0</c:v>
                </c:pt>
                <c:pt idx="1426">
                  <c:v>12</c:v>
                </c:pt>
                <c:pt idx="1427">
                  <c:v>8</c:v>
                </c:pt>
                <c:pt idx="1428">
                  <c:v>14</c:v>
                </c:pt>
                <c:pt idx="1429">
                  <c:v>4</c:v>
                </c:pt>
                <c:pt idx="1430">
                  <c:v>12</c:v>
                </c:pt>
                <c:pt idx="1431">
                  <c:v>4</c:v>
                </c:pt>
                <c:pt idx="1432">
                  <c:v>11</c:v>
                </c:pt>
                <c:pt idx="1433">
                  <c:v>10</c:v>
                </c:pt>
                <c:pt idx="1434">
                  <c:v>10</c:v>
                </c:pt>
                <c:pt idx="1435">
                  <c:v>12</c:v>
                </c:pt>
                <c:pt idx="1436">
                  <c:v>6</c:v>
                </c:pt>
                <c:pt idx="1437">
                  <c:v>4</c:v>
                </c:pt>
                <c:pt idx="1438">
                  <c:v>0</c:v>
                </c:pt>
                <c:pt idx="1439">
                  <c:v>5</c:v>
                </c:pt>
                <c:pt idx="1440">
                  <c:v>6</c:v>
                </c:pt>
                <c:pt idx="1441">
                  <c:v>2</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0-6ED2-441D-A432-27E587B81067}"/>
            </c:ext>
          </c:extLst>
        </c:ser>
        <c:ser>
          <c:idx val="1"/>
          <c:order val="1"/>
          <c:tx>
            <c:strRef>
              <c:f>Data!$AR$1</c:f>
              <c:strCache>
                <c:ptCount val="1"/>
                <c:pt idx="0">
                  <c:v>Together</c:v>
                </c:pt>
              </c:strCache>
            </c:strRef>
          </c:tx>
          <c:spPr>
            <a:ln w="38100" cap="rnd">
              <a:noFill/>
              <a:round/>
            </a:ln>
            <a:effectLst/>
          </c:spPr>
          <c:marker>
            <c:symbol val="circle"/>
            <c:size val="5"/>
            <c:spPr>
              <a:solidFill>
                <a:schemeClr val="accent2"/>
              </a:solidFill>
              <a:ln w="9525">
                <a:solidFill>
                  <a:schemeClr val="accent2"/>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Data!$AR$2:$AR$2022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1259</c:v>
                </c:pt>
                <c:pt idx="1443">
                  <c:v>1111</c:v>
                </c:pt>
                <c:pt idx="1444">
                  <c:v>966</c:v>
                </c:pt>
                <c:pt idx="1445">
                  <c:v>736</c:v>
                </c:pt>
                <c:pt idx="1446">
                  <c:v>938</c:v>
                </c:pt>
                <c:pt idx="1447">
                  <c:v>1200</c:v>
                </c:pt>
                <c:pt idx="1448">
                  <c:v>1230</c:v>
                </c:pt>
                <c:pt idx="1449">
                  <c:v>817</c:v>
                </c:pt>
                <c:pt idx="1450">
                  <c:v>1050</c:v>
                </c:pt>
                <c:pt idx="1451">
                  <c:v>1285</c:v>
                </c:pt>
                <c:pt idx="1452">
                  <c:v>1170</c:v>
                </c:pt>
                <c:pt idx="1453">
                  <c:v>957</c:v>
                </c:pt>
                <c:pt idx="1454">
                  <c:v>972</c:v>
                </c:pt>
                <c:pt idx="1455">
                  <c:v>889</c:v>
                </c:pt>
                <c:pt idx="1456">
                  <c:v>724</c:v>
                </c:pt>
                <c:pt idx="1457">
                  <c:v>1492</c:v>
                </c:pt>
                <c:pt idx="1458">
                  <c:v>984</c:v>
                </c:pt>
                <c:pt idx="1459">
                  <c:v>717</c:v>
                </c:pt>
                <c:pt idx="1460">
                  <c:v>908</c:v>
                </c:pt>
                <c:pt idx="1461">
                  <c:v>833</c:v>
                </c:pt>
                <c:pt idx="1462">
                  <c:v>1168</c:v>
                </c:pt>
                <c:pt idx="1463">
                  <c:v>1073</c:v>
                </c:pt>
                <c:pt idx="1464">
                  <c:v>1206</c:v>
                </c:pt>
                <c:pt idx="1465">
                  <c:v>777</c:v>
                </c:pt>
                <c:pt idx="1466">
                  <c:v>1001</c:v>
                </c:pt>
                <c:pt idx="1467">
                  <c:v>1396</c:v>
                </c:pt>
                <c:pt idx="1468">
                  <c:v>1142</c:v>
                </c:pt>
                <c:pt idx="1469">
                  <c:v>1252</c:v>
                </c:pt>
                <c:pt idx="1470">
                  <c:v>812</c:v>
                </c:pt>
                <c:pt idx="1471">
                  <c:v>1239</c:v>
                </c:pt>
                <c:pt idx="1472">
                  <c:v>594</c:v>
                </c:pt>
                <c:pt idx="1473">
                  <c:v>499</c:v>
                </c:pt>
                <c:pt idx="1474">
                  <c:v>1308</c:v>
                </c:pt>
                <c:pt idx="1475">
                  <c:v>1009</c:v>
                </c:pt>
                <c:pt idx="1476">
                  <c:v>983</c:v>
                </c:pt>
                <c:pt idx="1477">
                  <c:v>769</c:v>
                </c:pt>
                <c:pt idx="1478">
                  <c:v>856</c:v>
                </c:pt>
                <c:pt idx="1479">
                  <c:v>848</c:v>
                </c:pt>
                <c:pt idx="1480">
                  <c:v>252</c:v>
                </c:pt>
                <c:pt idx="1481">
                  <c:v>751</c:v>
                </c:pt>
                <c:pt idx="1482">
                  <c:v>997</c:v>
                </c:pt>
                <c:pt idx="1483">
                  <c:v>519</c:v>
                </c:pt>
                <c:pt idx="1484">
                  <c:v>521</c:v>
                </c:pt>
                <c:pt idx="1485">
                  <c:v>446</c:v>
                </c:pt>
                <c:pt idx="1486">
                  <c:v>919</c:v>
                </c:pt>
                <c:pt idx="1487">
                  <c:v>627</c:v>
                </c:pt>
                <c:pt idx="1488">
                  <c:v>539</c:v>
                </c:pt>
                <c:pt idx="1489">
                  <c:v>1224</c:v>
                </c:pt>
                <c:pt idx="1490">
                  <c:v>901</c:v>
                </c:pt>
                <c:pt idx="1491">
                  <c:v>690</c:v>
                </c:pt>
                <c:pt idx="1492">
                  <c:v>829</c:v>
                </c:pt>
                <c:pt idx="1493">
                  <c:v>856</c:v>
                </c:pt>
                <c:pt idx="1494">
                  <c:v>960</c:v>
                </c:pt>
                <c:pt idx="1495">
                  <c:v>438</c:v>
                </c:pt>
                <c:pt idx="1496">
                  <c:v>410</c:v>
                </c:pt>
                <c:pt idx="1497">
                  <c:v>518</c:v>
                </c:pt>
                <c:pt idx="1498">
                  <c:v>795</c:v>
                </c:pt>
                <c:pt idx="1499">
                  <c:v>794</c:v>
                </c:pt>
                <c:pt idx="1500">
                  <c:v>796</c:v>
                </c:pt>
                <c:pt idx="1501">
                  <c:v>736</c:v>
                </c:pt>
                <c:pt idx="1502">
                  <c:v>846</c:v>
                </c:pt>
                <c:pt idx="1503">
                  <c:v>380</c:v>
                </c:pt>
                <c:pt idx="1504">
                  <c:v>897</c:v>
                </c:pt>
                <c:pt idx="1505">
                  <c:v>482</c:v>
                </c:pt>
                <c:pt idx="1506">
                  <c:v>931</c:v>
                </c:pt>
                <c:pt idx="1507">
                  <c:v>709</c:v>
                </c:pt>
                <c:pt idx="1508">
                  <c:v>298</c:v>
                </c:pt>
                <c:pt idx="1509">
                  <c:v>734</c:v>
                </c:pt>
                <c:pt idx="1510">
                  <c:v>997</c:v>
                </c:pt>
                <c:pt idx="1511">
                  <c:v>966</c:v>
                </c:pt>
                <c:pt idx="1512">
                  <c:v>1043</c:v>
                </c:pt>
                <c:pt idx="1513">
                  <c:v>303</c:v>
                </c:pt>
                <c:pt idx="1514">
                  <c:v>1241</c:v>
                </c:pt>
                <c:pt idx="1515">
                  <c:v>913</c:v>
                </c:pt>
                <c:pt idx="1516">
                  <c:v>240</c:v>
                </c:pt>
                <c:pt idx="1517">
                  <c:v>595</c:v>
                </c:pt>
                <c:pt idx="1518">
                  <c:v>586</c:v>
                </c:pt>
                <c:pt idx="1519">
                  <c:v>760</c:v>
                </c:pt>
                <c:pt idx="1520">
                  <c:v>509</c:v>
                </c:pt>
                <c:pt idx="1521">
                  <c:v>986</c:v>
                </c:pt>
                <c:pt idx="1522">
                  <c:v>881</c:v>
                </c:pt>
                <c:pt idx="1523">
                  <c:v>398</c:v>
                </c:pt>
                <c:pt idx="1524">
                  <c:v>890</c:v>
                </c:pt>
                <c:pt idx="1525">
                  <c:v>466</c:v>
                </c:pt>
                <c:pt idx="1526">
                  <c:v>493</c:v>
                </c:pt>
                <c:pt idx="1527">
                  <c:v>384</c:v>
                </c:pt>
                <c:pt idx="1528">
                  <c:v>571</c:v>
                </c:pt>
                <c:pt idx="1529">
                  <c:v>600</c:v>
                </c:pt>
                <c:pt idx="1530">
                  <c:v>587</c:v>
                </c:pt>
                <c:pt idx="1531">
                  <c:v>763</c:v>
                </c:pt>
                <c:pt idx="1532">
                  <c:v>799</c:v>
                </c:pt>
                <c:pt idx="1533">
                  <c:v>962</c:v>
                </c:pt>
                <c:pt idx="1534">
                  <c:v>806</c:v>
                </c:pt>
                <c:pt idx="1535">
                  <c:v>345</c:v>
                </c:pt>
                <c:pt idx="1536">
                  <c:v>771</c:v>
                </c:pt>
                <c:pt idx="1537">
                  <c:v>453</c:v>
                </c:pt>
                <c:pt idx="1538">
                  <c:v>386</c:v>
                </c:pt>
                <c:pt idx="1539">
                  <c:v>240</c:v>
                </c:pt>
                <c:pt idx="1540">
                  <c:v>376</c:v>
                </c:pt>
                <c:pt idx="1541">
                  <c:v>378</c:v>
                </c:pt>
                <c:pt idx="1542">
                  <c:v>680</c:v>
                </c:pt>
                <c:pt idx="1543">
                  <c:v>743</c:v>
                </c:pt>
                <c:pt idx="1544">
                  <c:v>358</c:v>
                </c:pt>
                <c:pt idx="1545">
                  <c:v>367</c:v>
                </c:pt>
                <c:pt idx="1546">
                  <c:v>650</c:v>
                </c:pt>
                <c:pt idx="1547">
                  <c:v>565</c:v>
                </c:pt>
                <c:pt idx="1548">
                  <c:v>631</c:v>
                </c:pt>
                <c:pt idx="1549">
                  <c:v>824</c:v>
                </c:pt>
                <c:pt idx="1550">
                  <c:v>491</c:v>
                </c:pt>
                <c:pt idx="1551">
                  <c:v>471</c:v>
                </c:pt>
                <c:pt idx="1552">
                  <c:v>368</c:v>
                </c:pt>
                <c:pt idx="1553">
                  <c:v>613</c:v>
                </c:pt>
                <c:pt idx="1554">
                  <c:v>918</c:v>
                </c:pt>
                <c:pt idx="1555">
                  <c:v>918</c:v>
                </c:pt>
                <c:pt idx="1556">
                  <c:v>410</c:v>
                </c:pt>
                <c:pt idx="1557">
                  <c:v>458</c:v>
                </c:pt>
                <c:pt idx="1558">
                  <c:v>729</c:v>
                </c:pt>
                <c:pt idx="1559">
                  <c:v>291</c:v>
                </c:pt>
                <c:pt idx="1560">
                  <c:v>515</c:v>
                </c:pt>
                <c:pt idx="1561">
                  <c:v>398</c:v>
                </c:pt>
                <c:pt idx="1562">
                  <c:v>583</c:v>
                </c:pt>
                <c:pt idx="1563">
                  <c:v>625</c:v>
                </c:pt>
                <c:pt idx="1564">
                  <c:v>896</c:v>
                </c:pt>
                <c:pt idx="1565">
                  <c:v>738</c:v>
                </c:pt>
                <c:pt idx="1566">
                  <c:v>738</c:v>
                </c:pt>
                <c:pt idx="1567">
                  <c:v>350</c:v>
                </c:pt>
                <c:pt idx="1568">
                  <c:v>260</c:v>
                </c:pt>
                <c:pt idx="1569">
                  <c:v>389</c:v>
                </c:pt>
                <c:pt idx="1570">
                  <c:v>610</c:v>
                </c:pt>
                <c:pt idx="1571">
                  <c:v>664</c:v>
                </c:pt>
                <c:pt idx="1572">
                  <c:v>750</c:v>
                </c:pt>
                <c:pt idx="1573">
                  <c:v>292</c:v>
                </c:pt>
                <c:pt idx="1574">
                  <c:v>888</c:v>
                </c:pt>
                <c:pt idx="1575">
                  <c:v>728</c:v>
                </c:pt>
                <c:pt idx="1576">
                  <c:v>258</c:v>
                </c:pt>
                <c:pt idx="1577">
                  <c:v>742</c:v>
                </c:pt>
                <c:pt idx="1578">
                  <c:v>382</c:v>
                </c:pt>
                <c:pt idx="1579">
                  <c:v>359</c:v>
                </c:pt>
                <c:pt idx="1580">
                  <c:v>571</c:v>
                </c:pt>
                <c:pt idx="1581">
                  <c:v>434</c:v>
                </c:pt>
                <c:pt idx="1582">
                  <c:v>241</c:v>
                </c:pt>
                <c:pt idx="1583">
                  <c:v>741</c:v>
                </c:pt>
                <c:pt idx="1584">
                  <c:v>562</c:v>
                </c:pt>
                <c:pt idx="1585">
                  <c:v>529</c:v>
                </c:pt>
                <c:pt idx="1586">
                  <c:v>425</c:v>
                </c:pt>
                <c:pt idx="1587">
                  <c:v>505</c:v>
                </c:pt>
                <c:pt idx="1588">
                  <c:v>603</c:v>
                </c:pt>
                <c:pt idx="1589">
                  <c:v>354</c:v>
                </c:pt>
                <c:pt idx="1590">
                  <c:v>362</c:v>
                </c:pt>
                <c:pt idx="1591">
                  <c:v>712</c:v>
                </c:pt>
                <c:pt idx="1592">
                  <c:v>488</c:v>
                </c:pt>
                <c:pt idx="1593">
                  <c:v>336</c:v>
                </c:pt>
                <c:pt idx="1594">
                  <c:v>304</c:v>
                </c:pt>
                <c:pt idx="1595">
                  <c:v>653</c:v>
                </c:pt>
                <c:pt idx="1596">
                  <c:v>620</c:v>
                </c:pt>
                <c:pt idx="1597">
                  <c:v>746</c:v>
                </c:pt>
                <c:pt idx="1598">
                  <c:v>734</c:v>
                </c:pt>
                <c:pt idx="1599">
                  <c:v>639</c:v>
                </c:pt>
                <c:pt idx="1600">
                  <c:v>520</c:v>
                </c:pt>
                <c:pt idx="1601">
                  <c:v>224</c:v>
                </c:pt>
                <c:pt idx="1602">
                  <c:v>285</c:v>
                </c:pt>
                <c:pt idx="1603">
                  <c:v>243</c:v>
                </c:pt>
                <c:pt idx="1604">
                  <c:v>428</c:v>
                </c:pt>
                <c:pt idx="1605">
                  <c:v>459</c:v>
                </c:pt>
                <c:pt idx="1606">
                  <c:v>412</c:v>
                </c:pt>
                <c:pt idx="1607">
                  <c:v>606</c:v>
                </c:pt>
                <c:pt idx="1608">
                  <c:v>340</c:v>
                </c:pt>
                <c:pt idx="1609">
                  <c:v>381</c:v>
                </c:pt>
                <c:pt idx="1610">
                  <c:v>355</c:v>
                </c:pt>
                <c:pt idx="1611">
                  <c:v>209</c:v>
                </c:pt>
                <c:pt idx="1612">
                  <c:v>526</c:v>
                </c:pt>
                <c:pt idx="1613">
                  <c:v>68</c:v>
                </c:pt>
                <c:pt idx="1614">
                  <c:v>691</c:v>
                </c:pt>
                <c:pt idx="1615">
                  <c:v>545</c:v>
                </c:pt>
                <c:pt idx="1616">
                  <c:v>641</c:v>
                </c:pt>
                <c:pt idx="1617">
                  <c:v>316</c:v>
                </c:pt>
                <c:pt idx="1618">
                  <c:v>465</c:v>
                </c:pt>
                <c:pt idx="1619">
                  <c:v>227</c:v>
                </c:pt>
                <c:pt idx="1620">
                  <c:v>426</c:v>
                </c:pt>
                <c:pt idx="1621">
                  <c:v>625</c:v>
                </c:pt>
                <c:pt idx="1622">
                  <c:v>473</c:v>
                </c:pt>
                <c:pt idx="1623">
                  <c:v>402</c:v>
                </c:pt>
                <c:pt idx="1624">
                  <c:v>407</c:v>
                </c:pt>
                <c:pt idx="1625">
                  <c:v>561</c:v>
                </c:pt>
                <c:pt idx="1626">
                  <c:v>513</c:v>
                </c:pt>
                <c:pt idx="1627">
                  <c:v>197</c:v>
                </c:pt>
                <c:pt idx="1628">
                  <c:v>517</c:v>
                </c:pt>
                <c:pt idx="1629">
                  <c:v>520</c:v>
                </c:pt>
                <c:pt idx="1630">
                  <c:v>520</c:v>
                </c:pt>
                <c:pt idx="1631">
                  <c:v>244</c:v>
                </c:pt>
                <c:pt idx="1632">
                  <c:v>284</c:v>
                </c:pt>
                <c:pt idx="1633">
                  <c:v>577</c:v>
                </c:pt>
                <c:pt idx="1634">
                  <c:v>399</c:v>
                </c:pt>
                <c:pt idx="1635">
                  <c:v>454</c:v>
                </c:pt>
                <c:pt idx="1636">
                  <c:v>186</c:v>
                </c:pt>
                <c:pt idx="1637">
                  <c:v>198</c:v>
                </c:pt>
                <c:pt idx="1638">
                  <c:v>492</c:v>
                </c:pt>
                <c:pt idx="1639">
                  <c:v>582</c:v>
                </c:pt>
                <c:pt idx="1640">
                  <c:v>320</c:v>
                </c:pt>
                <c:pt idx="1641">
                  <c:v>247</c:v>
                </c:pt>
                <c:pt idx="1642">
                  <c:v>290</c:v>
                </c:pt>
                <c:pt idx="1643">
                  <c:v>452</c:v>
                </c:pt>
                <c:pt idx="1644">
                  <c:v>344</c:v>
                </c:pt>
                <c:pt idx="1645">
                  <c:v>230</c:v>
                </c:pt>
                <c:pt idx="1646">
                  <c:v>527</c:v>
                </c:pt>
                <c:pt idx="1647">
                  <c:v>315</c:v>
                </c:pt>
                <c:pt idx="1648">
                  <c:v>509</c:v>
                </c:pt>
                <c:pt idx="1649">
                  <c:v>299</c:v>
                </c:pt>
                <c:pt idx="1650">
                  <c:v>368</c:v>
                </c:pt>
                <c:pt idx="1651">
                  <c:v>174</c:v>
                </c:pt>
                <c:pt idx="1652">
                  <c:v>297</c:v>
                </c:pt>
                <c:pt idx="1653">
                  <c:v>393</c:v>
                </c:pt>
                <c:pt idx="1654">
                  <c:v>230</c:v>
                </c:pt>
                <c:pt idx="1655">
                  <c:v>162</c:v>
                </c:pt>
                <c:pt idx="1656">
                  <c:v>293</c:v>
                </c:pt>
                <c:pt idx="1657">
                  <c:v>172</c:v>
                </c:pt>
                <c:pt idx="1658">
                  <c:v>421</c:v>
                </c:pt>
                <c:pt idx="1659">
                  <c:v>410</c:v>
                </c:pt>
                <c:pt idx="1660">
                  <c:v>167</c:v>
                </c:pt>
                <c:pt idx="1661">
                  <c:v>152</c:v>
                </c:pt>
                <c:pt idx="1662">
                  <c:v>376</c:v>
                </c:pt>
                <c:pt idx="1663">
                  <c:v>378</c:v>
                </c:pt>
                <c:pt idx="1664">
                  <c:v>373</c:v>
                </c:pt>
                <c:pt idx="1665">
                  <c:v>75</c:v>
                </c:pt>
                <c:pt idx="1666">
                  <c:v>75</c:v>
                </c:pt>
                <c:pt idx="1667">
                  <c:v>376</c:v>
                </c:pt>
                <c:pt idx="1668">
                  <c:v>456</c:v>
                </c:pt>
                <c:pt idx="1669">
                  <c:v>314</c:v>
                </c:pt>
                <c:pt idx="1670">
                  <c:v>121</c:v>
                </c:pt>
                <c:pt idx="1671">
                  <c:v>113</c:v>
                </c:pt>
                <c:pt idx="1672">
                  <c:v>226</c:v>
                </c:pt>
                <c:pt idx="1673">
                  <c:v>349</c:v>
                </c:pt>
                <c:pt idx="1674">
                  <c:v>399</c:v>
                </c:pt>
                <c:pt idx="1675">
                  <c:v>34</c:v>
                </c:pt>
                <c:pt idx="1676">
                  <c:v>73</c:v>
                </c:pt>
                <c:pt idx="1677">
                  <c:v>288</c:v>
                </c:pt>
                <c:pt idx="1678">
                  <c:v>178</c:v>
                </c:pt>
                <c:pt idx="1679">
                  <c:v>204</c:v>
                </c:pt>
                <c:pt idx="1680">
                  <c:v>275</c:v>
                </c:pt>
                <c:pt idx="1681">
                  <c:v>350</c:v>
                </c:pt>
                <c:pt idx="1682">
                  <c:v>171</c:v>
                </c:pt>
                <c:pt idx="1683">
                  <c:v>406</c:v>
                </c:pt>
                <c:pt idx="1684">
                  <c:v>270</c:v>
                </c:pt>
                <c:pt idx="1685">
                  <c:v>216</c:v>
                </c:pt>
                <c:pt idx="1686">
                  <c:v>233</c:v>
                </c:pt>
                <c:pt idx="1687">
                  <c:v>269</c:v>
                </c:pt>
                <c:pt idx="1688">
                  <c:v>171</c:v>
                </c:pt>
                <c:pt idx="1689">
                  <c:v>200</c:v>
                </c:pt>
                <c:pt idx="1690">
                  <c:v>181</c:v>
                </c:pt>
                <c:pt idx="1691">
                  <c:v>243</c:v>
                </c:pt>
                <c:pt idx="1692">
                  <c:v>266</c:v>
                </c:pt>
                <c:pt idx="1693">
                  <c:v>284</c:v>
                </c:pt>
                <c:pt idx="1694">
                  <c:v>170</c:v>
                </c:pt>
                <c:pt idx="1695">
                  <c:v>239</c:v>
                </c:pt>
                <c:pt idx="1696">
                  <c:v>208</c:v>
                </c:pt>
                <c:pt idx="1697">
                  <c:v>123</c:v>
                </c:pt>
                <c:pt idx="1698">
                  <c:v>284</c:v>
                </c:pt>
                <c:pt idx="1699">
                  <c:v>309</c:v>
                </c:pt>
                <c:pt idx="1700">
                  <c:v>152</c:v>
                </c:pt>
                <c:pt idx="1701">
                  <c:v>121</c:v>
                </c:pt>
                <c:pt idx="1702">
                  <c:v>65</c:v>
                </c:pt>
                <c:pt idx="1703">
                  <c:v>46</c:v>
                </c:pt>
                <c:pt idx="1704">
                  <c:v>213</c:v>
                </c:pt>
                <c:pt idx="1705">
                  <c:v>138</c:v>
                </c:pt>
                <c:pt idx="1706">
                  <c:v>166</c:v>
                </c:pt>
                <c:pt idx="1707">
                  <c:v>280</c:v>
                </c:pt>
                <c:pt idx="1708">
                  <c:v>274</c:v>
                </c:pt>
                <c:pt idx="1709">
                  <c:v>172</c:v>
                </c:pt>
                <c:pt idx="1710">
                  <c:v>199</c:v>
                </c:pt>
                <c:pt idx="1711">
                  <c:v>112</c:v>
                </c:pt>
                <c:pt idx="1712">
                  <c:v>84</c:v>
                </c:pt>
                <c:pt idx="1713">
                  <c:v>224</c:v>
                </c:pt>
                <c:pt idx="1714">
                  <c:v>32</c:v>
                </c:pt>
                <c:pt idx="1715">
                  <c:v>202</c:v>
                </c:pt>
                <c:pt idx="1716">
                  <c:v>141</c:v>
                </c:pt>
                <c:pt idx="1717">
                  <c:v>167</c:v>
                </c:pt>
                <c:pt idx="1718">
                  <c:v>151</c:v>
                </c:pt>
                <c:pt idx="1719">
                  <c:v>112</c:v>
                </c:pt>
                <c:pt idx="1720">
                  <c:v>200</c:v>
                </c:pt>
                <c:pt idx="1721">
                  <c:v>177</c:v>
                </c:pt>
                <c:pt idx="1722">
                  <c:v>215</c:v>
                </c:pt>
                <c:pt idx="1723">
                  <c:v>67</c:v>
                </c:pt>
                <c:pt idx="1724">
                  <c:v>233</c:v>
                </c:pt>
                <c:pt idx="1725">
                  <c:v>211</c:v>
                </c:pt>
                <c:pt idx="1726">
                  <c:v>189</c:v>
                </c:pt>
                <c:pt idx="1727">
                  <c:v>116</c:v>
                </c:pt>
                <c:pt idx="1728">
                  <c:v>135</c:v>
                </c:pt>
                <c:pt idx="1729">
                  <c:v>194</c:v>
                </c:pt>
                <c:pt idx="1730">
                  <c:v>159</c:v>
                </c:pt>
                <c:pt idx="1731">
                  <c:v>72</c:v>
                </c:pt>
                <c:pt idx="1732">
                  <c:v>154</c:v>
                </c:pt>
                <c:pt idx="1733">
                  <c:v>90</c:v>
                </c:pt>
                <c:pt idx="1734">
                  <c:v>167</c:v>
                </c:pt>
                <c:pt idx="1735">
                  <c:v>127</c:v>
                </c:pt>
                <c:pt idx="1736">
                  <c:v>99</c:v>
                </c:pt>
                <c:pt idx="1737">
                  <c:v>99</c:v>
                </c:pt>
                <c:pt idx="1738">
                  <c:v>167</c:v>
                </c:pt>
                <c:pt idx="1739">
                  <c:v>51</c:v>
                </c:pt>
                <c:pt idx="1740">
                  <c:v>145</c:v>
                </c:pt>
                <c:pt idx="1741">
                  <c:v>140</c:v>
                </c:pt>
                <c:pt idx="1742">
                  <c:v>68</c:v>
                </c:pt>
                <c:pt idx="1743">
                  <c:v>97</c:v>
                </c:pt>
                <c:pt idx="1744">
                  <c:v>127</c:v>
                </c:pt>
                <c:pt idx="1745">
                  <c:v>159</c:v>
                </c:pt>
                <c:pt idx="1746">
                  <c:v>109</c:v>
                </c:pt>
                <c:pt idx="1747">
                  <c:v>87</c:v>
                </c:pt>
                <c:pt idx="1748">
                  <c:v>45</c:v>
                </c:pt>
                <c:pt idx="1749">
                  <c:v>56</c:v>
                </c:pt>
                <c:pt idx="1750">
                  <c:v>62</c:v>
                </c:pt>
                <c:pt idx="1751">
                  <c:v>135</c:v>
                </c:pt>
                <c:pt idx="1752">
                  <c:v>131</c:v>
                </c:pt>
                <c:pt idx="1753">
                  <c:v>135</c:v>
                </c:pt>
                <c:pt idx="1754">
                  <c:v>136</c:v>
                </c:pt>
                <c:pt idx="1755">
                  <c:v>84</c:v>
                </c:pt>
                <c:pt idx="1756">
                  <c:v>16</c:v>
                </c:pt>
                <c:pt idx="1757">
                  <c:v>45</c:v>
                </c:pt>
                <c:pt idx="1758">
                  <c:v>111</c:v>
                </c:pt>
                <c:pt idx="1759">
                  <c:v>42</c:v>
                </c:pt>
                <c:pt idx="1760">
                  <c:v>86</c:v>
                </c:pt>
                <c:pt idx="1761">
                  <c:v>108</c:v>
                </c:pt>
                <c:pt idx="1762">
                  <c:v>132</c:v>
                </c:pt>
                <c:pt idx="1763">
                  <c:v>35</c:v>
                </c:pt>
                <c:pt idx="1764">
                  <c:v>46</c:v>
                </c:pt>
                <c:pt idx="1765">
                  <c:v>107</c:v>
                </c:pt>
                <c:pt idx="1766">
                  <c:v>39</c:v>
                </c:pt>
                <c:pt idx="1767">
                  <c:v>69</c:v>
                </c:pt>
                <c:pt idx="1768">
                  <c:v>87</c:v>
                </c:pt>
                <c:pt idx="1769">
                  <c:v>35</c:v>
                </c:pt>
                <c:pt idx="1770">
                  <c:v>97</c:v>
                </c:pt>
                <c:pt idx="1771">
                  <c:v>80</c:v>
                </c:pt>
                <c:pt idx="1772">
                  <c:v>12</c:v>
                </c:pt>
                <c:pt idx="1773">
                  <c:v>37</c:v>
                </c:pt>
                <c:pt idx="1774">
                  <c:v>98</c:v>
                </c:pt>
                <c:pt idx="1775">
                  <c:v>43</c:v>
                </c:pt>
                <c:pt idx="1776">
                  <c:v>110</c:v>
                </c:pt>
                <c:pt idx="1777">
                  <c:v>46</c:v>
                </c:pt>
                <c:pt idx="1778">
                  <c:v>81</c:v>
                </c:pt>
                <c:pt idx="1779">
                  <c:v>30</c:v>
                </c:pt>
                <c:pt idx="1780">
                  <c:v>70</c:v>
                </c:pt>
                <c:pt idx="1781">
                  <c:v>53</c:v>
                </c:pt>
                <c:pt idx="1782">
                  <c:v>13</c:v>
                </c:pt>
                <c:pt idx="1783">
                  <c:v>28</c:v>
                </c:pt>
                <c:pt idx="1784">
                  <c:v>63</c:v>
                </c:pt>
                <c:pt idx="1785">
                  <c:v>6</c:v>
                </c:pt>
                <c:pt idx="1786">
                  <c:v>71</c:v>
                </c:pt>
                <c:pt idx="1787">
                  <c:v>65</c:v>
                </c:pt>
                <c:pt idx="1788">
                  <c:v>5</c:v>
                </c:pt>
                <c:pt idx="1789">
                  <c:v>39</c:v>
                </c:pt>
                <c:pt idx="1790">
                  <c:v>78</c:v>
                </c:pt>
                <c:pt idx="1791">
                  <c:v>6</c:v>
                </c:pt>
                <c:pt idx="1792">
                  <c:v>2</c:v>
                </c:pt>
                <c:pt idx="1793">
                  <c:v>10</c:v>
                </c:pt>
                <c:pt idx="1794">
                  <c:v>81</c:v>
                </c:pt>
                <c:pt idx="1795">
                  <c:v>56</c:v>
                </c:pt>
                <c:pt idx="1796">
                  <c:v>51</c:v>
                </c:pt>
                <c:pt idx="1797">
                  <c:v>15</c:v>
                </c:pt>
                <c:pt idx="1798">
                  <c:v>18</c:v>
                </c:pt>
                <c:pt idx="1799">
                  <c:v>36</c:v>
                </c:pt>
                <c:pt idx="1800">
                  <c:v>25</c:v>
                </c:pt>
                <c:pt idx="1801">
                  <c:v>8</c:v>
                </c:pt>
                <c:pt idx="1802">
                  <c:v>59</c:v>
                </c:pt>
                <c:pt idx="1803">
                  <c:v>12</c:v>
                </c:pt>
                <c:pt idx="1804">
                  <c:v>1</c:v>
                </c:pt>
                <c:pt idx="1805">
                  <c:v>31</c:v>
                </c:pt>
                <c:pt idx="1806">
                  <c:v>11</c:v>
                </c:pt>
                <c:pt idx="1807">
                  <c:v>22</c:v>
                </c:pt>
                <c:pt idx="1808">
                  <c:v>41</c:v>
                </c:pt>
                <c:pt idx="1809">
                  <c:v>2</c:v>
                </c:pt>
                <c:pt idx="1810">
                  <c:v>42</c:v>
                </c:pt>
                <c:pt idx="1811">
                  <c:v>15</c:v>
                </c:pt>
                <c:pt idx="1812">
                  <c:v>18</c:v>
                </c:pt>
                <c:pt idx="1813">
                  <c:v>56</c:v>
                </c:pt>
                <c:pt idx="1814">
                  <c:v>5</c:v>
                </c:pt>
                <c:pt idx="1815">
                  <c:v>2</c:v>
                </c:pt>
                <c:pt idx="1816">
                  <c:v>33</c:v>
                </c:pt>
                <c:pt idx="1817">
                  <c:v>61</c:v>
                </c:pt>
                <c:pt idx="1818">
                  <c:v>45</c:v>
                </c:pt>
                <c:pt idx="1819">
                  <c:v>26</c:v>
                </c:pt>
                <c:pt idx="1820">
                  <c:v>44</c:v>
                </c:pt>
                <c:pt idx="1821">
                  <c:v>4</c:v>
                </c:pt>
                <c:pt idx="1822">
                  <c:v>6</c:v>
                </c:pt>
                <c:pt idx="1823">
                  <c:v>48</c:v>
                </c:pt>
                <c:pt idx="1824">
                  <c:v>8</c:v>
                </c:pt>
                <c:pt idx="1825">
                  <c:v>29</c:v>
                </c:pt>
                <c:pt idx="1826">
                  <c:v>30</c:v>
                </c:pt>
                <c:pt idx="1827">
                  <c:v>10</c:v>
                </c:pt>
                <c:pt idx="1828">
                  <c:v>54</c:v>
                </c:pt>
                <c:pt idx="1829">
                  <c:v>33</c:v>
                </c:pt>
                <c:pt idx="1830">
                  <c:v>14</c:v>
                </c:pt>
                <c:pt idx="1831">
                  <c:v>14</c:v>
                </c:pt>
                <c:pt idx="1832">
                  <c:v>14</c:v>
                </c:pt>
                <c:pt idx="1833">
                  <c:v>13</c:v>
                </c:pt>
                <c:pt idx="1834">
                  <c:v>38</c:v>
                </c:pt>
                <c:pt idx="1835">
                  <c:v>31</c:v>
                </c:pt>
                <c:pt idx="1836">
                  <c:v>26</c:v>
                </c:pt>
                <c:pt idx="1837">
                  <c:v>29</c:v>
                </c:pt>
                <c:pt idx="1838">
                  <c:v>24</c:v>
                </c:pt>
                <c:pt idx="1839">
                  <c:v>20</c:v>
                </c:pt>
                <c:pt idx="1840">
                  <c:v>4</c:v>
                </c:pt>
                <c:pt idx="1841">
                  <c:v>2</c:v>
                </c:pt>
                <c:pt idx="1842">
                  <c:v>46</c:v>
                </c:pt>
                <c:pt idx="1843">
                  <c:v>28</c:v>
                </c:pt>
                <c:pt idx="1844">
                  <c:v>13</c:v>
                </c:pt>
                <c:pt idx="1845">
                  <c:v>7</c:v>
                </c:pt>
                <c:pt idx="1846">
                  <c:v>8</c:v>
                </c:pt>
                <c:pt idx="1847">
                  <c:v>41</c:v>
                </c:pt>
                <c:pt idx="1848">
                  <c:v>16</c:v>
                </c:pt>
                <c:pt idx="1849">
                  <c:v>30</c:v>
                </c:pt>
                <c:pt idx="1850">
                  <c:v>25</c:v>
                </c:pt>
                <c:pt idx="1851">
                  <c:v>1</c:v>
                </c:pt>
                <c:pt idx="1852">
                  <c:v>11</c:v>
                </c:pt>
                <c:pt idx="1853">
                  <c:v>7</c:v>
                </c:pt>
                <c:pt idx="1854">
                  <c:v>2</c:v>
                </c:pt>
                <c:pt idx="1855">
                  <c:v>18</c:v>
                </c:pt>
                <c:pt idx="1856">
                  <c:v>20</c:v>
                </c:pt>
                <c:pt idx="1857">
                  <c:v>6</c:v>
                </c:pt>
                <c:pt idx="1858">
                  <c:v>2</c:v>
                </c:pt>
                <c:pt idx="1859">
                  <c:v>20</c:v>
                </c:pt>
                <c:pt idx="1860">
                  <c:v>35</c:v>
                </c:pt>
                <c:pt idx="1861">
                  <c:v>28</c:v>
                </c:pt>
                <c:pt idx="1862">
                  <c:v>12</c:v>
                </c:pt>
                <c:pt idx="1863">
                  <c:v>9</c:v>
                </c:pt>
                <c:pt idx="1864">
                  <c:v>16</c:v>
                </c:pt>
                <c:pt idx="1865">
                  <c:v>16</c:v>
                </c:pt>
                <c:pt idx="1866">
                  <c:v>18</c:v>
                </c:pt>
                <c:pt idx="1867">
                  <c:v>9</c:v>
                </c:pt>
                <c:pt idx="1868">
                  <c:v>5</c:v>
                </c:pt>
                <c:pt idx="1869">
                  <c:v>14</c:v>
                </c:pt>
                <c:pt idx="1870">
                  <c:v>14</c:v>
                </c:pt>
                <c:pt idx="1871">
                  <c:v>26</c:v>
                </c:pt>
                <c:pt idx="1872">
                  <c:v>38</c:v>
                </c:pt>
                <c:pt idx="1873">
                  <c:v>31</c:v>
                </c:pt>
                <c:pt idx="1874">
                  <c:v>4</c:v>
                </c:pt>
                <c:pt idx="1875">
                  <c:v>2</c:v>
                </c:pt>
                <c:pt idx="1876">
                  <c:v>19</c:v>
                </c:pt>
                <c:pt idx="1877">
                  <c:v>2</c:v>
                </c:pt>
                <c:pt idx="1878">
                  <c:v>3</c:v>
                </c:pt>
                <c:pt idx="1879">
                  <c:v>25</c:v>
                </c:pt>
                <c:pt idx="1880">
                  <c:v>30</c:v>
                </c:pt>
                <c:pt idx="1881">
                  <c:v>29</c:v>
                </c:pt>
                <c:pt idx="1882">
                  <c:v>19</c:v>
                </c:pt>
                <c:pt idx="1883">
                  <c:v>11</c:v>
                </c:pt>
                <c:pt idx="1884">
                  <c:v>13</c:v>
                </c:pt>
                <c:pt idx="1885">
                  <c:v>27</c:v>
                </c:pt>
                <c:pt idx="1886">
                  <c:v>23</c:v>
                </c:pt>
                <c:pt idx="1887">
                  <c:v>18</c:v>
                </c:pt>
                <c:pt idx="1888">
                  <c:v>6</c:v>
                </c:pt>
                <c:pt idx="1889">
                  <c:v>8</c:v>
                </c:pt>
                <c:pt idx="1890">
                  <c:v>25</c:v>
                </c:pt>
                <c:pt idx="1891">
                  <c:v>12</c:v>
                </c:pt>
                <c:pt idx="1892">
                  <c:v>14</c:v>
                </c:pt>
                <c:pt idx="1893">
                  <c:v>7</c:v>
                </c:pt>
                <c:pt idx="1894">
                  <c:v>24</c:v>
                </c:pt>
                <c:pt idx="1895">
                  <c:v>8</c:v>
                </c:pt>
                <c:pt idx="1896">
                  <c:v>1</c:v>
                </c:pt>
                <c:pt idx="1897">
                  <c:v>11</c:v>
                </c:pt>
                <c:pt idx="1898">
                  <c:v>28</c:v>
                </c:pt>
                <c:pt idx="1899">
                  <c:v>24</c:v>
                </c:pt>
                <c:pt idx="1900">
                  <c:v>23</c:v>
                </c:pt>
                <c:pt idx="1901">
                  <c:v>2</c:v>
                </c:pt>
                <c:pt idx="1902">
                  <c:v>9</c:v>
                </c:pt>
                <c:pt idx="1903">
                  <c:v>5</c:v>
                </c:pt>
                <c:pt idx="1904">
                  <c:v>6</c:v>
                </c:pt>
                <c:pt idx="1905">
                  <c:v>1</c:v>
                </c:pt>
                <c:pt idx="1906">
                  <c:v>2</c:v>
                </c:pt>
                <c:pt idx="1907">
                  <c:v>11</c:v>
                </c:pt>
                <c:pt idx="1908">
                  <c:v>1</c:v>
                </c:pt>
                <c:pt idx="1909">
                  <c:v>1</c:v>
                </c:pt>
                <c:pt idx="1910">
                  <c:v>17</c:v>
                </c:pt>
                <c:pt idx="1911">
                  <c:v>4</c:v>
                </c:pt>
                <c:pt idx="1912">
                  <c:v>0</c:v>
                </c:pt>
                <c:pt idx="1913">
                  <c:v>6</c:v>
                </c:pt>
                <c:pt idx="1914">
                  <c:v>11</c:v>
                </c:pt>
                <c:pt idx="1915">
                  <c:v>9</c:v>
                </c:pt>
                <c:pt idx="1916">
                  <c:v>18</c:v>
                </c:pt>
                <c:pt idx="1917">
                  <c:v>8</c:v>
                </c:pt>
                <c:pt idx="1918">
                  <c:v>3</c:v>
                </c:pt>
                <c:pt idx="1919">
                  <c:v>9</c:v>
                </c:pt>
                <c:pt idx="1920">
                  <c:v>7</c:v>
                </c:pt>
                <c:pt idx="1921">
                  <c:v>9</c:v>
                </c:pt>
                <c:pt idx="1922">
                  <c:v>3</c:v>
                </c:pt>
                <c:pt idx="1923">
                  <c:v>6</c:v>
                </c:pt>
                <c:pt idx="1924">
                  <c:v>8</c:v>
                </c:pt>
                <c:pt idx="1925">
                  <c:v>15</c:v>
                </c:pt>
                <c:pt idx="1926">
                  <c:v>12</c:v>
                </c:pt>
                <c:pt idx="1927">
                  <c:v>8</c:v>
                </c:pt>
                <c:pt idx="1928">
                  <c:v>14</c:v>
                </c:pt>
                <c:pt idx="1929">
                  <c:v>1</c:v>
                </c:pt>
                <c:pt idx="1930">
                  <c:v>1</c:v>
                </c:pt>
                <c:pt idx="1931">
                  <c:v>4</c:v>
                </c:pt>
                <c:pt idx="1932">
                  <c:v>12</c:v>
                </c:pt>
                <c:pt idx="1933">
                  <c:v>13</c:v>
                </c:pt>
                <c:pt idx="1934">
                  <c:v>6</c:v>
                </c:pt>
                <c:pt idx="1935">
                  <c:v>4</c:v>
                </c:pt>
                <c:pt idx="1936">
                  <c:v>5</c:v>
                </c:pt>
                <c:pt idx="1937">
                  <c:v>5</c:v>
                </c:pt>
                <c:pt idx="1938">
                  <c:v>8</c:v>
                </c:pt>
                <c:pt idx="1939">
                  <c:v>2</c:v>
                </c:pt>
                <c:pt idx="1940">
                  <c:v>4</c:v>
                </c:pt>
                <c:pt idx="1941">
                  <c:v>6</c:v>
                </c:pt>
                <c:pt idx="1942">
                  <c:v>8</c:v>
                </c:pt>
                <c:pt idx="1943">
                  <c:v>10</c:v>
                </c:pt>
                <c:pt idx="1944">
                  <c:v>6</c:v>
                </c:pt>
                <c:pt idx="1945">
                  <c:v>2</c:v>
                </c:pt>
                <c:pt idx="1946">
                  <c:v>5</c:v>
                </c:pt>
                <c:pt idx="1947">
                  <c:v>2</c:v>
                </c:pt>
                <c:pt idx="1948">
                  <c:v>5</c:v>
                </c:pt>
                <c:pt idx="1949">
                  <c:v>7</c:v>
                </c:pt>
                <c:pt idx="1950">
                  <c:v>4</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1-6ED2-441D-A432-27E587B81067}"/>
            </c:ext>
          </c:extLst>
        </c:ser>
        <c:ser>
          <c:idx val="2"/>
          <c:order val="2"/>
          <c:tx>
            <c:strRef>
              <c:f>Data!$AS$1</c:f>
              <c:strCache>
                <c:ptCount val="1"/>
                <c:pt idx="0">
                  <c:v>Married</c:v>
                </c:pt>
              </c:strCache>
            </c:strRef>
          </c:tx>
          <c:spPr>
            <a:ln w="38100" cap="rnd">
              <a:noFill/>
              <a:round/>
            </a:ln>
            <a:effectLst/>
          </c:spPr>
          <c:marker>
            <c:symbol val="circle"/>
            <c:size val="5"/>
            <c:spPr>
              <a:solidFill>
                <a:schemeClr val="accent3"/>
              </a:solidFill>
              <a:ln w="9525">
                <a:solidFill>
                  <a:schemeClr val="accent3"/>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Data!$AS$2:$AS$2022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1394</c:v>
                </c:pt>
                <c:pt idx="215">
                  <c:v>1315</c:v>
                </c:pt>
                <c:pt idx="216">
                  <c:v>1083</c:v>
                </c:pt>
                <c:pt idx="217">
                  <c:v>968</c:v>
                </c:pt>
                <c:pt idx="218">
                  <c:v>1493</c:v>
                </c:pt>
                <c:pt idx="219">
                  <c:v>879</c:v>
                </c:pt>
                <c:pt idx="220">
                  <c:v>1060</c:v>
                </c:pt>
                <c:pt idx="221">
                  <c:v>736</c:v>
                </c:pt>
                <c:pt idx="222">
                  <c:v>864</c:v>
                </c:pt>
                <c:pt idx="223">
                  <c:v>1285</c:v>
                </c:pt>
                <c:pt idx="224">
                  <c:v>1184</c:v>
                </c:pt>
                <c:pt idx="225">
                  <c:v>817</c:v>
                </c:pt>
                <c:pt idx="226">
                  <c:v>1486</c:v>
                </c:pt>
                <c:pt idx="227">
                  <c:v>1074</c:v>
                </c:pt>
                <c:pt idx="228">
                  <c:v>979</c:v>
                </c:pt>
                <c:pt idx="229">
                  <c:v>938</c:v>
                </c:pt>
                <c:pt idx="230">
                  <c:v>597</c:v>
                </c:pt>
                <c:pt idx="231">
                  <c:v>1478</c:v>
                </c:pt>
                <c:pt idx="232">
                  <c:v>777</c:v>
                </c:pt>
                <c:pt idx="233">
                  <c:v>1449</c:v>
                </c:pt>
                <c:pt idx="234">
                  <c:v>1023</c:v>
                </c:pt>
                <c:pt idx="235">
                  <c:v>1035</c:v>
                </c:pt>
                <c:pt idx="236">
                  <c:v>992</c:v>
                </c:pt>
                <c:pt idx="237">
                  <c:v>721</c:v>
                </c:pt>
                <c:pt idx="238">
                  <c:v>587</c:v>
                </c:pt>
                <c:pt idx="239">
                  <c:v>556</c:v>
                </c:pt>
                <c:pt idx="240">
                  <c:v>556</c:v>
                </c:pt>
                <c:pt idx="241">
                  <c:v>1149</c:v>
                </c:pt>
                <c:pt idx="242">
                  <c:v>1253</c:v>
                </c:pt>
                <c:pt idx="243">
                  <c:v>1218</c:v>
                </c:pt>
                <c:pt idx="244">
                  <c:v>1311</c:v>
                </c:pt>
                <c:pt idx="245">
                  <c:v>1017</c:v>
                </c:pt>
                <c:pt idx="246">
                  <c:v>551</c:v>
                </c:pt>
                <c:pt idx="247">
                  <c:v>496</c:v>
                </c:pt>
                <c:pt idx="248">
                  <c:v>1012</c:v>
                </c:pt>
                <c:pt idx="249">
                  <c:v>693</c:v>
                </c:pt>
                <c:pt idx="250">
                  <c:v>557</c:v>
                </c:pt>
                <c:pt idx="251">
                  <c:v>778</c:v>
                </c:pt>
                <c:pt idx="252">
                  <c:v>792</c:v>
                </c:pt>
                <c:pt idx="253">
                  <c:v>558</c:v>
                </c:pt>
                <c:pt idx="254">
                  <c:v>1</c:v>
                </c:pt>
                <c:pt idx="255">
                  <c:v>1379</c:v>
                </c:pt>
                <c:pt idx="256">
                  <c:v>547</c:v>
                </c:pt>
                <c:pt idx="257">
                  <c:v>863</c:v>
                </c:pt>
                <c:pt idx="258">
                  <c:v>1349</c:v>
                </c:pt>
                <c:pt idx="259">
                  <c:v>1013</c:v>
                </c:pt>
                <c:pt idx="260">
                  <c:v>650</c:v>
                </c:pt>
                <c:pt idx="261">
                  <c:v>1218</c:v>
                </c:pt>
                <c:pt idx="262">
                  <c:v>754</c:v>
                </c:pt>
                <c:pt idx="263">
                  <c:v>1245</c:v>
                </c:pt>
                <c:pt idx="264">
                  <c:v>1205</c:v>
                </c:pt>
                <c:pt idx="265">
                  <c:v>967</c:v>
                </c:pt>
                <c:pt idx="266">
                  <c:v>684</c:v>
                </c:pt>
                <c:pt idx="267">
                  <c:v>561</c:v>
                </c:pt>
                <c:pt idx="268">
                  <c:v>811</c:v>
                </c:pt>
                <c:pt idx="269">
                  <c:v>779</c:v>
                </c:pt>
                <c:pt idx="270">
                  <c:v>423</c:v>
                </c:pt>
                <c:pt idx="271">
                  <c:v>674</c:v>
                </c:pt>
                <c:pt idx="272">
                  <c:v>559</c:v>
                </c:pt>
                <c:pt idx="273">
                  <c:v>1279</c:v>
                </c:pt>
                <c:pt idx="274">
                  <c:v>1076</c:v>
                </c:pt>
                <c:pt idx="275">
                  <c:v>519</c:v>
                </c:pt>
                <c:pt idx="276">
                  <c:v>342</c:v>
                </c:pt>
                <c:pt idx="277">
                  <c:v>292</c:v>
                </c:pt>
                <c:pt idx="278">
                  <c:v>1181</c:v>
                </c:pt>
                <c:pt idx="279">
                  <c:v>783</c:v>
                </c:pt>
                <c:pt idx="280">
                  <c:v>611</c:v>
                </c:pt>
                <c:pt idx="281">
                  <c:v>823</c:v>
                </c:pt>
                <c:pt idx="282">
                  <c:v>707</c:v>
                </c:pt>
                <c:pt idx="283">
                  <c:v>882</c:v>
                </c:pt>
                <c:pt idx="284">
                  <c:v>726</c:v>
                </c:pt>
                <c:pt idx="285">
                  <c:v>1004</c:v>
                </c:pt>
                <c:pt idx="286">
                  <c:v>833</c:v>
                </c:pt>
                <c:pt idx="287">
                  <c:v>1039</c:v>
                </c:pt>
                <c:pt idx="288">
                  <c:v>940</c:v>
                </c:pt>
                <c:pt idx="289">
                  <c:v>835</c:v>
                </c:pt>
                <c:pt idx="290">
                  <c:v>407</c:v>
                </c:pt>
                <c:pt idx="291">
                  <c:v>1171</c:v>
                </c:pt>
                <c:pt idx="292">
                  <c:v>1050</c:v>
                </c:pt>
                <c:pt idx="293">
                  <c:v>749</c:v>
                </c:pt>
                <c:pt idx="294">
                  <c:v>794</c:v>
                </c:pt>
                <c:pt idx="295">
                  <c:v>1142</c:v>
                </c:pt>
                <c:pt idx="296">
                  <c:v>483</c:v>
                </c:pt>
                <c:pt idx="297">
                  <c:v>1200</c:v>
                </c:pt>
                <c:pt idx="298">
                  <c:v>675</c:v>
                </c:pt>
                <c:pt idx="299">
                  <c:v>575</c:v>
                </c:pt>
                <c:pt idx="300">
                  <c:v>627</c:v>
                </c:pt>
                <c:pt idx="301">
                  <c:v>1047</c:v>
                </c:pt>
                <c:pt idx="302">
                  <c:v>656</c:v>
                </c:pt>
                <c:pt idx="303">
                  <c:v>1076</c:v>
                </c:pt>
                <c:pt idx="304">
                  <c:v>507</c:v>
                </c:pt>
                <c:pt idx="305">
                  <c:v>647</c:v>
                </c:pt>
                <c:pt idx="306">
                  <c:v>760</c:v>
                </c:pt>
                <c:pt idx="307">
                  <c:v>674</c:v>
                </c:pt>
                <c:pt idx="308">
                  <c:v>739</c:v>
                </c:pt>
                <c:pt idx="309">
                  <c:v>322</c:v>
                </c:pt>
                <c:pt idx="310">
                  <c:v>565</c:v>
                </c:pt>
                <c:pt idx="311">
                  <c:v>711</c:v>
                </c:pt>
                <c:pt idx="312">
                  <c:v>421</c:v>
                </c:pt>
                <c:pt idx="313">
                  <c:v>925</c:v>
                </c:pt>
                <c:pt idx="314">
                  <c:v>563</c:v>
                </c:pt>
                <c:pt idx="315">
                  <c:v>399</c:v>
                </c:pt>
                <c:pt idx="316">
                  <c:v>267</c:v>
                </c:pt>
                <c:pt idx="317">
                  <c:v>324</c:v>
                </c:pt>
                <c:pt idx="318">
                  <c:v>445</c:v>
                </c:pt>
                <c:pt idx="319">
                  <c:v>1115</c:v>
                </c:pt>
                <c:pt idx="320">
                  <c:v>658</c:v>
                </c:pt>
                <c:pt idx="321">
                  <c:v>758</c:v>
                </c:pt>
                <c:pt idx="322">
                  <c:v>350</c:v>
                </c:pt>
                <c:pt idx="323">
                  <c:v>635</c:v>
                </c:pt>
                <c:pt idx="324">
                  <c:v>333</c:v>
                </c:pt>
                <c:pt idx="325">
                  <c:v>709</c:v>
                </c:pt>
                <c:pt idx="326">
                  <c:v>920</c:v>
                </c:pt>
                <c:pt idx="327">
                  <c:v>432</c:v>
                </c:pt>
                <c:pt idx="328">
                  <c:v>533</c:v>
                </c:pt>
                <c:pt idx="329">
                  <c:v>482</c:v>
                </c:pt>
                <c:pt idx="330">
                  <c:v>826</c:v>
                </c:pt>
                <c:pt idx="331">
                  <c:v>847</c:v>
                </c:pt>
                <c:pt idx="332">
                  <c:v>546</c:v>
                </c:pt>
                <c:pt idx="333">
                  <c:v>753</c:v>
                </c:pt>
                <c:pt idx="334">
                  <c:v>1001</c:v>
                </c:pt>
                <c:pt idx="335">
                  <c:v>1090</c:v>
                </c:pt>
                <c:pt idx="336">
                  <c:v>792</c:v>
                </c:pt>
                <c:pt idx="337">
                  <c:v>353</c:v>
                </c:pt>
                <c:pt idx="338">
                  <c:v>344</c:v>
                </c:pt>
                <c:pt idx="339">
                  <c:v>934</c:v>
                </c:pt>
                <c:pt idx="340">
                  <c:v>496</c:v>
                </c:pt>
                <c:pt idx="341">
                  <c:v>1166</c:v>
                </c:pt>
                <c:pt idx="342">
                  <c:v>483</c:v>
                </c:pt>
                <c:pt idx="343">
                  <c:v>1004</c:v>
                </c:pt>
                <c:pt idx="344">
                  <c:v>1050</c:v>
                </c:pt>
                <c:pt idx="345">
                  <c:v>952</c:v>
                </c:pt>
                <c:pt idx="346">
                  <c:v>769</c:v>
                </c:pt>
                <c:pt idx="347">
                  <c:v>525</c:v>
                </c:pt>
                <c:pt idx="348">
                  <c:v>572</c:v>
                </c:pt>
                <c:pt idx="349">
                  <c:v>713</c:v>
                </c:pt>
                <c:pt idx="350">
                  <c:v>450</c:v>
                </c:pt>
                <c:pt idx="351">
                  <c:v>434</c:v>
                </c:pt>
                <c:pt idx="352">
                  <c:v>239</c:v>
                </c:pt>
                <c:pt idx="353">
                  <c:v>482</c:v>
                </c:pt>
                <c:pt idx="354">
                  <c:v>410</c:v>
                </c:pt>
                <c:pt idx="355">
                  <c:v>1074</c:v>
                </c:pt>
                <c:pt idx="356">
                  <c:v>546</c:v>
                </c:pt>
                <c:pt idx="357">
                  <c:v>800</c:v>
                </c:pt>
                <c:pt idx="358">
                  <c:v>1103</c:v>
                </c:pt>
                <c:pt idx="359">
                  <c:v>707</c:v>
                </c:pt>
                <c:pt idx="360">
                  <c:v>1099</c:v>
                </c:pt>
                <c:pt idx="361">
                  <c:v>1099</c:v>
                </c:pt>
                <c:pt idx="362">
                  <c:v>820</c:v>
                </c:pt>
                <c:pt idx="363">
                  <c:v>757</c:v>
                </c:pt>
                <c:pt idx="364">
                  <c:v>145</c:v>
                </c:pt>
                <c:pt idx="365">
                  <c:v>895</c:v>
                </c:pt>
                <c:pt idx="366">
                  <c:v>964</c:v>
                </c:pt>
                <c:pt idx="367">
                  <c:v>909</c:v>
                </c:pt>
                <c:pt idx="368">
                  <c:v>856</c:v>
                </c:pt>
                <c:pt idx="369">
                  <c:v>372</c:v>
                </c:pt>
                <c:pt idx="370">
                  <c:v>269</c:v>
                </c:pt>
                <c:pt idx="371">
                  <c:v>548</c:v>
                </c:pt>
                <c:pt idx="372">
                  <c:v>227</c:v>
                </c:pt>
                <c:pt idx="373">
                  <c:v>693</c:v>
                </c:pt>
                <c:pt idx="374">
                  <c:v>560</c:v>
                </c:pt>
                <c:pt idx="375">
                  <c:v>463</c:v>
                </c:pt>
                <c:pt idx="376">
                  <c:v>562</c:v>
                </c:pt>
                <c:pt idx="377">
                  <c:v>562</c:v>
                </c:pt>
                <c:pt idx="378">
                  <c:v>460</c:v>
                </c:pt>
                <c:pt idx="379">
                  <c:v>555</c:v>
                </c:pt>
                <c:pt idx="380">
                  <c:v>423</c:v>
                </c:pt>
                <c:pt idx="381">
                  <c:v>789</c:v>
                </c:pt>
                <c:pt idx="382">
                  <c:v>217</c:v>
                </c:pt>
                <c:pt idx="383">
                  <c:v>721</c:v>
                </c:pt>
                <c:pt idx="384">
                  <c:v>274</c:v>
                </c:pt>
                <c:pt idx="385">
                  <c:v>724</c:v>
                </c:pt>
                <c:pt idx="386">
                  <c:v>1000</c:v>
                </c:pt>
                <c:pt idx="387">
                  <c:v>387</c:v>
                </c:pt>
                <c:pt idx="388">
                  <c:v>169</c:v>
                </c:pt>
                <c:pt idx="389">
                  <c:v>707</c:v>
                </c:pt>
                <c:pt idx="390">
                  <c:v>438</c:v>
                </c:pt>
                <c:pt idx="391">
                  <c:v>362</c:v>
                </c:pt>
                <c:pt idx="392">
                  <c:v>600</c:v>
                </c:pt>
                <c:pt idx="393">
                  <c:v>209</c:v>
                </c:pt>
                <c:pt idx="394">
                  <c:v>418</c:v>
                </c:pt>
                <c:pt idx="395">
                  <c:v>377</c:v>
                </c:pt>
                <c:pt idx="396">
                  <c:v>247</c:v>
                </c:pt>
                <c:pt idx="397">
                  <c:v>336</c:v>
                </c:pt>
                <c:pt idx="398">
                  <c:v>944</c:v>
                </c:pt>
                <c:pt idx="399">
                  <c:v>620</c:v>
                </c:pt>
                <c:pt idx="400">
                  <c:v>637</c:v>
                </c:pt>
                <c:pt idx="401">
                  <c:v>623</c:v>
                </c:pt>
                <c:pt idx="402">
                  <c:v>356</c:v>
                </c:pt>
                <c:pt idx="403">
                  <c:v>733</c:v>
                </c:pt>
                <c:pt idx="404">
                  <c:v>530</c:v>
                </c:pt>
                <c:pt idx="405">
                  <c:v>512</c:v>
                </c:pt>
                <c:pt idx="406">
                  <c:v>179</c:v>
                </c:pt>
                <c:pt idx="407">
                  <c:v>378</c:v>
                </c:pt>
                <c:pt idx="408">
                  <c:v>255</c:v>
                </c:pt>
                <c:pt idx="409">
                  <c:v>656</c:v>
                </c:pt>
                <c:pt idx="410">
                  <c:v>760</c:v>
                </c:pt>
                <c:pt idx="411">
                  <c:v>615</c:v>
                </c:pt>
                <c:pt idx="412">
                  <c:v>476</c:v>
                </c:pt>
                <c:pt idx="413">
                  <c:v>572</c:v>
                </c:pt>
                <c:pt idx="414">
                  <c:v>390</c:v>
                </c:pt>
                <c:pt idx="415">
                  <c:v>182</c:v>
                </c:pt>
                <c:pt idx="416">
                  <c:v>652</c:v>
                </c:pt>
                <c:pt idx="417">
                  <c:v>207</c:v>
                </c:pt>
                <c:pt idx="418">
                  <c:v>398</c:v>
                </c:pt>
                <c:pt idx="419">
                  <c:v>465</c:v>
                </c:pt>
                <c:pt idx="420">
                  <c:v>790</c:v>
                </c:pt>
                <c:pt idx="421">
                  <c:v>478</c:v>
                </c:pt>
                <c:pt idx="422">
                  <c:v>867</c:v>
                </c:pt>
                <c:pt idx="423">
                  <c:v>507</c:v>
                </c:pt>
                <c:pt idx="424">
                  <c:v>689</c:v>
                </c:pt>
                <c:pt idx="425">
                  <c:v>670</c:v>
                </c:pt>
                <c:pt idx="426">
                  <c:v>196</c:v>
                </c:pt>
                <c:pt idx="427">
                  <c:v>407</c:v>
                </c:pt>
                <c:pt idx="428">
                  <c:v>815</c:v>
                </c:pt>
                <c:pt idx="429">
                  <c:v>225</c:v>
                </c:pt>
                <c:pt idx="430">
                  <c:v>331</c:v>
                </c:pt>
                <c:pt idx="431">
                  <c:v>614</c:v>
                </c:pt>
                <c:pt idx="432">
                  <c:v>384</c:v>
                </c:pt>
                <c:pt idx="433">
                  <c:v>686</c:v>
                </c:pt>
                <c:pt idx="434">
                  <c:v>750</c:v>
                </c:pt>
                <c:pt idx="435">
                  <c:v>666</c:v>
                </c:pt>
                <c:pt idx="436">
                  <c:v>183</c:v>
                </c:pt>
                <c:pt idx="437">
                  <c:v>318</c:v>
                </c:pt>
                <c:pt idx="438">
                  <c:v>407</c:v>
                </c:pt>
                <c:pt idx="439">
                  <c:v>572</c:v>
                </c:pt>
                <c:pt idx="440">
                  <c:v>702</c:v>
                </c:pt>
                <c:pt idx="441">
                  <c:v>295</c:v>
                </c:pt>
                <c:pt idx="442">
                  <c:v>200</c:v>
                </c:pt>
                <c:pt idx="443">
                  <c:v>519</c:v>
                </c:pt>
                <c:pt idx="444">
                  <c:v>444</c:v>
                </c:pt>
                <c:pt idx="445">
                  <c:v>674</c:v>
                </c:pt>
                <c:pt idx="446">
                  <c:v>307</c:v>
                </c:pt>
                <c:pt idx="447">
                  <c:v>340</c:v>
                </c:pt>
                <c:pt idx="448">
                  <c:v>629</c:v>
                </c:pt>
                <c:pt idx="449">
                  <c:v>504</c:v>
                </c:pt>
                <c:pt idx="450">
                  <c:v>217</c:v>
                </c:pt>
                <c:pt idx="451">
                  <c:v>522</c:v>
                </c:pt>
                <c:pt idx="452">
                  <c:v>199</c:v>
                </c:pt>
                <c:pt idx="453">
                  <c:v>129</c:v>
                </c:pt>
                <c:pt idx="454">
                  <c:v>238</c:v>
                </c:pt>
                <c:pt idx="455">
                  <c:v>387</c:v>
                </c:pt>
                <c:pt idx="456">
                  <c:v>714</c:v>
                </c:pt>
                <c:pt idx="457">
                  <c:v>598</c:v>
                </c:pt>
                <c:pt idx="458">
                  <c:v>462</c:v>
                </c:pt>
                <c:pt idx="459">
                  <c:v>524</c:v>
                </c:pt>
                <c:pt idx="460">
                  <c:v>315</c:v>
                </c:pt>
                <c:pt idx="461">
                  <c:v>258</c:v>
                </c:pt>
                <c:pt idx="462">
                  <c:v>393</c:v>
                </c:pt>
                <c:pt idx="463">
                  <c:v>133</c:v>
                </c:pt>
                <c:pt idx="464">
                  <c:v>397</c:v>
                </c:pt>
                <c:pt idx="465">
                  <c:v>675</c:v>
                </c:pt>
                <c:pt idx="466">
                  <c:v>454</c:v>
                </c:pt>
                <c:pt idx="467">
                  <c:v>366</c:v>
                </c:pt>
                <c:pt idx="468">
                  <c:v>163</c:v>
                </c:pt>
                <c:pt idx="469">
                  <c:v>228</c:v>
                </c:pt>
                <c:pt idx="470">
                  <c:v>495</c:v>
                </c:pt>
                <c:pt idx="471">
                  <c:v>656</c:v>
                </c:pt>
                <c:pt idx="472">
                  <c:v>539</c:v>
                </c:pt>
                <c:pt idx="473">
                  <c:v>217</c:v>
                </c:pt>
                <c:pt idx="474">
                  <c:v>448</c:v>
                </c:pt>
                <c:pt idx="475">
                  <c:v>303</c:v>
                </c:pt>
                <c:pt idx="476">
                  <c:v>422</c:v>
                </c:pt>
                <c:pt idx="477">
                  <c:v>329</c:v>
                </c:pt>
                <c:pt idx="478">
                  <c:v>283</c:v>
                </c:pt>
                <c:pt idx="479">
                  <c:v>489</c:v>
                </c:pt>
                <c:pt idx="480">
                  <c:v>622</c:v>
                </c:pt>
                <c:pt idx="481">
                  <c:v>554</c:v>
                </c:pt>
                <c:pt idx="482">
                  <c:v>593</c:v>
                </c:pt>
                <c:pt idx="483">
                  <c:v>642</c:v>
                </c:pt>
                <c:pt idx="484">
                  <c:v>479</c:v>
                </c:pt>
                <c:pt idx="485">
                  <c:v>221</c:v>
                </c:pt>
                <c:pt idx="486">
                  <c:v>180</c:v>
                </c:pt>
                <c:pt idx="487">
                  <c:v>604</c:v>
                </c:pt>
                <c:pt idx="488">
                  <c:v>379</c:v>
                </c:pt>
                <c:pt idx="489">
                  <c:v>539</c:v>
                </c:pt>
                <c:pt idx="490">
                  <c:v>532</c:v>
                </c:pt>
                <c:pt idx="491">
                  <c:v>388</c:v>
                </c:pt>
                <c:pt idx="492">
                  <c:v>293</c:v>
                </c:pt>
                <c:pt idx="493">
                  <c:v>267</c:v>
                </c:pt>
                <c:pt idx="494">
                  <c:v>502</c:v>
                </c:pt>
                <c:pt idx="495">
                  <c:v>629</c:v>
                </c:pt>
                <c:pt idx="496">
                  <c:v>490</c:v>
                </c:pt>
                <c:pt idx="497">
                  <c:v>176</c:v>
                </c:pt>
                <c:pt idx="498">
                  <c:v>576</c:v>
                </c:pt>
                <c:pt idx="499">
                  <c:v>626</c:v>
                </c:pt>
                <c:pt idx="500">
                  <c:v>184</c:v>
                </c:pt>
                <c:pt idx="501">
                  <c:v>513</c:v>
                </c:pt>
                <c:pt idx="502">
                  <c:v>374</c:v>
                </c:pt>
                <c:pt idx="503">
                  <c:v>236</c:v>
                </c:pt>
                <c:pt idx="504">
                  <c:v>349</c:v>
                </c:pt>
                <c:pt idx="505">
                  <c:v>184</c:v>
                </c:pt>
                <c:pt idx="506">
                  <c:v>403</c:v>
                </c:pt>
                <c:pt idx="507">
                  <c:v>201</c:v>
                </c:pt>
                <c:pt idx="508">
                  <c:v>538</c:v>
                </c:pt>
                <c:pt idx="509">
                  <c:v>544</c:v>
                </c:pt>
                <c:pt idx="510">
                  <c:v>235</c:v>
                </c:pt>
                <c:pt idx="511">
                  <c:v>261</c:v>
                </c:pt>
                <c:pt idx="512">
                  <c:v>412</c:v>
                </c:pt>
                <c:pt idx="513">
                  <c:v>275</c:v>
                </c:pt>
                <c:pt idx="514">
                  <c:v>138</c:v>
                </c:pt>
                <c:pt idx="515">
                  <c:v>565</c:v>
                </c:pt>
                <c:pt idx="516">
                  <c:v>371</c:v>
                </c:pt>
                <c:pt idx="517">
                  <c:v>359</c:v>
                </c:pt>
                <c:pt idx="518">
                  <c:v>457</c:v>
                </c:pt>
                <c:pt idx="519">
                  <c:v>306</c:v>
                </c:pt>
                <c:pt idx="520">
                  <c:v>151</c:v>
                </c:pt>
                <c:pt idx="521">
                  <c:v>173</c:v>
                </c:pt>
                <c:pt idx="522">
                  <c:v>508</c:v>
                </c:pt>
                <c:pt idx="523">
                  <c:v>483</c:v>
                </c:pt>
                <c:pt idx="524">
                  <c:v>327</c:v>
                </c:pt>
                <c:pt idx="525">
                  <c:v>166</c:v>
                </c:pt>
                <c:pt idx="526">
                  <c:v>212</c:v>
                </c:pt>
                <c:pt idx="527">
                  <c:v>264</c:v>
                </c:pt>
                <c:pt idx="528">
                  <c:v>464</c:v>
                </c:pt>
                <c:pt idx="529">
                  <c:v>356</c:v>
                </c:pt>
                <c:pt idx="530">
                  <c:v>441</c:v>
                </c:pt>
                <c:pt idx="531">
                  <c:v>328</c:v>
                </c:pt>
                <c:pt idx="532">
                  <c:v>410</c:v>
                </c:pt>
                <c:pt idx="533">
                  <c:v>313</c:v>
                </c:pt>
                <c:pt idx="534">
                  <c:v>313</c:v>
                </c:pt>
                <c:pt idx="535">
                  <c:v>443</c:v>
                </c:pt>
                <c:pt idx="536">
                  <c:v>47</c:v>
                </c:pt>
                <c:pt idx="537">
                  <c:v>63</c:v>
                </c:pt>
                <c:pt idx="538">
                  <c:v>254</c:v>
                </c:pt>
                <c:pt idx="539">
                  <c:v>330</c:v>
                </c:pt>
                <c:pt idx="540">
                  <c:v>391</c:v>
                </c:pt>
                <c:pt idx="541">
                  <c:v>378</c:v>
                </c:pt>
                <c:pt idx="542">
                  <c:v>256</c:v>
                </c:pt>
                <c:pt idx="543">
                  <c:v>179</c:v>
                </c:pt>
                <c:pt idx="544">
                  <c:v>378</c:v>
                </c:pt>
                <c:pt idx="545">
                  <c:v>509</c:v>
                </c:pt>
                <c:pt idx="546">
                  <c:v>384</c:v>
                </c:pt>
                <c:pt idx="547">
                  <c:v>516</c:v>
                </c:pt>
                <c:pt idx="548">
                  <c:v>335</c:v>
                </c:pt>
                <c:pt idx="549">
                  <c:v>153</c:v>
                </c:pt>
                <c:pt idx="550">
                  <c:v>371</c:v>
                </c:pt>
                <c:pt idx="551">
                  <c:v>369</c:v>
                </c:pt>
                <c:pt idx="552">
                  <c:v>451</c:v>
                </c:pt>
                <c:pt idx="553">
                  <c:v>447</c:v>
                </c:pt>
                <c:pt idx="554">
                  <c:v>342</c:v>
                </c:pt>
                <c:pt idx="555">
                  <c:v>397</c:v>
                </c:pt>
                <c:pt idx="556">
                  <c:v>281</c:v>
                </c:pt>
                <c:pt idx="557">
                  <c:v>376</c:v>
                </c:pt>
                <c:pt idx="558">
                  <c:v>297</c:v>
                </c:pt>
                <c:pt idx="559">
                  <c:v>457</c:v>
                </c:pt>
                <c:pt idx="560">
                  <c:v>462</c:v>
                </c:pt>
                <c:pt idx="561">
                  <c:v>247</c:v>
                </c:pt>
                <c:pt idx="562">
                  <c:v>370</c:v>
                </c:pt>
                <c:pt idx="563">
                  <c:v>383</c:v>
                </c:pt>
                <c:pt idx="564">
                  <c:v>171</c:v>
                </c:pt>
                <c:pt idx="565">
                  <c:v>115</c:v>
                </c:pt>
                <c:pt idx="566">
                  <c:v>270</c:v>
                </c:pt>
                <c:pt idx="567">
                  <c:v>277</c:v>
                </c:pt>
                <c:pt idx="568">
                  <c:v>167</c:v>
                </c:pt>
                <c:pt idx="569">
                  <c:v>120</c:v>
                </c:pt>
                <c:pt idx="570">
                  <c:v>71</c:v>
                </c:pt>
                <c:pt idx="571">
                  <c:v>346</c:v>
                </c:pt>
                <c:pt idx="572">
                  <c:v>295</c:v>
                </c:pt>
                <c:pt idx="573">
                  <c:v>411</c:v>
                </c:pt>
                <c:pt idx="574">
                  <c:v>296</c:v>
                </c:pt>
                <c:pt idx="575">
                  <c:v>301</c:v>
                </c:pt>
                <c:pt idx="576">
                  <c:v>408</c:v>
                </c:pt>
                <c:pt idx="577">
                  <c:v>228</c:v>
                </c:pt>
                <c:pt idx="578">
                  <c:v>120</c:v>
                </c:pt>
                <c:pt idx="579">
                  <c:v>141</c:v>
                </c:pt>
                <c:pt idx="580">
                  <c:v>262</c:v>
                </c:pt>
                <c:pt idx="581">
                  <c:v>349</c:v>
                </c:pt>
                <c:pt idx="582">
                  <c:v>188</c:v>
                </c:pt>
                <c:pt idx="583">
                  <c:v>244</c:v>
                </c:pt>
                <c:pt idx="584">
                  <c:v>261</c:v>
                </c:pt>
                <c:pt idx="585">
                  <c:v>7</c:v>
                </c:pt>
                <c:pt idx="586">
                  <c:v>293</c:v>
                </c:pt>
                <c:pt idx="587">
                  <c:v>141</c:v>
                </c:pt>
                <c:pt idx="588">
                  <c:v>208</c:v>
                </c:pt>
                <c:pt idx="589">
                  <c:v>88</c:v>
                </c:pt>
                <c:pt idx="590">
                  <c:v>173</c:v>
                </c:pt>
                <c:pt idx="591">
                  <c:v>293</c:v>
                </c:pt>
                <c:pt idx="592">
                  <c:v>100</c:v>
                </c:pt>
                <c:pt idx="593">
                  <c:v>162</c:v>
                </c:pt>
                <c:pt idx="594">
                  <c:v>110</c:v>
                </c:pt>
                <c:pt idx="595">
                  <c:v>239</c:v>
                </c:pt>
                <c:pt idx="596">
                  <c:v>350</c:v>
                </c:pt>
                <c:pt idx="597">
                  <c:v>292</c:v>
                </c:pt>
                <c:pt idx="598">
                  <c:v>206</c:v>
                </c:pt>
                <c:pt idx="599">
                  <c:v>135</c:v>
                </c:pt>
                <c:pt idx="600">
                  <c:v>90</c:v>
                </c:pt>
                <c:pt idx="601">
                  <c:v>284</c:v>
                </c:pt>
                <c:pt idx="602">
                  <c:v>161</c:v>
                </c:pt>
                <c:pt idx="603">
                  <c:v>318</c:v>
                </c:pt>
                <c:pt idx="604">
                  <c:v>352</c:v>
                </c:pt>
                <c:pt idx="605">
                  <c:v>308</c:v>
                </c:pt>
                <c:pt idx="606">
                  <c:v>194</c:v>
                </c:pt>
                <c:pt idx="607">
                  <c:v>365</c:v>
                </c:pt>
                <c:pt idx="608">
                  <c:v>272</c:v>
                </c:pt>
                <c:pt idx="609">
                  <c:v>298</c:v>
                </c:pt>
                <c:pt idx="610">
                  <c:v>301</c:v>
                </c:pt>
                <c:pt idx="611">
                  <c:v>121</c:v>
                </c:pt>
                <c:pt idx="612">
                  <c:v>83</c:v>
                </c:pt>
                <c:pt idx="613">
                  <c:v>130</c:v>
                </c:pt>
                <c:pt idx="614">
                  <c:v>175</c:v>
                </c:pt>
                <c:pt idx="615">
                  <c:v>215</c:v>
                </c:pt>
                <c:pt idx="616">
                  <c:v>98</c:v>
                </c:pt>
                <c:pt idx="617">
                  <c:v>70</c:v>
                </c:pt>
                <c:pt idx="618">
                  <c:v>254</c:v>
                </c:pt>
                <c:pt idx="619">
                  <c:v>16</c:v>
                </c:pt>
                <c:pt idx="620">
                  <c:v>173</c:v>
                </c:pt>
                <c:pt idx="621">
                  <c:v>179</c:v>
                </c:pt>
                <c:pt idx="622">
                  <c:v>172</c:v>
                </c:pt>
                <c:pt idx="623">
                  <c:v>164</c:v>
                </c:pt>
                <c:pt idx="624">
                  <c:v>238</c:v>
                </c:pt>
                <c:pt idx="625">
                  <c:v>110</c:v>
                </c:pt>
                <c:pt idx="626">
                  <c:v>179</c:v>
                </c:pt>
                <c:pt idx="627">
                  <c:v>158</c:v>
                </c:pt>
                <c:pt idx="628">
                  <c:v>73</c:v>
                </c:pt>
                <c:pt idx="629">
                  <c:v>86</c:v>
                </c:pt>
                <c:pt idx="630">
                  <c:v>235</c:v>
                </c:pt>
                <c:pt idx="631">
                  <c:v>229</c:v>
                </c:pt>
                <c:pt idx="632">
                  <c:v>199</c:v>
                </c:pt>
                <c:pt idx="633">
                  <c:v>82</c:v>
                </c:pt>
                <c:pt idx="634">
                  <c:v>99</c:v>
                </c:pt>
                <c:pt idx="635">
                  <c:v>279</c:v>
                </c:pt>
                <c:pt idx="636">
                  <c:v>205</c:v>
                </c:pt>
                <c:pt idx="637">
                  <c:v>213</c:v>
                </c:pt>
                <c:pt idx="638">
                  <c:v>48</c:v>
                </c:pt>
                <c:pt idx="639">
                  <c:v>223</c:v>
                </c:pt>
                <c:pt idx="640">
                  <c:v>157</c:v>
                </c:pt>
                <c:pt idx="641">
                  <c:v>91</c:v>
                </c:pt>
                <c:pt idx="642">
                  <c:v>201</c:v>
                </c:pt>
                <c:pt idx="643">
                  <c:v>220</c:v>
                </c:pt>
                <c:pt idx="644">
                  <c:v>241</c:v>
                </c:pt>
                <c:pt idx="645">
                  <c:v>167</c:v>
                </c:pt>
                <c:pt idx="646">
                  <c:v>198</c:v>
                </c:pt>
                <c:pt idx="647">
                  <c:v>35</c:v>
                </c:pt>
                <c:pt idx="648">
                  <c:v>143</c:v>
                </c:pt>
                <c:pt idx="649">
                  <c:v>183</c:v>
                </c:pt>
                <c:pt idx="650">
                  <c:v>192</c:v>
                </c:pt>
                <c:pt idx="651">
                  <c:v>206</c:v>
                </c:pt>
                <c:pt idx="652">
                  <c:v>213</c:v>
                </c:pt>
                <c:pt idx="653">
                  <c:v>173</c:v>
                </c:pt>
                <c:pt idx="654">
                  <c:v>106</c:v>
                </c:pt>
                <c:pt idx="655">
                  <c:v>116</c:v>
                </c:pt>
                <c:pt idx="656">
                  <c:v>199</c:v>
                </c:pt>
                <c:pt idx="657">
                  <c:v>224</c:v>
                </c:pt>
                <c:pt idx="658">
                  <c:v>182</c:v>
                </c:pt>
                <c:pt idx="659">
                  <c:v>16</c:v>
                </c:pt>
                <c:pt idx="660">
                  <c:v>112</c:v>
                </c:pt>
                <c:pt idx="661">
                  <c:v>173</c:v>
                </c:pt>
                <c:pt idx="662">
                  <c:v>159</c:v>
                </c:pt>
                <c:pt idx="663">
                  <c:v>134</c:v>
                </c:pt>
                <c:pt idx="664">
                  <c:v>50</c:v>
                </c:pt>
                <c:pt idx="665">
                  <c:v>138</c:v>
                </c:pt>
                <c:pt idx="666">
                  <c:v>162</c:v>
                </c:pt>
                <c:pt idx="667">
                  <c:v>134</c:v>
                </c:pt>
                <c:pt idx="668">
                  <c:v>163</c:v>
                </c:pt>
                <c:pt idx="669">
                  <c:v>185</c:v>
                </c:pt>
                <c:pt idx="670">
                  <c:v>216</c:v>
                </c:pt>
                <c:pt idx="671">
                  <c:v>97</c:v>
                </c:pt>
                <c:pt idx="672">
                  <c:v>86</c:v>
                </c:pt>
                <c:pt idx="673">
                  <c:v>184</c:v>
                </c:pt>
                <c:pt idx="674">
                  <c:v>123</c:v>
                </c:pt>
                <c:pt idx="675">
                  <c:v>158</c:v>
                </c:pt>
                <c:pt idx="676">
                  <c:v>210</c:v>
                </c:pt>
                <c:pt idx="677">
                  <c:v>203</c:v>
                </c:pt>
                <c:pt idx="678">
                  <c:v>73</c:v>
                </c:pt>
                <c:pt idx="679">
                  <c:v>32</c:v>
                </c:pt>
                <c:pt idx="680">
                  <c:v>102</c:v>
                </c:pt>
                <c:pt idx="681">
                  <c:v>102</c:v>
                </c:pt>
                <c:pt idx="682">
                  <c:v>111</c:v>
                </c:pt>
                <c:pt idx="683">
                  <c:v>140</c:v>
                </c:pt>
                <c:pt idx="684">
                  <c:v>28</c:v>
                </c:pt>
                <c:pt idx="685">
                  <c:v>152</c:v>
                </c:pt>
                <c:pt idx="686">
                  <c:v>97</c:v>
                </c:pt>
                <c:pt idx="687">
                  <c:v>144</c:v>
                </c:pt>
                <c:pt idx="688">
                  <c:v>96</c:v>
                </c:pt>
                <c:pt idx="689">
                  <c:v>155</c:v>
                </c:pt>
                <c:pt idx="690">
                  <c:v>77</c:v>
                </c:pt>
                <c:pt idx="691">
                  <c:v>145</c:v>
                </c:pt>
                <c:pt idx="692">
                  <c:v>43</c:v>
                </c:pt>
                <c:pt idx="693">
                  <c:v>117</c:v>
                </c:pt>
                <c:pt idx="694">
                  <c:v>63</c:v>
                </c:pt>
                <c:pt idx="695">
                  <c:v>8</c:v>
                </c:pt>
                <c:pt idx="696">
                  <c:v>72</c:v>
                </c:pt>
                <c:pt idx="697">
                  <c:v>85</c:v>
                </c:pt>
                <c:pt idx="698">
                  <c:v>63</c:v>
                </c:pt>
                <c:pt idx="699">
                  <c:v>63</c:v>
                </c:pt>
                <c:pt idx="700">
                  <c:v>56</c:v>
                </c:pt>
                <c:pt idx="701">
                  <c:v>84</c:v>
                </c:pt>
                <c:pt idx="702">
                  <c:v>97</c:v>
                </c:pt>
                <c:pt idx="703">
                  <c:v>28</c:v>
                </c:pt>
                <c:pt idx="704">
                  <c:v>76</c:v>
                </c:pt>
                <c:pt idx="705">
                  <c:v>68</c:v>
                </c:pt>
                <c:pt idx="706">
                  <c:v>30</c:v>
                </c:pt>
                <c:pt idx="707">
                  <c:v>129</c:v>
                </c:pt>
                <c:pt idx="708">
                  <c:v>77</c:v>
                </c:pt>
                <c:pt idx="709">
                  <c:v>29</c:v>
                </c:pt>
                <c:pt idx="710">
                  <c:v>70</c:v>
                </c:pt>
                <c:pt idx="711">
                  <c:v>130</c:v>
                </c:pt>
                <c:pt idx="712">
                  <c:v>80</c:v>
                </c:pt>
                <c:pt idx="713">
                  <c:v>85</c:v>
                </c:pt>
                <c:pt idx="714">
                  <c:v>38</c:v>
                </c:pt>
                <c:pt idx="715">
                  <c:v>88</c:v>
                </c:pt>
                <c:pt idx="716">
                  <c:v>37</c:v>
                </c:pt>
                <c:pt idx="717">
                  <c:v>62</c:v>
                </c:pt>
                <c:pt idx="718">
                  <c:v>57</c:v>
                </c:pt>
                <c:pt idx="719">
                  <c:v>65</c:v>
                </c:pt>
                <c:pt idx="720">
                  <c:v>34</c:v>
                </c:pt>
                <c:pt idx="721">
                  <c:v>42</c:v>
                </c:pt>
                <c:pt idx="722">
                  <c:v>99</c:v>
                </c:pt>
                <c:pt idx="723">
                  <c:v>36</c:v>
                </c:pt>
                <c:pt idx="724">
                  <c:v>66</c:v>
                </c:pt>
                <c:pt idx="725">
                  <c:v>42</c:v>
                </c:pt>
                <c:pt idx="726">
                  <c:v>92</c:v>
                </c:pt>
                <c:pt idx="727">
                  <c:v>74</c:v>
                </c:pt>
                <c:pt idx="728">
                  <c:v>14</c:v>
                </c:pt>
                <c:pt idx="729">
                  <c:v>99</c:v>
                </c:pt>
                <c:pt idx="730">
                  <c:v>30</c:v>
                </c:pt>
                <c:pt idx="731">
                  <c:v>3</c:v>
                </c:pt>
                <c:pt idx="732">
                  <c:v>105</c:v>
                </c:pt>
                <c:pt idx="733">
                  <c:v>53</c:v>
                </c:pt>
                <c:pt idx="734">
                  <c:v>7</c:v>
                </c:pt>
                <c:pt idx="735">
                  <c:v>105</c:v>
                </c:pt>
                <c:pt idx="736">
                  <c:v>16</c:v>
                </c:pt>
                <c:pt idx="737">
                  <c:v>53</c:v>
                </c:pt>
                <c:pt idx="738">
                  <c:v>40</c:v>
                </c:pt>
                <c:pt idx="739">
                  <c:v>8</c:v>
                </c:pt>
                <c:pt idx="740">
                  <c:v>5</c:v>
                </c:pt>
                <c:pt idx="741">
                  <c:v>1</c:v>
                </c:pt>
                <c:pt idx="742">
                  <c:v>4</c:v>
                </c:pt>
                <c:pt idx="743">
                  <c:v>44</c:v>
                </c:pt>
                <c:pt idx="744">
                  <c:v>6</c:v>
                </c:pt>
                <c:pt idx="745">
                  <c:v>40</c:v>
                </c:pt>
                <c:pt idx="746">
                  <c:v>24</c:v>
                </c:pt>
                <c:pt idx="747">
                  <c:v>78</c:v>
                </c:pt>
                <c:pt idx="748">
                  <c:v>76</c:v>
                </c:pt>
                <c:pt idx="749">
                  <c:v>19</c:v>
                </c:pt>
                <c:pt idx="750">
                  <c:v>53</c:v>
                </c:pt>
                <c:pt idx="751">
                  <c:v>69</c:v>
                </c:pt>
                <c:pt idx="752">
                  <c:v>30</c:v>
                </c:pt>
                <c:pt idx="753">
                  <c:v>43</c:v>
                </c:pt>
                <c:pt idx="754">
                  <c:v>46</c:v>
                </c:pt>
                <c:pt idx="755">
                  <c:v>40</c:v>
                </c:pt>
                <c:pt idx="756">
                  <c:v>16</c:v>
                </c:pt>
                <c:pt idx="757">
                  <c:v>46</c:v>
                </c:pt>
                <c:pt idx="758">
                  <c:v>23</c:v>
                </c:pt>
                <c:pt idx="759">
                  <c:v>37</c:v>
                </c:pt>
                <c:pt idx="760">
                  <c:v>70</c:v>
                </c:pt>
                <c:pt idx="761">
                  <c:v>38</c:v>
                </c:pt>
                <c:pt idx="762">
                  <c:v>71</c:v>
                </c:pt>
                <c:pt idx="763">
                  <c:v>73</c:v>
                </c:pt>
                <c:pt idx="764">
                  <c:v>51</c:v>
                </c:pt>
                <c:pt idx="765">
                  <c:v>32</c:v>
                </c:pt>
                <c:pt idx="766">
                  <c:v>35</c:v>
                </c:pt>
                <c:pt idx="767">
                  <c:v>39</c:v>
                </c:pt>
                <c:pt idx="768">
                  <c:v>24</c:v>
                </c:pt>
                <c:pt idx="769">
                  <c:v>4</c:v>
                </c:pt>
                <c:pt idx="770">
                  <c:v>6</c:v>
                </c:pt>
                <c:pt idx="771">
                  <c:v>10</c:v>
                </c:pt>
                <c:pt idx="772">
                  <c:v>45</c:v>
                </c:pt>
                <c:pt idx="773">
                  <c:v>11</c:v>
                </c:pt>
                <c:pt idx="774">
                  <c:v>14</c:v>
                </c:pt>
                <c:pt idx="775">
                  <c:v>25</c:v>
                </c:pt>
                <c:pt idx="776">
                  <c:v>3</c:v>
                </c:pt>
                <c:pt idx="777">
                  <c:v>30</c:v>
                </c:pt>
                <c:pt idx="778">
                  <c:v>22</c:v>
                </c:pt>
                <c:pt idx="779">
                  <c:v>29</c:v>
                </c:pt>
                <c:pt idx="780">
                  <c:v>4</c:v>
                </c:pt>
                <c:pt idx="781">
                  <c:v>30</c:v>
                </c:pt>
                <c:pt idx="782">
                  <c:v>19</c:v>
                </c:pt>
                <c:pt idx="783">
                  <c:v>22</c:v>
                </c:pt>
                <c:pt idx="784">
                  <c:v>2</c:v>
                </c:pt>
                <c:pt idx="785">
                  <c:v>23</c:v>
                </c:pt>
                <c:pt idx="786">
                  <c:v>2</c:v>
                </c:pt>
                <c:pt idx="787">
                  <c:v>56</c:v>
                </c:pt>
                <c:pt idx="788">
                  <c:v>25</c:v>
                </c:pt>
                <c:pt idx="789">
                  <c:v>45</c:v>
                </c:pt>
                <c:pt idx="790">
                  <c:v>3</c:v>
                </c:pt>
                <c:pt idx="791">
                  <c:v>22</c:v>
                </c:pt>
                <c:pt idx="792">
                  <c:v>46</c:v>
                </c:pt>
                <c:pt idx="793">
                  <c:v>7</c:v>
                </c:pt>
                <c:pt idx="794">
                  <c:v>2</c:v>
                </c:pt>
                <c:pt idx="795">
                  <c:v>15</c:v>
                </c:pt>
                <c:pt idx="796">
                  <c:v>19</c:v>
                </c:pt>
                <c:pt idx="797">
                  <c:v>2</c:v>
                </c:pt>
                <c:pt idx="798">
                  <c:v>5</c:v>
                </c:pt>
                <c:pt idx="799">
                  <c:v>14</c:v>
                </c:pt>
                <c:pt idx="800">
                  <c:v>14</c:v>
                </c:pt>
                <c:pt idx="801">
                  <c:v>42</c:v>
                </c:pt>
                <c:pt idx="802">
                  <c:v>9</c:v>
                </c:pt>
                <c:pt idx="803">
                  <c:v>2</c:v>
                </c:pt>
                <c:pt idx="804">
                  <c:v>27</c:v>
                </c:pt>
                <c:pt idx="805">
                  <c:v>5</c:v>
                </c:pt>
                <c:pt idx="806">
                  <c:v>12</c:v>
                </c:pt>
                <c:pt idx="807">
                  <c:v>26</c:v>
                </c:pt>
                <c:pt idx="808">
                  <c:v>3</c:v>
                </c:pt>
                <c:pt idx="809">
                  <c:v>11</c:v>
                </c:pt>
                <c:pt idx="810">
                  <c:v>47</c:v>
                </c:pt>
                <c:pt idx="811">
                  <c:v>54</c:v>
                </c:pt>
                <c:pt idx="812">
                  <c:v>14</c:v>
                </c:pt>
                <c:pt idx="813">
                  <c:v>8</c:v>
                </c:pt>
                <c:pt idx="814">
                  <c:v>7</c:v>
                </c:pt>
                <c:pt idx="815">
                  <c:v>34</c:v>
                </c:pt>
                <c:pt idx="816">
                  <c:v>53</c:v>
                </c:pt>
                <c:pt idx="817">
                  <c:v>29</c:v>
                </c:pt>
                <c:pt idx="818">
                  <c:v>4</c:v>
                </c:pt>
                <c:pt idx="819">
                  <c:v>17</c:v>
                </c:pt>
                <c:pt idx="820">
                  <c:v>16</c:v>
                </c:pt>
                <c:pt idx="821">
                  <c:v>25</c:v>
                </c:pt>
                <c:pt idx="822">
                  <c:v>19</c:v>
                </c:pt>
                <c:pt idx="823">
                  <c:v>10</c:v>
                </c:pt>
                <c:pt idx="824">
                  <c:v>6</c:v>
                </c:pt>
                <c:pt idx="825">
                  <c:v>39</c:v>
                </c:pt>
                <c:pt idx="826">
                  <c:v>6</c:v>
                </c:pt>
                <c:pt idx="827">
                  <c:v>20</c:v>
                </c:pt>
                <c:pt idx="828">
                  <c:v>11</c:v>
                </c:pt>
                <c:pt idx="829">
                  <c:v>11</c:v>
                </c:pt>
                <c:pt idx="830">
                  <c:v>24</c:v>
                </c:pt>
                <c:pt idx="831">
                  <c:v>24</c:v>
                </c:pt>
                <c:pt idx="832">
                  <c:v>6</c:v>
                </c:pt>
                <c:pt idx="833">
                  <c:v>23</c:v>
                </c:pt>
                <c:pt idx="834">
                  <c:v>10</c:v>
                </c:pt>
                <c:pt idx="835">
                  <c:v>4</c:v>
                </c:pt>
                <c:pt idx="836">
                  <c:v>19</c:v>
                </c:pt>
                <c:pt idx="837">
                  <c:v>12</c:v>
                </c:pt>
                <c:pt idx="838">
                  <c:v>5</c:v>
                </c:pt>
                <c:pt idx="839">
                  <c:v>12</c:v>
                </c:pt>
                <c:pt idx="840">
                  <c:v>8</c:v>
                </c:pt>
                <c:pt idx="841">
                  <c:v>4</c:v>
                </c:pt>
                <c:pt idx="842">
                  <c:v>0</c:v>
                </c:pt>
                <c:pt idx="843">
                  <c:v>17</c:v>
                </c:pt>
                <c:pt idx="844">
                  <c:v>22</c:v>
                </c:pt>
                <c:pt idx="845">
                  <c:v>22</c:v>
                </c:pt>
                <c:pt idx="846">
                  <c:v>48</c:v>
                </c:pt>
                <c:pt idx="847">
                  <c:v>5</c:v>
                </c:pt>
                <c:pt idx="848">
                  <c:v>7</c:v>
                </c:pt>
                <c:pt idx="849">
                  <c:v>8</c:v>
                </c:pt>
                <c:pt idx="850">
                  <c:v>5</c:v>
                </c:pt>
                <c:pt idx="851">
                  <c:v>3</c:v>
                </c:pt>
                <c:pt idx="852">
                  <c:v>35</c:v>
                </c:pt>
                <c:pt idx="853">
                  <c:v>34</c:v>
                </c:pt>
                <c:pt idx="854">
                  <c:v>20</c:v>
                </c:pt>
                <c:pt idx="855">
                  <c:v>13</c:v>
                </c:pt>
                <c:pt idx="856">
                  <c:v>8</c:v>
                </c:pt>
                <c:pt idx="857">
                  <c:v>35</c:v>
                </c:pt>
                <c:pt idx="858">
                  <c:v>7</c:v>
                </c:pt>
                <c:pt idx="859">
                  <c:v>21</c:v>
                </c:pt>
                <c:pt idx="860">
                  <c:v>27</c:v>
                </c:pt>
                <c:pt idx="861">
                  <c:v>13</c:v>
                </c:pt>
                <c:pt idx="862">
                  <c:v>15</c:v>
                </c:pt>
                <c:pt idx="863">
                  <c:v>37</c:v>
                </c:pt>
                <c:pt idx="864">
                  <c:v>7</c:v>
                </c:pt>
                <c:pt idx="865">
                  <c:v>10</c:v>
                </c:pt>
                <c:pt idx="866">
                  <c:v>3</c:v>
                </c:pt>
                <c:pt idx="867">
                  <c:v>9</c:v>
                </c:pt>
                <c:pt idx="868">
                  <c:v>19</c:v>
                </c:pt>
                <c:pt idx="869">
                  <c:v>13</c:v>
                </c:pt>
                <c:pt idx="870">
                  <c:v>14</c:v>
                </c:pt>
                <c:pt idx="871">
                  <c:v>28</c:v>
                </c:pt>
                <c:pt idx="872">
                  <c:v>16</c:v>
                </c:pt>
                <c:pt idx="873">
                  <c:v>30</c:v>
                </c:pt>
                <c:pt idx="874">
                  <c:v>21</c:v>
                </c:pt>
                <c:pt idx="875">
                  <c:v>32</c:v>
                </c:pt>
                <c:pt idx="876">
                  <c:v>13</c:v>
                </c:pt>
                <c:pt idx="877">
                  <c:v>3</c:v>
                </c:pt>
                <c:pt idx="878">
                  <c:v>21</c:v>
                </c:pt>
                <c:pt idx="879">
                  <c:v>4</c:v>
                </c:pt>
                <c:pt idx="880">
                  <c:v>22</c:v>
                </c:pt>
                <c:pt idx="881">
                  <c:v>2</c:v>
                </c:pt>
                <c:pt idx="882">
                  <c:v>15</c:v>
                </c:pt>
                <c:pt idx="883">
                  <c:v>20</c:v>
                </c:pt>
                <c:pt idx="884">
                  <c:v>29</c:v>
                </c:pt>
                <c:pt idx="885">
                  <c:v>18</c:v>
                </c:pt>
                <c:pt idx="886">
                  <c:v>31</c:v>
                </c:pt>
                <c:pt idx="887">
                  <c:v>29</c:v>
                </c:pt>
                <c:pt idx="888">
                  <c:v>5</c:v>
                </c:pt>
                <c:pt idx="889">
                  <c:v>8</c:v>
                </c:pt>
                <c:pt idx="890">
                  <c:v>20</c:v>
                </c:pt>
                <c:pt idx="891">
                  <c:v>6</c:v>
                </c:pt>
                <c:pt idx="892">
                  <c:v>30</c:v>
                </c:pt>
                <c:pt idx="893">
                  <c:v>23</c:v>
                </c:pt>
                <c:pt idx="894">
                  <c:v>22</c:v>
                </c:pt>
                <c:pt idx="895">
                  <c:v>12</c:v>
                </c:pt>
                <c:pt idx="896">
                  <c:v>8</c:v>
                </c:pt>
                <c:pt idx="897">
                  <c:v>27</c:v>
                </c:pt>
                <c:pt idx="898">
                  <c:v>22</c:v>
                </c:pt>
                <c:pt idx="899">
                  <c:v>1</c:v>
                </c:pt>
                <c:pt idx="900">
                  <c:v>1</c:v>
                </c:pt>
                <c:pt idx="901">
                  <c:v>11</c:v>
                </c:pt>
                <c:pt idx="902">
                  <c:v>8</c:v>
                </c:pt>
                <c:pt idx="903">
                  <c:v>22</c:v>
                </c:pt>
                <c:pt idx="904">
                  <c:v>30</c:v>
                </c:pt>
                <c:pt idx="905">
                  <c:v>34</c:v>
                </c:pt>
                <c:pt idx="906">
                  <c:v>23</c:v>
                </c:pt>
                <c:pt idx="907">
                  <c:v>12</c:v>
                </c:pt>
                <c:pt idx="908">
                  <c:v>27</c:v>
                </c:pt>
                <c:pt idx="909">
                  <c:v>24</c:v>
                </c:pt>
                <c:pt idx="910">
                  <c:v>8</c:v>
                </c:pt>
                <c:pt idx="911">
                  <c:v>28</c:v>
                </c:pt>
                <c:pt idx="912">
                  <c:v>26</c:v>
                </c:pt>
                <c:pt idx="913">
                  <c:v>35</c:v>
                </c:pt>
                <c:pt idx="914">
                  <c:v>25</c:v>
                </c:pt>
                <c:pt idx="915">
                  <c:v>13</c:v>
                </c:pt>
                <c:pt idx="916">
                  <c:v>33</c:v>
                </c:pt>
                <c:pt idx="917">
                  <c:v>13</c:v>
                </c:pt>
                <c:pt idx="918">
                  <c:v>32</c:v>
                </c:pt>
                <c:pt idx="919">
                  <c:v>2</c:v>
                </c:pt>
                <c:pt idx="920">
                  <c:v>2</c:v>
                </c:pt>
                <c:pt idx="921">
                  <c:v>10</c:v>
                </c:pt>
                <c:pt idx="922">
                  <c:v>25</c:v>
                </c:pt>
                <c:pt idx="923">
                  <c:v>22</c:v>
                </c:pt>
                <c:pt idx="924">
                  <c:v>26</c:v>
                </c:pt>
                <c:pt idx="925">
                  <c:v>24</c:v>
                </c:pt>
                <c:pt idx="926">
                  <c:v>15</c:v>
                </c:pt>
                <c:pt idx="927">
                  <c:v>4</c:v>
                </c:pt>
                <c:pt idx="928">
                  <c:v>12</c:v>
                </c:pt>
                <c:pt idx="929">
                  <c:v>2</c:v>
                </c:pt>
                <c:pt idx="930">
                  <c:v>10</c:v>
                </c:pt>
                <c:pt idx="931">
                  <c:v>1</c:v>
                </c:pt>
                <c:pt idx="932">
                  <c:v>18</c:v>
                </c:pt>
                <c:pt idx="933">
                  <c:v>26</c:v>
                </c:pt>
                <c:pt idx="934">
                  <c:v>5</c:v>
                </c:pt>
                <c:pt idx="935">
                  <c:v>18</c:v>
                </c:pt>
                <c:pt idx="936">
                  <c:v>0</c:v>
                </c:pt>
                <c:pt idx="937">
                  <c:v>15</c:v>
                </c:pt>
                <c:pt idx="938">
                  <c:v>1</c:v>
                </c:pt>
                <c:pt idx="939">
                  <c:v>12</c:v>
                </c:pt>
                <c:pt idx="940">
                  <c:v>1</c:v>
                </c:pt>
                <c:pt idx="941">
                  <c:v>5</c:v>
                </c:pt>
                <c:pt idx="942">
                  <c:v>10</c:v>
                </c:pt>
                <c:pt idx="943">
                  <c:v>10</c:v>
                </c:pt>
                <c:pt idx="944">
                  <c:v>3</c:v>
                </c:pt>
                <c:pt idx="945">
                  <c:v>19</c:v>
                </c:pt>
                <c:pt idx="946">
                  <c:v>10</c:v>
                </c:pt>
                <c:pt idx="947">
                  <c:v>6</c:v>
                </c:pt>
                <c:pt idx="948">
                  <c:v>9</c:v>
                </c:pt>
                <c:pt idx="949">
                  <c:v>5</c:v>
                </c:pt>
                <c:pt idx="950">
                  <c:v>3</c:v>
                </c:pt>
                <c:pt idx="951">
                  <c:v>3</c:v>
                </c:pt>
                <c:pt idx="952">
                  <c:v>11</c:v>
                </c:pt>
                <c:pt idx="953">
                  <c:v>14</c:v>
                </c:pt>
                <c:pt idx="954">
                  <c:v>12</c:v>
                </c:pt>
                <c:pt idx="955">
                  <c:v>9</c:v>
                </c:pt>
                <c:pt idx="956">
                  <c:v>2</c:v>
                </c:pt>
                <c:pt idx="957">
                  <c:v>21</c:v>
                </c:pt>
                <c:pt idx="958">
                  <c:v>2</c:v>
                </c:pt>
                <c:pt idx="959">
                  <c:v>1</c:v>
                </c:pt>
                <c:pt idx="960">
                  <c:v>11</c:v>
                </c:pt>
                <c:pt idx="961">
                  <c:v>15</c:v>
                </c:pt>
                <c:pt idx="962">
                  <c:v>14</c:v>
                </c:pt>
                <c:pt idx="963">
                  <c:v>14</c:v>
                </c:pt>
                <c:pt idx="964">
                  <c:v>9</c:v>
                </c:pt>
                <c:pt idx="965">
                  <c:v>9</c:v>
                </c:pt>
                <c:pt idx="966">
                  <c:v>3</c:v>
                </c:pt>
                <c:pt idx="967">
                  <c:v>17</c:v>
                </c:pt>
                <c:pt idx="968">
                  <c:v>9</c:v>
                </c:pt>
                <c:pt idx="969">
                  <c:v>14</c:v>
                </c:pt>
                <c:pt idx="970">
                  <c:v>11</c:v>
                </c:pt>
                <c:pt idx="971">
                  <c:v>10</c:v>
                </c:pt>
                <c:pt idx="972">
                  <c:v>7</c:v>
                </c:pt>
                <c:pt idx="973">
                  <c:v>7</c:v>
                </c:pt>
                <c:pt idx="974">
                  <c:v>5</c:v>
                </c:pt>
                <c:pt idx="975">
                  <c:v>10</c:v>
                </c:pt>
                <c:pt idx="976">
                  <c:v>3</c:v>
                </c:pt>
                <c:pt idx="977">
                  <c:v>8</c:v>
                </c:pt>
                <c:pt idx="978">
                  <c:v>5</c:v>
                </c:pt>
                <c:pt idx="979">
                  <c:v>0</c:v>
                </c:pt>
                <c:pt idx="980">
                  <c:v>1</c:v>
                </c:pt>
                <c:pt idx="981">
                  <c:v>5</c:v>
                </c:pt>
                <c:pt idx="982">
                  <c:v>9</c:v>
                </c:pt>
                <c:pt idx="983">
                  <c:v>11</c:v>
                </c:pt>
                <c:pt idx="984">
                  <c:v>11</c:v>
                </c:pt>
                <c:pt idx="985">
                  <c:v>1</c:v>
                </c:pt>
                <c:pt idx="986">
                  <c:v>2</c:v>
                </c:pt>
                <c:pt idx="987">
                  <c:v>6</c:v>
                </c:pt>
                <c:pt idx="988">
                  <c:v>4</c:v>
                </c:pt>
                <c:pt idx="989">
                  <c:v>9</c:v>
                </c:pt>
                <c:pt idx="990">
                  <c:v>0</c:v>
                </c:pt>
                <c:pt idx="991">
                  <c:v>8</c:v>
                </c:pt>
                <c:pt idx="992">
                  <c:v>0</c:v>
                </c:pt>
                <c:pt idx="993">
                  <c:v>3</c:v>
                </c:pt>
                <c:pt idx="994">
                  <c:v>9</c:v>
                </c:pt>
                <c:pt idx="995">
                  <c:v>1</c:v>
                </c:pt>
                <c:pt idx="996">
                  <c:v>2</c:v>
                </c:pt>
                <c:pt idx="997">
                  <c:v>6</c:v>
                </c:pt>
                <c:pt idx="998">
                  <c:v>5</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2-6ED2-441D-A432-27E587B81067}"/>
            </c:ext>
          </c:extLst>
        </c:ser>
        <c:ser>
          <c:idx val="3"/>
          <c:order val="3"/>
          <c:tx>
            <c:strRef>
              <c:f>Data!$AT$1</c:f>
              <c:strCache>
                <c:ptCount val="1"/>
                <c:pt idx="0">
                  <c:v>Widow</c:v>
                </c:pt>
              </c:strCache>
            </c:strRef>
          </c:tx>
          <c:spPr>
            <a:ln w="38100" cap="rnd">
              <a:noFill/>
              <a:round/>
            </a:ln>
            <a:effectLst/>
          </c:spPr>
          <c:marker>
            <c:symbol val="circle"/>
            <c:size val="5"/>
            <c:spPr>
              <a:solidFill>
                <a:schemeClr val="accent4"/>
              </a:solidFill>
              <a:ln w="9525">
                <a:solidFill>
                  <a:schemeClr val="accent4"/>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Data!$AT$2:$AT$2022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3-6ED2-441D-A432-27E587B81067}"/>
            </c:ext>
          </c:extLst>
        </c:ser>
        <c:ser>
          <c:idx val="4"/>
          <c:order val="4"/>
          <c:tx>
            <c:strRef>
              <c:f>Data!$AU$1</c:f>
              <c:strCache>
                <c:ptCount val="1"/>
                <c:pt idx="0">
                  <c:v>Divorced</c:v>
                </c:pt>
              </c:strCache>
            </c:strRef>
          </c:tx>
          <c:spPr>
            <a:ln w="38100" cap="rnd">
              <a:noFill/>
              <a:round/>
            </a:ln>
            <a:effectLst/>
          </c:spPr>
          <c:marker>
            <c:symbol val="circle"/>
            <c:size val="5"/>
            <c:spPr>
              <a:solidFill>
                <a:schemeClr val="accent5"/>
              </a:solidFill>
              <a:ln w="9525">
                <a:solidFill>
                  <a:schemeClr val="accent5"/>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Data!$AU$2:$AU$2022</c:f>
              <c:numCache>
                <c:formatCode>[$R$-416]\ #,##0.00</c:formatCode>
                <c:ptCount val="2021"/>
                <c:pt idx="0">
                  <c:v>1132</c:v>
                </c:pt>
                <c:pt idx="1">
                  <c:v>1092</c:v>
                </c:pt>
                <c:pt idx="2">
                  <c:v>741</c:v>
                </c:pt>
                <c:pt idx="3">
                  <c:v>587</c:v>
                </c:pt>
                <c:pt idx="4">
                  <c:v>897</c:v>
                </c:pt>
                <c:pt idx="5">
                  <c:v>1215</c:v>
                </c:pt>
                <c:pt idx="6">
                  <c:v>816</c:v>
                </c:pt>
                <c:pt idx="7">
                  <c:v>1170</c:v>
                </c:pt>
                <c:pt idx="8">
                  <c:v>1296</c:v>
                </c:pt>
                <c:pt idx="9">
                  <c:v>982</c:v>
                </c:pt>
                <c:pt idx="10">
                  <c:v>667</c:v>
                </c:pt>
                <c:pt idx="11">
                  <c:v>1459</c:v>
                </c:pt>
                <c:pt idx="12">
                  <c:v>584</c:v>
                </c:pt>
                <c:pt idx="13">
                  <c:v>941</c:v>
                </c:pt>
                <c:pt idx="14">
                  <c:v>756</c:v>
                </c:pt>
                <c:pt idx="15">
                  <c:v>563</c:v>
                </c:pt>
                <c:pt idx="16">
                  <c:v>510</c:v>
                </c:pt>
                <c:pt idx="17">
                  <c:v>958</c:v>
                </c:pt>
                <c:pt idx="18">
                  <c:v>1045</c:v>
                </c:pt>
                <c:pt idx="19">
                  <c:v>983</c:v>
                </c:pt>
                <c:pt idx="20">
                  <c:v>752</c:v>
                </c:pt>
                <c:pt idx="21">
                  <c:v>1073</c:v>
                </c:pt>
                <c:pt idx="22">
                  <c:v>965</c:v>
                </c:pt>
                <c:pt idx="23">
                  <c:v>1126</c:v>
                </c:pt>
                <c:pt idx="24">
                  <c:v>909</c:v>
                </c:pt>
                <c:pt idx="25">
                  <c:v>797</c:v>
                </c:pt>
                <c:pt idx="26">
                  <c:v>531</c:v>
                </c:pt>
                <c:pt idx="27">
                  <c:v>1016</c:v>
                </c:pt>
                <c:pt idx="28">
                  <c:v>621</c:v>
                </c:pt>
                <c:pt idx="29">
                  <c:v>714</c:v>
                </c:pt>
                <c:pt idx="30">
                  <c:v>1063</c:v>
                </c:pt>
                <c:pt idx="31">
                  <c:v>731</c:v>
                </c:pt>
                <c:pt idx="32">
                  <c:v>1001</c:v>
                </c:pt>
                <c:pt idx="33">
                  <c:v>897</c:v>
                </c:pt>
                <c:pt idx="34">
                  <c:v>908</c:v>
                </c:pt>
                <c:pt idx="35">
                  <c:v>1148</c:v>
                </c:pt>
                <c:pt idx="36">
                  <c:v>620</c:v>
                </c:pt>
                <c:pt idx="37">
                  <c:v>1121</c:v>
                </c:pt>
                <c:pt idx="38">
                  <c:v>918</c:v>
                </c:pt>
                <c:pt idx="39">
                  <c:v>737</c:v>
                </c:pt>
                <c:pt idx="40">
                  <c:v>189</c:v>
                </c:pt>
                <c:pt idx="41">
                  <c:v>267</c:v>
                </c:pt>
                <c:pt idx="42">
                  <c:v>440</c:v>
                </c:pt>
                <c:pt idx="43">
                  <c:v>267</c:v>
                </c:pt>
                <c:pt idx="44">
                  <c:v>866</c:v>
                </c:pt>
                <c:pt idx="45">
                  <c:v>176</c:v>
                </c:pt>
                <c:pt idx="46">
                  <c:v>516</c:v>
                </c:pt>
                <c:pt idx="47">
                  <c:v>345</c:v>
                </c:pt>
                <c:pt idx="48">
                  <c:v>587</c:v>
                </c:pt>
                <c:pt idx="49">
                  <c:v>168</c:v>
                </c:pt>
                <c:pt idx="50">
                  <c:v>787</c:v>
                </c:pt>
                <c:pt idx="51">
                  <c:v>194</c:v>
                </c:pt>
                <c:pt idx="52">
                  <c:v>295</c:v>
                </c:pt>
                <c:pt idx="53">
                  <c:v>561</c:v>
                </c:pt>
                <c:pt idx="54">
                  <c:v>584</c:v>
                </c:pt>
                <c:pt idx="55">
                  <c:v>464</c:v>
                </c:pt>
                <c:pt idx="56">
                  <c:v>412</c:v>
                </c:pt>
                <c:pt idx="57">
                  <c:v>532</c:v>
                </c:pt>
                <c:pt idx="58">
                  <c:v>294</c:v>
                </c:pt>
                <c:pt idx="59">
                  <c:v>711</c:v>
                </c:pt>
                <c:pt idx="60">
                  <c:v>673</c:v>
                </c:pt>
                <c:pt idx="61">
                  <c:v>255</c:v>
                </c:pt>
                <c:pt idx="62">
                  <c:v>317</c:v>
                </c:pt>
                <c:pt idx="63">
                  <c:v>204</c:v>
                </c:pt>
                <c:pt idx="64">
                  <c:v>595</c:v>
                </c:pt>
                <c:pt idx="65">
                  <c:v>801</c:v>
                </c:pt>
                <c:pt idx="66">
                  <c:v>635</c:v>
                </c:pt>
                <c:pt idx="67">
                  <c:v>437</c:v>
                </c:pt>
                <c:pt idx="68">
                  <c:v>527</c:v>
                </c:pt>
                <c:pt idx="69">
                  <c:v>483</c:v>
                </c:pt>
                <c:pt idx="70">
                  <c:v>312</c:v>
                </c:pt>
                <c:pt idx="71">
                  <c:v>574</c:v>
                </c:pt>
                <c:pt idx="72">
                  <c:v>554</c:v>
                </c:pt>
                <c:pt idx="73">
                  <c:v>324</c:v>
                </c:pt>
                <c:pt idx="74">
                  <c:v>588</c:v>
                </c:pt>
                <c:pt idx="75">
                  <c:v>691</c:v>
                </c:pt>
                <c:pt idx="76">
                  <c:v>386</c:v>
                </c:pt>
                <c:pt idx="77">
                  <c:v>631</c:v>
                </c:pt>
                <c:pt idx="78">
                  <c:v>708</c:v>
                </c:pt>
                <c:pt idx="79">
                  <c:v>71</c:v>
                </c:pt>
                <c:pt idx="80">
                  <c:v>408</c:v>
                </c:pt>
                <c:pt idx="81">
                  <c:v>163</c:v>
                </c:pt>
                <c:pt idx="82">
                  <c:v>163</c:v>
                </c:pt>
                <c:pt idx="83">
                  <c:v>321</c:v>
                </c:pt>
                <c:pt idx="84">
                  <c:v>357</c:v>
                </c:pt>
                <c:pt idx="85">
                  <c:v>641</c:v>
                </c:pt>
                <c:pt idx="86">
                  <c:v>382</c:v>
                </c:pt>
                <c:pt idx="87">
                  <c:v>243</c:v>
                </c:pt>
                <c:pt idx="88">
                  <c:v>372</c:v>
                </c:pt>
                <c:pt idx="89">
                  <c:v>504</c:v>
                </c:pt>
                <c:pt idx="90">
                  <c:v>317</c:v>
                </c:pt>
                <c:pt idx="91">
                  <c:v>443</c:v>
                </c:pt>
                <c:pt idx="92">
                  <c:v>537</c:v>
                </c:pt>
                <c:pt idx="93">
                  <c:v>180</c:v>
                </c:pt>
                <c:pt idx="94">
                  <c:v>123</c:v>
                </c:pt>
                <c:pt idx="95">
                  <c:v>379</c:v>
                </c:pt>
                <c:pt idx="96">
                  <c:v>235</c:v>
                </c:pt>
                <c:pt idx="97">
                  <c:v>448</c:v>
                </c:pt>
                <c:pt idx="98">
                  <c:v>302</c:v>
                </c:pt>
                <c:pt idx="99">
                  <c:v>158</c:v>
                </c:pt>
                <c:pt idx="100">
                  <c:v>459</c:v>
                </c:pt>
                <c:pt idx="101">
                  <c:v>459</c:v>
                </c:pt>
                <c:pt idx="102">
                  <c:v>230</c:v>
                </c:pt>
                <c:pt idx="103">
                  <c:v>160</c:v>
                </c:pt>
                <c:pt idx="104">
                  <c:v>315</c:v>
                </c:pt>
                <c:pt idx="105">
                  <c:v>125</c:v>
                </c:pt>
                <c:pt idx="106">
                  <c:v>229</c:v>
                </c:pt>
                <c:pt idx="107">
                  <c:v>248</c:v>
                </c:pt>
                <c:pt idx="108">
                  <c:v>165</c:v>
                </c:pt>
                <c:pt idx="109">
                  <c:v>229</c:v>
                </c:pt>
                <c:pt idx="110">
                  <c:v>219</c:v>
                </c:pt>
                <c:pt idx="111">
                  <c:v>267</c:v>
                </c:pt>
                <c:pt idx="112">
                  <c:v>244</c:v>
                </c:pt>
                <c:pt idx="113">
                  <c:v>146</c:v>
                </c:pt>
                <c:pt idx="114">
                  <c:v>174</c:v>
                </c:pt>
                <c:pt idx="115">
                  <c:v>233</c:v>
                </c:pt>
                <c:pt idx="116">
                  <c:v>183</c:v>
                </c:pt>
                <c:pt idx="117">
                  <c:v>185</c:v>
                </c:pt>
                <c:pt idx="118">
                  <c:v>135</c:v>
                </c:pt>
                <c:pt idx="119">
                  <c:v>96</c:v>
                </c:pt>
                <c:pt idx="120">
                  <c:v>129</c:v>
                </c:pt>
                <c:pt idx="121">
                  <c:v>81</c:v>
                </c:pt>
                <c:pt idx="122">
                  <c:v>144</c:v>
                </c:pt>
                <c:pt idx="123">
                  <c:v>182</c:v>
                </c:pt>
                <c:pt idx="124">
                  <c:v>155</c:v>
                </c:pt>
                <c:pt idx="125">
                  <c:v>209</c:v>
                </c:pt>
                <c:pt idx="126">
                  <c:v>212</c:v>
                </c:pt>
                <c:pt idx="127">
                  <c:v>122</c:v>
                </c:pt>
                <c:pt idx="128">
                  <c:v>125</c:v>
                </c:pt>
                <c:pt idx="129">
                  <c:v>95</c:v>
                </c:pt>
                <c:pt idx="130">
                  <c:v>171</c:v>
                </c:pt>
                <c:pt idx="131">
                  <c:v>76</c:v>
                </c:pt>
                <c:pt idx="132">
                  <c:v>110</c:v>
                </c:pt>
                <c:pt idx="133">
                  <c:v>112</c:v>
                </c:pt>
                <c:pt idx="134">
                  <c:v>104</c:v>
                </c:pt>
                <c:pt idx="135">
                  <c:v>91</c:v>
                </c:pt>
                <c:pt idx="136">
                  <c:v>70</c:v>
                </c:pt>
                <c:pt idx="137">
                  <c:v>77</c:v>
                </c:pt>
                <c:pt idx="138">
                  <c:v>79</c:v>
                </c:pt>
                <c:pt idx="139">
                  <c:v>100</c:v>
                </c:pt>
                <c:pt idx="140">
                  <c:v>128</c:v>
                </c:pt>
                <c:pt idx="141">
                  <c:v>102</c:v>
                </c:pt>
                <c:pt idx="142">
                  <c:v>37</c:v>
                </c:pt>
                <c:pt idx="143">
                  <c:v>66</c:v>
                </c:pt>
                <c:pt idx="144">
                  <c:v>19</c:v>
                </c:pt>
                <c:pt idx="145">
                  <c:v>30</c:v>
                </c:pt>
                <c:pt idx="146">
                  <c:v>40</c:v>
                </c:pt>
                <c:pt idx="147">
                  <c:v>33</c:v>
                </c:pt>
                <c:pt idx="148">
                  <c:v>10</c:v>
                </c:pt>
                <c:pt idx="149">
                  <c:v>43</c:v>
                </c:pt>
                <c:pt idx="150">
                  <c:v>50</c:v>
                </c:pt>
                <c:pt idx="151">
                  <c:v>44</c:v>
                </c:pt>
                <c:pt idx="152">
                  <c:v>7</c:v>
                </c:pt>
                <c:pt idx="153">
                  <c:v>6</c:v>
                </c:pt>
                <c:pt idx="154">
                  <c:v>56</c:v>
                </c:pt>
                <c:pt idx="155">
                  <c:v>16</c:v>
                </c:pt>
                <c:pt idx="156">
                  <c:v>21</c:v>
                </c:pt>
                <c:pt idx="157">
                  <c:v>23</c:v>
                </c:pt>
                <c:pt idx="158">
                  <c:v>51</c:v>
                </c:pt>
                <c:pt idx="159">
                  <c:v>10</c:v>
                </c:pt>
                <c:pt idx="160">
                  <c:v>27</c:v>
                </c:pt>
                <c:pt idx="161">
                  <c:v>36</c:v>
                </c:pt>
                <c:pt idx="162">
                  <c:v>25</c:v>
                </c:pt>
                <c:pt idx="163">
                  <c:v>23</c:v>
                </c:pt>
                <c:pt idx="164">
                  <c:v>23</c:v>
                </c:pt>
                <c:pt idx="165">
                  <c:v>4</c:v>
                </c:pt>
                <c:pt idx="166">
                  <c:v>38</c:v>
                </c:pt>
                <c:pt idx="167">
                  <c:v>18</c:v>
                </c:pt>
                <c:pt idx="168">
                  <c:v>26</c:v>
                </c:pt>
                <c:pt idx="169">
                  <c:v>22</c:v>
                </c:pt>
                <c:pt idx="170">
                  <c:v>33</c:v>
                </c:pt>
                <c:pt idx="171">
                  <c:v>3</c:v>
                </c:pt>
                <c:pt idx="172">
                  <c:v>27</c:v>
                </c:pt>
                <c:pt idx="173">
                  <c:v>2</c:v>
                </c:pt>
                <c:pt idx="174">
                  <c:v>15</c:v>
                </c:pt>
                <c:pt idx="175">
                  <c:v>15</c:v>
                </c:pt>
                <c:pt idx="176">
                  <c:v>12</c:v>
                </c:pt>
                <c:pt idx="177">
                  <c:v>19</c:v>
                </c:pt>
                <c:pt idx="178">
                  <c:v>1</c:v>
                </c:pt>
                <c:pt idx="179">
                  <c:v>23</c:v>
                </c:pt>
                <c:pt idx="180">
                  <c:v>16</c:v>
                </c:pt>
                <c:pt idx="181">
                  <c:v>17</c:v>
                </c:pt>
                <c:pt idx="182">
                  <c:v>29</c:v>
                </c:pt>
                <c:pt idx="183">
                  <c:v>13</c:v>
                </c:pt>
                <c:pt idx="184">
                  <c:v>18</c:v>
                </c:pt>
                <c:pt idx="185">
                  <c:v>9</c:v>
                </c:pt>
                <c:pt idx="186">
                  <c:v>17</c:v>
                </c:pt>
                <c:pt idx="187">
                  <c:v>2</c:v>
                </c:pt>
                <c:pt idx="188">
                  <c:v>22</c:v>
                </c:pt>
                <c:pt idx="189">
                  <c:v>8</c:v>
                </c:pt>
                <c:pt idx="190">
                  <c:v>29</c:v>
                </c:pt>
                <c:pt idx="191">
                  <c:v>6</c:v>
                </c:pt>
                <c:pt idx="192">
                  <c:v>1</c:v>
                </c:pt>
                <c:pt idx="193">
                  <c:v>8</c:v>
                </c:pt>
                <c:pt idx="194">
                  <c:v>0</c:v>
                </c:pt>
                <c:pt idx="195">
                  <c:v>5</c:v>
                </c:pt>
                <c:pt idx="196">
                  <c:v>5</c:v>
                </c:pt>
                <c:pt idx="197">
                  <c:v>2</c:v>
                </c:pt>
                <c:pt idx="198">
                  <c:v>18</c:v>
                </c:pt>
                <c:pt idx="199">
                  <c:v>17</c:v>
                </c:pt>
                <c:pt idx="200">
                  <c:v>16</c:v>
                </c:pt>
                <c:pt idx="201">
                  <c:v>7</c:v>
                </c:pt>
                <c:pt idx="202">
                  <c:v>0</c:v>
                </c:pt>
                <c:pt idx="203">
                  <c:v>3</c:v>
                </c:pt>
                <c:pt idx="204">
                  <c:v>3</c:v>
                </c:pt>
                <c:pt idx="205">
                  <c:v>9</c:v>
                </c:pt>
                <c:pt idx="206">
                  <c:v>14</c:v>
                </c:pt>
                <c:pt idx="207">
                  <c:v>11</c:v>
                </c:pt>
                <c:pt idx="208">
                  <c:v>0</c:v>
                </c:pt>
                <c:pt idx="209">
                  <c:v>4</c:v>
                </c:pt>
                <c:pt idx="210">
                  <c:v>2</c:v>
                </c:pt>
                <c:pt idx="211">
                  <c:v>8</c:v>
                </c:pt>
                <c:pt idx="212">
                  <c:v>1</c:v>
                </c:pt>
                <c:pt idx="213">
                  <c:v>2</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4-6ED2-441D-A432-27E587B81067}"/>
            </c:ext>
          </c:extLst>
        </c:ser>
        <c:dLbls>
          <c:showLegendKey val="0"/>
          <c:showVal val="0"/>
          <c:showCatName val="0"/>
          <c:showSerName val="0"/>
          <c:showPercent val="0"/>
          <c:showBubbleSize val="0"/>
        </c:dLbls>
        <c:axId val="677889055"/>
        <c:axId val="677879455"/>
      </c:scatterChart>
      <c:valAx>
        <c:axId val="6778890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 spent on</a:t>
                </a:r>
                <a:r>
                  <a:rPr lang="en-GB" baseline="0"/>
                  <a:t> Meat Products (R$1000)</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79455"/>
        <c:crosses val="autoZero"/>
        <c:crossBetween val="midCat"/>
        <c:dispUnits>
          <c:builtInUnit val="thousands"/>
        </c:dispUnits>
      </c:valAx>
      <c:valAx>
        <c:axId val="67787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 Spent on Wines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90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Higher Earners Spend</a:t>
            </a:r>
            <a:r>
              <a:rPr lang="en-GB" baseline="0"/>
              <a:t> More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Data!$AM$2:$AM$2022</c:f>
              <c:numCache>
                <c:formatCode>[$R$-416]\ #,##0.00</c:formatCode>
                <c:ptCount val="2021"/>
                <c:pt idx="0">
                  <c:v>2074</c:v>
                </c:pt>
                <c:pt idx="1">
                  <c:v>1958</c:v>
                </c:pt>
                <c:pt idx="2">
                  <c:v>1893</c:v>
                </c:pt>
                <c:pt idx="3">
                  <c:v>1870</c:v>
                </c:pt>
                <c:pt idx="4">
                  <c:v>1862</c:v>
                </c:pt>
                <c:pt idx="5">
                  <c:v>1826</c:v>
                </c:pt>
                <c:pt idx="6">
                  <c:v>1812</c:v>
                </c:pt>
                <c:pt idx="7">
                  <c:v>1804</c:v>
                </c:pt>
                <c:pt idx="8">
                  <c:v>1789</c:v>
                </c:pt>
                <c:pt idx="9">
                  <c:v>1779</c:v>
                </c:pt>
                <c:pt idx="10">
                  <c:v>1754</c:v>
                </c:pt>
                <c:pt idx="11">
                  <c:v>1750</c:v>
                </c:pt>
                <c:pt idx="12">
                  <c:v>1702</c:v>
                </c:pt>
                <c:pt idx="13">
                  <c:v>1662</c:v>
                </c:pt>
                <c:pt idx="14">
                  <c:v>1638</c:v>
                </c:pt>
                <c:pt idx="15">
                  <c:v>1633</c:v>
                </c:pt>
                <c:pt idx="16">
                  <c:v>1617</c:v>
                </c:pt>
                <c:pt idx="17">
                  <c:v>1615</c:v>
                </c:pt>
                <c:pt idx="18">
                  <c:v>1596</c:v>
                </c:pt>
                <c:pt idx="19">
                  <c:v>1588</c:v>
                </c:pt>
                <c:pt idx="20">
                  <c:v>1576</c:v>
                </c:pt>
                <c:pt idx="21">
                  <c:v>1504</c:v>
                </c:pt>
                <c:pt idx="22">
                  <c:v>1477</c:v>
                </c:pt>
                <c:pt idx="23">
                  <c:v>1472</c:v>
                </c:pt>
                <c:pt idx="24">
                  <c:v>1453</c:v>
                </c:pt>
                <c:pt idx="25">
                  <c:v>1442</c:v>
                </c:pt>
                <c:pt idx="26">
                  <c:v>1338</c:v>
                </c:pt>
                <c:pt idx="27">
                  <c:v>1334</c:v>
                </c:pt>
                <c:pt idx="28">
                  <c:v>1319</c:v>
                </c:pt>
                <c:pt idx="29">
                  <c:v>1313</c:v>
                </c:pt>
                <c:pt idx="30">
                  <c:v>1307</c:v>
                </c:pt>
                <c:pt idx="31">
                  <c:v>1307</c:v>
                </c:pt>
                <c:pt idx="32">
                  <c:v>1293</c:v>
                </c:pt>
                <c:pt idx="33">
                  <c:v>1245</c:v>
                </c:pt>
                <c:pt idx="34">
                  <c:v>1241</c:v>
                </c:pt>
                <c:pt idx="35">
                  <c:v>1232</c:v>
                </c:pt>
                <c:pt idx="36">
                  <c:v>1229</c:v>
                </c:pt>
                <c:pt idx="37">
                  <c:v>1217</c:v>
                </c:pt>
                <c:pt idx="38">
                  <c:v>1199</c:v>
                </c:pt>
                <c:pt idx="39">
                  <c:v>1192</c:v>
                </c:pt>
                <c:pt idx="40">
                  <c:v>1190</c:v>
                </c:pt>
                <c:pt idx="41">
                  <c:v>1187</c:v>
                </c:pt>
                <c:pt idx="42">
                  <c:v>1185</c:v>
                </c:pt>
                <c:pt idx="43">
                  <c:v>1179</c:v>
                </c:pt>
                <c:pt idx="44">
                  <c:v>1173</c:v>
                </c:pt>
                <c:pt idx="45">
                  <c:v>1168</c:v>
                </c:pt>
                <c:pt idx="46">
                  <c:v>1156</c:v>
                </c:pt>
                <c:pt idx="47">
                  <c:v>1152</c:v>
                </c:pt>
                <c:pt idx="48">
                  <c:v>1150</c:v>
                </c:pt>
                <c:pt idx="49">
                  <c:v>1112</c:v>
                </c:pt>
                <c:pt idx="50">
                  <c:v>1103</c:v>
                </c:pt>
                <c:pt idx="51">
                  <c:v>1102</c:v>
                </c:pt>
                <c:pt idx="52">
                  <c:v>1093</c:v>
                </c:pt>
                <c:pt idx="53">
                  <c:v>1079</c:v>
                </c:pt>
                <c:pt idx="54">
                  <c:v>1071</c:v>
                </c:pt>
                <c:pt idx="55">
                  <c:v>1062</c:v>
                </c:pt>
                <c:pt idx="56">
                  <c:v>1049</c:v>
                </c:pt>
                <c:pt idx="57">
                  <c:v>1034</c:v>
                </c:pt>
                <c:pt idx="58">
                  <c:v>1027</c:v>
                </c:pt>
                <c:pt idx="59">
                  <c:v>995</c:v>
                </c:pt>
                <c:pt idx="60">
                  <c:v>982</c:v>
                </c:pt>
                <c:pt idx="61">
                  <c:v>974</c:v>
                </c:pt>
                <c:pt idx="62">
                  <c:v>946</c:v>
                </c:pt>
                <c:pt idx="63">
                  <c:v>940</c:v>
                </c:pt>
                <c:pt idx="64">
                  <c:v>928</c:v>
                </c:pt>
                <c:pt idx="65">
                  <c:v>916</c:v>
                </c:pt>
                <c:pt idx="66">
                  <c:v>908</c:v>
                </c:pt>
                <c:pt idx="67">
                  <c:v>902</c:v>
                </c:pt>
                <c:pt idx="68">
                  <c:v>902</c:v>
                </c:pt>
                <c:pt idx="69">
                  <c:v>895</c:v>
                </c:pt>
                <c:pt idx="70">
                  <c:v>882</c:v>
                </c:pt>
                <c:pt idx="71">
                  <c:v>868</c:v>
                </c:pt>
                <c:pt idx="72">
                  <c:v>845</c:v>
                </c:pt>
                <c:pt idx="73">
                  <c:v>813</c:v>
                </c:pt>
                <c:pt idx="74">
                  <c:v>811</c:v>
                </c:pt>
                <c:pt idx="75">
                  <c:v>797</c:v>
                </c:pt>
                <c:pt idx="76">
                  <c:v>795</c:v>
                </c:pt>
                <c:pt idx="77">
                  <c:v>793</c:v>
                </c:pt>
                <c:pt idx="78">
                  <c:v>792</c:v>
                </c:pt>
                <c:pt idx="79">
                  <c:v>792</c:v>
                </c:pt>
                <c:pt idx="80">
                  <c:v>789</c:v>
                </c:pt>
                <c:pt idx="81">
                  <c:v>778</c:v>
                </c:pt>
                <c:pt idx="82">
                  <c:v>778</c:v>
                </c:pt>
                <c:pt idx="83">
                  <c:v>734</c:v>
                </c:pt>
                <c:pt idx="84">
                  <c:v>733</c:v>
                </c:pt>
                <c:pt idx="85">
                  <c:v>732</c:v>
                </c:pt>
                <c:pt idx="86">
                  <c:v>730</c:v>
                </c:pt>
                <c:pt idx="87">
                  <c:v>708</c:v>
                </c:pt>
                <c:pt idx="88">
                  <c:v>689</c:v>
                </c:pt>
                <c:pt idx="89">
                  <c:v>682</c:v>
                </c:pt>
                <c:pt idx="90">
                  <c:v>663</c:v>
                </c:pt>
                <c:pt idx="91">
                  <c:v>638</c:v>
                </c:pt>
                <c:pt idx="92">
                  <c:v>637</c:v>
                </c:pt>
                <c:pt idx="93">
                  <c:v>602</c:v>
                </c:pt>
                <c:pt idx="94">
                  <c:v>601</c:v>
                </c:pt>
                <c:pt idx="95">
                  <c:v>595</c:v>
                </c:pt>
                <c:pt idx="96">
                  <c:v>590</c:v>
                </c:pt>
                <c:pt idx="97">
                  <c:v>535</c:v>
                </c:pt>
                <c:pt idx="98">
                  <c:v>521</c:v>
                </c:pt>
                <c:pt idx="99">
                  <c:v>497</c:v>
                </c:pt>
                <c:pt idx="100">
                  <c:v>493</c:v>
                </c:pt>
                <c:pt idx="101">
                  <c:v>493</c:v>
                </c:pt>
                <c:pt idx="102">
                  <c:v>491</c:v>
                </c:pt>
                <c:pt idx="103">
                  <c:v>447</c:v>
                </c:pt>
                <c:pt idx="104">
                  <c:v>441</c:v>
                </c:pt>
                <c:pt idx="105">
                  <c:v>421</c:v>
                </c:pt>
                <c:pt idx="106">
                  <c:v>400</c:v>
                </c:pt>
                <c:pt idx="107">
                  <c:v>390</c:v>
                </c:pt>
                <c:pt idx="108">
                  <c:v>384</c:v>
                </c:pt>
                <c:pt idx="109">
                  <c:v>377</c:v>
                </c:pt>
                <c:pt idx="110">
                  <c:v>365</c:v>
                </c:pt>
                <c:pt idx="111">
                  <c:v>361</c:v>
                </c:pt>
                <c:pt idx="112">
                  <c:v>343</c:v>
                </c:pt>
                <c:pt idx="113">
                  <c:v>332</c:v>
                </c:pt>
                <c:pt idx="114">
                  <c:v>331</c:v>
                </c:pt>
                <c:pt idx="115">
                  <c:v>310</c:v>
                </c:pt>
                <c:pt idx="116">
                  <c:v>310</c:v>
                </c:pt>
                <c:pt idx="117">
                  <c:v>309</c:v>
                </c:pt>
                <c:pt idx="118">
                  <c:v>305</c:v>
                </c:pt>
                <c:pt idx="119">
                  <c:v>302</c:v>
                </c:pt>
                <c:pt idx="120">
                  <c:v>294</c:v>
                </c:pt>
                <c:pt idx="121">
                  <c:v>293</c:v>
                </c:pt>
                <c:pt idx="122">
                  <c:v>284</c:v>
                </c:pt>
                <c:pt idx="123">
                  <c:v>283</c:v>
                </c:pt>
                <c:pt idx="124">
                  <c:v>272</c:v>
                </c:pt>
                <c:pt idx="125">
                  <c:v>269</c:v>
                </c:pt>
                <c:pt idx="126">
                  <c:v>259</c:v>
                </c:pt>
                <c:pt idx="127">
                  <c:v>236</c:v>
                </c:pt>
                <c:pt idx="128">
                  <c:v>235</c:v>
                </c:pt>
                <c:pt idx="129">
                  <c:v>222</c:v>
                </c:pt>
                <c:pt idx="130">
                  <c:v>203</c:v>
                </c:pt>
                <c:pt idx="131">
                  <c:v>192</c:v>
                </c:pt>
                <c:pt idx="132">
                  <c:v>189</c:v>
                </c:pt>
                <c:pt idx="133">
                  <c:v>187</c:v>
                </c:pt>
                <c:pt idx="134">
                  <c:v>185</c:v>
                </c:pt>
                <c:pt idx="135">
                  <c:v>180</c:v>
                </c:pt>
                <c:pt idx="136">
                  <c:v>180</c:v>
                </c:pt>
                <c:pt idx="137">
                  <c:v>174</c:v>
                </c:pt>
                <c:pt idx="138">
                  <c:v>171</c:v>
                </c:pt>
                <c:pt idx="139">
                  <c:v>152</c:v>
                </c:pt>
                <c:pt idx="140">
                  <c:v>149</c:v>
                </c:pt>
                <c:pt idx="141">
                  <c:v>144</c:v>
                </c:pt>
                <c:pt idx="142">
                  <c:v>139</c:v>
                </c:pt>
                <c:pt idx="143">
                  <c:v>108</c:v>
                </c:pt>
                <c:pt idx="144">
                  <c:v>103</c:v>
                </c:pt>
                <c:pt idx="145">
                  <c:v>102</c:v>
                </c:pt>
                <c:pt idx="146">
                  <c:v>101</c:v>
                </c:pt>
                <c:pt idx="147">
                  <c:v>99</c:v>
                </c:pt>
                <c:pt idx="148">
                  <c:v>96</c:v>
                </c:pt>
                <c:pt idx="149">
                  <c:v>94</c:v>
                </c:pt>
                <c:pt idx="150">
                  <c:v>92</c:v>
                </c:pt>
                <c:pt idx="151">
                  <c:v>91</c:v>
                </c:pt>
                <c:pt idx="152">
                  <c:v>84</c:v>
                </c:pt>
                <c:pt idx="153">
                  <c:v>76</c:v>
                </c:pt>
                <c:pt idx="154">
                  <c:v>68</c:v>
                </c:pt>
                <c:pt idx="155">
                  <c:v>67</c:v>
                </c:pt>
                <c:pt idx="156">
                  <c:v>65</c:v>
                </c:pt>
                <c:pt idx="157">
                  <c:v>64</c:v>
                </c:pt>
                <c:pt idx="158">
                  <c:v>63</c:v>
                </c:pt>
                <c:pt idx="159">
                  <c:v>63</c:v>
                </c:pt>
                <c:pt idx="160">
                  <c:v>63</c:v>
                </c:pt>
                <c:pt idx="161">
                  <c:v>62</c:v>
                </c:pt>
                <c:pt idx="162">
                  <c:v>59</c:v>
                </c:pt>
                <c:pt idx="163">
                  <c:v>59</c:v>
                </c:pt>
                <c:pt idx="164">
                  <c:v>57</c:v>
                </c:pt>
                <c:pt idx="165">
                  <c:v>56</c:v>
                </c:pt>
                <c:pt idx="166">
                  <c:v>55</c:v>
                </c:pt>
                <c:pt idx="167">
                  <c:v>55</c:v>
                </c:pt>
                <c:pt idx="168">
                  <c:v>54</c:v>
                </c:pt>
                <c:pt idx="169">
                  <c:v>54</c:v>
                </c:pt>
                <c:pt idx="170">
                  <c:v>53</c:v>
                </c:pt>
                <c:pt idx="171">
                  <c:v>53</c:v>
                </c:pt>
                <c:pt idx="172">
                  <c:v>52</c:v>
                </c:pt>
                <c:pt idx="173">
                  <c:v>51</c:v>
                </c:pt>
                <c:pt idx="174">
                  <c:v>49</c:v>
                </c:pt>
                <c:pt idx="175">
                  <c:v>49</c:v>
                </c:pt>
                <c:pt idx="176">
                  <c:v>48</c:v>
                </c:pt>
                <c:pt idx="177">
                  <c:v>46</c:v>
                </c:pt>
                <c:pt idx="178">
                  <c:v>46</c:v>
                </c:pt>
                <c:pt idx="179">
                  <c:v>45</c:v>
                </c:pt>
                <c:pt idx="180">
                  <c:v>44</c:v>
                </c:pt>
                <c:pt idx="181">
                  <c:v>43</c:v>
                </c:pt>
                <c:pt idx="182">
                  <c:v>43</c:v>
                </c:pt>
                <c:pt idx="183">
                  <c:v>42</c:v>
                </c:pt>
                <c:pt idx="184">
                  <c:v>39</c:v>
                </c:pt>
                <c:pt idx="185">
                  <c:v>39</c:v>
                </c:pt>
                <c:pt idx="186">
                  <c:v>38</c:v>
                </c:pt>
                <c:pt idx="187">
                  <c:v>38</c:v>
                </c:pt>
                <c:pt idx="188">
                  <c:v>36</c:v>
                </c:pt>
                <c:pt idx="189">
                  <c:v>35</c:v>
                </c:pt>
                <c:pt idx="190">
                  <c:v>32</c:v>
                </c:pt>
                <c:pt idx="191">
                  <c:v>32</c:v>
                </c:pt>
                <c:pt idx="192">
                  <c:v>31</c:v>
                </c:pt>
                <c:pt idx="193">
                  <c:v>30</c:v>
                </c:pt>
                <c:pt idx="194">
                  <c:v>29</c:v>
                </c:pt>
                <c:pt idx="195">
                  <c:v>28</c:v>
                </c:pt>
                <c:pt idx="196">
                  <c:v>28</c:v>
                </c:pt>
                <c:pt idx="197">
                  <c:v>22</c:v>
                </c:pt>
                <c:pt idx="198">
                  <c:v>22</c:v>
                </c:pt>
                <c:pt idx="199">
                  <c:v>21</c:v>
                </c:pt>
                <c:pt idx="200">
                  <c:v>20</c:v>
                </c:pt>
                <c:pt idx="201">
                  <c:v>20</c:v>
                </c:pt>
                <c:pt idx="202">
                  <c:v>20</c:v>
                </c:pt>
                <c:pt idx="203">
                  <c:v>20</c:v>
                </c:pt>
                <c:pt idx="204">
                  <c:v>18</c:v>
                </c:pt>
                <c:pt idx="205">
                  <c:v>16</c:v>
                </c:pt>
                <c:pt idx="206">
                  <c:v>16</c:v>
                </c:pt>
                <c:pt idx="207">
                  <c:v>15</c:v>
                </c:pt>
                <c:pt idx="208">
                  <c:v>14</c:v>
                </c:pt>
                <c:pt idx="209">
                  <c:v>13</c:v>
                </c:pt>
                <c:pt idx="210">
                  <c:v>13</c:v>
                </c:pt>
                <c:pt idx="211">
                  <c:v>11</c:v>
                </c:pt>
                <c:pt idx="212">
                  <c:v>8</c:v>
                </c:pt>
                <c:pt idx="213">
                  <c:v>6</c:v>
                </c:pt>
                <c:pt idx="214">
                  <c:v>2486</c:v>
                </c:pt>
                <c:pt idx="215">
                  <c:v>2440</c:v>
                </c:pt>
                <c:pt idx="216">
                  <c:v>2352</c:v>
                </c:pt>
                <c:pt idx="217">
                  <c:v>2346</c:v>
                </c:pt>
                <c:pt idx="218">
                  <c:v>2231</c:v>
                </c:pt>
                <c:pt idx="219">
                  <c:v>2211</c:v>
                </c:pt>
                <c:pt idx="220">
                  <c:v>2157</c:v>
                </c:pt>
                <c:pt idx="221">
                  <c:v>2153</c:v>
                </c:pt>
                <c:pt idx="222">
                  <c:v>2126</c:v>
                </c:pt>
                <c:pt idx="223">
                  <c:v>2119</c:v>
                </c:pt>
                <c:pt idx="224">
                  <c:v>2091</c:v>
                </c:pt>
                <c:pt idx="225">
                  <c:v>2086</c:v>
                </c:pt>
                <c:pt idx="226">
                  <c:v>2053</c:v>
                </c:pt>
                <c:pt idx="227">
                  <c:v>2043</c:v>
                </c:pt>
                <c:pt idx="228">
                  <c:v>2034</c:v>
                </c:pt>
                <c:pt idx="229">
                  <c:v>1958</c:v>
                </c:pt>
                <c:pt idx="230">
                  <c:v>1947</c:v>
                </c:pt>
                <c:pt idx="231">
                  <c:v>1919</c:v>
                </c:pt>
                <c:pt idx="232">
                  <c:v>1919</c:v>
                </c:pt>
                <c:pt idx="233">
                  <c:v>1910</c:v>
                </c:pt>
                <c:pt idx="234">
                  <c:v>1908</c:v>
                </c:pt>
                <c:pt idx="235">
                  <c:v>1902</c:v>
                </c:pt>
                <c:pt idx="236">
                  <c:v>1899</c:v>
                </c:pt>
                <c:pt idx="237">
                  <c:v>1890</c:v>
                </c:pt>
                <c:pt idx="238">
                  <c:v>1869</c:v>
                </c:pt>
                <c:pt idx="239">
                  <c:v>1853</c:v>
                </c:pt>
                <c:pt idx="240">
                  <c:v>1853</c:v>
                </c:pt>
                <c:pt idx="241">
                  <c:v>1835</c:v>
                </c:pt>
                <c:pt idx="242">
                  <c:v>1829</c:v>
                </c:pt>
                <c:pt idx="243">
                  <c:v>1828</c:v>
                </c:pt>
                <c:pt idx="244">
                  <c:v>1822</c:v>
                </c:pt>
                <c:pt idx="245">
                  <c:v>1815</c:v>
                </c:pt>
                <c:pt idx="246">
                  <c:v>1795</c:v>
                </c:pt>
                <c:pt idx="247">
                  <c:v>1782</c:v>
                </c:pt>
                <c:pt idx="248">
                  <c:v>1782</c:v>
                </c:pt>
                <c:pt idx="249">
                  <c:v>1778</c:v>
                </c:pt>
                <c:pt idx="250">
                  <c:v>1772</c:v>
                </c:pt>
                <c:pt idx="251">
                  <c:v>1757</c:v>
                </c:pt>
                <c:pt idx="252">
                  <c:v>1753</c:v>
                </c:pt>
                <c:pt idx="253">
                  <c:v>1736</c:v>
                </c:pt>
                <c:pt idx="254">
                  <c:v>1730</c:v>
                </c:pt>
                <c:pt idx="255">
                  <c:v>1727</c:v>
                </c:pt>
                <c:pt idx="256">
                  <c:v>1724</c:v>
                </c:pt>
                <c:pt idx="257">
                  <c:v>1711</c:v>
                </c:pt>
                <c:pt idx="258">
                  <c:v>1706</c:v>
                </c:pt>
                <c:pt idx="259">
                  <c:v>1701</c:v>
                </c:pt>
                <c:pt idx="260">
                  <c:v>1693</c:v>
                </c:pt>
                <c:pt idx="261">
                  <c:v>1690</c:v>
                </c:pt>
                <c:pt idx="262">
                  <c:v>1682</c:v>
                </c:pt>
                <c:pt idx="263">
                  <c:v>1680</c:v>
                </c:pt>
                <c:pt idx="264">
                  <c:v>1678</c:v>
                </c:pt>
                <c:pt idx="265">
                  <c:v>1677</c:v>
                </c:pt>
                <c:pt idx="266">
                  <c:v>1672</c:v>
                </c:pt>
                <c:pt idx="267">
                  <c:v>1670</c:v>
                </c:pt>
                <c:pt idx="268">
                  <c:v>1658</c:v>
                </c:pt>
                <c:pt idx="269">
                  <c:v>1643</c:v>
                </c:pt>
                <c:pt idx="270">
                  <c:v>1638</c:v>
                </c:pt>
                <c:pt idx="271">
                  <c:v>1633</c:v>
                </c:pt>
                <c:pt idx="272">
                  <c:v>1627</c:v>
                </c:pt>
                <c:pt idx="273">
                  <c:v>1616</c:v>
                </c:pt>
                <c:pt idx="274">
                  <c:v>1615</c:v>
                </c:pt>
                <c:pt idx="275">
                  <c:v>1600</c:v>
                </c:pt>
                <c:pt idx="276">
                  <c:v>1597</c:v>
                </c:pt>
                <c:pt idx="277">
                  <c:v>1588</c:v>
                </c:pt>
                <c:pt idx="278">
                  <c:v>1586</c:v>
                </c:pt>
                <c:pt idx="279">
                  <c:v>1581</c:v>
                </c:pt>
                <c:pt idx="280">
                  <c:v>1566</c:v>
                </c:pt>
                <c:pt idx="281">
                  <c:v>1555</c:v>
                </c:pt>
                <c:pt idx="282">
                  <c:v>1536</c:v>
                </c:pt>
                <c:pt idx="283">
                  <c:v>1536</c:v>
                </c:pt>
                <c:pt idx="284">
                  <c:v>1533</c:v>
                </c:pt>
                <c:pt idx="285">
                  <c:v>1529</c:v>
                </c:pt>
                <c:pt idx="286">
                  <c:v>1528</c:v>
                </c:pt>
                <c:pt idx="287">
                  <c:v>1526</c:v>
                </c:pt>
                <c:pt idx="288">
                  <c:v>1526</c:v>
                </c:pt>
                <c:pt idx="289">
                  <c:v>1518</c:v>
                </c:pt>
                <c:pt idx="290">
                  <c:v>1515</c:v>
                </c:pt>
                <c:pt idx="291">
                  <c:v>1513</c:v>
                </c:pt>
                <c:pt idx="292">
                  <c:v>1512</c:v>
                </c:pt>
                <c:pt idx="293">
                  <c:v>1511</c:v>
                </c:pt>
                <c:pt idx="294">
                  <c:v>1507</c:v>
                </c:pt>
                <c:pt idx="295">
                  <c:v>1501</c:v>
                </c:pt>
                <c:pt idx="296">
                  <c:v>1495</c:v>
                </c:pt>
                <c:pt idx="297">
                  <c:v>1485</c:v>
                </c:pt>
                <c:pt idx="298">
                  <c:v>1479</c:v>
                </c:pt>
                <c:pt idx="299">
                  <c:v>1464</c:v>
                </c:pt>
                <c:pt idx="300">
                  <c:v>1455</c:v>
                </c:pt>
                <c:pt idx="301">
                  <c:v>1445</c:v>
                </c:pt>
                <c:pt idx="302">
                  <c:v>1443</c:v>
                </c:pt>
                <c:pt idx="303">
                  <c:v>1435</c:v>
                </c:pt>
                <c:pt idx="304">
                  <c:v>1428</c:v>
                </c:pt>
                <c:pt idx="305">
                  <c:v>1427</c:v>
                </c:pt>
                <c:pt idx="306">
                  <c:v>1416</c:v>
                </c:pt>
                <c:pt idx="307">
                  <c:v>1415</c:v>
                </c:pt>
                <c:pt idx="308">
                  <c:v>1410</c:v>
                </c:pt>
                <c:pt idx="309">
                  <c:v>1401</c:v>
                </c:pt>
                <c:pt idx="310">
                  <c:v>1401</c:v>
                </c:pt>
                <c:pt idx="311">
                  <c:v>1400</c:v>
                </c:pt>
                <c:pt idx="312">
                  <c:v>1395</c:v>
                </c:pt>
                <c:pt idx="313">
                  <c:v>1390</c:v>
                </c:pt>
                <c:pt idx="314">
                  <c:v>1388</c:v>
                </c:pt>
                <c:pt idx="315">
                  <c:v>1385</c:v>
                </c:pt>
                <c:pt idx="316">
                  <c:v>1383</c:v>
                </c:pt>
                <c:pt idx="317">
                  <c:v>1382</c:v>
                </c:pt>
                <c:pt idx="318">
                  <c:v>1380</c:v>
                </c:pt>
                <c:pt idx="319">
                  <c:v>1376</c:v>
                </c:pt>
                <c:pt idx="320">
                  <c:v>1370</c:v>
                </c:pt>
                <c:pt idx="321">
                  <c:v>1366</c:v>
                </c:pt>
                <c:pt idx="322">
                  <c:v>1366</c:v>
                </c:pt>
                <c:pt idx="323">
                  <c:v>1363</c:v>
                </c:pt>
                <c:pt idx="324">
                  <c:v>1348</c:v>
                </c:pt>
                <c:pt idx="325">
                  <c:v>1341</c:v>
                </c:pt>
                <c:pt idx="326">
                  <c:v>1338</c:v>
                </c:pt>
                <c:pt idx="327">
                  <c:v>1335</c:v>
                </c:pt>
                <c:pt idx="328">
                  <c:v>1327</c:v>
                </c:pt>
                <c:pt idx="329">
                  <c:v>1319</c:v>
                </c:pt>
                <c:pt idx="330">
                  <c:v>1319</c:v>
                </c:pt>
                <c:pt idx="331">
                  <c:v>1318</c:v>
                </c:pt>
                <c:pt idx="332">
                  <c:v>1305</c:v>
                </c:pt>
                <c:pt idx="333">
                  <c:v>1305</c:v>
                </c:pt>
                <c:pt idx="334">
                  <c:v>1298</c:v>
                </c:pt>
                <c:pt idx="335">
                  <c:v>1286</c:v>
                </c:pt>
                <c:pt idx="336">
                  <c:v>1283</c:v>
                </c:pt>
                <c:pt idx="337">
                  <c:v>1280</c:v>
                </c:pt>
                <c:pt idx="338">
                  <c:v>1270</c:v>
                </c:pt>
                <c:pt idx="339">
                  <c:v>1264</c:v>
                </c:pt>
                <c:pt idx="340">
                  <c:v>1253</c:v>
                </c:pt>
                <c:pt idx="341">
                  <c:v>1250</c:v>
                </c:pt>
                <c:pt idx="342">
                  <c:v>1242</c:v>
                </c:pt>
                <c:pt idx="343">
                  <c:v>1241</c:v>
                </c:pt>
                <c:pt idx="344">
                  <c:v>1230</c:v>
                </c:pt>
                <c:pt idx="345">
                  <c:v>1215</c:v>
                </c:pt>
                <c:pt idx="346">
                  <c:v>1215</c:v>
                </c:pt>
                <c:pt idx="347">
                  <c:v>1213</c:v>
                </c:pt>
                <c:pt idx="348">
                  <c:v>1213</c:v>
                </c:pt>
                <c:pt idx="349">
                  <c:v>1211</c:v>
                </c:pt>
                <c:pt idx="350">
                  <c:v>1208</c:v>
                </c:pt>
                <c:pt idx="351">
                  <c:v>1198</c:v>
                </c:pt>
                <c:pt idx="352">
                  <c:v>1198</c:v>
                </c:pt>
                <c:pt idx="353">
                  <c:v>1196</c:v>
                </c:pt>
                <c:pt idx="354">
                  <c:v>1193</c:v>
                </c:pt>
                <c:pt idx="355">
                  <c:v>1189</c:v>
                </c:pt>
                <c:pt idx="356">
                  <c:v>1188</c:v>
                </c:pt>
                <c:pt idx="357">
                  <c:v>1188</c:v>
                </c:pt>
                <c:pt idx="358">
                  <c:v>1182</c:v>
                </c:pt>
                <c:pt idx="359">
                  <c:v>1179</c:v>
                </c:pt>
                <c:pt idx="360">
                  <c:v>1178</c:v>
                </c:pt>
                <c:pt idx="361">
                  <c:v>1178</c:v>
                </c:pt>
                <c:pt idx="362">
                  <c:v>1175</c:v>
                </c:pt>
                <c:pt idx="363">
                  <c:v>1174</c:v>
                </c:pt>
                <c:pt idx="364">
                  <c:v>1173</c:v>
                </c:pt>
                <c:pt idx="365">
                  <c:v>1171</c:v>
                </c:pt>
                <c:pt idx="366">
                  <c:v>1161</c:v>
                </c:pt>
                <c:pt idx="367">
                  <c:v>1161</c:v>
                </c:pt>
                <c:pt idx="368">
                  <c:v>1152</c:v>
                </c:pt>
                <c:pt idx="369">
                  <c:v>1149</c:v>
                </c:pt>
                <c:pt idx="370">
                  <c:v>1147</c:v>
                </c:pt>
                <c:pt idx="371">
                  <c:v>1141</c:v>
                </c:pt>
                <c:pt idx="372">
                  <c:v>1134</c:v>
                </c:pt>
                <c:pt idx="373">
                  <c:v>1131</c:v>
                </c:pt>
                <c:pt idx="374">
                  <c:v>1125</c:v>
                </c:pt>
                <c:pt idx="375">
                  <c:v>1123</c:v>
                </c:pt>
                <c:pt idx="376">
                  <c:v>1120</c:v>
                </c:pt>
                <c:pt idx="377">
                  <c:v>1117</c:v>
                </c:pt>
                <c:pt idx="378">
                  <c:v>1115</c:v>
                </c:pt>
                <c:pt idx="379">
                  <c:v>1109</c:v>
                </c:pt>
                <c:pt idx="380">
                  <c:v>1106</c:v>
                </c:pt>
                <c:pt idx="381">
                  <c:v>1102</c:v>
                </c:pt>
                <c:pt idx="382">
                  <c:v>1097</c:v>
                </c:pt>
                <c:pt idx="383">
                  <c:v>1092</c:v>
                </c:pt>
                <c:pt idx="384">
                  <c:v>1089</c:v>
                </c:pt>
                <c:pt idx="385">
                  <c:v>1088</c:v>
                </c:pt>
                <c:pt idx="386">
                  <c:v>1086</c:v>
                </c:pt>
                <c:pt idx="387">
                  <c:v>1080</c:v>
                </c:pt>
                <c:pt idx="388">
                  <c:v>1078</c:v>
                </c:pt>
                <c:pt idx="389">
                  <c:v>1073</c:v>
                </c:pt>
                <c:pt idx="390">
                  <c:v>1068</c:v>
                </c:pt>
                <c:pt idx="391">
                  <c:v>1066</c:v>
                </c:pt>
                <c:pt idx="392">
                  <c:v>1062</c:v>
                </c:pt>
                <c:pt idx="393">
                  <c:v>1052</c:v>
                </c:pt>
                <c:pt idx="394">
                  <c:v>1048</c:v>
                </c:pt>
                <c:pt idx="395">
                  <c:v>1047</c:v>
                </c:pt>
                <c:pt idx="396">
                  <c:v>1045</c:v>
                </c:pt>
                <c:pt idx="397">
                  <c:v>1043</c:v>
                </c:pt>
                <c:pt idx="398">
                  <c:v>1034</c:v>
                </c:pt>
                <c:pt idx="399">
                  <c:v>1033</c:v>
                </c:pt>
                <c:pt idx="400">
                  <c:v>1028</c:v>
                </c:pt>
                <c:pt idx="401">
                  <c:v>1027</c:v>
                </c:pt>
                <c:pt idx="402">
                  <c:v>1026</c:v>
                </c:pt>
                <c:pt idx="403">
                  <c:v>1019</c:v>
                </c:pt>
                <c:pt idx="404">
                  <c:v>1016</c:v>
                </c:pt>
                <c:pt idx="405">
                  <c:v>1012</c:v>
                </c:pt>
                <c:pt idx="406">
                  <c:v>1008</c:v>
                </c:pt>
                <c:pt idx="407">
                  <c:v>1008</c:v>
                </c:pt>
                <c:pt idx="408">
                  <c:v>1003</c:v>
                </c:pt>
                <c:pt idx="409">
                  <c:v>1001</c:v>
                </c:pt>
                <c:pt idx="410">
                  <c:v>999</c:v>
                </c:pt>
                <c:pt idx="411">
                  <c:v>992</c:v>
                </c:pt>
                <c:pt idx="412">
                  <c:v>990</c:v>
                </c:pt>
                <c:pt idx="413">
                  <c:v>988</c:v>
                </c:pt>
                <c:pt idx="414">
                  <c:v>981</c:v>
                </c:pt>
                <c:pt idx="415">
                  <c:v>981</c:v>
                </c:pt>
                <c:pt idx="416">
                  <c:v>981</c:v>
                </c:pt>
                <c:pt idx="417">
                  <c:v>978</c:v>
                </c:pt>
                <c:pt idx="418">
                  <c:v>976</c:v>
                </c:pt>
                <c:pt idx="419">
                  <c:v>976</c:v>
                </c:pt>
                <c:pt idx="420">
                  <c:v>973</c:v>
                </c:pt>
                <c:pt idx="421">
                  <c:v>973</c:v>
                </c:pt>
                <c:pt idx="422">
                  <c:v>972</c:v>
                </c:pt>
                <c:pt idx="423">
                  <c:v>971</c:v>
                </c:pt>
                <c:pt idx="424">
                  <c:v>971</c:v>
                </c:pt>
                <c:pt idx="425">
                  <c:v>965</c:v>
                </c:pt>
                <c:pt idx="426">
                  <c:v>961</c:v>
                </c:pt>
                <c:pt idx="427">
                  <c:v>960</c:v>
                </c:pt>
                <c:pt idx="428">
                  <c:v>957</c:v>
                </c:pt>
                <c:pt idx="429">
                  <c:v>945</c:v>
                </c:pt>
                <c:pt idx="430">
                  <c:v>943</c:v>
                </c:pt>
                <c:pt idx="431">
                  <c:v>937</c:v>
                </c:pt>
                <c:pt idx="432">
                  <c:v>936</c:v>
                </c:pt>
                <c:pt idx="433">
                  <c:v>929</c:v>
                </c:pt>
                <c:pt idx="434">
                  <c:v>928</c:v>
                </c:pt>
                <c:pt idx="435">
                  <c:v>928</c:v>
                </c:pt>
                <c:pt idx="436">
                  <c:v>928</c:v>
                </c:pt>
                <c:pt idx="437">
                  <c:v>926</c:v>
                </c:pt>
                <c:pt idx="438">
                  <c:v>915</c:v>
                </c:pt>
                <c:pt idx="439">
                  <c:v>914</c:v>
                </c:pt>
                <c:pt idx="440">
                  <c:v>913</c:v>
                </c:pt>
                <c:pt idx="441">
                  <c:v>910</c:v>
                </c:pt>
                <c:pt idx="442">
                  <c:v>909</c:v>
                </c:pt>
                <c:pt idx="443">
                  <c:v>907</c:v>
                </c:pt>
                <c:pt idx="444">
                  <c:v>906</c:v>
                </c:pt>
                <c:pt idx="445">
                  <c:v>904</c:v>
                </c:pt>
                <c:pt idx="446">
                  <c:v>902</c:v>
                </c:pt>
                <c:pt idx="447">
                  <c:v>901</c:v>
                </c:pt>
                <c:pt idx="448">
                  <c:v>900</c:v>
                </c:pt>
                <c:pt idx="449">
                  <c:v>895</c:v>
                </c:pt>
                <c:pt idx="450">
                  <c:v>894</c:v>
                </c:pt>
                <c:pt idx="451">
                  <c:v>893</c:v>
                </c:pt>
                <c:pt idx="452">
                  <c:v>892</c:v>
                </c:pt>
                <c:pt idx="453">
                  <c:v>889</c:v>
                </c:pt>
                <c:pt idx="454">
                  <c:v>882</c:v>
                </c:pt>
                <c:pt idx="455">
                  <c:v>882</c:v>
                </c:pt>
                <c:pt idx="456">
                  <c:v>879</c:v>
                </c:pt>
                <c:pt idx="457">
                  <c:v>877</c:v>
                </c:pt>
                <c:pt idx="458">
                  <c:v>877</c:v>
                </c:pt>
                <c:pt idx="459">
                  <c:v>869</c:v>
                </c:pt>
                <c:pt idx="460">
                  <c:v>868</c:v>
                </c:pt>
                <c:pt idx="461">
                  <c:v>863</c:v>
                </c:pt>
                <c:pt idx="462">
                  <c:v>860</c:v>
                </c:pt>
                <c:pt idx="463">
                  <c:v>860</c:v>
                </c:pt>
                <c:pt idx="464">
                  <c:v>859</c:v>
                </c:pt>
                <c:pt idx="465">
                  <c:v>854</c:v>
                </c:pt>
                <c:pt idx="466">
                  <c:v>850</c:v>
                </c:pt>
                <c:pt idx="467">
                  <c:v>849</c:v>
                </c:pt>
                <c:pt idx="468">
                  <c:v>844</c:v>
                </c:pt>
                <c:pt idx="469">
                  <c:v>839</c:v>
                </c:pt>
                <c:pt idx="470">
                  <c:v>835</c:v>
                </c:pt>
                <c:pt idx="471">
                  <c:v>834</c:v>
                </c:pt>
                <c:pt idx="472">
                  <c:v>825</c:v>
                </c:pt>
                <c:pt idx="473">
                  <c:v>816</c:v>
                </c:pt>
                <c:pt idx="474">
                  <c:v>809</c:v>
                </c:pt>
                <c:pt idx="475">
                  <c:v>805</c:v>
                </c:pt>
                <c:pt idx="476">
                  <c:v>797</c:v>
                </c:pt>
                <c:pt idx="477">
                  <c:v>794</c:v>
                </c:pt>
                <c:pt idx="478">
                  <c:v>794</c:v>
                </c:pt>
                <c:pt idx="479">
                  <c:v>793</c:v>
                </c:pt>
                <c:pt idx="480">
                  <c:v>789</c:v>
                </c:pt>
                <c:pt idx="481">
                  <c:v>787</c:v>
                </c:pt>
                <c:pt idx="482">
                  <c:v>772</c:v>
                </c:pt>
                <c:pt idx="483">
                  <c:v>769</c:v>
                </c:pt>
                <c:pt idx="484">
                  <c:v>767</c:v>
                </c:pt>
                <c:pt idx="485">
                  <c:v>758</c:v>
                </c:pt>
                <c:pt idx="486">
                  <c:v>758</c:v>
                </c:pt>
                <c:pt idx="487">
                  <c:v>751</c:v>
                </c:pt>
                <c:pt idx="488">
                  <c:v>749</c:v>
                </c:pt>
                <c:pt idx="489">
                  <c:v>747</c:v>
                </c:pt>
                <c:pt idx="490">
                  <c:v>746</c:v>
                </c:pt>
                <c:pt idx="491">
                  <c:v>746</c:v>
                </c:pt>
                <c:pt idx="492">
                  <c:v>745</c:v>
                </c:pt>
                <c:pt idx="493">
                  <c:v>736</c:v>
                </c:pt>
                <c:pt idx="494">
                  <c:v>735</c:v>
                </c:pt>
                <c:pt idx="495">
                  <c:v>734</c:v>
                </c:pt>
                <c:pt idx="496">
                  <c:v>733</c:v>
                </c:pt>
                <c:pt idx="497">
                  <c:v>732</c:v>
                </c:pt>
                <c:pt idx="498">
                  <c:v>731</c:v>
                </c:pt>
                <c:pt idx="499">
                  <c:v>731</c:v>
                </c:pt>
                <c:pt idx="500">
                  <c:v>729</c:v>
                </c:pt>
                <c:pt idx="501">
                  <c:v>727</c:v>
                </c:pt>
                <c:pt idx="502">
                  <c:v>727</c:v>
                </c:pt>
                <c:pt idx="503">
                  <c:v>725</c:v>
                </c:pt>
                <c:pt idx="504">
                  <c:v>724</c:v>
                </c:pt>
                <c:pt idx="505">
                  <c:v>715</c:v>
                </c:pt>
                <c:pt idx="506">
                  <c:v>704</c:v>
                </c:pt>
                <c:pt idx="507">
                  <c:v>702</c:v>
                </c:pt>
                <c:pt idx="508">
                  <c:v>691</c:v>
                </c:pt>
                <c:pt idx="509">
                  <c:v>685</c:v>
                </c:pt>
                <c:pt idx="510">
                  <c:v>684</c:v>
                </c:pt>
                <c:pt idx="511">
                  <c:v>683</c:v>
                </c:pt>
                <c:pt idx="512">
                  <c:v>680</c:v>
                </c:pt>
                <c:pt idx="513">
                  <c:v>670</c:v>
                </c:pt>
                <c:pt idx="514">
                  <c:v>664</c:v>
                </c:pt>
                <c:pt idx="515">
                  <c:v>661</c:v>
                </c:pt>
                <c:pt idx="516">
                  <c:v>656</c:v>
                </c:pt>
                <c:pt idx="517">
                  <c:v>655</c:v>
                </c:pt>
                <c:pt idx="518">
                  <c:v>653</c:v>
                </c:pt>
                <c:pt idx="519">
                  <c:v>642</c:v>
                </c:pt>
                <c:pt idx="520">
                  <c:v>641</c:v>
                </c:pt>
                <c:pt idx="521">
                  <c:v>641</c:v>
                </c:pt>
                <c:pt idx="522">
                  <c:v>635</c:v>
                </c:pt>
                <c:pt idx="523">
                  <c:v>633</c:v>
                </c:pt>
                <c:pt idx="524">
                  <c:v>629</c:v>
                </c:pt>
                <c:pt idx="525">
                  <c:v>622</c:v>
                </c:pt>
                <c:pt idx="526">
                  <c:v>614</c:v>
                </c:pt>
                <c:pt idx="527">
                  <c:v>611</c:v>
                </c:pt>
                <c:pt idx="528">
                  <c:v>610</c:v>
                </c:pt>
                <c:pt idx="529">
                  <c:v>608</c:v>
                </c:pt>
                <c:pt idx="530">
                  <c:v>606</c:v>
                </c:pt>
                <c:pt idx="531">
                  <c:v>606</c:v>
                </c:pt>
                <c:pt idx="532">
                  <c:v>594</c:v>
                </c:pt>
                <c:pt idx="533">
                  <c:v>587</c:v>
                </c:pt>
                <c:pt idx="534">
                  <c:v>587</c:v>
                </c:pt>
                <c:pt idx="535">
                  <c:v>586</c:v>
                </c:pt>
                <c:pt idx="536">
                  <c:v>577</c:v>
                </c:pt>
                <c:pt idx="537">
                  <c:v>576</c:v>
                </c:pt>
                <c:pt idx="538">
                  <c:v>575</c:v>
                </c:pt>
                <c:pt idx="539">
                  <c:v>573</c:v>
                </c:pt>
                <c:pt idx="540">
                  <c:v>562</c:v>
                </c:pt>
                <c:pt idx="541">
                  <c:v>562</c:v>
                </c:pt>
                <c:pt idx="542">
                  <c:v>561</c:v>
                </c:pt>
                <c:pt idx="543">
                  <c:v>557</c:v>
                </c:pt>
                <c:pt idx="544">
                  <c:v>551</c:v>
                </c:pt>
                <c:pt idx="545">
                  <c:v>546</c:v>
                </c:pt>
                <c:pt idx="546">
                  <c:v>544</c:v>
                </c:pt>
                <c:pt idx="547">
                  <c:v>542</c:v>
                </c:pt>
                <c:pt idx="548">
                  <c:v>542</c:v>
                </c:pt>
                <c:pt idx="549">
                  <c:v>534</c:v>
                </c:pt>
                <c:pt idx="550">
                  <c:v>530</c:v>
                </c:pt>
                <c:pt idx="551">
                  <c:v>525</c:v>
                </c:pt>
                <c:pt idx="552">
                  <c:v>518</c:v>
                </c:pt>
                <c:pt idx="553">
                  <c:v>518</c:v>
                </c:pt>
                <c:pt idx="554">
                  <c:v>515</c:v>
                </c:pt>
                <c:pt idx="555">
                  <c:v>506</c:v>
                </c:pt>
                <c:pt idx="556">
                  <c:v>506</c:v>
                </c:pt>
                <c:pt idx="557">
                  <c:v>502</c:v>
                </c:pt>
                <c:pt idx="558">
                  <c:v>500</c:v>
                </c:pt>
                <c:pt idx="559">
                  <c:v>499</c:v>
                </c:pt>
                <c:pt idx="560">
                  <c:v>496</c:v>
                </c:pt>
                <c:pt idx="561">
                  <c:v>494</c:v>
                </c:pt>
                <c:pt idx="562">
                  <c:v>490</c:v>
                </c:pt>
                <c:pt idx="563">
                  <c:v>486</c:v>
                </c:pt>
                <c:pt idx="564">
                  <c:v>482</c:v>
                </c:pt>
                <c:pt idx="565">
                  <c:v>475</c:v>
                </c:pt>
                <c:pt idx="566">
                  <c:v>470</c:v>
                </c:pt>
                <c:pt idx="567">
                  <c:v>470</c:v>
                </c:pt>
                <c:pt idx="568">
                  <c:v>467</c:v>
                </c:pt>
                <c:pt idx="569">
                  <c:v>463</c:v>
                </c:pt>
                <c:pt idx="570">
                  <c:v>461</c:v>
                </c:pt>
                <c:pt idx="571">
                  <c:v>460</c:v>
                </c:pt>
                <c:pt idx="572">
                  <c:v>459</c:v>
                </c:pt>
                <c:pt idx="573">
                  <c:v>458</c:v>
                </c:pt>
                <c:pt idx="574">
                  <c:v>454</c:v>
                </c:pt>
                <c:pt idx="575">
                  <c:v>450</c:v>
                </c:pt>
                <c:pt idx="576">
                  <c:v>446</c:v>
                </c:pt>
                <c:pt idx="577">
                  <c:v>443</c:v>
                </c:pt>
                <c:pt idx="578">
                  <c:v>443</c:v>
                </c:pt>
                <c:pt idx="579">
                  <c:v>442</c:v>
                </c:pt>
                <c:pt idx="580">
                  <c:v>441</c:v>
                </c:pt>
                <c:pt idx="581">
                  <c:v>438</c:v>
                </c:pt>
                <c:pt idx="582">
                  <c:v>437</c:v>
                </c:pt>
                <c:pt idx="583">
                  <c:v>436</c:v>
                </c:pt>
                <c:pt idx="584">
                  <c:v>434</c:v>
                </c:pt>
                <c:pt idx="585">
                  <c:v>434</c:v>
                </c:pt>
                <c:pt idx="586">
                  <c:v>433</c:v>
                </c:pt>
                <c:pt idx="587">
                  <c:v>431</c:v>
                </c:pt>
                <c:pt idx="588">
                  <c:v>428</c:v>
                </c:pt>
                <c:pt idx="589">
                  <c:v>426</c:v>
                </c:pt>
                <c:pt idx="590">
                  <c:v>422</c:v>
                </c:pt>
                <c:pt idx="591">
                  <c:v>418</c:v>
                </c:pt>
                <c:pt idx="592">
                  <c:v>417</c:v>
                </c:pt>
                <c:pt idx="593">
                  <c:v>414</c:v>
                </c:pt>
                <c:pt idx="594">
                  <c:v>414</c:v>
                </c:pt>
                <c:pt idx="595">
                  <c:v>413</c:v>
                </c:pt>
                <c:pt idx="596">
                  <c:v>411</c:v>
                </c:pt>
                <c:pt idx="597">
                  <c:v>411</c:v>
                </c:pt>
                <c:pt idx="598">
                  <c:v>411</c:v>
                </c:pt>
                <c:pt idx="599">
                  <c:v>410</c:v>
                </c:pt>
                <c:pt idx="600">
                  <c:v>406</c:v>
                </c:pt>
                <c:pt idx="601">
                  <c:v>405</c:v>
                </c:pt>
                <c:pt idx="602">
                  <c:v>405</c:v>
                </c:pt>
                <c:pt idx="603">
                  <c:v>405</c:v>
                </c:pt>
                <c:pt idx="604">
                  <c:v>404</c:v>
                </c:pt>
                <c:pt idx="605">
                  <c:v>404</c:v>
                </c:pt>
                <c:pt idx="606">
                  <c:v>401</c:v>
                </c:pt>
                <c:pt idx="607">
                  <c:v>401</c:v>
                </c:pt>
                <c:pt idx="608">
                  <c:v>397</c:v>
                </c:pt>
                <c:pt idx="609">
                  <c:v>396</c:v>
                </c:pt>
                <c:pt idx="610">
                  <c:v>395</c:v>
                </c:pt>
                <c:pt idx="611">
                  <c:v>393</c:v>
                </c:pt>
                <c:pt idx="612">
                  <c:v>393</c:v>
                </c:pt>
                <c:pt idx="613">
                  <c:v>382</c:v>
                </c:pt>
                <c:pt idx="614">
                  <c:v>382</c:v>
                </c:pt>
                <c:pt idx="615">
                  <c:v>373</c:v>
                </c:pt>
                <c:pt idx="616">
                  <c:v>369</c:v>
                </c:pt>
                <c:pt idx="617">
                  <c:v>367</c:v>
                </c:pt>
                <c:pt idx="618">
                  <c:v>362</c:v>
                </c:pt>
                <c:pt idx="619">
                  <c:v>359</c:v>
                </c:pt>
                <c:pt idx="620">
                  <c:v>358</c:v>
                </c:pt>
                <c:pt idx="621">
                  <c:v>358</c:v>
                </c:pt>
                <c:pt idx="622">
                  <c:v>357</c:v>
                </c:pt>
                <c:pt idx="623">
                  <c:v>348</c:v>
                </c:pt>
                <c:pt idx="624">
                  <c:v>347</c:v>
                </c:pt>
                <c:pt idx="625">
                  <c:v>330</c:v>
                </c:pt>
                <c:pt idx="626">
                  <c:v>326</c:v>
                </c:pt>
                <c:pt idx="627">
                  <c:v>325</c:v>
                </c:pt>
                <c:pt idx="628">
                  <c:v>316</c:v>
                </c:pt>
                <c:pt idx="629">
                  <c:v>316</c:v>
                </c:pt>
                <c:pt idx="630">
                  <c:v>315</c:v>
                </c:pt>
                <c:pt idx="631">
                  <c:v>315</c:v>
                </c:pt>
                <c:pt idx="632">
                  <c:v>312</c:v>
                </c:pt>
                <c:pt idx="633">
                  <c:v>311</c:v>
                </c:pt>
                <c:pt idx="634">
                  <c:v>310</c:v>
                </c:pt>
                <c:pt idx="635">
                  <c:v>306</c:v>
                </c:pt>
                <c:pt idx="636">
                  <c:v>304</c:v>
                </c:pt>
                <c:pt idx="637">
                  <c:v>301</c:v>
                </c:pt>
                <c:pt idx="638">
                  <c:v>299</c:v>
                </c:pt>
                <c:pt idx="639">
                  <c:v>297</c:v>
                </c:pt>
                <c:pt idx="640">
                  <c:v>296</c:v>
                </c:pt>
                <c:pt idx="641">
                  <c:v>290</c:v>
                </c:pt>
                <c:pt idx="642">
                  <c:v>289</c:v>
                </c:pt>
                <c:pt idx="643">
                  <c:v>279</c:v>
                </c:pt>
                <c:pt idx="644">
                  <c:v>278</c:v>
                </c:pt>
                <c:pt idx="645">
                  <c:v>275</c:v>
                </c:pt>
                <c:pt idx="646">
                  <c:v>275</c:v>
                </c:pt>
                <c:pt idx="647">
                  <c:v>274</c:v>
                </c:pt>
                <c:pt idx="648">
                  <c:v>270</c:v>
                </c:pt>
                <c:pt idx="649">
                  <c:v>270</c:v>
                </c:pt>
                <c:pt idx="650">
                  <c:v>270</c:v>
                </c:pt>
                <c:pt idx="651">
                  <c:v>269</c:v>
                </c:pt>
                <c:pt idx="652">
                  <c:v>266</c:v>
                </c:pt>
                <c:pt idx="653">
                  <c:v>266</c:v>
                </c:pt>
                <c:pt idx="654">
                  <c:v>265</c:v>
                </c:pt>
                <c:pt idx="655">
                  <c:v>265</c:v>
                </c:pt>
                <c:pt idx="656">
                  <c:v>264</c:v>
                </c:pt>
                <c:pt idx="657">
                  <c:v>264</c:v>
                </c:pt>
                <c:pt idx="658">
                  <c:v>263</c:v>
                </c:pt>
                <c:pt idx="659">
                  <c:v>263</c:v>
                </c:pt>
                <c:pt idx="660">
                  <c:v>260</c:v>
                </c:pt>
                <c:pt idx="661">
                  <c:v>257</c:v>
                </c:pt>
                <c:pt idx="662">
                  <c:v>254</c:v>
                </c:pt>
                <c:pt idx="663">
                  <c:v>251</c:v>
                </c:pt>
                <c:pt idx="664">
                  <c:v>244</c:v>
                </c:pt>
                <c:pt idx="665">
                  <c:v>242</c:v>
                </c:pt>
                <c:pt idx="666">
                  <c:v>237</c:v>
                </c:pt>
                <c:pt idx="667">
                  <c:v>235</c:v>
                </c:pt>
                <c:pt idx="668">
                  <c:v>235</c:v>
                </c:pt>
                <c:pt idx="669">
                  <c:v>235</c:v>
                </c:pt>
                <c:pt idx="670">
                  <c:v>233</c:v>
                </c:pt>
                <c:pt idx="671">
                  <c:v>231</c:v>
                </c:pt>
                <c:pt idx="672">
                  <c:v>227</c:v>
                </c:pt>
                <c:pt idx="673">
                  <c:v>225</c:v>
                </c:pt>
                <c:pt idx="674">
                  <c:v>224</c:v>
                </c:pt>
                <c:pt idx="675">
                  <c:v>221</c:v>
                </c:pt>
                <c:pt idx="676">
                  <c:v>218</c:v>
                </c:pt>
                <c:pt idx="677">
                  <c:v>215</c:v>
                </c:pt>
                <c:pt idx="678">
                  <c:v>211</c:v>
                </c:pt>
                <c:pt idx="679">
                  <c:v>210</c:v>
                </c:pt>
                <c:pt idx="680">
                  <c:v>209</c:v>
                </c:pt>
                <c:pt idx="681">
                  <c:v>199</c:v>
                </c:pt>
                <c:pt idx="682">
                  <c:v>198</c:v>
                </c:pt>
                <c:pt idx="683">
                  <c:v>195</c:v>
                </c:pt>
                <c:pt idx="684">
                  <c:v>193</c:v>
                </c:pt>
                <c:pt idx="685">
                  <c:v>191</c:v>
                </c:pt>
                <c:pt idx="686">
                  <c:v>188</c:v>
                </c:pt>
                <c:pt idx="687">
                  <c:v>187</c:v>
                </c:pt>
                <c:pt idx="688">
                  <c:v>186</c:v>
                </c:pt>
                <c:pt idx="689">
                  <c:v>185</c:v>
                </c:pt>
                <c:pt idx="690">
                  <c:v>184</c:v>
                </c:pt>
                <c:pt idx="691">
                  <c:v>183</c:v>
                </c:pt>
                <c:pt idx="692">
                  <c:v>183</c:v>
                </c:pt>
                <c:pt idx="693">
                  <c:v>182</c:v>
                </c:pt>
                <c:pt idx="694">
                  <c:v>178</c:v>
                </c:pt>
                <c:pt idx="695">
                  <c:v>176</c:v>
                </c:pt>
                <c:pt idx="696">
                  <c:v>175</c:v>
                </c:pt>
                <c:pt idx="697">
                  <c:v>174</c:v>
                </c:pt>
                <c:pt idx="698">
                  <c:v>174</c:v>
                </c:pt>
                <c:pt idx="699">
                  <c:v>174</c:v>
                </c:pt>
                <c:pt idx="700">
                  <c:v>172</c:v>
                </c:pt>
                <c:pt idx="701">
                  <c:v>172</c:v>
                </c:pt>
                <c:pt idx="702">
                  <c:v>170</c:v>
                </c:pt>
                <c:pt idx="703">
                  <c:v>170</c:v>
                </c:pt>
                <c:pt idx="704">
                  <c:v>169</c:v>
                </c:pt>
                <c:pt idx="705">
                  <c:v>162</c:v>
                </c:pt>
                <c:pt idx="706">
                  <c:v>162</c:v>
                </c:pt>
                <c:pt idx="707">
                  <c:v>158</c:v>
                </c:pt>
                <c:pt idx="708">
                  <c:v>156</c:v>
                </c:pt>
                <c:pt idx="709">
                  <c:v>156</c:v>
                </c:pt>
                <c:pt idx="710">
                  <c:v>153</c:v>
                </c:pt>
                <c:pt idx="711">
                  <c:v>151</c:v>
                </c:pt>
                <c:pt idx="712">
                  <c:v>149</c:v>
                </c:pt>
                <c:pt idx="713">
                  <c:v>148</c:v>
                </c:pt>
                <c:pt idx="714">
                  <c:v>147</c:v>
                </c:pt>
                <c:pt idx="715">
                  <c:v>146</c:v>
                </c:pt>
                <c:pt idx="716">
                  <c:v>143</c:v>
                </c:pt>
                <c:pt idx="717">
                  <c:v>140</c:v>
                </c:pt>
                <c:pt idx="718">
                  <c:v>139</c:v>
                </c:pt>
                <c:pt idx="719">
                  <c:v>138</c:v>
                </c:pt>
                <c:pt idx="720">
                  <c:v>137</c:v>
                </c:pt>
                <c:pt idx="721">
                  <c:v>134</c:v>
                </c:pt>
                <c:pt idx="722">
                  <c:v>132</c:v>
                </c:pt>
                <c:pt idx="723">
                  <c:v>131</c:v>
                </c:pt>
                <c:pt idx="724">
                  <c:v>129</c:v>
                </c:pt>
                <c:pt idx="725">
                  <c:v>127</c:v>
                </c:pt>
                <c:pt idx="726">
                  <c:v>126</c:v>
                </c:pt>
                <c:pt idx="727">
                  <c:v>125</c:v>
                </c:pt>
                <c:pt idx="728">
                  <c:v>125</c:v>
                </c:pt>
                <c:pt idx="729">
                  <c:v>122</c:v>
                </c:pt>
                <c:pt idx="730">
                  <c:v>122</c:v>
                </c:pt>
                <c:pt idx="731">
                  <c:v>122</c:v>
                </c:pt>
                <c:pt idx="732">
                  <c:v>121</c:v>
                </c:pt>
                <c:pt idx="733">
                  <c:v>121</c:v>
                </c:pt>
                <c:pt idx="734">
                  <c:v>120</c:v>
                </c:pt>
                <c:pt idx="735">
                  <c:v>116</c:v>
                </c:pt>
                <c:pt idx="736">
                  <c:v>115</c:v>
                </c:pt>
                <c:pt idx="737">
                  <c:v>106</c:v>
                </c:pt>
                <c:pt idx="738">
                  <c:v>106</c:v>
                </c:pt>
                <c:pt idx="739">
                  <c:v>103</c:v>
                </c:pt>
                <c:pt idx="740">
                  <c:v>103</c:v>
                </c:pt>
                <c:pt idx="741">
                  <c:v>103</c:v>
                </c:pt>
                <c:pt idx="742">
                  <c:v>102</c:v>
                </c:pt>
                <c:pt idx="743">
                  <c:v>102</c:v>
                </c:pt>
                <c:pt idx="744">
                  <c:v>101</c:v>
                </c:pt>
                <c:pt idx="745">
                  <c:v>100</c:v>
                </c:pt>
                <c:pt idx="746">
                  <c:v>99</c:v>
                </c:pt>
                <c:pt idx="747">
                  <c:v>99</c:v>
                </c:pt>
                <c:pt idx="748">
                  <c:v>99</c:v>
                </c:pt>
                <c:pt idx="749">
                  <c:v>98</c:v>
                </c:pt>
                <c:pt idx="750">
                  <c:v>96</c:v>
                </c:pt>
                <c:pt idx="751">
                  <c:v>96</c:v>
                </c:pt>
                <c:pt idx="752">
                  <c:v>94</c:v>
                </c:pt>
                <c:pt idx="753">
                  <c:v>93</c:v>
                </c:pt>
                <c:pt idx="754">
                  <c:v>92</c:v>
                </c:pt>
                <c:pt idx="755">
                  <c:v>92</c:v>
                </c:pt>
                <c:pt idx="756">
                  <c:v>92</c:v>
                </c:pt>
                <c:pt idx="757">
                  <c:v>91</c:v>
                </c:pt>
                <c:pt idx="758">
                  <c:v>91</c:v>
                </c:pt>
                <c:pt idx="759">
                  <c:v>90</c:v>
                </c:pt>
                <c:pt idx="760">
                  <c:v>90</c:v>
                </c:pt>
                <c:pt idx="761">
                  <c:v>90</c:v>
                </c:pt>
                <c:pt idx="762">
                  <c:v>88</c:v>
                </c:pt>
                <c:pt idx="763">
                  <c:v>87</c:v>
                </c:pt>
                <c:pt idx="764">
                  <c:v>87</c:v>
                </c:pt>
                <c:pt idx="765">
                  <c:v>85</c:v>
                </c:pt>
                <c:pt idx="766">
                  <c:v>83</c:v>
                </c:pt>
                <c:pt idx="767">
                  <c:v>81</c:v>
                </c:pt>
                <c:pt idx="768">
                  <c:v>81</c:v>
                </c:pt>
                <c:pt idx="769">
                  <c:v>81</c:v>
                </c:pt>
                <c:pt idx="770">
                  <c:v>81</c:v>
                </c:pt>
                <c:pt idx="771">
                  <c:v>80</c:v>
                </c:pt>
                <c:pt idx="772">
                  <c:v>79</c:v>
                </c:pt>
                <c:pt idx="773">
                  <c:v>79</c:v>
                </c:pt>
                <c:pt idx="774">
                  <c:v>79</c:v>
                </c:pt>
                <c:pt idx="775">
                  <c:v>79</c:v>
                </c:pt>
                <c:pt idx="776">
                  <c:v>78</c:v>
                </c:pt>
                <c:pt idx="777">
                  <c:v>78</c:v>
                </c:pt>
                <c:pt idx="778">
                  <c:v>78</c:v>
                </c:pt>
                <c:pt idx="779">
                  <c:v>77</c:v>
                </c:pt>
                <c:pt idx="780">
                  <c:v>77</c:v>
                </c:pt>
                <c:pt idx="781">
                  <c:v>76</c:v>
                </c:pt>
                <c:pt idx="782">
                  <c:v>75</c:v>
                </c:pt>
                <c:pt idx="783">
                  <c:v>75</c:v>
                </c:pt>
                <c:pt idx="784">
                  <c:v>75</c:v>
                </c:pt>
                <c:pt idx="785">
                  <c:v>74</c:v>
                </c:pt>
                <c:pt idx="786">
                  <c:v>74</c:v>
                </c:pt>
                <c:pt idx="787">
                  <c:v>72</c:v>
                </c:pt>
                <c:pt idx="788">
                  <c:v>72</c:v>
                </c:pt>
                <c:pt idx="789">
                  <c:v>72</c:v>
                </c:pt>
                <c:pt idx="790">
                  <c:v>72</c:v>
                </c:pt>
                <c:pt idx="791">
                  <c:v>71</c:v>
                </c:pt>
                <c:pt idx="792">
                  <c:v>71</c:v>
                </c:pt>
                <c:pt idx="793">
                  <c:v>71</c:v>
                </c:pt>
                <c:pt idx="794">
                  <c:v>70</c:v>
                </c:pt>
                <c:pt idx="795">
                  <c:v>70</c:v>
                </c:pt>
                <c:pt idx="796">
                  <c:v>70</c:v>
                </c:pt>
                <c:pt idx="797">
                  <c:v>69</c:v>
                </c:pt>
                <c:pt idx="798">
                  <c:v>69</c:v>
                </c:pt>
                <c:pt idx="799">
                  <c:v>69</c:v>
                </c:pt>
                <c:pt idx="800">
                  <c:v>69</c:v>
                </c:pt>
                <c:pt idx="801">
                  <c:v>68</c:v>
                </c:pt>
                <c:pt idx="802">
                  <c:v>68</c:v>
                </c:pt>
                <c:pt idx="803">
                  <c:v>68</c:v>
                </c:pt>
                <c:pt idx="804">
                  <c:v>68</c:v>
                </c:pt>
                <c:pt idx="805">
                  <c:v>68</c:v>
                </c:pt>
                <c:pt idx="806">
                  <c:v>67</c:v>
                </c:pt>
                <c:pt idx="807">
                  <c:v>66</c:v>
                </c:pt>
                <c:pt idx="808">
                  <c:v>66</c:v>
                </c:pt>
                <c:pt idx="809">
                  <c:v>66</c:v>
                </c:pt>
                <c:pt idx="810">
                  <c:v>66</c:v>
                </c:pt>
                <c:pt idx="811">
                  <c:v>65</c:v>
                </c:pt>
                <c:pt idx="812">
                  <c:v>65</c:v>
                </c:pt>
                <c:pt idx="813">
                  <c:v>65</c:v>
                </c:pt>
                <c:pt idx="814">
                  <c:v>64</c:v>
                </c:pt>
                <c:pt idx="815">
                  <c:v>63</c:v>
                </c:pt>
                <c:pt idx="816">
                  <c:v>63</c:v>
                </c:pt>
                <c:pt idx="817">
                  <c:v>63</c:v>
                </c:pt>
                <c:pt idx="818">
                  <c:v>63</c:v>
                </c:pt>
                <c:pt idx="819">
                  <c:v>63</c:v>
                </c:pt>
                <c:pt idx="820">
                  <c:v>63</c:v>
                </c:pt>
                <c:pt idx="821">
                  <c:v>62</c:v>
                </c:pt>
                <c:pt idx="822">
                  <c:v>62</c:v>
                </c:pt>
                <c:pt idx="823">
                  <c:v>62</c:v>
                </c:pt>
                <c:pt idx="824">
                  <c:v>62</c:v>
                </c:pt>
                <c:pt idx="825">
                  <c:v>61</c:v>
                </c:pt>
                <c:pt idx="826">
                  <c:v>61</c:v>
                </c:pt>
                <c:pt idx="827">
                  <c:v>61</c:v>
                </c:pt>
                <c:pt idx="828">
                  <c:v>61</c:v>
                </c:pt>
                <c:pt idx="829">
                  <c:v>61</c:v>
                </c:pt>
                <c:pt idx="830">
                  <c:v>60</c:v>
                </c:pt>
                <c:pt idx="831">
                  <c:v>60</c:v>
                </c:pt>
                <c:pt idx="832">
                  <c:v>60</c:v>
                </c:pt>
                <c:pt idx="833">
                  <c:v>59</c:v>
                </c:pt>
                <c:pt idx="834">
                  <c:v>58</c:v>
                </c:pt>
                <c:pt idx="835">
                  <c:v>58</c:v>
                </c:pt>
                <c:pt idx="836">
                  <c:v>57</c:v>
                </c:pt>
                <c:pt idx="837">
                  <c:v>57</c:v>
                </c:pt>
                <c:pt idx="838">
                  <c:v>57</c:v>
                </c:pt>
                <c:pt idx="839">
                  <c:v>57</c:v>
                </c:pt>
                <c:pt idx="840">
                  <c:v>57</c:v>
                </c:pt>
                <c:pt idx="841">
                  <c:v>57</c:v>
                </c:pt>
                <c:pt idx="842">
                  <c:v>57</c:v>
                </c:pt>
                <c:pt idx="843">
                  <c:v>56</c:v>
                </c:pt>
                <c:pt idx="844">
                  <c:v>56</c:v>
                </c:pt>
                <c:pt idx="845">
                  <c:v>55</c:v>
                </c:pt>
                <c:pt idx="846">
                  <c:v>55</c:v>
                </c:pt>
                <c:pt idx="847">
                  <c:v>55</c:v>
                </c:pt>
                <c:pt idx="848">
                  <c:v>55</c:v>
                </c:pt>
                <c:pt idx="849">
                  <c:v>55</c:v>
                </c:pt>
                <c:pt idx="850">
                  <c:v>55</c:v>
                </c:pt>
                <c:pt idx="851">
                  <c:v>55</c:v>
                </c:pt>
                <c:pt idx="852">
                  <c:v>54</c:v>
                </c:pt>
                <c:pt idx="853">
                  <c:v>54</c:v>
                </c:pt>
                <c:pt idx="854">
                  <c:v>53</c:v>
                </c:pt>
                <c:pt idx="855">
                  <c:v>53</c:v>
                </c:pt>
                <c:pt idx="856">
                  <c:v>53</c:v>
                </c:pt>
                <c:pt idx="857">
                  <c:v>52</c:v>
                </c:pt>
                <c:pt idx="858">
                  <c:v>52</c:v>
                </c:pt>
                <c:pt idx="859">
                  <c:v>51</c:v>
                </c:pt>
                <c:pt idx="860">
                  <c:v>51</c:v>
                </c:pt>
                <c:pt idx="861">
                  <c:v>51</c:v>
                </c:pt>
                <c:pt idx="862">
                  <c:v>51</c:v>
                </c:pt>
                <c:pt idx="863">
                  <c:v>50</c:v>
                </c:pt>
                <c:pt idx="864">
                  <c:v>50</c:v>
                </c:pt>
                <c:pt idx="865">
                  <c:v>50</c:v>
                </c:pt>
                <c:pt idx="866">
                  <c:v>50</c:v>
                </c:pt>
                <c:pt idx="867">
                  <c:v>49</c:v>
                </c:pt>
                <c:pt idx="868">
                  <c:v>48</c:v>
                </c:pt>
                <c:pt idx="869">
                  <c:v>48</c:v>
                </c:pt>
                <c:pt idx="870">
                  <c:v>48</c:v>
                </c:pt>
                <c:pt idx="871">
                  <c:v>48</c:v>
                </c:pt>
                <c:pt idx="872">
                  <c:v>48</c:v>
                </c:pt>
                <c:pt idx="873">
                  <c:v>47</c:v>
                </c:pt>
                <c:pt idx="874">
                  <c:v>47</c:v>
                </c:pt>
                <c:pt idx="875">
                  <c:v>47</c:v>
                </c:pt>
                <c:pt idx="876">
                  <c:v>46</c:v>
                </c:pt>
                <c:pt idx="877">
                  <c:v>46</c:v>
                </c:pt>
                <c:pt idx="878">
                  <c:v>46</c:v>
                </c:pt>
                <c:pt idx="879">
                  <c:v>46</c:v>
                </c:pt>
                <c:pt idx="880">
                  <c:v>46</c:v>
                </c:pt>
                <c:pt idx="881">
                  <c:v>46</c:v>
                </c:pt>
                <c:pt idx="882">
                  <c:v>45</c:v>
                </c:pt>
                <c:pt idx="883">
                  <c:v>45</c:v>
                </c:pt>
                <c:pt idx="884">
                  <c:v>45</c:v>
                </c:pt>
                <c:pt idx="885">
                  <c:v>45</c:v>
                </c:pt>
                <c:pt idx="886">
                  <c:v>45</c:v>
                </c:pt>
                <c:pt idx="887">
                  <c:v>45</c:v>
                </c:pt>
                <c:pt idx="888">
                  <c:v>45</c:v>
                </c:pt>
                <c:pt idx="889">
                  <c:v>45</c:v>
                </c:pt>
                <c:pt idx="890">
                  <c:v>44</c:v>
                </c:pt>
                <c:pt idx="891">
                  <c:v>44</c:v>
                </c:pt>
                <c:pt idx="892">
                  <c:v>44</c:v>
                </c:pt>
                <c:pt idx="893">
                  <c:v>44</c:v>
                </c:pt>
                <c:pt idx="894">
                  <c:v>44</c:v>
                </c:pt>
                <c:pt idx="895">
                  <c:v>44</c:v>
                </c:pt>
                <c:pt idx="896">
                  <c:v>44</c:v>
                </c:pt>
                <c:pt idx="897">
                  <c:v>43</c:v>
                </c:pt>
                <c:pt idx="898">
                  <c:v>43</c:v>
                </c:pt>
                <c:pt idx="899">
                  <c:v>43</c:v>
                </c:pt>
                <c:pt idx="900">
                  <c:v>43</c:v>
                </c:pt>
                <c:pt idx="901">
                  <c:v>43</c:v>
                </c:pt>
                <c:pt idx="902">
                  <c:v>42</c:v>
                </c:pt>
                <c:pt idx="903">
                  <c:v>42</c:v>
                </c:pt>
                <c:pt idx="904">
                  <c:v>42</c:v>
                </c:pt>
                <c:pt idx="905">
                  <c:v>41</c:v>
                </c:pt>
                <c:pt idx="906">
                  <c:v>41</c:v>
                </c:pt>
                <c:pt idx="907">
                  <c:v>41</c:v>
                </c:pt>
                <c:pt idx="908">
                  <c:v>41</c:v>
                </c:pt>
                <c:pt idx="909">
                  <c:v>41</c:v>
                </c:pt>
                <c:pt idx="910">
                  <c:v>41</c:v>
                </c:pt>
                <c:pt idx="911">
                  <c:v>40</c:v>
                </c:pt>
                <c:pt idx="912">
                  <c:v>40</c:v>
                </c:pt>
                <c:pt idx="913">
                  <c:v>39</c:v>
                </c:pt>
                <c:pt idx="914">
                  <c:v>39</c:v>
                </c:pt>
                <c:pt idx="915">
                  <c:v>39</c:v>
                </c:pt>
                <c:pt idx="916">
                  <c:v>38</c:v>
                </c:pt>
                <c:pt idx="917">
                  <c:v>38</c:v>
                </c:pt>
                <c:pt idx="918">
                  <c:v>38</c:v>
                </c:pt>
                <c:pt idx="919">
                  <c:v>38</c:v>
                </c:pt>
                <c:pt idx="920">
                  <c:v>38</c:v>
                </c:pt>
                <c:pt idx="921">
                  <c:v>38</c:v>
                </c:pt>
                <c:pt idx="922">
                  <c:v>37</c:v>
                </c:pt>
                <c:pt idx="923">
                  <c:v>37</c:v>
                </c:pt>
                <c:pt idx="924">
                  <c:v>37</c:v>
                </c:pt>
                <c:pt idx="925">
                  <c:v>37</c:v>
                </c:pt>
                <c:pt idx="926">
                  <c:v>37</c:v>
                </c:pt>
                <c:pt idx="927">
                  <c:v>37</c:v>
                </c:pt>
                <c:pt idx="928">
                  <c:v>37</c:v>
                </c:pt>
                <c:pt idx="929">
                  <c:v>37</c:v>
                </c:pt>
                <c:pt idx="930">
                  <c:v>36</c:v>
                </c:pt>
                <c:pt idx="931">
                  <c:v>36</c:v>
                </c:pt>
                <c:pt idx="932">
                  <c:v>35</c:v>
                </c:pt>
                <c:pt idx="933">
                  <c:v>34</c:v>
                </c:pt>
                <c:pt idx="934">
                  <c:v>34</c:v>
                </c:pt>
                <c:pt idx="935">
                  <c:v>34</c:v>
                </c:pt>
                <c:pt idx="936">
                  <c:v>34</c:v>
                </c:pt>
                <c:pt idx="937">
                  <c:v>34</c:v>
                </c:pt>
                <c:pt idx="938">
                  <c:v>34</c:v>
                </c:pt>
                <c:pt idx="939">
                  <c:v>32</c:v>
                </c:pt>
                <c:pt idx="940">
                  <c:v>32</c:v>
                </c:pt>
                <c:pt idx="941">
                  <c:v>31</c:v>
                </c:pt>
                <c:pt idx="942">
                  <c:v>31</c:v>
                </c:pt>
                <c:pt idx="943">
                  <c:v>31</c:v>
                </c:pt>
                <c:pt idx="944">
                  <c:v>31</c:v>
                </c:pt>
                <c:pt idx="945">
                  <c:v>30</c:v>
                </c:pt>
                <c:pt idx="946">
                  <c:v>30</c:v>
                </c:pt>
                <c:pt idx="947">
                  <c:v>30</c:v>
                </c:pt>
                <c:pt idx="948">
                  <c:v>30</c:v>
                </c:pt>
                <c:pt idx="949">
                  <c:v>30</c:v>
                </c:pt>
                <c:pt idx="950">
                  <c:v>30</c:v>
                </c:pt>
                <c:pt idx="951">
                  <c:v>30</c:v>
                </c:pt>
                <c:pt idx="952">
                  <c:v>28</c:v>
                </c:pt>
                <c:pt idx="953">
                  <c:v>26</c:v>
                </c:pt>
                <c:pt idx="954">
                  <c:v>25</c:v>
                </c:pt>
                <c:pt idx="955">
                  <c:v>25</c:v>
                </c:pt>
                <c:pt idx="956">
                  <c:v>25</c:v>
                </c:pt>
                <c:pt idx="957">
                  <c:v>24</c:v>
                </c:pt>
                <c:pt idx="958">
                  <c:v>24</c:v>
                </c:pt>
                <c:pt idx="959">
                  <c:v>24</c:v>
                </c:pt>
                <c:pt idx="960">
                  <c:v>23</c:v>
                </c:pt>
                <c:pt idx="961">
                  <c:v>23</c:v>
                </c:pt>
                <c:pt idx="962">
                  <c:v>23</c:v>
                </c:pt>
                <c:pt idx="963">
                  <c:v>23</c:v>
                </c:pt>
                <c:pt idx="964">
                  <c:v>22</c:v>
                </c:pt>
                <c:pt idx="965">
                  <c:v>22</c:v>
                </c:pt>
                <c:pt idx="966">
                  <c:v>22</c:v>
                </c:pt>
                <c:pt idx="967">
                  <c:v>21</c:v>
                </c:pt>
                <c:pt idx="968">
                  <c:v>21</c:v>
                </c:pt>
                <c:pt idx="969">
                  <c:v>20</c:v>
                </c:pt>
                <c:pt idx="970">
                  <c:v>20</c:v>
                </c:pt>
                <c:pt idx="971">
                  <c:v>20</c:v>
                </c:pt>
                <c:pt idx="972">
                  <c:v>20</c:v>
                </c:pt>
                <c:pt idx="973">
                  <c:v>20</c:v>
                </c:pt>
                <c:pt idx="974">
                  <c:v>20</c:v>
                </c:pt>
                <c:pt idx="975">
                  <c:v>19</c:v>
                </c:pt>
                <c:pt idx="976">
                  <c:v>19</c:v>
                </c:pt>
                <c:pt idx="977">
                  <c:v>18</c:v>
                </c:pt>
                <c:pt idx="978">
                  <c:v>18</c:v>
                </c:pt>
                <c:pt idx="979">
                  <c:v>18</c:v>
                </c:pt>
                <c:pt idx="980">
                  <c:v>18</c:v>
                </c:pt>
                <c:pt idx="981">
                  <c:v>17</c:v>
                </c:pt>
                <c:pt idx="982">
                  <c:v>17</c:v>
                </c:pt>
                <c:pt idx="983">
                  <c:v>17</c:v>
                </c:pt>
                <c:pt idx="984">
                  <c:v>17</c:v>
                </c:pt>
                <c:pt idx="985">
                  <c:v>17</c:v>
                </c:pt>
                <c:pt idx="986">
                  <c:v>17</c:v>
                </c:pt>
                <c:pt idx="987">
                  <c:v>16</c:v>
                </c:pt>
                <c:pt idx="988">
                  <c:v>16</c:v>
                </c:pt>
                <c:pt idx="989">
                  <c:v>16</c:v>
                </c:pt>
                <c:pt idx="990">
                  <c:v>16</c:v>
                </c:pt>
                <c:pt idx="991">
                  <c:v>15</c:v>
                </c:pt>
                <c:pt idx="992">
                  <c:v>15</c:v>
                </c:pt>
                <c:pt idx="993">
                  <c:v>14</c:v>
                </c:pt>
                <c:pt idx="994">
                  <c:v>13</c:v>
                </c:pt>
                <c:pt idx="995">
                  <c:v>11</c:v>
                </c:pt>
                <c:pt idx="996">
                  <c:v>11</c:v>
                </c:pt>
                <c:pt idx="997">
                  <c:v>10</c:v>
                </c:pt>
                <c:pt idx="998">
                  <c:v>9</c:v>
                </c:pt>
                <c:pt idx="999">
                  <c:v>2525</c:v>
                </c:pt>
                <c:pt idx="1000">
                  <c:v>2525</c:v>
                </c:pt>
                <c:pt idx="1001">
                  <c:v>2349</c:v>
                </c:pt>
                <c:pt idx="1002">
                  <c:v>2217</c:v>
                </c:pt>
                <c:pt idx="1003">
                  <c:v>2209</c:v>
                </c:pt>
                <c:pt idx="1004">
                  <c:v>2114</c:v>
                </c:pt>
                <c:pt idx="1005">
                  <c:v>2089</c:v>
                </c:pt>
                <c:pt idx="1006">
                  <c:v>2087</c:v>
                </c:pt>
                <c:pt idx="1007">
                  <c:v>2077</c:v>
                </c:pt>
                <c:pt idx="1008">
                  <c:v>2059</c:v>
                </c:pt>
                <c:pt idx="1009">
                  <c:v>2052</c:v>
                </c:pt>
                <c:pt idx="1010">
                  <c:v>2013</c:v>
                </c:pt>
                <c:pt idx="1011">
                  <c:v>2008</c:v>
                </c:pt>
                <c:pt idx="1012">
                  <c:v>2006</c:v>
                </c:pt>
                <c:pt idx="1013">
                  <c:v>1991</c:v>
                </c:pt>
                <c:pt idx="1014">
                  <c:v>1990</c:v>
                </c:pt>
                <c:pt idx="1015">
                  <c:v>1968</c:v>
                </c:pt>
                <c:pt idx="1016">
                  <c:v>1931</c:v>
                </c:pt>
                <c:pt idx="1017">
                  <c:v>1923</c:v>
                </c:pt>
                <c:pt idx="1018">
                  <c:v>1923</c:v>
                </c:pt>
                <c:pt idx="1019">
                  <c:v>1918</c:v>
                </c:pt>
                <c:pt idx="1020">
                  <c:v>1901</c:v>
                </c:pt>
                <c:pt idx="1021">
                  <c:v>1895</c:v>
                </c:pt>
                <c:pt idx="1022">
                  <c:v>1820</c:v>
                </c:pt>
                <c:pt idx="1023">
                  <c:v>1808</c:v>
                </c:pt>
                <c:pt idx="1024">
                  <c:v>1797</c:v>
                </c:pt>
                <c:pt idx="1025">
                  <c:v>1792</c:v>
                </c:pt>
                <c:pt idx="1026">
                  <c:v>1735</c:v>
                </c:pt>
                <c:pt idx="1027">
                  <c:v>1722</c:v>
                </c:pt>
                <c:pt idx="1028">
                  <c:v>1722</c:v>
                </c:pt>
                <c:pt idx="1029">
                  <c:v>1691</c:v>
                </c:pt>
                <c:pt idx="1030">
                  <c:v>1688</c:v>
                </c:pt>
                <c:pt idx="1031">
                  <c:v>1685</c:v>
                </c:pt>
                <c:pt idx="1032">
                  <c:v>1676</c:v>
                </c:pt>
                <c:pt idx="1033">
                  <c:v>1658</c:v>
                </c:pt>
                <c:pt idx="1034">
                  <c:v>1655</c:v>
                </c:pt>
                <c:pt idx="1035">
                  <c:v>1651</c:v>
                </c:pt>
                <c:pt idx="1036">
                  <c:v>1650</c:v>
                </c:pt>
                <c:pt idx="1037">
                  <c:v>1650</c:v>
                </c:pt>
                <c:pt idx="1038">
                  <c:v>1644</c:v>
                </c:pt>
                <c:pt idx="1039">
                  <c:v>1635</c:v>
                </c:pt>
                <c:pt idx="1040">
                  <c:v>1621</c:v>
                </c:pt>
                <c:pt idx="1041">
                  <c:v>1617</c:v>
                </c:pt>
                <c:pt idx="1042">
                  <c:v>1587</c:v>
                </c:pt>
                <c:pt idx="1043">
                  <c:v>1575</c:v>
                </c:pt>
                <c:pt idx="1044">
                  <c:v>1573</c:v>
                </c:pt>
                <c:pt idx="1045">
                  <c:v>1572</c:v>
                </c:pt>
                <c:pt idx="1046">
                  <c:v>1544</c:v>
                </c:pt>
                <c:pt idx="1047">
                  <c:v>1540</c:v>
                </c:pt>
                <c:pt idx="1048">
                  <c:v>1538</c:v>
                </c:pt>
                <c:pt idx="1049">
                  <c:v>1525</c:v>
                </c:pt>
                <c:pt idx="1050">
                  <c:v>1511</c:v>
                </c:pt>
                <c:pt idx="1051">
                  <c:v>1508</c:v>
                </c:pt>
                <c:pt idx="1052">
                  <c:v>1507</c:v>
                </c:pt>
                <c:pt idx="1053">
                  <c:v>1490</c:v>
                </c:pt>
                <c:pt idx="1054">
                  <c:v>1478</c:v>
                </c:pt>
                <c:pt idx="1055">
                  <c:v>1478</c:v>
                </c:pt>
                <c:pt idx="1056">
                  <c:v>1474</c:v>
                </c:pt>
                <c:pt idx="1057">
                  <c:v>1453</c:v>
                </c:pt>
                <c:pt idx="1058">
                  <c:v>1449</c:v>
                </c:pt>
                <c:pt idx="1059">
                  <c:v>1438</c:v>
                </c:pt>
                <c:pt idx="1060">
                  <c:v>1435</c:v>
                </c:pt>
                <c:pt idx="1061">
                  <c:v>1424</c:v>
                </c:pt>
                <c:pt idx="1062">
                  <c:v>1423</c:v>
                </c:pt>
                <c:pt idx="1063">
                  <c:v>1396</c:v>
                </c:pt>
                <c:pt idx="1064">
                  <c:v>1392</c:v>
                </c:pt>
                <c:pt idx="1065">
                  <c:v>1383</c:v>
                </c:pt>
                <c:pt idx="1066">
                  <c:v>1379</c:v>
                </c:pt>
                <c:pt idx="1067">
                  <c:v>1375</c:v>
                </c:pt>
                <c:pt idx="1068">
                  <c:v>1371</c:v>
                </c:pt>
                <c:pt idx="1069">
                  <c:v>1365</c:v>
                </c:pt>
                <c:pt idx="1070">
                  <c:v>1345</c:v>
                </c:pt>
                <c:pt idx="1071">
                  <c:v>1336</c:v>
                </c:pt>
                <c:pt idx="1072">
                  <c:v>1336</c:v>
                </c:pt>
                <c:pt idx="1073">
                  <c:v>1334</c:v>
                </c:pt>
                <c:pt idx="1074">
                  <c:v>1331</c:v>
                </c:pt>
                <c:pt idx="1075">
                  <c:v>1323</c:v>
                </c:pt>
                <c:pt idx="1076">
                  <c:v>1323</c:v>
                </c:pt>
                <c:pt idx="1077">
                  <c:v>1315</c:v>
                </c:pt>
                <c:pt idx="1078">
                  <c:v>1315</c:v>
                </c:pt>
                <c:pt idx="1079">
                  <c:v>1295</c:v>
                </c:pt>
                <c:pt idx="1080">
                  <c:v>1288</c:v>
                </c:pt>
                <c:pt idx="1081">
                  <c:v>1281</c:v>
                </c:pt>
                <c:pt idx="1082">
                  <c:v>1277</c:v>
                </c:pt>
                <c:pt idx="1083">
                  <c:v>1274</c:v>
                </c:pt>
                <c:pt idx="1084">
                  <c:v>1269</c:v>
                </c:pt>
                <c:pt idx="1085">
                  <c:v>1258</c:v>
                </c:pt>
                <c:pt idx="1086">
                  <c:v>1250</c:v>
                </c:pt>
                <c:pt idx="1087">
                  <c:v>1237</c:v>
                </c:pt>
                <c:pt idx="1088">
                  <c:v>1231</c:v>
                </c:pt>
                <c:pt idx="1089">
                  <c:v>1230</c:v>
                </c:pt>
                <c:pt idx="1090">
                  <c:v>1228</c:v>
                </c:pt>
                <c:pt idx="1091">
                  <c:v>1226</c:v>
                </c:pt>
                <c:pt idx="1092">
                  <c:v>1216</c:v>
                </c:pt>
                <c:pt idx="1093">
                  <c:v>1192</c:v>
                </c:pt>
                <c:pt idx="1094">
                  <c:v>1191</c:v>
                </c:pt>
                <c:pt idx="1095">
                  <c:v>1180</c:v>
                </c:pt>
                <c:pt idx="1096">
                  <c:v>1169</c:v>
                </c:pt>
                <c:pt idx="1097">
                  <c:v>1168</c:v>
                </c:pt>
                <c:pt idx="1098">
                  <c:v>1167</c:v>
                </c:pt>
                <c:pt idx="1099">
                  <c:v>1157</c:v>
                </c:pt>
                <c:pt idx="1100">
                  <c:v>1157</c:v>
                </c:pt>
                <c:pt idx="1101">
                  <c:v>1151</c:v>
                </c:pt>
                <c:pt idx="1102">
                  <c:v>1143</c:v>
                </c:pt>
                <c:pt idx="1103">
                  <c:v>1143</c:v>
                </c:pt>
                <c:pt idx="1104">
                  <c:v>1139</c:v>
                </c:pt>
                <c:pt idx="1105">
                  <c:v>1135</c:v>
                </c:pt>
                <c:pt idx="1106">
                  <c:v>1128</c:v>
                </c:pt>
                <c:pt idx="1107">
                  <c:v>1127</c:v>
                </c:pt>
                <c:pt idx="1108">
                  <c:v>1120</c:v>
                </c:pt>
                <c:pt idx="1109">
                  <c:v>1117</c:v>
                </c:pt>
                <c:pt idx="1110">
                  <c:v>1104</c:v>
                </c:pt>
                <c:pt idx="1111">
                  <c:v>1099</c:v>
                </c:pt>
                <c:pt idx="1112">
                  <c:v>1097</c:v>
                </c:pt>
                <c:pt idx="1113">
                  <c:v>1092</c:v>
                </c:pt>
                <c:pt idx="1114">
                  <c:v>1067</c:v>
                </c:pt>
                <c:pt idx="1115">
                  <c:v>1065</c:v>
                </c:pt>
                <c:pt idx="1116">
                  <c:v>1049</c:v>
                </c:pt>
                <c:pt idx="1117">
                  <c:v>1029</c:v>
                </c:pt>
                <c:pt idx="1118">
                  <c:v>1020</c:v>
                </c:pt>
                <c:pt idx="1119">
                  <c:v>1001</c:v>
                </c:pt>
                <c:pt idx="1120">
                  <c:v>995</c:v>
                </c:pt>
                <c:pt idx="1121">
                  <c:v>990</c:v>
                </c:pt>
                <c:pt idx="1122">
                  <c:v>984</c:v>
                </c:pt>
                <c:pt idx="1123">
                  <c:v>968</c:v>
                </c:pt>
                <c:pt idx="1124">
                  <c:v>967</c:v>
                </c:pt>
                <c:pt idx="1125">
                  <c:v>966</c:v>
                </c:pt>
                <c:pt idx="1126">
                  <c:v>960</c:v>
                </c:pt>
                <c:pt idx="1127">
                  <c:v>957</c:v>
                </c:pt>
                <c:pt idx="1128">
                  <c:v>957</c:v>
                </c:pt>
                <c:pt idx="1129">
                  <c:v>946</c:v>
                </c:pt>
                <c:pt idx="1130">
                  <c:v>943</c:v>
                </c:pt>
                <c:pt idx="1131">
                  <c:v>925</c:v>
                </c:pt>
                <c:pt idx="1132">
                  <c:v>903</c:v>
                </c:pt>
                <c:pt idx="1133">
                  <c:v>900</c:v>
                </c:pt>
                <c:pt idx="1134">
                  <c:v>899</c:v>
                </c:pt>
                <c:pt idx="1135">
                  <c:v>884</c:v>
                </c:pt>
                <c:pt idx="1136">
                  <c:v>882</c:v>
                </c:pt>
                <c:pt idx="1137">
                  <c:v>871</c:v>
                </c:pt>
                <c:pt idx="1138">
                  <c:v>868</c:v>
                </c:pt>
                <c:pt idx="1139">
                  <c:v>861</c:v>
                </c:pt>
                <c:pt idx="1140">
                  <c:v>860</c:v>
                </c:pt>
                <c:pt idx="1141">
                  <c:v>833</c:v>
                </c:pt>
                <c:pt idx="1142">
                  <c:v>825</c:v>
                </c:pt>
                <c:pt idx="1143">
                  <c:v>825</c:v>
                </c:pt>
                <c:pt idx="1144">
                  <c:v>817</c:v>
                </c:pt>
                <c:pt idx="1145">
                  <c:v>813</c:v>
                </c:pt>
                <c:pt idx="1146">
                  <c:v>811</c:v>
                </c:pt>
                <c:pt idx="1147">
                  <c:v>805</c:v>
                </c:pt>
                <c:pt idx="1148">
                  <c:v>801</c:v>
                </c:pt>
                <c:pt idx="1149">
                  <c:v>798</c:v>
                </c:pt>
                <c:pt idx="1150">
                  <c:v>795</c:v>
                </c:pt>
                <c:pt idx="1151">
                  <c:v>779</c:v>
                </c:pt>
                <c:pt idx="1152">
                  <c:v>764</c:v>
                </c:pt>
                <c:pt idx="1153">
                  <c:v>761</c:v>
                </c:pt>
                <c:pt idx="1154">
                  <c:v>757</c:v>
                </c:pt>
                <c:pt idx="1155">
                  <c:v>756</c:v>
                </c:pt>
                <c:pt idx="1156">
                  <c:v>730</c:v>
                </c:pt>
                <c:pt idx="1157">
                  <c:v>726</c:v>
                </c:pt>
                <c:pt idx="1158">
                  <c:v>710</c:v>
                </c:pt>
                <c:pt idx="1159">
                  <c:v>704</c:v>
                </c:pt>
                <c:pt idx="1160">
                  <c:v>694</c:v>
                </c:pt>
                <c:pt idx="1161">
                  <c:v>693</c:v>
                </c:pt>
                <c:pt idx="1162">
                  <c:v>692</c:v>
                </c:pt>
                <c:pt idx="1163">
                  <c:v>688</c:v>
                </c:pt>
                <c:pt idx="1164">
                  <c:v>685</c:v>
                </c:pt>
                <c:pt idx="1165">
                  <c:v>680</c:v>
                </c:pt>
                <c:pt idx="1166">
                  <c:v>679</c:v>
                </c:pt>
                <c:pt idx="1167">
                  <c:v>664</c:v>
                </c:pt>
                <c:pt idx="1168">
                  <c:v>654</c:v>
                </c:pt>
                <c:pt idx="1169">
                  <c:v>653</c:v>
                </c:pt>
                <c:pt idx="1170">
                  <c:v>639</c:v>
                </c:pt>
                <c:pt idx="1171">
                  <c:v>636</c:v>
                </c:pt>
                <c:pt idx="1172">
                  <c:v>634</c:v>
                </c:pt>
                <c:pt idx="1173">
                  <c:v>632</c:v>
                </c:pt>
                <c:pt idx="1174">
                  <c:v>630</c:v>
                </c:pt>
                <c:pt idx="1175">
                  <c:v>605</c:v>
                </c:pt>
                <c:pt idx="1176">
                  <c:v>578</c:v>
                </c:pt>
                <c:pt idx="1177">
                  <c:v>577</c:v>
                </c:pt>
                <c:pt idx="1178">
                  <c:v>576</c:v>
                </c:pt>
                <c:pt idx="1179">
                  <c:v>574</c:v>
                </c:pt>
                <c:pt idx="1180">
                  <c:v>570</c:v>
                </c:pt>
                <c:pt idx="1181">
                  <c:v>568</c:v>
                </c:pt>
                <c:pt idx="1182">
                  <c:v>564</c:v>
                </c:pt>
                <c:pt idx="1183">
                  <c:v>563</c:v>
                </c:pt>
                <c:pt idx="1184">
                  <c:v>561</c:v>
                </c:pt>
                <c:pt idx="1185">
                  <c:v>545</c:v>
                </c:pt>
                <c:pt idx="1186">
                  <c:v>530</c:v>
                </c:pt>
                <c:pt idx="1187">
                  <c:v>527</c:v>
                </c:pt>
                <c:pt idx="1188">
                  <c:v>526</c:v>
                </c:pt>
                <c:pt idx="1189">
                  <c:v>507</c:v>
                </c:pt>
                <c:pt idx="1190">
                  <c:v>496</c:v>
                </c:pt>
                <c:pt idx="1191">
                  <c:v>488</c:v>
                </c:pt>
                <c:pt idx="1192">
                  <c:v>486</c:v>
                </c:pt>
                <c:pt idx="1193">
                  <c:v>473</c:v>
                </c:pt>
                <c:pt idx="1194">
                  <c:v>468</c:v>
                </c:pt>
                <c:pt idx="1195">
                  <c:v>463</c:v>
                </c:pt>
                <c:pt idx="1196">
                  <c:v>455</c:v>
                </c:pt>
                <c:pt idx="1197">
                  <c:v>450</c:v>
                </c:pt>
                <c:pt idx="1198">
                  <c:v>449</c:v>
                </c:pt>
                <c:pt idx="1199">
                  <c:v>446</c:v>
                </c:pt>
                <c:pt idx="1200">
                  <c:v>433</c:v>
                </c:pt>
                <c:pt idx="1201">
                  <c:v>424</c:v>
                </c:pt>
                <c:pt idx="1202">
                  <c:v>424</c:v>
                </c:pt>
                <c:pt idx="1203">
                  <c:v>424</c:v>
                </c:pt>
                <c:pt idx="1204">
                  <c:v>416</c:v>
                </c:pt>
                <c:pt idx="1205">
                  <c:v>416</c:v>
                </c:pt>
                <c:pt idx="1206">
                  <c:v>415</c:v>
                </c:pt>
                <c:pt idx="1207">
                  <c:v>415</c:v>
                </c:pt>
                <c:pt idx="1208">
                  <c:v>407</c:v>
                </c:pt>
                <c:pt idx="1209">
                  <c:v>406</c:v>
                </c:pt>
                <c:pt idx="1210">
                  <c:v>401</c:v>
                </c:pt>
                <c:pt idx="1211">
                  <c:v>398</c:v>
                </c:pt>
                <c:pt idx="1212">
                  <c:v>396</c:v>
                </c:pt>
                <c:pt idx="1213">
                  <c:v>396</c:v>
                </c:pt>
                <c:pt idx="1214">
                  <c:v>393</c:v>
                </c:pt>
                <c:pt idx="1215">
                  <c:v>385</c:v>
                </c:pt>
                <c:pt idx="1216">
                  <c:v>377</c:v>
                </c:pt>
                <c:pt idx="1217">
                  <c:v>373</c:v>
                </c:pt>
                <c:pt idx="1218">
                  <c:v>372</c:v>
                </c:pt>
                <c:pt idx="1219">
                  <c:v>371</c:v>
                </c:pt>
                <c:pt idx="1220">
                  <c:v>369</c:v>
                </c:pt>
                <c:pt idx="1221">
                  <c:v>369</c:v>
                </c:pt>
                <c:pt idx="1222">
                  <c:v>368</c:v>
                </c:pt>
                <c:pt idx="1223">
                  <c:v>354</c:v>
                </c:pt>
                <c:pt idx="1224">
                  <c:v>350</c:v>
                </c:pt>
                <c:pt idx="1225">
                  <c:v>339</c:v>
                </c:pt>
                <c:pt idx="1226">
                  <c:v>331</c:v>
                </c:pt>
                <c:pt idx="1227">
                  <c:v>324</c:v>
                </c:pt>
                <c:pt idx="1228">
                  <c:v>322</c:v>
                </c:pt>
                <c:pt idx="1229">
                  <c:v>315</c:v>
                </c:pt>
                <c:pt idx="1230">
                  <c:v>313</c:v>
                </c:pt>
                <c:pt idx="1231">
                  <c:v>311</c:v>
                </c:pt>
                <c:pt idx="1232">
                  <c:v>306</c:v>
                </c:pt>
                <c:pt idx="1233">
                  <c:v>299</c:v>
                </c:pt>
                <c:pt idx="1234">
                  <c:v>296</c:v>
                </c:pt>
                <c:pt idx="1235">
                  <c:v>279</c:v>
                </c:pt>
                <c:pt idx="1236">
                  <c:v>277</c:v>
                </c:pt>
                <c:pt idx="1237">
                  <c:v>275</c:v>
                </c:pt>
                <c:pt idx="1238">
                  <c:v>274</c:v>
                </c:pt>
                <c:pt idx="1239">
                  <c:v>273</c:v>
                </c:pt>
                <c:pt idx="1240">
                  <c:v>270</c:v>
                </c:pt>
                <c:pt idx="1241">
                  <c:v>269</c:v>
                </c:pt>
                <c:pt idx="1242">
                  <c:v>268</c:v>
                </c:pt>
                <c:pt idx="1243">
                  <c:v>265</c:v>
                </c:pt>
                <c:pt idx="1244">
                  <c:v>264</c:v>
                </c:pt>
                <c:pt idx="1245">
                  <c:v>263</c:v>
                </c:pt>
                <c:pt idx="1246">
                  <c:v>263</c:v>
                </c:pt>
                <c:pt idx="1247">
                  <c:v>253</c:v>
                </c:pt>
                <c:pt idx="1248">
                  <c:v>246</c:v>
                </c:pt>
                <c:pt idx="1249">
                  <c:v>237</c:v>
                </c:pt>
                <c:pt idx="1250">
                  <c:v>223</c:v>
                </c:pt>
                <c:pt idx="1251">
                  <c:v>223</c:v>
                </c:pt>
                <c:pt idx="1252">
                  <c:v>217</c:v>
                </c:pt>
                <c:pt idx="1253">
                  <c:v>213</c:v>
                </c:pt>
                <c:pt idx="1254">
                  <c:v>209</c:v>
                </c:pt>
                <c:pt idx="1255">
                  <c:v>199</c:v>
                </c:pt>
                <c:pt idx="1256">
                  <c:v>195</c:v>
                </c:pt>
                <c:pt idx="1257">
                  <c:v>191</c:v>
                </c:pt>
                <c:pt idx="1258">
                  <c:v>182</c:v>
                </c:pt>
                <c:pt idx="1259">
                  <c:v>178</c:v>
                </c:pt>
                <c:pt idx="1260">
                  <c:v>177</c:v>
                </c:pt>
                <c:pt idx="1261">
                  <c:v>177</c:v>
                </c:pt>
                <c:pt idx="1262">
                  <c:v>167</c:v>
                </c:pt>
                <c:pt idx="1263">
                  <c:v>167</c:v>
                </c:pt>
                <c:pt idx="1264">
                  <c:v>165</c:v>
                </c:pt>
                <c:pt idx="1265">
                  <c:v>165</c:v>
                </c:pt>
                <c:pt idx="1266">
                  <c:v>163</c:v>
                </c:pt>
                <c:pt idx="1267">
                  <c:v>161</c:v>
                </c:pt>
                <c:pt idx="1268">
                  <c:v>160</c:v>
                </c:pt>
                <c:pt idx="1269">
                  <c:v>160</c:v>
                </c:pt>
                <c:pt idx="1270">
                  <c:v>157</c:v>
                </c:pt>
                <c:pt idx="1271">
                  <c:v>152</c:v>
                </c:pt>
                <c:pt idx="1272">
                  <c:v>145</c:v>
                </c:pt>
                <c:pt idx="1273">
                  <c:v>145</c:v>
                </c:pt>
                <c:pt idx="1274">
                  <c:v>144</c:v>
                </c:pt>
                <c:pt idx="1275">
                  <c:v>141</c:v>
                </c:pt>
                <c:pt idx="1276">
                  <c:v>140</c:v>
                </c:pt>
                <c:pt idx="1277">
                  <c:v>137</c:v>
                </c:pt>
                <c:pt idx="1278">
                  <c:v>135</c:v>
                </c:pt>
                <c:pt idx="1279">
                  <c:v>133</c:v>
                </c:pt>
                <c:pt idx="1280">
                  <c:v>133</c:v>
                </c:pt>
                <c:pt idx="1281">
                  <c:v>131</c:v>
                </c:pt>
                <c:pt idx="1282">
                  <c:v>131</c:v>
                </c:pt>
                <c:pt idx="1283">
                  <c:v>129</c:v>
                </c:pt>
                <c:pt idx="1284">
                  <c:v>125</c:v>
                </c:pt>
                <c:pt idx="1285">
                  <c:v>122</c:v>
                </c:pt>
                <c:pt idx="1286">
                  <c:v>120</c:v>
                </c:pt>
                <c:pt idx="1287">
                  <c:v>120</c:v>
                </c:pt>
                <c:pt idx="1288">
                  <c:v>119</c:v>
                </c:pt>
                <c:pt idx="1289">
                  <c:v>119</c:v>
                </c:pt>
                <c:pt idx="1290">
                  <c:v>114</c:v>
                </c:pt>
                <c:pt idx="1291">
                  <c:v>114</c:v>
                </c:pt>
                <c:pt idx="1292">
                  <c:v>112</c:v>
                </c:pt>
                <c:pt idx="1293">
                  <c:v>106</c:v>
                </c:pt>
                <c:pt idx="1294">
                  <c:v>106</c:v>
                </c:pt>
                <c:pt idx="1295">
                  <c:v>103</c:v>
                </c:pt>
                <c:pt idx="1296">
                  <c:v>101</c:v>
                </c:pt>
                <c:pt idx="1297">
                  <c:v>99</c:v>
                </c:pt>
                <c:pt idx="1298">
                  <c:v>95</c:v>
                </c:pt>
                <c:pt idx="1299">
                  <c:v>95</c:v>
                </c:pt>
                <c:pt idx="1300">
                  <c:v>95</c:v>
                </c:pt>
                <c:pt idx="1301">
                  <c:v>94</c:v>
                </c:pt>
                <c:pt idx="1302">
                  <c:v>94</c:v>
                </c:pt>
                <c:pt idx="1303">
                  <c:v>93</c:v>
                </c:pt>
                <c:pt idx="1304">
                  <c:v>93</c:v>
                </c:pt>
                <c:pt idx="1305">
                  <c:v>92</c:v>
                </c:pt>
                <c:pt idx="1306">
                  <c:v>91</c:v>
                </c:pt>
                <c:pt idx="1307">
                  <c:v>89</c:v>
                </c:pt>
                <c:pt idx="1308">
                  <c:v>88</c:v>
                </c:pt>
                <c:pt idx="1309">
                  <c:v>88</c:v>
                </c:pt>
                <c:pt idx="1310">
                  <c:v>86</c:v>
                </c:pt>
                <c:pt idx="1311">
                  <c:v>86</c:v>
                </c:pt>
                <c:pt idx="1312">
                  <c:v>86</c:v>
                </c:pt>
                <c:pt idx="1313">
                  <c:v>84</c:v>
                </c:pt>
                <c:pt idx="1314">
                  <c:v>84</c:v>
                </c:pt>
                <c:pt idx="1315">
                  <c:v>83</c:v>
                </c:pt>
                <c:pt idx="1316">
                  <c:v>81</c:v>
                </c:pt>
                <c:pt idx="1317">
                  <c:v>81</c:v>
                </c:pt>
                <c:pt idx="1318">
                  <c:v>80</c:v>
                </c:pt>
                <c:pt idx="1319">
                  <c:v>80</c:v>
                </c:pt>
                <c:pt idx="1320">
                  <c:v>79</c:v>
                </c:pt>
                <c:pt idx="1321">
                  <c:v>76</c:v>
                </c:pt>
                <c:pt idx="1322">
                  <c:v>76</c:v>
                </c:pt>
                <c:pt idx="1323">
                  <c:v>76</c:v>
                </c:pt>
                <c:pt idx="1324">
                  <c:v>75</c:v>
                </c:pt>
                <c:pt idx="1325">
                  <c:v>74</c:v>
                </c:pt>
                <c:pt idx="1326">
                  <c:v>73</c:v>
                </c:pt>
                <c:pt idx="1327">
                  <c:v>73</c:v>
                </c:pt>
                <c:pt idx="1328">
                  <c:v>72</c:v>
                </c:pt>
                <c:pt idx="1329">
                  <c:v>72</c:v>
                </c:pt>
                <c:pt idx="1330">
                  <c:v>72</c:v>
                </c:pt>
                <c:pt idx="1331">
                  <c:v>71</c:v>
                </c:pt>
                <c:pt idx="1332">
                  <c:v>71</c:v>
                </c:pt>
                <c:pt idx="1333">
                  <c:v>70</c:v>
                </c:pt>
                <c:pt idx="1334">
                  <c:v>70</c:v>
                </c:pt>
                <c:pt idx="1335">
                  <c:v>69</c:v>
                </c:pt>
                <c:pt idx="1336">
                  <c:v>69</c:v>
                </c:pt>
                <c:pt idx="1337">
                  <c:v>68</c:v>
                </c:pt>
                <c:pt idx="1338">
                  <c:v>67</c:v>
                </c:pt>
                <c:pt idx="1339">
                  <c:v>66</c:v>
                </c:pt>
                <c:pt idx="1340">
                  <c:v>65</c:v>
                </c:pt>
                <c:pt idx="1341">
                  <c:v>64</c:v>
                </c:pt>
                <c:pt idx="1342">
                  <c:v>64</c:v>
                </c:pt>
                <c:pt idx="1343">
                  <c:v>63</c:v>
                </c:pt>
                <c:pt idx="1344">
                  <c:v>62</c:v>
                </c:pt>
                <c:pt idx="1345">
                  <c:v>61</c:v>
                </c:pt>
                <c:pt idx="1346">
                  <c:v>60</c:v>
                </c:pt>
                <c:pt idx="1347">
                  <c:v>59</c:v>
                </c:pt>
                <c:pt idx="1348">
                  <c:v>59</c:v>
                </c:pt>
                <c:pt idx="1349">
                  <c:v>57</c:v>
                </c:pt>
                <c:pt idx="1350">
                  <c:v>57</c:v>
                </c:pt>
                <c:pt idx="1351">
                  <c:v>57</c:v>
                </c:pt>
                <c:pt idx="1352">
                  <c:v>57</c:v>
                </c:pt>
                <c:pt idx="1353">
                  <c:v>57</c:v>
                </c:pt>
                <c:pt idx="1354">
                  <c:v>57</c:v>
                </c:pt>
                <c:pt idx="1355">
                  <c:v>57</c:v>
                </c:pt>
                <c:pt idx="1356">
                  <c:v>56</c:v>
                </c:pt>
                <c:pt idx="1357">
                  <c:v>55</c:v>
                </c:pt>
                <c:pt idx="1358">
                  <c:v>54</c:v>
                </c:pt>
                <c:pt idx="1359">
                  <c:v>54</c:v>
                </c:pt>
                <c:pt idx="1360">
                  <c:v>54</c:v>
                </c:pt>
                <c:pt idx="1361">
                  <c:v>51</c:v>
                </c:pt>
                <c:pt idx="1362">
                  <c:v>50</c:v>
                </c:pt>
                <c:pt idx="1363">
                  <c:v>49</c:v>
                </c:pt>
                <c:pt idx="1364">
                  <c:v>49</c:v>
                </c:pt>
                <c:pt idx="1365">
                  <c:v>49</c:v>
                </c:pt>
                <c:pt idx="1366">
                  <c:v>48</c:v>
                </c:pt>
                <c:pt idx="1367">
                  <c:v>48</c:v>
                </c:pt>
                <c:pt idx="1368">
                  <c:v>48</c:v>
                </c:pt>
                <c:pt idx="1369">
                  <c:v>48</c:v>
                </c:pt>
                <c:pt idx="1370">
                  <c:v>47</c:v>
                </c:pt>
                <c:pt idx="1371">
                  <c:v>47</c:v>
                </c:pt>
                <c:pt idx="1372">
                  <c:v>46</c:v>
                </c:pt>
                <c:pt idx="1373">
                  <c:v>46</c:v>
                </c:pt>
                <c:pt idx="1374">
                  <c:v>44</c:v>
                </c:pt>
                <c:pt idx="1375">
                  <c:v>44</c:v>
                </c:pt>
                <c:pt idx="1376">
                  <c:v>44</c:v>
                </c:pt>
                <c:pt idx="1377">
                  <c:v>43</c:v>
                </c:pt>
                <c:pt idx="1378">
                  <c:v>43</c:v>
                </c:pt>
                <c:pt idx="1379">
                  <c:v>42</c:v>
                </c:pt>
                <c:pt idx="1380">
                  <c:v>42</c:v>
                </c:pt>
                <c:pt idx="1381">
                  <c:v>42</c:v>
                </c:pt>
                <c:pt idx="1382">
                  <c:v>41</c:v>
                </c:pt>
                <c:pt idx="1383">
                  <c:v>40</c:v>
                </c:pt>
                <c:pt idx="1384">
                  <c:v>39</c:v>
                </c:pt>
                <c:pt idx="1385">
                  <c:v>38</c:v>
                </c:pt>
                <c:pt idx="1386">
                  <c:v>38</c:v>
                </c:pt>
                <c:pt idx="1387">
                  <c:v>37</c:v>
                </c:pt>
                <c:pt idx="1388">
                  <c:v>36</c:v>
                </c:pt>
                <c:pt idx="1389">
                  <c:v>35</c:v>
                </c:pt>
                <c:pt idx="1390">
                  <c:v>35</c:v>
                </c:pt>
                <c:pt idx="1391">
                  <c:v>35</c:v>
                </c:pt>
                <c:pt idx="1392">
                  <c:v>34</c:v>
                </c:pt>
                <c:pt idx="1393">
                  <c:v>34</c:v>
                </c:pt>
                <c:pt idx="1394">
                  <c:v>33</c:v>
                </c:pt>
                <c:pt idx="1395">
                  <c:v>33</c:v>
                </c:pt>
                <c:pt idx="1396">
                  <c:v>32</c:v>
                </c:pt>
                <c:pt idx="1397">
                  <c:v>31</c:v>
                </c:pt>
                <c:pt idx="1398">
                  <c:v>31</c:v>
                </c:pt>
                <c:pt idx="1399">
                  <c:v>29</c:v>
                </c:pt>
                <c:pt idx="1400">
                  <c:v>29</c:v>
                </c:pt>
                <c:pt idx="1401">
                  <c:v>29</c:v>
                </c:pt>
                <c:pt idx="1402">
                  <c:v>28</c:v>
                </c:pt>
                <c:pt idx="1403">
                  <c:v>28</c:v>
                </c:pt>
                <c:pt idx="1404">
                  <c:v>27</c:v>
                </c:pt>
                <c:pt idx="1405">
                  <c:v>27</c:v>
                </c:pt>
                <c:pt idx="1406">
                  <c:v>27</c:v>
                </c:pt>
                <c:pt idx="1407">
                  <c:v>27</c:v>
                </c:pt>
                <c:pt idx="1408">
                  <c:v>26</c:v>
                </c:pt>
                <c:pt idx="1409">
                  <c:v>26</c:v>
                </c:pt>
                <c:pt idx="1410">
                  <c:v>25</c:v>
                </c:pt>
                <c:pt idx="1411">
                  <c:v>25</c:v>
                </c:pt>
                <c:pt idx="1412">
                  <c:v>25</c:v>
                </c:pt>
                <c:pt idx="1413">
                  <c:v>24</c:v>
                </c:pt>
                <c:pt idx="1414">
                  <c:v>24</c:v>
                </c:pt>
                <c:pt idx="1415">
                  <c:v>24</c:v>
                </c:pt>
                <c:pt idx="1416">
                  <c:v>23</c:v>
                </c:pt>
                <c:pt idx="1417">
                  <c:v>23</c:v>
                </c:pt>
                <c:pt idx="1418">
                  <c:v>22</c:v>
                </c:pt>
                <c:pt idx="1419">
                  <c:v>22</c:v>
                </c:pt>
                <c:pt idx="1420">
                  <c:v>21</c:v>
                </c:pt>
                <c:pt idx="1421">
                  <c:v>21</c:v>
                </c:pt>
                <c:pt idx="1422">
                  <c:v>21</c:v>
                </c:pt>
                <c:pt idx="1423">
                  <c:v>20</c:v>
                </c:pt>
                <c:pt idx="1424">
                  <c:v>20</c:v>
                </c:pt>
                <c:pt idx="1425">
                  <c:v>19</c:v>
                </c:pt>
                <c:pt idx="1426">
                  <c:v>19</c:v>
                </c:pt>
                <c:pt idx="1427">
                  <c:v>18</c:v>
                </c:pt>
                <c:pt idx="1428">
                  <c:v>18</c:v>
                </c:pt>
                <c:pt idx="1429">
                  <c:v>17</c:v>
                </c:pt>
                <c:pt idx="1430">
                  <c:v>17</c:v>
                </c:pt>
                <c:pt idx="1431">
                  <c:v>17</c:v>
                </c:pt>
                <c:pt idx="1432">
                  <c:v>17</c:v>
                </c:pt>
                <c:pt idx="1433">
                  <c:v>17</c:v>
                </c:pt>
                <c:pt idx="1434">
                  <c:v>16</c:v>
                </c:pt>
                <c:pt idx="1435">
                  <c:v>16</c:v>
                </c:pt>
                <c:pt idx="1436">
                  <c:v>15</c:v>
                </c:pt>
                <c:pt idx="1437">
                  <c:v>15</c:v>
                </c:pt>
                <c:pt idx="1438">
                  <c:v>14</c:v>
                </c:pt>
                <c:pt idx="1439">
                  <c:v>13</c:v>
                </c:pt>
                <c:pt idx="1440">
                  <c:v>10</c:v>
                </c:pt>
                <c:pt idx="1441">
                  <c:v>5</c:v>
                </c:pt>
                <c:pt idx="1442">
                  <c:v>2524</c:v>
                </c:pt>
                <c:pt idx="1443">
                  <c:v>2302</c:v>
                </c:pt>
                <c:pt idx="1444">
                  <c:v>2283</c:v>
                </c:pt>
                <c:pt idx="1445">
                  <c:v>2279</c:v>
                </c:pt>
                <c:pt idx="1446">
                  <c:v>2257</c:v>
                </c:pt>
                <c:pt idx="1447">
                  <c:v>2252</c:v>
                </c:pt>
                <c:pt idx="1448">
                  <c:v>2194</c:v>
                </c:pt>
                <c:pt idx="1449">
                  <c:v>2130</c:v>
                </c:pt>
                <c:pt idx="1450">
                  <c:v>2116</c:v>
                </c:pt>
                <c:pt idx="1451">
                  <c:v>2092</c:v>
                </c:pt>
                <c:pt idx="1452">
                  <c:v>2092</c:v>
                </c:pt>
                <c:pt idx="1453">
                  <c:v>2069</c:v>
                </c:pt>
                <c:pt idx="1454">
                  <c:v>2047</c:v>
                </c:pt>
                <c:pt idx="1455">
                  <c:v>2018</c:v>
                </c:pt>
                <c:pt idx="1456">
                  <c:v>2009</c:v>
                </c:pt>
                <c:pt idx="1457">
                  <c:v>1957</c:v>
                </c:pt>
                <c:pt idx="1458">
                  <c:v>1957</c:v>
                </c:pt>
                <c:pt idx="1459">
                  <c:v>1956</c:v>
                </c:pt>
                <c:pt idx="1460">
                  <c:v>1941</c:v>
                </c:pt>
                <c:pt idx="1461">
                  <c:v>1932</c:v>
                </c:pt>
                <c:pt idx="1462">
                  <c:v>1924</c:v>
                </c:pt>
                <c:pt idx="1463">
                  <c:v>1921</c:v>
                </c:pt>
                <c:pt idx="1464">
                  <c:v>1910</c:v>
                </c:pt>
                <c:pt idx="1465">
                  <c:v>1833</c:v>
                </c:pt>
                <c:pt idx="1466">
                  <c:v>1825</c:v>
                </c:pt>
                <c:pt idx="1467">
                  <c:v>1816</c:v>
                </c:pt>
                <c:pt idx="1468">
                  <c:v>1804</c:v>
                </c:pt>
                <c:pt idx="1469">
                  <c:v>1798</c:v>
                </c:pt>
                <c:pt idx="1470">
                  <c:v>1761</c:v>
                </c:pt>
                <c:pt idx="1471">
                  <c:v>1743</c:v>
                </c:pt>
                <c:pt idx="1472">
                  <c:v>1738</c:v>
                </c:pt>
                <c:pt idx="1473">
                  <c:v>1734</c:v>
                </c:pt>
                <c:pt idx="1474">
                  <c:v>1727</c:v>
                </c:pt>
                <c:pt idx="1475">
                  <c:v>1724</c:v>
                </c:pt>
                <c:pt idx="1476">
                  <c:v>1722</c:v>
                </c:pt>
                <c:pt idx="1477">
                  <c:v>1677</c:v>
                </c:pt>
                <c:pt idx="1478">
                  <c:v>1674</c:v>
                </c:pt>
                <c:pt idx="1479">
                  <c:v>1665</c:v>
                </c:pt>
                <c:pt idx="1480">
                  <c:v>1662</c:v>
                </c:pt>
                <c:pt idx="1481">
                  <c:v>1631</c:v>
                </c:pt>
                <c:pt idx="1482">
                  <c:v>1631</c:v>
                </c:pt>
                <c:pt idx="1483">
                  <c:v>1623</c:v>
                </c:pt>
                <c:pt idx="1484">
                  <c:v>1612</c:v>
                </c:pt>
                <c:pt idx="1485">
                  <c:v>1603</c:v>
                </c:pt>
                <c:pt idx="1486">
                  <c:v>1598</c:v>
                </c:pt>
                <c:pt idx="1487">
                  <c:v>1580</c:v>
                </c:pt>
                <c:pt idx="1488">
                  <c:v>1574</c:v>
                </c:pt>
                <c:pt idx="1489">
                  <c:v>1574</c:v>
                </c:pt>
                <c:pt idx="1490">
                  <c:v>1574</c:v>
                </c:pt>
                <c:pt idx="1491">
                  <c:v>1572</c:v>
                </c:pt>
                <c:pt idx="1492">
                  <c:v>1564</c:v>
                </c:pt>
                <c:pt idx="1493">
                  <c:v>1562</c:v>
                </c:pt>
                <c:pt idx="1494">
                  <c:v>1531</c:v>
                </c:pt>
                <c:pt idx="1495">
                  <c:v>1502</c:v>
                </c:pt>
                <c:pt idx="1496">
                  <c:v>1497</c:v>
                </c:pt>
                <c:pt idx="1497">
                  <c:v>1497</c:v>
                </c:pt>
                <c:pt idx="1498">
                  <c:v>1493</c:v>
                </c:pt>
                <c:pt idx="1499">
                  <c:v>1483</c:v>
                </c:pt>
                <c:pt idx="1500">
                  <c:v>1482</c:v>
                </c:pt>
                <c:pt idx="1501">
                  <c:v>1477</c:v>
                </c:pt>
                <c:pt idx="1502">
                  <c:v>1471</c:v>
                </c:pt>
                <c:pt idx="1503">
                  <c:v>1461</c:v>
                </c:pt>
                <c:pt idx="1504">
                  <c:v>1459</c:v>
                </c:pt>
                <c:pt idx="1505">
                  <c:v>1456</c:v>
                </c:pt>
                <c:pt idx="1506">
                  <c:v>1443</c:v>
                </c:pt>
                <c:pt idx="1507">
                  <c:v>1440</c:v>
                </c:pt>
                <c:pt idx="1508">
                  <c:v>1428</c:v>
                </c:pt>
                <c:pt idx="1509">
                  <c:v>1382</c:v>
                </c:pt>
                <c:pt idx="1510">
                  <c:v>1381</c:v>
                </c:pt>
                <c:pt idx="1511">
                  <c:v>1378</c:v>
                </c:pt>
                <c:pt idx="1512">
                  <c:v>1377</c:v>
                </c:pt>
                <c:pt idx="1513">
                  <c:v>1376</c:v>
                </c:pt>
                <c:pt idx="1514">
                  <c:v>1374</c:v>
                </c:pt>
                <c:pt idx="1515">
                  <c:v>1371</c:v>
                </c:pt>
                <c:pt idx="1516">
                  <c:v>1367</c:v>
                </c:pt>
                <c:pt idx="1517">
                  <c:v>1364</c:v>
                </c:pt>
                <c:pt idx="1518">
                  <c:v>1348</c:v>
                </c:pt>
                <c:pt idx="1519">
                  <c:v>1346</c:v>
                </c:pt>
                <c:pt idx="1520">
                  <c:v>1338</c:v>
                </c:pt>
                <c:pt idx="1521">
                  <c:v>1314</c:v>
                </c:pt>
                <c:pt idx="1522">
                  <c:v>1291</c:v>
                </c:pt>
                <c:pt idx="1523">
                  <c:v>1289</c:v>
                </c:pt>
                <c:pt idx="1524">
                  <c:v>1282</c:v>
                </c:pt>
                <c:pt idx="1525">
                  <c:v>1282</c:v>
                </c:pt>
                <c:pt idx="1526">
                  <c:v>1263</c:v>
                </c:pt>
                <c:pt idx="1527">
                  <c:v>1260</c:v>
                </c:pt>
                <c:pt idx="1528">
                  <c:v>1253</c:v>
                </c:pt>
                <c:pt idx="1529">
                  <c:v>1250</c:v>
                </c:pt>
                <c:pt idx="1530">
                  <c:v>1244</c:v>
                </c:pt>
                <c:pt idx="1531">
                  <c:v>1240</c:v>
                </c:pt>
                <c:pt idx="1532">
                  <c:v>1226</c:v>
                </c:pt>
                <c:pt idx="1533">
                  <c:v>1220</c:v>
                </c:pt>
                <c:pt idx="1534">
                  <c:v>1211</c:v>
                </c:pt>
                <c:pt idx="1535">
                  <c:v>1196</c:v>
                </c:pt>
                <c:pt idx="1536">
                  <c:v>1194</c:v>
                </c:pt>
                <c:pt idx="1537">
                  <c:v>1179</c:v>
                </c:pt>
                <c:pt idx="1538">
                  <c:v>1169</c:v>
                </c:pt>
                <c:pt idx="1539">
                  <c:v>1169</c:v>
                </c:pt>
                <c:pt idx="1540">
                  <c:v>1165</c:v>
                </c:pt>
                <c:pt idx="1541">
                  <c:v>1159</c:v>
                </c:pt>
                <c:pt idx="1542">
                  <c:v>1158</c:v>
                </c:pt>
                <c:pt idx="1543">
                  <c:v>1155</c:v>
                </c:pt>
                <c:pt idx="1544">
                  <c:v>1149</c:v>
                </c:pt>
                <c:pt idx="1545">
                  <c:v>1149</c:v>
                </c:pt>
                <c:pt idx="1546">
                  <c:v>1148</c:v>
                </c:pt>
                <c:pt idx="1547">
                  <c:v>1146</c:v>
                </c:pt>
                <c:pt idx="1548">
                  <c:v>1138</c:v>
                </c:pt>
                <c:pt idx="1549">
                  <c:v>1135</c:v>
                </c:pt>
                <c:pt idx="1550">
                  <c:v>1121</c:v>
                </c:pt>
                <c:pt idx="1551">
                  <c:v>1113</c:v>
                </c:pt>
                <c:pt idx="1552">
                  <c:v>1105</c:v>
                </c:pt>
                <c:pt idx="1553">
                  <c:v>1101</c:v>
                </c:pt>
                <c:pt idx="1554">
                  <c:v>1101</c:v>
                </c:pt>
                <c:pt idx="1555">
                  <c:v>1101</c:v>
                </c:pt>
                <c:pt idx="1556">
                  <c:v>1095</c:v>
                </c:pt>
                <c:pt idx="1557">
                  <c:v>1091</c:v>
                </c:pt>
                <c:pt idx="1558">
                  <c:v>1085</c:v>
                </c:pt>
                <c:pt idx="1559">
                  <c:v>1084</c:v>
                </c:pt>
                <c:pt idx="1560">
                  <c:v>1082</c:v>
                </c:pt>
                <c:pt idx="1561">
                  <c:v>1076</c:v>
                </c:pt>
                <c:pt idx="1562">
                  <c:v>1073</c:v>
                </c:pt>
                <c:pt idx="1563">
                  <c:v>1065</c:v>
                </c:pt>
                <c:pt idx="1564">
                  <c:v>1064</c:v>
                </c:pt>
                <c:pt idx="1565">
                  <c:v>1053</c:v>
                </c:pt>
                <c:pt idx="1566">
                  <c:v>1053</c:v>
                </c:pt>
                <c:pt idx="1567">
                  <c:v>1048</c:v>
                </c:pt>
                <c:pt idx="1568">
                  <c:v>1044</c:v>
                </c:pt>
                <c:pt idx="1569">
                  <c:v>1042</c:v>
                </c:pt>
                <c:pt idx="1570">
                  <c:v>1040</c:v>
                </c:pt>
                <c:pt idx="1571">
                  <c:v>1039</c:v>
                </c:pt>
                <c:pt idx="1572">
                  <c:v>1038</c:v>
                </c:pt>
                <c:pt idx="1573">
                  <c:v>1033</c:v>
                </c:pt>
                <c:pt idx="1574">
                  <c:v>1021</c:v>
                </c:pt>
                <c:pt idx="1575">
                  <c:v>1021</c:v>
                </c:pt>
                <c:pt idx="1576">
                  <c:v>1020</c:v>
                </c:pt>
                <c:pt idx="1577">
                  <c:v>1013</c:v>
                </c:pt>
                <c:pt idx="1578">
                  <c:v>1009</c:v>
                </c:pt>
                <c:pt idx="1579">
                  <c:v>1006</c:v>
                </c:pt>
                <c:pt idx="1580">
                  <c:v>1005</c:v>
                </c:pt>
                <c:pt idx="1581">
                  <c:v>1004</c:v>
                </c:pt>
                <c:pt idx="1582">
                  <c:v>1004</c:v>
                </c:pt>
                <c:pt idx="1583">
                  <c:v>1001</c:v>
                </c:pt>
                <c:pt idx="1584">
                  <c:v>989</c:v>
                </c:pt>
                <c:pt idx="1585">
                  <c:v>976</c:v>
                </c:pt>
                <c:pt idx="1586">
                  <c:v>969</c:v>
                </c:pt>
                <c:pt idx="1587">
                  <c:v>964</c:v>
                </c:pt>
                <c:pt idx="1588">
                  <c:v>963</c:v>
                </c:pt>
                <c:pt idx="1589">
                  <c:v>960</c:v>
                </c:pt>
                <c:pt idx="1590">
                  <c:v>953</c:v>
                </c:pt>
                <c:pt idx="1591">
                  <c:v>948</c:v>
                </c:pt>
                <c:pt idx="1592">
                  <c:v>939</c:v>
                </c:pt>
                <c:pt idx="1593">
                  <c:v>938</c:v>
                </c:pt>
                <c:pt idx="1594">
                  <c:v>930</c:v>
                </c:pt>
                <c:pt idx="1595">
                  <c:v>917</c:v>
                </c:pt>
                <c:pt idx="1596">
                  <c:v>907</c:v>
                </c:pt>
                <c:pt idx="1597">
                  <c:v>906</c:v>
                </c:pt>
                <c:pt idx="1598">
                  <c:v>902</c:v>
                </c:pt>
                <c:pt idx="1599">
                  <c:v>890</c:v>
                </c:pt>
                <c:pt idx="1600">
                  <c:v>874</c:v>
                </c:pt>
                <c:pt idx="1601">
                  <c:v>873</c:v>
                </c:pt>
                <c:pt idx="1602">
                  <c:v>859</c:v>
                </c:pt>
                <c:pt idx="1603">
                  <c:v>858</c:v>
                </c:pt>
                <c:pt idx="1604">
                  <c:v>843</c:v>
                </c:pt>
                <c:pt idx="1605">
                  <c:v>841</c:v>
                </c:pt>
                <c:pt idx="1606">
                  <c:v>836</c:v>
                </c:pt>
                <c:pt idx="1607">
                  <c:v>832</c:v>
                </c:pt>
                <c:pt idx="1608">
                  <c:v>823</c:v>
                </c:pt>
                <c:pt idx="1609">
                  <c:v>823</c:v>
                </c:pt>
                <c:pt idx="1610">
                  <c:v>820</c:v>
                </c:pt>
                <c:pt idx="1611">
                  <c:v>820</c:v>
                </c:pt>
                <c:pt idx="1612">
                  <c:v>819</c:v>
                </c:pt>
                <c:pt idx="1613">
                  <c:v>818</c:v>
                </c:pt>
                <c:pt idx="1614">
                  <c:v>815</c:v>
                </c:pt>
                <c:pt idx="1615">
                  <c:v>802</c:v>
                </c:pt>
                <c:pt idx="1616">
                  <c:v>800</c:v>
                </c:pt>
                <c:pt idx="1617">
                  <c:v>797</c:v>
                </c:pt>
                <c:pt idx="1618">
                  <c:v>795</c:v>
                </c:pt>
                <c:pt idx="1619">
                  <c:v>777</c:v>
                </c:pt>
                <c:pt idx="1620">
                  <c:v>776</c:v>
                </c:pt>
                <c:pt idx="1621">
                  <c:v>770</c:v>
                </c:pt>
                <c:pt idx="1622">
                  <c:v>766</c:v>
                </c:pt>
                <c:pt idx="1623">
                  <c:v>763</c:v>
                </c:pt>
                <c:pt idx="1624">
                  <c:v>747</c:v>
                </c:pt>
                <c:pt idx="1625">
                  <c:v>747</c:v>
                </c:pt>
                <c:pt idx="1626">
                  <c:v>728</c:v>
                </c:pt>
                <c:pt idx="1627">
                  <c:v>728</c:v>
                </c:pt>
                <c:pt idx="1628">
                  <c:v>725</c:v>
                </c:pt>
                <c:pt idx="1629">
                  <c:v>716</c:v>
                </c:pt>
                <c:pt idx="1630">
                  <c:v>714</c:v>
                </c:pt>
                <c:pt idx="1631">
                  <c:v>711</c:v>
                </c:pt>
                <c:pt idx="1632">
                  <c:v>694</c:v>
                </c:pt>
                <c:pt idx="1633">
                  <c:v>692</c:v>
                </c:pt>
                <c:pt idx="1634">
                  <c:v>690</c:v>
                </c:pt>
                <c:pt idx="1635">
                  <c:v>684</c:v>
                </c:pt>
                <c:pt idx="1636">
                  <c:v>662</c:v>
                </c:pt>
                <c:pt idx="1637">
                  <c:v>662</c:v>
                </c:pt>
                <c:pt idx="1638">
                  <c:v>661</c:v>
                </c:pt>
                <c:pt idx="1639">
                  <c:v>660</c:v>
                </c:pt>
                <c:pt idx="1640">
                  <c:v>660</c:v>
                </c:pt>
                <c:pt idx="1641">
                  <c:v>653</c:v>
                </c:pt>
                <c:pt idx="1642">
                  <c:v>637</c:v>
                </c:pt>
                <c:pt idx="1643">
                  <c:v>612</c:v>
                </c:pt>
                <c:pt idx="1644">
                  <c:v>612</c:v>
                </c:pt>
                <c:pt idx="1645">
                  <c:v>612</c:v>
                </c:pt>
                <c:pt idx="1646">
                  <c:v>608</c:v>
                </c:pt>
                <c:pt idx="1647">
                  <c:v>599</c:v>
                </c:pt>
                <c:pt idx="1648">
                  <c:v>597</c:v>
                </c:pt>
                <c:pt idx="1649">
                  <c:v>596</c:v>
                </c:pt>
                <c:pt idx="1650">
                  <c:v>586</c:v>
                </c:pt>
                <c:pt idx="1651">
                  <c:v>581</c:v>
                </c:pt>
                <c:pt idx="1652">
                  <c:v>576</c:v>
                </c:pt>
                <c:pt idx="1653">
                  <c:v>573</c:v>
                </c:pt>
                <c:pt idx="1654">
                  <c:v>564</c:v>
                </c:pt>
                <c:pt idx="1655">
                  <c:v>559</c:v>
                </c:pt>
                <c:pt idx="1656">
                  <c:v>546</c:v>
                </c:pt>
                <c:pt idx="1657">
                  <c:v>545</c:v>
                </c:pt>
                <c:pt idx="1658">
                  <c:v>542</c:v>
                </c:pt>
                <c:pt idx="1659">
                  <c:v>541</c:v>
                </c:pt>
                <c:pt idx="1660">
                  <c:v>529</c:v>
                </c:pt>
                <c:pt idx="1661">
                  <c:v>523</c:v>
                </c:pt>
                <c:pt idx="1662">
                  <c:v>519</c:v>
                </c:pt>
                <c:pt idx="1663">
                  <c:v>507</c:v>
                </c:pt>
                <c:pt idx="1664">
                  <c:v>504</c:v>
                </c:pt>
                <c:pt idx="1665">
                  <c:v>497</c:v>
                </c:pt>
                <c:pt idx="1666">
                  <c:v>497</c:v>
                </c:pt>
                <c:pt idx="1667">
                  <c:v>495</c:v>
                </c:pt>
                <c:pt idx="1668">
                  <c:v>493</c:v>
                </c:pt>
                <c:pt idx="1669">
                  <c:v>492</c:v>
                </c:pt>
                <c:pt idx="1670">
                  <c:v>486</c:v>
                </c:pt>
                <c:pt idx="1671">
                  <c:v>485</c:v>
                </c:pt>
                <c:pt idx="1672">
                  <c:v>484</c:v>
                </c:pt>
                <c:pt idx="1673">
                  <c:v>480</c:v>
                </c:pt>
                <c:pt idx="1674">
                  <c:v>473</c:v>
                </c:pt>
                <c:pt idx="1675">
                  <c:v>467</c:v>
                </c:pt>
                <c:pt idx="1676">
                  <c:v>467</c:v>
                </c:pt>
                <c:pt idx="1677">
                  <c:v>467</c:v>
                </c:pt>
                <c:pt idx="1678">
                  <c:v>461</c:v>
                </c:pt>
                <c:pt idx="1679">
                  <c:v>461</c:v>
                </c:pt>
                <c:pt idx="1680">
                  <c:v>460</c:v>
                </c:pt>
                <c:pt idx="1681">
                  <c:v>449</c:v>
                </c:pt>
                <c:pt idx="1682">
                  <c:v>448</c:v>
                </c:pt>
                <c:pt idx="1683">
                  <c:v>444</c:v>
                </c:pt>
                <c:pt idx="1684">
                  <c:v>444</c:v>
                </c:pt>
                <c:pt idx="1685">
                  <c:v>436</c:v>
                </c:pt>
                <c:pt idx="1686">
                  <c:v>429</c:v>
                </c:pt>
                <c:pt idx="1687">
                  <c:v>425</c:v>
                </c:pt>
                <c:pt idx="1688">
                  <c:v>415</c:v>
                </c:pt>
                <c:pt idx="1689">
                  <c:v>414</c:v>
                </c:pt>
                <c:pt idx="1690">
                  <c:v>409</c:v>
                </c:pt>
                <c:pt idx="1691">
                  <c:v>401</c:v>
                </c:pt>
                <c:pt idx="1692">
                  <c:v>401</c:v>
                </c:pt>
                <c:pt idx="1693">
                  <c:v>397</c:v>
                </c:pt>
                <c:pt idx="1694">
                  <c:v>397</c:v>
                </c:pt>
                <c:pt idx="1695">
                  <c:v>395</c:v>
                </c:pt>
                <c:pt idx="1696">
                  <c:v>392</c:v>
                </c:pt>
                <c:pt idx="1697">
                  <c:v>380</c:v>
                </c:pt>
                <c:pt idx="1698">
                  <c:v>367</c:v>
                </c:pt>
                <c:pt idx="1699">
                  <c:v>363</c:v>
                </c:pt>
                <c:pt idx="1700">
                  <c:v>351</c:v>
                </c:pt>
                <c:pt idx="1701">
                  <c:v>350</c:v>
                </c:pt>
                <c:pt idx="1702">
                  <c:v>343</c:v>
                </c:pt>
                <c:pt idx="1703">
                  <c:v>341</c:v>
                </c:pt>
                <c:pt idx="1704">
                  <c:v>335</c:v>
                </c:pt>
                <c:pt idx="1705">
                  <c:v>334</c:v>
                </c:pt>
                <c:pt idx="1706">
                  <c:v>326</c:v>
                </c:pt>
                <c:pt idx="1707">
                  <c:v>322</c:v>
                </c:pt>
                <c:pt idx="1708">
                  <c:v>320</c:v>
                </c:pt>
                <c:pt idx="1709">
                  <c:v>319</c:v>
                </c:pt>
                <c:pt idx="1710">
                  <c:v>318</c:v>
                </c:pt>
                <c:pt idx="1711">
                  <c:v>318</c:v>
                </c:pt>
                <c:pt idx="1712">
                  <c:v>317</c:v>
                </c:pt>
                <c:pt idx="1713">
                  <c:v>312</c:v>
                </c:pt>
                <c:pt idx="1714">
                  <c:v>312</c:v>
                </c:pt>
                <c:pt idx="1715">
                  <c:v>311</c:v>
                </c:pt>
                <c:pt idx="1716">
                  <c:v>300</c:v>
                </c:pt>
                <c:pt idx="1717">
                  <c:v>292</c:v>
                </c:pt>
                <c:pt idx="1718">
                  <c:v>282</c:v>
                </c:pt>
                <c:pt idx="1719">
                  <c:v>279</c:v>
                </c:pt>
                <c:pt idx="1720">
                  <c:v>279</c:v>
                </c:pt>
                <c:pt idx="1721">
                  <c:v>275</c:v>
                </c:pt>
                <c:pt idx="1722">
                  <c:v>271</c:v>
                </c:pt>
                <c:pt idx="1723">
                  <c:v>270</c:v>
                </c:pt>
                <c:pt idx="1724">
                  <c:v>268</c:v>
                </c:pt>
                <c:pt idx="1725">
                  <c:v>267</c:v>
                </c:pt>
                <c:pt idx="1726">
                  <c:v>265</c:v>
                </c:pt>
                <c:pt idx="1727">
                  <c:v>257</c:v>
                </c:pt>
                <c:pt idx="1728">
                  <c:v>255</c:v>
                </c:pt>
                <c:pt idx="1729">
                  <c:v>252</c:v>
                </c:pt>
                <c:pt idx="1730">
                  <c:v>244</c:v>
                </c:pt>
                <c:pt idx="1731">
                  <c:v>241</c:v>
                </c:pt>
                <c:pt idx="1732">
                  <c:v>241</c:v>
                </c:pt>
                <c:pt idx="1733">
                  <c:v>240</c:v>
                </c:pt>
                <c:pt idx="1734">
                  <c:v>240</c:v>
                </c:pt>
                <c:pt idx="1735">
                  <c:v>236</c:v>
                </c:pt>
                <c:pt idx="1736">
                  <c:v>233</c:v>
                </c:pt>
                <c:pt idx="1737">
                  <c:v>232</c:v>
                </c:pt>
                <c:pt idx="1738">
                  <c:v>231</c:v>
                </c:pt>
                <c:pt idx="1739">
                  <c:v>231</c:v>
                </c:pt>
                <c:pt idx="1740">
                  <c:v>227</c:v>
                </c:pt>
                <c:pt idx="1741">
                  <c:v>222</c:v>
                </c:pt>
                <c:pt idx="1742">
                  <c:v>222</c:v>
                </c:pt>
                <c:pt idx="1743">
                  <c:v>219</c:v>
                </c:pt>
                <c:pt idx="1744">
                  <c:v>216</c:v>
                </c:pt>
                <c:pt idx="1745">
                  <c:v>215</c:v>
                </c:pt>
                <c:pt idx="1746">
                  <c:v>211</c:v>
                </c:pt>
                <c:pt idx="1747">
                  <c:v>211</c:v>
                </c:pt>
                <c:pt idx="1748">
                  <c:v>210</c:v>
                </c:pt>
                <c:pt idx="1749">
                  <c:v>209</c:v>
                </c:pt>
                <c:pt idx="1750">
                  <c:v>198</c:v>
                </c:pt>
                <c:pt idx="1751">
                  <c:v>194</c:v>
                </c:pt>
                <c:pt idx="1752">
                  <c:v>189</c:v>
                </c:pt>
                <c:pt idx="1753">
                  <c:v>185</c:v>
                </c:pt>
                <c:pt idx="1754">
                  <c:v>184</c:v>
                </c:pt>
                <c:pt idx="1755">
                  <c:v>177</c:v>
                </c:pt>
                <c:pt idx="1756">
                  <c:v>173</c:v>
                </c:pt>
                <c:pt idx="1757">
                  <c:v>169</c:v>
                </c:pt>
                <c:pt idx="1758">
                  <c:v>165</c:v>
                </c:pt>
                <c:pt idx="1759">
                  <c:v>162</c:v>
                </c:pt>
                <c:pt idx="1760">
                  <c:v>159</c:v>
                </c:pt>
                <c:pt idx="1761">
                  <c:v>155</c:v>
                </c:pt>
                <c:pt idx="1762">
                  <c:v>152</c:v>
                </c:pt>
                <c:pt idx="1763">
                  <c:v>147</c:v>
                </c:pt>
                <c:pt idx="1764">
                  <c:v>145</c:v>
                </c:pt>
                <c:pt idx="1765">
                  <c:v>137</c:v>
                </c:pt>
                <c:pt idx="1766">
                  <c:v>137</c:v>
                </c:pt>
                <c:pt idx="1767">
                  <c:v>134</c:v>
                </c:pt>
                <c:pt idx="1768">
                  <c:v>133</c:v>
                </c:pt>
                <c:pt idx="1769">
                  <c:v>133</c:v>
                </c:pt>
                <c:pt idx="1770">
                  <c:v>130</c:v>
                </c:pt>
                <c:pt idx="1771">
                  <c:v>129</c:v>
                </c:pt>
                <c:pt idx="1772">
                  <c:v>128</c:v>
                </c:pt>
                <c:pt idx="1773">
                  <c:v>123</c:v>
                </c:pt>
                <c:pt idx="1774">
                  <c:v>122</c:v>
                </c:pt>
                <c:pt idx="1775">
                  <c:v>122</c:v>
                </c:pt>
                <c:pt idx="1776">
                  <c:v>120</c:v>
                </c:pt>
                <c:pt idx="1777">
                  <c:v>119</c:v>
                </c:pt>
                <c:pt idx="1778">
                  <c:v>116</c:v>
                </c:pt>
                <c:pt idx="1779">
                  <c:v>114</c:v>
                </c:pt>
                <c:pt idx="1780">
                  <c:v>114</c:v>
                </c:pt>
                <c:pt idx="1781">
                  <c:v>112</c:v>
                </c:pt>
                <c:pt idx="1782">
                  <c:v>109</c:v>
                </c:pt>
                <c:pt idx="1783">
                  <c:v>106</c:v>
                </c:pt>
                <c:pt idx="1784">
                  <c:v>103</c:v>
                </c:pt>
                <c:pt idx="1785">
                  <c:v>103</c:v>
                </c:pt>
                <c:pt idx="1786">
                  <c:v>102</c:v>
                </c:pt>
                <c:pt idx="1787">
                  <c:v>100</c:v>
                </c:pt>
                <c:pt idx="1788">
                  <c:v>100</c:v>
                </c:pt>
                <c:pt idx="1789">
                  <c:v>97</c:v>
                </c:pt>
                <c:pt idx="1790">
                  <c:v>96</c:v>
                </c:pt>
                <c:pt idx="1791">
                  <c:v>96</c:v>
                </c:pt>
                <c:pt idx="1792">
                  <c:v>96</c:v>
                </c:pt>
                <c:pt idx="1793">
                  <c:v>95</c:v>
                </c:pt>
                <c:pt idx="1794">
                  <c:v>93</c:v>
                </c:pt>
                <c:pt idx="1795">
                  <c:v>92</c:v>
                </c:pt>
                <c:pt idx="1796">
                  <c:v>91</c:v>
                </c:pt>
                <c:pt idx="1797">
                  <c:v>89</c:v>
                </c:pt>
                <c:pt idx="1798">
                  <c:v>88</c:v>
                </c:pt>
                <c:pt idx="1799">
                  <c:v>84</c:v>
                </c:pt>
                <c:pt idx="1800">
                  <c:v>84</c:v>
                </c:pt>
                <c:pt idx="1801">
                  <c:v>82</c:v>
                </c:pt>
                <c:pt idx="1802">
                  <c:v>81</c:v>
                </c:pt>
                <c:pt idx="1803">
                  <c:v>81</c:v>
                </c:pt>
                <c:pt idx="1804">
                  <c:v>80</c:v>
                </c:pt>
                <c:pt idx="1805">
                  <c:v>79</c:v>
                </c:pt>
                <c:pt idx="1806">
                  <c:v>78</c:v>
                </c:pt>
                <c:pt idx="1807">
                  <c:v>78</c:v>
                </c:pt>
                <c:pt idx="1808">
                  <c:v>78</c:v>
                </c:pt>
                <c:pt idx="1809">
                  <c:v>78</c:v>
                </c:pt>
                <c:pt idx="1810">
                  <c:v>77</c:v>
                </c:pt>
                <c:pt idx="1811">
                  <c:v>77</c:v>
                </c:pt>
                <c:pt idx="1812">
                  <c:v>76</c:v>
                </c:pt>
                <c:pt idx="1813">
                  <c:v>75</c:v>
                </c:pt>
                <c:pt idx="1814">
                  <c:v>75</c:v>
                </c:pt>
                <c:pt idx="1815">
                  <c:v>73</c:v>
                </c:pt>
                <c:pt idx="1816">
                  <c:v>72</c:v>
                </c:pt>
                <c:pt idx="1817">
                  <c:v>71</c:v>
                </c:pt>
                <c:pt idx="1818">
                  <c:v>70</c:v>
                </c:pt>
                <c:pt idx="1819">
                  <c:v>70</c:v>
                </c:pt>
                <c:pt idx="1820">
                  <c:v>69</c:v>
                </c:pt>
                <c:pt idx="1821">
                  <c:v>69</c:v>
                </c:pt>
                <c:pt idx="1822">
                  <c:v>69</c:v>
                </c:pt>
                <c:pt idx="1823">
                  <c:v>68</c:v>
                </c:pt>
                <c:pt idx="1824">
                  <c:v>68</c:v>
                </c:pt>
                <c:pt idx="1825">
                  <c:v>67</c:v>
                </c:pt>
                <c:pt idx="1826">
                  <c:v>67</c:v>
                </c:pt>
                <c:pt idx="1827">
                  <c:v>67</c:v>
                </c:pt>
                <c:pt idx="1828">
                  <c:v>66</c:v>
                </c:pt>
                <c:pt idx="1829">
                  <c:v>66</c:v>
                </c:pt>
                <c:pt idx="1830">
                  <c:v>66</c:v>
                </c:pt>
                <c:pt idx="1831">
                  <c:v>65</c:v>
                </c:pt>
                <c:pt idx="1832">
                  <c:v>64</c:v>
                </c:pt>
                <c:pt idx="1833">
                  <c:v>64</c:v>
                </c:pt>
                <c:pt idx="1834">
                  <c:v>63</c:v>
                </c:pt>
                <c:pt idx="1835">
                  <c:v>63</c:v>
                </c:pt>
                <c:pt idx="1836">
                  <c:v>62</c:v>
                </c:pt>
                <c:pt idx="1837">
                  <c:v>61</c:v>
                </c:pt>
                <c:pt idx="1838">
                  <c:v>61</c:v>
                </c:pt>
                <c:pt idx="1839">
                  <c:v>61</c:v>
                </c:pt>
                <c:pt idx="1840">
                  <c:v>58</c:v>
                </c:pt>
                <c:pt idx="1841">
                  <c:v>58</c:v>
                </c:pt>
                <c:pt idx="1842">
                  <c:v>55</c:v>
                </c:pt>
                <c:pt idx="1843">
                  <c:v>55</c:v>
                </c:pt>
                <c:pt idx="1844">
                  <c:v>55</c:v>
                </c:pt>
                <c:pt idx="1845">
                  <c:v>55</c:v>
                </c:pt>
                <c:pt idx="1846">
                  <c:v>55</c:v>
                </c:pt>
                <c:pt idx="1847">
                  <c:v>54</c:v>
                </c:pt>
                <c:pt idx="1848">
                  <c:v>54</c:v>
                </c:pt>
                <c:pt idx="1849">
                  <c:v>54</c:v>
                </c:pt>
                <c:pt idx="1850">
                  <c:v>54</c:v>
                </c:pt>
                <c:pt idx="1851">
                  <c:v>54</c:v>
                </c:pt>
                <c:pt idx="1852">
                  <c:v>53</c:v>
                </c:pt>
                <c:pt idx="1853">
                  <c:v>53</c:v>
                </c:pt>
                <c:pt idx="1854">
                  <c:v>53</c:v>
                </c:pt>
                <c:pt idx="1855">
                  <c:v>52</c:v>
                </c:pt>
                <c:pt idx="1856">
                  <c:v>52</c:v>
                </c:pt>
                <c:pt idx="1857">
                  <c:v>50</c:v>
                </c:pt>
                <c:pt idx="1858">
                  <c:v>50</c:v>
                </c:pt>
                <c:pt idx="1859">
                  <c:v>49</c:v>
                </c:pt>
                <c:pt idx="1860">
                  <c:v>49</c:v>
                </c:pt>
                <c:pt idx="1861">
                  <c:v>49</c:v>
                </c:pt>
                <c:pt idx="1862">
                  <c:v>49</c:v>
                </c:pt>
                <c:pt idx="1863">
                  <c:v>48</c:v>
                </c:pt>
                <c:pt idx="1864">
                  <c:v>48</c:v>
                </c:pt>
                <c:pt idx="1865">
                  <c:v>48</c:v>
                </c:pt>
                <c:pt idx="1866">
                  <c:v>47</c:v>
                </c:pt>
                <c:pt idx="1867">
                  <c:v>47</c:v>
                </c:pt>
                <c:pt idx="1868">
                  <c:v>47</c:v>
                </c:pt>
                <c:pt idx="1869">
                  <c:v>46</c:v>
                </c:pt>
                <c:pt idx="1870">
                  <c:v>46</c:v>
                </c:pt>
                <c:pt idx="1871">
                  <c:v>46</c:v>
                </c:pt>
                <c:pt idx="1872">
                  <c:v>46</c:v>
                </c:pt>
                <c:pt idx="1873">
                  <c:v>46</c:v>
                </c:pt>
                <c:pt idx="1874">
                  <c:v>45</c:v>
                </c:pt>
                <c:pt idx="1875">
                  <c:v>44</c:v>
                </c:pt>
                <c:pt idx="1876">
                  <c:v>43</c:v>
                </c:pt>
                <c:pt idx="1877">
                  <c:v>43</c:v>
                </c:pt>
                <c:pt idx="1878">
                  <c:v>43</c:v>
                </c:pt>
                <c:pt idx="1879">
                  <c:v>42</c:v>
                </c:pt>
                <c:pt idx="1880">
                  <c:v>42</c:v>
                </c:pt>
                <c:pt idx="1881">
                  <c:v>41</c:v>
                </c:pt>
                <c:pt idx="1882">
                  <c:v>41</c:v>
                </c:pt>
                <c:pt idx="1883">
                  <c:v>41</c:v>
                </c:pt>
                <c:pt idx="1884">
                  <c:v>40</c:v>
                </c:pt>
                <c:pt idx="1885">
                  <c:v>40</c:v>
                </c:pt>
                <c:pt idx="1886">
                  <c:v>40</c:v>
                </c:pt>
                <c:pt idx="1887">
                  <c:v>39</c:v>
                </c:pt>
                <c:pt idx="1888">
                  <c:v>38</c:v>
                </c:pt>
                <c:pt idx="1889">
                  <c:v>38</c:v>
                </c:pt>
                <c:pt idx="1890">
                  <c:v>38</c:v>
                </c:pt>
                <c:pt idx="1891">
                  <c:v>37</c:v>
                </c:pt>
                <c:pt idx="1892">
                  <c:v>36</c:v>
                </c:pt>
                <c:pt idx="1893">
                  <c:v>36</c:v>
                </c:pt>
                <c:pt idx="1894">
                  <c:v>35</c:v>
                </c:pt>
                <c:pt idx="1895">
                  <c:v>34</c:v>
                </c:pt>
                <c:pt idx="1896">
                  <c:v>33</c:v>
                </c:pt>
                <c:pt idx="1897">
                  <c:v>33</c:v>
                </c:pt>
                <c:pt idx="1898">
                  <c:v>32</c:v>
                </c:pt>
                <c:pt idx="1899">
                  <c:v>32</c:v>
                </c:pt>
                <c:pt idx="1900">
                  <c:v>32</c:v>
                </c:pt>
                <c:pt idx="1901">
                  <c:v>32</c:v>
                </c:pt>
                <c:pt idx="1902">
                  <c:v>31</c:v>
                </c:pt>
                <c:pt idx="1903">
                  <c:v>30</c:v>
                </c:pt>
                <c:pt idx="1904">
                  <c:v>29</c:v>
                </c:pt>
                <c:pt idx="1905">
                  <c:v>29</c:v>
                </c:pt>
                <c:pt idx="1906">
                  <c:v>29</c:v>
                </c:pt>
                <c:pt idx="1907">
                  <c:v>28</c:v>
                </c:pt>
                <c:pt idx="1908">
                  <c:v>28</c:v>
                </c:pt>
                <c:pt idx="1909">
                  <c:v>28</c:v>
                </c:pt>
                <c:pt idx="1910">
                  <c:v>27</c:v>
                </c:pt>
                <c:pt idx="1911">
                  <c:v>26</c:v>
                </c:pt>
                <c:pt idx="1912">
                  <c:v>26</c:v>
                </c:pt>
                <c:pt idx="1913">
                  <c:v>25</c:v>
                </c:pt>
                <c:pt idx="1914">
                  <c:v>25</c:v>
                </c:pt>
                <c:pt idx="1915">
                  <c:v>25</c:v>
                </c:pt>
                <c:pt idx="1916">
                  <c:v>23</c:v>
                </c:pt>
                <c:pt idx="1917">
                  <c:v>23</c:v>
                </c:pt>
                <c:pt idx="1918">
                  <c:v>22</c:v>
                </c:pt>
                <c:pt idx="1919">
                  <c:v>22</c:v>
                </c:pt>
                <c:pt idx="1920">
                  <c:v>22</c:v>
                </c:pt>
                <c:pt idx="1921">
                  <c:v>22</c:v>
                </c:pt>
                <c:pt idx="1922">
                  <c:v>22</c:v>
                </c:pt>
                <c:pt idx="1923">
                  <c:v>22</c:v>
                </c:pt>
                <c:pt idx="1924">
                  <c:v>22</c:v>
                </c:pt>
                <c:pt idx="1925">
                  <c:v>21</c:v>
                </c:pt>
                <c:pt idx="1926">
                  <c:v>21</c:v>
                </c:pt>
                <c:pt idx="1927">
                  <c:v>20</c:v>
                </c:pt>
                <c:pt idx="1928">
                  <c:v>20</c:v>
                </c:pt>
                <c:pt idx="1929">
                  <c:v>18</c:v>
                </c:pt>
                <c:pt idx="1930">
                  <c:v>18</c:v>
                </c:pt>
                <c:pt idx="1931">
                  <c:v>17</c:v>
                </c:pt>
                <c:pt idx="1932">
                  <c:v>17</c:v>
                </c:pt>
                <c:pt idx="1933">
                  <c:v>16</c:v>
                </c:pt>
                <c:pt idx="1934">
                  <c:v>16</c:v>
                </c:pt>
                <c:pt idx="1935">
                  <c:v>16</c:v>
                </c:pt>
                <c:pt idx="1936">
                  <c:v>15</c:v>
                </c:pt>
                <c:pt idx="1937">
                  <c:v>15</c:v>
                </c:pt>
                <c:pt idx="1938">
                  <c:v>15</c:v>
                </c:pt>
                <c:pt idx="1939">
                  <c:v>13</c:v>
                </c:pt>
                <c:pt idx="1940">
                  <c:v>13</c:v>
                </c:pt>
                <c:pt idx="1941">
                  <c:v>12</c:v>
                </c:pt>
                <c:pt idx="1942">
                  <c:v>12</c:v>
                </c:pt>
                <c:pt idx="1943">
                  <c:v>11</c:v>
                </c:pt>
                <c:pt idx="1944">
                  <c:v>11</c:v>
                </c:pt>
                <c:pt idx="1945">
                  <c:v>10</c:v>
                </c:pt>
                <c:pt idx="1946">
                  <c:v>10</c:v>
                </c:pt>
                <c:pt idx="1947">
                  <c:v>10</c:v>
                </c:pt>
                <c:pt idx="1948">
                  <c:v>9</c:v>
                </c:pt>
                <c:pt idx="1949">
                  <c:v>8</c:v>
                </c:pt>
                <c:pt idx="1950">
                  <c:v>8</c:v>
                </c:pt>
                <c:pt idx="1951">
                  <c:v>2088</c:v>
                </c:pt>
                <c:pt idx="1952">
                  <c:v>1930</c:v>
                </c:pt>
                <c:pt idx="1953">
                  <c:v>1867</c:v>
                </c:pt>
                <c:pt idx="1954">
                  <c:v>1766</c:v>
                </c:pt>
                <c:pt idx="1955">
                  <c:v>1695</c:v>
                </c:pt>
                <c:pt idx="1956">
                  <c:v>1686</c:v>
                </c:pt>
                <c:pt idx="1957">
                  <c:v>1600</c:v>
                </c:pt>
                <c:pt idx="1958">
                  <c:v>1565</c:v>
                </c:pt>
                <c:pt idx="1959">
                  <c:v>1482</c:v>
                </c:pt>
                <c:pt idx="1960">
                  <c:v>1478</c:v>
                </c:pt>
                <c:pt idx="1961">
                  <c:v>1461</c:v>
                </c:pt>
                <c:pt idx="1962">
                  <c:v>1429</c:v>
                </c:pt>
                <c:pt idx="1963">
                  <c:v>1272</c:v>
                </c:pt>
                <c:pt idx="1964">
                  <c:v>1234</c:v>
                </c:pt>
                <c:pt idx="1965">
                  <c:v>1210</c:v>
                </c:pt>
                <c:pt idx="1966">
                  <c:v>1198</c:v>
                </c:pt>
                <c:pt idx="1967">
                  <c:v>1198</c:v>
                </c:pt>
                <c:pt idx="1968">
                  <c:v>1156</c:v>
                </c:pt>
                <c:pt idx="1969">
                  <c:v>1130</c:v>
                </c:pt>
                <c:pt idx="1970">
                  <c:v>1103</c:v>
                </c:pt>
                <c:pt idx="1971">
                  <c:v>1092</c:v>
                </c:pt>
                <c:pt idx="1972">
                  <c:v>1072</c:v>
                </c:pt>
                <c:pt idx="1973">
                  <c:v>1064</c:v>
                </c:pt>
                <c:pt idx="1974">
                  <c:v>1060</c:v>
                </c:pt>
                <c:pt idx="1975">
                  <c:v>1029</c:v>
                </c:pt>
                <c:pt idx="1976">
                  <c:v>1024</c:v>
                </c:pt>
                <c:pt idx="1977">
                  <c:v>993</c:v>
                </c:pt>
                <c:pt idx="1978">
                  <c:v>939</c:v>
                </c:pt>
                <c:pt idx="1979">
                  <c:v>932</c:v>
                </c:pt>
                <c:pt idx="1980">
                  <c:v>930</c:v>
                </c:pt>
                <c:pt idx="1981">
                  <c:v>926</c:v>
                </c:pt>
                <c:pt idx="1982">
                  <c:v>835</c:v>
                </c:pt>
                <c:pt idx="1983">
                  <c:v>775</c:v>
                </c:pt>
                <c:pt idx="1984">
                  <c:v>677</c:v>
                </c:pt>
                <c:pt idx="1985">
                  <c:v>656</c:v>
                </c:pt>
                <c:pt idx="1986">
                  <c:v>636</c:v>
                </c:pt>
                <c:pt idx="1987">
                  <c:v>615</c:v>
                </c:pt>
                <c:pt idx="1988">
                  <c:v>606</c:v>
                </c:pt>
                <c:pt idx="1989">
                  <c:v>606</c:v>
                </c:pt>
                <c:pt idx="1990">
                  <c:v>556</c:v>
                </c:pt>
                <c:pt idx="1991">
                  <c:v>528</c:v>
                </c:pt>
                <c:pt idx="1992">
                  <c:v>521</c:v>
                </c:pt>
                <c:pt idx="1993">
                  <c:v>507</c:v>
                </c:pt>
                <c:pt idx="1994">
                  <c:v>467</c:v>
                </c:pt>
                <c:pt idx="1995">
                  <c:v>467</c:v>
                </c:pt>
                <c:pt idx="1996">
                  <c:v>388</c:v>
                </c:pt>
                <c:pt idx="1997">
                  <c:v>353</c:v>
                </c:pt>
                <c:pt idx="1998">
                  <c:v>324</c:v>
                </c:pt>
                <c:pt idx="1999">
                  <c:v>285</c:v>
                </c:pt>
                <c:pt idx="2000">
                  <c:v>266</c:v>
                </c:pt>
                <c:pt idx="2001">
                  <c:v>258</c:v>
                </c:pt>
                <c:pt idx="2002">
                  <c:v>205</c:v>
                </c:pt>
                <c:pt idx="2003">
                  <c:v>201</c:v>
                </c:pt>
                <c:pt idx="2004">
                  <c:v>138</c:v>
                </c:pt>
                <c:pt idx="2005">
                  <c:v>135</c:v>
                </c:pt>
                <c:pt idx="2006">
                  <c:v>121</c:v>
                </c:pt>
                <c:pt idx="2007">
                  <c:v>117</c:v>
                </c:pt>
                <c:pt idx="2008">
                  <c:v>107</c:v>
                </c:pt>
                <c:pt idx="2009">
                  <c:v>102</c:v>
                </c:pt>
                <c:pt idx="2010">
                  <c:v>90</c:v>
                </c:pt>
                <c:pt idx="2011">
                  <c:v>67</c:v>
                </c:pt>
                <c:pt idx="2012">
                  <c:v>45</c:v>
                </c:pt>
                <c:pt idx="2013">
                  <c:v>44</c:v>
                </c:pt>
                <c:pt idx="2014">
                  <c:v>42</c:v>
                </c:pt>
                <c:pt idx="2015">
                  <c:v>41</c:v>
                </c:pt>
                <c:pt idx="2016">
                  <c:v>32</c:v>
                </c:pt>
                <c:pt idx="2017">
                  <c:v>32</c:v>
                </c:pt>
                <c:pt idx="2018">
                  <c:v>28</c:v>
                </c:pt>
                <c:pt idx="2019">
                  <c:v>23</c:v>
                </c:pt>
                <c:pt idx="2020">
                  <c:v>15</c:v>
                </c:pt>
              </c:numCache>
            </c:numRef>
          </c:yVal>
          <c:smooth val="0"/>
          <c:extLst>
            <c:ext xmlns:c16="http://schemas.microsoft.com/office/drawing/2014/chart" uri="{C3380CC4-5D6E-409C-BE32-E72D297353CC}">
              <c16:uniqueId val="{00000000-7DE6-4D4C-A619-6E6277E66986}"/>
            </c:ext>
          </c:extLst>
        </c:ser>
        <c:dLbls>
          <c:showLegendKey val="0"/>
          <c:showVal val="0"/>
          <c:showCatName val="0"/>
          <c:showSerName val="0"/>
          <c:showPercent val="0"/>
          <c:showBubbleSize val="0"/>
        </c:dLbls>
        <c:axId val="1379817247"/>
        <c:axId val="1379817727"/>
      </c:scatterChart>
      <c:valAx>
        <c:axId val="1379817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(1000 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17727"/>
        <c:crosses val="autoZero"/>
        <c:crossBetween val="midCat"/>
        <c:dispUnits>
          <c:builtInUnit val="thousands"/>
        </c:dispUnits>
      </c:valAx>
      <c:valAx>
        <c:axId val="1379817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Spend (1000</a:t>
                </a:r>
                <a:r>
                  <a:rPr lang="en-GB" baseline="0"/>
                  <a:t> R</a:t>
                </a:r>
                <a:r>
                  <a:rPr lang="en-GB"/>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17247"/>
        <c:crosses val="autoZero"/>
        <c:crossBetween val="midCat"/>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Current Picture'!A33"/><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Current Picture'!A48"/><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Current Picture'!A18"/><Relationship Id="rId5" Type="http://schemas.openxmlformats.org/officeDocument/2006/relationships/chart" Target="../charts/chart5.xml"/><Relationship Id="rId10" Type="http://schemas.openxmlformats.org/officeDocument/2006/relationships/hyperlink" Target="#Pivot_Super!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Current Picture'!A63"/></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chart" Target="../charts/chart21.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14287</xdr:colOff>
      <xdr:row>34</xdr:row>
      <xdr:rowOff>4762</xdr:rowOff>
    </xdr:from>
    <xdr:to>
      <xdr:col>9</xdr:col>
      <xdr:colOff>617362</xdr:colOff>
      <xdr:row>45</xdr:row>
      <xdr:rowOff>174037</xdr:rowOff>
    </xdr:to>
    <xdr:graphicFrame macro="">
      <xdr:nvGraphicFramePr>
        <xdr:cNvPr id="6" name="Chart 5">
          <a:extLst>
            <a:ext uri="{FF2B5EF4-FFF2-40B4-BE49-F238E27FC236}">
              <a16:creationId xmlns:a16="http://schemas.microsoft.com/office/drawing/2014/main" id="{D3368187-0CBA-4C72-BE4A-18ECEDBF8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181282</xdr:rowOff>
    </xdr:from>
    <xdr:to>
      <xdr:col>4</xdr:col>
      <xdr:colOff>601575</xdr:colOff>
      <xdr:row>30</xdr:row>
      <xdr:rowOff>169275</xdr:rowOff>
    </xdr:to>
    <xdr:graphicFrame macro="">
      <xdr:nvGraphicFramePr>
        <xdr:cNvPr id="12" name="Chart 11">
          <a:extLst>
            <a:ext uri="{FF2B5EF4-FFF2-40B4-BE49-F238E27FC236}">
              <a16:creationId xmlns:a16="http://schemas.microsoft.com/office/drawing/2014/main" id="{996BA198-CAF1-4BB6-BC5C-C5FA96D6A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18</xdr:row>
      <xdr:rowOff>181282</xdr:rowOff>
    </xdr:from>
    <xdr:to>
      <xdr:col>10</xdr:col>
      <xdr:colOff>1500</xdr:colOff>
      <xdr:row>30</xdr:row>
      <xdr:rowOff>169275</xdr:rowOff>
    </xdr:to>
    <xdr:graphicFrame macro="">
      <xdr:nvGraphicFramePr>
        <xdr:cNvPr id="13" name="Chart 12">
          <a:extLst>
            <a:ext uri="{FF2B5EF4-FFF2-40B4-BE49-F238E27FC236}">
              <a16:creationId xmlns:a16="http://schemas.microsoft.com/office/drawing/2014/main" id="{4D27146F-901D-4FCB-8177-97AEBF38E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49</xdr:row>
      <xdr:rowOff>0</xdr:rowOff>
    </xdr:from>
    <xdr:to>
      <xdr:col>4</xdr:col>
      <xdr:colOff>601575</xdr:colOff>
      <xdr:row>60</xdr:row>
      <xdr:rowOff>169275</xdr:rowOff>
    </xdr:to>
    <xdr:graphicFrame macro="">
      <xdr:nvGraphicFramePr>
        <xdr:cNvPr id="14" name="Chart 13">
          <a:extLst>
            <a:ext uri="{FF2B5EF4-FFF2-40B4-BE49-F238E27FC236}">
              <a16:creationId xmlns:a16="http://schemas.microsoft.com/office/drawing/2014/main" id="{B7BBA130-DA7D-4C23-B08C-955F0728A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49</xdr:row>
      <xdr:rowOff>0</xdr:rowOff>
    </xdr:from>
    <xdr:to>
      <xdr:col>10</xdr:col>
      <xdr:colOff>1500</xdr:colOff>
      <xdr:row>60</xdr:row>
      <xdr:rowOff>169275</xdr:rowOff>
    </xdr:to>
    <xdr:graphicFrame macro="">
      <xdr:nvGraphicFramePr>
        <xdr:cNvPr id="15" name="Chart 14">
          <a:extLst>
            <a:ext uri="{FF2B5EF4-FFF2-40B4-BE49-F238E27FC236}">
              <a16:creationId xmlns:a16="http://schemas.microsoft.com/office/drawing/2014/main" id="{C3A11080-C49D-4FA7-82A0-CE0B63B6D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64</xdr:row>
      <xdr:rowOff>0</xdr:rowOff>
    </xdr:from>
    <xdr:to>
      <xdr:col>10</xdr:col>
      <xdr:colOff>1500</xdr:colOff>
      <xdr:row>75</xdr:row>
      <xdr:rowOff>169275</xdr:rowOff>
    </xdr:to>
    <xdr:graphicFrame macro="">
      <xdr:nvGraphicFramePr>
        <xdr:cNvPr id="17" name="Chart 16">
          <a:extLst>
            <a:ext uri="{FF2B5EF4-FFF2-40B4-BE49-F238E27FC236}">
              <a16:creationId xmlns:a16="http://schemas.microsoft.com/office/drawing/2014/main" id="{77A7E0E1-C3A2-4475-B846-83BB135F3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64</xdr:row>
      <xdr:rowOff>0</xdr:rowOff>
    </xdr:from>
    <xdr:to>
      <xdr:col>4</xdr:col>
      <xdr:colOff>601575</xdr:colOff>
      <xdr:row>75</xdr:row>
      <xdr:rowOff>169275</xdr:rowOff>
    </xdr:to>
    <xdr:graphicFrame macro="">
      <xdr:nvGraphicFramePr>
        <xdr:cNvPr id="18" name="Chart 17">
          <a:extLst>
            <a:ext uri="{FF2B5EF4-FFF2-40B4-BE49-F238E27FC236}">
              <a16:creationId xmlns:a16="http://schemas.microsoft.com/office/drawing/2014/main" id="{96CC091A-E101-4926-A416-AB4A62494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xdr:row>
      <xdr:rowOff>0</xdr:rowOff>
    </xdr:from>
    <xdr:to>
      <xdr:col>4</xdr:col>
      <xdr:colOff>601575</xdr:colOff>
      <xdr:row>15</xdr:row>
      <xdr:rowOff>169275</xdr:rowOff>
    </xdr:to>
    <xdr:graphicFrame macro="">
      <xdr:nvGraphicFramePr>
        <xdr:cNvPr id="21" name="Chart 20">
          <a:extLst>
            <a:ext uri="{FF2B5EF4-FFF2-40B4-BE49-F238E27FC236}">
              <a16:creationId xmlns:a16="http://schemas.microsoft.com/office/drawing/2014/main" id="{037731DB-4688-40BF-B334-14D966B08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4</xdr:row>
      <xdr:rowOff>0</xdr:rowOff>
    </xdr:from>
    <xdr:to>
      <xdr:col>10</xdr:col>
      <xdr:colOff>1500</xdr:colOff>
      <xdr:row>15</xdr:row>
      <xdr:rowOff>169275</xdr:rowOff>
    </xdr:to>
    <xdr:graphicFrame macro="">
      <xdr:nvGraphicFramePr>
        <xdr:cNvPr id="22" name="Chart 21">
          <a:extLst>
            <a:ext uri="{FF2B5EF4-FFF2-40B4-BE49-F238E27FC236}">
              <a16:creationId xmlns:a16="http://schemas.microsoft.com/office/drawing/2014/main" id="{7E7EF047-45EB-4C9E-9109-1E6369C7D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645000</xdr:colOff>
      <xdr:row>1</xdr:row>
      <xdr:rowOff>187500</xdr:rowOff>
    </xdr:from>
    <xdr:to>
      <xdr:col>7</xdr:col>
      <xdr:colOff>637500</xdr:colOff>
      <xdr:row>3</xdr:row>
      <xdr:rowOff>7500</xdr:rowOff>
    </xdr:to>
    <xdr:sp macro="" textlink="">
      <xdr:nvSpPr>
        <xdr:cNvPr id="23" name="Rectangle 22">
          <a:hlinkClick xmlns:r="http://schemas.openxmlformats.org/officeDocument/2006/relationships" r:id="rId10"/>
          <a:extLst>
            <a:ext uri="{FF2B5EF4-FFF2-40B4-BE49-F238E27FC236}">
              <a16:creationId xmlns:a16="http://schemas.microsoft.com/office/drawing/2014/main" id="{A81B17B6-62CC-A724-E9AC-C4C642D3980A}"/>
            </a:ext>
          </a:extLst>
        </xdr:cNvPr>
        <xdr:cNvSpPr/>
      </xdr:nvSpPr>
      <xdr:spPr>
        <a:xfrm>
          <a:off x="3933750" y="438750"/>
          <a:ext cx="1290000" cy="3787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solidFill>
                <a:schemeClr val="tx2"/>
              </a:solidFill>
            </a:rPr>
            <a:t>How to Improve</a:t>
          </a:r>
          <a:r>
            <a:rPr lang="en-GB" sz="900" baseline="0">
              <a:solidFill>
                <a:schemeClr val="tx2"/>
              </a:solidFill>
            </a:rPr>
            <a:t> Conversion Rate?</a:t>
          </a:r>
          <a:endParaRPr lang="en-GB" sz="900">
            <a:solidFill>
              <a:schemeClr val="tx2"/>
            </a:solidFill>
          </a:endParaRPr>
        </a:p>
      </xdr:txBody>
    </xdr:sp>
    <xdr:clientData/>
  </xdr:twoCellAnchor>
  <xdr:twoCellAnchor>
    <xdr:from>
      <xdr:col>10</xdr:col>
      <xdr:colOff>0</xdr:colOff>
      <xdr:row>3</xdr:row>
      <xdr:rowOff>0</xdr:rowOff>
    </xdr:from>
    <xdr:to>
      <xdr:col>12</xdr:col>
      <xdr:colOff>630000</xdr:colOff>
      <xdr:row>3</xdr:row>
      <xdr:rowOff>176250</xdr:rowOff>
    </xdr:to>
    <xdr:sp macro="" textlink="">
      <xdr:nvSpPr>
        <xdr:cNvPr id="50" name="Rectangle 49">
          <a:hlinkClick xmlns:r="http://schemas.openxmlformats.org/officeDocument/2006/relationships" r:id="rId11"/>
          <a:extLst>
            <a:ext uri="{FF2B5EF4-FFF2-40B4-BE49-F238E27FC236}">
              <a16:creationId xmlns:a16="http://schemas.microsoft.com/office/drawing/2014/main" id="{CF76041B-9F21-4B55-967C-24E97F06A29A}"/>
            </a:ext>
          </a:extLst>
        </xdr:cNvPr>
        <xdr:cNvSpPr/>
      </xdr:nvSpPr>
      <xdr:spPr>
        <a:xfrm>
          <a:off x="6529234" y="808089"/>
          <a:ext cx="1926629" cy="1762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Number of Children at Home</a:t>
          </a:r>
        </a:p>
      </xdr:txBody>
    </xdr:sp>
    <xdr:clientData/>
  </xdr:twoCellAnchor>
  <xdr:twoCellAnchor>
    <xdr:from>
      <xdr:col>10</xdr:col>
      <xdr:colOff>0</xdr:colOff>
      <xdr:row>4</xdr:row>
      <xdr:rowOff>0</xdr:rowOff>
    </xdr:from>
    <xdr:to>
      <xdr:col>12</xdr:col>
      <xdr:colOff>630000</xdr:colOff>
      <xdr:row>4</xdr:row>
      <xdr:rowOff>176250</xdr:rowOff>
    </xdr:to>
    <xdr:sp macro="" textlink="">
      <xdr:nvSpPr>
        <xdr:cNvPr id="51" name="Rectangle 50">
          <a:hlinkClick xmlns:r="http://schemas.openxmlformats.org/officeDocument/2006/relationships" r:id="rId12"/>
          <a:extLst>
            <a:ext uri="{FF2B5EF4-FFF2-40B4-BE49-F238E27FC236}">
              <a16:creationId xmlns:a16="http://schemas.microsoft.com/office/drawing/2014/main" id="{0DD6AF91-C4BD-4806-AA36-44F7EB55B8E3}"/>
            </a:ext>
          </a:extLst>
        </xdr:cNvPr>
        <xdr:cNvSpPr/>
      </xdr:nvSpPr>
      <xdr:spPr>
        <a:xfrm>
          <a:off x="6529234" y="989371"/>
          <a:ext cx="1926629" cy="1762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Age Groups</a:t>
          </a:r>
        </a:p>
      </xdr:txBody>
    </xdr:sp>
    <xdr:clientData/>
  </xdr:twoCellAnchor>
  <xdr:twoCellAnchor>
    <xdr:from>
      <xdr:col>10</xdr:col>
      <xdr:colOff>0</xdr:colOff>
      <xdr:row>5</xdr:row>
      <xdr:rowOff>0</xdr:rowOff>
    </xdr:from>
    <xdr:to>
      <xdr:col>12</xdr:col>
      <xdr:colOff>630000</xdr:colOff>
      <xdr:row>5</xdr:row>
      <xdr:rowOff>177532</xdr:rowOff>
    </xdr:to>
    <xdr:sp macro="" textlink="">
      <xdr:nvSpPr>
        <xdr:cNvPr id="52" name="Rectangle 51">
          <a:hlinkClick xmlns:r="http://schemas.openxmlformats.org/officeDocument/2006/relationships" r:id="rId13"/>
          <a:extLst>
            <a:ext uri="{FF2B5EF4-FFF2-40B4-BE49-F238E27FC236}">
              <a16:creationId xmlns:a16="http://schemas.microsoft.com/office/drawing/2014/main" id="{13E9B98F-BDA8-4295-8EB5-3ABFABAC665E}"/>
            </a:ext>
          </a:extLst>
        </xdr:cNvPr>
        <xdr:cNvSpPr/>
      </xdr:nvSpPr>
      <xdr:spPr>
        <a:xfrm>
          <a:off x="6529234" y="1170654"/>
          <a:ext cx="1926629" cy="1775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Income Groups</a:t>
          </a:r>
        </a:p>
      </xdr:txBody>
    </xdr:sp>
    <xdr:clientData/>
  </xdr:twoCellAnchor>
  <xdr:twoCellAnchor>
    <xdr:from>
      <xdr:col>10</xdr:col>
      <xdr:colOff>0</xdr:colOff>
      <xdr:row>5</xdr:row>
      <xdr:rowOff>181281</xdr:rowOff>
    </xdr:from>
    <xdr:to>
      <xdr:col>12</xdr:col>
      <xdr:colOff>630000</xdr:colOff>
      <xdr:row>6</xdr:row>
      <xdr:rowOff>177533</xdr:rowOff>
    </xdr:to>
    <xdr:sp macro="" textlink="">
      <xdr:nvSpPr>
        <xdr:cNvPr id="53" name="Rectangle 52">
          <a:hlinkClick xmlns:r="http://schemas.openxmlformats.org/officeDocument/2006/relationships" r:id="rId14"/>
          <a:extLst>
            <a:ext uri="{FF2B5EF4-FFF2-40B4-BE49-F238E27FC236}">
              <a16:creationId xmlns:a16="http://schemas.microsoft.com/office/drawing/2014/main" id="{C949EE77-A8D2-4926-812A-EBF7FFE9D680}"/>
            </a:ext>
          </a:extLst>
        </xdr:cNvPr>
        <xdr:cNvSpPr/>
      </xdr:nvSpPr>
      <xdr:spPr>
        <a:xfrm>
          <a:off x="6529234" y="1351935"/>
          <a:ext cx="1926629" cy="17753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Marital Status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19050</xdr:rowOff>
    </xdr:from>
    <xdr:to>
      <xdr:col>1</xdr:col>
      <xdr:colOff>1018423</xdr:colOff>
      <xdr:row>28</xdr:row>
      <xdr:rowOff>80967</xdr:rowOff>
    </xdr:to>
    <mc:AlternateContent xmlns:mc="http://schemas.openxmlformats.org/markup-compatibility/2006" xmlns:a14="http://schemas.microsoft.com/office/drawing/2010/main">
      <mc:Choice Requires="a14">
        <xdr:graphicFrame macro="">
          <xdr:nvGraphicFramePr>
            <xdr:cNvPr id="2" name="Number of children">
              <a:extLst>
                <a:ext uri="{FF2B5EF4-FFF2-40B4-BE49-F238E27FC236}">
                  <a16:creationId xmlns:a16="http://schemas.microsoft.com/office/drawing/2014/main" id="{B3B82590-5647-F612-2935-9437E1E2DE43}"/>
                </a:ext>
              </a:extLst>
            </xdr:cNvPr>
            <xdr:cNvGraphicFramePr/>
          </xdr:nvGraphicFramePr>
          <xdr:xfrm>
            <a:off x="0" y="0"/>
            <a:ext cx="0" cy="0"/>
          </xdr:xfrm>
          <a:graphic>
            <a:graphicData uri="http://schemas.microsoft.com/office/drawing/2010/slicer">
              <sle:slicer xmlns:sle="http://schemas.microsoft.com/office/drawing/2010/slicer" name="Number of children"/>
            </a:graphicData>
          </a:graphic>
        </xdr:graphicFrame>
      </mc:Choice>
      <mc:Fallback xmlns="">
        <xdr:sp macro="" textlink="">
          <xdr:nvSpPr>
            <xdr:cNvPr id="0" name=""/>
            <xdr:cNvSpPr>
              <a:spLocks noTextEdit="1"/>
            </xdr:cNvSpPr>
          </xdr:nvSpPr>
          <xdr:spPr>
            <a:xfrm>
              <a:off x="0" y="2552700"/>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171450</xdr:colOff>
      <xdr:row>14</xdr:row>
      <xdr:rowOff>38099</xdr:rowOff>
    </xdr:from>
    <xdr:to>
      <xdr:col>4</xdr:col>
      <xdr:colOff>49879</xdr:colOff>
      <xdr:row>28</xdr:row>
      <xdr:rowOff>100016</xdr:rowOff>
    </xdr:to>
    <mc:AlternateContent xmlns:mc="http://schemas.openxmlformats.org/markup-compatibility/2006" xmlns:a14="http://schemas.microsoft.com/office/drawing/2010/main">
      <mc:Choice Requires="a14">
        <xdr:graphicFrame macro="">
          <xdr:nvGraphicFramePr>
            <xdr:cNvPr id="3" name="Marital Status">
              <a:extLst>
                <a:ext uri="{FF2B5EF4-FFF2-40B4-BE49-F238E27FC236}">
                  <a16:creationId xmlns:a16="http://schemas.microsoft.com/office/drawing/2014/main" id="{FDC32DBB-C791-CDA2-BBF6-5D79803D4E97}"/>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2076450" y="2571749"/>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319087</xdr:colOff>
      <xdr:row>14</xdr:row>
      <xdr:rowOff>28575</xdr:rowOff>
    </xdr:from>
    <xdr:to>
      <xdr:col>7</xdr:col>
      <xdr:colOff>246897</xdr:colOff>
      <xdr:row>28</xdr:row>
      <xdr:rowOff>90492</xdr:rowOff>
    </xdr:to>
    <mc:AlternateContent xmlns:mc="http://schemas.openxmlformats.org/markup-compatibility/2006" xmlns:a14="http://schemas.microsoft.com/office/drawing/2010/main">
      <mc:Choice Requires="a14">
        <xdr:graphicFrame macro="">
          <xdr:nvGraphicFramePr>
            <xdr:cNvPr id="4" name="Income">
              <a:extLst>
                <a:ext uri="{FF2B5EF4-FFF2-40B4-BE49-F238E27FC236}">
                  <a16:creationId xmlns:a16="http://schemas.microsoft.com/office/drawing/2014/main" id="{6B0FB2F8-85AD-99B9-189C-B49ED87DC9E4}"/>
                </a:ext>
              </a:extLst>
            </xdr:cNvPr>
            <xdr:cNvGraphicFramePr/>
          </xdr:nvGraphicFramePr>
          <xdr:xfrm>
            <a:off x="0" y="0"/>
            <a:ext cx="0" cy="0"/>
          </xdr:xfrm>
          <a:graphic>
            <a:graphicData uri="http://schemas.microsoft.com/office/drawing/2010/slicer">
              <sle:slicer xmlns:sle="http://schemas.microsoft.com/office/drawing/2010/slicer" name="Income"/>
            </a:graphicData>
          </a:graphic>
        </xdr:graphicFrame>
      </mc:Choice>
      <mc:Fallback xmlns="">
        <xdr:sp macro="" textlink="">
          <xdr:nvSpPr>
            <xdr:cNvPr id="0" name=""/>
            <xdr:cNvSpPr>
              <a:spLocks noTextEdit="1"/>
            </xdr:cNvSpPr>
          </xdr:nvSpPr>
          <xdr:spPr>
            <a:xfrm>
              <a:off x="4124325" y="2562225"/>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633413</xdr:colOff>
      <xdr:row>2</xdr:row>
      <xdr:rowOff>19048</xdr:rowOff>
    </xdr:from>
    <xdr:to>
      <xdr:col>11</xdr:col>
      <xdr:colOff>238125</xdr:colOff>
      <xdr:row>28</xdr:row>
      <xdr:rowOff>52388</xdr:rowOff>
    </xdr:to>
    <xdr:sp macro="" textlink="">
      <xdr:nvSpPr>
        <xdr:cNvPr id="6" name="TextBox 5">
          <a:extLst>
            <a:ext uri="{FF2B5EF4-FFF2-40B4-BE49-F238E27FC236}">
              <a16:creationId xmlns:a16="http://schemas.microsoft.com/office/drawing/2014/main" id="{6CB44D0C-138E-9BB4-1A33-5CEBDB6CEB12}"/>
            </a:ext>
          </a:extLst>
        </xdr:cNvPr>
        <xdr:cNvSpPr txBox="1"/>
      </xdr:nvSpPr>
      <xdr:spPr>
        <a:xfrm>
          <a:off x="6267451" y="380998"/>
          <a:ext cx="2195512" cy="473869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GB" sz="1100" b="1"/>
            <a:t>Description:</a:t>
          </a:r>
          <a:endParaRPr lang="en-GB" sz="1100" b="0"/>
        </a:p>
        <a:p>
          <a:pPr marL="0" marR="0" lvl="0" indent="0" defTabSz="914400" eaLnBrk="1" fontAlgn="auto" latinLnBrk="0" hangingPunct="1">
            <a:lnSpc>
              <a:spcPct val="100000"/>
            </a:lnSpc>
            <a:spcBef>
              <a:spcPts val="0"/>
            </a:spcBef>
            <a:spcAft>
              <a:spcPts val="0"/>
            </a:spcAft>
            <a:buClrTx/>
            <a:buSzTx/>
            <a:buFontTx/>
            <a:buNone/>
            <a:tabLst/>
            <a:defRPr/>
          </a:pPr>
          <a:r>
            <a:rPr lang="en-GB" sz="1100" b="0"/>
            <a:t>This</a:t>
          </a:r>
          <a:r>
            <a:rPr lang="en-GB" sz="1100" b="0" baseline="0"/>
            <a:t> sheet shows the </a:t>
          </a:r>
          <a:r>
            <a:rPr lang="en-GB" sz="1100" b="0" i="1" baseline="0"/>
            <a:t>main metric (Conversion Rate) highlighted in light orange</a:t>
          </a:r>
          <a:r>
            <a:rPr lang="en-GB" sz="1100" b="0" baseline="0"/>
            <a:t>. The main factors affecting conversion rate are customer age group, number of children (kids &amp; teens) at home, marital status, and annual income. </a:t>
          </a:r>
          <a:r>
            <a:rPr lang="en-GB" sz="1100" b="0" baseline="0">
              <a:solidFill>
                <a:schemeClr val="dk1"/>
              </a:solidFill>
              <a:effectLst/>
              <a:latin typeface="+mn-lt"/>
              <a:ea typeface="+mn-ea"/>
              <a:cs typeface="+mn-cs"/>
            </a:rPr>
            <a:t>You can filter the results according to each factor to achieve different conversion rates.</a:t>
          </a:r>
          <a:endParaRPr lang="en-GB" sz="1100" b="1"/>
        </a:p>
        <a:p>
          <a:endParaRPr lang="en-GB" sz="1100" b="0"/>
        </a:p>
        <a:p>
          <a:r>
            <a:rPr lang="en-GB" sz="1100" b="1"/>
            <a:t>How to Use:</a:t>
          </a:r>
          <a:endParaRPr lang="en-GB" sz="1100" b="0"/>
        </a:p>
        <a:p>
          <a:r>
            <a:rPr lang="en-GB" sz="1100" b="0"/>
            <a:t>1.</a:t>
          </a:r>
          <a:r>
            <a:rPr lang="en-GB" sz="1100" b="0" baseline="0"/>
            <a:t> To filter age groups, click on the drop-down and apply the desired age group filters</a:t>
          </a:r>
        </a:p>
        <a:p>
          <a:r>
            <a:rPr lang="en-GB" sz="1100" b="0" baseline="0"/>
            <a:t>2.To filter according to number of children at home, marital status, or income group, use the slicers on the left. Enable the multi-select option (indicated by the 3 check marks on the top right of the slicer) if required.</a:t>
          </a:r>
        </a:p>
        <a:p>
          <a:r>
            <a:rPr lang="en-GB" sz="1100" b="0" baseline="0"/>
            <a:t>3. To revert to the optimal acceptance rate (32.60%), remove filters from age group and marital status. Select "0 children" and Income entries starting from 60000.</a:t>
          </a:r>
          <a:endParaRPr lang="en-GB"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135731</xdr:colOff>
      <xdr:row>13</xdr:row>
      <xdr:rowOff>166686</xdr:rowOff>
    </xdr:from>
    <xdr:to>
      <xdr:col>3</xdr:col>
      <xdr:colOff>533714</xdr:colOff>
      <xdr:row>26</xdr:row>
      <xdr:rowOff>154011</xdr:rowOff>
    </xdr:to>
    <xdr:graphicFrame macro="">
      <xdr:nvGraphicFramePr>
        <xdr:cNvPr id="2" name="Chart 1">
          <a:extLst>
            <a:ext uri="{FF2B5EF4-FFF2-40B4-BE49-F238E27FC236}">
              <a16:creationId xmlns:a16="http://schemas.microsoft.com/office/drawing/2014/main" id="{98D98C37-E96D-A525-8572-AC6E8FAA5FB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550068</xdr:colOff>
      <xdr:row>13</xdr:row>
      <xdr:rowOff>166687</xdr:rowOff>
    </xdr:from>
    <xdr:to>
      <xdr:col>7</xdr:col>
      <xdr:colOff>299268</xdr:colOff>
      <xdr:row>26</xdr:row>
      <xdr:rowOff>154012</xdr:rowOff>
    </xdr:to>
    <xdr:graphicFrame macro="">
      <xdr:nvGraphicFramePr>
        <xdr:cNvPr id="3" name="Chart 2">
          <a:extLst>
            <a:ext uri="{FF2B5EF4-FFF2-40B4-BE49-F238E27FC236}">
              <a16:creationId xmlns:a16="http://schemas.microsoft.com/office/drawing/2014/main" id="{11C30812-5D78-D04F-A0D9-2F382F5FD5A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326231</xdr:colOff>
      <xdr:row>13</xdr:row>
      <xdr:rowOff>176212</xdr:rowOff>
    </xdr:from>
    <xdr:to>
      <xdr:col>11</xdr:col>
      <xdr:colOff>75431</xdr:colOff>
      <xdr:row>26</xdr:row>
      <xdr:rowOff>163537</xdr:rowOff>
    </xdr:to>
    <xdr:graphicFrame macro="">
      <xdr:nvGraphicFramePr>
        <xdr:cNvPr id="4" name="Chart 3">
          <a:extLst>
            <a:ext uri="{FF2B5EF4-FFF2-40B4-BE49-F238E27FC236}">
              <a16:creationId xmlns:a16="http://schemas.microsoft.com/office/drawing/2014/main" id="{57E7C391-0565-9DCC-DBA5-5614270B6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116681</xdr:colOff>
      <xdr:row>13</xdr:row>
      <xdr:rowOff>176212</xdr:rowOff>
    </xdr:from>
    <xdr:to>
      <xdr:col>14</xdr:col>
      <xdr:colOff>513581</xdr:colOff>
      <xdr:row>26</xdr:row>
      <xdr:rowOff>163537</xdr:rowOff>
    </xdr:to>
    <xdr:graphicFrame macro="">
      <xdr:nvGraphicFramePr>
        <xdr:cNvPr id="5" name="Chart 4">
          <a:extLst>
            <a:ext uri="{FF2B5EF4-FFF2-40B4-BE49-F238E27FC236}">
              <a16:creationId xmlns:a16="http://schemas.microsoft.com/office/drawing/2014/main" id="{85A9AB58-A033-E5DA-B8C1-D504DFAA8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545306</xdr:colOff>
      <xdr:row>13</xdr:row>
      <xdr:rowOff>166687</xdr:rowOff>
    </xdr:from>
    <xdr:to>
      <xdr:col>18</xdr:col>
      <xdr:colOff>294506</xdr:colOff>
      <xdr:row>26</xdr:row>
      <xdr:rowOff>154012</xdr:rowOff>
    </xdr:to>
    <xdr:graphicFrame macro="">
      <xdr:nvGraphicFramePr>
        <xdr:cNvPr id="6" name="Chart 5">
          <a:extLst>
            <a:ext uri="{FF2B5EF4-FFF2-40B4-BE49-F238E27FC236}">
              <a16:creationId xmlns:a16="http://schemas.microsoft.com/office/drawing/2014/main" id="{D4929D41-CD79-0C43-99EA-B889EF4BB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307181</xdr:colOff>
      <xdr:row>13</xdr:row>
      <xdr:rowOff>157162</xdr:rowOff>
    </xdr:from>
    <xdr:to>
      <xdr:col>22</xdr:col>
      <xdr:colOff>56381</xdr:colOff>
      <xdr:row>26</xdr:row>
      <xdr:rowOff>144487</xdr:rowOff>
    </xdr:to>
    <xdr:graphicFrame macro="">
      <xdr:nvGraphicFramePr>
        <xdr:cNvPr id="7" name="Chart 6">
          <a:extLst>
            <a:ext uri="{FF2B5EF4-FFF2-40B4-BE49-F238E27FC236}">
              <a16:creationId xmlns:a16="http://schemas.microsoft.com/office/drawing/2014/main" id="{58AFD7A2-8ABA-B6CB-CD02-19A31ED12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38</xdr:row>
      <xdr:rowOff>180974</xdr:rowOff>
    </xdr:from>
    <xdr:to>
      <xdr:col>5</xdr:col>
      <xdr:colOff>1500</xdr:colOff>
      <xdr:row>50</xdr:row>
      <xdr:rowOff>169274</xdr:rowOff>
    </xdr:to>
    <xdr:graphicFrame macro="">
      <xdr:nvGraphicFramePr>
        <xdr:cNvPr id="8" name="Chart 7">
          <a:extLst>
            <a:ext uri="{FF2B5EF4-FFF2-40B4-BE49-F238E27FC236}">
              <a16:creationId xmlns:a16="http://schemas.microsoft.com/office/drawing/2014/main" id="{99C57541-45FE-E522-18DC-A67922E64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16668</xdr:colOff>
      <xdr:row>39</xdr:row>
      <xdr:rowOff>0</xdr:rowOff>
    </xdr:from>
    <xdr:to>
      <xdr:col>10</xdr:col>
      <xdr:colOff>18168</xdr:colOff>
      <xdr:row>50</xdr:row>
      <xdr:rowOff>169275</xdr:rowOff>
    </xdr:to>
    <xdr:graphicFrame macro="">
      <xdr:nvGraphicFramePr>
        <xdr:cNvPr id="9" name="Chart 8">
          <a:extLst>
            <a:ext uri="{FF2B5EF4-FFF2-40B4-BE49-F238E27FC236}">
              <a16:creationId xmlns:a16="http://schemas.microsoft.com/office/drawing/2014/main" id="{9015A228-AE4C-1ED5-B7C2-5DF744B34D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30956</xdr:colOff>
      <xdr:row>39</xdr:row>
      <xdr:rowOff>9525</xdr:rowOff>
    </xdr:from>
    <xdr:to>
      <xdr:col>15</xdr:col>
      <xdr:colOff>32456</xdr:colOff>
      <xdr:row>50</xdr:row>
      <xdr:rowOff>178800</xdr:rowOff>
    </xdr:to>
    <xdr:graphicFrame macro="">
      <xdr:nvGraphicFramePr>
        <xdr:cNvPr id="10" name="Chart 9">
          <a:extLst>
            <a:ext uri="{FF2B5EF4-FFF2-40B4-BE49-F238E27FC236}">
              <a16:creationId xmlns:a16="http://schemas.microsoft.com/office/drawing/2014/main" id="{07537D2D-786D-8655-FC1F-2B81E6CF6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45244</xdr:colOff>
      <xdr:row>39</xdr:row>
      <xdr:rowOff>4761</xdr:rowOff>
    </xdr:from>
    <xdr:to>
      <xdr:col>20</xdr:col>
      <xdr:colOff>46744</xdr:colOff>
      <xdr:row>50</xdr:row>
      <xdr:rowOff>174036</xdr:rowOff>
    </xdr:to>
    <xdr:graphicFrame macro="">
      <xdr:nvGraphicFramePr>
        <xdr:cNvPr id="11" name="Chart 10">
          <a:extLst>
            <a:ext uri="{FF2B5EF4-FFF2-40B4-BE49-F238E27FC236}">
              <a16:creationId xmlns:a16="http://schemas.microsoft.com/office/drawing/2014/main" id="{C331651D-B007-4F4F-56BE-F6A2FE8D4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45243</xdr:colOff>
      <xdr:row>39</xdr:row>
      <xdr:rowOff>4762</xdr:rowOff>
    </xdr:from>
    <xdr:to>
      <xdr:col>25</xdr:col>
      <xdr:colOff>46743</xdr:colOff>
      <xdr:row>50</xdr:row>
      <xdr:rowOff>174037</xdr:rowOff>
    </xdr:to>
    <xdr:graphicFrame macro="">
      <xdr:nvGraphicFramePr>
        <xdr:cNvPr id="12" name="Chart 11">
          <a:extLst>
            <a:ext uri="{FF2B5EF4-FFF2-40B4-BE49-F238E27FC236}">
              <a16:creationId xmlns:a16="http://schemas.microsoft.com/office/drawing/2014/main" id="{2BC8D6B7-E651-A40E-F0D4-2B1F902FF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64293</xdr:colOff>
      <xdr:row>39</xdr:row>
      <xdr:rowOff>9524</xdr:rowOff>
    </xdr:from>
    <xdr:to>
      <xdr:col>30</xdr:col>
      <xdr:colOff>65793</xdr:colOff>
      <xdr:row>50</xdr:row>
      <xdr:rowOff>178799</xdr:rowOff>
    </xdr:to>
    <xdr:graphicFrame macro="">
      <xdr:nvGraphicFramePr>
        <xdr:cNvPr id="13" name="Chart 12">
          <a:extLst>
            <a:ext uri="{FF2B5EF4-FFF2-40B4-BE49-F238E27FC236}">
              <a16:creationId xmlns:a16="http://schemas.microsoft.com/office/drawing/2014/main" id="{D7DD66FA-FBA4-F340-3C2E-1D4BA81BD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16668</xdr:colOff>
      <xdr:row>3</xdr:row>
      <xdr:rowOff>33334</xdr:rowOff>
    </xdr:from>
    <xdr:to>
      <xdr:col>17</xdr:col>
      <xdr:colOff>449381</xdr:colOff>
      <xdr:row>21</xdr:row>
      <xdr:rowOff>58647</xdr:rowOff>
    </xdr:to>
    <xdr:graphicFrame macro="">
      <xdr:nvGraphicFramePr>
        <xdr:cNvPr id="3" name="Chart 2">
          <a:extLst>
            <a:ext uri="{FF2B5EF4-FFF2-40B4-BE49-F238E27FC236}">
              <a16:creationId xmlns:a16="http://schemas.microsoft.com/office/drawing/2014/main" id="{BFFCAEF2-B98E-D934-FC05-E422091BC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3</xdr:row>
      <xdr:rowOff>0</xdr:rowOff>
    </xdr:from>
    <xdr:to>
      <xdr:col>26</xdr:col>
      <xdr:colOff>218400</xdr:colOff>
      <xdr:row>20</xdr:row>
      <xdr:rowOff>163425</xdr:rowOff>
    </xdr:to>
    <xdr:graphicFrame macro="">
      <xdr:nvGraphicFramePr>
        <xdr:cNvPr id="5" name="Chart 4">
          <a:extLst>
            <a:ext uri="{FF2B5EF4-FFF2-40B4-BE49-F238E27FC236}">
              <a16:creationId xmlns:a16="http://schemas.microsoft.com/office/drawing/2014/main" id="{69B29C7F-A6D3-4305-928E-24765F230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26193</xdr:colOff>
      <xdr:row>31</xdr:row>
      <xdr:rowOff>14287</xdr:rowOff>
    </xdr:from>
    <xdr:to>
      <xdr:col>6</xdr:col>
      <xdr:colOff>521493</xdr:colOff>
      <xdr:row>46</xdr:row>
      <xdr:rowOff>42862</xdr:rowOff>
    </xdr:to>
    <xdr:graphicFrame macro="">
      <xdr:nvGraphicFramePr>
        <xdr:cNvPr id="9" name="Chart 8">
          <a:extLst>
            <a:ext uri="{FF2B5EF4-FFF2-40B4-BE49-F238E27FC236}">
              <a16:creationId xmlns:a16="http://schemas.microsoft.com/office/drawing/2014/main" id="{52AECF5F-E1BD-0881-4D5B-E193894A6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16669</xdr:colOff>
      <xdr:row>30</xdr:row>
      <xdr:rowOff>171449</xdr:rowOff>
    </xdr:from>
    <xdr:to>
      <xdr:col>12</xdr:col>
      <xdr:colOff>564356</xdr:colOff>
      <xdr:row>46</xdr:row>
      <xdr:rowOff>19049</xdr:rowOff>
    </xdr:to>
    <xdr:graphicFrame macro="">
      <xdr:nvGraphicFramePr>
        <xdr:cNvPr id="10" name="Chart 9">
          <a:extLst>
            <a:ext uri="{FF2B5EF4-FFF2-40B4-BE49-F238E27FC236}">
              <a16:creationId xmlns:a16="http://schemas.microsoft.com/office/drawing/2014/main" id="{7054E13F-2A9C-F674-8201-633E7D5F2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3</xdr:row>
      <xdr:rowOff>0</xdr:rowOff>
    </xdr:from>
    <xdr:to>
      <xdr:col>35</xdr:col>
      <xdr:colOff>218400</xdr:colOff>
      <xdr:row>20</xdr:row>
      <xdr:rowOff>163425</xdr:rowOff>
    </xdr:to>
    <xdr:graphicFrame macro="">
      <xdr:nvGraphicFramePr>
        <xdr:cNvPr id="4" name="Chart 3">
          <a:extLst>
            <a:ext uri="{FF2B5EF4-FFF2-40B4-BE49-F238E27FC236}">
              <a16:creationId xmlns:a16="http://schemas.microsoft.com/office/drawing/2014/main" id="{9C0CBCA7-EEB3-44D7-97E8-010D360A2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xdr:row>
      <xdr:rowOff>38100</xdr:rowOff>
    </xdr:from>
    <xdr:to>
      <xdr:col>8</xdr:col>
      <xdr:colOff>218400</xdr:colOff>
      <xdr:row>21</xdr:row>
      <xdr:rowOff>20550</xdr:rowOff>
    </xdr:to>
    <xdr:graphicFrame macro="">
      <xdr:nvGraphicFramePr>
        <xdr:cNvPr id="6" name="Chart 5">
          <a:extLst>
            <a:ext uri="{FF2B5EF4-FFF2-40B4-BE49-F238E27FC236}">
              <a16:creationId xmlns:a16="http://schemas.microsoft.com/office/drawing/2014/main" id="{C464E331-A731-4CF7-91BB-70795B496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raj Salunke" refreshedDate="45811.680027083334" createdVersion="8" refreshedVersion="8" minRefreshableVersion="3" recordCount="2021" xr:uid="{761117F2-AAAD-4B68-8A25-10ED52E4C68D}">
  <cacheSource type="worksheet">
    <worksheetSource name="tbl_Data"/>
  </cacheSource>
  <cacheFields count="47">
    <cacheField name="Customer ID" numFmtId="0">
      <sharedItems/>
    </cacheField>
    <cacheField name="Income" numFmtId="164">
      <sharedItems containsSemiMixedTypes="0" containsString="0" containsNumber="1" containsInteger="1" minValue="1730" maxValue="113734" count="1963">
        <n v="68743"/>
        <n v="72968"/>
        <n v="81380"/>
        <n v="71964"/>
        <n v="83829"/>
        <n v="64176"/>
        <n v="78579"/>
        <n v="64497"/>
        <n v="85683"/>
        <n v="90687"/>
        <n v="78789"/>
        <n v="64140"/>
        <n v="86979"/>
        <n v="57333"/>
        <n v="78331"/>
        <n v="81702"/>
        <n v="82582"/>
        <n v="71128"/>
        <n v="70300"/>
        <n v="81975"/>
        <n v="78353"/>
        <n v="70044"/>
        <n v="63120"/>
        <n v="89694"/>
        <n v="71022"/>
        <n v="75693"/>
        <n v="72071"/>
        <n v="70638"/>
        <n v="61787"/>
        <n v="85696"/>
        <n v="62859"/>
        <n v="64325"/>
        <n v="74165"/>
        <n v="63887"/>
        <n v="56981"/>
        <n v="54959"/>
        <n v="49118"/>
        <n v="74290"/>
        <n v="65706"/>
        <n v="71847"/>
        <n v="84835"/>
        <n v="82025"/>
        <n v="58710"/>
        <n v="57136"/>
        <n v="83664"/>
        <n v="63998"/>
        <n v="76773"/>
        <n v="87305"/>
        <n v="63693"/>
        <n v="102692"/>
        <n v="51537"/>
        <n v="63033"/>
        <n v="70287"/>
        <n v="70647"/>
        <n v="60161"/>
        <n v="76982"/>
        <n v="69932"/>
        <n v="70179"/>
        <n v="75012"/>
        <n v="67893"/>
        <n v="55686"/>
        <n v="82460"/>
        <n v="62204"/>
        <n v="82623"/>
        <n v="68118"/>
        <n v="57912"/>
        <n v="63841"/>
        <n v="48948"/>
        <n v="64892"/>
        <n v="78825"/>
        <n v="69901"/>
        <n v="79803"/>
        <n v="69674"/>
        <n v="42564"/>
        <n v="60554"/>
        <n v="59601"/>
        <n v="49476"/>
        <n v="51983"/>
        <n v="58086"/>
        <n v="79865"/>
        <n v="77297"/>
        <n v="81361"/>
        <n v="78901"/>
        <n v="67272"/>
        <n v="61671"/>
        <n v="61250"/>
        <n v="62335"/>
        <n v="66476"/>
        <n v="55614"/>
        <n v="59432"/>
        <n v="50002"/>
        <n v="43185"/>
        <n v="64713"/>
        <n v="41003"/>
        <n v="42835"/>
        <n v="55635"/>
        <n v="69142"/>
        <n v="41769"/>
        <n v="72967"/>
        <n v="50611"/>
        <n v="59052"/>
        <n v="53034"/>
        <n v="41638"/>
        <n v="62551"/>
        <n v="53367"/>
        <n v="35416"/>
        <n v="39552"/>
        <n v="40780"/>
        <n v="49431"/>
        <n v="54237"/>
        <n v="46086"/>
        <n v="52034"/>
        <n v="48799"/>
        <n v="59354"/>
        <n v="44267"/>
        <n v="46310"/>
        <n v="68274"/>
        <n v="46610"/>
        <n v="70844"/>
        <n v="48721"/>
        <n v="45072"/>
        <n v="68805"/>
        <n v="65808"/>
        <n v="42873"/>
        <n v="52332"/>
        <n v="49160"/>
        <n v="55282"/>
        <n v="46390"/>
        <n v="54137"/>
        <n v="42618"/>
        <n v="44421"/>
        <n v="41335"/>
        <n v="62637"/>
        <n v="43300"/>
        <n v="29435"/>
        <n v="41713"/>
        <n v="44051"/>
        <n v="36957"/>
        <n v="50616"/>
        <n v="48877"/>
        <n v="41411"/>
        <n v="64587"/>
        <n v="34487"/>
        <n v="27215"/>
        <n v="25509"/>
        <n v="33378"/>
        <n v="58401"/>
        <n v="36997"/>
        <n v="57530"/>
        <n v="28510"/>
        <n v="21846"/>
        <n v="23748"/>
        <n v="44635"/>
        <n v="23910"/>
        <n v="14849"/>
        <n v="31395"/>
        <n v="51813"/>
        <n v="55412"/>
        <n v="41986"/>
        <n v="35246"/>
        <n v="26759"/>
        <n v="40851"/>
        <n v="35682"/>
        <n v="25959"/>
        <n v="32952"/>
        <n v="37244"/>
        <n v="37760"/>
        <n v="33462"/>
        <n v="45146"/>
        <n v="12571"/>
        <n v="30630"/>
        <n v="31615"/>
        <n v="35860"/>
        <n v="13533"/>
        <n v="23272"/>
        <n v="21282"/>
        <n v="38054"/>
        <n v="33986"/>
        <n v="30992"/>
        <n v="55563"/>
        <n v="26642"/>
        <n v="49638"/>
        <n v="29819"/>
        <n v="36921"/>
        <n v="31163"/>
        <n v="37859"/>
        <n v="27071"/>
        <n v="41437"/>
        <n v="35388"/>
        <n v="15287"/>
        <n v="10979"/>
        <n v="9548"/>
        <n v="26150"/>
        <n v="25818"/>
        <n v="19346"/>
        <n v="32173"/>
        <n v="22263"/>
        <n v="47025"/>
        <n v="39228"/>
        <n v="23295"/>
        <n v="31859"/>
        <n v="22304"/>
        <n v="36627"/>
        <n v="46102"/>
        <n v="39996"/>
        <n v="11448"/>
        <n v="28420"/>
        <n v="40246"/>
        <n v="35946"/>
        <n v="1730"/>
        <n v="4861"/>
        <n v="75759"/>
        <n v="69098"/>
        <n v="90226"/>
        <n v="83151"/>
        <n v="80360"/>
        <n v="94642"/>
        <n v="83512"/>
        <n v="78618"/>
        <n v="67546"/>
        <n v="93027"/>
        <n v="80141"/>
        <n v="92163"/>
        <n v="81929"/>
        <n v="79174"/>
        <n v="92491"/>
        <n v="85844"/>
        <n v="72190"/>
        <n v="84169"/>
        <n v="82497"/>
        <n v="76998"/>
        <n v="82170"/>
        <n v="80184"/>
        <n v="92344"/>
        <n v="75251"/>
        <n v="74985"/>
        <n v="82347"/>
        <n v="80427"/>
        <n v="67536"/>
        <n v="70643"/>
        <n v="82333"/>
        <n v="77870"/>
        <n v="92910"/>
        <n v="69209"/>
        <n v="76995"/>
        <n v="92955"/>
        <n v="79908"/>
        <n v="80952"/>
        <n v="79930"/>
        <n v="78569"/>
        <n v="2447"/>
        <n v="70503"/>
        <n v="90765"/>
        <n v="74214"/>
        <n v="70356"/>
        <n v="60896"/>
        <n v="79143"/>
        <n v="80134"/>
        <n v="75794"/>
        <n v="77610"/>
        <n v="72828"/>
        <n v="72025"/>
        <n v="84618"/>
        <n v="68462"/>
        <n v="73538"/>
        <n v="81843"/>
        <n v="79529"/>
        <n v="80739"/>
        <n v="73687"/>
        <n v="93404"/>
        <n v="83790"/>
        <n v="80067"/>
        <n v="80398"/>
        <n v="90369"/>
        <n v="69084"/>
        <n v="74068"/>
        <n v="84117"/>
        <n v="69109"/>
        <n v="70116"/>
        <n v="69969"/>
        <n v="69016"/>
        <n v="77766"/>
        <n v="73803"/>
        <n v="48192"/>
        <n v="77520"/>
        <n v="79823"/>
        <n v="72905"/>
        <n v="57036"/>
        <n v="73356"/>
        <n v="76618"/>
        <n v="78939"/>
        <n v="81051"/>
        <n v="80124"/>
        <n v="66465"/>
        <n v="90000"/>
        <n v="63684"/>
        <n v="69520"/>
        <n v="64355"/>
        <n v="71952"/>
        <n v="82584"/>
        <n v="80589"/>
        <n v="78285"/>
        <n v="68397"/>
        <n v="80763"/>
        <n v="76445"/>
        <n v="72159"/>
        <n v="79456"/>
        <n v="71434"/>
        <n v="80011"/>
        <n v="75027"/>
        <n v="61456"/>
        <n v="86111"/>
        <n v="65819"/>
        <n v="81795"/>
        <n v="80395"/>
        <n v="76068"/>
        <n v="79410"/>
        <n v="68487"/>
        <n v="79593"/>
        <n v="70924"/>
        <n v="79530"/>
        <n v="61223"/>
        <n v="64590"/>
        <n v="67432"/>
        <n v="71107"/>
        <n v="78041"/>
        <n v="72550"/>
        <n v="83837"/>
        <n v="71626"/>
        <n v="71322"/>
        <n v="87171"/>
        <n v="66303"/>
        <n v="62187"/>
        <n v="70617"/>
        <n v="86718"/>
        <n v="78128"/>
        <n v="66991"/>
        <n v="51563"/>
        <n v="75865"/>
        <n v="81300"/>
        <n v="61996"/>
        <n v="75032"/>
        <n v="63564"/>
        <n v="80950"/>
        <n v="71965"/>
        <n v="65308"/>
        <n v="81044"/>
        <n v="84219"/>
        <n v="70951"/>
        <n v="68657"/>
        <n v="81168"/>
        <n v="65169"/>
        <n v="72099"/>
        <n v="75433"/>
        <n v="55212"/>
        <n v="73691"/>
        <n v="62845"/>
        <n v="77027"/>
        <n v="67445"/>
        <n v="63211"/>
        <n v="58512"/>
        <n v="70091"/>
        <n v="66334"/>
        <n v="52973"/>
        <n v="77583"/>
        <n v="61014"/>
        <n v="71855"/>
        <n v="77343"/>
        <n v="92533"/>
        <n v="77437"/>
        <n v="77037"/>
        <n v="65846"/>
        <n v="62745"/>
        <n v="65148"/>
        <n v="75330"/>
        <n v="63943"/>
        <n v="61074"/>
        <n v="87195"/>
        <n v="78710"/>
        <n v="72570"/>
        <n v="59462"/>
        <n v="71969"/>
        <n v="61064"/>
        <n v="94871"/>
        <n v="72117"/>
        <n v="75236"/>
        <n v="82504"/>
        <n v="85710"/>
        <n v="80336"/>
        <n v="59304"/>
        <n v="72460"/>
        <n v="65492"/>
        <n v="71391"/>
        <n v="57072"/>
        <n v="66835"/>
        <n v="60491"/>
        <n v="59666"/>
        <n v="57304"/>
        <n v="75283"/>
        <n v="67716"/>
        <n v="70053"/>
        <n v="81698"/>
        <n v="61314"/>
        <n v="76630"/>
        <n v="56796"/>
        <n v="55956"/>
        <n v="67433"/>
        <n v="77142"/>
        <n v="78075"/>
        <n v="72635"/>
        <n v="72940"/>
        <n v="54233"/>
        <n v="78497"/>
        <n v="62820"/>
        <n v="67131"/>
        <n v="65106"/>
        <n v="62503"/>
        <n v="58607"/>
        <n v="65991"/>
        <n v="56242"/>
        <n v="74806"/>
        <n v="87000"/>
        <n v="70886"/>
        <n v="67381"/>
        <n v="65665"/>
        <n v="78931"/>
        <n v="56775"/>
        <n v="52845"/>
        <n v="54693"/>
        <n v="63206"/>
        <n v="69063"/>
        <n v="81320"/>
        <n v="83715"/>
        <n v="53858"/>
        <n v="79734"/>
        <n v="67353"/>
        <n v="52413"/>
        <n v="70932"/>
        <n v="76234"/>
        <n v="67023"/>
        <n v="69283"/>
        <n v="82224"/>
        <n v="75903"/>
        <n v="65073"/>
        <n v="79205"/>
        <n v="69755"/>
        <n v="60597"/>
        <n v="74268"/>
        <n v="62466"/>
        <n v="55434"/>
        <n v="63967"/>
        <n v="52852"/>
        <n v="59809"/>
        <n v="55424"/>
        <n v="59111"/>
        <n v="67225"/>
        <n v="65031"/>
        <n v="52750"/>
        <n v="74716"/>
        <n v="65569"/>
        <n v="55759"/>
        <n v="89058"/>
        <n v="73807"/>
        <n v="88097"/>
        <n v="34445"/>
        <n v="71113"/>
        <n v="69661"/>
        <n v="62670"/>
        <n v="83891"/>
        <n v="96547"/>
        <n v="64722"/>
        <n v="69389"/>
        <n v="67087"/>
        <n v="52531"/>
        <n v="53378"/>
        <n v="63915"/>
        <n v="70777"/>
        <n v="63246"/>
        <n v="65685"/>
        <n v="70421"/>
        <n v="58113"/>
        <n v="72063"/>
        <n v="49505"/>
        <n v="62694"/>
        <n v="54108"/>
        <n v="86580"/>
        <n v="65275"/>
        <n v="64813"/>
        <n v="60585"/>
        <n v="60093"/>
        <n v="59821"/>
        <n v="58597"/>
        <n v="53230"/>
        <n v="58482"/>
        <n v="65210"/>
        <n v="82017"/>
        <n v="44511"/>
        <n v="55357"/>
        <n v="73448"/>
        <n v="56337"/>
        <n v="71866"/>
        <n v="61180"/>
        <n v="56320"/>
        <n v="44529"/>
        <n v="50965"/>
        <n v="42387"/>
        <n v="57937"/>
        <n v="64795"/>
        <n v="77353"/>
        <n v="77981"/>
        <n v="60631"/>
        <n v="65695"/>
        <n v="47703"/>
        <n v="63777"/>
        <n v="74190"/>
        <n v="76800"/>
        <n v="55517"/>
        <n v="43783"/>
        <n v="62905"/>
        <n v="71427"/>
        <n v="61794"/>
        <n v="57183"/>
        <n v="61286"/>
        <n v="62710"/>
        <n v="66373"/>
        <n v="61467"/>
        <n v="62972"/>
        <n v="50725"/>
        <n v="36550"/>
        <n v="32632"/>
        <n v="52914"/>
        <n v="61872"/>
        <n v="65463"/>
        <n v="53843"/>
        <n v="56939"/>
        <n v="86836"/>
        <n v="43974"/>
        <n v="64100"/>
        <n v="65324"/>
        <n v="44325"/>
        <n v="53790"/>
        <n v="38410"/>
        <n v="62010"/>
        <n v="50387"/>
        <n v="55842"/>
        <n v="55954"/>
        <n v="46049"/>
        <n v="65526"/>
        <n v="41124"/>
        <n v="49094"/>
        <n v="50501"/>
        <n v="59594"/>
        <n v="57091"/>
        <n v="51479"/>
        <n v="50437"/>
        <n v="57705"/>
        <n v="41443"/>
        <n v="59754"/>
        <n v="58025"/>
        <n v="54386"/>
        <n v="37150"/>
        <n v="62998"/>
        <n v="65370"/>
        <n v="65747"/>
        <n v="49681"/>
        <n v="57045"/>
        <n v="62058"/>
        <n v="46374"/>
        <n v="58116"/>
        <n v="38508"/>
        <n v="50353"/>
        <n v="43263"/>
        <n v="66726"/>
        <n v="45736"/>
        <n v="42014"/>
        <n v="40794"/>
        <n v="26997"/>
        <n v="51651"/>
        <n v="70829"/>
        <n v="55707"/>
        <n v="36262"/>
        <n v="58293"/>
        <n v="55158"/>
        <n v="51039"/>
        <n v="67472"/>
        <n v="40059"/>
        <n v="32644"/>
        <n v="57744"/>
        <n v="56962"/>
        <n v="49154"/>
        <n v="50150"/>
        <n v="59412"/>
        <n v="65352"/>
        <n v="55267"/>
        <n v="54730"/>
        <n v="54456"/>
        <n v="49544"/>
        <n v="37087"/>
        <n v="60432"/>
        <n v="73395"/>
        <n v="58494"/>
        <n v="58692"/>
        <n v="56181"/>
        <n v="51373"/>
        <n v="59973"/>
        <n v="42081"/>
        <n v="45837"/>
        <n v="44989"/>
        <n v="54210"/>
        <n v="46149"/>
        <n v="4428"/>
        <n v="54984"/>
        <n v="42691"/>
        <n v="36715"/>
        <n v="38988"/>
        <n v="48920"/>
        <n v="46734"/>
        <n v="30522"/>
        <n v="53761"/>
        <n v="48752"/>
        <n v="37040"/>
        <n v="51148"/>
        <n v="49678"/>
        <n v="66480"/>
        <n v="51948"/>
        <n v="51876"/>
        <n v="45688"/>
        <n v="49413"/>
        <n v="44375"/>
        <n v="61482"/>
        <n v="36930"/>
        <n v="56721"/>
        <n v="40049"/>
        <n v="60544"/>
        <n v="41551"/>
        <n v="53312"/>
        <n v="44159"/>
        <n v="47743"/>
        <n v="59060"/>
        <n v="50300"/>
        <n v="51267"/>
        <n v="42557"/>
        <n v="28973"/>
        <n v="43057"/>
        <n v="48150"/>
        <n v="48195"/>
        <n v="42207"/>
        <n v="54222"/>
        <n v="44377"/>
        <n v="57113"/>
        <n v="24279"/>
        <n v="65316"/>
        <n v="53359"/>
        <n v="48178"/>
        <n v="67267"/>
        <n v="27573"/>
        <n v="48726"/>
        <n v="54197"/>
        <n v="43140"/>
        <n v="46463"/>
        <n v="54198"/>
        <n v="54549"/>
        <n v="50183"/>
        <n v="69139"/>
        <n v="47353"/>
        <n v="47808"/>
        <n v="34968"/>
        <n v="40344"/>
        <n v="45207"/>
        <n v="35688"/>
        <n v="25545"/>
        <n v="51012"/>
        <n v="45921"/>
        <n v="54690"/>
        <n v="51412"/>
        <n v="24570"/>
        <n v="51650"/>
        <n v="37716"/>
        <n v="49096"/>
        <n v="43824"/>
        <n v="30732"/>
        <n v="38097"/>
        <n v="45579"/>
        <n v="46891"/>
        <n v="51287"/>
        <n v="35641"/>
        <n v="27803"/>
        <n v="34380"/>
        <n v="39791"/>
        <n v="54809"/>
        <n v="36145"/>
        <n v="52869"/>
        <n v="45503"/>
        <n v="34838"/>
        <n v="33454"/>
        <n v="34529"/>
        <n v="22419"/>
        <n v="53154"/>
        <n v="56223"/>
        <n v="39922"/>
        <n v="38175"/>
        <n v="36138"/>
        <n v="40233"/>
        <n v="50447"/>
        <n v="23477"/>
        <n v="36947"/>
        <n v="27450"/>
        <n v="58646"/>
        <n v="43641"/>
        <n v="36443"/>
        <n v="34935"/>
        <n v="47850"/>
        <n v="43586"/>
        <n v="38360"/>
        <n v="35876"/>
        <n v="49605"/>
        <n v="61923"/>
        <n v="31605"/>
        <n v="42523"/>
        <n v="32011"/>
        <n v="33585"/>
        <n v="7500"/>
        <n v="57236"/>
        <n v="23228"/>
        <n v="33183"/>
        <n v="52854"/>
        <n v="22979"/>
        <n v="33762"/>
        <n v="37787"/>
        <n v="38136"/>
        <n v="23331"/>
        <n v="16005"/>
        <n v="24480"/>
        <n v="40321"/>
        <n v="27244"/>
        <n v="42192"/>
        <n v="40800"/>
        <n v="50737"/>
        <n v="38829"/>
        <n v="31761"/>
        <n v="41850"/>
        <n v="59041"/>
        <n v="35704"/>
        <n v="33471"/>
        <n v="44322"/>
        <n v="40662"/>
        <n v="15716"/>
        <n v="61917"/>
        <n v="38872"/>
        <n v="46377"/>
        <n v="54348"/>
        <n v="38179"/>
        <n v="42769"/>
        <n v="59892"/>
        <n v="40211"/>
        <n v="18929"/>
        <n v="31814"/>
        <n v="33622"/>
        <n v="41120"/>
        <n v="23539"/>
        <n v="23718"/>
        <n v="30390"/>
        <n v="34961"/>
        <n v="38680"/>
        <n v="43815"/>
        <n v="23559"/>
        <n v="28164"/>
        <n v="33039"/>
        <n v="46831"/>
        <n v="36778"/>
        <n v="18793"/>
        <n v="43050"/>
        <n v="48985"/>
        <n v="35765"/>
        <n v="14188"/>
        <n v="37155"/>
        <n v="25965"/>
        <n v="38452"/>
        <n v="31158"/>
        <n v="37126"/>
        <n v="26872"/>
        <n v="33228"/>
        <n v="59062"/>
        <n v="19419"/>
        <n v="30631"/>
        <n v="38961"/>
        <n v="30093"/>
        <n v="22212"/>
        <n v="19514"/>
        <n v="45759"/>
        <n v="17148"/>
        <n v="23957"/>
        <n v="35797"/>
        <n v="21355"/>
        <n v="18222"/>
        <n v="32146"/>
        <n v="36790"/>
        <n v="35523"/>
        <n v="30477"/>
        <n v="44794"/>
        <n v="28332"/>
        <n v="23162"/>
        <n v="15315"/>
        <n v="56850"/>
        <n v="50870"/>
        <n v="36781"/>
        <n v="26224"/>
        <n v="29543"/>
        <n v="33569"/>
        <n v="36959"/>
        <n v="34469"/>
        <n v="30675"/>
        <n v="17256"/>
        <n v="37085"/>
        <n v="36026"/>
        <n v="30023"/>
        <n v="22518"/>
        <n v="19329"/>
        <n v="44393"/>
        <n v="18690"/>
        <n v="35178"/>
        <n v="24711"/>
        <n v="17345"/>
        <n v="28442"/>
        <n v="16248"/>
        <n v="12393"/>
        <n v="28718"/>
        <n v="42693"/>
        <n v="20425"/>
        <n v="27733"/>
        <n v="29440"/>
        <n v="26067"/>
        <n v="51111"/>
        <n v="42243"/>
        <n v="21955"/>
        <n v="22063"/>
        <n v="25804"/>
        <n v="31056"/>
        <n v="22448"/>
        <n v="49572"/>
        <n v="38998"/>
        <n v="16927"/>
        <n v="20559"/>
        <n v="15072"/>
        <n v="30368"/>
        <n v="27161"/>
        <n v="33562"/>
        <n v="45894"/>
        <n v="14796"/>
        <n v="31535"/>
        <n v="45057"/>
        <n v="18393"/>
        <n v="25271"/>
        <n v="24434"/>
        <n v="13260"/>
        <n v="37401"/>
        <n v="29315"/>
        <n v="24027"/>
        <n v="31454"/>
        <n v="31086"/>
        <n v="28072"/>
        <n v="36732"/>
        <n v="39722"/>
        <n v="32765"/>
        <n v="17323"/>
        <n v="35701"/>
        <n v="25224"/>
        <n v="44155"/>
        <n v="19107"/>
        <n v="17649"/>
        <n v="44359"/>
        <n v="38853"/>
        <n v="20895"/>
        <n v="38725"/>
        <n v="53204"/>
        <n v="30096"/>
        <n v="30801"/>
        <n v="24639"/>
        <n v="29009"/>
        <n v="38196"/>
        <n v="35788"/>
        <n v="38415"/>
        <n v="46094"/>
        <n v="21059"/>
        <n v="23626"/>
        <n v="32871"/>
        <n v="18351"/>
        <n v="28249"/>
        <n v="28520"/>
        <n v="32880"/>
        <n v="42403"/>
        <n v="44300"/>
        <n v="38576"/>
        <n v="48006"/>
        <n v="27116"/>
        <n v="22554"/>
        <n v="44078"/>
        <n v="24683"/>
        <n v="53233"/>
        <n v="48699"/>
        <n v="54072"/>
        <n v="35441"/>
        <n v="32300"/>
        <n v="54432"/>
        <n v="37633"/>
        <n v="38443"/>
        <n v="25410"/>
        <n v="17003"/>
        <n v="16860"/>
        <n v="22574"/>
        <n v="27255"/>
        <n v="44319"/>
        <n v="42231"/>
        <n v="25293"/>
        <n v="23148"/>
        <n v="27100"/>
        <n v="18978"/>
        <n v="13624"/>
        <n v="36663"/>
        <n v="29187"/>
        <n v="28691"/>
        <n v="44689"/>
        <n v="20130"/>
        <n v="30396"/>
        <n v="25721"/>
        <n v="5305"/>
        <n v="25443"/>
        <n v="22108"/>
        <n v="31353"/>
        <n v="42169"/>
        <n v="35684"/>
        <n v="26887"/>
        <n v="19510"/>
        <n v="37971"/>
        <n v="34421"/>
        <n v="37368"/>
        <n v="30833"/>
        <n v="27889"/>
        <n v="37054"/>
        <n v="37717"/>
        <n v="26228"/>
        <n v="42664"/>
        <n v="22701"/>
        <n v="30467"/>
        <n v="37284"/>
        <n v="39356"/>
        <n v="34596"/>
        <n v="36408"/>
        <n v="34109"/>
        <n v="19986"/>
        <n v="27159"/>
        <n v="18169"/>
        <n v="29791"/>
        <n v="14045"/>
        <n v="48686"/>
        <n v="41014"/>
        <n v="30772"/>
        <n v="43142"/>
        <n v="43269"/>
        <n v="24884"/>
        <n v="33444"/>
        <n v="17487"/>
        <n v="25252"/>
        <n v="24645"/>
        <n v="27469"/>
        <n v="31686"/>
        <n v="33581"/>
        <n v="15759"/>
        <n v="37406"/>
        <n v="18988"/>
        <n v="26304"/>
        <n v="33181"/>
        <n v="14421"/>
        <n v="34242"/>
        <n v="18100"/>
        <n v="41145"/>
        <n v="26751"/>
        <n v="17688"/>
        <n v="23536"/>
        <n v="4023"/>
        <n v="90638"/>
        <n v="93790"/>
        <n v="91712"/>
        <n v="75825"/>
        <n v="86857"/>
        <n v="81169"/>
        <n v="75345"/>
        <n v="92859"/>
        <n v="89572"/>
        <n v="74116"/>
        <n v="72903"/>
        <n v="98777"/>
        <n v="82332"/>
        <n v="90273"/>
        <n v="95529"/>
        <n v="91700"/>
        <n v="72309"/>
        <n v="87188"/>
        <n v="79607"/>
        <n v="80695"/>
        <n v="95169"/>
        <n v="61839"/>
        <n v="68126"/>
        <n v="76412"/>
        <n v="63159"/>
        <n v="72066"/>
        <n v="77598"/>
        <n v="64509"/>
        <n v="86358"/>
        <n v="94472"/>
        <n v="84865"/>
        <n v="90933"/>
        <n v="91249"/>
        <n v="74004"/>
        <n v="68281"/>
        <n v="73454"/>
        <n v="74637"/>
        <n v="83528"/>
        <n v="89616"/>
        <n v="69267"/>
        <n v="90247"/>
        <n v="58138"/>
        <n v="83917"/>
        <n v="76467"/>
        <n v="72217"/>
        <n v="81741"/>
        <n v="96843"/>
        <n v="64857"/>
        <n v="68655"/>
        <n v="72258"/>
        <n v="82014"/>
        <n v="70893"/>
        <n v="73892"/>
        <n v="67384"/>
        <n v="72504"/>
        <n v="69882"/>
        <n v="91065"/>
        <n v="78420"/>
        <n v="86429"/>
        <n v="75777"/>
        <n v="80617"/>
        <n v="90842"/>
        <n v="85072"/>
        <n v="49667"/>
        <n v="83273"/>
        <n v="85485"/>
        <n v="81246"/>
        <n v="84574"/>
        <n v="63810"/>
        <n v="83257"/>
        <n v="61618"/>
        <n v="64849"/>
        <n v="80872"/>
        <n v="78499"/>
        <n v="72282"/>
        <n v="76045"/>
        <n v="82733"/>
        <n v="82800"/>
        <n v="79689"/>
        <n v="75922"/>
        <n v="66582"/>
        <n v="68092"/>
        <n v="60000"/>
        <n v="88194"/>
        <n v="63972"/>
        <n v="70515"/>
        <n v="72228"/>
        <n v="84196"/>
        <n v="80317"/>
        <n v="71466"/>
        <n v="72354"/>
        <n v="86424"/>
        <n v="79244"/>
        <n v="71691"/>
        <n v="80982"/>
        <n v="60474"/>
        <n v="65487"/>
        <n v="72679"/>
        <n v="82716"/>
        <n v="77457"/>
        <n v="81217"/>
        <n v="72906"/>
        <n v="75154"/>
        <n v="46757"/>
        <n v="55260"/>
        <n v="101970"/>
        <n v="59235"/>
        <n v="74293"/>
        <n v="64831"/>
        <n v="66951"/>
        <n v="64108"/>
        <n v="81657"/>
        <n v="91172"/>
        <n v="60230"/>
        <n v="66565"/>
        <n v="44802"/>
        <n v="69759"/>
        <n v="62000"/>
        <n v="58350"/>
        <n v="62450"/>
        <n v="52614"/>
        <n v="79941"/>
        <n v="70596"/>
        <n v="66294"/>
        <n v="64950"/>
        <n v="71163"/>
        <n v="61209"/>
        <n v="60714"/>
        <n v="62772"/>
        <n v="60152"/>
        <n v="69867"/>
        <n v="55250"/>
        <n v="58308"/>
        <n v="76624"/>
        <n v="61823"/>
        <n v="48240"/>
        <n v="68352"/>
        <n v="57959"/>
        <n v="69627"/>
        <n v="70379"/>
        <n v="75127"/>
        <n v="64191"/>
        <n v="68627"/>
        <n v="65704"/>
        <n v="58684"/>
        <n v="61284"/>
        <n v="64449"/>
        <n v="69719"/>
        <n v="65333"/>
        <n v="54880"/>
        <n v="55239"/>
        <n v="55284"/>
        <n v="56628"/>
        <n v="70566"/>
        <n v="80910"/>
        <n v="86037"/>
        <n v="73170"/>
        <n v="51250"/>
        <n v="57731"/>
        <n v="53700"/>
        <n v="54803"/>
        <n v="49767"/>
        <n v="49090"/>
        <n v="60200"/>
        <n v="48789"/>
        <n v="57642"/>
        <n v="65295"/>
        <n v="42720"/>
        <n v="42000"/>
        <n v="60689"/>
        <n v="45938"/>
        <n v="62159"/>
        <n v="61331"/>
        <n v="40464"/>
        <n v="79761"/>
        <n v="52597"/>
        <n v="70337"/>
        <n v="59247"/>
        <n v="22507"/>
        <n v="69263"/>
        <n v="79146"/>
        <n v="75342"/>
        <n v="50664"/>
        <n v="57537"/>
        <n v="61559"/>
        <n v="55801"/>
        <n v="60504"/>
        <n v="60482"/>
        <n v="50729"/>
        <n v="36130"/>
        <n v="45906"/>
        <n v="37774"/>
        <n v="57967"/>
        <n v="61798"/>
        <n v="54998"/>
        <n v="31907"/>
        <n v="55521"/>
        <n v="37070"/>
        <n v="61825"/>
        <n v="48432"/>
        <n v="57107"/>
        <n v="7144"/>
        <n v="53201"/>
        <n v="47958"/>
        <n v="42710"/>
        <n v="66503"/>
        <n v="62535"/>
        <n v="56243"/>
        <n v="50014"/>
        <n v="43456"/>
        <n v="49494"/>
        <n v="46998"/>
        <n v="6560"/>
        <n v="50388"/>
        <n v="48904"/>
        <n v="46923"/>
        <n v="49514"/>
        <n v="49166"/>
        <n v="36864"/>
        <n v="42607"/>
        <n v="36108"/>
        <n v="67506"/>
        <n v="38513"/>
        <n v="45989"/>
        <n v="45183"/>
        <n v="28071"/>
        <n v="57100"/>
        <n v="49967"/>
        <n v="39660"/>
        <n v="32233"/>
        <n v="30168"/>
        <n v="113734"/>
        <n v="51766"/>
        <n v="59686"/>
        <n v="39747"/>
        <n v="33955"/>
        <n v="26877"/>
        <n v="37929"/>
        <n v="54252"/>
        <n v="46231"/>
        <n v="46854"/>
        <n v="46904"/>
        <n v="38808"/>
        <n v="57338"/>
        <n v="43020"/>
        <n v="41020"/>
        <n v="21888"/>
        <n v="34412"/>
        <n v="35893"/>
        <n v="49980"/>
        <n v="28769"/>
        <n v="42395"/>
        <n v="8028"/>
        <n v="38593"/>
        <n v="46524"/>
        <n v="39763"/>
        <n v="30983"/>
        <n v="39146"/>
        <n v="29760"/>
        <n v="42373"/>
        <n v="40887"/>
        <n v="62307"/>
        <n v="29999"/>
        <n v="51141"/>
        <n v="44213"/>
        <n v="45576"/>
        <n v="38557"/>
        <n v="42473"/>
        <n v="43322"/>
        <n v="42160"/>
        <n v="20180"/>
        <n v="48526"/>
        <n v="39190"/>
        <n v="33812"/>
        <n v="33316"/>
        <n v="42767"/>
        <n v="23478"/>
        <n v="46107"/>
        <n v="33168"/>
        <n v="46098"/>
        <n v="52074"/>
        <n v="34377"/>
        <n v="50785"/>
        <n v="33249"/>
        <n v="27242"/>
        <n v="16185"/>
        <n v="58217"/>
        <n v="8940"/>
        <n v="29236"/>
        <n v="52569"/>
        <n v="39858"/>
        <n v="31632"/>
        <n v="31560"/>
        <n v="28647"/>
        <n v="40760"/>
        <n v="32218"/>
        <n v="46423"/>
        <n v="21474"/>
        <n v="34176"/>
        <n v="38236"/>
        <n v="15056"/>
        <n v="33419"/>
        <n v="31626"/>
        <n v="24762"/>
        <n v="37697"/>
        <n v="11012"/>
        <n v="47139"/>
        <n v="39684"/>
        <n v="22585"/>
        <n v="32557"/>
        <n v="15038"/>
        <n v="23616"/>
        <n v="36273"/>
        <n v="41473"/>
        <n v="22944"/>
        <n v="18589"/>
        <n v="36065"/>
        <n v="38578"/>
        <n v="35790"/>
        <n v="47823"/>
        <n v="41658"/>
        <n v="36927"/>
        <n v="33996"/>
        <n v="27213"/>
        <n v="31878"/>
        <n v="16653"/>
        <n v="26487"/>
        <n v="43602"/>
        <n v="35544"/>
        <n v="14906"/>
        <n v="49389"/>
        <n v="31160"/>
        <n v="18746"/>
        <n v="48767"/>
        <n v="48918"/>
        <n v="38741"/>
        <n v="31788"/>
        <n v="36230"/>
        <n v="21063"/>
        <n v="26518"/>
        <n v="27238"/>
        <n v="40304"/>
        <n v="18358"/>
        <n v="30015"/>
        <n v="30828"/>
        <n v="34554"/>
        <n v="41967"/>
        <n v="39548"/>
        <n v="23529"/>
        <n v="30822"/>
        <n v="16813"/>
        <n v="38643"/>
        <n v="22148"/>
        <n v="23091"/>
        <n v="44503"/>
        <n v="21359"/>
        <n v="36038"/>
        <n v="20194"/>
        <n v="28567"/>
        <n v="45889"/>
        <n v="16269"/>
        <n v="18701"/>
        <n v="39062"/>
        <n v="51124"/>
        <n v="23830"/>
        <n v="30081"/>
        <n v="23763"/>
        <n v="26095"/>
        <n v="10245"/>
        <n v="34704"/>
        <n v="32303"/>
        <n v="40637"/>
        <n v="16014"/>
        <n v="30279"/>
        <n v="15862"/>
        <n v="35791"/>
        <n v="8820"/>
        <n v="18890"/>
        <n v="34853"/>
        <n v="25008"/>
        <n v="30899"/>
        <n v="36975"/>
        <n v="42394"/>
        <n v="41644"/>
        <n v="24336"/>
        <n v="27938"/>
        <n v="29548"/>
        <n v="15253"/>
        <n v="30298"/>
        <n v="33697"/>
        <n v="23442"/>
        <n v="46344"/>
        <n v="26576"/>
        <n v="31385"/>
        <n v="22804"/>
        <n v="29938"/>
        <n v="24206"/>
        <n v="20518"/>
        <n v="20587"/>
        <n v="22327"/>
        <n v="24367"/>
        <n v="16581"/>
        <n v="24072"/>
        <n v="34824"/>
        <n v="26816"/>
        <n v="9255"/>
        <n v="25707"/>
        <n v="45160"/>
        <n v="47691"/>
        <n v="36802"/>
        <n v="34738"/>
        <n v="15033"/>
        <n v="36143"/>
        <n v="60199"/>
        <n v="51411"/>
        <n v="26954"/>
        <n v="52195"/>
        <n v="24163"/>
        <n v="40737"/>
        <n v="36736"/>
        <n v="33279"/>
        <n v="54466"/>
        <n v="25930"/>
        <n v="42997"/>
        <n v="26868"/>
        <n v="30523"/>
        <n v="19485"/>
        <n v="3502"/>
        <n v="87679"/>
        <n v="94384"/>
        <n v="82657"/>
        <n v="76653"/>
        <n v="82326"/>
        <n v="77632"/>
        <n v="77568"/>
        <n v="78687"/>
        <n v="88347"/>
        <n v="72335"/>
        <n v="78952"/>
        <n v="88420"/>
        <n v="74918"/>
        <n v="82072"/>
        <n v="81205"/>
        <n v="87771"/>
        <n v="82384"/>
        <n v="85606"/>
        <n v="96876"/>
        <n v="89120"/>
        <n v="75702"/>
        <n v="82576"/>
        <n v="83145"/>
        <n v="70971"/>
        <n v="78642"/>
        <n v="73450"/>
        <n v="81574"/>
        <n v="83033"/>
        <n v="75261"/>
        <n v="90300"/>
        <n v="74485"/>
        <n v="70123"/>
        <n v="105471"/>
        <n v="76005"/>
        <n v="80812"/>
        <n v="83003"/>
        <n v="61416"/>
        <n v="69930"/>
        <n v="79419"/>
        <n v="84906"/>
        <n v="88325"/>
        <n v="62847"/>
        <n v="86610"/>
        <n v="68682"/>
        <n v="73926"/>
        <n v="64260"/>
        <n v="71819"/>
        <n v="83844"/>
        <n v="70440"/>
        <n v="80573"/>
        <n v="74854"/>
        <n v="65176"/>
        <n v="63207"/>
        <n v="91820"/>
        <n v="83443"/>
        <n v="75437"/>
        <n v="76542"/>
        <n v="62981"/>
        <n v="70713"/>
        <n v="67419"/>
        <n v="74538"/>
        <n v="68142"/>
        <n v="82427"/>
        <n v="71706"/>
        <n v="75507"/>
        <n v="78394"/>
        <n v="82122"/>
        <n v="69372"/>
        <n v="66426"/>
        <n v="70321"/>
        <n v="55951"/>
        <n v="85738"/>
        <n v="80144"/>
        <n v="67430"/>
        <n v="76140"/>
        <n v="77845"/>
        <n v="62882"/>
        <n v="64504"/>
        <n v="77863"/>
        <n v="66664"/>
        <n v="65220"/>
        <n v="66973"/>
        <n v="92556"/>
        <n v="55914"/>
        <n v="75114"/>
        <n v="60839"/>
        <n v="70038"/>
        <n v="102160"/>
        <n v="62220"/>
        <n v="58656"/>
        <n v="68316"/>
        <n v="71604"/>
        <n v="59868"/>
        <n v="78416"/>
        <n v="85693"/>
        <n v="85431"/>
        <n v="75484"/>
        <n v="74250"/>
        <n v="65196"/>
        <n v="71853"/>
        <n v="52513"/>
        <n v="65777"/>
        <n v="77226"/>
        <n v="69508"/>
        <n v="77382"/>
        <n v="79632"/>
        <n v="78093"/>
        <n v="77972"/>
        <n v="63342"/>
        <n v="73059"/>
        <n v="68695"/>
        <n v="53103"/>
        <n v="66636"/>
        <n v="67309"/>
        <n v="70666"/>
        <n v="75072"/>
        <n v="77044"/>
        <n v="53374"/>
        <n v="65104"/>
        <n v="46772"/>
        <n v="69476"/>
        <n v="68148"/>
        <n v="75276"/>
        <n v="69702"/>
        <n v="69805"/>
        <n v="76081"/>
        <n v="61010"/>
        <n v="44953"/>
        <n v="56715"/>
        <n v="64961"/>
        <n v="63855"/>
        <n v="63381"/>
        <n v="78468"/>
        <n v="80685"/>
        <n v="73113"/>
        <n v="61346"/>
        <n v="67911"/>
        <n v="77298"/>
        <n v="74881"/>
        <n v="65488"/>
        <n v="71796"/>
        <n v="62568"/>
        <n v="66375"/>
        <n v="52203"/>
        <n v="67605"/>
        <n v="75278"/>
        <n v="71232"/>
        <n v="53977"/>
        <n v="56937"/>
        <n v="63404"/>
        <n v="49269"/>
        <n v="49912"/>
        <n v="60934"/>
        <n v="50898"/>
        <n v="66825"/>
        <n v="69245"/>
        <n v="75315"/>
        <n v="89891"/>
        <n v="60894"/>
        <n v="75774"/>
        <n v="64474"/>
        <n v="76532"/>
        <n v="74805"/>
        <n v="62807"/>
        <n v="77882"/>
        <n v="56534"/>
        <n v="57811"/>
        <n v="62061"/>
        <n v="64090"/>
        <n v="71499"/>
        <n v="71367"/>
        <n v="71613"/>
        <n v="66313"/>
        <n v="59925"/>
        <n v="58582"/>
        <n v="65814"/>
        <n v="58821"/>
        <n v="54753"/>
        <n v="56067"/>
        <n v="62513"/>
        <n v="77622"/>
        <n v="66000"/>
        <n v="50334"/>
        <n v="56046"/>
        <n v="69401"/>
        <n v="54450"/>
        <n v="44010"/>
        <n v="54058"/>
        <n v="77376"/>
        <n v="55012"/>
        <n v="56129"/>
        <n v="69096"/>
        <n v="57957"/>
        <n v="66653"/>
        <n v="57867"/>
        <n v="56386"/>
        <n v="57288"/>
        <n v="66886"/>
        <n v="56253"/>
        <n v="58398"/>
        <n v="58554"/>
        <n v="54006"/>
        <n v="51369"/>
        <n v="42021"/>
        <n v="51195"/>
        <n v="71488"/>
        <n v="55593"/>
        <n v="65748"/>
        <n v="56575"/>
        <n v="46014"/>
        <n v="32727"/>
        <n v="84460"/>
        <n v="54591"/>
        <n v="59292"/>
        <n v="48070"/>
        <n v="35196"/>
        <n v="65968"/>
        <n v="57954"/>
        <n v="43795"/>
        <n v="53172"/>
        <n v="39767"/>
        <n v="56559"/>
        <n v="53593"/>
        <n v="53863"/>
        <n v="41039"/>
        <n v="24401"/>
        <n v="59481"/>
        <n v="65640"/>
        <n v="37292"/>
        <n v="51518"/>
        <n v="47009"/>
        <n v="64014"/>
        <n v="40689"/>
        <n v="53253"/>
        <n v="46681"/>
        <n v="40101"/>
        <n v="47320"/>
        <n v="57906"/>
        <n v="50200"/>
        <n v="44124"/>
        <n v="46692"/>
        <n v="65735"/>
        <n v="60905"/>
        <n v="49854"/>
        <n v="30538"/>
        <n v="42213"/>
        <n v="27683"/>
        <n v="30507"/>
        <n v="38683"/>
        <n v="36634"/>
        <n v="70545"/>
        <n v="49669"/>
        <n v="57420"/>
        <n v="50127"/>
        <n v="47352"/>
        <n v="34600"/>
        <n v="38620"/>
        <n v="62994"/>
        <n v="41883"/>
        <n v="45143"/>
        <n v="63516"/>
        <n v="44602"/>
        <n v="58917"/>
        <n v="52117"/>
        <n v="64413"/>
        <n v="43776"/>
        <n v="53083"/>
        <n v="42315"/>
        <n v="38201"/>
        <n v="53187"/>
        <n v="52157"/>
        <n v="38946"/>
        <n v="34074"/>
        <n v="42586"/>
        <n v="42731"/>
        <n v="46097"/>
        <n v="42670"/>
        <n v="43462"/>
        <n v="47175"/>
        <n v="54165"/>
        <n v="50272"/>
        <n v="57247"/>
        <n v="61905"/>
        <n v="34916"/>
        <n v="54603"/>
        <n v="62499"/>
        <n v="51315"/>
        <n v="48186"/>
        <n v="39665"/>
        <n v="44911"/>
        <n v="54414"/>
        <n v="44392"/>
        <n v="26490"/>
        <n v="46053"/>
        <n v="60033"/>
        <n v="54178"/>
        <n v="42011"/>
        <n v="59385"/>
        <n v="55761"/>
        <n v="54342"/>
        <n v="22669"/>
        <n v="40442"/>
        <n v="61278"/>
        <n v="55375"/>
        <n v="32313"/>
        <n v="31497"/>
        <n v="33629"/>
        <n v="45203"/>
        <n v="42162"/>
        <n v="6835"/>
        <n v="38361"/>
        <n v="39898"/>
        <n v="36317"/>
        <n v="43018"/>
        <n v="55249"/>
        <n v="49618"/>
        <n v="17117"/>
        <n v="37509"/>
        <n v="51717"/>
        <n v="38232"/>
        <n v="40548"/>
        <n v="36075"/>
        <n v="49187"/>
        <n v="45204"/>
        <n v="38823"/>
        <n v="28087"/>
        <n v="38702"/>
        <n v="35322"/>
        <n v="34053"/>
        <n v="9722"/>
        <n v="39435"/>
        <n v="42386"/>
        <n v="34941"/>
        <n v="44931"/>
        <n v="14515"/>
        <n v="22634"/>
        <n v="22682"/>
        <n v="53537"/>
        <n v="41580"/>
        <n v="50523"/>
        <n v="26091"/>
        <n v="43482"/>
        <n v="21024"/>
        <n v="19656"/>
        <n v="20193"/>
        <n v="40706"/>
        <n v="30753"/>
        <n v="24882"/>
        <n v="31089"/>
        <n v="36301"/>
        <n v="28587"/>
        <n v="46931"/>
        <n v="19789"/>
        <n v="52190"/>
        <n v="26290"/>
        <n v="34026"/>
        <n v="47472"/>
        <n v="23724"/>
        <n v="20981"/>
        <n v="31928"/>
        <n v="33564"/>
        <n v="33235"/>
        <n v="33402"/>
        <n v="41154"/>
        <n v="30545"/>
        <n v="17459"/>
        <n v="46910"/>
        <n v="16626"/>
        <n v="47889"/>
        <n v="22070"/>
        <n v="50116"/>
        <n v="45903"/>
        <n v="23976"/>
        <n v="21645"/>
        <n v="41021"/>
        <n v="27203"/>
        <n v="28440"/>
        <n v="26850"/>
        <n v="37334"/>
        <n v="21255"/>
        <n v="41275"/>
        <n v="37235"/>
        <n v="22434"/>
        <n v="13724"/>
        <n v="39453"/>
        <n v="32889"/>
        <n v="41728"/>
        <n v="19740"/>
        <n v="24221"/>
        <n v="32144"/>
        <n v="19444"/>
        <n v="46106"/>
        <n v="48794"/>
        <n v="25315"/>
        <n v="26646"/>
        <n v="29604"/>
        <n v="28427"/>
        <n v="32414"/>
        <n v="39771"/>
        <n v="25130"/>
        <n v="34043"/>
        <n v="40451"/>
        <n v="5648"/>
        <n v="33178"/>
        <n v="25851"/>
        <n v="29103"/>
        <n v="34350"/>
        <n v="17144"/>
        <n v="47821"/>
        <n v="15345"/>
        <n v="30351"/>
        <n v="32892"/>
        <n v="46015"/>
        <n v="50943"/>
        <n v="21675"/>
        <n v="16531"/>
        <n v="28320"/>
        <n v="10404"/>
        <n v="14918"/>
        <n v="38887"/>
        <n v="54132"/>
        <n v="42554"/>
        <n v="44964"/>
        <n v="27922"/>
        <n v="37758"/>
        <n v="38197"/>
        <n v="37395"/>
        <n v="31590"/>
        <n v="34984"/>
        <n v="29732"/>
        <n v="27943"/>
        <n v="34728"/>
        <n v="33456"/>
        <n v="30843"/>
        <n v="35924"/>
        <n v="21918"/>
        <n v="22010"/>
        <n v="48330"/>
        <n v="28839"/>
        <n v="44512"/>
        <n v="19414"/>
        <n v="30560"/>
        <n v="20491"/>
        <n v="36283"/>
        <n v="24594"/>
        <n v="13084"/>
        <n v="28389"/>
        <n v="18227"/>
        <n v="21840"/>
        <n v="14661"/>
        <n v="22390"/>
        <n v="13672"/>
        <n v="42033"/>
        <n v="29672"/>
        <n v="23661"/>
        <n v="16529"/>
        <n v="26907"/>
        <n v="34587"/>
        <n v="21994"/>
        <n v="38590"/>
        <n v="38547"/>
        <n v="30261"/>
        <n v="34230"/>
        <n v="40521"/>
        <n v="29478"/>
        <n v="45068"/>
        <n v="27190"/>
        <n v="26326"/>
        <n v="34320"/>
        <n v="38200"/>
        <n v="41452"/>
        <n v="28359"/>
        <n v="36807"/>
        <n v="40479"/>
        <n v="22775"/>
        <n v="34633"/>
        <n v="22280"/>
        <n v="25176"/>
        <n v="27590"/>
        <n v="28764"/>
        <n v="32474"/>
        <n v="29298"/>
        <n v="18492"/>
        <n v="20427"/>
        <n v="38285"/>
        <n v="32583"/>
        <n v="34578"/>
        <n v="33590"/>
        <n v="73455"/>
        <n v="78427"/>
        <n v="79800"/>
        <n v="71670"/>
        <n v="73705"/>
        <n v="82571"/>
        <n v="85620"/>
        <n v="74859"/>
        <n v="80995"/>
        <n v="79946"/>
        <n v="67369"/>
        <n v="72643"/>
        <n v="70792"/>
        <n v="82032"/>
        <n v="53653"/>
        <n v="52278"/>
        <n v="67786"/>
        <n v="76842"/>
        <n v="63285"/>
        <n v="47111"/>
        <n v="59184"/>
        <n v="58330"/>
        <n v="57513"/>
        <n v="66731"/>
        <n v="84953"/>
        <n v="67046"/>
        <n v="72298"/>
        <n v="76320"/>
        <n v="68117"/>
        <n v="70165"/>
        <n v="33051"/>
        <n v="54356"/>
        <n v="66033"/>
        <n v="60208"/>
        <n v="58275"/>
        <n v="67680"/>
        <n v="47916"/>
        <n v="64866"/>
        <n v="78028"/>
        <n v="47682"/>
        <n v="65486"/>
        <n v="51529"/>
        <n v="51569"/>
        <n v="54111"/>
        <n v="51390"/>
        <n v="27421"/>
        <n v="44551"/>
        <n v="45006"/>
        <n v="40590"/>
        <n v="28457"/>
        <n v="43638"/>
        <n v="56551"/>
        <n v="50520"/>
        <n v="47570"/>
        <n v="34213"/>
        <n v="27038"/>
        <n v="22123"/>
        <n v="33438"/>
        <n v="42429"/>
        <n v="35340"/>
        <n v="30372"/>
        <n v="54162"/>
        <n v="46984"/>
        <n v="25358"/>
        <n v="45684"/>
        <n v="46779"/>
        <n v="31880"/>
      </sharedItems>
      <fieldGroup base="1">
        <rangePr autoStart="0" autoEnd="0" startNum="0" endNum="120000" groupInterval="15000"/>
        <groupItems count="10">
          <s v="&lt;0"/>
          <s v="0-14999"/>
          <s v="15000-29999"/>
          <s v="30000-44999"/>
          <s v="45000-59999"/>
          <s v="60000-74999"/>
          <s v="75000-89999"/>
          <s v="90000-104999"/>
          <s v="105000-120000"/>
          <s v="&gt;120000"/>
        </groupItems>
      </fieldGroup>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Number of children" numFmtId="0">
      <sharedItems containsSemiMixedTypes="0" containsString="0" containsNumber="1" containsInteger="1" minValue="0" maxValue="3" count="4">
        <n v="0"/>
        <n v="1"/>
        <n v="2"/>
        <n v="3"/>
      </sharedItems>
    </cacheField>
    <cacheField name="Recency" numFmtId="0">
      <sharedItems containsSemiMixedTypes="0" containsString="0" containsNumber="1" containsInteger="1" minValue="0" maxValue="99"/>
    </cacheField>
    <cacheField name="Amt_Wines" numFmtId="164">
      <sharedItems containsSemiMixedTypes="0" containsString="0" containsNumber="1" containsInteger="1" minValue="0" maxValue="1493"/>
    </cacheField>
    <cacheField name="Amt_Fruits" numFmtId="164">
      <sharedItems containsSemiMixedTypes="0" containsString="0" containsNumber="1" containsInteger="1" minValue="0" maxValue="199"/>
    </cacheField>
    <cacheField name="Amt_MeatProds" numFmtId="164">
      <sharedItems containsSemiMixedTypes="0" containsString="0" containsNumber="1" containsInteger="1" minValue="0" maxValue="1725"/>
    </cacheField>
    <cacheField name="Amt_FishProds" numFmtId="164">
      <sharedItems containsSemiMixedTypes="0" containsString="0" containsNumber="1" containsInteger="1" minValue="0" maxValue="259"/>
    </cacheField>
    <cacheField name="Amt_SweetProds" numFmtId="164">
      <sharedItems containsSemiMixedTypes="0" containsString="0" containsNumber="1" containsInteger="1" minValue="0" maxValue="262"/>
    </cacheField>
    <cacheField name="Amt_GoldProds" numFmtId="164">
      <sharedItems containsSemiMixedTypes="0" containsString="0" containsNumber="1" containsInteger="1" minValue="0" maxValue="321"/>
    </cacheField>
    <cacheField name="DealsPurchases" numFmtId="0">
      <sharedItems containsSemiMixedTypes="0" containsString="0" containsNumber="1" containsInteger="1" minValue="0" maxValue="15"/>
    </cacheField>
    <cacheField name="WebPurchases" numFmtId="0">
      <sharedItems containsSemiMixedTypes="0" containsString="0" containsNumber="1" containsInteger="1" minValue="0" maxValue="27"/>
    </cacheField>
    <cacheField name="CatalogPurchases" numFmtId="0">
      <sharedItems containsSemiMixedTypes="0" containsString="0" containsNumber="1" containsInteger="1" minValue="0" maxValue="28"/>
    </cacheField>
    <cacheField name="StorePurchases" numFmtId="0">
      <sharedItems containsSemiMixedTypes="0" containsString="0" containsNumber="1" containsInteger="1" minValue="0" maxValue="13"/>
    </cacheField>
    <cacheField name="WebVisitsMonth" numFmtId="0">
      <sharedItems containsSemiMixedTypes="0" containsString="0" containsNumber="1" containsInteger="1" minValue="0" maxValue="20"/>
    </cacheField>
    <cacheField name="Accepted_Cmp_3" numFmtId="0">
      <sharedItems containsSemiMixedTypes="0" containsString="0" containsNumber="1" containsInteger="1" minValue="0" maxValue="1"/>
    </cacheField>
    <cacheField name="Accepted_Cmp_4" numFmtId="0">
      <sharedItems containsSemiMixedTypes="0" containsString="0" containsNumber="1" containsInteger="1" minValue="0" maxValue="1"/>
    </cacheField>
    <cacheField name="Accepted_Cmp_5" numFmtId="0">
      <sharedItems containsSemiMixedTypes="0" containsString="0" containsNumber="1" containsInteger="1" minValue="0" maxValue="1"/>
    </cacheField>
    <cacheField name="Accepted_Cmp_1" numFmtId="0">
      <sharedItems containsSemiMixedTypes="0" containsString="0" containsNumber="1" containsInteger="1" minValue="0" maxValue="1"/>
    </cacheField>
    <cacheField name="Accepted_Cmp_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ount="2">
        <n v="0"/>
        <n v="1"/>
      </sharedItems>
    </cacheField>
    <cacheField name="Age" numFmtId="0">
      <sharedItems containsSemiMixedTypes="0" containsString="0" containsNumber="1" containsInteger="1" minValue="24" maxValue="80" count="56">
        <n v="53"/>
        <n v="57"/>
        <n v="62"/>
        <n v="45"/>
        <n v="55"/>
        <n v="50"/>
        <n v="66"/>
        <n v="37"/>
        <n v="40"/>
        <n v="56"/>
        <n v="49"/>
        <n v="43"/>
        <n v="47"/>
        <n v="58"/>
        <n v="61"/>
        <n v="70"/>
        <n v="42"/>
        <n v="52"/>
        <n v="65"/>
        <n v="33"/>
        <n v="59"/>
        <n v="39"/>
        <n v="68"/>
        <n v="60"/>
        <n v="46"/>
        <n v="54"/>
        <n v="44"/>
        <n v="77"/>
        <n v="51"/>
        <n v="63"/>
        <n v="76"/>
        <n v="69"/>
        <n v="67"/>
        <n v="71"/>
        <n v="64"/>
        <n v="41"/>
        <n v="72"/>
        <n v="48"/>
        <n v="34"/>
        <n v="32"/>
        <n v="31"/>
        <n v="79"/>
        <n v="38"/>
        <n v="36"/>
        <n v="74"/>
        <n v="30"/>
        <n v="75"/>
        <n v="35"/>
        <n v="73"/>
        <n v="28"/>
        <n v="29"/>
        <n v="24"/>
        <n v="26"/>
        <n v="25"/>
        <n v="27"/>
        <n v="80"/>
      </sharedItems>
      <fieldGroup base="26">
        <rangePr startNum="24" endNum="80" groupInterval="7"/>
        <groupItems count="10">
          <s v="&lt;24"/>
          <s v="24-30"/>
          <s v="31-37"/>
          <s v="38-44"/>
          <s v="45-51"/>
          <s v="52-58"/>
          <s v="59-65"/>
          <s v="66-72"/>
          <s v="73-80"/>
          <s v="&gt;80"/>
        </groupItems>
      </fieldGroup>
    </cacheField>
    <cacheField name="Customer_Days" numFmtId="0">
      <sharedItems containsSemiMixedTypes="0" containsString="0" containsNumber="1" containsInteger="1" minValue="2159" maxValue="2858"/>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Amt_Total" numFmtId="164">
      <sharedItems containsSemiMixedTypes="0" containsString="0" containsNumber="1" containsInteger="1" minValue="5" maxValue="2525" count="1045">
        <n v="2074"/>
        <n v="1958"/>
        <n v="1893"/>
        <n v="1870"/>
        <n v="1862"/>
        <n v="1826"/>
        <n v="1812"/>
        <n v="1804"/>
        <n v="1789"/>
        <n v="1779"/>
        <n v="1754"/>
        <n v="1750"/>
        <n v="1702"/>
        <n v="1662"/>
        <n v="1638"/>
        <n v="1633"/>
        <n v="1617"/>
        <n v="1615"/>
        <n v="1596"/>
        <n v="1588"/>
        <n v="1576"/>
        <n v="1504"/>
        <n v="1477"/>
        <n v="1472"/>
        <n v="1453"/>
        <n v="1442"/>
        <n v="1338"/>
        <n v="1334"/>
        <n v="1319"/>
        <n v="1313"/>
        <n v="1307"/>
        <n v="1293"/>
        <n v="1245"/>
        <n v="1241"/>
        <n v="1232"/>
        <n v="1229"/>
        <n v="1217"/>
        <n v="1199"/>
        <n v="1192"/>
        <n v="1190"/>
        <n v="1187"/>
        <n v="1185"/>
        <n v="1179"/>
        <n v="1173"/>
        <n v="1168"/>
        <n v="1156"/>
        <n v="1152"/>
        <n v="1150"/>
        <n v="1112"/>
        <n v="1103"/>
        <n v="1102"/>
        <n v="1093"/>
        <n v="1079"/>
        <n v="1071"/>
        <n v="1062"/>
        <n v="1049"/>
        <n v="1034"/>
        <n v="1027"/>
        <n v="995"/>
        <n v="982"/>
        <n v="974"/>
        <n v="946"/>
        <n v="940"/>
        <n v="928"/>
        <n v="916"/>
        <n v="908"/>
        <n v="902"/>
        <n v="895"/>
        <n v="882"/>
        <n v="868"/>
        <n v="845"/>
        <n v="813"/>
        <n v="811"/>
        <n v="797"/>
        <n v="795"/>
        <n v="793"/>
        <n v="792"/>
        <n v="789"/>
        <n v="778"/>
        <n v="734"/>
        <n v="733"/>
        <n v="732"/>
        <n v="730"/>
        <n v="708"/>
        <n v="689"/>
        <n v="682"/>
        <n v="663"/>
        <n v="638"/>
        <n v="637"/>
        <n v="602"/>
        <n v="601"/>
        <n v="595"/>
        <n v="590"/>
        <n v="535"/>
        <n v="521"/>
        <n v="497"/>
        <n v="493"/>
        <n v="491"/>
        <n v="447"/>
        <n v="441"/>
        <n v="421"/>
        <n v="400"/>
        <n v="390"/>
        <n v="384"/>
        <n v="377"/>
        <n v="365"/>
        <n v="361"/>
        <n v="343"/>
        <n v="332"/>
        <n v="331"/>
        <n v="310"/>
        <n v="309"/>
        <n v="305"/>
        <n v="302"/>
        <n v="294"/>
        <n v="293"/>
        <n v="284"/>
        <n v="283"/>
        <n v="272"/>
        <n v="269"/>
        <n v="259"/>
        <n v="236"/>
        <n v="235"/>
        <n v="222"/>
        <n v="203"/>
        <n v="192"/>
        <n v="189"/>
        <n v="187"/>
        <n v="185"/>
        <n v="180"/>
        <n v="174"/>
        <n v="171"/>
        <n v="152"/>
        <n v="149"/>
        <n v="144"/>
        <n v="139"/>
        <n v="108"/>
        <n v="103"/>
        <n v="102"/>
        <n v="101"/>
        <n v="99"/>
        <n v="96"/>
        <n v="94"/>
        <n v="92"/>
        <n v="91"/>
        <n v="84"/>
        <n v="76"/>
        <n v="68"/>
        <n v="67"/>
        <n v="65"/>
        <n v="64"/>
        <n v="63"/>
        <n v="62"/>
        <n v="59"/>
        <n v="57"/>
        <n v="56"/>
        <n v="55"/>
        <n v="54"/>
        <n v="53"/>
        <n v="52"/>
        <n v="51"/>
        <n v="49"/>
        <n v="48"/>
        <n v="46"/>
        <n v="45"/>
        <n v="44"/>
        <n v="43"/>
        <n v="42"/>
        <n v="39"/>
        <n v="38"/>
        <n v="36"/>
        <n v="35"/>
        <n v="32"/>
        <n v="31"/>
        <n v="30"/>
        <n v="29"/>
        <n v="28"/>
        <n v="22"/>
        <n v="21"/>
        <n v="20"/>
        <n v="18"/>
        <n v="16"/>
        <n v="15"/>
        <n v="14"/>
        <n v="13"/>
        <n v="11"/>
        <n v="8"/>
        <n v="6"/>
        <n v="2486"/>
        <n v="2440"/>
        <n v="2352"/>
        <n v="2346"/>
        <n v="2231"/>
        <n v="2211"/>
        <n v="2157"/>
        <n v="2153"/>
        <n v="2126"/>
        <n v="2119"/>
        <n v="2091"/>
        <n v="2086"/>
        <n v="2053"/>
        <n v="2043"/>
        <n v="2034"/>
        <n v="1947"/>
        <n v="1919"/>
        <n v="1910"/>
        <n v="1908"/>
        <n v="1902"/>
        <n v="1899"/>
        <n v="1890"/>
        <n v="1869"/>
        <n v="1853"/>
        <n v="1835"/>
        <n v="1829"/>
        <n v="1828"/>
        <n v="1822"/>
        <n v="1815"/>
        <n v="1795"/>
        <n v="1782"/>
        <n v="1778"/>
        <n v="1772"/>
        <n v="1757"/>
        <n v="1753"/>
        <n v="1736"/>
        <n v="1730"/>
        <n v="1727"/>
        <n v="1724"/>
        <n v="1711"/>
        <n v="1706"/>
        <n v="1701"/>
        <n v="1693"/>
        <n v="1690"/>
        <n v="1682"/>
        <n v="1680"/>
        <n v="1678"/>
        <n v="1677"/>
        <n v="1672"/>
        <n v="1670"/>
        <n v="1658"/>
        <n v="1643"/>
        <n v="1627"/>
        <n v="1616"/>
        <n v="1600"/>
        <n v="1597"/>
        <n v="1586"/>
        <n v="1581"/>
        <n v="1566"/>
        <n v="1555"/>
        <n v="1536"/>
        <n v="1533"/>
        <n v="1529"/>
        <n v="1528"/>
        <n v="1526"/>
        <n v="1518"/>
        <n v="1515"/>
        <n v="1513"/>
        <n v="1512"/>
        <n v="1511"/>
        <n v="1507"/>
        <n v="1501"/>
        <n v="1495"/>
        <n v="1485"/>
        <n v="1479"/>
        <n v="1464"/>
        <n v="1455"/>
        <n v="1445"/>
        <n v="1443"/>
        <n v="1435"/>
        <n v="1428"/>
        <n v="1427"/>
        <n v="1416"/>
        <n v="1415"/>
        <n v="1410"/>
        <n v="1401"/>
        <n v="1400"/>
        <n v="1395"/>
        <n v="1390"/>
        <n v="1388"/>
        <n v="1385"/>
        <n v="1383"/>
        <n v="1382"/>
        <n v="1380"/>
        <n v="1376"/>
        <n v="1370"/>
        <n v="1366"/>
        <n v="1363"/>
        <n v="1348"/>
        <n v="1341"/>
        <n v="1335"/>
        <n v="1327"/>
        <n v="1318"/>
        <n v="1305"/>
        <n v="1298"/>
        <n v="1286"/>
        <n v="1283"/>
        <n v="1280"/>
        <n v="1270"/>
        <n v="1264"/>
        <n v="1253"/>
        <n v="1250"/>
        <n v="1242"/>
        <n v="1230"/>
        <n v="1215"/>
        <n v="1213"/>
        <n v="1211"/>
        <n v="1208"/>
        <n v="1198"/>
        <n v="1196"/>
        <n v="1193"/>
        <n v="1189"/>
        <n v="1188"/>
        <n v="1182"/>
        <n v="1178"/>
        <n v="1175"/>
        <n v="1174"/>
        <n v="1171"/>
        <n v="1161"/>
        <n v="1149"/>
        <n v="1147"/>
        <n v="1141"/>
        <n v="1134"/>
        <n v="1131"/>
        <n v="1125"/>
        <n v="1123"/>
        <n v="1120"/>
        <n v="1117"/>
        <n v="1115"/>
        <n v="1109"/>
        <n v="1106"/>
        <n v="1097"/>
        <n v="1092"/>
        <n v="1089"/>
        <n v="1088"/>
        <n v="1086"/>
        <n v="1080"/>
        <n v="1078"/>
        <n v="1073"/>
        <n v="1068"/>
        <n v="1066"/>
        <n v="1052"/>
        <n v="1048"/>
        <n v="1047"/>
        <n v="1045"/>
        <n v="1043"/>
        <n v="1033"/>
        <n v="1028"/>
        <n v="1026"/>
        <n v="1019"/>
        <n v="1016"/>
        <n v="1012"/>
        <n v="1008"/>
        <n v="1003"/>
        <n v="1001"/>
        <n v="999"/>
        <n v="992"/>
        <n v="990"/>
        <n v="988"/>
        <n v="981"/>
        <n v="978"/>
        <n v="976"/>
        <n v="973"/>
        <n v="972"/>
        <n v="971"/>
        <n v="965"/>
        <n v="961"/>
        <n v="960"/>
        <n v="957"/>
        <n v="945"/>
        <n v="943"/>
        <n v="937"/>
        <n v="936"/>
        <n v="929"/>
        <n v="926"/>
        <n v="915"/>
        <n v="914"/>
        <n v="913"/>
        <n v="910"/>
        <n v="909"/>
        <n v="907"/>
        <n v="906"/>
        <n v="904"/>
        <n v="901"/>
        <n v="900"/>
        <n v="894"/>
        <n v="893"/>
        <n v="892"/>
        <n v="889"/>
        <n v="879"/>
        <n v="877"/>
        <n v="869"/>
        <n v="863"/>
        <n v="860"/>
        <n v="859"/>
        <n v="854"/>
        <n v="850"/>
        <n v="849"/>
        <n v="844"/>
        <n v="839"/>
        <n v="835"/>
        <n v="834"/>
        <n v="825"/>
        <n v="816"/>
        <n v="809"/>
        <n v="805"/>
        <n v="794"/>
        <n v="787"/>
        <n v="772"/>
        <n v="769"/>
        <n v="767"/>
        <n v="758"/>
        <n v="751"/>
        <n v="749"/>
        <n v="747"/>
        <n v="746"/>
        <n v="745"/>
        <n v="736"/>
        <n v="735"/>
        <n v="731"/>
        <n v="729"/>
        <n v="727"/>
        <n v="725"/>
        <n v="724"/>
        <n v="715"/>
        <n v="704"/>
        <n v="702"/>
        <n v="691"/>
        <n v="685"/>
        <n v="684"/>
        <n v="683"/>
        <n v="680"/>
        <n v="670"/>
        <n v="664"/>
        <n v="661"/>
        <n v="656"/>
        <n v="655"/>
        <n v="653"/>
        <n v="642"/>
        <n v="641"/>
        <n v="635"/>
        <n v="633"/>
        <n v="629"/>
        <n v="622"/>
        <n v="614"/>
        <n v="611"/>
        <n v="610"/>
        <n v="608"/>
        <n v="606"/>
        <n v="594"/>
        <n v="587"/>
        <n v="586"/>
        <n v="577"/>
        <n v="576"/>
        <n v="575"/>
        <n v="573"/>
        <n v="562"/>
        <n v="561"/>
        <n v="557"/>
        <n v="551"/>
        <n v="546"/>
        <n v="544"/>
        <n v="542"/>
        <n v="534"/>
        <n v="530"/>
        <n v="525"/>
        <n v="518"/>
        <n v="515"/>
        <n v="506"/>
        <n v="502"/>
        <n v="500"/>
        <n v="499"/>
        <n v="496"/>
        <n v="494"/>
        <n v="490"/>
        <n v="486"/>
        <n v="482"/>
        <n v="475"/>
        <n v="470"/>
        <n v="467"/>
        <n v="463"/>
        <n v="461"/>
        <n v="460"/>
        <n v="459"/>
        <n v="458"/>
        <n v="454"/>
        <n v="450"/>
        <n v="446"/>
        <n v="443"/>
        <n v="442"/>
        <n v="438"/>
        <n v="437"/>
        <n v="436"/>
        <n v="434"/>
        <n v="433"/>
        <n v="431"/>
        <n v="428"/>
        <n v="426"/>
        <n v="422"/>
        <n v="418"/>
        <n v="417"/>
        <n v="414"/>
        <n v="413"/>
        <n v="411"/>
        <n v="410"/>
        <n v="406"/>
        <n v="405"/>
        <n v="404"/>
        <n v="401"/>
        <n v="397"/>
        <n v="396"/>
        <n v="395"/>
        <n v="393"/>
        <n v="382"/>
        <n v="373"/>
        <n v="369"/>
        <n v="367"/>
        <n v="362"/>
        <n v="359"/>
        <n v="358"/>
        <n v="357"/>
        <n v="348"/>
        <n v="347"/>
        <n v="330"/>
        <n v="326"/>
        <n v="325"/>
        <n v="316"/>
        <n v="315"/>
        <n v="312"/>
        <n v="311"/>
        <n v="306"/>
        <n v="304"/>
        <n v="301"/>
        <n v="299"/>
        <n v="297"/>
        <n v="296"/>
        <n v="290"/>
        <n v="289"/>
        <n v="279"/>
        <n v="278"/>
        <n v="275"/>
        <n v="274"/>
        <n v="270"/>
        <n v="266"/>
        <n v="265"/>
        <n v="264"/>
        <n v="263"/>
        <n v="260"/>
        <n v="257"/>
        <n v="254"/>
        <n v="251"/>
        <n v="244"/>
        <n v="242"/>
        <n v="237"/>
        <n v="233"/>
        <n v="231"/>
        <n v="227"/>
        <n v="225"/>
        <n v="224"/>
        <n v="221"/>
        <n v="218"/>
        <n v="215"/>
        <n v="211"/>
        <n v="210"/>
        <n v="209"/>
        <n v="199"/>
        <n v="198"/>
        <n v="195"/>
        <n v="193"/>
        <n v="191"/>
        <n v="188"/>
        <n v="186"/>
        <n v="184"/>
        <n v="183"/>
        <n v="182"/>
        <n v="178"/>
        <n v="176"/>
        <n v="175"/>
        <n v="172"/>
        <n v="170"/>
        <n v="169"/>
        <n v="162"/>
        <n v="158"/>
        <n v="156"/>
        <n v="153"/>
        <n v="151"/>
        <n v="148"/>
        <n v="147"/>
        <n v="146"/>
        <n v="143"/>
        <n v="140"/>
        <n v="138"/>
        <n v="137"/>
        <n v="134"/>
        <n v="132"/>
        <n v="131"/>
        <n v="129"/>
        <n v="127"/>
        <n v="126"/>
        <n v="125"/>
        <n v="122"/>
        <n v="121"/>
        <n v="120"/>
        <n v="116"/>
        <n v="115"/>
        <n v="106"/>
        <n v="100"/>
        <n v="98"/>
        <n v="93"/>
        <n v="90"/>
        <n v="88"/>
        <n v="87"/>
        <n v="85"/>
        <n v="83"/>
        <n v="81"/>
        <n v="80"/>
        <n v="79"/>
        <n v="78"/>
        <n v="77"/>
        <n v="75"/>
        <n v="74"/>
        <n v="72"/>
        <n v="71"/>
        <n v="70"/>
        <n v="69"/>
        <n v="66"/>
        <n v="61"/>
        <n v="60"/>
        <n v="58"/>
        <n v="50"/>
        <n v="47"/>
        <n v="41"/>
        <n v="40"/>
        <n v="37"/>
        <n v="34"/>
        <n v="26"/>
        <n v="25"/>
        <n v="24"/>
        <n v="23"/>
        <n v="19"/>
        <n v="17"/>
        <n v="10"/>
        <n v="9"/>
        <n v="2525"/>
        <n v="2349"/>
        <n v="2217"/>
        <n v="2209"/>
        <n v="2114"/>
        <n v="2089"/>
        <n v="2087"/>
        <n v="2077"/>
        <n v="2059"/>
        <n v="2052"/>
        <n v="2013"/>
        <n v="2008"/>
        <n v="2006"/>
        <n v="1991"/>
        <n v="1990"/>
        <n v="1968"/>
        <n v="1931"/>
        <n v="1923"/>
        <n v="1918"/>
        <n v="1901"/>
        <n v="1895"/>
        <n v="1820"/>
        <n v="1808"/>
        <n v="1797"/>
        <n v="1792"/>
        <n v="1735"/>
        <n v="1722"/>
        <n v="1691"/>
        <n v="1688"/>
        <n v="1685"/>
        <n v="1676"/>
        <n v="1655"/>
        <n v="1651"/>
        <n v="1650"/>
        <n v="1644"/>
        <n v="1635"/>
        <n v="1621"/>
        <n v="1587"/>
        <n v="1575"/>
        <n v="1573"/>
        <n v="1572"/>
        <n v="1544"/>
        <n v="1540"/>
        <n v="1538"/>
        <n v="1525"/>
        <n v="1508"/>
        <n v="1490"/>
        <n v="1478"/>
        <n v="1474"/>
        <n v="1449"/>
        <n v="1438"/>
        <n v="1424"/>
        <n v="1423"/>
        <n v="1396"/>
        <n v="1392"/>
        <n v="1379"/>
        <n v="1375"/>
        <n v="1371"/>
        <n v="1365"/>
        <n v="1345"/>
        <n v="1336"/>
        <n v="1331"/>
        <n v="1323"/>
        <n v="1315"/>
        <n v="1295"/>
        <n v="1288"/>
        <n v="1281"/>
        <n v="1277"/>
        <n v="1274"/>
        <n v="1269"/>
        <n v="1258"/>
        <n v="1237"/>
        <n v="1231"/>
        <n v="1228"/>
        <n v="1226"/>
        <n v="1216"/>
        <n v="1191"/>
        <n v="1180"/>
        <n v="1169"/>
        <n v="1167"/>
        <n v="1157"/>
        <n v="1151"/>
        <n v="1143"/>
        <n v="1139"/>
        <n v="1135"/>
        <n v="1128"/>
        <n v="1127"/>
        <n v="1104"/>
        <n v="1099"/>
        <n v="1067"/>
        <n v="1065"/>
        <n v="1029"/>
        <n v="1020"/>
        <n v="984"/>
        <n v="968"/>
        <n v="967"/>
        <n v="966"/>
        <n v="925"/>
        <n v="903"/>
        <n v="899"/>
        <n v="884"/>
        <n v="871"/>
        <n v="861"/>
        <n v="833"/>
        <n v="817"/>
        <n v="801"/>
        <n v="798"/>
        <n v="779"/>
        <n v="764"/>
        <n v="761"/>
        <n v="757"/>
        <n v="756"/>
        <n v="726"/>
        <n v="710"/>
        <n v="694"/>
        <n v="693"/>
        <n v="692"/>
        <n v="688"/>
        <n v="679"/>
        <n v="654"/>
        <n v="639"/>
        <n v="636"/>
        <n v="634"/>
        <n v="632"/>
        <n v="630"/>
        <n v="605"/>
        <n v="578"/>
        <n v="574"/>
        <n v="570"/>
        <n v="568"/>
        <n v="564"/>
        <n v="563"/>
        <n v="545"/>
        <n v="527"/>
        <n v="526"/>
        <n v="507"/>
        <n v="488"/>
        <n v="473"/>
        <n v="468"/>
        <n v="455"/>
        <n v="449"/>
        <n v="424"/>
        <n v="416"/>
        <n v="415"/>
        <n v="407"/>
        <n v="398"/>
        <n v="385"/>
        <n v="372"/>
        <n v="371"/>
        <n v="368"/>
        <n v="354"/>
        <n v="350"/>
        <n v="339"/>
        <n v="324"/>
        <n v="322"/>
        <n v="313"/>
        <n v="277"/>
        <n v="273"/>
        <n v="268"/>
        <n v="253"/>
        <n v="246"/>
        <n v="223"/>
        <n v="217"/>
        <n v="213"/>
        <n v="177"/>
        <n v="167"/>
        <n v="165"/>
        <n v="163"/>
        <n v="161"/>
        <n v="160"/>
        <n v="157"/>
        <n v="145"/>
        <n v="141"/>
        <n v="135"/>
        <n v="133"/>
        <n v="119"/>
        <n v="114"/>
        <n v="112"/>
        <n v="95"/>
        <n v="89"/>
        <n v="86"/>
        <n v="73"/>
        <n v="33"/>
        <n v="27"/>
        <n v="5"/>
        <n v="2524"/>
        <n v="2302"/>
        <n v="2283"/>
        <n v="2279"/>
        <n v="2257"/>
        <n v="2252"/>
        <n v="2194"/>
        <n v="2130"/>
        <n v="2116"/>
        <n v="2092"/>
        <n v="2069"/>
        <n v="2047"/>
        <n v="2018"/>
        <n v="2009"/>
        <n v="1957"/>
        <n v="1956"/>
        <n v="1941"/>
        <n v="1932"/>
        <n v="1924"/>
        <n v="1921"/>
        <n v="1833"/>
        <n v="1825"/>
        <n v="1816"/>
        <n v="1798"/>
        <n v="1761"/>
        <n v="1743"/>
        <n v="1738"/>
        <n v="1734"/>
        <n v="1674"/>
        <n v="1665"/>
        <n v="1631"/>
        <n v="1623"/>
        <n v="1612"/>
        <n v="1603"/>
        <n v="1598"/>
        <n v="1580"/>
        <n v="1574"/>
        <n v="1564"/>
        <n v="1562"/>
        <n v="1531"/>
        <n v="1502"/>
        <n v="1497"/>
        <n v="1493"/>
        <n v="1483"/>
        <n v="1482"/>
        <n v="1471"/>
        <n v="1461"/>
        <n v="1459"/>
        <n v="1456"/>
        <n v="1440"/>
        <n v="1381"/>
        <n v="1378"/>
        <n v="1377"/>
        <n v="1374"/>
        <n v="1367"/>
        <n v="1364"/>
        <n v="1346"/>
        <n v="1314"/>
        <n v="1291"/>
        <n v="1289"/>
        <n v="1282"/>
        <n v="1263"/>
        <n v="1260"/>
        <n v="1244"/>
        <n v="1240"/>
        <n v="1220"/>
        <n v="1194"/>
        <n v="1165"/>
        <n v="1159"/>
        <n v="1158"/>
        <n v="1155"/>
        <n v="1148"/>
        <n v="1146"/>
        <n v="1138"/>
        <n v="1121"/>
        <n v="1113"/>
        <n v="1105"/>
        <n v="1101"/>
        <n v="1095"/>
        <n v="1091"/>
        <n v="1085"/>
        <n v="1084"/>
        <n v="1082"/>
        <n v="1076"/>
        <n v="1064"/>
        <n v="1053"/>
        <n v="1044"/>
        <n v="1042"/>
        <n v="1040"/>
        <n v="1039"/>
        <n v="1038"/>
        <n v="1021"/>
        <n v="1013"/>
        <n v="1009"/>
        <n v="1006"/>
        <n v="1005"/>
        <n v="1004"/>
        <n v="989"/>
        <n v="969"/>
        <n v="964"/>
        <n v="963"/>
        <n v="953"/>
        <n v="948"/>
        <n v="939"/>
        <n v="938"/>
        <n v="930"/>
        <n v="917"/>
        <n v="890"/>
        <n v="874"/>
        <n v="873"/>
        <n v="858"/>
        <n v="843"/>
        <n v="841"/>
        <n v="836"/>
        <n v="832"/>
        <n v="823"/>
        <n v="820"/>
        <n v="819"/>
        <n v="818"/>
        <n v="815"/>
        <n v="802"/>
        <n v="800"/>
        <n v="777"/>
        <n v="776"/>
        <n v="770"/>
        <n v="766"/>
        <n v="763"/>
        <n v="728"/>
        <n v="716"/>
        <n v="714"/>
        <n v="711"/>
        <n v="690"/>
        <n v="662"/>
        <n v="660"/>
        <n v="612"/>
        <n v="599"/>
        <n v="597"/>
        <n v="596"/>
        <n v="581"/>
        <n v="559"/>
        <n v="541"/>
        <n v="529"/>
        <n v="523"/>
        <n v="519"/>
        <n v="504"/>
        <n v="495"/>
        <n v="492"/>
        <n v="485"/>
        <n v="484"/>
        <n v="480"/>
        <n v="448"/>
        <n v="444"/>
        <n v="429"/>
        <n v="425"/>
        <n v="409"/>
        <n v="392"/>
        <n v="380"/>
        <n v="363"/>
        <n v="351"/>
        <n v="341"/>
        <n v="335"/>
        <n v="334"/>
        <n v="320"/>
        <n v="319"/>
        <n v="318"/>
        <n v="317"/>
        <n v="300"/>
        <n v="292"/>
        <n v="282"/>
        <n v="271"/>
        <n v="267"/>
        <n v="255"/>
        <n v="252"/>
        <n v="241"/>
        <n v="240"/>
        <n v="232"/>
        <n v="219"/>
        <n v="216"/>
        <n v="194"/>
        <n v="173"/>
        <n v="159"/>
        <n v="155"/>
        <n v="130"/>
        <n v="128"/>
        <n v="123"/>
        <n v="109"/>
        <n v="97"/>
        <n v="82"/>
        <n v="12"/>
        <n v="2088"/>
        <n v="1930"/>
        <n v="1867"/>
        <n v="1766"/>
        <n v="1695"/>
        <n v="1686"/>
        <n v="1565"/>
        <n v="1429"/>
        <n v="1272"/>
        <n v="1234"/>
        <n v="1210"/>
        <n v="1130"/>
        <n v="1072"/>
        <n v="1060"/>
        <n v="1024"/>
        <n v="993"/>
        <n v="932"/>
        <n v="775"/>
        <n v="677"/>
        <n v="615"/>
        <n v="556"/>
        <n v="528"/>
        <n v="388"/>
        <n v="353"/>
        <n v="285"/>
        <n v="258"/>
        <n v="205"/>
        <n v="201"/>
        <n v="117"/>
        <n v="107"/>
      </sharedItems>
      <fieldGroup base="38">
        <rangePr autoStart="0" autoEnd="0" startNum="0" endNum="2600" groupInterval="200"/>
        <groupItems count="15">
          <s v="&lt;0"/>
          <s v="0-199"/>
          <s v="200-399"/>
          <s v="400-599"/>
          <s v="600-799"/>
          <s v="800-999"/>
          <s v="1000-1199"/>
          <s v="1200-1399"/>
          <s v="1400-1599"/>
          <s v="1600-1799"/>
          <s v="1800-1999"/>
          <s v="2000-2199"/>
          <s v="2200-2399"/>
          <s v="2400-2600"/>
          <s v="&gt;2600"/>
        </groupItems>
      </fieldGroup>
    </cacheField>
    <cacheField name="Amt_RegularProds" numFmtId="164">
      <sharedItems containsSemiMixedTypes="0" containsString="0" containsNumber="1" containsInteger="1" minValue="-283" maxValue="2458"/>
    </cacheField>
    <cacheField name="Accepted_Cmp_Overall" numFmtId="0">
      <sharedItems containsSemiMixedTypes="0" containsString="0" containsNumber="1" containsInteger="1" minValue="0" maxValue="4"/>
    </cacheField>
    <cacheField name="Marital Status" numFmtId="0">
      <sharedItems count="5">
        <s v="Divorced"/>
        <s v="Married"/>
        <s v="Single"/>
        <s v="Together"/>
        <s v="Widowed"/>
      </sharedItems>
    </cacheField>
    <cacheField name="Single" numFmtId="164">
      <sharedItems containsMixedTypes="1" containsNumber="1" containsInteger="1" minValue="0" maxValue="1332"/>
    </cacheField>
    <cacheField name="Together" numFmtId="164">
      <sharedItems containsMixedTypes="1" containsNumber="1" containsInteger="1" minValue="0" maxValue="1492"/>
    </cacheField>
    <cacheField name="Married" numFmtId="164">
      <sharedItems containsMixedTypes="1" containsNumber="1" containsInteger="1" minValue="0" maxValue="1493"/>
    </cacheField>
    <cacheField name="Widow" numFmtId="164">
      <sharedItems/>
    </cacheField>
    <cacheField name="Divorced" numFmtId="164">
      <sharedItems containsMixedTypes="1" containsNumber="1" containsInteger="1" minValue="0" maxValue="1459"/>
    </cacheField>
  </cacheFields>
  <extLst>
    <ext xmlns:x14="http://schemas.microsoft.com/office/spreadsheetml/2009/9/main" uri="{725AE2AE-9491-48be-B2B4-4EB974FC3084}">
      <x14:pivotCacheDefinition pivotCacheId="937790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s v="X34"/>
    <x v="0"/>
    <n v="0"/>
    <n v="0"/>
    <x v="0"/>
    <n v="81"/>
    <n v="1132"/>
    <n v="134"/>
    <n v="384"/>
    <n v="175"/>
    <n v="134"/>
    <n v="115"/>
    <n v="1"/>
    <n v="11"/>
    <n v="5"/>
    <n v="13"/>
    <n v="7"/>
    <n v="0"/>
    <n v="0"/>
    <n v="0"/>
    <n v="0"/>
    <n v="0"/>
    <n v="0"/>
    <n v="3"/>
    <n v="11"/>
    <x v="0"/>
    <x v="0"/>
    <n v="2827"/>
    <n v="1"/>
    <n v="0"/>
    <n v="0"/>
    <n v="0"/>
    <n v="0"/>
    <n v="0"/>
    <n v="0"/>
    <n v="1"/>
    <n v="0"/>
    <n v="0"/>
    <x v="0"/>
    <n v="1844"/>
    <n v="0"/>
    <x v="0"/>
    <s v=""/>
    <s v=""/>
    <s v=""/>
    <s v=""/>
    <n v="1132"/>
  </r>
  <r>
    <s v="X51"/>
    <x v="1"/>
    <n v="0"/>
    <n v="0"/>
    <x v="0"/>
    <n v="8"/>
    <n v="1092"/>
    <n v="37"/>
    <n v="592"/>
    <n v="145"/>
    <n v="37"/>
    <n v="55"/>
    <n v="1"/>
    <n v="5"/>
    <n v="5"/>
    <n v="8"/>
    <n v="3"/>
    <n v="0"/>
    <n v="0"/>
    <n v="0"/>
    <n v="1"/>
    <n v="0"/>
    <n v="0"/>
    <n v="3"/>
    <n v="11"/>
    <x v="1"/>
    <x v="1"/>
    <n v="2354"/>
    <n v="1"/>
    <n v="0"/>
    <n v="0"/>
    <n v="0"/>
    <n v="0"/>
    <n v="0"/>
    <n v="0"/>
    <n v="0"/>
    <n v="0"/>
    <n v="1"/>
    <x v="1"/>
    <n v="1848"/>
    <n v="1"/>
    <x v="0"/>
    <s v=""/>
    <s v=""/>
    <s v=""/>
    <s v=""/>
    <n v="1092"/>
  </r>
  <r>
    <s v="X74"/>
    <x v="2"/>
    <n v="0"/>
    <n v="0"/>
    <x v="0"/>
    <n v="51"/>
    <n v="741"/>
    <n v="68"/>
    <n v="689"/>
    <n v="224"/>
    <n v="68"/>
    <n v="103"/>
    <n v="1"/>
    <n v="4"/>
    <n v="2"/>
    <n v="10"/>
    <n v="2"/>
    <n v="0"/>
    <n v="0"/>
    <n v="0"/>
    <n v="0"/>
    <n v="0"/>
    <n v="0"/>
    <n v="3"/>
    <n v="11"/>
    <x v="0"/>
    <x v="0"/>
    <n v="2713"/>
    <n v="1"/>
    <n v="0"/>
    <n v="0"/>
    <n v="0"/>
    <n v="0"/>
    <n v="0"/>
    <n v="0"/>
    <n v="0"/>
    <n v="1"/>
    <n v="0"/>
    <x v="2"/>
    <n v="1687"/>
    <n v="0"/>
    <x v="0"/>
    <s v=""/>
    <s v=""/>
    <s v=""/>
    <s v=""/>
    <n v="741"/>
  </r>
  <r>
    <s v="X76"/>
    <x v="3"/>
    <n v="0"/>
    <n v="0"/>
    <x v="0"/>
    <n v="81"/>
    <n v="587"/>
    <n v="51"/>
    <n v="932"/>
    <n v="180"/>
    <n v="34"/>
    <n v="86"/>
    <n v="1"/>
    <n v="5"/>
    <n v="6"/>
    <n v="5"/>
    <n v="3"/>
    <n v="0"/>
    <n v="0"/>
    <n v="0"/>
    <n v="0"/>
    <n v="0"/>
    <n v="0"/>
    <n v="3"/>
    <n v="11"/>
    <x v="0"/>
    <x v="2"/>
    <n v="2564"/>
    <n v="1"/>
    <n v="0"/>
    <n v="0"/>
    <n v="0"/>
    <n v="0"/>
    <n v="0"/>
    <n v="0"/>
    <n v="1"/>
    <n v="0"/>
    <n v="0"/>
    <x v="3"/>
    <n v="1698"/>
    <n v="0"/>
    <x v="0"/>
    <s v=""/>
    <s v=""/>
    <s v=""/>
    <s v=""/>
    <n v="587"/>
  </r>
  <r>
    <s v="X79"/>
    <x v="4"/>
    <n v="0"/>
    <n v="0"/>
    <x v="0"/>
    <n v="78"/>
    <n v="897"/>
    <n v="161"/>
    <n v="430"/>
    <n v="186"/>
    <n v="161"/>
    <n v="27"/>
    <n v="0"/>
    <n v="4"/>
    <n v="7"/>
    <n v="6"/>
    <n v="1"/>
    <n v="1"/>
    <n v="0"/>
    <n v="1"/>
    <n v="1"/>
    <n v="0"/>
    <n v="0"/>
    <n v="3"/>
    <n v="11"/>
    <x v="1"/>
    <x v="3"/>
    <n v="2423"/>
    <n v="1"/>
    <n v="0"/>
    <n v="0"/>
    <n v="0"/>
    <n v="0"/>
    <n v="0"/>
    <n v="0"/>
    <n v="1"/>
    <n v="0"/>
    <n v="0"/>
    <x v="4"/>
    <n v="1808"/>
    <n v="3"/>
    <x v="0"/>
    <s v=""/>
    <s v=""/>
    <s v=""/>
    <s v=""/>
    <n v="897"/>
  </r>
  <r>
    <s v="X86"/>
    <x v="5"/>
    <n v="0"/>
    <n v="1"/>
    <x v="1"/>
    <n v="52"/>
    <n v="1215"/>
    <n v="33"/>
    <n v="249"/>
    <n v="64"/>
    <n v="116"/>
    <n v="149"/>
    <n v="8"/>
    <n v="8"/>
    <n v="9"/>
    <n v="8"/>
    <n v="6"/>
    <n v="0"/>
    <n v="0"/>
    <n v="0"/>
    <n v="0"/>
    <n v="0"/>
    <n v="0"/>
    <n v="3"/>
    <n v="11"/>
    <x v="0"/>
    <x v="4"/>
    <n v="2854"/>
    <n v="1"/>
    <n v="0"/>
    <n v="0"/>
    <n v="0"/>
    <n v="0"/>
    <n v="1"/>
    <n v="0"/>
    <n v="0"/>
    <n v="0"/>
    <n v="0"/>
    <x v="5"/>
    <n v="1528"/>
    <n v="0"/>
    <x v="0"/>
    <s v=""/>
    <s v=""/>
    <s v=""/>
    <s v=""/>
    <n v="1215"/>
  </r>
  <r>
    <s v="X92"/>
    <x v="6"/>
    <n v="0"/>
    <n v="0"/>
    <x v="0"/>
    <n v="35"/>
    <n v="816"/>
    <n v="66"/>
    <n v="549"/>
    <n v="216"/>
    <n v="66"/>
    <n v="99"/>
    <n v="1"/>
    <n v="5"/>
    <n v="6"/>
    <n v="4"/>
    <n v="3"/>
    <n v="0"/>
    <n v="0"/>
    <n v="0"/>
    <n v="0"/>
    <n v="0"/>
    <n v="0"/>
    <n v="3"/>
    <n v="11"/>
    <x v="1"/>
    <x v="5"/>
    <n v="2713"/>
    <n v="1"/>
    <n v="0"/>
    <n v="0"/>
    <n v="0"/>
    <n v="0"/>
    <n v="0"/>
    <n v="0"/>
    <n v="0"/>
    <n v="1"/>
    <n v="0"/>
    <x v="6"/>
    <n v="1614"/>
    <n v="0"/>
    <x v="0"/>
    <s v=""/>
    <s v=""/>
    <s v=""/>
    <s v=""/>
    <n v="816"/>
  </r>
  <r>
    <s v="X95"/>
    <x v="7"/>
    <n v="0"/>
    <n v="1"/>
    <x v="1"/>
    <n v="17"/>
    <n v="1170"/>
    <n v="48"/>
    <n v="320"/>
    <n v="42"/>
    <n v="32"/>
    <n v="192"/>
    <n v="5"/>
    <n v="11"/>
    <n v="4"/>
    <n v="9"/>
    <n v="8"/>
    <n v="1"/>
    <n v="0"/>
    <n v="0"/>
    <n v="0"/>
    <n v="0"/>
    <n v="0"/>
    <n v="3"/>
    <n v="11"/>
    <x v="1"/>
    <x v="6"/>
    <n v="2816"/>
    <n v="1"/>
    <n v="0"/>
    <n v="0"/>
    <n v="0"/>
    <n v="0"/>
    <n v="0"/>
    <n v="0"/>
    <n v="1"/>
    <n v="0"/>
    <n v="0"/>
    <x v="7"/>
    <n v="1420"/>
    <n v="1"/>
    <x v="0"/>
    <s v=""/>
    <s v=""/>
    <s v=""/>
    <s v=""/>
    <n v="1170"/>
  </r>
  <r>
    <s v="X100"/>
    <x v="8"/>
    <n v="0"/>
    <n v="0"/>
    <x v="0"/>
    <n v="6"/>
    <n v="1296"/>
    <n v="17"/>
    <n v="311"/>
    <n v="45"/>
    <n v="69"/>
    <n v="51"/>
    <n v="1"/>
    <n v="2"/>
    <n v="4"/>
    <n v="10"/>
    <n v="1"/>
    <n v="0"/>
    <n v="1"/>
    <n v="1"/>
    <n v="1"/>
    <n v="1"/>
    <n v="0"/>
    <n v="3"/>
    <n v="11"/>
    <x v="1"/>
    <x v="6"/>
    <n v="2259"/>
    <n v="1"/>
    <n v="0"/>
    <n v="0"/>
    <n v="0"/>
    <n v="0"/>
    <n v="0"/>
    <n v="0"/>
    <n v="1"/>
    <n v="0"/>
    <n v="0"/>
    <x v="8"/>
    <n v="1687"/>
    <n v="4"/>
    <x v="0"/>
    <s v=""/>
    <s v=""/>
    <s v=""/>
    <s v=""/>
    <n v="1296"/>
  </r>
  <r>
    <s v="X103"/>
    <x v="9"/>
    <n v="0"/>
    <n v="0"/>
    <x v="0"/>
    <n v="98"/>
    <n v="982"/>
    <n v="17"/>
    <n v="672"/>
    <n v="23"/>
    <n v="34"/>
    <n v="51"/>
    <n v="1"/>
    <n v="6"/>
    <n v="2"/>
    <n v="8"/>
    <n v="2"/>
    <n v="0"/>
    <n v="0"/>
    <n v="1"/>
    <n v="0"/>
    <n v="0"/>
    <n v="0"/>
    <n v="3"/>
    <n v="11"/>
    <x v="1"/>
    <x v="7"/>
    <n v="2562"/>
    <n v="1"/>
    <n v="0"/>
    <n v="0"/>
    <n v="0"/>
    <n v="0"/>
    <n v="0"/>
    <n v="0"/>
    <n v="0"/>
    <n v="0"/>
    <n v="1"/>
    <x v="9"/>
    <n v="1677"/>
    <n v="1"/>
    <x v="0"/>
    <s v=""/>
    <s v=""/>
    <s v=""/>
    <s v=""/>
    <n v="982"/>
  </r>
  <r>
    <s v="X109"/>
    <x v="10"/>
    <n v="0"/>
    <n v="0"/>
    <x v="0"/>
    <n v="12"/>
    <n v="667"/>
    <n v="50"/>
    <n v="850"/>
    <n v="21"/>
    <n v="83"/>
    <n v="83"/>
    <n v="1"/>
    <n v="4"/>
    <n v="6"/>
    <n v="5"/>
    <n v="2"/>
    <n v="0"/>
    <n v="0"/>
    <n v="0"/>
    <n v="0"/>
    <n v="0"/>
    <n v="0"/>
    <n v="3"/>
    <n v="11"/>
    <x v="1"/>
    <x v="8"/>
    <n v="2849"/>
    <n v="1"/>
    <n v="0"/>
    <n v="0"/>
    <n v="0"/>
    <n v="0"/>
    <n v="0"/>
    <n v="0"/>
    <n v="0"/>
    <n v="1"/>
    <n v="0"/>
    <x v="10"/>
    <n v="1588"/>
    <n v="0"/>
    <x v="0"/>
    <s v=""/>
    <s v=""/>
    <s v=""/>
    <s v=""/>
    <n v="667"/>
  </r>
  <r>
    <s v="X111"/>
    <x v="11"/>
    <n v="0"/>
    <n v="2"/>
    <x v="2"/>
    <n v="71"/>
    <n v="1459"/>
    <n v="0"/>
    <n v="61"/>
    <n v="0"/>
    <n v="15"/>
    <n v="215"/>
    <n v="5"/>
    <n v="2"/>
    <n v="5"/>
    <n v="6"/>
    <n v="5"/>
    <n v="1"/>
    <n v="0"/>
    <n v="1"/>
    <n v="0"/>
    <n v="1"/>
    <n v="0"/>
    <n v="3"/>
    <n v="11"/>
    <x v="1"/>
    <x v="9"/>
    <n v="2438"/>
    <n v="1"/>
    <n v="0"/>
    <n v="0"/>
    <n v="0"/>
    <n v="0"/>
    <n v="0"/>
    <n v="0"/>
    <n v="0"/>
    <n v="0"/>
    <n v="1"/>
    <x v="11"/>
    <n v="1320"/>
    <n v="3"/>
    <x v="0"/>
    <s v=""/>
    <s v=""/>
    <s v=""/>
    <s v=""/>
    <n v="1459"/>
  </r>
  <r>
    <s v="X127"/>
    <x v="12"/>
    <n v="0"/>
    <n v="0"/>
    <x v="0"/>
    <n v="67"/>
    <n v="584"/>
    <n v="100"/>
    <n v="835"/>
    <n v="65"/>
    <n v="83"/>
    <n v="35"/>
    <n v="1"/>
    <n v="5"/>
    <n v="5"/>
    <n v="5"/>
    <n v="2"/>
    <n v="1"/>
    <n v="0"/>
    <n v="0"/>
    <n v="0"/>
    <n v="0"/>
    <n v="0"/>
    <n v="3"/>
    <n v="11"/>
    <x v="1"/>
    <x v="10"/>
    <n v="2393"/>
    <n v="1"/>
    <n v="0"/>
    <n v="0"/>
    <n v="0"/>
    <n v="0"/>
    <n v="0"/>
    <n v="0"/>
    <n v="0"/>
    <n v="0"/>
    <n v="1"/>
    <x v="12"/>
    <n v="1632"/>
    <n v="1"/>
    <x v="0"/>
    <s v=""/>
    <s v=""/>
    <s v=""/>
    <s v=""/>
    <n v="584"/>
  </r>
  <r>
    <s v="X146"/>
    <x v="13"/>
    <n v="0"/>
    <n v="1"/>
    <x v="1"/>
    <n v="55"/>
    <n v="941"/>
    <n v="14"/>
    <n v="397"/>
    <n v="76"/>
    <n v="58"/>
    <n v="176"/>
    <n v="11"/>
    <n v="8"/>
    <n v="5"/>
    <n v="9"/>
    <n v="6"/>
    <n v="0"/>
    <n v="0"/>
    <n v="0"/>
    <n v="0"/>
    <n v="0"/>
    <n v="0"/>
    <n v="3"/>
    <n v="11"/>
    <x v="1"/>
    <x v="6"/>
    <n v="2804"/>
    <n v="1"/>
    <n v="0"/>
    <n v="0"/>
    <n v="0"/>
    <n v="0"/>
    <n v="0"/>
    <n v="0"/>
    <n v="0"/>
    <n v="0"/>
    <n v="1"/>
    <x v="13"/>
    <n v="1310"/>
    <n v="0"/>
    <x v="0"/>
    <s v=""/>
    <s v=""/>
    <s v=""/>
    <s v=""/>
    <n v="941"/>
  </r>
  <r>
    <s v="X156"/>
    <x v="14"/>
    <n v="0"/>
    <n v="1"/>
    <x v="1"/>
    <n v="97"/>
    <n v="756"/>
    <n v="138"/>
    <n v="354"/>
    <n v="160"/>
    <n v="169"/>
    <n v="61"/>
    <n v="2"/>
    <n v="10"/>
    <n v="6"/>
    <n v="7"/>
    <n v="4"/>
    <n v="0"/>
    <n v="0"/>
    <n v="0"/>
    <n v="0"/>
    <n v="0"/>
    <n v="0"/>
    <n v="3"/>
    <n v="11"/>
    <x v="0"/>
    <x v="2"/>
    <n v="2316"/>
    <n v="1"/>
    <n v="0"/>
    <n v="0"/>
    <n v="0"/>
    <n v="0"/>
    <n v="0"/>
    <n v="0"/>
    <n v="1"/>
    <n v="0"/>
    <n v="0"/>
    <x v="14"/>
    <n v="1516"/>
    <n v="0"/>
    <x v="0"/>
    <s v=""/>
    <s v=""/>
    <s v=""/>
    <s v=""/>
    <n v="756"/>
  </r>
  <r>
    <s v="X160"/>
    <x v="15"/>
    <n v="0"/>
    <n v="0"/>
    <x v="0"/>
    <n v="98"/>
    <n v="563"/>
    <n v="50"/>
    <n v="774"/>
    <n v="28"/>
    <n v="31"/>
    <n v="187"/>
    <n v="1"/>
    <n v="7"/>
    <n v="7"/>
    <n v="12"/>
    <n v="3"/>
    <n v="0"/>
    <n v="0"/>
    <n v="0"/>
    <n v="0"/>
    <n v="0"/>
    <n v="0"/>
    <n v="3"/>
    <n v="11"/>
    <x v="0"/>
    <x v="8"/>
    <n v="2803"/>
    <n v="1"/>
    <n v="0"/>
    <n v="0"/>
    <n v="0"/>
    <n v="0"/>
    <n v="0"/>
    <n v="0"/>
    <n v="1"/>
    <n v="0"/>
    <n v="0"/>
    <x v="15"/>
    <n v="1259"/>
    <n v="0"/>
    <x v="0"/>
    <s v=""/>
    <s v=""/>
    <s v=""/>
    <s v=""/>
    <n v="563"/>
  </r>
  <r>
    <s v="X167"/>
    <x v="16"/>
    <n v="0"/>
    <n v="0"/>
    <x v="0"/>
    <n v="54"/>
    <n v="510"/>
    <n v="120"/>
    <n v="550"/>
    <n v="156"/>
    <n v="40"/>
    <n v="241"/>
    <n v="1"/>
    <n v="4"/>
    <n v="9"/>
    <n v="7"/>
    <n v="1"/>
    <n v="1"/>
    <n v="0"/>
    <n v="0"/>
    <n v="1"/>
    <n v="0"/>
    <n v="0"/>
    <n v="3"/>
    <n v="11"/>
    <x v="1"/>
    <x v="11"/>
    <n v="2181"/>
    <n v="1"/>
    <n v="0"/>
    <n v="0"/>
    <n v="0"/>
    <n v="0"/>
    <n v="0"/>
    <n v="0"/>
    <n v="1"/>
    <n v="0"/>
    <n v="0"/>
    <x v="16"/>
    <n v="1135"/>
    <n v="2"/>
    <x v="0"/>
    <s v=""/>
    <s v=""/>
    <s v=""/>
    <s v=""/>
    <n v="510"/>
  </r>
  <r>
    <s v="X170"/>
    <x v="17"/>
    <n v="1"/>
    <n v="0"/>
    <x v="1"/>
    <n v="80"/>
    <n v="958"/>
    <n v="159"/>
    <n v="447"/>
    <n v="20"/>
    <n v="0"/>
    <n v="31"/>
    <n v="3"/>
    <n v="2"/>
    <n v="10"/>
    <n v="12"/>
    <n v="7"/>
    <n v="0"/>
    <n v="0"/>
    <n v="0"/>
    <n v="0"/>
    <n v="0"/>
    <n v="0"/>
    <n v="3"/>
    <n v="11"/>
    <x v="0"/>
    <x v="12"/>
    <n v="2790"/>
    <n v="1"/>
    <n v="0"/>
    <n v="0"/>
    <n v="0"/>
    <n v="0"/>
    <n v="0"/>
    <n v="0"/>
    <n v="1"/>
    <n v="0"/>
    <n v="0"/>
    <x v="17"/>
    <n v="1553"/>
    <n v="0"/>
    <x v="0"/>
    <s v=""/>
    <s v=""/>
    <s v=""/>
    <s v=""/>
    <n v="958"/>
  </r>
  <r>
    <s v="X177"/>
    <x v="18"/>
    <n v="1"/>
    <n v="0"/>
    <x v="1"/>
    <n v="89"/>
    <n v="1045"/>
    <n v="61"/>
    <n v="338"/>
    <n v="60"/>
    <n v="46"/>
    <n v="46"/>
    <n v="3"/>
    <n v="5"/>
    <n v="5"/>
    <n v="13"/>
    <n v="8"/>
    <n v="0"/>
    <n v="0"/>
    <n v="0"/>
    <n v="0"/>
    <n v="0"/>
    <n v="0"/>
    <n v="3"/>
    <n v="11"/>
    <x v="0"/>
    <x v="3"/>
    <n v="2508"/>
    <n v="1"/>
    <n v="0"/>
    <n v="0"/>
    <n v="0"/>
    <n v="0"/>
    <n v="0"/>
    <n v="0"/>
    <n v="1"/>
    <n v="0"/>
    <n v="0"/>
    <x v="18"/>
    <n v="1504"/>
    <n v="0"/>
    <x v="0"/>
    <s v=""/>
    <s v=""/>
    <s v=""/>
    <s v=""/>
    <n v="1045"/>
  </r>
  <r>
    <s v="X179"/>
    <x v="19"/>
    <n v="0"/>
    <n v="1"/>
    <x v="1"/>
    <n v="2"/>
    <n v="983"/>
    <n v="76"/>
    <n v="184"/>
    <n v="180"/>
    <n v="138"/>
    <n v="27"/>
    <n v="1"/>
    <n v="6"/>
    <n v="3"/>
    <n v="4"/>
    <n v="7"/>
    <n v="0"/>
    <n v="0"/>
    <n v="1"/>
    <n v="0"/>
    <n v="0"/>
    <n v="0"/>
    <n v="3"/>
    <n v="11"/>
    <x v="0"/>
    <x v="13"/>
    <n v="2699"/>
    <n v="1"/>
    <n v="0"/>
    <n v="0"/>
    <n v="0"/>
    <n v="0"/>
    <n v="1"/>
    <n v="0"/>
    <n v="0"/>
    <n v="0"/>
    <n v="0"/>
    <x v="19"/>
    <n v="1534"/>
    <n v="1"/>
    <x v="0"/>
    <s v=""/>
    <s v=""/>
    <s v=""/>
    <s v=""/>
    <n v="983"/>
  </r>
  <r>
    <s v="X184"/>
    <x v="20"/>
    <n v="0"/>
    <n v="1"/>
    <x v="1"/>
    <n v="51"/>
    <n v="752"/>
    <n v="122"/>
    <n v="476"/>
    <n v="39"/>
    <n v="153"/>
    <n v="34"/>
    <n v="1"/>
    <n v="10"/>
    <n v="2"/>
    <n v="11"/>
    <n v="8"/>
    <n v="0"/>
    <n v="0"/>
    <n v="0"/>
    <n v="0"/>
    <n v="0"/>
    <n v="0"/>
    <n v="3"/>
    <n v="11"/>
    <x v="0"/>
    <x v="14"/>
    <n v="2598"/>
    <n v="1"/>
    <n v="0"/>
    <n v="0"/>
    <n v="0"/>
    <n v="0"/>
    <n v="1"/>
    <n v="0"/>
    <n v="0"/>
    <n v="0"/>
    <n v="0"/>
    <x v="20"/>
    <n v="1508"/>
    <n v="0"/>
    <x v="0"/>
    <s v=""/>
    <s v=""/>
    <s v=""/>
    <s v=""/>
    <n v="752"/>
  </r>
  <r>
    <s v="X218"/>
    <x v="21"/>
    <n v="0"/>
    <n v="1"/>
    <x v="1"/>
    <n v="46"/>
    <n v="1073"/>
    <n v="0"/>
    <n v="250"/>
    <n v="153"/>
    <n v="14"/>
    <n v="14"/>
    <n v="4"/>
    <n v="7"/>
    <n v="10"/>
    <n v="5"/>
    <n v="5"/>
    <n v="0"/>
    <n v="0"/>
    <n v="0"/>
    <n v="0"/>
    <n v="0"/>
    <n v="0"/>
    <n v="3"/>
    <n v="11"/>
    <x v="0"/>
    <x v="6"/>
    <n v="2655"/>
    <n v="1"/>
    <n v="0"/>
    <n v="0"/>
    <n v="0"/>
    <n v="0"/>
    <n v="0"/>
    <n v="0"/>
    <n v="1"/>
    <n v="0"/>
    <n v="0"/>
    <x v="21"/>
    <n v="1476"/>
    <n v="0"/>
    <x v="0"/>
    <s v=""/>
    <s v=""/>
    <s v=""/>
    <s v=""/>
    <n v="1073"/>
  </r>
  <r>
    <s v="X234"/>
    <x v="22"/>
    <n v="0"/>
    <n v="1"/>
    <x v="1"/>
    <n v="53"/>
    <n v="965"/>
    <n v="69"/>
    <n v="279"/>
    <n v="54"/>
    <n v="41"/>
    <n v="69"/>
    <n v="5"/>
    <n v="8"/>
    <n v="4"/>
    <n v="9"/>
    <n v="7"/>
    <n v="0"/>
    <n v="0"/>
    <n v="0"/>
    <n v="0"/>
    <n v="0"/>
    <n v="0"/>
    <n v="3"/>
    <n v="11"/>
    <x v="1"/>
    <x v="15"/>
    <n v="2798"/>
    <n v="1"/>
    <n v="0"/>
    <n v="0"/>
    <n v="0"/>
    <n v="0"/>
    <n v="0"/>
    <n v="0"/>
    <n v="0"/>
    <n v="1"/>
    <n v="0"/>
    <x v="22"/>
    <n v="1339"/>
    <n v="0"/>
    <x v="0"/>
    <s v=""/>
    <s v=""/>
    <s v=""/>
    <s v=""/>
    <n v="965"/>
  </r>
  <r>
    <s v="X237"/>
    <x v="23"/>
    <n v="1"/>
    <n v="1"/>
    <x v="2"/>
    <n v="22"/>
    <n v="1126"/>
    <n v="28"/>
    <n v="211"/>
    <n v="37"/>
    <n v="28"/>
    <n v="42"/>
    <n v="3"/>
    <n v="4"/>
    <n v="3"/>
    <n v="4"/>
    <n v="5"/>
    <n v="0"/>
    <n v="1"/>
    <n v="1"/>
    <n v="1"/>
    <n v="0"/>
    <n v="0"/>
    <n v="3"/>
    <n v="11"/>
    <x v="0"/>
    <x v="12"/>
    <n v="2422"/>
    <n v="1"/>
    <n v="0"/>
    <n v="0"/>
    <n v="0"/>
    <n v="0"/>
    <n v="0"/>
    <n v="0"/>
    <n v="1"/>
    <n v="0"/>
    <n v="0"/>
    <x v="23"/>
    <n v="1388"/>
    <n v="3"/>
    <x v="0"/>
    <s v=""/>
    <s v=""/>
    <s v=""/>
    <s v=""/>
    <n v="1126"/>
  </r>
  <r>
    <s v="X246"/>
    <x v="24"/>
    <n v="0"/>
    <n v="1"/>
    <x v="1"/>
    <n v="30"/>
    <n v="909"/>
    <n v="12"/>
    <n v="278"/>
    <n v="0"/>
    <n v="12"/>
    <n v="242"/>
    <n v="3"/>
    <n v="5"/>
    <n v="2"/>
    <n v="11"/>
    <n v="8"/>
    <n v="1"/>
    <n v="0"/>
    <n v="0"/>
    <n v="0"/>
    <n v="0"/>
    <n v="0"/>
    <n v="3"/>
    <n v="11"/>
    <x v="0"/>
    <x v="16"/>
    <n v="2297"/>
    <n v="1"/>
    <n v="0"/>
    <n v="0"/>
    <n v="0"/>
    <n v="0"/>
    <n v="0"/>
    <n v="0"/>
    <n v="1"/>
    <n v="0"/>
    <n v="0"/>
    <x v="24"/>
    <n v="969"/>
    <n v="1"/>
    <x v="0"/>
    <s v=""/>
    <s v=""/>
    <s v=""/>
    <s v=""/>
    <n v="909"/>
  </r>
  <r>
    <s v="X251"/>
    <x v="25"/>
    <n v="0"/>
    <n v="0"/>
    <x v="0"/>
    <n v="10"/>
    <n v="797"/>
    <n v="153"/>
    <n v="293"/>
    <n v="72"/>
    <n v="97"/>
    <n v="30"/>
    <n v="1"/>
    <n v="11"/>
    <n v="4"/>
    <n v="6"/>
    <n v="4"/>
    <n v="0"/>
    <n v="1"/>
    <n v="1"/>
    <n v="1"/>
    <n v="0"/>
    <n v="0"/>
    <n v="3"/>
    <n v="11"/>
    <x v="1"/>
    <x v="17"/>
    <n v="2729"/>
    <n v="1"/>
    <n v="0"/>
    <n v="0"/>
    <n v="0"/>
    <n v="0"/>
    <n v="0"/>
    <n v="0"/>
    <n v="1"/>
    <n v="0"/>
    <n v="0"/>
    <x v="25"/>
    <n v="1382"/>
    <n v="3"/>
    <x v="0"/>
    <s v=""/>
    <s v=""/>
    <s v=""/>
    <s v=""/>
    <n v="797"/>
  </r>
  <r>
    <s v="X303"/>
    <x v="26"/>
    <n v="0"/>
    <n v="1"/>
    <x v="1"/>
    <n v="4"/>
    <n v="531"/>
    <n v="69"/>
    <n v="300"/>
    <n v="150"/>
    <n v="138"/>
    <n v="150"/>
    <n v="3"/>
    <n v="5"/>
    <n v="4"/>
    <n v="8"/>
    <n v="2"/>
    <n v="0"/>
    <n v="0"/>
    <n v="0"/>
    <n v="0"/>
    <n v="0"/>
    <n v="0"/>
    <n v="3"/>
    <n v="11"/>
    <x v="0"/>
    <x v="6"/>
    <n v="2659"/>
    <n v="1"/>
    <n v="0"/>
    <n v="0"/>
    <n v="0"/>
    <n v="0"/>
    <n v="0"/>
    <n v="0"/>
    <n v="1"/>
    <n v="0"/>
    <n v="0"/>
    <x v="26"/>
    <n v="1038"/>
    <n v="0"/>
    <x v="0"/>
    <s v=""/>
    <s v=""/>
    <s v=""/>
    <s v=""/>
    <n v="531"/>
  </r>
  <r>
    <s v="X307"/>
    <x v="27"/>
    <n v="0"/>
    <n v="0"/>
    <x v="0"/>
    <n v="69"/>
    <n v="1016"/>
    <n v="12"/>
    <n v="215"/>
    <n v="16"/>
    <n v="12"/>
    <n v="63"/>
    <n v="1"/>
    <n v="4"/>
    <n v="5"/>
    <n v="10"/>
    <n v="3"/>
    <n v="0"/>
    <n v="1"/>
    <n v="0"/>
    <n v="0"/>
    <n v="0"/>
    <n v="0"/>
    <n v="3"/>
    <n v="11"/>
    <x v="0"/>
    <x v="18"/>
    <n v="2552"/>
    <n v="1"/>
    <n v="0"/>
    <n v="0"/>
    <n v="0"/>
    <n v="0"/>
    <n v="0"/>
    <n v="0"/>
    <n v="0"/>
    <n v="1"/>
    <n v="0"/>
    <x v="27"/>
    <n v="1208"/>
    <n v="1"/>
    <x v="0"/>
    <s v=""/>
    <s v=""/>
    <s v=""/>
    <s v=""/>
    <n v="1016"/>
  </r>
  <r>
    <s v="X315"/>
    <x v="28"/>
    <n v="0"/>
    <n v="0"/>
    <x v="0"/>
    <n v="71"/>
    <n v="621"/>
    <n v="73"/>
    <n v="414"/>
    <n v="78"/>
    <n v="48"/>
    <n v="85"/>
    <n v="1"/>
    <n v="8"/>
    <n v="4"/>
    <n v="6"/>
    <n v="5"/>
    <n v="0"/>
    <n v="0"/>
    <n v="0"/>
    <n v="0"/>
    <n v="0"/>
    <n v="0"/>
    <n v="3"/>
    <n v="11"/>
    <x v="0"/>
    <x v="19"/>
    <n v="2517"/>
    <n v="1"/>
    <n v="0"/>
    <n v="0"/>
    <n v="0"/>
    <n v="0"/>
    <n v="0"/>
    <n v="0"/>
    <n v="0"/>
    <n v="1"/>
    <n v="0"/>
    <x v="28"/>
    <n v="1149"/>
    <n v="0"/>
    <x v="0"/>
    <s v=""/>
    <s v=""/>
    <s v=""/>
    <s v=""/>
    <n v="621"/>
  </r>
  <r>
    <s v="X320"/>
    <x v="29"/>
    <n v="0"/>
    <n v="0"/>
    <x v="0"/>
    <n v="88"/>
    <n v="714"/>
    <n v="76"/>
    <n v="395"/>
    <n v="116"/>
    <n v="0"/>
    <n v="12"/>
    <n v="1"/>
    <n v="4"/>
    <n v="6"/>
    <n v="9"/>
    <n v="1"/>
    <n v="0"/>
    <n v="0"/>
    <n v="0"/>
    <n v="0"/>
    <n v="0"/>
    <n v="0"/>
    <n v="3"/>
    <n v="11"/>
    <x v="1"/>
    <x v="13"/>
    <n v="2581"/>
    <n v="1"/>
    <n v="0"/>
    <n v="0"/>
    <n v="0"/>
    <n v="0"/>
    <n v="0"/>
    <n v="0"/>
    <n v="0"/>
    <n v="0"/>
    <n v="1"/>
    <x v="29"/>
    <n v="1289"/>
    <n v="0"/>
    <x v="0"/>
    <s v=""/>
    <s v=""/>
    <s v=""/>
    <s v=""/>
    <n v="714"/>
  </r>
  <r>
    <s v="X321"/>
    <x v="30"/>
    <n v="0"/>
    <n v="1"/>
    <x v="1"/>
    <n v="37"/>
    <n v="1063"/>
    <n v="89"/>
    <n v="102"/>
    <n v="16"/>
    <n v="12"/>
    <n v="25"/>
    <n v="4"/>
    <n v="9"/>
    <n v="4"/>
    <n v="6"/>
    <n v="6"/>
    <n v="0"/>
    <n v="0"/>
    <n v="0"/>
    <n v="0"/>
    <n v="0"/>
    <n v="0"/>
    <n v="3"/>
    <n v="11"/>
    <x v="0"/>
    <x v="14"/>
    <n v="2705"/>
    <n v="1"/>
    <n v="0"/>
    <n v="0"/>
    <n v="0"/>
    <n v="0"/>
    <n v="0"/>
    <n v="0"/>
    <n v="0"/>
    <n v="0"/>
    <n v="1"/>
    <x v="30"/>
    <n v="1257"/>
    <n v="0"/>
    <x v="0"/>
    <s v=""/>
    <s v=""/>
    <s v=""/>
    <s v=""/>
    <n v="1063"/>
  </r>
  <r>
    <s v="X322"/>
    <x v="31"/>
    <n v="0"/>
    <n v="1"/>
    <x v="1"/>
    <n v="41"/>
    <n v="731"/>
    <n v="60"/>
    <n v="353"/>
    <n v="78"/>
    <n v="12"/>
    <n v="73"/>
    <n v="5"/>
    <n v="10"/>
    <n v="3"/>
    <n v="5"/>
    <n v="7"/>
    <n v="0"/>
    <n v="0"/>
    <n v="0"/>
    <n v="0"/>
    <n v="0"/>
    <n v="0"/>
    <n v="3"/>
    <n v="11"/>
    <x v="0"/>
    <x v="20"/>
    <n v="2666"/>
    <n v="1"/>
    <n v="0"/>
    <n v="0"/>
    <n v="0"/>
    <n v="0"/>
    <n v="0"/>
    <n v="0"/>
    <n v="0"/>
    <n v="0"/>
    <n v="1"/>
    <x v="30"/>
    <n v="1161"/>
    <n v="0"/>
    <x v="0"/>
    <s v=""/>
    <s v=""/>
    <s v=""/>
    <s v=""/>
    <n v="731"/>
  </r>
  <r>
    <s v="X327"/>
    <x v="32"/>
    <n v="0"/>
    <n v="0"/>
    <x v="0"/>
    <n v="9"/>
    <n v="1001"/>
    <n v="12"/>
    <n v="240"/>
    <n v="16"/>
    <n v="12"/>
    <n v="12"/>
    <n v="1"/>
    <n v="5"/>
    <n v="4"/>
    <n v="10"/>
    <n v="2"/>
    <n v="0"/>
    <n v="0"/>
    <n v="0"/>
    <n v="0"/>
    <n v="0"/>
    <n v="0"/>
    <n v="3"/>
    <n v="11"/>
    <x v="0"/>
    <x v="3"/>
    <n v="2583"/>
    <n v="1"/>
    <n v="0"/>
    <n v="0"/>
    <n v="0"/>
    <n v="0"/>
    <n v="0"/>
    <n v="0"/>
    <n v="0"/>
    <n v="0"/>
    <n v="1"/>
    <x v="31"/>
    <n v="1269"/>
    <n v="0"/>
    <x v="0"/>
    <s v=""/>
    <s v=""/>
    <s v=""/>
    <s v=""/>
    <n v="1001"/>
  </r>
  <r>
    <s v="X351"/>
    <x v="33"/>
    <n v="0"/>
    <n v="1"/>
    <x v="1"/>
    <n v="38"/>
    <n v="897"/>
    <n v="23"/>
    <n v="207"/>
    <n v="15"/>
    <n v="11"/>
    <n v="92"/>
    <n v="5"/>
    <n v="9"/>
    <n v="6"/>
    <n v="12"/>
    <n v="6"/>
    <n v="0"/>
    <n v="0"/>
    <n v="0"/>
    <n v="0"/>
    <n v="0"/>
    <n v="0"/>
    <n v="3"/>
    <n v="11"/>
    <x v="0"/>
    <x v="13"/>
    <n v="2818"/>
    <n v="1"/>
    <n v="0"/>
    <n v="0"/>
    <n v="0"/>
    <n v="0"/>
    <n v="0"/>
    <n v="0"/>
    <n v="1"/>
    <n v="0"/>
    <n v="0"/>
    <x v="32"/>
    <n v="1061"/>
    <n v="0"/>
    <x v="0"/>
    <s v=""/>
    <s v=""/>
    <s v=""/>
    <s v=""/>
    <n v="897"/>
  </r>
  <r>
    <s v="X354"/>
    <x v="34"/>
    <n v="0"/>
    <n v="0"/>
    <x v="0"/>
    <n v="91"/>
    <n v="908"/>
    <n v="48"/>
    <n v="217"/>
    <n v="32"/>
    <n v="12"/>
    <n v="24"/>
    <n v="1"/>
    <n v="2"/>
    <n v="3"/>
    <n v="13"/>
    <n v="6"/>
    <n v="0"/>
    <n v="1"/>
    <n v="0"/>
    <n v="0"/>
    <n v="0"/>
    <n v="0"/>
    <n v="3"/>
    <n v="11"/>
    <x v="0"/>
    <x v="21"/>
    <n v="2314"/>
    <n v="1"/>
    <n v="0"/>
    <n v="0"/>
    <n v="0"/>
    <n v="0"/>
    <n v="0"/>
    <n v="0"/>
    <n v="1"/>
    <n v="0"/>
    <n v="0"/>
    <x v="33"/>
    <n v="1193"/>
    <n v="1"/>
    <x v="0"/>
    <s v=""/>
    <s v=""/>
    <s v=""/>
    <s v=""/>
    <n v="908"/>
  </r>
  <r>
    <s v="X359"/>
    <x v="35"/>
    <n v="0"/>
    <n v="1"/>
    <x v="1"/>
    <n v="55"/>
    <n v="1148"/>
    <n v="0"/>
    <n v="60"/>
    <n v="0"/>
    <n v="0"/>
    <n v="24"/>
    <n v="3"/>
    <n v="9"/>
    <n v="5"/>
    <n v="4"/>
    <n v="7"/>
    <n v="0"/>
    <n v="1"/>
    <n v="0"/>
    <n v="0"/>
    <n v="0"/>
    <n v="0"/>
    <n v="3"/>
    <n v="11"/>
    <x v="1"/>
    <x v="20"/>
    <n v="2685"/>
    <n v="1"/>
    <n v="0"/>
    <n v="0"/>
    <n v="0"/>
    <n v="0"/>
    <n v="0"/>
    <n v="0"/>
    <n v="0"/>
    <n v="0"/>
    <n v="1"/>
    <x v="34"/>
    <n v="1184"/>
    <n v="1"/>
    <x v="0"/>
    <s v=""/>
    <s v=""/>
    <s v=""/>
    <s v=""/>
    <n v="1148"/>
  </r>
  <r>
    <s v="X363"/>
    <x v="36"/>
    <n v="0"/>
    <n v="0"/>
    <x v="0"/>
    <n v="90"/>
    <n v="620"/>
    <n v="54"/>
    <n v="239"/>
    <n v="99"/>
    <n v="98"/>
    <n v="119"/>
    <n v="2"/>
    <n v="9"/>
    <n v="7"/>
    <n v="10"/>
    <n v="7"/>
    <n v="0"/>
    <n v="1"/>
    <n v="0"/>
    <n v="0"/>
    <n v="1"/>
    <n v="0"/>
    <n v="3"/>
    <n v="11"/>
    <x v="1"/>
    <x v="10"/>
    <n v="2839"/>
    <n v="1"/>
    <n v="0"/>
    <n v="0"/>
    <n v="0"/>
    <n v="0"/>
    <n v="1"/>
    <n v="0"/>
    <n v="0"/>
    <n v="0"/>
    <n v="0"/>
    <x v="35"/>
    <n v="991"/>
    <n v="2"/>
    <x v="0"/>
    <s v=""/>
    <s v=""/>
    <s v=""/>
    <s v=""/>
    <n v="620"/>
  </r>
  <r>
    <s v="X368"/>
    <x v="37"/>
    <n v="0"/>
    <n v="1"/>
    <x v="1"/>
    <n v="70"/>
    <n v="1121"/>
    <n v="0"/>
    <n v="72"/>
    <n v="0"/>
    <n v="12"/>
    <n v="12"/>
    <n v="4"/>
    <n v="10"/>
    <n v="8"/>
    <n v="10"/>
    <n v="6"/>
    <n v="0"/>
    <n v="1"/>
    <n v="0"/>
    <n v="1"/>
    <n v="0"/>
    <n v="0"/>
    <n v="3"/>
    <n v="11"/>
    <x v="0"/>
    <x v="10"/>
    <n v="2480"/>
    <n v="1"/>
    <n v="0"/>
    <n v="0"/>
    <n v="0"/>
    <n v="0"/>
    <n v="0"/>
    <n v="0"/>
    <n v="0"/>
    <n v="1"/>
    <n v="0"/>
    <x v="36"/>
    <n v="1193"/>
    <n v="2"/>
    <x v="0"/>
    <s v=""/>
    <s v=""/>
    <s v=""/>
    <s v=""/>
    <n v="1121"/>
  </r>
  <r>
    <s v="X378"/>
    <x v="38"/>
    <n v="0"/>
    <n v="0"/>
    <x v="0"/>
    <n v="77"/>
    <n v="918"/>
    <n v="10"/>
    <n v="129"/>
    <n v="13"/>
    <n v="0"/>
    <n v="129"/>
    <n v="1"/>
    <n v="11"/>
    <n v="3"/>
    <n v="12"/>
    <n v="7"/>
    <n v="0"/>
    <n v="1"/>
    <n v="1"/>
    <n v="0"/>
    <n v="1"/>
    <n v="0"/>
    <n v="3"/>
    <n v="11"/>
    <x v="1"/>
    <x v="5"/>
    <n v="2525"/>
    <n v="1"/>
    <n v="0"/>
    <n v="0"/>
    <n v="0"/>
    <n v="0"/>
    <n v="1"/>
    <n v="0"/>
    <n v="0"/>
    <n v="0"/>
    <n v="0"/>
    <x v="37"/>
    <n v="941"/>
    <n v="3"/>
    <x v="0"/>
    <s v=""/>
    <s v=""/>
    <s v=""/>
    <s v=""/>
    <n v="918"/>
  </r>
  <r>
    <s v="X388"/>
    <x v="39"/>
    <n v="0"/>
    <n v="0"/>
    <x v="0"/>
    <n v="95"/>
    <n v="737"/>
    <n v="21"/>
    <n v="106"/>
    <n v="55"/>
    <n v="63"/>
    <n v="210"/>
    <n v="0"/>
    <n v="6"/>
    <n v="7"/>
    <n v="9"/>
    <n v="3"/>
    <n v="0"/>
    <n v="0"/>
    <n v="0"/>
    <n v="1"/>
    <n v="0"/>
    <n v="0"/>
    <n v="3"/>
    <n v="11"/>
    <x v="0"/>
    <x v="16"/>
    <n v="2805"/>
    <n v="1"/>
    <n v="0"/>
    <n v="0"/>
    <n v="0"/>
    <n v="0"/>
    <n v="0"/>
    <n v="0"/>
    <n v="1"/>
    <n v="0"/>
    <n v="0"/>
    <x v="38"/>
    <n v="772"/>
    <n v="1"/>
    <x v="0"/>
    <s v=""/>
    <s v=""/>
    <s v=""/>
    <s v=""/>
    <n v="737"/>
  </r>
  <r>
    <s v="X390"/>
    <x v="40"/>
    <n v="0"/>
    <n v="0"/>
    <x v="0"/>
    <n v="0"/>
    <n v="189"/>
    <n v="104"/>
    <n v="379"/>
    <n v="111"/>
    <n v="189"/>
    <n v="218"/>
    <n v="1"/>
    <n v="4"/>
    <n v="4"/>
    <n v="6"/>
    <n v="1"/>
    <n v="0"/>
    <n v="0"/>
    <n v="0"/>
    <n v="0"/>
    <n v="0"/>
    <n v="0"/>
    <n v="3"/>
    <n v="11"/>
    <x v="1"/>
    <x v="5"/>
    <n v="2172"/>
    <n v="1"/>
    <n v="0"/>
    <n v="0"/>
    <n v="0"/>
    <n v="0"/>
    <n v="0"/>
    <n v="0"/>
    <n v="1"/>
    <n v="0"/>
    <n v="0"/>
    <x v="39"/>
    <n v="754"/>
    <n v="0"/>
    <x v="0"/>
    <s v=""/>
    <s v=""/>
    <s v=""/>
    <s v=""/>
    <n v="189"/>
  </r>
  <r>
    <s v="X394"/>
    <x v="41"/>
    <n v="0"/>
    <n v="0"/>
    <x v="0"/>
    <n v="76"/>
    <n v="267"/>
    <n v="98"/>
    <n v="606"/>
    <n v="48"/>
    <n v="70"/>
    <n v="98"/>
    <n v="1"/>
    <n v="3"/>
    <n v="2"/>
    <n v="6"/>
    <n v="1"/>
    <n v="0"/>
    <n v="0"/>
    <n v="1"/>
    <n v="0"/>
    <n v="0"/>
    <n v="0"/>
    <n v="3"/>
    <n v="11"/>
    <x v="1"/>
    <x v="7"/>
    <n v="2556"/>
    <n v="1"/>
    <n v="0"/>
    <n v="0"/>
    <n v="0"/>
    <n v="0"/>
    <n v="0"/>
    <n v="0"/>
    <n v="1"/>
    <n v="0"/>
    <n v="0"/>
    <x v="40"/>
    <n v="991"/>
    <n v="1"/>
    <x v="0"/>
    <s v=""/>
    <s v=""/>
    <s v=""/>
    <s v=""/>
    <n v="267"/>
  </r>
  <r>
    <s v="X395"/>
    <x v="42"/>
    <n v="0"/>
    <n v="1"/>
    <x v="1"/>
    <n v="77"/>
    <n v="440"/>
    <n v="81"/>
    <n v="368"/>
    <n v="0"/>
    <n v="122"/>
    <n v="174"/>
    <n v="6"/>
    <n v="11"/>
    <n v="5"/>
    <n v="9"/>
    <n v="6"/>
    <n v="0"/>
    <n v="0"/>
    <n v="0"/>
    <n v="0"/>
    <n v="0"/>
    <n v="0"/>
    <n v="3"/>
    <n v="11"/>
    <x v="0"/>
    <x v="5"/>
    <n v="2614"/>
    <n v="1"/>
    <n v="0"/>
    <n v="0"/>
    <n v="0"/>
    <n v="0"/>
    <n v="0"/>
    <n v="0"/>
    <n v="1"/>
    <n v="0"/>
    <n v="0"/>
    <x v="41"/>
    <n v="837"/>
    <n v="0"/>
    <x v="0"/>
    <s v=""/>
    <s v=""/>
    <s v=""/>
    <s v=""/>
    <n v="440"/>
  </r>
  <r>
    <s v="X399"/>
    <x v="43"/>
    <n v="0"/>
    <n v="0"/>
    <x v="0"/>
    <n v="18"/>
    <n v="267"/>
    <n v="140"/>
    <n v="599"/>
    <n v="34"/>
    <n v="12"/>
    <n v="127"/>
    <n v="1"/>
    <n v="7"/>
    <n v="5"/>
    <n v="7"/>
    <n v="6"/>
    <n v="0"/>
    <n v="0"/>
    <n v="0"/>
    <n v="0"/>
    <n v="0"/>
    <n v="0"/>
    <n v="3"/>
    <n v="11"/>
    <x v="1"/>
    <x v="0"/>
    <n v="2566"/>
    <n v="1"/>
    <n v="0"/>
    <n v="0"/>
    <n v="0"/>
    <n v="0"/>
    <n v="0"/>
    <n v="0"/>
    <n v="1"/>
    <n v="0"/>
    <n v="0"/>
    <x v="42"/>
    <n v="925"/>
    <n v="0"/>
    <x v="0"/>
    <s v=""/>
    <s v=""/>
    <s v=""/>
    <s v=""/>
    <n v="267"/>
  </r>
  <r>
    <s v="X405"/>
    <x v="44"/>
    <n v="1"/>
    <n v="1"/>
    <x v="2"/>
    <n v="57"/>
    <n v="866"/>
    <n v="21"/>
    <n v="151"/>
    <n v="28"/>
    <n v="21"/>
    <n v="86"/>
    <n v="3"/>
    <n v="2"/>
    <n v="2"/>
    <n v="12"/>
    <n v="5"/>
    <n v="0"/>
    <n v="0"/>
    <n v="0"/>
    <n v="0"/>
    <n v="0"/>
    <n v="0"/>
    <n v="3"/>
    <n v="11"/>
    <x v="0"/>
    <x v="17"/>
    <n v="2576"/>
    <n v="1"/>
    <n v="0"/>
    <n v="0"/>
    <n v="0"/>
    <n v="0"/>
    <n v="0"/>
    <n v="0"/>
    <n v="0"/>
    <n v="0"/>
    <n v="1"/>
    <x v="43"/>
    <n v="1001"/>
    <n v="0"/>
    <x v="0"/>
    <s v=""/>
    <s v=""/>
    <s v=""/>
    <s v=""/>
    <n v="866"/>
  </r>
  <r>
    <s v="X412"/>
    <x v="45"/>
    <n v="0"/>
    <n v="0"/>
    <x v="0"/>
    <n v="42"/>
    <n v="176"/>
    <n v="29"/>
    <n v="818"/>
    <n v="0"/>
    <n v="33"/>
    <n v="112"/>
    <n v="1"/>
    <n v="7"/>
    <n v="6"/>
    <n v="11"/>
    <n v="4"/>
    <n v="0"/>
    <n v="0"/>
    <n v="0"/>
    <n v="0"/>
    <n v="0"/>
    <n v="0"/>
    <n v="3"/>
    <n v="11"/>
    <x v="1"/>
    <x v="22"/>
    <n v="2350"/>
    <n v="1"/>
    <n v="0"/>
    <n v="0"/>
    <n v="0"/>
    <n v="0"/>
    <n v="1"/>
    <n v="0"/>
    <n v="0"/>
    <n v="0"/>
    <n v="0"/>
    <x v="44"/>
    <n v="944"/>
    <n v="0"/>
    <x v="0"/>
    <s v=""/>
    <s v=""/>
    <s v=""/>
    <s v=""/>
    <n v="176"/>
  </r>
  <r>
    <s v="X421"/>
    <x v="46"/>
    <n v="0"/>
    <n v="0"/>
    <x v="0"/>
    <n v="79"/>
    <n v="516"/>
    <n v="56"/>
    <n v="449"/>
    <n v="86"/>
    <n v="33"/>
    <n v="16"/>
    <n v="1"/>
    <n v="2"/>
    <n v="2"/>
    <n v="11"/>
    <n v="1"/>
    <n v="0"/>
    <n v="0"/>
    <n v="0"/>
    <n v="0"/>
    <n v="0"/>
    <n v="0"/>
    <n v="3"/>
    <n v="11"/>
    <x v="0"/>
    <x v="6"/>
    <n v="2648"/>
    <n v="1"/>
    <n v="0"/>
    <n v="0"/>
    <n v="0"/>
    <n v="0"/>
    <n v="0"/>
    <n v="0"/>
    <n v="1"/>
    <n v="0"/>
    <n v="0"/>
    <x v="45"/>
    <n v="1124"/>
    <n v="0"/>
    <x v="0"/>
    <s v=""/>
    <s v=""/>
    <s v=""/>
    <s v=""/>
    <n v="516"/>
  </r>
  <r>
    <s v="X424"/>
    <x v="47"/>
    <n v="0"/>
    <n v="0"/>
    <x v="0"/>
    <n v="19"/>
    <n v="345"/>
    <n v="25"/>
    <n v="501"/>
    <n v="63"/>
    <n v="138"/>
    <n v="80"/>
    <n v="1"/>
    <n v="5"/>
    <n v="3"/>
    <n v="8"/>
    <n v="2"/>
    <n v="0"/>
    <n v="0"/>
    <n v="1"/>
    <n v="0"/>
    <n v="0"/>
    <n v="0"/>
    <n v="3"/>
    <n v="11"/>
    <x v="1"/>
    <x v="23"/>
    <n v="2803"/>
    <n v="1"/>
    <n v="0"/>
    <n v="0"/>
    <n v="0"/>
    <n v="0"/>
    <n v="1"/>
    <n v="0"/>
    <n v="0"/>
    <n v="0"/>
    <n v="0"/>
    <x v="46"/>
    <n v="992"/>
    <n v="1"/>
    <x v="0"/>
    <s v=""/>
    <s v=""/>
    <s v=""/>
    <s v=""/>
    <n v="345"/>
  </r>
  <r>
    <s v="X427"/>
    <x v="48"/>
    <n v="0"/>
    <n v="1"/>
    <x v="1"/>
    <n v="63"/>
    <n v="587"/>
    <n v="43"/>
    <n v="337"/>
    <n v="42"/>
    <n v="87"/>
    <n v="54"/>
    <n v="3"/>
    <n v="11"/>
    <n v="6"/>
    <n v="9"/>
    <n v="6"/>
    <n v="0"/>
    <n v="0"/>
    <n v="0"/>
    <n v="0"/>
    <n v="0"/>
    <n v="0"/>
    <n v="3"/>
    <n v="11"/>
    <x v="0"/>
    <x v="16"/>
    <n v="2417"/>
    <n v="1"/>
    <n v="0"/>
    <n v="0"/>
    <n v="0"/>
    <n v="0"/>
    <n v="0"/>
    <n v="0"/>
    <n v="1"/>
    <n v="0"/>
    <n v="0"/>
    <x v="47"/>
    <n v="1042"/>
    <n v="0"/>
    <x v="0"/>
    <s v=""/>
    <s v=""/>
    <s v=""/>
    <s v=""/>
    <n v="587"/>
  </r>
  <r>
    <s v="X455"/>
    <x v="49"/>
    <n v="0"/>
    <n v="0"/>
    <x v="0"/>
    <n v="5"/>
    <n v="168"/>
    <n v="148"/>
    <n v="444"/>
    <n v="32"/>
    <n v="172"/>
    <n v="148"/>
    <n v="1"/>
    <n v="6"/>
    <n v="9"/>
    <n v="13"/>
    <n v="2"/>
    <n v="0"/>
    <n v="1"/>
    <n v="1"/>
    <n v="1"/>
    <n v="1"/>
    <n v="0"/>
    <n v="3"/>
    <n v="11"/>
    <x v="1"/>
    <x v="24"/>
    <n v="2609"/>
    <n v="1"/>
    <n v="0"/>
    <n v="0"/>
    <n v="0"/>
    <n v="0"/>
    <n v="0"/>
    <n v="0"/>
    <n v="1"/>
    <n v="0"/>
    <n v="0"/>
    <x v="48"/>
    <n v="816"/>
    <n v="4"/>
    <x v="0"/>
    <s v=""/>
    <s v=""/>
    <s v=""/>
    <s v=""/>
    <n v="168"/>
  </r>
  <r>
    <s v="X460"/>
    <x v="50"/>
    <n v="0"/>
    <n v="1"/>
    <x v="1"/>
    <n v="27"/>
    <n v="787"/>
    <n v="20"/>
    <n v="204"/>
    <n v="0"/>
    <n v="0"/>
    <n v="92"/>
    <n v="3"/>
    <n v="2"/>
    <n v="2"/>
    <n v="11"/>
    <n v="8"/>
    <n v="0"/>
    <n v="0"/>
    <n v="0"/>
    <n v="0"/>
    <n v="0"/>
    <n v="0"/>
    <n v="3"/>
    <n v="11"/>
    <x v="0"/>
    <x v="22"/>
    <n v="2726"/>
    <n v="1"/>
    <n v="0"/>
    <n v="0"/>
    <n v="0"/>
    <n v="0"/>
    <n v="0"/>
    <n v="0"/>
    <n v="1"/>
    <n v="0"/>
    <n v="0"/>
    <x v="49"/>
    <n v="919"/>
    <n v="0"/>
    <x v="0"/>
    <s v=""/>
    <s v=""/>
    <s v=""/>
    <s v=""/>
    <n v="787"/>
  </r>
  <r>
    <s v="X462"/>
    <x v="51"/>
    <n v="0"/>
    <n v="0"/>
    <x v="0"/>
    <n v="82"/>
    <n v="194"/>
    <n v="61"/>
    <n v="480"/>
    <n v="225"/>
    <n v="112"/>
    <n v="30"/>
    <n v="1"/>
    <n v="3"/>
    <n v="4"/>
    <n v="8"/>
    <n v="2"/>
    <n v="0"/>
    <n v="0"/>
    <n v="0"/>
    <n v="0"/>
    <n v="0"/>
    <n v="0"/>
    <n v="3"/>
    <n v="11"/>
    <x v="0"/>
    <x v="14"/>
    <n v="2385"/>
    <n v="1"/>
    <n v="0"/>
    <n v="0"/>
    <n v="0"/>
    <n v="0"/>
    <n v="0"/>
    <n v="0"/>
    <n v="1"/>
    <n v="0"/>
    <n v="0"/>
    <x v="50"/>
    <n v="1042"/>
    <n v="0"/>
    <x v="0"/>
    <s v=""/>
    <s v=""/>
    <s v=""/>
    <s v=""/>
    <n v="194"/>
  </r>
  <r>
    <s v="X471"/>
    <x v="52"/>
    <n v="0"/>
    <n v="0"/>
    <x v="0"/>
    <n v="30"/>
    <n v="295"/>
    <n v="35"/>
    <n v="482"/>
    <n v="121"/>
    <n v="120"/>
    <n v="40"/>
    <n v="1"/>
    <n v="5"/>
    <n v="5"/>
    <n v="10"/>
    <n v="3"/>
    <n v="0"/>
    <n v="0"/>
    <n v="0"/>
    <n v="0"/>
    <n v="0"/>
    <n v="0"/>
    <n v="3"/>
    <n v="11"/>
    <x v="1"/>
    <x v="25"/>
    <n v="2612"/>
    <n v="1"/>
    <n v="0"/>
    <n v="0"/>
    <n v="0"/>
    <n v="0"/>
    <n v="0"/>
    <n v="0"/>
    <n v="1"/>
    <n v="0"/>
    <n v="0"/>
    <x v="51"/>
    <n v="1013"/>
    <n v="0"/>
    <x v="0"/>
    <s v=""/>
    <s v=""/>
    <s v=""/>
    <s v=""/>
    <n v="295"/>
  </r>
  <r>
    <s v="X483"/>
    <x v="53"/>
    <n v="0"/>
    <n v="1"/>
    <x v="1"/>
    <n v="65"/>
    <n v="561"/>
    <n v="85"/>
    <n v="171"/>
    <n v="25"/>
    <n v="123"/>
    <n v="114"/>
    <n v="2"/>
    <n v="4"/>
    <n v="7"/>
    <n v="13"/>
    <n v="2"/>
    <n v="0"/>
    <n v="0"/>
    <n v="0"/>
    <n v="0"/>
    <n v="0"/>
    <n v="0"/>
    <n v="3"/>
    <n v="11"/>
    <x v="0"/>
    <x v="0"/>
    <n v="2805"/>
    <n v="1"/>
    <n v="0"/>
    <n v="0"/>
    <n v="0"/>
    <n v="0"/>
    <n v="0"/>
    <n v="0"/>
    <n v="1"/>
    <n v="0"/>
    <n v="0"/>
    <x v="52"/>
    <n v="851"/>
    <n v="0"/>
    <x v="0"/>
    <s v=""/>
    <s v=""/>
    <s v=""/>
    <s v=""/>
    <n v="561"/>
  </r>
  <r>
    <s v="X489"/>
    <x v="54"/>
    <n v="0"/>
    <n v="1"/>
    <x v="1"/>
    <n v="17"/>
    <n v="584"/>
    <n v="44"/>
    <n v="212"/>
    <n v="46"/>
    <n v="8"/>
    <n v="177"/>
    <n v="3"/>
    <n v="11"/>
    <n v="4"/>
    <n v="8"/>
    <n v="8"/>
    <n v="0"/>
    <n v="0"/>
    <n v="0"/>
    <n v="0"/>
    <n v="0"/>
    <n v="0"/>
    <n v="3"/>
    <n v="11"/>
    <x v="0"/>
    <x v="4"/>
    <n v="2773"/>
    <n v="1"/>
    <n v="0"/>
    <n v="0"/>
    <n v="0"/>
    <n v="0"/>
    <n v="1"/>
    <n v="0"/>
    <n v="0"/>
    <n v="0"/>
    <n v="0"/>
    <x v="53"/>
    <n v="717"/>
    <n v="0"/>
    <x v="0"/>
    <s v=""/>
    <s v=""/>
    <s v=""/>
    <s v=""/>
    <n v="584"/>
  </r>
  <r>
    <s v="X497"/>
    <x v="55"/>
    <n v="0"/>
    <n v="0"/>
    <x v="0"/>
    <n v="19"/>
    <n v="464"/>
    <n v="151"/>
    <n v="292"/>
    <n v="65"/>
    <n v="60"/>
    <n v="30"/>
    <n v="1"/>
    <n v="8"/>
    <n v="3"/>
    <n v="4"/>
    <n v="4"/>
    <n v="0"/>
    <n v="0"/>
    <n v="1"/>
    <n v="0"/>
    <n v="0"/>
    <n v="0"/>
    <n v="3"/>
    <n v="11"/>
    <x v="1"/>
    <x v="0"/>
    <n v="2293"/>
    <n v="1"/>
    <n v="0"/>
    <n v="0"/>
    <n v="0"/>
    <n v="0"/>
    <n v="0"/>
    <n v="0"/>
    <n v="1"/>
    <n v="0"/>
    <n v="0"/>
    <x v="54"/>
    <n v="1002"/>
    <n v="1"/>
    <x v="0"/>
    <s v=""/>
    <s v=""/>
    <s v=""/>
    <s v=""/>
    <n v="464"/>
  </r>
  <r>
    <s v="X504"/>
    <x v="56"/>
    <n v="0"/>
    <n v="1"/>
    <x v="1"/>
    <n v="97"/>
    <n v="412"/>
    <n v="172"/>
    <n v="153"/>
    <n v="150"/>
    <n v="105"/>
    <n v="57"/>
    <n v="2"/>
    <n v="7"/>
    <n v="6"/>
    <n v="11"/>
    <n v="4"/>
    <n v="0"/>
    <n v="0"/>
    <n v="0"/>
    <n v="0"/>
    <n v="0"/>
    <n v="0"/>
    <n v="3"/>
    <n v="11"/>
    <x v="0"/>
    <x v="9"/>
    <n v="2541"/>
    <n v="1"/>
    <n v="0"/>
    <n v="0"/>
    <n v="0"/>
    <n v="0"/>
    <n v="0"/>
    <n v="0"/>
    <n v="1"/>
    <n v="0"/>
    <n v="0"/>
    <x v="55"/>
    <n v="935"/>
    <n v="0"/>
    <x v="0"/>
    <s v=""/>
    <s v=""/>
    <s v=""/>
    <s v=""/>
    <n v="412"/>
  </r>
  <r>
    <s v="X516"/>
    <x v="57"/>
    <n v="0"/>
    <n v="1"/>
    <x v="1"/>
    <n v="10"/>
    <n v="532"/>
    <n v="88"/>
    <n v="168"/>
    <n v="69"/>
    <n v="44"/>
    <n v="133"/>
    <n v="3"/>
    <n v="7"/>
    <n v="3"/>
    <n v="13"/>
    <n v="5"/>
    <n v="0"/>
    <n v="0"/>
    <n v="0"/>
    <n v="0"/>
    <n v="0"/>
    <n v="0"/>
    <n v="3"/>
    <n v="11"/>
    <x v="0"/>
    <x v="26"/>
    <n v="2502"/>
    <n v="1"/>
    <n v="0"/>
    <n v="0"/>
    <n v="0"/>
    <n v="0"/>
    <n v="0"/>
    <n v="0"/>
    <n v="0"/>
    <n v="0"/>
    <n v="1"/>
    <x v="56"/>
    <n v="768"/>
    <n v="0"/>
    <x v="0"/>
    <s v=""/>
    <s v=""/>
    <s v=""/>
    <s v=""/>
    <n v="532"/>
  </r>
  <r>
    <s v="X523"/>
    <x v="58"/>
    <n v="0"/>
    <n v="0"/>
    <x v="0"/>
    <n v="41"/>
    <n v="294"/>
    <n v="142"/>
    <n v="218"/>
    <n v="164"/>
    <n v="58"/>
    <n v="151"/>
    <n v="1"/>
    <n v="3"/>
    <n v="8"/>
    <n v="11"/>
    <n v="1"/>
    <n v="0"/>
    <n v="0"/>
    <n v="0"/>
    <n v="0"/>
    <n v="0"/>
    <n v="0"/>
    <n v="3"/>
    <n v="11"/>
    <x v="0"/>
    <x v="26"/>
    <n v="2314"/>
    <n v="1"/>
    <n v="0"/>
    <n v="0"/>
    <n v="0"/>
    <n v="0"/>
    <n v="0"/>
    <n v="0"/>
    <n v="0"/>
    <n v="1"/>
    <n v="0"/>
    <x v="57"/>
    <n v="725"/>
    <n v="0"/>
    <x v="0"/>
    <s v=""/>
    <s v=""/>
    <s v=""/>
    <s v=""/>
    <n v="294"/>
  </r>
  <r>
    <s v="X547"/>
    <x v="59"/>
    <n v="0"/>
    <n v="1"/>
    <x v="1"/>
    <n v="31"/>
    <n v="711"/>
    <n v="28"/>
    <n v="142"/>
    <n v="49"/>
    <n v="18"/>
    <n v="47"/>
    <n v="2"/>
    <n v="3"/>
    <n v="2"/>
    <n v="9"/>
    <n v="8"/>
    <n v="0"/>
    <n v="0"/>
    <n v="0"/>
    <n v="0"/>
    <n v="0"/>
    <n v="0"/>
    <n v="3"/>
    <n v="11"/>
    <x v="0"/>
    <x v="3"/>
    <n v="2795"/>
    <n v="1"/>
    <n v="0"/>
    <n v="0"/>
    <n v="0"/>
    <n v="0"/>
    <n v="1"/>
    <n v="0"/>
    <n v="0"/>
    <n v="0"/>
    <n v="0"/>
    <x v="58"/>
    <n v="901"/>
    <n v="0"/>
    <x v="0"/>
    <s v=""/>
    <s v=""/>
    <s v=""/>
    <s v=""/>
    <n v="711"/>
  </r>
  <r>
    <s v="X555"/>
    <x v="60"/>
    <n v="0"/>
    <n v="1"/>
    <x v="1"/>
    <n v="27"/>
    <n v="673"/>
    <n v="0"/>
    <n v="199"/>
    <n v="37"/>
    <n v="47"/>
    <n v="26"/>
    <n v="2"/>
    <n v="6"/>
    <n v="3"/>
    <n v="5"/>
    <n v="4"/>
    <n v="1"/>
    <n v="0"/>
    <n v="0"/>
    <n v="0"/>
    <n v="0"/>
    <n v="0"/>
    <n v="3"/>
    <n v="11"/>
    <x v="0"/>
    <x v="25"/>
    <n v="2659"/>
    <n v="1"/>
    <n v="0"/>
    <n v="0"/>
    <n v="0"/>
    <n v="0"/>
    <n v="0"/>
    <n v="0"/>
    <n v="1"/>
    <n v="0"/>
    <n v="0"/>
    <x v="59"/>
    <n v="930"/>
    <n v="1"/>
    <x v="0"/>
    <s v=""/>
    <s v=""/>
    <s v=""/>
    <s v=""/>
    <n v="673"/>
  </r>
  <r>
    <s v="X563"/>
    <x v="61"/>
    <n v="0"/>
    <n v="0"/>
    <x v="0"/>
    <n v="78"/>
    <n v="255"/>
    <n v="47"/>
    <n v="573"/>
    <n v="52"/>
    <n v="32"/>
    <n v="15"/>
    <n v="1"/>
    <n v="5"/>
    <n v="3"/>
    <n v="6"/>
    <n v="1"/>
    <n v="0"/>
    <n v="0"/>
    <n v="0"/>
    <n v="0"/>
    <n v="0"/>
    <n v="0"/>
    <n v="3"/>
    <n v="11"/>
    <x v="0"/>
    <x v="15"/>
    <n v="2368"/>
    <n v="1"/>
    <n v="0"/>
    <n v="0"/>
    <n v="0"/>
    <n v="0"/>
    <n v="0"/>
    <n v="0"/>
    <n v="1"/>
    <n v="0"/>
    <n v="0"/>
    <x v="60"/>
    <n v="944"/>
    <n v="0"/>
    <x v="0"/>
    <s v=""/>
    <s v=""/>
    <s v=""/>
    <s v=""/>
    <n v="255"/>
  </r>
  <r>
    <s v="X586"/>
    <x v="62"/>
    <n v="0"/>
    <n v="2"/>
    <x v="2"/>
    <n v="38"/>
    <n v="317"/>
    <n v="46"/>
    <n v="247"/>
    <n v="151"/>
    <n v="46"/>
    <n v="139"/>
    <n v="1"/>
    <n v="4"/>
    <n v="5"/>
    <n v="12"/>
    <n v="3"/>
    <n v="0"/>
    <n v="0"/>
    <n v="0"/>
    <n v="0"/>
    <n v="0"/>
    <n v="0"/>
    <n v="3"/>
    <n v="11"/>
    <x v="0"/>
    <x v="23"/>
    <n v="2814"/>
    <n v="1"/>
    <n v="0"/>
    <n v="0"/>
    <n v="0"/>
    <n v="0"/>
    <n v="0"/>
    <n v="0"/>
    <n v="1"/>
    <n v="0"/>
    <n v="0"/>
    <x v="61"/>
    <n v="668"/>
    <n v="0"/>
    <x v="0"/>
    <s v=""/>
    <s v=""/>
    <s v=""/>
    <s v=""/>
    <n v="317"/>
  </r>
  <r>
    <s v="X590"/>
    <x v="63"/>
    <n v="0"/>
    <n v="0"/>
    <x v="0"/>
    <n v="58"/>
    <n v="204"/>
    <n v="34"/>
    <n v="204"/>
    <n v="172"/>
    <n v="153"/>
    <n v="173"/>
    <n v="1"/>
    <n v="2"/>
    <n v="9"/>
    <n v="4"/>
    <n v="1"/>
    <n v="0"/>
    <n v="0"/>
    <n v="0"/>
    <n v="0"/>
    <n v="0"/>
    <n v="0"/>
    <n v="3"/>
    <n v="11"/>
    <x v="0"/>
    <x v="22"/>
    <n v="2390"/>
    <n v="1"/>
    <n v="0"/>
    <n v="0"/>
    <n v="0"/>
    <n v="0"/>
    <n v="0"/>
    <n v="0"/>
    <n v="1"/>
    <n v="0"/>
    <n v="0"/>
    <x v="62"/>
    <n v="594"/>
    <n v="0"/>
    <x v="0"/>
    <s v=""/>
    <s v=""/>
    <s v=""/>
    <s v=""/>
    <n v="204"/>
  </r>
  <r>
    <s v="X603"/>
    <x v="64"/>
    <n v="0"/>
    <n v="1"/>
    <x v="1"/>
    <n v="51"/>
    <n v="595"/>
    <n v="23"/>
    <n v="123"/>
    <n v="10"/>
    <n v="23"/>
    <n v="154"/>
    <n v="2"/>
    <n v="8"/>
    <n v="9"/>
    <n v="4"/>
    <n v="6"/>
    <n v="0"/>
    <n v="0"/>
    <n v="0"/>
    <n v="0"/>
    <n v="0"/>
    <n v="0"/>
    <n v="3"/>
    <n v="11"/>
    <x v="0"/>
    <x v="1"/>
    <n v="2413"/>
    <n v="1"/>
    <n v="0"/>
    <n v="0"/>
    <n v="0"/>
    <n v="0"/>
    <n v="0"/>
    <n v="0"/>
    <n v="1"/>
    <n v="0"/>
    <n v="0"/>
    <x v="63"/>
    <n v="620"/>
    <n v="0"/>
    <x v="0"/>
    <s v=""/>
    <s v=""/>
    <s v=""/>
    <s v=""/>
    <n v="595"/>
  </r>
  <r>
    <s v="X608"/>
    <x v="65"/>
    <n v="0"/>
    <n v="1"/>
    <x v="1"/>
    <n v="34"/>
    <n v="801"/>
    <n v="0"/>
    <n v="80"/>
    <n v="0"/>
    <n v="0"/>
    <n v="35"/>
    <n v="5"/>
    <n v="8"/>
    <n v="3"/>
    <n v="12"/>
    <n v="5"/>
    <n v="0"/>
    <n v="1"/>
    <n v="0"/>
    <n v="0"/>
    <n v="0"/>
    <n v="0"/>
    <n v="3"/>
    <n v="11"/>
    <x v="0"/>
    <x v="4"/>
    <n v="2263"/>
    <n v="1"/>
    <n v="0"/>
    <n v="0"/>
    <n v="0"/>
    <n v="0"/>
    <n v="0"/>
    <n v="0"/>
    <n v="0"/>
    <n v="0"/>
    <n v="1"/>
    <x v="64"/>
    <n v="846"/>
    <n v="1"/>
    <x v="0"/>
    <s v=""/>
    <s v=""/>
    <s v=""/>
    <s v=""/>
    <n v="801"/>
  </r>
  <r>
    <s v="X614"/>
    <x v="66"/>
    <n v="0"/>
    <n v="1"/>
    <x v="1"/>
    <n v="64"/>
    <n v="635"/>
    <n v="15"/>
    <n v="100"/>
    <n v="20"/>
    <n v="7"/>
    <n v="131"/>
    <n v="1"/>
    <n v="9"/>
    <n v="3"/>
    <n v="9"/>
    <n v="6"/>
    <n v="0"/>
    <n v="0"/>
    <n v="0"/>
    <n v="0"/>
    <n v="0"/>
    <n v="0"/>
    <n v="3"/>
    <n v="11"/>
    <x v="0"/>
    <x v="17"/>
    <n v="2593"/>
    <n v="1"/>
    <n v="0"/>
    <n v="0"/>
    <n v="0"/>
    <n v="0"/>
    <n v="0"/>
    <n v="0"/>
    <n v="0"/>
    <n v="1"/>
    <n v="0"/>
    <x v="65"/>
    <n v="646"/>
    <n v="0"/>
    <x v="0"/>
    <s v=""/>
    <s v=""/>
    <s v=""/>
    <s v=""/>
    <n v="635"/>
  </r>
  <r>
    <s v="X623"/>
    <x v="67"/>
    <n v="0"/>
    <n v="0"/>
    <x v="0"/>
    <n v="53"/>
    <n v="437"/>
    <n v="8"/>
    <n v="206"/>
    <n v="160"/>
    <n v="49"/>
    <n v="42"/>
    <n v="2"/>
    <n v="7"/>
    <n v="10"/>
    <n v="5"/>
    <n v="6"/>
    <n v="1"/>
    <n v="0"/>
    <n v="0"/>
    <n v="0"/>
    <n v="0"/>
    <n v="0"/>
    <n v="3"/>
    <n v="11"/>
    <x v="1"/>
    <x v="27"/>
    <n v="2672"/>
    <n v="1"/>
    <n v="0"/>
    <n v="0"/>
    <n v="0"/>
    <n v="0"/>
    <n v="0"/>
    <n v="0"/>
    <n v="0"/>
    <n v="0"/>
    <n v="1"/>
    <x v="66"/>
    <n v="818"/>
    <n v="1"/>
    <x v="0"/>
    <s v=""/>
    <s v=""/>
    <s v=""/>
    <s v=""/>
    <n v="437"/>
  </r>
  <r>
    <s v="X624"/>
    <x v="68"/>
    <n v="0"/>
    <n v="1"/>
    <x v="1"/>
    <n v="77"/>
    <n v="527"/>
    <n v="24"/>
    <n v="230"/>
    <n v="32"/>
    <n v="24"/>
    <n v="65"/>
    <n v="2"/>
    <n v="6"/>
    <n v="4"/>
    <n v="12"/>
    <n v="4"/>
    <n v="0"/>
    <n v="0"/>
    <n v="0"/>
    <n v="0"/>
    <n v="0"/>
    <n v="0"/>
    <n v="3"/>
    <n v="11"/>
    <x v="0"/>
    <x v="26"/>
    <n v="2190"/>
    <n v="1"/>
    <n v="0"/>
    <n v="0"/>
    <n v="0"/>
    <n v="0"/>
    <n v="0"/>
    <n v="0"/>
    <n v="1"/>
    <n v="0"/>
    <n v="0"/>
    <x v="66"/>
    <n v="772"/>
    <n v="0"/>
    <x v="0"/>
    <s v=""/>
    <s v=""/>
    <s v=""/>
    <s v=""/>
    <n v="527"/>
  </r>
  <r>
    <s v="X629"/>
    <x v="69"/>
    <n v="0"/>
    <n v="0"/>
    <x v="0"/>
    <n v="35"/>
    <n v="483"/>
    <n v="74"/>
    <n v="114"/>
    <n v="169"/>
    <n v="37"/>
    <n v="18"/>
    <n v="1"/>
    <n v="5"/>
    <n v="10"/>
    <n v="13"/>
    <n v="3"/>
    <n v="0"/>
    <n v="0"/>
    <n v="0"/>
    <n v="0"/>
    <n v="0"/>
    <n v="0"/>
    <n v="3"/>
    <n v="11"/>
    <x v="1"/>
    <x v="9"/>
    <n v="2812"/>
    <n v="1"/>
    <n v="0"/>
    <n v="0"/>
    <n v="0"/>
    <n v="0"/>
    <n v="0"/>
    <n v="0"/>
    <n v="0"/>
    <n v="0"/>
    <n v="1"/>
    <x v="67"/>
    <n v="859"/>
    <n v="0"/>
    <x v="0"/>
    <s v=""/>
    <s v=""/>
    <s v=""/>
    <s v=""/>
    <n v="483"/>
  </r>
  <r>
    <s v="X639"/>
    <x v="70"/>
    <n v="0"/>
    <n v="1"/>
    <x v="1"/>
    <n v="95"/>
    <n v="312"/>
    <n v="21"/>
    <n v="206"/>
    <n v="102"/>
    <n v="92"/>
    <n v="149"/>
    <n v="3"/>
    <n v="7"/>
    <n v="3"/>
    <n v="10"/>
    <n v="5"/>
    <n v="0"/>
    <n v="0"/>
    <n v="0"/>
    <n v="0"/>
    <n v="0"/>
    <n v="0"/>
    <n v="3"/>
    <n v="11"/>
    <x v="0"/>
    <x v="28"/>
    <n v="2555"/>
    <n v="1"/>
    <n v="0"/>
    <n v="0"/>
    <n v="0"/>
    <n v="0"/>
    <n v="0"/>
    <n v="0"/>
    <n v="1"/>
    <n v="0"/>
    <n v="0"/>
    <x v="68"/>
    <n v="584"/>
    <n v="0"/>
    <x v="0"/>
    <s v=""/>
    <s v=""/>
    <s v=""/>
    <s v=""/>
    <n v="312"/>
  </r>
  <r>
    <s v="X649"/>
    <x v="71"/>
    <n v="0"/>
    <n v="1"/>
    <x v="1"/>
    <n v="54"/>
    <n v="574"/>
    <n v="8"/>
    <n v="216"/>
    <n v="21"/>
    <n v="16"/>
    <n v="33"/>
    <n v="1"/>
    <n v="4"/>
    <n v="3"/>
    <n v="5"/>
    <n v="1"/>
    <n v="0"/>
    <n v="0"/>
    <n v="0"/>
    <n v="0"/>
    <n v="0"/>
    <n v="0"/>
    <n v="3"/>
    <n v="11"/>
    <x v="0"/>
    <x v="2"/>
    <n v="2186"/>
    <n v="1"/>
    <n v="0"/>
    <n v="0"/>
    <n v="0"/>
    <n v="0"/>
    <n v="0"/>
    <n v="0"/>
    <n v="1"/>
    <n v="0"/>
    <n v="0"/>
    <x v="69"/>
    <n v="802"/>
    <n v="0"/>
    <x v="0"/>
    <s v=""/>
    <s v=""/>
    <s v=""/>
    <s v=""/>
    <n v="574"/>
  </r>
  <r>
    <s v="X662"/>
    <x v="72"/>
    <n v="0"/>
    <n v="2"/>
    <x v="2"/>
    <n v="46"/>
    <n v="554"/>
    <n v="41"/>
    <n v="215"/>
    <n v="11"/>
    <n v="0"/>
    <n v="24"/>
    <n v="3"/>
    <n v="10"/>
    <n v="2"/>
    <n v="10"/>
    <n v="5"/>
    <n v="0"/>
    <n v="0"/>
    <n v="0"/>
    <n v="0"/>
    <n v="0"/>
    <n v="0"/>
    <n v="3"/>
    <n v="11"/>
    <x v="0"/>
    <x v="17"/>
    <n v="2562"/>
    <n v="1"/>
    <n v="0"/>
    <n v="0"/>
    <n v="0"/>
    <n v="0"/>
    <n v="0"/>
    <n v="0"/>
    <n v="0"/>
    <n v="0"/>
    <n v="1"/>
    <x v="70"/>
    <n v="797"/>
    <n v="0"/>
    <x v="0"/>
    <s v=""/>
    <s v=""/>
    <s v=""/>
    <s v=""/>
    <n v="554"/>
  </r>
  <r>
    <s v="X686"/>
    <x v="73"/>
    <n v="0"/>
    <n v="1"/>
    <x v="1"/>
    <n v="28"/>
    <n v="324"/>
    <n v="48"/>
    <n v="186"/>
    <n v="39"/>
    <n v="18"/>
    <n v="198"/>
    <n v="6"/>
    <n v="6"/>
    <n v="8"/>
    <n v="4"/>
    <n v="7"/>
    <n v="1"/>
    <n v="0"/>
    <n v="0"/>
    <n v="0"/>
    <n v="0"/>
    <n v="0"/>
    <n v="3"/>
    <n v="11"/>
    <x v="1"/>
    <x v="17"/>
    <n v="2702"/>
    <n v="1"/>
    <n v="0"/>
    <n v="0"/>
    <n v="0"/>
    <n v="0"/>
    <n v="0"/>
    <n v="0"/>
    <n v="0"/>
    <n v="0"/>
    <n v="1"/>
    <x v="71"/>
    <n v="417"/>
    <n v="1"/>
    <x v="0"/>
    <s v=""/>
    <s v=""/>
    <s v=""/>
    <s v=""/>
    <n v="324"/>
  </r>
  <r>
    <s v="X687"/>
    <x v="74"/>
    <n v="1"/>
    <n v="0"/>
    <x v="1"/>
    <n v="8"/>
    <n v="588"/>
    <n v="7"/>
    <n v="76"/>
    <n v="110"/>
    <n v="15"/>
    <n v="15"/>
    <n v="2"/>
    <n v="8"/>
    <n v="4"/>
    <n v="9"/>
    <n v="6"/>
    <n v="0"/>
    <n v="0"/>
    <n v="0"/>
    <n v="0"/>
    <n v="0"/>
    <n v="0"/>
    <n v="3"/>
    <n v="11"/>
    <x v="0"/>
    <x v="3"/>
    <n v="2483"/>
    <n v="1"/>
    <n v="0"/>
    <n v="0"/>
    <n v="0"/>
    <n v="0"/>
    <n v="0"/>
    <n v="0"/>
    <n v="0"/>
    <n v="0"/>
    <n v="1"/>
    <x v="72"/>
    <n v="781"/>
    <n v="0"/>
    <x v="0"/>
    <s v=""/>
    <s v=""/>
    <s v=""/>
    <s v=""/>
    <n v="588"/>
  </r>
  <r>
    <s v="X697"/>
    <x v="75"/>
    <n v="0"/>
    <n v="1"/>
    <x v="1"/>
    <n v="14"/>
    <n v="691"/>
    <n v="7"/>
    <n v="69"/>
    <n v="0"/>
    <n v="7"/>
    <n v="23"/>
    <n v="4"/>
    <n v="2"/>
    <n v="2"/>
    <n v="7"/>
    <n v="8"/>
    <n v="0"/>
    <n v="1"/>
    <n v="0"/>
    <n v="0"/>
    <n v="0"/>
    <n v="0"/>
    <n v="3"/>
    <n v="11"/>
    <x v="0"/>
    <x v="11"/>
    <n v="2498"/>
    <n v="1"/>
    <n v="0"/>
    <n v="0"/>
    <n v="0"/>
    <n v="0"/>
    <n v="1"/>
    <n v="0"/>
    <n v="0"/>
    <n v="0"/>
    <n v="0"/>
    <x v="73"/>
    <n v="751"/>
    <n v="1"/>
    <x v="0"/>
    <s v=""/>
    <s v=""/>
    <s v=""/>
    <s v=""/>
    <n v="691"/>
  </r>
  <r>
    <s v="X701"/>
    <x v="76"/>
    <n v="0"/>
    <n v="1"/>
    <x v="1"/>
    <n v="29"/>
    <n v="386"/>
    <n v="23"/>
    <n v="95"/>
    <n v="54"/>
    <n v="41"/>
    <n v="196"/>
    <n v="4"/>
    <n v="2"/>
    <n v="11"/>
    <n v="5"/>
    <n v="2"/>
    <n v="0"/>
    <n v="0"/>
    <n v="0"/>
    <n v="0"/>
    <n v="0"/>
    <n v="0"/>
    <n v="3"/>
    <n v="11"/>
    <x v="0"/>
    <x v="1"/>
    <n v="2533"/>
    <n v="1"/>
    <n v="0"/>
    <n v="0"/>
    <n v="0"/>
    <n v="0"/>
    <n v="0"/>
    <n v="0"/>
    <n v="0"/>
    <n v="1"/>
    <n v="0"/>
    <x v="74"/>
    <n v="403"/>
    <n v="0"/>
    <x v="0"/>
    <s v=""/>
    <s v=""/>
    <s v=""/>
    <s v=""/>
    <n v="386"/>
  </r>
  <r>
    <s v="X704"/>
    <x v="77"/>
    <n v="0"/>
    <n v="1"/>
    <x v="1"/>
    <n v="95"/>
    <n v="631"/>
    <n v="0"/>
    <n v="115"/>
    <n v="10"/>
    <n v="7"/>
    <n v="30"/>
    <n v="3"/>
    <n v="9"/>
    <n v="2"/>
    <n v="10"/>
    <n v="7"/>
    <n v="0"/>
    <n v="0"/>
    <n v="0"/>
    <n v="0"/>
    <n v="0"/>
    <n v="0"/>
    <n v="3"/>
    <n v="11"/>
    <x v="0"/>
    <x v="9"/>
    <n v="2826"/>
    <n v="1"/>
    <n v="0"/>
    <n v="0"/>
    <n v="0"/>
    <n v="0"/>
    <n v="0"/>
    <n v="0"/>
    <n v="1"/>
    <n v="0"/>
    <n v="0"/>
    <x v="75"/>
    <n v="733"/>
    <n v="0"/>
    <x v="0"/>
    <s v=""/>
    <s v=""/>
    <s v=""/>
    <s v=""/>
    <n v="631"/>
  </r>
  <r>
    <s v="X706"/>
    <x v="78"/>
    <n v="0"/>
    <n v="1"/>
    <x v="1"/>
    <n v="80"/>
    <n v="708"/>
    <n v="7"/>
    <n v="62"/>
    <n v="0"/>
    <n v="0"/>
    <n v="15"/>
    <n v="2"/>
    <n v="11"/>
    <n v="3"/>
    <n v="7"/>
    <n v="8"/>
    <n v="0"/>
    <n v="0"/>
    <n v="0"/>
    <n v="0"/>
    <n v="0"/>
    <n v="0"/>
    <n v="3"/>
    <n v="11"/>
    <x v="0"/>
    <x v="28"/>
    <n v="2684"/>
    <n v="1"/>
    <n v="0"/>
    <n v="0"/>
    <n v="0"/>
    <n v="0"/>
    <n v="0"/>
    <n v="0"/>
    <n v="0"/>
    <n v="0"/>
    <n v="1"/>
    <x v="76"/>
    <n v="762"/>
    <n v="0"/>
    <x v="0"/>
    <s v=""/>
    <s v=""/>
    <s v=""/>
    <s v=""/>
    <n v="708"/>
  </r>
  <r>
    <s v="X707"/>
    <x v="79"/>
    <n v="0"/>
    <n v="1"/>
    <x v="1"/>
    <n v="12"/>
    <n v="71"/>
    <n v="99"/>
    <n v="278"/>
    <n v="185"/>
    <n v="121"/>
    <n v="38"/>
    <n v="1"/>
    <n v="5"/>
    <n v="10"/>
    <n v="5"/>
    <n v="1"/>
    <n v="0"/>
    <n v="0"/>
    <n v="0"/>
    <n v="0"/>
    <n v="0"/>
    <n v="0"/>
    <n v="3"/>
    <n v="11"/>
    <x v="0"/>
    <x v="6"/>
    <n v="2170"/>
    <n v="1"/>
    <n v="0"/>
    <n v="0"/>
    <n v="0"/>
    <n v="0"/>
    <n v="0"/>
    <n v="0"/>
    <n v="1"/>
    <n v="0"/>
    <n v="0"/>
    <x v="76"/>
    <n v="716"/>
    <n v="0"/>
    <x v="0"/>
    <s v=""/>
    <s v=""/>
    <s v=""/>
    <s v=""/>
    <n v="71"/>
  </r>
  <r>
    <s v="X709"/>
    <x v="80"/>
    <n v="0"/>
    <n v="0"/>
    <x v="0"/>
    <n v="84"/>
    <n v="408"/>
    <n v="61"/>
    <n v="109"/>
    <n v="48"/>
    <n v="122"/>
    <n v="41"/>
    <n v="1"/>
    <n v="5"/>
    <n v="7"/>
    <n v="9"/>
    <n v="4"/>
    <n v="0"/>
    <n v="0"/>
    <n v="0"/>
    <n v="1"/>
    <n v="0"/>
    <n v="0"/>
    <n v="3"/>
    <n v="11"/>
    <x v="0"/>
    <x v="29"/>
    <n v="2678"/>
    <n v="1"/>
    <n v="0"/>
    <n v="0"/>
    <n v="0"/>
    <n v="0"/>
    <n v="1"/>
    <n v="0"/>
    <n v="0"/>
    <n v="0"/>
    <n v="0"/>
    <x v="77"/>
    <n v="707"/>
    <n v="1"/>
    <x v="0"/>
    <s v=""/>
    <s v=""/>
    <s v=""/>
    <s v=""/>
    <n v="408"/>
  </r>
  <r>
    <s v="X712"/>
    <x v="81"/>
    <n v="0"/>
    <n v="0"/>
    <x v="0"/>
    <n v="18"/>
    <n v="163"/>
    <n v="23"/>
    <n v="424"/>
    <n v="27"/>
    <n v="65"/>
    <n v="76"/>
    <n v="1"/>
    <n v="3"/>
    <n v="10"/>
    <n v="13"/>
    <n v="1"/>
    <n v="0"/>
    <n v="0"/>
    <n v="0"/>
    <n v="0"/>
    <n v="0"/>
    <n v="0"/>
    <n v="3"/>
    <n v="11"/>
    <x v="0"/>
    <x v="19"/>
    <n v="2283"/>
    <n v="1"/>
    <n v="0"/>
    <n v="0"/>
    <n v="0"/>
    <n v="0"/>
    <n v="0"/>
    <n v="0"/>
    <n v="1"/>
    <n v="0"/>
    <n v="0"/>
    <x v="78"/>
    <n v="626"/>
    <n v="0"/>
    <x v="0"/>
    <s v=""/>
    <s v=""/>
    <s v=""/>
    <s v=""/>
    <n v="163"/>
  </r>
  <r>
    <s v="X713"/>
    <x v="81"/>
    <n v="0"/>
    <n v="0"/>
    <x v="0"/>
    <n v="18"/>
    <n v="163"/>
    <n v="23"/>
    <n v="424"/>
    <n v="27"/>
    <n v="65"/>
    <n v="76"/>
    <n v="1"/>
    <n v="3"/>
    <n v="10"/>
    <n v="13"/>
    <n v="1"/>
    <n v="0"/>
    <n v="0"/>
    <n v="0"/>
    <n v="0"/>
    <n v="0"/>
    <n v="0"/>
    <n v="3"/>
    <n v="11"/>
    <x v="1"/>
    <x v="19"/>
    <n v="2283"/>
    <n v="1"/>
    <n v="0"/>
    <n v="0"/>
    <n v="0"/>
    <n v="0"/>
    <n v="0"/>
    <n v="0"/>
    <n v="1"/>
    <n v="0"/>
    <n v="0"/>
    <x v="78"/>
    <n v="626"/>
    <n v="0"/>
    <x v="0"/>
    <s v=""/>
    <s v=""/>
    <s v=""/>
    <s v=""/>
    <n v="163"/>
  </r>
  <r>
    <s v="X739"/>
    <x v="82"/>
    <n v="0"/>
    <n v="1"/>
    <x v="1"/>
    <n v="99"/>
    <n v="321"/>
    <n v="11"/>
    <n v="309"/>
    <n v="33"/>
    <n v="26"/>
    <n v="34"/>
    <n v="3"/>
    <n v="9"/>
    <n v="3"/>
    <n v="5"/>
    <n v="4"/>
    <n v="0"/>
    <n v="0"/>
    <n v="0"/>
    <n v="0"/>
    <n v="0"/>
    <n v="0"/>
    <n v="3"/>
    <n v="11"/>
    <x v="0"/>
    <x v="12"/>
    <n v="2444"/>
    <n v="1"/>
    <n v="0"/>
    <n v="0"/>
    <n v="0"/>
    <n v="0"/>
    <n v="0"/>
    <n v="0"/>
    <n v="1"/>
    <n v="0"/>
    <n v="0"/>
    <x v="79"/>
    <n v="666"/>
    <n v="0"/>
    <x v="0"/>
    <s v=""/>
    <s v=""/>
    <s v=""/>
    <s v=""/>
    <n v="321"/>
  </r>
  <r>
    <s v="X741"/>
    <x v="83"/>
    <n v="0"/>
    <n v="1"/>
    <x v="1"/>
    <n v="12"/>
    <n v="357"/>
    <n v="35"/>
    <n v="271"/>
    <n v="28"/>
    <n v="28"/>
    <n v="14"/>
    <n v="3"/>
    <n v="6"/>
    <n v="2"/>
    <n v="12"/>
    <n v="5"/>
    <n v="0"/>
    <n v="0"/>
    <n v="0"/>
    <n v="0"/>
    <n v="0"/>
    <n v="0"/>
    <n v="3"/>
    <n v="11"/>
    <x v="0"/>
    <x v="25"/>
    <n v="2349"/>
    <n v="1"/>
    <n v="0"/>
    <n v="0"/>
    <n v="0"/>
    <n v="0"/>
    <n v="0"/>
    <n v="0"/>
    <n v="1"/>
    <n v="0"/>
    <n v="0"/>
    <x v="80"/>
    <n v="705"/>
    <n v="0"/>
    <x v="0"/>
    <s v=""/>
    <s v=""/>
    <s v=""/>
    <s v=""/>
    <n v="357"/>
  </r>
  <r>
    <s v="X743"/>
    <x v="84"/>
    <n v="0"/>
    <n v="1"/>
    <x v="1"/>
    <n v="23"/>
    <n v="641"/>
    <n v="7"/>
    <n v="56"/>
    <n v="0"/>
    <n v="0"/>
    <n v="28"/>
    <n v="8"/>
    <n v="10"/>
    <n v="4"/>
    <n v="6"/>
    <n v="8"/>
    <n v="0"/>
    <n v="1"/>
    <n v="0"/>
    <n v="1"/>
    <n v="0"/>
    <n v="0"/>
    <n v="3"/>
    <n v="11"/>
    <x v="0"/>
    <x v="17"/>
    <n v="2185"/>
    <n v="1"/>
    <n v="0"/>
    <n v="0"/>
    <n v="0"/>
    <n v="0"/>
    <n v="0"/>
    <n v="0"/>
    <n v="1"/>
    <n v="0"/>
    <n v="0"/>
    <x v="81"/>
    <n v="676"/>
    <n v="2"/>
    <x v="0"/>
    <s v=""/>
    <s v=""/>
    <s v=""/>
    <s v=""/>
    <n v="641"/>
  </r>
  <r>
    <s v="X748"/>
    <x v="85"/>
    <n v="0"/>
    <n v="1"/>
    <x v="1"/>
    <n v="49"/>
    <n v="382"/>
    <n v="138"/>
    <n v="65"/>
    <n v="60"/>
    <n v="26"/>
    <n v="59"/>
    <n v="6"/>
    <n v="5"/>
    <n v="2"/>
    <n v="12"/>
    <n v="5"/>
    <n v="0"/>
    <n v="0"/>
    <n v="0"/>
    <n v="0"/>
    <n v="0"/>
    <n v="0"/>
    <n v="3"/>
    <n v="11"/>
    <x v="0"/>
    <x v="14"/>
    <n v="2719"/>
    <n v="1"/>
    <n v="0"/>
    <n v="0"/>
    <n v="0"/>
    <n v="0"/>
    <n v="0"/>
    <n v="0"/>
    <n v="1"/>
    <n v="0"/>
    <n v="0"/>
    <x v="82"/>
    <n v="612"/>
    <n v="0"/>
    <x v="0"/>
    <s v=""/>
    <s v=""/>
    <s v=""/>
    <s v=""/>
    <n v="382"/>
  </r>
  <r>
    <s v="X763"/>
    <x v="86"/>
    <n v="0"/>
    <n v="1"/>
    <x v="1"/>
    <n v="87"/>
    <n v="243"/>
    <n v="131"/>
    <n v="217"/>
    <n v="85"/>
    <n v="6"/>
    <n v="26"/>
    <n v="2"/>
    <n v="3"/>
    <n v="3"/>
    <n v="13"/>
    <n v="2"/>
    <n v="0"/>
    <n v="0"/>
    <n v="0"/>
    <n v="0"/>
    <n v="0"/>
    <n v="0"/>
    <n v="3"/>
    <n v="11"/>
    <x v="0"/>
    <x v="22"/>
    <n v="2561"/>
    <n v="1"/>
    <n v="0"/>
    <n v="0"/>
    <n v="0"/>
    <n v="0"/>
    <n v="0"/>
    <n v="0"/>
    <n v="1"/>
    <n v="0"/>
    <n v="0"/>
    <x v="83"/>
    <n v="656"/>
    <n v="0"/>
    <x v="0"/>
    <s v=""/>
    <s v=""/>
    <s v=""/>
    <s v=""/>
    <n v="243"/>
  </r>
  <r>
    <s v="X774"/>
    <x v="87"/>
    <n v="0"/>
    <n v="1"/>
    <x v="1"/>
    <n v="99"/>
    <n v="372"/>
    <n v="18"/>
    <n v="126"/>
    <n v="47"/>
    <n v="48"/>
    <n v="78"/>
    <n v="2"/>
    <n v="5"/>
    <n v="2"/>
    <n v="11"/>
    <n v="4"/>
    <n v="0"/>
    <n v="0"/>
    <n v="0"/>
    <n v="0"/>
    <n v="0"/>
    <n v="0"/>
    <n v="3"/>
    <n v="11"/>
    <x v="0"/>
    <x v="26"/>
    <n v="2638"/>
    <n v="1"/>
    <n v="0"/>
    <n v="0"/>
    <n v="0"/>
    <n v="0"/>
    <n v="0"/>
    <n v="0"/>
    <n v="0"/>
    <n v="0"/>
    <n v="1"/>
    <x v="84"/>
    <n v="533"/>
    <n v="0"/>
    <x v="0"/>
    <s v=""/>
    <s v=""/>
    <s v=""/>
    <s v=""/>
    <n v="372"/>
  </r>
  <r>
    <s v="X781"/>
    <x v="88"/>
    <n v="0"/>
    <n v="0"/>
    <x v="0"/>
    <n v="85"/>
    <n v="504"/>
    <n v="13"/>
    <n v="131"/>
    <n v="8"/>
    <n v="0"/>
    <n v="26"/>
    <n v="1"/>
    <n v="9"/>
    <n v="4"/>
    <n v="6"/>
    <n v="7"/>
    <n v="0"/>
    <n v="1"/>
    <n v="0"/>
    <n v="0"/>
    <n v="0"/>
    <n v="0"/>
    <n v="3"/>
    <n v="11"/>
    <x v="0"/>
    <x v="30"/>
    <n v="2373"/>
    <n v="1"/>
    <n v="0"/>
    <n v="0"/>
    <n v="0"/>
    <n v="0"/>
    <n v="0"/>
    <n v="0"/>
    <n v="0"/>
    <n v="0"/>
    <n v="1"/>
    <x v="85"/>
    <n v="630"/>
    <n v="1"/>
    <x v="0"/>
    <s v=""/>
    <s v=""/>
    <s v=""/>
    <s v=""/>
    <n v="504"/>
  </r>
  <r>
    <s v="X789"/>
    <x v="89"/>
    <n v="0"/>
    <n v="1"/>
    <x v="1"/>
    <n v="88"/>
    <n v="317"/>
    <n v="25"/>
    <n v="265"/>
    <n v="25"/>
    <n v="19"/>
    <n v="12"/>
    <n v="3"/>
    <n v="5"/>
    <n v="3"/>
    <n v="11"/>
    <n v="5"/>
    <n v="0"/>
    <n v="0"/>
    <n v="0"/>
    <n v="0"/>
    <n v="0"/>
    <n v="0"/>
    <n v="3"/>
    <n v="11"/>
    <x v="0"/>
    <x v="13"/>
    <n v="2601"/>
    <n v="1"/>
    <n v="0"/>
    <n v="0"/>
    <n v="0"/>
    <n v="0"/>
    <n v="0"/>
    <n v="0"/>
    <n v="0"/>
    <n v="1"/>
    <n v="0"/>
    <x v="86"/>
    <n v="639"/>
    <n v="0"/>
    <x v="0"/>
    <s v=""/>
    <s v=""/>
    <s v=""/>
    <s v=""/>
    <n v="317"/>
  </r>
  <r>
    <s v="X807"/>
    <x v="90"/>
    <n v="0"/>
    <n v="1"/>
    <x v="1"/>
    <n v="21"/>
    <n v="443"/>
    <n v="5"/>
    <n v="71"/>
    <n v="21"/>
    <n v="16"/>
    <n v="82"/>
    <n v="2"/>
    <n v="8"/>
    <n v="2"/>
    <n v="7"/>
    <n v="7"/>
    <n v="0"/>
    <n v="0"/>
    <n v="0"/>
    <n v="0"/>
    <n v="0"/>
    <n v="0"/>
    <n v="3"/>
    <n v="11"/>
    <x v="0"/>
    <x v="6"/>
    <n v="2536"/>
    <n v="1"/>
    <n v="0"/>
    <n v="0"/>
    <n v="0"/>
    <n v="0"/>
    <n v="0"/>
    <n v="0"/>
    <n v="1"/>
    <n v="0"/>
    <n v="0"/>
    <x v="87"/>
    <n v="474"/>
    <n v="0"/>
    <x v="0"/>
    <s v=""/>
    <s v=""/>
    <s v=""/>
    <s v=""/>
    <n v="443"/>
  </r>
  <r>
    <s v="X809"/>
    <x v="91"/>
    <n v="0"/>
    <n v="1"/>
    <x v="1"/>
    <n v="88"/>
    <n v="537"/>
    <n v="6"/>
    <n v="42"/>
    <n v="16"/>
    <n v="6"/>
    <n v="30"/>
    <n v="2"/>
    <n v="9"/>
    <n v="3"/>
    <n v="6"/>
    <n v="8"/>
    <n v="0"/>
    <n v="0"/>
    <n v="0"/>
    <n v="0"/>
    <n v="0"/>
    <n v="0"/>
    <n v="3"/>
    <n v="11"/>
    <x v="0"/>
    <x v="31"/>
    <n v="2604"/>
    <n v="1"/>
    <n v="0"/>
    <n v="0"/>
    <n v="0"/>
    <n v="0"/>
    <n v="0"/>
    <n v="0"/>
    <n v="1"/>
    <n v="0"/>
    <n v="0"/>
    <x v="88"/>
    <n v="577"/>
    <n v="0"/>
    <x v="0"/>
    <s v=""/>
    <s v=""/>
    <s v=""/>
    <s v=""/>
    <n v="537"/>
  </r>
  <r>
    <s v="X833"/>
    <x v="92"/>
    <n v="1"/>
    <n v="0"/>
    <x v="1"/>
    <n v="11"/>
    <n v="180"/>
    <n v="60"/>
    <n v="241"/>
    <n v="13"/>
    <n v="54"/>
    <n v="54"/>
    <n v="2"/>
    <n v="5"/>
    <n v="5"/>
    <n v="7"/>
    <n v="4"/>
    <n v="0"/>
    <n v="0"/>
    <n v="0"/>
    <n v="0"/>
    <n v="0"/>
    <n v="0"/>
    <n v="3"/>
    <n v="11"/>
    <x v="1"/>
    <x v="5"/>
    <n v="2301"/>
    <n v="1"/>
    <n v="0"/>
    <n v="0"/>
    <n v="0"/>
    <n v="0"/>
    <n v="0"/>
    <n v="0"/>
    <n v="1"/>
    <n v="0"/>
    <n v="0"/>
    <x v="89"/>
    <n v="494"/>
    <n v="0"/>
    <x v="0"/>
    <s v=""/>
    <s v=""/>
    <s v=""/>
    <s v=""/>
    <n v="180"/>
  </r>
  <r>
    <s v="X834"/>
    <x v="93"/>
    <n v="0"/>
    <n v="0"/>
    <x v="0"/>
    <n v="11"/>
    <n v="123"/>
    <n v="133"/>
    <n v="142"/>
    <n v="71"/>
    <n v="44"/>
    <n v="88"/>
    <n v="1"/>
    <n v="6"/>
    <n v="2"/>
    <n v="8"/>
    <n v="6"/>
    <n v="0"/>
    <n v="0"/>
    <n v="0"/>
    <n v="0"/>
    <n v="0"/>
    <n v="0"/>
    <n v="3"/>
    <n v="11"/>
    <x v="0"/>
    <x v="1"/>
    <n v="2628"/>
    <n v="1"/>
    <n v="0"/>
    <n v="0"/>
    <n v="0"/>
    <n v="0"/>
    <n v="0"/>
    <n v="0"/>
    <n v="0"/>
    <n v="0"/>
    <n v="1"/>
    <x v="90"/>
    <n v="425"/>
    <n v="0"/>
    <x v="0"/>
    <s v=""/>
    <s v=""/>
    <s v=""/>
    <s v=""/>
    <n v="123"/>
  </r>
  <r>
    <s v="X838"/>
    <x v="94"/>
    <n v="1"/>
    <n v="1"/>
    <x v="2"/>
    <n v="64"/>
    <n v="379"/>
    <n v="4"/>
    <n v="93"/>
    <n v="12"/>
    <n v="9"/>
    <n v="98"/>
    <n v="7"/>
    <n v="6"/>
    <n v="6"/>
    <n v="4"/>
    <n v="6"/>
    <n v="0"/>
    <n v="0"/>
    <n v="0"/>
    <n v="0"/>
    <n v="0"/>
    <n v="0"/>
    <n v="3"/>
    <n v="11"/>
    <x v="0"/>
    <x v="10"/>
    <n v="2523"/>
    <n v="1"/>
    <n v="0"/>
    <n v="0"/>
    <n v="0"/>
    <n v="0"/>
    <n v="0"/>
    <n v="0"/>
    <n v="0"/>
    <n v="1"/>
    <n v="0"/>
    <x v="91"/>
    <n v="399"/>
    <n v="0"/>
    <x v="0"/>
    <s v=""/>
    <s v=""/>
    <s v=""/>
    <s v=""/>
    <n v="379"/>
  </r>
  <r>
    <s v="X840"/>
    <x v="95"/>
    <n v="0"/>
    <n v="1"/>
    <x v="1"/>
    <n v="34"/>
    <n v="235"/>
    <n v="65"/>
    <n v="164"/>
    <n v="50"/>
    <n v="49"/>
    <n v="27"/>
    <n v="4"/>
    <n v="7"/>
    <n v="3"/>
    <n v="7"/>
    <n v="6"/>
    <n v="0"/>
    <n v="0"/>
    <n v="0"/>
    <n v="0"/>
    <n v="0"/>
    <n v="0"/>
    <n v="3"/>
    <n v="11"/>
    <x v="0"/>
    <x v="10"/>
    <n v="2752"/>
    <n v="1"/>
    <n v="0"/>
    <n v="0"/>
    <n v="0"/>
    <n v="0"/>
    <n v="0"/>
    <n v="0"/>
    <n v="1"/>
    <n v="0"/>
    <n v="0"/>
    <x v="92"/>
    <n v="536"/>
    <n v="0"/>
    <x v="0"/>
    <s v=""/>
    <s v=""/>
    <s v=""/>
    <s v=""/>
    <n v="235"/>
  </r>
  <r>
    <s v="X878"/>
    <x v="96"/>
    <n v="0"/>
    <n v="1"/>
    <x v="1"/>
    <n v="50"/>
    <n v="448"/>
    <n v="4"/>
    <n v="34"/>
    <n v="6"/>
    <n v="4"/>
    <n v="39"/>
    <n v="3"/>
    <n v="8"/>
    <n v="1"/>
    <n v="7"/>
    <n v="5"/>
    <n v="0"/>
    <n v="1"/>
    <n v="0"/>
    <n v="0"/>
    <n v="0"/>
    <n v="0"/>
    <n v="3"/>
    <n v="11"/>
    <x v="0"/>
    <x v="22"/>
    <n v="2159"/>
    <n v="1"/>
    <n v="0"/>
    <n v="0"/>
    <n v="0"/>
    <n v="0"/>
    <n v="0"/>
    <n v="0"/>
    <n v="1"/>
    <n v="0"/>
    <n v="0"/>
    <x v="93"/>
    <n v="457"/>
    <n v="1"/>
    <x v="0"/>
    <s v=""/>
    <s v=""/>
    <s v=""/>
    <s v=""/>
    <n v="448"/>
  </r>
  <r>
    <s v="X888"/>
    <x v="97"/>
    <n v="0"/>
    <n v="1"/>
    <x v="1"/>
    <n v="31"/>
    <n v="302"/>
    <n v="29"/>
    <n v="131"/>
    <n v="32"/>
    <n v="0"/>
    <n v="27"/>
    <n v="6"/>
    <n v="8"/>
    <n v="1"/>
    <n v="7"/>
    <n v="8"/>
    <n v="0"/>
    <n v="0"/>
    <n v="0"/>
    <n v="0"/>
    <n v="0"/>
    <n v="0"/>
    <n v="3"/>
    <n v="11"/>
    <x v="0"/>
    <x v="18"/>
    <n v="2660"/>
    <n v="1"/>
    <n v="0"/>
    <n v="0"/>
    <n v="0"/>
    <n v="0"/>
    <n v="1"/>
    <n v="0"/>
    <n v="0"/>
    <n v="0"/>
    <n v="0"/>
    <x v="94"/>
    <n v="467"/>
    <n v="0"/>
    <x v="0"/>
    <s v=""/>
    <s v=""/>
    <s v=""/>
    <s v=""/>
    <n v="302"/>
  </r>
  <r>
    <s v="X903"/>
    <x v="98"/>
    <n v="0"/>
    <n v="1"/>
    <x v="1"/>
    <n v="1"/>
    <n v="158"/>
    <n v="35"/>
    <n v="179"/>
    <n v="0"/>
    <n v="0"/>
    <n v="125"/>
    <n v="2"/>
    <n v="7"/>
    <n v="2"/>
    <n v="8"/>
    <n v="5"/>
    <n v="1"/>
    <n v="0"/>
    <n v="0"/>
    <n v="0"/>
    <n v="0"/>
    <n v="0"/>
    <n v="3"/>
    <n v="11"/>
    <x v="1"/>
    <x v="5"/>
    <n v="2720"/>
    <n v="1"/>
    <n v="0"/>
    <n v="0"/>
    <n v="0"/>
    <n v="0"/>
    <n v="0"/>
    <n v="0"/>
    <n v="1"/>
    <n v="0"/>
    <n v="0"/>
    <x v="95"/>
    <n v="247"/>
    <n v="1"/>
    <x v="0"/>
    <s v=""/>
    <s v=""/>
    <s v=""/>
    <s v=""/>
    <n v="158"/>
  </r>
  <r>
    <s v="X910"/>
    <x v="99"/>
    <n v="0"/>
    <n v="1"/>
    <x v="1"/>
    <n v="98"/>
    <n v="459"/>
    <n v="0"/>
    <n v="24"/>
    <n v="6"/>
    <n v="0"/>
    <n v="4"/>
    <n v="6"/>
    <n v="4"/>
    <n v="5"/>
    <n v="7"/>
    <n v="6"/>
    <n v="0"/>
    <n v="1"/>
    <n v="0"/>
    <n v="0"/>
    <n v="0"/>
    <n v="0"/>
    <n v="3"/>
    <n v="11"/>
    <x v="1"/>
    <x v="23"/>
    <n v="2792"/>
    <n v="1"/>
    <n v="0"/>
    <n v="0"/>
    <n v="0"/>
    <n v="0"/>
    <n v="0"/>
    <n v="0"/>
    <n v="0"/>
    <n v="0"/>
    <n v="1"/>
    <x v="96"/>
    <n v="485"/>
    <n v="1"/>
    <x v="0"/>
    <s v=""/>
    <s v=""/>
    <s v=""/>
    <s v=""/>
    <n v="459"/>
  </r>
  <r>
    <s v="X911"/>
    <x v="99"/>
    <n v="0"/>
    <n v="1"/>
    <x v="1"/>
    <n v="98"/>
    <n v="459"/>
    <n v="0"/>
    <n v="24"/>
    <n v="6"/>
    <n v="0"/>
    <n v="4"/>
    <n v="6"/>
    <n v="4"/>
    <n v="5"/>
    <n v="7"/>
    <n v="6"/>
    <n v="0"/>
    <n v="1"/>
    <n v="0"/>
    <n v="0"/>
    <n v="0"/>
    <n v="0"/>
    <n v="3"/>
    <n v="11"/>
    <x v="0"/>
    <x v="23"/>
    <n v="2792"/>
    <n v="1"/>
    <n v="0"/>
    <n v="0"/>
    <n v="0"/>
    <n v="0"/>
    <n v="0"/>
    <n v="0"/>
    <n v="0"/>
    <n v="0"/>
    <n v="1"/>
    <x v="96"/>
    <n v="485"/>
    <n v="1"/>
    <x v="0"/>
    <s v=""/>
    <s v=""/>
    <s v=""/>
    <s v=""/>
    <n v="459"/>
  </r>
  <r>
    <s v="X914"/>
    <x v="100"/>
    <n v="0"/>
    <n v="1"/>
    <x v="1"/>
    <n v="29"/>
    <n v="230"/>
    <n v="35"/>
    <n v="75"/>
    <n v="63"/>
    <n v="57"/>
    <n v="31"/>
    <n v="3"/>
    <n v="7"/>
    <n v="1"/>
    <n v="7"/>
    <n v="5"/>
    <n v="0"/>
    <n v="0"/>
    <n v="0"/>
    <n v="0"/>
    <n v="0"/>
    <n v="0"/>
    <n v="3"/>
    <n v="11"/>
    <x v="0"/>
    <x v="14"/>
    <n v="2383"/>
    <n v="1"/>
    <n v="0"/>
    <n v="0"/>
    <n v="0"/>
    <n v="0"/>
    <n v="1"/>
    <n v="0"/>
    <n v="0"/>
    <n v="0"/>
    <n v="0"/>
    <x v="97"/>
    <n v="429"/>
    <n v="0"/>
    <x v="0"/>
    <s v=""/>
    <s v=""/>
    <s v=""/>
    <s v=""/>
    <n v="230"/>
  </r>
  <r>
    <s v="X952"/>
    <x v="101"/>
    <n v="1"/>
    <n v="1"/>
    <x v="2"/>
    <n v="30"/>
    <n v="160"/>
    <n v="15"/>
    <n v="196"/>
    <n v="15"/>
    <n v="11"/>
    <n v="50"/>
    <n v="8"/>
    <n v="6"/>
    <n v="1"/>
    <n v="7"/>
    <n v="8"/>
    <n v="0"/>
    <n v="0"/>
    <n v="0"/>
    <n v="0"/>
    <n v="0"/>
    <n v="0"/>
    <n v="3"/>
    <n v="11"/>
    <x v="0"/>
    <x v="24"/>
    <n v="2554"/>
    <n v="1"/>
    <n v="0"/>
    <n v="0"/>
    <n v="0"/>
    <n v="0"/>
    <n v="0"/>
    <n v="0"/>
    <n v="1"/>
    <n v="0"/>
    <n v="0"/>
    <x v="98"/>
    <n v="347"/>
    <n v="0"/>
    <x v="0"/>
    <s v=""/>
    <s v=""/>
    <s v=""/>
    <s v=""/>
    <n v="160"/>
  </r>
  <r>
    <s v="X960"/>
    <x v="102"/>
    <n v="0"/>
    <n v="1"/>
    <x v="1"/>
    <n v="68"/>
    <n v="315"/>
    <n v="0"/>
    <n v="31"/>
    <n v="4"/>
    <n v="0"/>
    <n v="91"/>
    <n v="4"/>
    <n v="5"/>
    <n v="5"/>
    <n v="3"/>
    <n v="8"/>
    <n v="1"/>
    <n v="0"/>
    <n v="0"/>
    <n v="0"/>
    <n v="0"/>
    <n v="0"/>
    <n v="3"/>
    <n v="11"/>
    <x v="0"/>
    <x v="9"/>
    <n v="2660"/>
    <n v="1"/>
    <n v="0"/>
    <n v="0"/>
    <n v="0"/>
    <n v="0"/>
    <n v="0"/>
    <n v="0"/>
    <n v="1"/>
    <n v="0"/>
    <n v="0"/>
    <x v="99"/>
    <n v="259"/>
    <n v="1"/>
    <x v="0"/>
    <s v=""/>
    <s v=""/>
    <s v=""/>
    <s v=""/>
    <n v="315"/>
  </r>
  <r>
    <s v="X979"/>
    <x v="103"/>
    <n v="0"/>
    <n v="0"/>
    <x v="0"/>
    <n v="27"/>
    <n v="125"/>
    <n v="16"/>
    <n v="98"/>
    <n v="134"/>
    <n v="21"/>
    <n v="27"/>
    <n v="1"/>
    <n v="6"/>
    <n v="7"/>
    <n v="4"/>
    <n v="3"/>
    <n v="1"/>
    <n v="0"/>
    <n v="0"/>
    <n v="0"/>
    <n v="0"/>
    <n v="0"/>
    <n v="3"/>
    <n v="11"/>
    <x v="0"/>
    <x v="32"/>
    <n v="2382"/>
    <n v="1"/>
    <n v="0"/>
    <n v="0"/>
    <n v="0"/>
    <n v="0"/>
    <n v="0"/>
    <n v="0"/>
    <n v="1"/>
    <n v="0"/>
    <n v="0"/>
    <x v="100"/>
    <n v="367"/>
    <n v="1"/>
    <x v="0"/>
    <s v=""/>
    <s v=""/>
    <s v=""/>
    <s v=""/>
    <n v="125"/>
  </r>
  <r>
    <s v="X1009"/>
    <x v="104"/>
    <n v="1"/>
    <n v="1"/>
    <x v="2"/>
    <n v="2"/>
    <n v="229"/>
    <n v="7"/>
    <n v="140"/>
    <n v="10"/>
    <n v="3"/>
    <n v="11"/>
    <n v="7"/>
    <n v="5"/>
    <n v="1"/>
    <n v="8"/>
    <n v="7"/>
    <n v="0"/>
    <n v="0"/>
    <n v="0"/>
    <n v="0"/>
    <n v="0"/>
    <n v="0"/>
    <n v="3"/>
    <n v="11"/>
    <x v="1"/>
    <x v="24"/>
    <n v="2461"/>
    <n v="1"/>
    <n v="0"/>
    <n v="0"/>
    <n v="0"/>
    <n v="0"/>
    <n v="0"/>
    <n v="0"/>
    <n v="0"/>
    <n v="1"/>
    <n v="0"/>
    <x v="101"/>
    <n v="378"/>
    <n v="0"/>
    <x v="0"/>
    <s v=""/>
    <s v=""/>
    <s v=""/>
    <s v=""/>
    <n v="229"/>
  </r>
  <r>
    <s v="X1023"/>
    <x v="105"/>
    <n v="0"/>
    <n v="0"/>
    <x v="0"/>
    <n v="62"/>
    <n v="248"/>
    <n v="3"/>
    <n v="81"/>
    <n v="4"/>
    <n v="3"/>
    <n v="51"/>
    <n v="3"/>
    <n v="7"/>
    <n v="1"/>
    <n v="5"/>
    <n v="8"/>
    <n v="0"/>
    <n v="0"/>
    <n v="0"/>
    <n v="0"/>
    <n v="0"/>
    <n v="0"/>
    <n v="3"/>
    <n v="11"/>
    <x v="0"/>
    <x v="33"/>
    <n v="2540"/>
    <n v="1"/>
    <n v="0"/>
    <n v="0"/>
    <n v="0"/>
    <n v="0"/>
    <n v="0"/>
    <n v="0"/>
    <n v="0"/>
    <n v="1"/>
    <n v="0"/>
    <x v="102"/>
    <n v="288"/>
    <n v="0"/>
    <x v="0"/>
    <s v=""/>
    <s v=""/>
    <s v=""/>
    <s v=""/>
    <n v="248"/>
  </r>
  <r>
    <s v="X1026"/>
    <x v="106"/>
    <n v="1"/>
    <n v="1"/>
    <x v="2"/>
    <n v="54"/>
    <n v="165"/>
    <n v="3"/>
    <n v="147"/>
    <n v="4"/>
    <n v="24"/>
    <n v="41"/>
    <n v="7"/>
    <n v="6"/>
    <n v="2"/>
    <n v="5"/>
    <n v="8"/>
    <n v="0"/>
    <n v="0"/>
    <n v="0"/>
    <n v="0"/>
    <n v="0"/>
    <n v="0"/>
    <n v="3"/>
    <n v="11"/>
    <x v="1"/>
    <x v="13"/>
    <n v="2717"/>
    <n v="1"/>
    <n v="0"/>
    <n v="0"/>
    <n v="0"/>
    <n v="0"/>
    <n v="0"/>
    <n v="0"/>
    <n v="1"/>
    <n v="0"/>
    <n v="0"/>
    <x v="103"/>
    <n v="302"/>
    <n v="0"/>
    <x v="0"/>
    <s v=""/>
    <s v=""/>
    <s v=""/>
    <s v=""/>
    <n v="165"/>
  </r>
  <r>
    <s v="X1031"/>
    <x v="107"/>
    <n v="0"/>
    <n v="1"/>
    <x v="1"/>
    <n v="30"/>
    <n v="229"/>
    <n v="27"/>
    <n v="71"/>
    <n v="13"/>
    <n v="3"/>
    <n v="34"/>
    <n v="4"/>
    <n v="7"/>
    <n v="1"/>
    <n v="5"/>
    <n v="9"/>
    <n v="0"/>
    <n v="0"/>
    <n v="0"/>
    <n v="0"/>
    <n v="0"/>
    <n v="0"/>
    <n v="3"/>
    <n v="11"/>
    <x v="0"/>
    <x v="26"/>
    <n v="2818"/>
    <n v="1"/>
    <n v="0"/>
    <n v="0"/>
    <n v="0"/>
    <n v="0"/>
    <n v="0"/>
    <n v="0"/>
    <n v="1"/>
    <n v="0"/>
    <n v="0"/>
    <x v="104"/>
    <n v="309"/>
    <n v="0"/>
    <x v="0"/>
    <s v=""/>
    <s v=""/>
    <s v=""/>
    <s v=""/>
    <n v="229"/>
  </r>
  <r>
    <s v="X1042"/>
    <x v="108"/>
    <n v="0"/>
    <n v="1"/>
    <x v="1"/>
    <n v="9"/>
    <n v="219"/>
    <n v="3"/>
    <n v="100"/>
    <n v="26"/>
    <n v="0"/>
    <n v="17"/>
    <n v="2"/>
    <n v="7"/>
    <n v="1"/>
    <n v="5"/>
    <n v="8"/>
    <n v="0"/>
    <n v="0"/>
    <n v="0"/>
    <n v="0"/>
    <n v="0"/>
    <n v="0"/>
    <n v="3"/>
    <n v="11"/>
    <x v="0"/>
    <x v="18"/>
    <n v="2854"/>
    <n v="1"/>
    <n v="0"/>
    <n v="0"/>
    <n v="0"/>
    <n v="0"/>
    <n v="0"/>
    <n v="0"/>
    <n v="1"/>
    <n v="0"/>
    <n v="0"/>
    <x v="105"/>
    <n v="331"/>
    <n v="0"/>
    <x v="0"/>
    <s v=""/>
    <s v=""/>
    <s v=""/>
    <s v=""/>
    <n v="219"/>
  </r>
  <r>
    <s v="X1045"/>
    <x v="109"/>
    <n v="0"/>
    <n v="1"/>
    <x v="1"/>
    <n v="48"/>
    <n v="267"/>
    <n v="3"/>
    <n v="30"/>
    <n v="4"/>
    <n v="0"/>
    <n v="57"/>
    <n v="4"/>
    <n v="5"/>
    <n v="2"/>
    <n v="5"/>
    <n v="6"/>
    <n v="0"/>
    <n v="0"/>
    <n v="0"/>
    <n v="0"/>
    <n v="0"/>
    <n v="0"/>
    <n v="3"/>
    <n v="11"/>
    <x v="0"/>
    <x v="29"/>
    <n v="2587"/>
    <n v="1"/>
    <n v="0"/>
    <n v="0"/>
    <n v="0"/>
    <n v="0"/>
    <n v="0"/>
    <n v="0"/>
    <n v="0"/>
    <n v="0"/>
    <n v="1"/>
    <x v="106"/>
    <n v="247"/>
    <n v="0"/>
    <x v="0"/>
    <s v=""/>
    <s v=""/>
    <s v=""/>
    <s v=""/>
    <n v="267"/>
  </r>
  <r>
    <s v="X1057"/>
    <x v="110"/>
    <n v="0"/>
    <n v="1"/>
    <x v="1"/>
    <n v="34"/>
    <n v="244"/>
    <n v="8"/>
    <n v="32"/>
    <n v="7"/>
    <n v="2"/>
    <n v="50"/>
    <n v="4"/>
    <n v="3"/>
    <n v="1"/>
    <n v="8"/>
    <n v="4"/>
    <n v="0"/>
    <n v="0"/>
    <n v="0"/>
    <n v="0"/>
    <n v="0"/>
    <n v="0"/>
    <n v="3"/>
    <n v="11"/>
    <x v="0"/>
    <x v="34"/>
    <n v="2397"/>
    <n v="1"/>
    <n v="0"/>
    <n v="0"/>
    <n v="0"/>
    <n v="0"/>
    <n v="0"/>
    <n v="0"/>
    <n v="1"/>
    <n v="0"/>
    <n v="0"/>
    <x v="107"/>
    <n v="243"/>
    <n v="0"/>
    <x v="0"/>
    <s v=""/>
    <s v=""/>
    <s v=""/>
    <s v=""/>
    <n v="244"/>
  </r>
  <r>
    <s v="X1063"/>
    <x v="111"/>
    <n v="1"/>
    <n v="1"/>
    <x v="2"/>
    <n v="67"/>
    <n v="146"/>
    <n v="0"/>
    <n v="93"/>
    <n v="7"/>
    <n v="13"/>
    <n v="73"/>
    <n v="5"/>
    <n v="4"/>
    <n v="2"/>
    <n v="5"/>
    <n v="7"/>
    <n v="0"/>
    <n v="0"/>
    <n v="0"/>
    <n v="0"/>
    <n v="0"/>
    <n v="0"/>
    <n v="3"/>
    <n v="11"/>
    <x v="0"/>
    <x v="12"/>
    <n v="2567"/>
    <n v="1"/>
    <n v="0"/>
    <n v="0"/>
    <n v="0"/>
    <n v="0"/>
    <n v="0"/>
    <n v="0"/>
    <n v="0"/>
    <n v="1"/>
    <n v="0"/>
    <x v="108"/>
    <n v="186"/>
    <n v="0"/>
    <x v="0"/>
    <s v=""/>
    <s v=""/>
    <s v=""/>
    <s v=""/>
    <n v="146"/>
  </r>
  <r>
    <s v="X1064"/>
    <x v="112"/>
    <n v="0"/>
    <n v="1"/>
    <x v="1"/>
    <n v="9"/>
    <n v="174"/>
    <n v="18"/>
    <n v="81"/>
    <n v="28"/>
    <n v="6"/>
    <n v="24"/>
    <n v="3"/>
    <n v="3"/>
    <n v="2"/>
    <n v="7"/>
    <n v="3"/>
    <n v="0"/>
    <n v="0"/>
    <n v="0"/>
    <n v="0"/>
    <n v="0"/>
    <n v="0"/>
    <n v="3"/>
    <n v="11"/>
    <x v="0"/>
    <x v="1"/>
    <n v="2395"/>
    <n v="1"/>
    <n v="0"/>
    <n v="0"/>
    <n v="0"/>
    <n v="0"/>
    <n v="0"/>
    <n v="0"/>
    <n v="0"/>
    <n v="0"/>
    <n v="1"/>
    <x v="109"/>
    <n v="283"/>
    <n v="0"/>
    <x v="0"/>
    <s v=""/>
    <s v=""/>
    <s v=""/>
    <s v=""/>
    <n v="174"/>
  </r>
  <r>
    <s v="X1092"/>
    <x v="113"/>
    <n v="1"/>
    <n v="1"/>
    <x v="2"/>
    <n v="53"/>
    <n v="233"/>
    <n v="2"/>
    <n v="53"/>
    <n v="3"/>
    <n v="5"/>
    <n v="14"/>
    <n v="3"/>
    <n v="6"/>
    <n v="1"/>
    <n v="5"/>
    <n v="6"/>
    <n v="0"/>
    <n v="0"/>
    <n v="0"/>
    <n v="0"/>
    <n v="0"/>
    <n v="0"/>
    <n v="3"/>
    <n v="11"/>
    <x v="0"/>
    <x v="22"/>
    <n v="2385"/>
    <n v="1"/>
    <n v="0"/>
    <n v="0"/>
    <n v="0"/>
    <n v="0"/>
    <n v="0"/>
    <n v="0"/>
    <n v="0"/>
    <n v="1"/>
    <n v="0"/>
    <x v="110"/>
    <n v="282"/>
    <n v="0"/>
    <x v="0"/>
    <s v=""/>
    <s v=""/>
    <s v=""/>
    <s v=""/>
    <n v="233"/>
  </r>
  <r>
    <s v="X1093"/>
    <x v="114"/>
    <n v="1"/>
    <n v="1"/>
    <x v="2"/>
    <n v="48"/>
    <n v="183"/>
    <n v="5"/>
    <n v="65"/>
    <n v="3"/>
    <n v="5"/>
    <n v="49"/>
    <n v="5"/>
    <n v="5"/>
    <n v="2"/>
    <n v="4"/>
    <n v="9"/>
    <n v="0"/>
    <n v="0"/>
    <n v="0"/>
    <n v="0"/>
    <n v="0"/>
    <n v="0"/>
    <n v="3"/>
    <n v="11"/>
    <x v="0"/>
    <x v="5"/>
    <n v="2648"/>
    <n v="1"/>
    <n v="0"/>
    <n v="0"/>
    <n v="0"/>
    <n v="0"/>
    <n v="0"/>
    <n v="0"/>
    <n v="1"/>
    <n v="0"/>
    <n v="0"/>
    <x v="110"/>
    <n v="212"/>
    <n v="0"/>
    <x v="0"/>
    <s v=""/>
    <s v=""/>
    <s v=""/>
    <s v=""/>
    <n v="183"/>
  </r>
  <r>
    <s v="X1094"/>
    <x v="115"/>
    <n v="1"/>
    <n v="0"/>
    <x v="1"/>
    <n v="99"/>
    <n v="185"/>
    <n v="2"/>
    <n v="88"/>
    <n v="15"/>
    <n v="5"/>
    <n v="14"/>
    <n v="2"/>
    <n v="6"/>
    <n v="1"/>
    <n v="5"/>
    <n v="8"/>
    <n v="0"/>
    <n v="0"/>
    <n v="0"/>
    <n v="0"/>
    <n v="0"/>
    <n v="0"/>
    <n v="3"/>
    <n v="11"/>
    <x v="0"/>
    <x v="26"/>
    <n v="2732"/>
    <n v="1"/>
    <n v="0"/>
    <n v="0"/>
    <n v="0"/>
    <n v="0"/>
    <n v="0"/>
    <n v="0"/>
    <n v="1"/>
    <n v="0"/>
    <n v="0"/>
    <x v="111"/>
    <n v="281"/>
    <n v="0"/>
    <x v="0"/>
    <s v=""/>
    <s v=""/>
    <s v=""/>
    <s v=""/>
    <n v="185"/>
  </r>
  <r>
    <s v="X1097"/>
    <x v="116"/>
    <n v="1"/>
    <n v="1"/>
    <x v="2"/>
    <n v="83"/>
    <n v="135"/>
    <n v="25"/>
    <n v="51"/>
    <n v="23"/>
    <n v="25"/>
    <n v="46"/>
    <n v="2"/>
    <n v="4"/>
    <n v="2"/>
    <n v="5"/>
    <n v="3"/>
    <n v="0"/>
    <n v="0"/>
    <n v="0"/>
    <n v="0"/>
    <n v="0"/>
    <n v="0"/>
    <n v="3"/>
    <n v="11"/>
    <x v="0"/>
    <x v="35"/>
    <n v="2431"/>
    <n v="1"/>
    <n v="0"/>
    <n v="0"/>
    <n v="0"/>
    <n v="0"/>
    <n v="0"/>
    <n v="0"/>
    <n v="1"/>
    <n v="0"/>
    <n v="0"/>
    <x v="112"/>
    <n v="213"/>
    <n v="0"/>
    <x v="0"/>
    <s v=""/>
    <s v=""/>
    <s v=""/>
    <s v=""/>
    <n v="135"/>
  </r>
  <r>
    <s v="X1099"/>
    <x v="117"/>
    <n v="0"/>
    <n v="2"/>
    <x v="2"/>
    <n v="8"/>
    <n v="96"/>
    <n v="12"/>
    <n v="96"/>
    <n v="33"/>
    <n v="22"/>
    <n v="43"/>
    <n v="6"/>
    <n v="4"/>
    <n v="1"/>
    <n v="6"/>
    <n v="6"/>
    <n v="0"/>
    <n v="0"/>
    <n v="0"/>
    <n v="0"/>
    <n v="0"/>
    <n v="0"/>
    <n v="3"/>
    <n v="11"/>
    <x v="1"/>
    <x v="22"/>
    <n v="2767"/>
    <n v="1"/>
    <n v="0"/>
    <n v="0"/>
    <n v="0"/>
    <n v="0"/>
    <n v="0"/>
    <n v="0"/>
    <n v="0"/>
    <n v="0"/>
    <n v="1"/>
    <x v="113"/>
    <n v="216"/>
    <n v="0"/>
    <x v="0"/>
    <s v=""/>
    <s v=""/>
    <s v=""/>
    <s v=""/>
    <n v="96"/>
  </r>
  <r>
    <s v="X1107"/>
    <x v="118"/>
    <n v="1"/>
    <n v="1"/>
    <x v="2"/>
    <n v="16"/>
    <n v="129"/>
    <n v="26"/>
    <n v="67"/>
    <n v="3"/>
    <n v="67"/>
    <n v="2"/>
    <n v="5"/>
    <n v="6"/>
    <n v="1"/>
    <n v="5"/>
    <n v="7"/>
    <n v="0"/>
    <n v="0"/>
    <n v="0"/>
    <n v="0"/>
    <n v="0"/>
    <n v="0"/>
    <n v="3"/>
    <n v="11"/>
    <x v="0"/>
    <x v="0"/>
    <n v="2401"/>
    <n v="1"/>
    <n v="0"/>
    <n v="0"/>
    <n v="0"/>
    <n v="0"/>
    <n v="0"/>
    <n v="0"/>
    <n v="1"/>
    <n v="0"/>
    <n v="0"/>
    <x v="114"/>
    <n v="290"/>
    <n v="0"/>
    <x v="0"/>
    <s v=""/>
    <s v=""/>
    <s v=""/>
    <s v=""/>
    <n v="129"/>
  </r>
  <r>
    <s v="X1108"/>
    <x v="119"/>
    <n v="1"/>
    <n v="1"/>
    <x v="2"/>
    <n v="50"/>
    <n v="81"/>
    <n v="18"/>
    <n v="113"/>
    <n v="47"/>
    <n v="13"/>
    <n v="21"/>
    <n v="6"/>
    <n v="4"/>
    <n v="2"/>
    <n v="5"/>
    <n v="6"/>
    <n v="0"/>
    <n v="0"/>
    <n v="0"/>
    <n v="0"/>
    <n v="0"/>
    <n v="0"/>
    <n v="3"/>
    <n v="11"/>
    <x v="0"/>
    <x v="1"/>
    <n v="2571"/>
    <n v="1"/>
    <n v="0"/>
    <n v="0"/>
    <n v="0"/>
    <n v="0"/>
    <n v="0"/>
    <n v="0"/>
    <n v="0"/>
    <n v="1"/>
    <n v="0"/>
    <x v="115"/>
    <n v="251"/>
    <n v="0"/>
    <x v="0"/>
    <s v=""/>
    <s v=""/>
    <s v=""/>
    <s v=""/>
    <n v="81"/>
  </r>
  <r>
    <s v="X1113"/>
    <x v="120"/>
    <n v="1"/>
    <n v="2"/>
    <x v="3"/>
    <n v="74"/>
    <n v="144"/>
    <n v="2"/>
    <n v="99"/>
    <n v="7"/>
    <n v="2"/>
    <n v="30"/>
    <n v="5"/>
    <n v="6"/>
    <n v="1"/>
    <n v="4"/>
    <n v="8"/>
    <n v="0"/>
    <n v="0"/>
    <n v="0"/>
    <n v="0"/>
    <n v="0"/>
    <n v="0"/>
    <n v="3"/>
    <n v="11"/>
    <x v="0"/>
    <x v="36"/>
    <n v="2415"/>
    <n v="1"/>
    <n v="0"/>
    <n v="0"/>
    <n v="0"/>
    <n v="0"/>
    <n v="0"/>
    <n v="0"/>
    <n v="0"/>
    <n v="0"/>
    <n v="1"/>
    <x v="116"/>
    <n v="224"/>
    <n v="0"/>
    <x v="0"/>
    <s v=""/>
    <s v=""/>
    <s v=""/>
    <s v=""/>
    <n v="144"/>
  </r>
  <r>
    <s v="X1114"/>
    <x v="121"/>
    <n v="0"/>
    <n v="1"/>
    <x v="1"/>
    <n v="73"/>
    <n v="182"/>
    <n v="2"/>
    <n v="49"/>
    <n v="17"/>
    <n v="13"/>
    <n v="20"/>
    <n v="1"/>
    <n v="3"/>
    <n v="1"/>
    <n v="7"/>
    <n v="2"/>
    <n v="0"/>
    <n v="0"/>
    <n v="0"/>
    <n v="0"/>
    <n v="0"/>
    <n v="0"/>
    <n v="3"/>
    <n v="11"/>
    <x v="0"/>
    <x v="14"/>
    <n v="2444"/>
    <n v="1"/>
    <n v="0"/>
    <n v="0"/>
    <n v="0"/>
    <n v="0"/>
    <n v="0"/>
    <n v="0"/>
    <n v="0"/>
    <n v="0"/>
    <n v="1"/>
    <x v="117"/>
    <n v="243"/>
    <n v="0"/>
    <x v="0"/>
    <s v=""/>
    <s v=""/>
    <s v=""/>
    <s v=""/>
    <n v="182"/>
  </r>
  <r>
    <s v="X1129"/>
    <x v="122"/>
    <n v="1"/>
    <n v="1"/>
    <x v="2"/>
    <n v="1"/>
    <n v="155"/>
    <n v="7"/>
    <n v="80"/>
    <n v="13"/>
    <n v="7"/>
    <n v="10"/>
    <n v="3"/>
    <n v="5"/>
    <n v="1"/>
    <n v="5"/>
    <n v="6"/>
    <n v="0"/>
    <n v="0"/>
    <n v="0"/>
    <n v="0"/>
    <n v="0"/>
    <n v="0"/>
    <n v="3"/>
    <n v="11"/>
    <x v="0"/>
    <x v="10"/>
    <n v="2189"/>
    <n v="1"/>
    <n v="0"/>
    <n v="0"/>
    <n v="0"/>
    <n v="0"/>
    <n v="0"/>
    <n v="0"/>
    <n v="0"/>
    <n v="0"/>
    <n v="1"/>
    <x v="118"/>
    <n v="252"/>
    <n v="0"/>
    <x v="0"/>
    <s v=""/>
    <s v=""/>
    <s v=""/>
    <s v=""/>
    <n v="155"/>
  </r>
  <r>
    <s v="X1138"/>
    <x v="123"/>
    <n v="1"/>
    <n v="1"/>
    <x v="2"/>
    <n v="11"/>
    <n v="209"/>
    <n v="0"/>
    <n v="40"/>
    <n v="3"/>
    <n v="2"/>
    <n v="15"/>
    <n v="4"/>
    <n v="6"/>
    <n v="1"/>
    <n v="4"/>
    <n v="8"/>
    <n v="0"/>
    <n v="0"/>
    <n v="0"/>
    <n v="0"/>
    <n v="0"/>
    <n v="0"/>
    <n v="3"/>
    <n v="11"/>
    <x v="0"/>
    <x v="15"/>
    <n v="2683"/>
    <n v="1"/>
    <n v="0"/>
    <n v="0"/>
    <n v="0"/>
    <n v="0"/>
    <n v="0"/>
    <n v="0"/>
    <n v="0"/>
    <n v="0"/>
    <n v="1"/>
    <x v="119"/>
    <n v="239"/>
    <n v="0"/>
    <x v="0"/>
    <s v=""/>
    <s v=""/>
    <s v=""/>
    <s v=""/>
    <n v="209"/>
  </r>
  <r>
    <s v="X1157"/>
    <x v="124"/>
    <n v="0"/>
    <n v="0"/>
    <x v="0"/>
    <n v="63"/>
    <n v="212"/>
    <n v="5"/>
    <n v="33"/>
    <n v="7"/>
    <n v="0"/>
    <n v="2"/>
    <n v="1"/>
    <n v="3"/>
    <n v="2"/>
    <n v="6"/>
    <n v="4"/>
    <n v="0"/>
    <n v="1"/>
    <n v="0"/>
    <n v="0"/>
    <n v="0"/>
    <n v="0"/>
    <n v="3"/>
    <n v="11"/>
    <x v="0"/>
    <x v="14"/>
    <n v="2464"/>
    <n v="1"/>
    <n v="0"/>
    <n v="0"/>
    <n v="0"/>
    <n v="0"/>
    <n v="0"/>
    <n v="0"/>
    <n v="1"/>
    <n v="0"/>
    <n v="0"/>
    <x v="120"/>
    <n v="255"/>
    <n v="1"/>
    <x v="0"/>
    <s v=""/>
    <s v=""/>
    <s v=""/>
    <s v=""/>
    <n v="212"/>
  </r>
  <r>
    <s v="X1177"/>
    <x v="125"/>
    <n v="0"/>
    <n v="1"/>
    <x v="1"/>
    <n v="29"/>
    <n v="122"/>
    <n v="21"/>
    <n v="43"/>
    <n v="25"/>
    <n v="10"/>
    <n v="15"/>
    <n v="2"/>
    <n v="3"/>
    <n v="1"/>
    <n v="6"/>
    <n v="6"/>
    <n v="0"/>
    <n v="0"/>
    <n v="0"/>
    <n v="0"/>
    <n v="0"/>
    <n v="0"/>
    <n v="3"/>
    <n v="11"/>
    <x v="0"/>
    <x v="33"/>
    <n v="2411"/>
    <n v="1"/>
    <n v="0"/>
    <n v="0"/>
    <n v="0"/>
    <n v="0"/>
    <n v="0"/>
    <n v="0"/>
    <n v="1"/>
    <n v="0"/>
    <n v="0"/>
    <x v="121"/>
    <n v="206"/>
    <n v="0"/>
    <x v="0"/>
    <s v=""/>
    <s v=""/>
    <s v=""/>
    <s v=""/>
    <n v="122"/>
  </r>
  <r>
    <s v="X1181"/>
    <x v="126"/>
    <n v="1"/>
    <n v="0"/>
    <x v="1"/>
    <n v="9"/>
    <n v="125"/>
    <n v="6"/>
    <n v="73"/>
    <n v="8"/>
    <n v="4"/>
    <n v="19"/>
    <n v="1"/>
    <n v="3"/>
    <n v="1"/>
    <n v="6"/>
    <n v="4"/>
    <n v="0"/>
    <n v="0"/>
    <n v="0"/>
    <n v="0"/>
    <n v="0"/>
    <n v="0"/>
    <n v="3"/>
    <n v="11"/>
    <x v="0"/>
    <x v="5"/>
    <n v="2357"/>
    <n v="1"/>
    <n v="0"/>
    <n v="0"/>
    <n v="0"/>
    <n v="0"/>
    <n v="0"/>
    <n v="0"/>
    <n v="0"/>
    <n v="1"/>
    <n v="0"/>
    <x v="122"/>
    <n v="197"/>
    <n v="0"/>
    <x v="0"/>
    <s v=""/>
    <s v=""/>
    <s v=""/>
    <s v=""/>
    <n v="125"/>
  </r>
  <r>
    <s v="X1195"/>
    <x v="127"/>
    <n v="0"/>
    <n v="1"/>
    <x v="1"/>
    <n v="56"/>
    <n v="95"/>
    <n v="14"/>
    <n v="64"/>
    <n v="2"/>
    <n v="9"/>
    <n v="38"/>
    <n v="1"/>
    <n v="4"/>
    <n v="2"/>
    <n v="3"/>
    <n v="7"/>
    <n v="0"/>
    <n v="0"/>
    <n v="0"/>
    <n v="0"/>
    <n v="0"/>
    <n v="0"/>
    <n v="3"/>
    <n v="11"/>
    <x v="0"/>
    <x v="18"/>
    <n v="2214"/>
    <n v="1"/>
    <n v="0"/>
    <n v="0"/>
    <n v="0"/>
    <n v="0"/>
    <n v="0"/>
    <n v="0"/>
    <n v="0"/>
    <n v="1"/>
    <n v="0"/>
    <x v="123"/>
    <n v="146"/>
    <n v="0"/>
    <x v="0"/>
    <s v=""/>
    <s v=""/>
    <s v=""/>
    <s v=""/>
    <n v="95"/>
  </r>
  <r>
    <s v="X1214"/>
    <x v="128"/>
    <n v="0"/>
    <n v="1"/>
    <x v="1"/>
    <n v="46"/>
    <n v="171"/>
    <n v="0"/>
    <n v="11"/>
    <n v="0"/>
    <n v="1"/>
    <n v="20"/>
    <n v="2"/>
    <n v="4"/>
    <n v="1"/>
    <n v="4"/>
    <n v="6"/>
    <n v="0"/>
    <n v="0"/>
    <n v="0"/>
    <n v="0"/>
    <n v="0"/>
    <n v="0"/>
    <n v="3"/>
    <n v="11"/>
    <x v="0"/>
    <x v="5"/>
    <n v="2476"/>
    <n v="1"/>
    <n v="0"/>
    <n v="0"/>
    <n v="0"/>
    <n v="0"/>
    <n v="0"/>
    <n v="0"/>
    <n v="1"/>
    <n v="0"/>
    <n v="0"/>
    <x v="124"/>
    <n v="163"/>
    <n v="0"/>
    <x v="0"/>
    <s v=""/>
    <s v=""/>
    <s v=""/>
    <s v=""/>
    <n v="171"/>
  </r>
  <r>
    <s v="X1224"/>
    <x v="129"/>
    <n v="1"/>
    <n v="0"/>
    <x v="1"/>
    <n v="92"/>
    <n v="76"/>
    <n v="14"/>
    <n v="74"/>
    <n v="13"/>
    <n v="5"/>
    <n v="10"/>
    <n v="2"/>
    <n v="5"/>
    <n v="0"/>
    <n v="4"/>
    <n v="8"/>
    <n v="0"/>
    <n v="0"/>
    <n v="0"/>
    <n v="0"/>
    <n v="0"/>
    <n v="0"/>
    <n v="3"/>
    <n v="11"/>
    <x v="0"/>
    <x v="37"/>
    <n v="2422"/>
    <n v="1"/>
    <n v="0"/>
    <n v="0"/>
    <n v="0"/>
    <n v="0"/>
    <n v="0"/>
    <n v="0"/>
    <n v="0"/>
    <n v="1"/>
    <n v="0"/>
    <x v="125"/>
    <n v="172"/>
    <n v="0"/>
    <x v="0"/>
    <s v=""/>
    <s v=""/>
    <s v=""/>
    <s v=""/>
    <n v="76"/>
  </r>
  <r>
    <s v="X1227"/>
    <x v="130"/>
    <n v="1"/>
    <n v="1"/>
    <x v="2"/>
    <n v="53"/>
    <n v="110"/>
    <n v="5"/>
    <n v="59"/>
    <n v="7"/>
    <n v="1"/>
    <n v="7"/>
    <n v="5"/>
    <n v="5"/>
    <n v="0"/>
    <n v="4"/>
    <n v="8"/>
    <n v="0"/>
    <n v="0"/>
    <n v="0"/>
    <n v="0"/>
    <n v="0"/>
    <n v="0"/>
    <n v="3"/>
    <n v="11"/>
    <x v="0"/>
    <x v="10"/>
    <n v="2658"/>
    <n v="1"/>
    <n v="0"/>
    <n v="0"/>
    <n v="0"/>
    <n v="0"/>
    <n v="0"/>
    <n v="0"/>
    <n v="1"/>
    <n v="0"/>
    <n v="0"/>
    <x v="126"/>
    <n v="175"/>
    <n v="0"/>
    <x v="0"/>
    <s v=""/>
    <s v=""/>
    <s v=""/>
    <s v=""/>
    <n v="110"/>
  </r>
  <r>
    <s v="X1230"/>
    <x v="131"/>
    <n v="1"/>
    <n v="0"/>
    <x v="1"/>
    <n v="24"/>
    <n v="112"/>
    <n v="19"/>
    <n v="21"/>
    <n v="16"/>
    <n v="14"/>
    <n v="5"/>
    <n v="3"/>
    <n v="4"/>
    <n v="1"/>
    <n v="4"/>
    <n v="7"/>
    <n v="0"/>
    <n v="0"/>
    <n v="0"/>
    <n v="0"/>
    <n v="0"/>
    <n v="0"/>
    <n v="3"/>
    <n v="11"/>
    <x v="0"/>
    <x v="17"/>
    <n v="2344"/>
    <n v="1"/>
    <n v="0"/>
    <n v="0"/>
    <n v="0"/>
    <n v="0"/>
    <n v="0"/>
    <n v="0"/>
    <n v="0"/>
    <n v="1"/>
    <n v="0"/>
    <x v="127"/>
    <n v="177"/>
    <n v="0"/>
    <x v="0"/>
    <s v=""/>
    <s v=""/>
    <s v=""/>
    <s v=""/>
    <n v="112"/>
  </r>
  <r>
    <s v="X1234"/>
    <x v="132"/>
    <n v="0"/>
    <n v="1"/>
    <x v="1"/>
    <n v="76"/>
    <n v="104"/>
    <n v="12"/>
    <n v="48"/>
    <n v="4"/>
    <n v="12"/>
    <n v="5"/>
    <n v="1"/>
    <n v="2"/>
    <n v="2"/>
    <n v="5"/>
    <n v="2"/>
    <n v="0"/>
    <n v="0"/>
    <n v="0"/>
    <n v="0"/>
    <n v="0"/>
    <n v="0"/>
    <n v="3"/>
    <n v="11"/>
    <x v="0"/>
    <x v="6"/>
    <n v="2279"/>
    <n v="1"/>
    <n v="0"/>
    <n v="0"/>
    <n v="0"/>
    <n v="0"/>
    <n v="0"/>
    <n v="0"/>
    <n v="0"/>
    <n v="1"/>
    <n v="0"/>
    <x v="128"/>
    <n v="175"/>
    <n v="0"/>
    <x v="0"/>
    <s v=""/>
    <s v=""/>
    <s v=""/>
    <s v=""/>
    <n v="104"/>
  </r>
  <r>
    <s v="X1242"/>
    <x v="133"/>
    <n v="0"/>
    <n v="1"/>
    <x v="1"/>
    <n v="87"/>
    <n v="91"/>
    <n v="3"/>
    <n v="52"/>
    <n v="2"/>
    <n v="1"/>
    <n v="31"/>
    <n v="3"/>
    <n v="4"/>
    <n v="0"/>
    <n v="4"/>
    <n v="8"/>
    <n v="0"/>
    <n v="0"/>
    <n v="0"/>
    <n v="0"/>
    <n v="0"/>
    <n v="0"/>
    <n v="3"/>
    <n v="11"/>
    <x v="1"/>
    <x v="10"/>
    <n v="2783"/>
    <n v="1"/>
    <n v="0"/>
    <n v="0"/>
    <n v="0"/>
    <n v="0"/>
    <n v="0"/>
    <n v="0"/>
    <n v="1"/>
    <n v="0"/>
    <n v="0"/>
    <x v="129"/>
    <n v="118"/>
    <n v="0"/>
    <x v="0"/>
    <s v=""/>
    <s v=""/>
    <s v=""/>
    <s v=""/>
    <n v="91"/>
  </r>
  <r>
    <s v="X1243"/>
    <x v="134"/>
    <n v="1"/>
    <n v="1"/>
    <x v="2"/>
    <n v="11"/>
    <n v="70"/>
    <n v="3"/>
    <n v="37"/>
    <n v="4"/>
    <n v="2"/>
    <n v="64"/>
    <n v="4"/>
    <n v="3"/>
    <n v="2"/>
    <n v="2"/>
    <n v="9"/>
    <n v="0"/>
    <n v="0"/>
    <n v="0"/>
    <n v="0"/>
    <n v="0"/>
    <n v="0"/>
    <n v="3"/>
    <n v="11"/>
    <x v="1"/>
    <x v="25"/>
    <n v="2851"/>
    <n v="1"/>
    <n v="0"/>
    <n v="0"/>
    <n v="0"/>
    <n v="0"/>
    <n v="0"/>
    <n v="0"/>
    <n v="0"/>
    <n v="1"/>
    <n v="0"/>
    <x v="129"/>
    <n v="52"/>
    <n v="0"/>
    <x v="0"/>
    <s v=""/>
    <s v=""/>
    <s v=""/>
    <s v=""/>
    <n v="70"/>
  </r>
  <r>
    <s v="X1254"/>
    <x v="135"/>
    <n v="1"/>
    <n v="1"/>
    <x v="2"/>
    <n v="57"/>
    <n v="77"/>
    <n v="8"/>
    <n v="44"/>
    <n v="10"/>
    <n v="10"/>
    <n v="25"/>
    <n v="5"/>
    <n v="3"/>
    <n v="1"/>
    <n v="4"/>
    <n v="6"/>
    <n v="0"/>
    <n v="0"/>
    <n v="0"/>
    <n v="0"/>
    <n v="0"/>
    <n v="0"/>
    <n v="3"/>
    <n v="11"/>
    <x v="0"/>
    <x v="9"/>
    <n v="2220"/>
    <n v="1"/>
    <n v="0"/>
    <n v="0"/>
    <n v="0"/>
    <n v="0"/>
    <n v="1"/>
    <n v="0"/>
    <n v="0"/>
    <n v="0"/>
    <n v="0"/>
    <x v="130"/>
    <n v="124"/>
    <n v="0"/>
    <x v="0"/>
    <s v=""/>
    <s v=""/>
    <s v=""/>
    <s v=""/>
    <n v="77"/>
  </r>
  <r>
    <s v="X1258"/>
    <x v="136"/>
    <n v="1"/>
    <n v="1"/>
    <x v="2"/>
    <n v="20"/>
    <n v="79"/>
    <n v="7"/>
    <n v="58"/>
    <n v="6"/>
    <n v="3"/>
    <n v="18"/>
    <n v="4"/>
    <n v="3"/>
    <n v="1"/>
    <n v="4"/>
    <n v="6"/>
    <n v="0"/>
    <n v="0"/>
    <n v="0"/>
    <n v="0"/>
    <n v="0"/>
    <n v="0"/>
    <n v="3"/>
    <n v="11"/>
    <x v="1"/>
    <x v="12"/>
    <n v="2675"/>
    <n v="1"/>
    <n v="0"/>
    <n v="0"/>
    <n v="0"/>
    <n v="0"/>
    <n v="0"/>
    <n v="0"/>
    <n v="0"/>
    <n v="1"/>
    <n v="0"/>
    <x v="131"/>
    <n v="135"/>
    <n v="0"/>
    <x v="0"/>
    <s v=""/>
    <s v=""/>
    <s v=""/>
    <s v=""/>
    <n v="79"/>
  </r>
  <r>
    <s v="X1284"/>
    <x v="137"/>
    <n v="1"/>
    <n v="1"/>
    <x v="2"/>
    <n v="43"/>
    <n v="100"/>
    <n v="2"/>
    <n v="16"/>
    <n v="2"/>
    <n v="1"/>
    <n v="31"/>
    <n v="4"/>
    <n v="3"/>
    <n v="2"/>
    <n v="2"/>
    <n v="9"/>
    <n v="0"/>
    <n v="0"/>
    <n v="0"/>
    <n v="0"/>
    <n v="0"/>
    <n v="0"/>
    <n v="3"/>
    <n v="11"/>
    <x v="1"/>
    <x v="32"/>
    <n v="2820"/>
    <n v="1"/>
    <n v="0"/>
    <n v="0"/>
    <n v="0"/>
    <n v="0"/>
    <n v="0"/>
    <n v="0"/>
    <n v="0"/>
    <n v="0"/>
    <n v="1"/>
    <x v="132"/>
    <n v="90"/>
    <n v="0"/>
    <x v="0"/>
    <s v=""/>
    <s v=""/>
    <s v=""/>
    <s v=""/>
    <n v="100"/>
  </r>
  <r>
    <s v="X1287"/>
    <x v="138"/>
    <n v="0"/>
    <n v="1"/>
    <x v="1"/>
    <n v="56"/>
    <n v="128"/>
    <n v="0"/>
    <n v="16"/>
    <n v="0"/>
    <n v="1"/>
    <n v="4"/>
    <n v="2"/>
    <n v="4"/>
    <n v="0"/>
    <n v="4"/>
    <n v="7"/>
    <n v="0"/>
    <n v="0"/>
    <n v="0"/>
    <n v="0"/>
    <n v="0"/>
    <n v="0"/>
    <n v="3"/>
    <n v="11"/>
    <x v="0"/>
    <x v="17"/>
    <n v="2231"/>
    <n v="1"/>
    <n v="0"/>
    <n v="0"/>
    <n v="0"/>
    <n v="0"/>
    <n v="0"/>
    <n v="0"/>
    <n v="0"/>
    <n v="0"/>
    <n v="1"/>
    <x v="133"/>
    <n v="141"/>
    <n v="0"/>
    <x v="0"/>
    <s v=""/>
    <s v=""/>
    <s v=""/>
    <s v=""/>
    <n v="128"/>
  </r>
  <r>
    <s v="X1295"/>
    <x v="139"/>
    <n v="0"/>
    <n v="1"/>
    <x v="1"/>
    <n v="27"/>
    <n v="102"/>
    <n v="1"/>
    <n v="15"/>
    <n v="2"/>
    <n v="0"/>
    <n v="24"/>
    <n v="1"/>
    <n v="3"/>
    <n v="0"/>
    <n v="4"/>
    <n v="7"/>
    <n v="0"/>
    <n v="0"/>
    <n v="0"/>
    <n v="0"/>
    <n v="0"/>
    <n v="0"/>
    <n v="3"/>
    <n v="11"/>
    <x v="0"/>
    <x v="25"/>
    <n v="2334"/>
    <n v="1"/>
    <n v="0"/>
    <n v="0"/>
    <n v="0"/>
    <n v="0"/>
    <n v="0"/>
    <n v="0"/>
    <n v="1"/>
    <n v="0"/>
    <n v="0"/>
    <x v="134"/>
    <n v="96"/>
    <n v="0"/>
    <x v="0"/>
    <s v=""/>
    <s v=""/>
    <s v=""/>
    <s v=""/>
    <n v="102"/>
  </r>
  <r>
    <s v="X1301"/>
    <x v="140"/>
    <n v="0"/>
    <n v="0"/>
    <x v="0"/>
    <n v="11"/>
    <n v="37"/>
    <n v="32"/>
    <n v="38"/>
    <n v="11"/>
    <n v="3"/>
    <n v="18"/>
    <n v="1"/>
    <n v="2"/>
    <n v="1"/>
    <n v="4"/>
    <n v="6"/>
    <n v="0"/>
    <n v="0"/>
    <n v="0"/>
    <n v="0"/>
    <n v="0"/>
    <n v="0"/>
    <n v="3"/>
    <n v="11"/>
    <x v="0"/>
    <x v="38"/>
    <n v="2363"/>
    <n v="1"/>
    <n v="0"/>
    <n v="0"/>
    <n v="0"/>
    <n v="0"/>
    <n v="0"/>
    <n v="0"/>
    <n v="1"/>
    <n v="0"/>
    <n v="0"/>
    <x v="135"/>
    <n v="103"/>
    <n v="0"/>
    <x v="0"/>
    <s v=""/>
    <s v=""/>
    <s v=""/>
    <s v=""/>
    <n v="37"/>
  </r>
  <r>
    <s v="X1359"/>
    <x v="141"/>
    <n v="1"/>
    <n v="1"/>
    <x v="2"/>
    <n v="49"/>
    <n v="66"/>
    <n v="0"/>
    <n v="16"/>
    <n v="0"/>
    <n v="6"/>
    <n v="20"/>
    <n v="2"/>
    <n v="1"/>
    <n v="1"/>
    <n v="4"/>
    <n v="3"/>
    <n v="0"/>
    <n v="0"/>
    <n v="0"/>
    <n v="0"/>
    <n v="0"/>
    <n v="0"/>
    <n v="3"/>
    <n v="11"/>
    <x v="0"/>
    <x v="6"/>
    <n v="2166"/>
    <n v="1"/>
    <n v="0"/>
    <n v="0"/>
    <n v="0"/>
    <n v="0"/>
    <n v="0"/>
    <n v="0"/>
    <n v="1"/>
    <n v="0"/>
    <n v="0"/>
    <x v="136"/>
    <n v="68"/>
    <n v="0"/>
    <x v="0"/>
    <s v=""/>
    <s v=""/>
    <s v=""/>
    <s v=""/>
    <n v="66"/>
  </r>
  <r>
    <s v="X1366"/>
    <x v="142"/>
    <n v="1"/>
    <n v="1"/>
    <x v="2"/>
    <n v="94"/>
    <n v="19"/>
    <n v="18"/>
    <n v="33"/>
    <n v="24"/>
    <n v="1"/>
    <n v="8"/>
    <n v="3"/>
    <n v="3"/>
    <n v="0"/>
    <n v="3"/>
    <n v="9"/>
    <n v="0"/>
    <n v="0"/>
    <n v="0"/>
    <n v="0"/>
    <n v="0"/>
    <n v="0"/>
    <n v="3"/>
    <n v="11"/>
    <x v="0"/>
    <x v="11"/>
    <n v="2820"/>
    <n v="1"/>
    <n v="0"/>
    <n v="0"/>
    <n v="0"/>
    <n v="0"/>
    <n v="0"/>
    <n v="0"/>
    <n v="0"/>
    <n v="0"/>
    <n v="1"/>
    <x v="137"/>
    <n v="87"/>
    <n v="0"/>
    <x v="0"/>
    <s v=""/>
    <s v=""/>
    <s v=""/>
    <s v=""/>
    <n v="19"/>
  </r>
  <r>
    <s v="X1376"/>
    <x v="143"/>
    <n v="2"/>
    <n v="1"/>
    <x v="3"/>
    <n v="50"/>
    <n v="30"/>
    <n v="5"/>
    <n v="22"/>
    <n v="8"/>
    <n v="9"/>
    <n v="28"/>
    <n v="4"/>
    <n v="2"/>
    <n v="1"/>
    <n v="4"/>
    <n v="6"/>
    <n v="0"/>
    <n v="0"/>
    <n v="0"/>
    <n v="0"/>
    <n v="0"/>
    <n v="0"/>
    <n v="3"/>
    <n v="11"/>
    <x v="0"/>
    <x v="20"/>
    <n v="2681"/>
    <n v="1"/>
    <n v="0"/>
    <n v="0"/>
    <n v="0"/>
    <n v="0"/>
    <n v="0"/>
    <n v="0"/>
    <n v="1"/>
    <n v="0"/>
    <n v="0"/>
    <x v="138"/>
    <n v="46"/>
    <n v="0"/>
    <x v="0"/>
    <s v=""/>
    <s v=""/>
    <s v=""/>
    <s v=""/>
    <n v="30"/>
  </r>
  <r>
    <s v="X1378"/>
    <x v="144"/>
    <n v="1"/>
    <n v="0"/>
    <x v="1"/>
    <n v="15"/>
    <n v="40"/>
    <n v="3"/>
    <n v="30"/>
    <n v="10"/>
    <n v="7"/>
    <n v="11"/>
    <n v="3"/>
    <n v="3"/>
    <n v="0"/>
    <n v="3"/>
    <n v="9"/>
    <n v="0"/>
    <n v="0"/>
    <n v="0"/>
    <n v="0"/>
    <n v="0"/>
    <n v="0"/>
    <n v="3"/>
    <n v="11"/>
    <x v="1"/>
    <x v="24"/>
    <n v="2808"/>
    <n v="1"/>
    <n v="0"/>
    <n v="0"/>
    <n v="0"/>
    <n v="0"/>
    <n v="0"/>
    <n v="0"/>
    <n v="0"/>
    <n v="0"/>
    <n v="1"/>
    <x v="139"/>
    <n v="79"/>
    <n v="0"/>
    <x v="0"/>
    <s v=""/>
    <s v=""/>
    <s v=""/>
    <s v=""/>
    <n v="40"/>
  </r>
  <r>
    <s v="X1385"/>
    <x v="145"/>
    <n v="1"/>
    <n v="1"/>
    <x v="2"/>
    <n v="38"/>
    <n v="33"/>
    <n v="6"/>
    <n v="40"/>
    <n v="3"/>
    <n v="7"/>
    <n v="10"/>
    <n v="3"/>
    <n v="2"/>
    <n v="0"/>
    <n v="4"/>
    <n v="7"/>
    <n v="0"/>
    <n v="0"/>
    <n v="0"/>
    <n v="0"/>
    <n v="0"/>
    <n v="0"/>
    <n v="3"/>
    <n v="11"/>
    <x v="0"/>
    <x v="1"/>
    <n v="2667"/>
    <n v="1"/>
    <n v="0"/>
    <n v="0"/>
    <n v="0"/>
    <n v="0"/>
    <n v="0"/>
    <n v="0"/>
    <n v="1"/>
    <n v="0"/>
    <n v="0"/>
    <x v="140"/>
    <n v="79"/>
    <n v="0"/>
    <x v="0"/>
    <s v=""/>
    <s v=""/>
    <s v=""/>
    <s v=""/>
    <n v="33"/>
  </r>
  <r>
    <s v="X1394"/>
    <x v="146"/>
    <n v="0"/>
    <n v="1"/>
    <x v="1"/>
    <n v="55"/>
    <n v="10"/>
    <n v="0"/>
    <n v="11"/>
    <n v="17"/>
    <n v="29"/>
    <n v="29"/>
    <n v="1"/>
    <n v="1"/>
    <n v="2"/>
    <n v="2"/>
    <n v="4"/>
    <n v="0"/>
    <n v="0"/>
    <n v="0"/>
    <n v="0"/>
    <n v="0"/>
    <n v="0"/>
    <n v="3"/>
    <n v="11"/>
    <x v="0"/>
    <x v="23"/>
    <n v="2229"/>
    <n v="1"/>
    <n v="0"/>
    <n v="0"/>
    <n v="0"/>
    <n v="0"/>
    <n v="0"/>
    <n v="0"/>
    <n v="1"/>
    <n v="0"/>
    <n v="0"/>
    <x v="141"/>
    <n v="38"/>
    <n v="0"/>
    <x v="0"/>
    <s v=""/>
    <s v=""/>
    <s v=""/>
    <s v=""/>
    <n v="10"/>
  </r>
  <r>
    <s v="X1403"/>
    <x v="147"/>
    <n v="1"/>
    <n v="1"/>
    <x v="2"/>
    <n v="72"/>
    <n v="43"/>
    <n v="4"/>
    <n v="12"/>
    <n v="8"/>
    <n v="0"/>
    <n v="27"/>
    <n v="5"/>
    <n v="2"/>
    <n v="1"/>
    <n v="4"/>
    <n v="5"/>
    <n v="0"/>
    <n v="0"/>
    <n v="0"/>
    <n v="0"/>
    <n v="0"/>
    <n v="0"/>
    <n v="3"/>
    <n v="11"/>
    <x v="0"/>
    <x v="17"/>
    <n v="2672"/>
    <n v="1"/>
    <n v="0"/>
    <n v="0"/>
    <n v="0"/>
    <n v="0"/>
    <n v="0"/>
    <n v="0"/>
    <n v="1"/>
    <n v="0"/>
    <n v="0"/>
    <x v="142"/>
    <n v="40"/>
    <n v="0"/>
    <x v="0"/>
    <s v=""/>
    <s v=""/>
    <s v=""/>
    <s v=""/>
    <n v="43"/>
  </r>
  <r>
    <s v="X1409"/>
    <x v="148"/>
    <n v="0"/>
    <n v="1"/>
    <x v="1"/>
    <n v="68"/>
    <n v="50"/>
    <n v="1"/>
    <n v="27"/>
    <n v="6"/>
    <n v="7"/>
    <n v="1"/>
    <n v="1"/>
    <n v="1"/>
    <n v="1"/>
    <n v="4"/>
    <n v="1"/>
    <n v="0"/>
    <n v="0"/>
    <n v="0"/>
    <n v="0"/>
    <n v="0"/>
    <n v="0"/>
    <n v="3"/>
    <n v="11"/>
    <x v="0"/>
    <x v="31"/>
    <n v="2419"/>
    <n v="1"/>
    <n v="0"/>
    <n v="0"/>
    <n v="0"/>
    <n v="0"/>
    <n v="0"/>
    <n v="0"/>
    <n v="0"/>
    <n v="1"/>
    <n v="0"/>
    <x v="143"/>
    <n v="90"/>
    <n v="0"/>
    <x v="0"/>
    <s v=""/>
    <s v=""/>
    <s v=""/>
    <s v=""/>
    <n v="50"/>
  </r>
  <r>
    <s v="X1417"/>
    <x v="149"/>
    <n v="1"/>
    <n v="1"/>
    <x v="2"/>
    <n v="72"/>
    <n v="44"/>
    <n v="5"/>
    <n v="19"/>
    <n v="0"/>
    <n v="4"/>
    <n v="19"/>
    <n v="3"/>
    <n v="2"/>
    <n v="0"/>
    <n v="4"/>
    <n v="5"/>
    <n v="0"/>
    <n v="0"/>
    <n v="0"/>
    <n v="0"/>
    <n v="0"/>
    <n v="0"/>
    <n v="3"/>
    <n v="11"/>
    <x v="0"/>
    <x v="21"/>
    <n v="2601"/>
    <n v="1"/>
    <n v="0"/>
    <n v="0"/>
    <n v="0"/>
    <n v="0"/>
    <n v="0"/>
    <n v="0"/>
    <n v="1"/>
    <n v="0"/>
    <n v="0"/>
    <x v="144"/>
    <n v="53"/>
    <n v="0"/>
    <x v="0"/>
    <s v=""/>
    <s v=""/>
    <s v=""/>
    <s v=""/>
    <n v="44"/>
  </r>
  <r>
    <s v="X1439"/>
    <x v="150"/>
    <n v="1"/>
    <n v="0"/>
    <x v="1"/>
    <n v="38"/>
    <n v="7"/>
    <n v="17"/>
    <n v="18"/>
    <n v="6"/>
    <n v="10"/>
    <n v="26"/>
    <n v="4"/>
    <n v="4"/>
    <n v="0"/>
    <n v="3"/>
    <n v="8"/>
    <n v="0"/>
    <n v="0"/>
    <n v="0"/>
    <n v="0"/>
    <n v="0"/>
    <n v="0"/>
    <n v="3"/>
    <n v="11"/>
    <x v="0"/>
    <x v="38"/>
    <n v="2409"/>
    <n v="1"/>
    <n v="0"/>
    <n v="0"/>
    <n v="0"/>
    <n v="0"/>
    <n v="0"/>
    <n v="0"/>
    <n v="1"/>
    <n v="0"/>
    <n v="0"/>
    <x v="145"/>
    <n v="32"/>
    <n v="0"/>
    <x v="0"/>
    <s v=""/>
    <s v=""/>
    <s v=""/>
    <s v=""/>
    <n v="7"/>
  </r>
  <r>
    <s v="X1473"/>
    <x v="151"/>
    <n v="1"/>
    <n v="0"/>
    <x v="1"/>
    <n v="97"/>
    <n v="6"/>
    <n v="6"/>
    <n v="29"/>
    <n v="12"/>
    <n v="15"/>
    <n v="8"/>
    <n v="3"/>
    <n v="2"/>
    <n v="1"/>
    <n v="3"/>
    <n v="8"/>
    <n v="0"/>
    <n v="0"/>
    <n v="0"/>
    <n v="0"/>
    <n v="0"/>
    <n v="0"/>
    <n v="3"/>
    <n v="11"/>
    <x v="0"/>
    <x v="17"/>
    <n v="2744"/>
    <n v="1"/>
    <n v="0"/>
    <n v="0"/>
    <n v="0"/>
    <n v="0"/>
    <n v="0"/>
    <n v="0"/>
    <n v="0"/>
    <n v="1"/>
    <n v="0"/>
    <x v="146"/>
    <n v="60"/>
    <n v="0"/>
    <x v="0"/>
    <s v=""/>
    <s v=""/>
    <s v=""/>
    <s v=""/>
    <n v="6"/>
  </r>
  <r>
    <s v="X1521"/>
    <x v="152"/>
    <n v="1"/>
    <n v="1"/>
    <x v="2"/>
    <n v="25"/>
    <n v="56"/>
    <n v="0"/>
    <n v="9"/>
    <n v="0"/>
    <n v="0"/>
    <n v="3"/>
    <n v="2"/>
    <n v="2"/>
    <n v="0"/>
    <n v="3"/>
    <n v="7"/>
    <n v="0"/>
    <n v="0"/>
    <n v="0"/>
    <n v="0"/>
    <n v="0"/>
    <n v="0"/>
    <n v="3"/>
    <n v="11"/>
    <x v="0"/>
    <x v="10"/>
    <n v="2420"/>
    <n v="1"/>
    <n v="0"/>
    <n v="0"/>
    <n v="0"/>
    <n v="0"/>
    <n v="0"/>
    <n v="0"/>
    <n v="0"/>
    <n v="1"/>
    <n v="0"/>
    <x v="147"/>
    <n v="62"/>
    <n v="0"/>
    <x v="0"/>
    <s v=""/>
    <s v=""/>
    <s v=""/>
    <s v=""/>
    <n v="56"/>
  </r>
  <r>
    <s v="X1534"/>
    <x v="153"/>
    <n v="1"/>
    <n v="0"/>
    <x v="1"/>
    <n v="80"/>
    <n v="16"/>
    <n v="12"/>
    <n v="18"/>
    <n v="7"/>
    <n v="1"/>
    <n v="13"/>
    <n v="1"/>
    <n v="2"/>
    <n v="0"/>
    <n v="3"/>
    <n v="7"/>
    <n v="0"/>
    <n v="0"/>
    <n v="0"/>
    <n v="0"/>
    <n v="0"/>
    <n v="0"/>
    <n v="3"/>
    <n v="11"/>
    <x v="0"/>
    <x v="28"/>
    <n v="2770"/>
    <n v="1"/>
    <n v="0"/>
    <n v="0"/>
    <n v="0"/>
    <n v="0"/>
    <n v="0"/>
    <n v="0"/>
    <n v="1"/>
    <n v="0"/>
    <n v="0"/>
    <x v="148"/>
    <n v="41"/>
    <n v="0"/>
    <x v="0"/>
    <s v=""/>
    <s v=""/>
    <s v=""/>
    <s v=""/>
    <n v="16"/>
  </r>
  <r>
    <s v="X1547"/>
    <x v="154"/>
    <n v="1"/>
    <n v="0"/>
    <x v="1"/>
    <n v="39"/>
    <n v="21"/>
    <n v="2"/>
    <n v="28"/>
    <n v="3"/>
    <n v="2"/>
    <n v="9"/>
    <n v="3"/>
    <n v="2"/>
    <n v="0"/>
    <n v="4"/>
    <n v="8"/>
    <n v="0"/>
    <n v="0"/>
    <n v="0"/>
    <n v="0"/>
    <n v="0"/>
    <n v="0"/>
    <n v="3"/>
    <n v="11"/>
    <x v="0"/>
    <x v="26"/>
    <n v="2521"/>
    <n v="1"/>
    <n v="0"/>
    <n v="0"/>
    <n v="0"/>
    <n v="0"/>
    <n v="0"/>
    <n v="0"/>
    <n v="0"/>
    <n v="0"/>
    <n v="1"/>
    <x v="149"/>
    <n v="47"/>
    <n v="0"/>
    <x v="0"/>
    <s v=""/>
    <s v=""/>
    <s v=""/>
    <s v=""/>
    <n v="21"/>
  </r>
  <r>
    <s v="X1551"/>
    <x v="155"/>
    <n v="1"/>
    <n v="1"/>
    <x v="2"/>
    <n v="80"/>
    <n v="23"/>
    <n v="1"/>
    <n v="25"/>
    <n v="0"/>
    <n v="8"/>
    <n v="7"/>
    <n v="4"/>
    <n v="2"/>
    <n v="1"/>
    <n v="3"/>
    <n v="6"/>
    <n v="0"/>
    <n v="0"/>
    <n v="0"/>
    <n v="0"/>
    <n v="0"/>
    <n v="0"/>
    <n v="3"/>
    <n v="11"/>
    <x v="0"/>
    <x v="34"/>
    <n v="2622"/>
    <n v="1"/>
    <n v="0"/>
    <n v="0"/>
    <n v="0"/>
    <n v="0"/>
    <n v="1"/>
    <n v="0"/>
    <n v="0"/>
    <n v="0"/>
    <n v="0"/>
    <x v="150"/>
    <n v="50"/>
    <n v="0"/>
    <x v="0"/>
    <s v=""/>
    <s v=""/>
    <s v=""/>
    <s v=""/>
    <n v="23"/>
  </r>
  <r>
    <s v="X1560"/>
    <x v="156"/>
    <n v="1"/>
    <n v="1"/>
    <x v="2"/>
    <n v="37"/>
    <n v="51"/>
    <n v="2"/>
    <n v="7"/>
    <n v="0"/>
    <n v="1"/>
    <n v="2"/>
    <n v="2"/>
    <n v="2"/>
    <n v="0"/>
    <n v="3"/>
    <n v="7"/>
    <n v="0"/>
    <n v="0"/>
    <n v="0"/>
    <n v="0"/>
    <n v="0"/>
    <n v="0"/>
    <n v="3"/>
    <n v="11"/>
    <x v="0"/>
    <x v="37"/>
    <n v="2603"/>
    <n v="1"/>
    <n v="0"/>
    <n v="0"/>
    <n v="0"/>
    <n v="0"/>
    <n v="0"/>
    <n v="0"/>
    <n v="1"/>
    <n v="0"/>
    <n v="0"/>
    <x v="151"/>
    <n v="59"/>
    <n v="0"/>
    <x v="0"/>
    <s v=""/>
    <s v=""/>
    <s v=""/>
    <s v=""/>
    <n v="51"/>
  </r>
  <r>
    <s v="X1561"/>
    <x v="157"/>
    <n v="1"/>
    <n v="1"/>
    <x v="2"/>
    <n v="65"/>
    <n v="10"/>
    <n v="5"/>
    <n v="28"/>
    <n v="11"/>
    <n v="1"/>
    <n v="8"/>
    <n v="1"/>
    <n v="2"/>
    <n v="0"/>
    <n v="3"/>
    <n v="5"/>
    <n v="0"/>
    <n v="0"/>
    <n v="0"/>
    <n v="0"/>
    <n v="0"/>
    <n v="0"/>
    <n v="3"/>
    <n v="11"/>
    <x v="0"/>
    <x v="26"/>
    <n v="2378"/>
    <n v="1"/>
    <n v="0"/>
    <n v="0"/>
    <n v="0"/>
    <n v="0"/>
    <n v="0"/>
    <n v="0"/>
    <n v="0"/>
    <n v="0"/>
    <n v="1"/>
    <x v="151"/>
    <n v="47"/>
    <n v="0"/>
    <x v="0"/>
    <s v=""/>
    <s v=""/>
    <s v=""/>
    <s v=""/>
    <n v="10"/>
  </r>
  <r>
    <s v="X1564"/>
    <x v="158"/>
    <n v="0"/>
    <n v="1"/>
    <x v="1"/>
    <n v="15"/>
    <n v="27"/>
    <n v="5"/>
    <n v="8"/>
    <n v="8"/>
    <n v="3"/>
    <n v="12"/>
    <n v="3"/>
    <n v="3"/>
    <n v="0"/>
    <n v="4"/>
    <n v="4"/>
    <n v="0"/>
    <n v="0"/>
    <n v="0"/>
    <n v="0"/>
    <n v="0"/>
    <n v="0"/>
    <n v="3"/>
    <n v="11"/>
    <x v="0"/>
    <x v="16"/>
    <n v="2299"/>
    <n v="1"/>
    <n v="0"/>
    <n v="0"/>
    <n v="0"/>
    <n v="0"/>
    <n v="0"/>
    <n v="0"/>
    <n v="1"/>
    <n v="0"/>
    <n v="0"/>
    <x v="151"/>
    <n v="39"/>
    <n v="0"/>
    <x v="0"/>
    <s v=""/>
    <s v=""/>
    <s v=""/>
    <s v=""/>
    <n v="27"/>
  </r>
  <r>
    <s v="X1571"/>
    <x v="159"/>
    <n v="1"/>
    <n v="1"/>
    <x v="2"/>
    <n v="53"/>
    <n v="36"/>
    <n v="0"/>
    <n v="12"/>
    <n v="2"/>
    <n v="2"/>
    <n v="10"/>
    <n v="4"/>
    <n v="3"/>
    <n v="1"/>
    <n v="3"/>
    <n v="5"/>
    <n v="0"/>
    <n v="0"/>
    <n v="0"/>
    <n v="0"/>
    <n v="0"/>
    <n v="0"/>
    <n v="3"/>
    <n v="11"/>
    <x v="0"/>
    <x v="2"/>
    <n v="2233"/>
    <n v="1"/>
    <n v="0"/>
    <n v="0"/>
    <n v="0"/>
    <n v="0"/>
    <n v="0"/>
    <n v="0"/>
    <n v="1"/>
    <n v="0"/>
    <n v="0"/>
    <x v="152"/>
    <n v="42"/>
    <n v="0"/>
    <x v="0"/>
    <s v=""/>
    <s v=""/>
    <s v=""/>
    <s v=""/>
    <n v="36"/>
  </r>
  <r>
    <s v="X1589"/>
    <x v="160"/>
    <n v="1"/>
    <n v="0"/>
    <x v="1"/>
    <n v="65"/>
    <n v="25"/>
    <n v="3"/>
    <n v="16"/>
    <n v="8"/>
    <n v="5"/>
    <n v="2"/>
    <n v="2"/>
    <n v="2"/>
    <n v="1"/>
    <n v="3"/>
    <n v="6"/>
    <n v="0"/>
    <n v="0"/>
    <n v="0"/>
    <n v="0"/>
    <n v="0"/>
    <n v="0"/>
    <n v="3"/>
    <n v="11"/>
    <x v="0"/>
    <x v="37"/>
    <n v="2301"/>
    <n v="1"/>
    <n v="0"/>
    <n v="0"/>
    <n v="0"/>
    <n v="0"/>
    <n v="0"/>
    <n v="0"/>
    <n v="1"/>
    <n v="0"/>
    <n v="0"/>
    <x v="153"/>
    <n v="55"/>
    <n v="0"/>
    <x v="0"/>
    <s v=""/>
    <s v=""/>
    <s v=""/>
    <s v=""/>
    <n v="25"/>
  </r>
  <r>
    <s v="X1593"/>
    <x v="161"/>
    <n v="1"/>
    <n v="1"/>
    <x v="2"/>
    <n v="63"/>
    <n v="23"/>
    <n v="1"/>
    <n v="7"/>
    <n v="0"/>
    <n v="4"/>
    <n v="24"/>
    <n v="1"/>
    <n v="1"/>
    <n v="1"/>
    <n v="2"/>
    <n v="7"/>
    <n v="0"/>
    <n v="0"/>
    <n v="0"/>
    <n v="0"/>
    <n v="0"/>
    <n v="0"/>
    <n v="3"/>
    <n v="11"/>
    <x v="0"/>
    <x v="10"/>
    <n v="2652"/>
    <n v="1"/>
    <n v="0"/>
    <n v="0"/>
    <n v="0"/>
    <n v="0"/>
    <n v="0"/>
    <n v="0"/>
    <n v="1"/>
    <n v="0"/>
    <n v="0"/>
    <x v="153"/>
    <n v="11"/>
    <n v="0"/>
    <x v="0"/>
    <s v=""/>
    <s v=""/>
    <s v=""/>
    <s v=""/>
    <n v="23"/>
  </r>
  <r>
    <s v="X1610"/>
    <x v="162"/>
    <n v="1"/>
    <n v="0"/>
    <x v="1"/>
    <n v="34"/>
    <n v="23"/>
    <n v="0"/>
    <n v="8"/>
    <n v="6"/>
    <n v="2"/>
    <n v="18"/>
    <n v="1"/>
    <n v="1"/>
    <n v="1"/>
    <n v="3"/>
    <n v="2"/>
    <n v="0"/>
    <n v="0"/>
    <n v="0"/>
    <n v="0"/>
    <n v="0"/>
    <n v="0"/>
    <n v="3"/>
    <n v="11"/>
    <x v="0"/>
    <x v="5"/>
    <n v="2161"/>
    <n v="1"/>
    <n v="0"/>
    <n v="0"/>
    <n v="0"/>
    <n v="0"/>
    <n v="0"/>
    <n v="0"/>
    <n v="0"/>
    <n v="0"/>
    <n v="1"/>
    <x v="154"/>
    <n v="21"/>
    <n v="0"/>
    <x v="0"/>
    <s v=""/>
    <s v=""/>
    <s v=""/>
    <s v=""/>
    <n v="23"/>
  </r>
  <r>
    <s v="X1616"/>
    <x v="163"/>
    <n v="1"/>
    <n v="1"/>
    <x v="2"/>
    <n v="1"/>
    <n v="4"/>
    <n v="2"/>
    <n v="12"/>
    <n v="7"/>
    <n v="5"/>
    <n v="26"/>
    <n v="2"/>
    <n v="1"/>
    <n v="2"/>
    <n v="2"/>
    <n v="6"/>
    <n v="0"/>
    <n v="0"/>
    <n v="0"/>
    <n v="0"/>
    <n v="0"/>
    <n v="0"/>
    <n v="3"/>
    <n v="11"/>
    <x v="1"/>
    <x v="5"/>
    <n v="2659"/>
    <n v="1"/>
    <n v="0"/>
    <n v="0"/>
    <n v="0"/>
    <n v="0"/>
    <n v="1"/>
    <n v="0"/>
    <n v="0"/>
    <n v="0"/>
    <n v="0"/>
    <x v="155"/>
    <n v="4"/>
    <n v="0"/>
    <x v="0"/>
    <s v=""/>
    <s v=""/>
    <s v=""/>
    <s v=""/>
    <n v="4"/>
  </r>
  <r>
    <s v="X1617"/>
    <x v="164"/>
    <n v="1"/>
    <n v="0"/>
    <x v="1"/>
    <n v="36"/>
    <n v="38"/>
    <n v="0"/>
    <n v="12"/>
    <n v="3"/>
    <n v="1"/>
    <n v="1"/>
    <n v="1"/>
    <n v="2"/>
    <n v="0"/>
    <n v="3"/>
    <n v="7"/>
    <n v="0"/>
    <n v="0"/>
    <n v="0"/>
    <n v="0"/>
    <n v="0"/>
    <n v="0"/>
    <n v="3"/>
    <n v="11"/>
    <x v="0"/>
    <x v="11"/>
    <n v="2369"/>
    <n v="1"/>
    <n v="0"/>
    <n v="0"/>
    <n v="0"/>
    <n v="0"/>
    <n v="0"/>
    <n v="0"/>
    <n v="1"/>
    <n v="0"/>
    <n v="0"/>
    <x v="156"/>
    <n v="53"/>
    <n v="0"/>
    <x v="0"/>
    <s v=""/>
    <s v=""/>
    <s v=""/>
    <s v=""/>
    <n v="38"/>
  </r>
  <r>
    <s v="X1631"/>
    <x v="165"/>
    <n v="1"/>
    <n v="1"/>
    <x v="2"/>
    <n v="90"/>
    <n v="18"/>
    <n v="2"/>
    <n v="10"/>
    <n v="0"/>
    <n v="0"/>
    <n v="25"/>
    <n v="1"/>
    <n v="1"/>
    <n v="1"/>
    <n v="2"/>
    <n v="7"/>
    <n v="1"/>
    <n v="0"/>
    <n v="0"/>
    <n v="0"/>
    <n v="0"/>
    <n v="0"/>
    <n v="3"/>
    <n v="11"/>
    <x v="0"/>
    <x v="18"/>
    <n v="2587"/>
    <n v="1"/>
    <n v="0"/>
    <n v="0"/>
    <n v="0"/>
    <n v="0"/>
    <n v="0"/>
    <n v="0"/>
    <n v="1"/>
    <n v="0"/>
    <n v="0"/>
    <x v="156"/>
    <n v="5"/>
    <n v="1"/>
    <x v="0"/>
    <s v=""/>
    <s v=""/>
    <s v=""/>
    <s v=""/>
    <n v="18"/>
  </r>
  <r>
    <s v="X1632"/>
    <x v="166"/>
    <n v="1"/>
    <n v="0"/>
    <x v="1"/>
    <n v="54"/>
    <n v="26"/>
    <n v="3"/>
    <n v="13"/>
    <n v="2"/>
    <n v="10"/>
    <n v="0"/>
    <n v="1"/>
    <n v="2"/>
    <n v="0"/>
    <n v="3"/>
    <n v="6"/>
    <n v="0"/>
    <n v="0"/>
    <n v="0"/>
    <n v="0"/>
    <n v="0"/>
    <n v="0"/>
    <n v="3"/>
    <n v="11"/>
    <x v="0"/>
    <x v="37"/>
    <n v="2481"/>
    <n v="1"/>
    <n v="0"/>
    <n v="0"/>
    <n v="0"/>
    <n v="0"/>
    <n v="0"/>
    <n v="0"/>
    <n v="0"/>
    <n v="1"/>
    <n v="0"/>
    <x v="157"/>
    <n v="54"/>
    <n v="0"/>
    <x v="0"/>
    <s v=""/>
    <s v=""/>
    <s v=""/>
    <s v=""/>
    <n v="26"/>
  </r>
  <r>
    <s v="X1637"/>
    <x v="167"/>
    <n v="1"/>
    <n v="0"/>
    <x v="1"/>
    <n v="78"/>
    <n v="22"/>
    <n v="3"/>
    <n v="18"/>
    <n v="0"/>
    <n v="0"/>
    <n v="11"/>
    <n v="1"/>
    <n v="2"/>
    <n v="0"/>
    <n v="3"/>
    <n v="7"/>
    <n v="0"/>
    <n v="0"/>
    <n v="0"/>
    <n v="0"/>
    <n v="0"/>
    <n v="0"/>
    <n v="3"/>
    <n v="11"/>
    <x v="0"/>
    <x v="35"/>
    <n v="2485"/>
    <n v="1"/>
    <n v="0"/>
    <n v="0"/>
    <n v="0"/>
    <n v="0"/>
    <n v="0"/>
    <n v="0"/>
    <n v="0"/>
    <n v="1"/>
    <n v="0"/>
    <x v="157"/>
    <n v="32"/>
    <n v="0"/>
    <x v="0"/>
    <s v=""/>
    <s v=""/>
    <s v=""/>
    <s v=""/>
    <n v="22"/>
  </r>
  <r>
    <s v="X1648"/>
    <x v="168"/>
    <n v="1"/>
    <n v="1"/>
    <x v="2"/>
    <n v="28"/>
    <n v="33"/>
    <n v="0"/>
    <n v="5"/>
    <n v="0"/>
    <n v="0"/>
    <n v="15"/>
    <n v="2"/>
    <n v="1"/>
    <n v="1"/>
    <n v="2"/>
    <n v="4"/>
    <n v="0"/>
    <n v="0"/>
    <n v="0"/>
    <n v="0"/>
    <n v="0"/>
    <n v="0"/>
    <n v="3"/>
    <n v="11"/>
    <x v="0"/>
    <x v="1"/>
    <n v="2508"/>
    <n v="1"/>
    <n v="0"/>
    <n v="0"/>
    <n v="0"/>
    <n v="0"/>
    <n v="0"/>
    <n v="0"/>
    <n v="1"/>
    <n v="0"/>
    <n v="0"/>
    <x v="158"/>
    <n v="23"/>
    <n v="0"/>
    <x v="0"/>
    <s v=""/>
    <s v=""/>
    <s v=""/>
    <s v=""/>
    <n v="33"/>
  </r>
  <r>
    <s v="X1649"/>
    <x v="169"/>
    <n v="1"/>
    <n v="0"/>
    <x v="1"/>
    <n v="86"/>
    <n v="3"/>
    <n v="5"/>
    <n v="14"/>
    <n v="2"/>
    <n v="12"/>
    <n v="17"/>
    <n v="4"/>
    <n v="3"/>
    <n v="1"/>
    <n v="3"/>
    <n v="6"/>
    <n v="0"/>
    <n v="0"/>
    <n v="0"/>
    <n v="0"/>
    <n v="0"/>
    <n v="0"/>
    <n v="3"/>
    <n v="11"/>
    <x v="0"/>
    <x v="26"/>
    <n v="2321"/>
    <n v="1"/>
    <n v="0"/>
    <n v="0"/>
    <n v="0"/>
    <n v="0"/>
    <n v="0"/>
    <n v="0"/>
    <n v="1"/>
    <n v="0"/>
    <n v="0"/>
    <x v="158"/>
    <n v="19"/>
    <n v="0"/>
    <x v="0"/>
    <s v=""/>
    <s v=""/>
    <s v=""/>
    <s v=""/>
    <n v="3"/>
  </r>
  <r>
    <s v="X1654"/>
    <x v="170"/>
    <n v="1"/>
    <n v="1"/>
    <x v="2"/>
    <n v="67"/>
    <n v="27"/>
    <n v="1"/>
    <n v="12"/>
    <n v="2"/>
    <n v="0"/>
    <n v="10"/>
    <n v="2"/>
    <n v="2"/>
    <n v="0"/>
    <n v="3"/>
    <n v="7"/>
    <n v="0"/>
    <n v="0"/>
    <n v="0"/>
    <n v="0"/>
    <n v="0"/>
    <n v="0"/>
    <n v="3"/>
    <n v="11"/>
    <x v="0"/>
    <x v="4"/>
    <n v="2312"/>
    <n v="1"/>
    <n v="0"/>
    <n v="0"/>
    <n v="0"/>
    <n v="0"/>
    <n v="0"/>
    <n v="0"/>
    <n v="1"/>
    <n v="0"/>
    <n v="0"/>
    <x v="159"/>
    <n v="32"/>
    <n v="0"/>
    <x v="0"/>
    <s v=""/>
    <s v=""/>
    <s v=""/>
    <s v=""/>
    <n v="27"/>
  </r>
  <r>
    <s v="X1658"/>
    <x v="171"/>
    <n v="1"/>
    <n v="0"/>
    <x v="1"/>
    <n v="82"/>
    <n v="2"/>
    <n v="3"/>
    <n v="20"/>
    <n v="6"/>
    <n v="11"/>
    <n v="9"/>
    <n v="2"/>
    <n v="2"/>
    <n v="0"/>
    <n v="3"/>
    <n v="7"/>
    <n v="0"/>
    <n v="0"/>
    <n v="0"/>
    <n v="0"/>
    <n v="0"/>
    <n v="0"/>
    <n v="3"/>
    <n v="11"/>
    <x v="0"/>
    <x v="26"/>
    <n v="2629"/>
    <n v="1"/>
    <n v="0"/>
    <n v="0"/>
    <n v="0"/>
    <n v="0"/>
    <n v="0"/>
    <n v="0"/>
    <n v="1"/>
    <n v="0"/>
    <n v="0"/>
    <x v="160"/>
    <n v="33"/>
    <n v="0"/>
    <x v="0"/>
    <s v=""/>
    <s v=""/>
    <s v=""/>
    <s v=""/>
    <n v="2"/>
  </r>
  <r>
    <s v="X1678"/>
    <x v="172"/>
    <n v="1"/>
    <n v="1"/>
    <x v="2"/>
    <n v="37"/>
    <n v="15"/>
    <n v="0"/>
    <n v="8"/>
    <n v="4"/>
    <n v="2"/>
    <n v="20"/>
    <n v="2"/>
    <n v="1"/>
    <n v="1"/>
    <n v="2"/>
    <n v="5"/>
    <n v="1"/>
    <n v="0"/>
    <n v="0"/>
    <n v="0"/>
    <n v="0"/>
    <n v="0"/>
    <n v="3"/>
    <n v="11"/>
    <x v="0"/>
    <x v="12"/>
    <n v="2200"/>
    <n v="1"/>
    <n v="0"/>
    <n v="0"/>
    <n v="0"/>
    <n v="0"/>
    <n v="0"/>
    <n v="0"/>
    <n v="0"/>
    <n v="0"/>
    <n v="1"/>
    <x v="161"/>
    <n v="9"/>
    <n v="1"/>
    <x v="0"/>
    <s v=""/>
    <s v=""/>
    <s v=""/>
    <s v=""/>
    <n v="15"/>
  </r>
  <r>
    <s v="X1679"/>
    <x v="172"/>
    <n v="1"/>
    <n v="1"/>
    <x v="2"/>
    <n v="37"/>
    <n v="15"/>
    <n v="0"/>
    <n v="8"/>
    <n v="4"/>
    <n v="2"/>
    <n v="20"/>
    <n v="2"/>
    <n v="1"/>
    <n v="1"/>
    <n v="2"/>
    <n v="5"/>
    <n v="1"/>
    <n v="0"/>
    <n v="0"/>
    <n v="0"/>
    <n v="0"/>
    <n v="0"/>
    <n v="3"/>
    <n v="11"/>
    <x v="1"/>
    <x v="12"/>
    <n v="2200"/>
    <n v="1"/>
    <n v="0"/>
    <n v="0"/>
    <n v="0"/>
    <n v="0"/>
    <n v="0"/>
    <n v="0"/>
    <n v="0"/>
    <n v="0"/>
    <n v="1"/>
    <x v="161"/>
    <n v="9"/>
    <n v="1"/>
    <x v="0"/>
    <s v=""/>
    <s v=""/>
    <s v=""/>
    <s v=""/>
    <n v="15"/>
  </r>
  <r>
    <s v="X1692"/>
    <x v="173"/>
    <n v="1"/>
    <n v="0"/>
    <x v="1"/>
    <n v="45"/>
    <n v="12"/>
    <n v="3"/>
    <n v="8"/>
    <n v="8"/>
    <n v="0"/>
    <n v="17"/>
    <n v="2"/>
    <n v="2"/>
    <n v="0"/>
    <n v="3"/>
    <n v="7"/>
    <n v="0"/>
    <n v="0"/>
    <n v="0"/>
    <n v="0"/>
    <n v="0"/>
    <n v="0"/>
    <n v="3"/>
    <n v="11"/>
    <x v="0"/>
    <x v="35"/>
    <n v="2635"/>
    <n v="1"/>
    <n v="0"/>
    <n v="0"/>
    <n v="0"/>
    <n v="0"/>
    <n v="1"/>
    <n v="0"/>
    <n v="0"/>
    <n v="0"/>
    <n v="0"/>
    <x v="162"/>
    <n v="14"/>
    <n v="0"/>
    <x v="0"/>
    <s v=""/>
    <s v=""/>
    <s v=""/>
    <s v=""/>
    <n v="12"/>
  </r>
  <r>
    <s v="X1712"/>
    <x v="174"/>
    <n v="0"/>
    <n v="0"/>
    <x v="0"/>
    <n v="29"/>
    <n v="19"/>
    <n v="3"/>
    <n v="6"/>
    <n v="4"/>
    <n v="2"/>
    <n v="12"/>
    <n v="1"/>
    <n v="1"/>
    <n v="0"/>
    <n v="3"/>
    <n v="4"/>
    <n v="0"/>
    <n v="0"/>
    <n v="0"/>
    <n v="0"/>
    <n v="0"/>
    <n v="0"/>
    <n v="3"/>
    <n v="11"/>
    <x v="0"/>
    <x v="32"/>
    <n v="2414"/>
    <n v="1"/>
    <n v="0"/>
    <n v="0"/>
    <n v="0"/>
    <n v="0"/>
    <n v="0"/>
    <n v="0"/>
    <n v="1"/>
    <n v="0"/>
    <n v="0"/>
    <x v="163"/>
    <n v="22"/>
    <n v="0"/>
    <x v="0"/>
    <s v=""/>
    <s v=""/>
    <s v=""/>
    <s v=""/>
    <n v="19"/>
  </r>
  <r>
    <s v="X1715"/>
    <x v="175"/>
    <n v="1"/>
    <n v="0"/>
    <x v="1"/>
    <n v="76"/>
    <n v="1"/>
    <n v="5"/>
    <n v="8"/>
    <n v="4"/>
    <n v="8"/>
    <n v="20"/>
    <n v="2"/>
    <n v="2"/>
    <n v="1"/>
    <n v="2"/>
    <n v="6"/>
    <n v="0"/>
    <n v="0"/>
    <n v="0"/>
    <n v="0"/>
    <n v="0"/>
    <n v="0"/>
    <n v="3"/>
    <n v="11"/>
    <x v="0"/>
    <x v="16"/>
    <n v="2208"/>
    <n v="1"/>
    <n v="0"/>
    <n v="0"/>
    <n v="0"/>
    <n v="0"/>
    <n v="1"/>
    <n v="0"/>
    <n v="0"/>
    <n v="0"/>
    <n v="0"/>
    <x v="163"/>
    <n v="6"/>
    <n v="0"/>
    <x v="0"/>
    <s v=""/>
    <s v=""/>
    <s v=""/>
    <s v=""/>
    <n v="1"/>
  </r>
  <r>
    <s v="X1716"/>
    <x v="176"/>
    <n v="1"/>
    <n v="1"/>
    <x v="2"/>
    <n v="24"/>
    <n v="23"/>
    <n v="2"/>
    <n v="17"/>
    <n v="2"/>
    <n v="1"/>
    <n v="0"/>
    <n v="2"/>
    <n v="2"/>
    <n v="0"/>
    <n v="3"/>
    <n v="7"/>
    <n v="0"/>
    <n v="0"/>
    <n v="0"/>
    <n v="0"/>
    <n v="0"/>
    <n v="0"/>
    <n v="3"/>
    <n v="11"/>
    <x v="0"/>
    <x v="15"/>
    <n v="2218"/>
    <n v="1"/>
    <n v="0"/>
    <n v="0"/>
    <n v="0"/>
    <n v="0"/>
    <n v="0"/>
    <n v="0"/>
    <n v="0"/>
    <n v="1"/>
    <n v="0"/>
    <x v="164"/>
    <n v="45"/>
    <n v="0"/>
    <x v="0"/>
    <s v=""/>
    <s v=""/>
    <s v=""/>
    <s v=""/>
    <n v="23"/>
  </r>
  <r>
    <s v="X1733"/>
    <x v="177"/>
    <n v="1"/>
    <n v="0"/>
    <x v="1"/>
    <n v="43"/>
    <n v="16"/>
    <n v="2"/>
    <n v="18"/>
    <n v="2"/>
    <n v="1"/>
    <n v="5"/>
    <n v="1"/>
    <n v="1"/>
    <n v="0"/>
    <n v="3"/>
    <n v="7"/>
    <n v="0"/>
    <n v="0"/>
    <n v="0"/>
    <n v="0"/>
    <n v="0"/>
    <n v="0"/>
    <n v="3"/>
    <n v="11"/>
    <x v="0"/>
    <x v="5"/>
    <n v="2631"/>
    <n v="1"/>
    <n v="0"/>
    <n v="0"/>
    <n v="0"/>
    <n v="0"/>
    <n v="0"/>
    <n v="0"/>
    <n v="1"/>
    <n v="0"/>
    <n v="0"/>
    <x v="165"/>
    <n v="34"/>
    <n v="0"/>
    <x v="0"/>
    <s v=""/>
    <s v=""/>
    <s v=""/>
    <s v=""/>
    <n v="16"/>
  </r>
  <r>
    <s v="X1741"/>
    <x v="178"/>
    <n v="1"/>
    <n v="0"/>
    <x v="1"/>
    <n v="83"/>
    <n v="17"/>
    <n v="0"/>
    <n v="14"/>
    <n v="7"/>
    <n v="3"/>
    <n v="2"/>
    <n v="1"/>
    <n v="1"/>
    <n v="0"/>
    <n v="3"/>
    <n v="7"/>
    <n v="0"/>
    <n v="0"/>
    <n v="0"/>
    <n v="0"/>
    <n v="0"/>
    <n v="0"/>
    <n v="3"/>
    <n v="11"/>
    <x v="0"/>
    <x v="26"/>
    <n v="2592"/>
    <n v="1"/>
    <n v="0"/>
    <n v="0"/>
    <n v="0"/>
    <n v="0"/>
    <n v="0"/>
    <n v="0"/>
    <n v="1"/>
    <n v="0"/>
    <n v="0"/>
    <x v="166"/>
    <n v="39"/>
    <n v="0"/>
    <x v="0"/>
    <s v=""/>
    <s v=""/>
    <s v=""/>
    <s v=""/>
    <n v="17"/>
  </r>
  <r>
    <s v="X1742"/>
    <x v="179"/>
    <n v="0"/>
    <n v="1"/>
    <x v="1"/>
    <n v="22"/>
    <n v="29"/>
    <n v="1"/>
    <n v="9"/>
    <n v="2"/>
    <n v="0"/>
    <n v="2"/>
    <n v="1"/>
    <n v="2"/>
    <n v="0"/>
    <n v="3"/>
    <n v="3"/>
    <n v="0"/>
    <n v="0"/>
    <n v="0"/>
    <n v="0"/>
    <n v="0"/>
    <n v="0"/>
    <n v="3"/>
    <n v="11"/>
    <x v="0"/>
    <x v="16"/>
    <n v="2244"/>
    <n v="1"/>
    <n v="0"/>
    <n v="0"/>
    <n v="0"/>
    <n v="0"/>
    <n v="0"/>
    <n v="0"/>
    <n v="1"/>
    <n v="0"/>
    <n v="0"/>
    <x v="166"/>
    <n v="39"/>
    <n v="0"/>
    <x v="0"/>
    <s v=""/>
    <s v=""/>
    <s v=""/>
    <s v=""/>
    <n v="29"/>
  </r>
  <r>
    <s v="X1759"/>
    <x v="180"/>
    <n v="1"/>
    <n v="0"/>
    <x v="1"/>
    <n v="71"/>
    <n v="13"/>
    <n v="2"/>
    <n v="15"/>
    <n v="2"/>
    <n v="2"/>
    <n v="8"/>
    <n v="2"/>
    <n v="2"/>
    <n v="0"/>
    <n v="3"/>
    <n v="6"/>
    <n v="0"/>
    <n v="0"/>
    <n v="0"/>
    <n v="0"/>
    <n v="0"/>
    <n v="0"/>
    <n v="3"/>
    <n v="11"/>
    <x v="0"/>
    <x v="0"/>
    <n v="2279"/>
    <n v="1"/>
    <n v="0"/>
    <n v="0"/>
    <n v="0"/>
    <n v="0"/>
    <n v="0"/>
    <n v="0"/>
    <n v="0"/>
    <n v="0"/>
    <n v="1"/>
    <x v="167"/>
    <n v="26"/>
    <n v="0"/>
    <x v="0"/>
    <s v=""/>
    <s v=""/>
    <s v=""/>
    <s v=""/>
    <n v="13"/>
  </r>
  <r>
    <s v="X1779"/>
    <x v="181"/>
    <n v="0"/>
    <n v="1"/>
    <x v="1"/>
    <n v="71"/>
    <n v="18"/>
    <n v="10"/>
    <n v="3"/>
    <n v="3"/>
    <n v="5"/>
    <n v="0"/>
    <n v="1"/>
    <n v="1"/>
    <n v="0"/>
    <n v="3"/>
    <n v="2"/>
    <n v="0"/>
    <n v="0"/>
    <n v="0"/>
    <n v="0"/>
    <n v="0"/>
    <n v="0"/>
    <n v="3"/>
    <n v="11"/>
    <x v="0"/>
    <x v="22"/>
    <n v="2230"/>
    <n v="1"/>
    <n v="0"/>
    <n v="0"/>
    <n v="0"/>
    <n v="0"/>
    <n v="0"/>
    <n v="0"/>
    <n v="1"/>
    <n v="0"/>
    <n v="0"/>
    <x v="168"/>
    <n v="39"/>
    <n v="0"/>
    <x v="0"/>
    <s v=""/>
    <s v=""/>
    <s v=""/>
    <s v=""/>
    <n v="18"/>
  </r>
  <r>
    <s v="X1782"/>
    <x v="182"/>
    <n v="1"/>
    <n v="0"/>
    <x v="1"/>
    <n v="77"/>
    <n v="9"/>
    <n v="1"/>
    <n v="24"/>
    <n v="2"/>
    <n v="1"/>
    <n v="2"/>
    <n v="3"/>
    <n v="3"/>
    <n v="0"/>
    <n v="3"/>
    <n v="6"/>
    <n v="0"/>
    <n v="0"/>
    <n v="0"/>
    <n v="0"/>
    <n v="0"/>
    <n v="0"/>
    <n v="3"/>
    <n v="11"/>
    <x v="0"/>
    <x v="10"/>
    <n v="2407"/>
    <n v="1"/>
    <n v="0"/>
    <n v="0"/>
    <n v="0"/>
    <n v="0"/>
    <n v="0"/>
    <n v="0"/>
    <n v="1"/>
    <n v="0"/>
    <n v="0"/>
    <x v="168"/>
    <n v="35"/>
    <n v="0"/>
    <x v="0"/>
    <s v=""/>
    <s v=""/>
    <s v=""/>
    <s v=""/>
    <n v="9"/>
  </r>
  <r>
    <s v="X1794"/>
    <x v="183"/>
    <n v="1"/>
    <n v="1"/>
    <x v="2"/>
    <n v="74"/>
    <n v="17"/>
    <n v="1"/>
    <n v="12"/>
    <n v="3"/>
    <n v="1"/>
    <n v="4"/>
    <n v="2"/>
    <n v="2"/>
    <n v="0"/>
    <n v="3"/>
    <n v="7"/>
    <n v="0"/>
    <n v="0"/>
    <n v="0"/>
    <n v="0"/>
    <n v="0"/>
    <n v="0"/>
    <n v="3"/>
    <n v="11"/>
    <x v="0"/>
    <x v="4"/>
    <n v="2495"/>
    <n v="1"/>
    <n v="0"/>
    <n v="0"/>
    <n v="0"/>
    <n v="0"/>
    <n v="0"/>
    <n v="0"/>
    <n v="0"/>
    <n v="0"/>
    <n v="1"/>
    <x v="169"/>
    <n v="30"/>
    <n v="0"/>
    <x v="0"/>
    <s v=""/>
    <s v=""/>
    <s v=""/>
    <s v=""/>
    <n v="17"/>
  </r>
  <r>
    <s v="X1797"/>
    <x v="184"/>
    <n v="1"/>
    <n v="0"/>
    <x v="1"/>
    <n v="54"/>
    <n v="2"/>
    <n v="3"/>
    <n v="10"/>
    <n v="11"/>
    <n v="2"/>
    <n v="10"/>
    <n v="1"/>
    <n v="1"/>
    <n v="0"/>
    <n v="3"/>
    <n v="6"/>
    <n v="0"/>
    <n v="0"/>
    <n v="0"/>
    <n v="0"/>
    <n v="0"/>
    <n v="0"/>
    <n v="3"/>
    <n v="11"/>
    <x v="0"/>
    <x v="12"/>
    <n v="2295"/>
    <n v="1"/>
    <n v="0"/>
    <n v="0"/>
    <n v="0"/>
    <n v="0"/>
    <n v="1"/>
    <n v="0"/>
    <n v="0"/>
    <n v="0"/>
    <n v="0"/>
    <x v="169"/>
    <n v="18"/>
    <n v="0"/>
    <x v="0"/>
    <s v=""/>
    <s v=""/>
    <s v=""/>
    <s v=""/>
    <n v="2"/>
  </r>
  <r>
    <s v="X1809"/>
    <x v="185"/>
    <n v="1"/>
    <n v="2"/>
    <x v="3"/>
    <n v="75"/>
    <n v="22"/>
    <n v="1"/>
    <n v="8"/>
    <n v="2"/>
    <n v="1"/>
    <n v="2"/>
    <n v="2"/>
    <n v="1"/>
    <n v="0"/>
    <n v="3"/>
    <n v="8"/>
    <n v="0"/>
    <n v="0"/>
    <n v="0"/>
    <n v="0"/>
    <n v="0"/>
    <n v="0"/>
    <n v="3"/>
    <n v="11"/>
    <x v="0"/>
    <x v="13"/>
    <n v="2692"/>
    <n v="1"/>
    <n v="0"/>
    <n v="0"/>
    <n v="0"/>
    <n v="0"/>
    <n v="0"/>
    <n v="0"/>
    <n v="1"/>
    <n v="0"/>
    <n v="0"/>
    <x v="170"/>
    <n v="32"/>
    <n v="0"/>
    <x v="0"/>
    <s v=""/>
    <s v=""/>
    <s v=""/>
    <s v=""/>
    <n v="22"/>
  </r>
  <r>
    <s v="X1815"/>
    <x v="186"/>
    <n v="1"/>
    <n v="0"/>
    <x v="1"/>
    <n v="90"/>
    <n v="8"/>
    <n v="3"/>
    <n v="19"/>
    <n v="0"/>
    <n v="2"/>
    <n v="3"/>
    <n v="2"/>
    <n v="2"/>
    <n v="0"/>
    <n v="3"/>
    <n v="6"/>
    <n v="0"/>
    <n v="0"/>
    <n v="0"/>
    <n v="0"/>
    <n v="0"/>
    <n v="0"/>
    <n v="3"/>
    <n v="11"/>
    <x v="0"/>
    <x v="17"/>
    <n v="2226"/>
    <n v="1"/>
    <n v="0"/>
    <n v="0"/>
    <n v="0"/>
    <n v="0"/>
    <n v="0"/>
    <n v="0"/>
    <n v="0"/>
    <n v="1"/>
    <n v="0"/>
    <x v="171"/>
    <n v="29"/>
    <n v="0"/>
    <x v="0"/>
    <s v=""/>
    <s v=""/>
    <s v=""/>
    <s v=""/>
    <n v="8"/>
  </r>
  <r>
    <s v="X1836"/>
    <x v="187"/>
    <n v="1"/>
    <n v="1"/>
    <x v="2"/>
    <n v="5"/>
    <n v="29"/>
    <n v="0"/>
    <n v="2"/>
    <n v="0"/>
    <n v="0"/>
    <n v="1"/>
    <n v="1"/>
    <n v="1"/>
    <n v="0"/>
    <n v="3"/>
    <n v="7"/>
    <n v="0"/>
    <n v="0"/>
    <n v="0"/>
    <n v="0"/>
    <n v="0"/>
    <n v="0"/>
    <n v="3"/>
    <n v="11"/>
    <x v="0"/>
    <x v="29"/>
    <n v="2804"/>
    <n v="1"/>
    <n v="0"/>
    <n v="0"/>
    <n v="0"/>
    <n v="0"/>
    <n v="0"/>
    <n v="0"/>
    <n v="0"/>
    <n v="0"/>
    <n v="1"/>
    <x v="172"/>
    <n v="30"/>
    <n v="0"/>
    <x v="0"/>
    <s v=""/>
    <s v=""/>
    <s v=""/>
    <s v=""/>
    <n v="29"/>
  </r>
  <r>
    <s v="X1844"/>
    <x v="188"/>
    <n v="1"/>
    <n v="0"/>
    <x v="1"/>
    <n v="20"/>
    <n v="6"/>
    <n v="4"/>
    <n v="7"/>
    <n v="4"/>
    <n v="3"/>
    <n v="8"/>
    <n v="1"/>
    <n v="1"/>
    <n v="0"/>
    <n v="3"/>
    <n v="7"/>
    <n v="0"/>
    <n v="0"/>
    <n v="0"/>
    <n v="0"/>
    <n v="0"/>
    <n v="0"/>
    <n v="3"/>
    <n v="11"/>
    <x v="0"/>
    <x v="39"/>
    <n v="2638"/>
    <n v="1"/>
    <n v="0"/>
    <n v="0"/>
    <n v="0"/>
    <n v="0"/>
    <n v="1"/>
    <n v="0"/>
    <n v="0"/>
    <n v="0"/>
    <n v="0"/>
    <x v="172"/>
    <n v="16"/>
    <n v="0"/>
    <x v="0"/>
    <s v=""/>
    <s v=""/>
    <s v=""/>
    <s v=""/>
    <n v="6"/>
  </r>
  <r>
    <s v="X1852"/>
    <x v="189"/>
    <n v="1"/>
    <n v="0"/>
    <x v="1"/>
    <n v="60"/>
    <n v="1"/>
    <n v="2"/>
    <n v="8"/>
    <n v="4"/>
    <n v="3"/>
    <n v="13"/>
    <n v="2"/>
    <n v="1"/>
    <n v="1"/>
    <n v="2"/>
    <n v="7"/>
    <n v="1"/>
    <n v="0"/>
    <n v="0"/>
    <n v="0"/>
    <n v="0"/>
    <n v="0"/>
    <n v="3"/>
    <n v="11"/>
    <x v="1"/>
    <x v="35"/>
    <n v="2786"/>
    <n v="1"/>
    <n v="0"/>
    <n v="0"/>
    <n v="0"/>
    <n v="0"/>
    <n v="0"/>
    <n v="0"/>
    <n v="1"/>
    <n v="0"/>
    <n v="0"/>
    <x v="173"/>
    <n v="5"/>
    <n v="1"/>
    <x v="0"/>
    <s v=""/>
    <s v=""/>
    <s v=""/>
    <s v=""/>
    <n v="1"/>
  </r>
  <r>
    <s v="X1855"/>
    <x v="190"/>
    <n v="0"/>
    <n v="0"/>
    <x v="0"/>
    <n v="34"/>
    <n v="8"/>
    <n v="4"/>
    <n v="10"/>
    <n v="2"/>
    <n v="2"/>
    <n v="4"/>
    <n v="2"/>
    <n v="3"/>
    <n v="0"/>
    <n v="3"/>
    <n v="5"/>
    <n v="0"/>
    <n v="0"/>
    <n v="0"/>
    <n v="0"/>
    <n v="0"/>
    <n v="0"/>
    <n v="3"/>
    <n v="11"/>
    <x v="0"/>
    <x v="40"/>
    <n v="2197"/>
    <n v="1"/>
    <n v="0"/>
    <n v="0"/>
    <n v="0"/>
    <n v="0"/>
    <n v="0"/>
    <n v="0"/>
    <n v="0"/>
    <n v="1"/>
    <n v="0"/>
    <x v="174"/>
    <n v="22"/>
    <n v="0"/>
    <x v="0"/>
    <s v=""/>
    <s v=""/>
    <s v=""/>
    <s v=""/>
    <n v="8"/>
  </r>
  <r>
    <s v="X1864"/>
    <x v="191"/>
    <n v="1"/>
    <n v="0"/>
    <x v="1"/>
    <n v="31"/>
    <n v="0"/>
    <n v="1"/>
    <n v="3"/>
    <n v="10"/>
    <n v="6"/>
    <n v="9"/>
    <n v="2"/>
    <n v="1"/>
    <n v="0"/>
    <n v="3"/>
    <n v="8"/>
    <n v="0"/>
    <n v="0"/>
    <n v="0"/>
    <n v="0"/>
    <n v="0"/>
    <n v="0"/>
    <n v="3"/>
    <n v="11"/>
    <x v="0"/>
    <x v="26"/>
    <n v="2849"/>
    <n v="1"/>
    <n v="0"/>
    <n v="0"/>
    <n v="0"/>
    <n v="0"/>
    <n v="0"/>
    <n v="1"/>
    <n v="0"/>
    <n v="0"/>
    <n v="0"/>
    <x v="175"/>
    <n v="11"/>
    <n v="0"/>
    <x v="0"/>
    <s v=""/>
    <s v=""/>
    <s v=""/>
    <s v=""/>
    <n v="0"/>
  </r>
  <r>
    <s v="X1870"/>
    <x v="192"/>
    <n v="2"/>
    <n v="1"/>
    <x v="3"/>
    <n v="61"/>
    <n v="5"/>
    <n v="1"/>
    <n v="13"/>
    <n v="3"/>
    <n v="5"/>
    <n v="1"/>
    <n v="1"/>
    <n v="1"/>
    <n v="0"/>
    <n v="3"/>
    <n v="7"/>
    <n v="0"/>
    <n v="0"/>
    <n v="0"/>
    <n v="0"/>
    <n v="0"/>
    <n v="0"/>
    <n v="3"/>
    <n v="11"/>
    <x v="0"/>
    <x v="34"/>
    <n v="2634"/>
    <n v="1"/>
    <n v="0"/>
    <n v="0"/>
    <n v="0"/>
    <n v="0"/>
    <n v="0"/>
    <n v="0"/>
    <n v="1"/>
    <n v="0"/>
    <n v="0"/>
    <x v="176"/>
    <n v="26"/>
    <n v="0"/>
    <x v="0"/>
    <s v=""/>
    <s v=""/>
    <s v=""/>
    <s v=""/>
    <n v="5"/>
  </r>
  <r>
    <s v="X1875"/>
    <x v="193"/>
    <n v="1"/>
    <n v="0"/>
    <x v="1"/>
    <n v="51"/>
    <n v="5"/>
    <n v="2"/>
    <n v="8"/>
    <n v="2"/>
    <n v="2"/>
    <n v="9"/>
    <n v="1"/>
    <n v="0"/>
    <n v="1"/>
    <n v="2"/>
    <n v="7"/>
    <n v="0"/>
    <n v="0"/>
    <n v="0"/>
    <n v="0"/>
    <n v="0"/>
    <n v="0"/>
    <n v="3"/>
    <n v="11"/>
    <x v="0"/>
    <x v="10"/>
    <n v="2778"/>
    <n v="1"/>
    <n v="0"/>
    <n v="0"/>
    <n v="0"/>
    <n v="0"/>
    <n v="0"/>
    <n v="0"/>
    <n v="1"/>
    <n v="0"/>
    <n v="0"/>
    <x v="176"/>
    <n v="10"/>
    <n v="0"/>
    <x v="0"/>
    <s v=""/>
    <s v=""/>
    <s v=""/>
    <s v=""/>
    <n v="5"/>
  </r>
  <r>
    <s v="X1913"/>
    <x v="194"/>
    <n v="1"/>
    <n v="0"/>
    <x v="1"/>
    <n v="26"/>
    <n v="2"/>
    <n v="0"/>
    <n v="9"/>
    <n v="3"/>
    <n v="6"/>
    <n v="2"/>
    <n v="1"/>
    <n v="1"/>
    <n v="0"/>
    <n v="3"/>
    <n v="8"/>
    <n v="0"/>
    <n v="0"/>
    <n v="0"/>
    <n v="0"/>
    <n v="0"/>
    <n v="0"/>
    <n v="3"/>
    <n v="11"/>
    <x v="0"/>
    <x v="24"/>
    <n v="2309"/>
    <n v="1"/>
    <n v="0"/>
    <n v="0"/>
    <n v="0"/>
    <n v="0"/>
    <n v="0"/>
    <n v="0"/>
    <n v="1"/>
    <n v="0"/>
    <n v="0"/>
    <x v="177"/>
    <n v="18"/>
    <n v="0"/>
    <x v="0"/>
    <s v=""/>
    <s v=""/>
    <s v=""/>
    <s v=""/>
    <n v="2"/>
  </r>
  <r>
    <s v="X1915"/>
    <x v="195"/>
    <n v="0"/>
    <n v="1"/>
    <x v="1"/>
    <n v="0"/>
    <n v="18"/>
    <n v="0"/>
    <n v="2"/>
    <n v="0"/>
    <n v="0"/>
    <n v="2"/>
    <n v="1"/>
    <n v="1"/>
    <n v="0"/>
    <n v="3"/>
    <n v="4"/>
    <n v="0"/>
    <n v="0"/>
    <n v="0"/>
    <n v="0"/>
    <n v="0"/>
    <n v="0"/>
    <n v="3"/>
    <n v="11"/>
    <x v="0"/>
    <x v="2"/>
    <n v="2491"/>
    <n v="1"/>
    <n v="0"/>
    <n v="0"/>
    <n v="0"/>
    <n v="0"/>
    <n v="0"/>
    <n v="0"/>
    <n v="0"/>
    <n v="0"/>
    <n v="1"/>
    <x v="177"/>
    <n v="18"/>
    <n v="0"/>
    <x v="0"/>
    <s v=""/>
    <s v=""/>
    <s v=""/>
    <s v=""/>
    <n v="18"/>
  </r>
  <r>
    <s v="X1927"/>
    <x v="196"/>
    <n v="1"/>
    <n v="1"/>
    <x v="2"/>
    <n v="31"/>
    <n v="17"/>
    <n v="0"/>
    <n v="2"/>
    <n v="0"/>
    <n v="0"/>
    <n v="2"/>
    <n v="2"/>
    <n v="1"/>
    <n v="0"/>
    <n v="3"/>
    <n v="6"/>
    <n v="0"/>
    <n v="0"/>
    <n v="0"/>
    <n v="0"/>
    <n v="0"/>
    <n v="1"/>
    <n v="3"/>
    <n v="11"/>
    <x v="0"/>
    <x v="31"/>
    <n v="2250"/>
    <n v="1"/>
    <n v="0"/>
    <n v="0"/>
    <n v="0"/>
    <n v="0"/>
    <n v="0"/>
    <n v="0"/>
    <n v="1"/>
    <n v="0"/>
    <n v="0"/>
    <x v="178"/>
    <n v="17"/>
    <n v="0"/>
    <x v="0"/>
    <s v=""/>
    <s v=""/>
    <s v=""/>
    <s v=""/>
    <n v="17"/>
  </r>
  <r>
    <s v="X1938"/>
    <x v="197"/>
    <n v="1"/>
    <n v="1"/>
    <x v="2"/>
    <n v="6"/>
    <n v="16"/>
    <n v="0"/>
    <n v="3"/>
    <n v="0"/>
    <n v="0"/>
    <n v="1"/>
    <n v="1"/>
    <n v="1"/>
    <n v="0"/>
    <n v="2"/>
    <n v="7"/>
    <n v="0"/>
    <n v="0"/>
    <n v="0"/>
    <n v="0"/>
    <n v="0"/>
    <n v="0"/>
    <n v="3"/>
    <n v="11"/>
    <x v="0"/>
    <x v="4"/>
    <n v="2299"/>
    <n v="1"/>
    <n v="0"/>
    <n v="0"/>
    <n v="0"/>
    <n v="0"/>
    <n v="0"/>
    <n v="0"/>
    <n v="0"/>
    <n v="0"/>
    <n v="1"/>
    <x v="179"/>
    <n v="18"/>
    <n v="0"/>
    <x v="0"/>
    <s v=""/>
    <s v=""/>
    <s v=""/>
    <s v=""/>
    <n v="16"/>
  </r>
  <r>
    <s v="X1941"/>
    <x v="198"/>
    <n v="0"/>
    <n v="0"/>
    <x v="0"/>
    <n v="1"/>
    <n v="7"/>
    <n v="1"/>
    <n v="6"/>
    <n v="0"/>
    <n v="3"/>
    <n v="3"/>
    <n v="1"/>
    <n v="0"/>
    <n v="0"/>
    <n v="3"/>
    <n v="4"/>
    <n v="0"/>
    <n v="0"/>
    <n v="0"/>
    <n v="0"/>
    <n v="0"/>
    <n v="0"/>
    <n v="3"/>
    <n v="11"/>
    <x v="0"/>
    <x v="23"/>
    <n v="2574"/>
    <n v="1"/>
    <n v="0"/>
    <n v="0"/>
    <n v="0"/>
    <n v="0"/>
    <n v="0"/>
    <n v="0"/>
    <n v="0"/>
    <n v="1"/>
    <n v="0"/>
    <x v="179"/>
    <n v="14"/>
    <n v="0"/>
    <x v="0"/>
    <s v=""/>
    <s v=""/>
    <s v=""/>
    <s v=""/>
    <n v="7"/>
  </r>
  <r>
    <s v="X1946"/>
    <x v="199"/>
    <n v="0"/>
    <n v="0"/>
    <x v="0"/>
    <n v="72"/>
    <n v="0"/>
    <n v="0"/>
    <n v="1"/>
    <n v="2"/>
    <n v="12"/>
    <n v="5"/>
    <n v="1"/>
    <n v="1"/>
    <n v="0"/>
    <n v="2"/>
    <n v="8"/>
    <n v="0"/>
    <n v="0"/>
    <n v="0"/>
    <n v="0"/>
    <n v="0"/>
    <n v="0"/>
    <n v="3"/>
    <n v="11"/>
    <x v="0"/>
    <x v="14"/>
    <n v="2510"/>
    <n v="1"/>
    <n v="0"/>
    <n v="0"/>
    <n v="0"/>
    <n v="0"/>
    <n v="0"/>
    <n v="0"/>
    <n v="1"/>
    <n v="0"/>
    <n v="0"/>
    <x v="179"/>
    <n v="10"/>
    <n v="0"/>
    <x v="0"/>
    <s v=""/>
    <s v=""/>
    <s v=""/>
    <s v=""/>
    <n v="0"/>
  </r>
  <r>
    <s v="X1947"/>
    <x v="200"/>
    <n v="1"/>
    <n v="0"/>
    <x v="1"/>
    <n v="77"/>
    <n v="3"/>
    <n v="1"/>
    <n v="3"/>
    <n v="8"/>
    <n v="0"/>
    <n v="5"/>
    <n v="1"/>
    <n v="1"/>
    <n v="0"/>
    <n v="2"/>
    <n v="7"/>
    <n v="0"/>
    <n v="0"/>
    <n v="0"/>
    <n v="0"/>
    <n v="0"/>
    <n v="0"/>
    <n v="3"/>
    <n v="11"/>
    <x v="0"/>
    <x v="26"/>
    <n v="2539"/>
    <n v="1"/>
    <n v="0"/>
    <n v="0"/>
    <n v="0"/>
    <n v="0"/>
    <n v="0"/>
    <n v="0"/>
    <n v="1"/>
    <n v="0"/>
    <n v="0"/>
    <x v="179"/>
    <n v="10"/>
    <n v="0"/>
    <x v="0"/>
    <s v=""/>
    <s v=""/>
    <s v=""/>
    <s v=""/>
    <n v="3"/>
  </r>
  <r>
    <s v="X1954"/>
    <x v="201"/>
    <n v="0"/>
    <n v="0"/>
    <x v="0"/>
    <n v="91"/>
    <n v="3"/>
    <n v="2"/>
    <n v="7"/>
    <n v="0"/>
    <n v="4"/>
    <n v="2"/>
    <n v="1"/>
    <n v="1"/>
    <n v="0"/>
    <n v="2"/>
    <n v="8"/>
    <n v="0"/>
    <n v="0"/>
    <n v="0"/>
    <n v="0"/>
    <n v="0"/>
    <n v="0"/>
    <n v="3"/>
    <n v="11"/>
    <x v="0"/>
    <x v="34"/>
    <n v="2853"/>
    <n v="1"/>
    <n v="0"/>
    <n v="0"/>
    <n v="0"/>
    <n v="0"/>
    <n v="0"/>
    <n v="0"/>
    <n v="1"/>
    <n v="0"/>
    <n v="0"/>
    <x v="180"/>
    <n v="14"/>
    <n v="0"/>
    <x v="0"/>
    <s v=""/>
    <s v=""/>
    <s v=""/>
    <s v=""/>
    <n v="3"/>
  </r>
  <r>
    <s v="X1978"/>
    <x v="202"/>
    <n v="2"/>
    <n v="0"/>
    <x v="2"/>
    <n v="78"/>
    <n v="9"/>
    <n v="1"/>
    <n v="5"/>
    <n v="0"/>
    <n v="0"/>
    <n v="1"/>
    <n v="1"/>
    <n v="0"/>
    <n v="0"/>
    <n v="3"/>
    <n v="5"/>
    <n v="0"/>
    <n v="0"/>
    <n v="0"/>
    <n v="0"/>
    <n v="0"/>
    <n v="0"/>
    <n v="3"/>
    <n v="11"/>
    <x v="0"/>
    <x v="3"/>
    <n v="2500"/>
    <n v="1"/>
    <n v="0"/>
    <n v="0"/>
    <n v="0"/>
    <n v="0"/>
    <n v="0"/>
    <n v="0"/>
    <n v="1"/>
    <n v="0"/>
    <n v="0"/>
    <x v="181"/>
    <n v="14"/>
    <n v="0"/>
    <x v="0"/>
    <s v=""/>
    <s v=""/>
    <s v=""/>
    <s v=""/>
    <n v="9"/>
  </r>
  <r>
    <s v="X1979"/>
    <x v="203"/>
    <n v="2"/>
    <n v="1"/>
    <x v="3"/>
    <n v="3"/>
    <n v="14"/>
    <n v="0"/>
    <n v="1"/>
    <n v="0"/>
    <n v="0"/>
    <n v="1"/>
    <n v="1"/>
    <n v="1"/>
    <n v="0"/>
    <n v="2"/>
    <n v="7"/>
    <n v="0"/>
    <n v="0"/>
    <n v="0"/>
    <n v="0"/>
    <n v="0"/>
    <n v="0"/>
    <n v="3"/>
    <n v="11"/>
    <x v="0"/>
    <x v="13"/>
    <n v="2270"/>
    <n v="1"/>
    <n v="0"/>
    <n v="0"/>
    <n v="0"/>
    <n v="0"/>
    <n v="0"/>
    <n v="0"/>
    <n v="1"/>
    <n v="0"/>
    <n v="0"/>
    <x v="181"/>
    <n v="14"/>
    <n v="0"/>
    <x v="0"/>
    <s v=""/>
    <s v=""/>
    <s v=""/>
    <s v=""/>
    <n v="14"/>
  </r>
  <r>
    <s v="X1989"/>
    <x v="204"/>
    <n v="1"/>
    <n v="1"/>
    <x v="2"/>
    <n v="85"/>
    <n v="11"/>
    <n v="0"/>
    <n v="3"/>
    <n v="0"/>
    <n v="0"/>
    <n v="1"/>
    <n v="1"/>
    <n v="1"/>
    <n v="0"/>
    <n v="2"/>
    <n v="6"/>
    <n v="0"/>
    <n v="0"/>
    <n v="0"/>
    <n v="0"/>
    <n v="0"/>
    <n v="0"/>
    <n v="3"/>
    <n v="11"/>
    <x v="0"/>
    <x v="24"/>
    <n v="2197"/>
    <n v="1"/>
    <n v="0"/>
    <n v="0"/>
    <n v="0"/>
    <n v="0"/>
    <n v="0"/>
    <n v="0"/>
    <n v="1"/>
    <n v="0"/>
    <n v="0"/>
    <x v="182"/>
    <n v="13"/>
    <n v="0"/>
    <x v="0"/>
    <s v=""/>
    <s v=""/>
    <s v=""/>
    <s v=""/>
    <n v="11"/>
  </r>
  <r>
    <s v="X1996"/>
    <x v="205"/>
    <n v="0"/>
    <n v="0"/>
    <x v="0"/>
    <n v="16"/>
    <n v="0"/>
    <n v="0"/>
    <n v="0"/>
    <n v="6"/>
    <n v="2"/>
    <n v="6"/>
    <n v="1"/>
    <n v="1"/>
    <n v="0"/>
    <n v="2"/>
    <n v="6"/>
    <n v="0"/>
    <n v="0"/>
    <n v="0"/>
    <n v="0"/>
    <n v="0"/>
    <n v="0"/>
    <n v="3"/>
    <n v="11"/>
    <x v="0"/>
    <x v="3"/>
    <n v="2355"/>
    <n v="1"/>
    <n v="0"/>
    <n v="0"/>
    <n v="0"/>
    <n v="0"/>
    <n v="1"/>
    <n v="0"/>
    <n v="0"/>
    <n v="0"/>
    <n v="0"/>
    <x v="183"/>
    <n v="2"/>
    <n v="0"/>
    <x v="0"/>
    <s v=""/>
    <s v=""/>
    <s v=""/>
    <s v=""/>
    <n v="0"/>
  </r>
  <r>
    <s v="X1997"/>
    <x v="206"/>
    <n v="1"/>
    <n v="0"/>
    <x v="1"/>
    <n v="36"/>
    <n v="4"/>
    <n v="2"/>
    <n v="5"/>
    <n v="2"/>
    <n v="0"/>
    <n v="0"/>
    <n v="1"/>
    <n v="1"/>
    <n v="0"/>
    <n v="2"/>
    <n v="6"/>
    <n v="0"/>
    <n v="0"/>
    <n v="0"/>
    <n v="0"/>
    <n v="0"/>
    <n v="0"/>
    <n v="3"/>
    <n v="11"/>
    <x v="0"/>
    <x v="0"/>
    <n v="2346"/>
    <n v="1"/>
    <n v="0"/>
    <n v="0"/>
    <n v="0"/>
    <n v="0"/>
    <n v="0"/>
    <n v="0"/>
    <n v="0"/>
    <n v="0"/>
    <n v="1"/>
    <x v="184"/>
    <n v="13"/>
    <n v="0"/>
    <x v="0"/>
    <s v=""/>
    <s v=""/>
    <s v=""/>
    <s v=""/>
    <n v="4"/>
  </r>
  <r>
    <s v="X1998"/>
    <x v="207"/>
    <n v="1"/>
    <n v="0"/>
    <x v="1"/>
    <n v="68"/>
    <n v="2"/>
    <n v="1"/>
    <n v="6"/>
    <n v="2"/>
    <n v="1"/>
    <n v="1"/>
    <n v="1"/>
    <n v="1"/>
    <n v="0"/>
    <n v="2"/>
    <n v="6"/>
    <n v="0"/>
    <n v="0"/>
    <n v="0"/>
    <n v="0"/>
    <n v="0"/>
    <n v="0"/>
    <n v="3"/>
    <n v="11"/>
    <x v="0"/>
    <x v="11"/>
    <n v="2716"/>
    <n v="1"/>
    <n v="0"/>
    <n v="0"/>
    <n v="0"/>
    <n v="0"/>
    <n v="0"/>
    <n v="0"/>
    <n v="1"/>
    <n v="0"/>
    <n v="0"/>
    <x v="184"/>
    <n v="11"/>
    <n v="0"/>
    <x v="0"/>
    <s v=""/>
    <s v=""/>
    <s v=""/>
    <s v=""/>
    <n v="2"/>
  </r>
  <r>
    <s v="X2006"/>
    <x v="208"/>
    <n v="1"/>
    <n v="1"/>
    <x v="2"/>
    <n v="24"/>
    <n v="8"/>
    <n v="0"/>
    <n v="3"/>
    <n v="0"/>
    <n v="0"/>
    <n v="0"/>
    <n v="1"/>
    <n v="0"/>
    <n v="0"/>
    <n v="3"/>
    <n v="5"/>
    <n v="0"/>
    <n v="0"/>
    <n v="0"/>
    <n v="0"/>
    <n v="0"/>
    <n v="0"/>
    <n v="3"/>
    <n v="11"/>
    <x v="0"/>
    <x v="33"/>
    <n v="2434"/>
    <n v="1"/>
    <n v="0"/>
    <n v="0"/>
    <n v="0"/>
    <n v="0"/>
    <n v="0"/>
    <n v="0"/>
    <n v="0"/>
    <n v="0"/>
    <n v="1"/>
    <x v="185"/>
    <n v="11"/>
    <n v="0"/>
    <x v="0"/>
    <s v=""/>
    <s v=""/>
    <s v=""/>
    <s v=""/>
    <n v="8"/>
  </r>
  <r>
    <s v="X2018"/>
    <x v="209"/>
    <n v="0"/>
    <n v="0"/>
    <x v="0"/>
    <n v="65"/>
    <n v="1"/>
    <n v="1"/>
    <n v="3"/>
    <n v="1"/>
    <n v="1"/>
    <n v="1"/>
    <n v="15"/>
    <n v="0"/>
    <n v="0"/>
    <n v="0"/>
    <n v="20"/>
    <n v="0"/>
    <n v="0"/>
    <n v="0"/>
    <n v="0"/>
    <n v="0"/>
    <n v="0"/>
    <n v="3"/>
    <n v="11"/>
    <x v="0"/>
    <x v="10"/>
    <n v="2201"/>
    <n v="1"/>
    <n v="0"/>
    <n v="0"/>
    <n v="0"/>
    <n v="0"/>
    <n v="0"/>
    <n v="0"/>
    <n v="1"/>
    <n v="0"/>
    <n v="0"/>
    <x v="186"/>
    <n v="6"/>
    <n v="0"/>
    <x v="0"/>
    <s v=""/>
    <s v=""/>
    <s v=""/>
    <s v=""/>
    <n v="1"/>
  </r>
  <r>
    <s v="X2020"/>
    <x v="210"/>
    <n v="0"/>
    <n v="0"/>
    <x v="0"/>
    <n v="20"/>
    <n v="2"/>
    <n v="1"/>
    <n v="1"/>
    <n v="1"/>
    <n v="0"/>
    <n v="1"/>
    <n v="0"/>
    <n v="0"/>
    <n v="0"/>
    <n v="0"/>
    <n v="14"/>
    <n v="0"/>
    <n v="0"/>
    <n v="0"/>
    <n v="0"/>
    <n v="0"/>
    <n v="0"/>
    <n v="3"/>
    <n v="11"/>
    <x v="0"/>
    <x v="4"/>
    <n v="2166"/>
    <n v="1"/>
    <n v="0"/>
    <n v="0"/>
    <n v="0"/>
    <n v="0"/>
    <n v="0"/>
    <n v="0"/>
    <n v="1"/>
    <n v="0"/>
    <n v="0"/>
    <x v="187"/>
    <n v="4"/>
    <n v="0"/>
    <x v="0"/>
    <s v=""/>
    <s v=""/>
    <s v=""/>
    <s v=""/>
    <n v="2"/>
  </r>
  <r>
    <s v="X4"/>
    <x v="211"/>
    <n v="0"/>
    <n v="0"/>
    <x v="0"/>
    <n v="46"/>
    <n v="1394"/>
    <n v="22"/>
    <n v="708"/>
    <n v="89"/>
    <n v="91"/>
    <n v="182"/>
    <n v="1"/>
    <n v="9"/>
    <n v="7"/>
    <n v="9"/>
    <n v="5"/>
    <n v="1"/>
    <n v="0"/>
    <n v="1"/>
    <n v="1"/>
    <n v="0"/>
    <n v="0"/>
    <n v="3"/>
    <n v="11"/>
    <x v="1"/>
    <x v="28"/>
    <n v="2406"/>
    <n v="0"/>
    <n v="1"/>
    <n v="0"/>
    <n v="0"/>
    <n v="0"/>
    <n v="0"/>
    <n v="0"/>
    <n v="1"/>
    <n v="0"/>
    <n v="0"/>
    <x v="188"/>
    <n v="2122"/>
    <n v="3"/>
    <x v="1"/>
    <s v=""/>
    <s v=""/>
    <n v="1394"/>
    <s v=""/>
    <s v=""/>
  </r>
  <r>
    <s v="X5"/>
    <x v="212"/>
    <n v="0"/>
    <n v="0"/>
    <x v="0"/>
    <n v="82"/>
    <n v="1315"/>
    <n v="22"/>
    <n v="780"/>
    <n v="145"/>
    <n v="0"/>
    <n v="178"/>
    <n v="1"/>
    <n v="7"/>
    <n v="8"/>
    <n v="9"/>
    <n v="5"/>
    <n v="0"/>
    <n v="0"/>
    <n v="0"/>
    <n v="0"/>
    <n v="0"/>
    <n v="0"/>
    <n v="3"/>
    <n v="11"/>
    <x v="0"/>
    <x v="33"/>
    <n v="2657"/>
    <n v="0"/>
    <n v="1"/>
    <n v="0"/>
    <n v="0"/>
    <n v="0"/>
    <n v="0"/>
    <n v="0"/>
    <n v="0"/>
    <n v="0"/>
    <n v="1"/>
    <x v="189"/>
    <n v="2084"/>
    <n v="0"/>
    <x v="1"/>
    <s v=""/>
    <s v=""/>
    <n v="1315"/>
    <s v=""/>
    <s v=""/>
  </r>
  <r>
    <s v="X6"/>
    <x v="213"/>
    <n v="0"/>
    <n v="0"/>
    <x v="0"/>
    <n v="26"/>
    <n v="1083"/>
    <n v="108"/>
    <n v="649"/>
    <n v="253"/>
    <n v="151"/>
    <n v="108"/>
    <n v="1"/>
    <n v="4"/>
    <n v="7"/>
    <n v="12"/>
    <n v="2"/>
    <n v="0"/>
    <n v="0"/>
    <n v="0"/>
    <n v="1"/>
    <n v="0"/>
    <n v="0"/>
    <n v="3"/>
    <n v="11"/>
    <x v="0"/>
    <x v="34"/>
    <n v="2800"/>
    <n v="0"/>
    <n v="1"/>
    <n v="0"/>
    <n v="0"/>
    <n v="0"/>
    <n v="0"/>
    <n v="0"/>
    <n v="0"/>
    <n v="1"/>
    <n v="0"/>
    <x v="190"/>
    <n v="2136"/>
    <n v="1"/>
    <x v="1"/>
    <s v=""/>
    <s v=""/>
    <n v="1083"/>
    <s v=""/>
    <s v=""/>
  </r>
  <r>
    <s v="X8"/>
    <x v="214"/>
    <n v="0"/>
    <n v="0"/>
    <x v="0"/>
    <n v="80"/>
    <n v="968"/>
    <n v="147"/>
    <n v="842"/>
    <n v="137"/>
    <n v="42"/>
    <n v="210"/>
    <n v="1"/>
    <n v="5"/>
    <n v="7"/>
    <n v="10"/>
    <n v="2"/>
    <n v="1"/>
    <n v="0"/>
    <n v="1"/>
    <n v="1"/>
    <n v="0"/>
    <n v="0"/>
    <n v="3"/>
    <n v="11"/>
    <x v="1"/>
    <x v="37"/>
    <n v="2663"/>
    <n v="0"/>
    <n v="1"/>
    <n v="0"/>
    <n v="0"/>
    <n v="0"/>
    <n v="0"/>
    <n v="0"/>
    <n v="0"/>
    <n v="1"/>
    <n v="0"/>
    <x v="191"/>
    <n v="1926"/>
    <n v="3"/>
    <x v="1"/>
    <s v=""/>
    <s v=""/>
    <n v="968"/>
    <s v=""/>
    <s v=""/>
  </r>
  <r>
    <s v="X14"/>
    <x v="215"/>
    <n v="0"/>
    <n v="0"/>
    <x v="0"/>
    <n v="56"/>
    <n v="1493"/>
    <n v="86"/>
    <n v="454"/>
    <n v="112"/>
    <n v="43"/>
    <n v="43"/>
    <n v="2"/>
    <n v="4"/>
    <n v="4"/>
    <n v="5"/>
    <n v="2"/>
    <n v="0"/>
    <n v="1"/>
    <n v="1"/>
    <n v="1"/>
    <n v="0"/>
    <n v="0"/>
    <n v="3"/>
    <n v="11"/>
    <x v="0"/>
    <x v="33"/>
    <n v="2642"/>
    <n v="0"/>
    <n v="1"/>
    <n v="0"/>
    <n v="0"/>
    <n v="0"/>
    <n v="0"/>
    <n v="0"/>
    <n v="0"/>
    <n v="0"/>
    <n v="1"/>
    <x v="192"/>
    <n v="2145"/>
    <n v="3"/>
    <x v="1"/>
    <s v=""/>
    <s v=""/>
    <n v="1493"/>
    <s v=""/>
    <s v=""/>
  </r>
  <r>
    <s v="X16"/>
    <x v="216"/>
    <n v="0"/>
    <n v="0"/>
    <x v="0"/>
    <n v="35"/>
    <n v="879"/>
    <n v="143"/>
    <n v="797"/>
    <n v="106"/>
    <n v="143"/>
    <n v="143"/>
    <n v="0"/>
    <n v="5"/>
    <n v="7"/>
    <n v="9"/>
    <n v="1"/>
    <n v="0"/>
    <n v="0"/>
    <n v="1"/>
    <n v="1"/>
    <n v="0"/>
    <n v="0"/>
    <n v="3"/>
    <n v="11"/>
    <x v="0"/>
    <x v="31"/>
    <n v="2296"/>
    <n v="0"/>
    <n v="1"/>
    <n v="0"/>
    <n v="0"/>
    <n v="0"/>
    <n v="0"/>
    <n v="0"/>
    <n v="1"/>
    <n v="0"/>
    <n v="0"/>
    <x v="193"/>
    <n v="1925"/>
    <n v="2"/>
    <x v="1"/>
    <s v=""/>
    <s v=""/>
    <n v="879"/>
    <s v=""/>
    <s v=""/>
  </r>
  <r>
    <s v="X19"/>
    <x v="217"/>
    <n v="0"/>
    <n v="0"/>
    <x v="0"/>
    <n v="31"/>
    <n v="1060"/>
    <n v="61"/>
    <n v="835"/>
    <n v="80"/>
    <n v="20"/>
    <n v="101"/>
    <n v="1"/>
    <n v="4"/>
    <n v="7"/>
    <n v="10"/>
    <n v="1"/>
    <n v="1"/>
    <n v="0"/>
    <n v="1"/>
    <n v="1"/>
    <n v="1"/>
    <n v="0"/>
    <n v="3"/>
    <n v="11"/>
    <x v="1"/>
    <x v="38"/>
    <n v="2171"/>
    <n v="0"/>
    <n v="1"/>
    <n v="0"/>
    <n v="0"/>
    <n v="0"/>
    <n v="0"/>
    <n v="0"/>
    <n v="1"/>
    <n v="0"/>
    <n v="0"/>
    <x v="194"/>
    <n v="1955"/>
    <n v="4"/>
    <x v="1"/>
    <s v=""/>
    <s v=""/>
    <n v="1060"/>
    <s v=""/>
    <s v=""/>
  </r>
  <r>
    <s v="X20"/>
    <x v="218"/>
    <n v="0"/>
    <n v="0"/>
    <x v="0"/>
    <n v="87"/>
    <n v="736"/>
    <n v="163"/>
    <n v="818"/>
    <n v="212"/>
    <n v="163"/>
    <n v="61"/>
    <n v="1"/>
    <n v="4"/>
    <n v="7"/>
    <n v="10"/>
    <n v="2"/>
    <n v="0"/>
    <n v="1"/>
    <n v="0"/>
    <n v="0"/>
    <n v="0"/>
    <n v="0"/>
    <n v="3"/>
    <n v="11"/>
    <x v="0"/>
    <x v="29"/>
    <n v="2798"/>
    <n v="0"/>
    <n v="1"/>
    <n v="0"/>
    <n v="0"/>
    <n v="0"/>
    <n v="0"/>
    <n v="0"/>
    <n v="1"/>
    <n v="0"/>
    <n v="0"/>
    <x v="195"/>
    <n v="2031"/>
    <n v="1"/>
    <x v="1"/>
    <s v=""/>
    <s v=""/>
    <n v="736"/>
    <s v=""/>
    <s v=""/>
  </r>
  <r>
    <s v="X22"/>
    <x v="219"/>
    <n v="0"/>
    <n v="0"/>
    <x v="0"/>
    <n v="90"/>
    <n v="864"/>
    <n v="134"/>
    <n v="768"/>
    <n v="150"/>
    <n v="38"/>
    <n v="172"/>
    <n v="1"/>
    <n v="4"/>
    <n v="10"/>
    <n v="5"/>
    <n v="3"/>
    <n v="0"/>
    <n v="0"/>
    <n v="0"/>
    <n v="0"/>
    <n v="0"/>
    <n v="0"/>
    <n v="3"/>
    <n v="11"/>
    <x v="0"/>
    <x v="39"/>
    <n v="2826"/>
    <n v="0"/>
    <n v="1"/>
    <n v="0"/>
    <n v="0"/>
    <n v="0"/>
    <n v="0"/>
    <n v="0"/>
    <n v="0"/>
    <n v="0"/>
    <n v="1"/>
    <x v="196"/>
    <n v="1782"/>
    <n v="0"/>
    <x v="1"/>
    <s v=""/>
    <s v=""/>
    <n v="864"/>
    <s v=""/>
    <s v=""/>
  </r>
  <r>
    <s v="X23"/>
    <x v="220"/>
    <n v="0"/>
    <n v="0"/>
    <x v="0"/>
    <n v="77"/>
    <n v="1285"/>
    <n v="42"/>
    <n v="716"/>
    <n v="55"/>
    <n v="0"/>
    <n v="21"/>
    <n v="0"/>
    <n v="7"/>
    <n v="10"/>
    <n v="5"/>
    <n v="2"/>
    <n v="0"/>
    <n v="0"/>
    <n v="1"/>
    <n v="0"/>
    <n v="0"/>
    <n v="0"/>
    <n v="3"/>
    <n v="11"/>
    <x v="0"/>
    <x v="41"/>
    <n v="2601"/>
    <n v="0"/>
    <n v="1"/>
    <n v="0"/>
    <n v="0"/>
    <n v="0"/>
    <n v="0"/>
    <n v="0"/>
    <n v="0"/>
    <n v="0"/>
    <n v="1"/>
    <x v="197"/>
    <n v="2077"/>
    <n v="1"/>
    <x v="1"/>
    <s v=""/>
    <s v=""/>
    <n v="1285"/>
    <s v=""/>
    <s v=""/>
  </r>
  <r>
    <s v="X28"/>
    <x v="221"/>
    <n v="0"/>
    <n v="0"/>
    <x v="0"/>
    <n v="20"/>
    <n v="1184"/>
    <n v="102"/>
    <n v="673"/>
    <n v="52"/>
    <n v="40"/>
    <n v="40"/>
    <n v="1"/>
    <n v="7"/>
    <n v="4"/>
    <n v="10"/>
    <n v="6"/>
    <n v="0"/>
    <n v="0"/>
    <n v="1"/>
    <n v="0"/>
    <n v="0"/>
    <n v="0"/>
    <n v="3"/>
    <n v="11"/>
    <x v="1"/>
    <x v="38"/>
    <n v="2693"/>
    <n v="0"/>
    <n v="1"/>
    <n v="0"/>
    <n v="0"/>
    <n v="0"/>
    <n v="0"/>
    <n v="0"/>
    <n v="0"/>
    <n v="1"/>
    <n v="0"/>
    <x v="198"/>
    <n v="2011"/>
    <n v="1"/>
    <x v="1"/>
    <s v=""/>
    <s v=""/>
    <n v="1184"/>
    <s v=""/>
    <s v=""/>
  </r>
  <r>
    <s v="X32"/>
    <x v="222"/>
    <n v="0"/>
    <n v="0"/>
    <x v="0"/>
    <n v="25"/>
    <n v="817"/>
    <n v="183"/>
    <n v="797"/>
    <n v="106"/>
    <n v="163"/>
    <n v="20"/>
    <n v="0"/>
    <n v="5"/>
    <n v="11"/>
    <n v="5"/>
    <n v="2"/>
    <n v="0"/>
    <n v="0"/>
    <n v="1"/>
    <n v="1"/>
    <n v="0"/>
    <n v="0"/>
    <n v="3"/>
    <n v="11"/>
    <x v="1"/>
    <x v="3"/>
    <n v="2723"/>
    <n v="0"/>
    <n v="1"/>
    <n v="0"/>
    <n v="0"/>
    <n v="0"/>
    <n v="0"/>
    <n v="0"/>
    <n v="0"/>
    <n v="1"/>
    <n v="0"/>
    <x v="199"/>
    <n v="2046"/>
    <n v="2"/>
    <x v="1"/>
    <s v=""/>
    <s v=""/>
    <n v="817"/>
    <s v=""/>
    <s v=""/>
  </r>
  <r>
    <s v="X37"/>
    <x v="223"/>
    <n v="1"/>
    <n v="0"/>
    <x v="1"/>
    <n v="60"/>
    <n v="1486"/>
    <n v="55"/>
    <n v="278"/>
    <n v="49"/>
    <n v="0"/>
    <n v="185"/>
    <n v="2"/>
    <n v="4"/>
    <n v="4"/>
    <n v="10"/>
    <n v="6"/>
    <n v="1"/>
    <n v="0"/>
    <n v="1"/>
    <n v="0"/>
    <n v="0"/>
    <n v="0"/>
    <n v="3"/>
    <n v="11"/>
    <x v="1"/>
    <x v="26"/>
    <n v="2797"/>
    <n v="0"/>
    <n v="1"/>
    <n v="0"/>
    <n v="0"/>
    <n v="0"/>
    <n v="0"/>
    <n v="0"/>
    <n v="0"/>
    <n v="1"/>
    <n v="0"/>
    <x v="200"/>
    <n v="1683"/>
    <n v="2"/>
    <x v="1"/>
    <s v=""/>
    <s v=""/>
    <n v="1486"/>
    <s v=""/>
    <s v=""/>
  </r>
  <r>
    <s v="X40"/>
    <x v="224"/>
    <n v="0"/>
    <n v="0"/>
    <x v="0"/>
    <n v="2"/>
    <n v="1074"/>
    <n v="37"/>
    <n v="518"/>
    <n v="193"/>
    <n v="92"/>
    <n v="129"/>
    <n v="1"/>
    <n v="5"/>
    <n v="6"/>
    <n v="7"/>
    <n v="2"/>
    <n v="0"/>
    <n v="0"/>
    <n v="1"/>
    <n v="1"/>
    <n v="0"/>
    <n v="0"/>
    <n v="3"/>
    <n v="11"/>
    <x v="1"/>
    <x v="3"/>
    <n v="2693"/>
    <n v="0"/>
    <n v="1"/>
    <n v="0"/>
    <n v="0"/>
    <n v="0"/>
    <n v="0"/>
    <n v="0"/>
    <n v="0"/>
    <n v="0"/>
    <n v="1"/>
    <x v="201"/>
    <n v="1785"/>
    <n v="2"/>
    <x v="1"/>
    <s v=""/>
    <s v=""/>
    <n v="1074"/>
    <s v=""/>
    <s v=""/>
  </r>
  <r>
    <s v="X41"/>
    <x v="225"/>
    <n v="0"/>
    <n v="0"/>
    <x v="0"/>
    <n v="71"/>
    <n v="979"/>
    <n v="44"/>
    <n v="935"/>
    <n v="29"/>
    <n v="25"/>
    <n v="22"/>
    <n v="1"/>
    <n v="7"/>
    <n v="5"/>
    <n v="12"/>
    <n v="3"/>
    <n v="0"/>
    <n v="1"/>
    <n v="1"/>
    <n v="1"/>
    <n v="0"/>
    <n v="0"/>
    <n v="3"/>
    <n v="11"/>
    <x v="1"/>
    <x v="7"/>
    <n v="2583"/>
    <n v="0"/>
    <n v="1"/>
    <n v="0"/>
    <n v="0"/>
    <n v="0"/>
    <n v="0"/>
    <n v="0"/>
    <n v="0"/>
    <n v="0"/>
    <n v="1"/>
    <x v="202"/>
    <n v="1990"/>
    <n v="3"/>
    <x v="1"/>
    <s v=""/>
    <s v=""/>
    <n v="979"/>
    <s v=""/>
    <s v=""/>
  </r>
  <r>
    <s v="X50"/>
    <x v="226"/>
    <n v="0"/>
    <n v="0"/>
    <x v="0"/>
    <n v="62"/>
    <n v="938"/>
    <n v="19"/>
    <n v="843"/>
    <n v="25"/>
    <n v="95"/>
    <n v="38"/>
    <n v="1"/>
    <n v="6"/>
    <n v="6"/>
    <n v="7"/>
    <n v="2"/>
    <n v="0"/>
    <n v="0"/>
    <n v="1"/>
    <n v="0"/>
    <n v="0"/>
    <n v="0"/>
    <n v="3"/>
    <n v="11"/>
    <x v="0"/>
    <x v="12"/>
    <n v="2190"/>
    <n v="0"/>
    <n v="1"/>
    <n v="0"/>
    <n v="0"/>
    <n v="0"/>
    <n v="0"/>
    <n v="0"/>
    <n v="0"/>
    <n v="0"/>
    <n v="1"/>
    <x v="1"/>
    <n v="1882"/>
    <n v="1"/>
    <x v="1"/>
    <s v=""/>
    <s v=""/>
    <n v="938"/>
    <s v=""/>
    <s v=""/>
  </r>
  <r>
    <s v="X55"/>
    <x v="227"/>
    <n v="0"/>
    <n v="0"/>
    <x v="0"/>
    <n v="79"/>
    <n v="597"/>
    <n v="166"/>
    <n v="597"/>
    <n v="172"/>
    <n v="166"/>
    <n v="249"/>
    <n v="1"/>
    <n v="5"/>
    <n v="6"/>
    <n v="4"/>
    <n v="3"/>
    <n v="0"/>
    <n v="0"/>
    <n v="0"/>
    <n v="0"/>
    <n v="0"/>
    <n v="0"/>
    <n v="3"/>
    <n v="11"/>
    <x v="0"/>
    <x v="4"/>
    <n v="2660"/>
    <n v="0"/>
    <n v="1"/>
    <n v="0"/>
    <n v="0"/>
    <n v="0"/>
    <n v="0"/>
    <n v="0"/>
    <n v="1"/>
    <n v="0"/>
    <n v="0"/>
    <x v="203"/>
    <n v="1449"/>
    <n v="0"/>
    <x v="1"/>
    <s v=""/>
    <s v=""/>
    <n v="597"/>
    <s v=""/>
    <s v=""/>
  </r>
  <r>
    <s v="X64"/>
    <x v="228"/>
    <n v="0"/>
    <n v="0"/>
    <x v="0"/>
    <n v="9"/>
    <n v="1478"/>
    <n v="19"/>
    <n v="403"/>
    <n v="0"/>
    <n v="19"/>
    <n v="0"/>
    <n v="1"/>
    <n v="7"/>
    <n v="6"/>
    <n v="6"/>
    <n v="3"/>
    <n v="0"/>
    <n v="1"/>
    <n v="1"/>
    <n v="0"/>
    <n v="0"/>
    <n v="0"/>
    <n v="3"/>
    <n v="11"/>
    <x v="1"/>
    <x v="42"/>
    <n v="2485"/>
    <n v="0"/>
    <n v="1"/>
    <n v="0"/>
    <n v="0"/>
    <n v="0"/>
    <n v="0"/>
    <n v="0"/>
    <n v="0"/>
    <n v="0"/>
    <n v="1"/>
    <x v="204"/>
    <n v="1919"/>
    <n v="2"/>
    <x v="1"/>
    <s v=""/>
    <s v=""/>
    <n v="1478"/>
    <s v=""/>
    <s v=""/>
  </r>
  <r>
    <s v="X65"/>
    <x v="229"/>
    <n v="0"/>
    <n v="0"/>
    <x v="0"/>
    <n v="32"/>
    <n v="777"/>
    <n v="129"/>
    <n v="573"/>
    <n v="216"/>
    <n v="21"/>
    <n v="203"/>
    <n v="1"/>
    <n v="2"/>
    <n v="7"/>
    <n v="9"/>
    <n v="4"/>
    <n v="0"/>
    <n v="0"/>
    <n v="1"/>
    <n v="0"/>
    <n v="0"/>
    <n v="0"/>
    <n v="3"/>
    <n v="11"/>
    <x v="0"/>
    <x v="8"/>
    <n v="2765"/>
    <n v="0"/>
    <n v="1"/>
    <n v="0"/>
    <n v="0"/>
    <n v="0"/>
    <n v="0"/>
    <n v="0"/>
    <n v="1"/>
    <n v="0"/>
    <n v="0"/>
    <x v="204"/>
    <n v="1513"/>
    <n v="1"/>
    <x v="1"/>
    <s v=""/>
    <s v=""/>
    <n v="777"/>
    <s v=""/>
    <s v=""/>
  </r>
  <r>
    <s v="X68"/>
    <x v="230"/>
    <n v="0"/>
    <n v="1"/>
    <x v="1"/>
    <n v="85"/>
    <n v="1449"/>
    <n v="89"/>
    <n v="161"/>
    <n v="69"/>
    <n v="35"/>
    <n v="107"/>
    <n v="2"/>
    <n v="11"/>
    <n v="8"/>
    <n v="8"/>
    <n v="6"/>
    <n v="0"/>
    <n v="0"/>
    <n v="1"/>
    <n v="0"/>
    <n v="0"/>
    <n v="0"/>
    <n v="3"/>
    <n v="11"/>
    <x v="0"/>
    <x v="18"/>
    <n v="2693"/>
    <n v="0"/>
    <n v="1"/>
    <n v="0"/>
    <n v="0"/>
    <n v="0"/>
    <n v="0"/>
    <n v="0"/>
    <n v="1"/>
    <n v="0"/>
    <n v="0"/>
    <x v="205"/>
    <n v="1696"/>
    <n v="1"/>
    <x v="1"/>
    <s v=""/>
    <s v=""/>
    <n v="1449"/>
    <s v=""/>
    <s v=""/>
  </r>
  <r>
    <s v="X69"/>
    <x v="231"/>
    <n v="0"/>
    <n v="0"/>
    <x v="0"/>
    <n v="13"/>
    <n v="1023"/>
    <n v="93"/>
    <n v="651"/>
    <n v="49"/>
    <n v="55"/>
    <n v="37"/>
    <n v="1"/>
    <n v="5"/>
    <n v="6"/>
    <n v="7"/>
    <n v="2"/>
    <n v="0"/>
    <n v="0"/>
    <n v="0"/>
    <n v="0"/>
    <n v="0"/>
    <n v="0"/>
    <n v="3"/>
    <n v="11"/>
    <x v="0"/>
    <x v="16"/>
    <n v="2375"/>
    <n v="0"/>
    <n v="1"/>
    <n v="0"/>
    <n v="0"/>
    <n v="0"/>
    <n v="0"/>
    <n v="0"/>
    <n v="0"/>
    <n v="0"/>
    <n v="1"/>
    <x v="206"/>
    <n v="1834"/>
    <n v="0"/>
    <x v="1"/>
    <s v=""/>
    <s v=""/>
    <n v="1023"/>
    <s v=""/>
    <s v=""/>
  </r>
  <r>
    <s v="X70"/>
    <x v="232"/>
    <n v="0"/>
    <n v="0"/>
    <x v="0"/>
    <n v="19"/>
    <n v="1035"/>
    <n v="134"/>
    <n v="670"/>
    <n v="25"/>
    <n v="38"/>
    <n v="0"/>
    <n v="1"/>
    <n v="6"/>
    <n v="3"/>
    <n v="10"/>
    <n v="3"/>
    <n v="0"/>
    <n v="0"/>
    <n v="1"/>
    <n v="1"/>
    <n v="0"/>
    <n v="0"/>
    <n v="3"/>
    <n v="11"/>
    <x v="0"/>
    <x v="30"/>
    <n v="2279"/>
    <n v="0"/>
    <n v="1"/>
    <n v="0"/>
    <n v="0"/>
    <n v="0"/>
    <n v="0"/>
    <n v="0"/>
    <n v="0"/>
    <n v="1"/>
    <n v="0"/>
    <x v="207"/>
    <n v="1902"/>
    <n v="2"/>
    <x v="1"/>
    <s v=""/>
    <s v=""/>
    <n v="1035"/>
    <s v=""/>
    <s v=""/>
  </r>
  <r>
    <s v="X72"/>
    <x v="233"/>
    <n v="0"/>
    <n v="0"/>
    <x v="0"/>
    <n v="9"/>
    <n v="992"/>
    <n v="24"/>
    <n v="694"/>
    <n v="51"/>
    <n v="19"/>
    <n v="119"/>
    <n v="0"/>
    <n v="5"/>
    <n v="10"/>
    <n v="5"/>
    <n v="1"/>
    <n v="1"/>
    <n v="0"/>
    <n v="1"/>
    <n v="0"/>
    <n v="0"/>
    <n v="0"/>
    <n v="3"/>
    <n v="11"/>
    <x v="0"/>
    <x v="36"/>
    <n v="2324"/>
    <n v="0"/>
    <n v="1"/>
    <n v="0"/>
    <n v="0"/>
    <n v="0"/>
    <n v="0"/>
    <n v="0"/>
    <n v="1"/>
    <n v="0"/>
    <n v="0"/>
    <x v="208"/>
    <n v="1661"/>
    <n v="2"/>
    <x v="1"/>
    <s v=""/>
    <s v=""/>
    <n v="992"/>
    <s v=""/>
    <s v=""/>
  </r>
  <r>
    <s v="X75"/>
    <x v="234"/>
    <n v="0"/>
    <n v="0"/>
    <x v="0"/>
    <n v="34"/>
    <n v="721"/>
    <n v="111"/>
    <n v="925"/>
    <n v="97"/>
    <n v="18"/>
    <n v="18"/>
    <n v="1"/>
    <n v="7"/>
    <n v="6"/>
    <n v="5"/>
    <n v="5"/>
    <n v="0"/>
    <n v="0"/>
    <n v="0"/>
    <n v="0"/>
    <n v="0"/>
    <n v="0"/>
    <n v="3"/>
    <n v="11"/>
    <x v="1"/>
    <x v="37"/>
    <n v="2830"/>
    <n v="0"/>
    <n v="1"/>
    <n v="0"/>
    <n v="0"/>
    <n v="0"/>
    <n v="0"/>
    <n v="0"/>
    <n v="0"/>
    <n v="1"/>
    <n v="0"/>
    <x v="209"/>
    <n v="1854"/>
    <n v="0"/>
    <x v="1"/>
    <s v=""/>
    <s v=""/>
    <n v="721"/>
    <s v=""/>
    <s v=""/>
  </r>
  <r>
    <s v="X77"/>
    <x v="235"/>
    <n v="0"/>
    <n v="0"/>
    <x v="0"/>
    <n v="8"/>
    <n v="587"/>
    <n v="51"/>
    <n v="898"/>
    <n v="247"/>
    <n v="0"/>
    <n v="86"/>
    <n v="1"/>
    <n v="3"/>
    <n v="6"/>
    <n v="7"/>
    <n v="2"/>
    <n v="0"/>
    <n v="0"/>
    <n v="0"/>
    <n v="0"/>
    <n v="0"/>
    <n v="0"/>
    <n v="3"/>
    <n v="11"/>
    <x v="0"/>
    <x v="11"/>
    <n v="2815"/>
    <n v="0"/>
    <n v="1"/>
    <n v="0"/>
    <n v="0"/>
    <n v="0"/>
    <n v="0"/>
    <n v="0"/>
    <n v="1"/>
    <n v="0"/>
    <n v="0"/>
    <x v="210"/>
    <n v="1697"/>
    <n v="0"/>
    <x v="1"/>
    <s v=""/>
    <s v=""/>
    <n v="587"/>
    <s v=""/>
    <s v=""/>
  </r>
  <r>
    <s v="X80"/>
    <x v="236"/>
    <n v="0"/>
    <n v="0"/>
    <x v="0"/>
    <n v="38"/>
    <n v="556"/>
    <n v="54"/>
    <n v="845"/>
    <n v="202"/>
    <n v="133"/>
    <n v="63"/>
    <n v="1"/>
    <n v="7"/>
    <n v="7"/>
    <n v="10"/>
    <n v="3"/>
    <n v="1"/>
    <n v="0"/>
    <n v="0"/>
    <n v="1"/>
    <n v="0"/>
    <n v="0"/>
    <n v="3"/>
    <n v="11"/>
    <x v="0"/>
    <x v="29"/>
    <n v="2759"/>
    <n v="0"/>
    <n v="1"/>
    <n v="0"/>
    <n v="0"/>
    <n v="0"/>
    <n v="1"/>
    <n v="0"/>
    <n v="0"/>
    <n v="0"/>
    <n v="0"/>
    <x v="211"/>
    <n v="1727"/>
    <n v="2"/>
    <x v="1"/>
    <s v=""/>
    <s v=""/>
    <n v="556"/>
    <s v=""/>
    <s v=""/>
  </r>
  <r>
    <s v="X81"/>
    <x v="236"/>
    <n v="0"/>
    <n v="0"/>
    <x v="0"/>
    <n v="38"/>
    <n v="556"/>
    <n v="54"/>
    <n v="845"/>
    <n v="202"/>
    <n v="133"/>
    <n v="63"/>
    <n v="1"/>
    <n v="7"/>
    <n v="7"/>
    <n v="10"/>
    <n v="3"/>
    <n v="1"/>
    <n v="0"/>
    <n v="0"/>
    <n v="1"/>
    <n v="0"/>
    <n v="0"/>
    <n v="3"/>
    <n v="11"/>
    <x v="1"/>
    <x v="29"/>
    <n v="2759"/>
    <n v="0"/>
    <n v="1"/>
    <n v="0"/>
    <n v="0"/>
    <n v="0"/>
    <n v="1"/>
    <n v="0"/>
    <n v="0"/>
    <n v="0"/>
    <n v="0"/>
    <x v="211"/>
    <n v="1727"/>
    <n v="2"/>
    <x v="1"/>
    <s v=""/>
    <s v=""/>
    <n v="556"/>
    <s v=""/>
    <s v=""/>
  </r>
  <r>
    <s v="X82"/>
    <x v="237"/>
    <n v="0"/>
    <n v="1"/>
    <x v="1"/>
    <n v="56"/>
    <n v="1149"/>
    <n v="71"/>
    <n v="449"/>
    <n v="69"/>
    <n v="71"/>
    <n v="26"/>
    <n v="1"/>
    <n v="11"/>
    <n v="8"/>
    <n v="8"/>
    <n v="5"/>
    <n v="0"/>
    <n v="0"/>
    <n v="0"/>
    <n v="0"/>
    <n v="0"/>
    <n v="0"/>
    <n v="3"/>
    <n v="11"/>
    <x v="0"/>
    <x v="3"/>
    <n v="2814"/>
    <n v="0"/>
    <n v="1"/>
    <n v="0"/>
    <n v="0"/>
    <n v="0"/>
    <n v="0"/>
    <n v="0"/>
    <n v="0"/>
    <n v="0"/>
    <n v="1"/>
    <x v="212"/>
    <n v="1783"/>
    <n v="0"/>
    <x v="1"/>
    <s v=""/>
    <s v=""/>
    <n v="1149"/>
    <s v=""/>
    <s v=""/>
  </r>
  <r>
    <s v="X84"/>
    <x v="238"/>
    <n v="0"/>
    <n v="1"/>
    <x v="1"/>
    <n v="45"/>
    <n v="1253"/>
    <n v="0"/>
    <n v="447"/>
    <n v="23"/>
    <n v="71"/>
    <n v="35"/>
    <n v="3"/>
    <n v="11"/>
    <n v="5"/>
    <n v="11"/>
    <n v="8"/>
    <n v="0"/>
    <n v="0"/>
    <n v="0"/>
    <n v="1"/>
    <n v="0"/>
    <n v="0"/>
    <n v="3"/>
    <n v="11"/>
    <x v="0"/>
    <x v="5"/>
    <n v="2562"/>
    <n v="0"/>
    <n v="1"/>
    <n v="0"/>
    <n v="0"/>
    <n v="0"/>
    <n v="0"/>
    <n v="0"/>
    <n v="0"/>
    <n v="0"/>
    <n v="1"/>
    <x v="213"/>
    <n v="1759"/>
    <n v="1"/>
    <x v="1"/>
    <s v=""/>
    <s v=""/>
    <n v="1253"/>
    <s v=""/>
    <s v=""/>
  </r>
  <r>
    <s v="X85"/>
    <x v="239"/>
    <n v="0"/>
    <n v="0"/>
    <x v="0"/>
    <n v="66"/>
    <n v="1218"/>
    <n v="107"/>
    <n v="304"/>
    <n v="23"/>
    <n v="143"/>
    <n v="33"/>
    <n v="1"/>
    <n v="5"/>
    <n v="8"/>
    <n v="4"/>
    <n v="6"/>
    <n v="0"/>
    <n v="0"/>
    <n v="0"/>
    <n v="0"/>
    <n v="0"/>
    <n v="0"/>
    <n v="3"/>
    <n v="11"/>
    <x v="1"/>
    <x v="43"/>
    <n v="2781"/>
    <n v="0"/>
    <n v="1"/>
    <n v="0"/>
    <n v="0"/>
    <n v="0"/>
    <n v="0"/>
    <n v="0"/>
    <n v="0"/>
    <n v="0"/>
    <n v="1"/>
    <x v="214"/>
    <n v="1762"/>
    <n v="0"/>
    <x v="1"/>
    <s v=""/>
    <s v=""/>
    <n v="1218"/>
    <s v=""/>
    <s v=""/>
  </r>
  <r>
    <s v="X88"/>
    <x v="240"/>
    <n v="0"/>
    <n v="0"/>
    <x v="0"/>
    <n v="60"/>
    <n v="1311"/>
    <n v="0"/>
    <n v="359"/>
    <n v="46"/>
    <n v="89"/>
    <n v="17"/>
    <n v="1"/>
    <n v="4"/>
    <n v="3"/>
    <n v="10"/>
    <n v="2"/>
    <n v="0"/>
    <n v="0"/>
    <n v="1"/>
    <n v="0"/>
    <n v="0"/>
    <n v="0"/>
    <n v="3"/>
    <n v="11"/>
    <x v="1"/>
    <x v="38"/>
    <n v="2615"/>
    <n v="0"/>
    <n v="1"/>
    <n v="0"/>
    <n v="0"/>
    <n v="0"/>
    <n v="0"/>
    <n v="0"/>
    <n v="0"/>
    <n v="0"/>
    <n v="1"/>
    <x v="215"/>
    <n v="1788"/>
    <n v="1"/>
    <x v="1"/>
    <s v=""/>
    <s v=""/>
    <n v="1311"/>
    <s v=""/>
    <s v=""/>
  </r>
  <r>
    <s v="X91"/>
    <x v="241"/>
    <n v="0"/>
    <n v="1"/>
    <x v="1"/>
    <n v="93"/>
    <n v="1017"/>
    <n v="50"/>
    <n v="500"/>
    <n v="65"/>
    <n v="50"/>
    <n v="133"/>
    <n v="3"/>
    <n v="5"/>
    <n v="5"/>
    <n v="5"/>
    <n v="8"/>
    <n v="0"/>
    <n v="1"/>
    <n v="0"/>
    <n v="1"/>
    <n v="0"/>
    <n v="0"/>
    <n v="3"/>
    <n v="11"/>
    <x v="1"/>
    <x v="0"/>
    <n v="2835"/>
    <n v="0"/>
    <n v="1"/>
    <n v="0"/>
    <n v="0"/>
    <n v="0"/>
    <n v="0"/>
    <n v="0"/>
    <n v="1"/>
    <n v="0"/>
    <n v="0"/>
    <x v="216"/>
    <n v="1549"/>
    <n v="2"/>
    <x v="1"/>
    <s v=""/>
    <s v=""/>
    <n v="1017"/>
    <s v=""/>
    <s v=""/>
  </r>
  <r>
    <s v="X98"/>
    <x v="242"/>
    <n v="0"/>
    <n v="0"/>
    <x v="0"/>
    <n v="42"/>
    <n v="551"/>
    <n v="137"/>
    <n v="792"/>
    <n v="179"/>
    <n v="103"/>
    <n v="33"/>
    <n v="1"/>
    <n v="6"/>
    <n v="7"/>
    <n v="13"/>
    <n v="1"/>
    <n v="0"/>
    <n v="1"/>
    <n v="1"/>
    <n v="1"/>
    <n v="0"/>
    <n v="0"/>
    <n v="3"/>
    <n v="11"/>
    <x v="0"/>
    <x v="38"/>
    <n v="2225"/>
    <n v="0"/>
    <n v="1"/>
    <n v="0"/>
    <n v="0"/>
    <n v="0"/>
    <n v="0"/>
    <n v="0"/>
    <n v="1"/>
    <n v="0"/>
    <n v="0"/>
    <x v="217"/>
    <n v="1729"/>
    <n v="3"/>
    <x v="1"/>
    <s v=""/>
    <s v=""/>
    <n v="551"/>
    <s v=""/>
    <s v=""/>
  </r>
  <r>
    <s v="X101"/>
    <x v="243"/>
    <n v="0"/>
    <n v="0"/>
    <x v="0"/>
    <n v="4"/>
    <n v="496"/>
    <n v="32"/>
    <n v="849"/>
    <n v="229"/>
    <n v="48"/>
    <n v="128"/>
    <n v="2"/>
    <n v="5"/>
    <n v="3"/>
    <n v="6"/>
    <n v="4"/>
    <n v="0"/>
    <n v="0"/>
    <n v="0"/>
    <n v="1"/>
    <n v="0"/>
    <n v="0"/>
    <n v="3"/>
    <n v="11"/>
    <x v="0"/>
    <x v="37"/>
    <n v="2809"/>
    <n v="0"/>
    <n v="1"/>
    <n v="0"/>
    <n v="0"/>
    <n v="0"/>
    <n v="0"/>
    <n v="0"/>
    <n v="1"/>
    <n v="0"/>
    <n v="0"/>
    <x v="218"/>
    <n v="1526"/>
    <n v="1"/>
    <x v="1"/>
    <s v=""/>
    <s v=""/>
    <n v="496"/>
    <s v=""/>
    <s v=""/>
  </r>
  <r>
    <s v="X102"/>
    <x v="244"/>
    <n v="0"/>
    <n v="1"/>
    <x v="1"/>
    <n v="91"/>
    <n v="1012"/>
    <n v="80"/>
    <n v="498"/>
    <n v="0"/>
    <n v="16"/>
    <n v="176"/>
    <n v="2"/>
    <n v="11"/>
    <n v="4"/>
    <n v="9"/>
    <n v="5"/>
    <n v="0"/>
    <n v="0"/>
    <n v="0"/>
    <n v="1"/>
    <n v="0"/>
    <n v="0"/>
    <n v="3"/>
    <n v="11"/>
    <x v="0"/>
    <x v="33"/>
    <n v="2617"/>
    <n v="0"/>
    <n v="1"/>
    <n v="0"/>
    <n v="0"/>
    <n v="0"/>
    <n v="0"/>
    <n v="0"/>
    <n v="0"/>
    <n v="1"/>
    <n v="0"/>
    <x v="218"/>
    <n v="1430"/>
    <n v="1"/>
    <x v="1"/>
    <s v=""/>
    <s v=""/>
    <n v="1012"/>
    <s v=""/>
    <s v=""/>
  </r>
  <r>
    <s v="X104"/>
    <x v="245"/>
    <n v="0"/>
    <n v="0"/>
    <x v="0"/>
    <n v="35"/>
    <n v="693"/>
    <n v="21"/>
    <n v="925"/>
    <n v="31"/>
    <n v="24"/>
    <n v="84"/>
    <n v="1"/>
    <n v="6"/>
    <n v="7"/>
    <n v="9"/>
    <n v="2"/>
    <n v="0"/>
    <n v="0"/>
    <n v="1"/>
    <n v="1"/>
    <n v="0"/>
    <n v="0"/>
    <n v="3"/>
    <n v="11"/>
    <x v="1"/>
    <x v="12"/>
    <n v="2473"/>
    <n v="0"/>
    <n v="1"/>
    <n v="0"/>
    <n v="0"/>
    <n v="0"/>
    <n v="0"/>
    <n v="0"/>
    <n v="1"/>
    <n v="0"/>
    <n v="0"/>
    <x v="219"/>
    <n v="1610"/>
    <n v="2"/>
    <x v="1"/>
    <s v=""/>
    <s v=""/>
    <n v="693"/>
    <s v=""/>
    <s v=""/>
  </r>
  <r>
    <s v="X105"/>
    <x v="246"/>
    <n v="0"/>
    <n v="0"/>
    <x v="0"/>
    <n v="30"/>
    <n v="557"/>
    <n v="129"/>
    <n v="761"/>
    <n v="29"/>
    <n v="185"/>
    <n v="111"/>
    <n v="1"/>
    <n v="5"/>
    <n v="6"/>
    <n v="7"/>
    <n v="2"/>
    <n v="0"/>
    <n v="0"/>
    <n v="1"/>
    <n v="0"/>
    <n v="0"/>
    <n v="0"/>
    <n v="3"/>
    <n v="11"/>
    <x v="0"/>
    <x v="42"/>
    <n v="2609"/>
    <n v="0"/>
    <n v="1"/>
    <n v="0"/>
    <n v="0"/>
    <n v="0"/>
    <n v="0"/>
    <n v="0"/>
    <n v="1"/>
    <n v="0"/>
    <n v="0"/>
    <x v="220"/>
    <n v="1550"/>
    <n v="1"/>
    <x v="1"/>
    <s v=""/>
    <s v=""/>
    <n v="557"/>
    <s v=""/>
    <s v=""/>
  </r>
  <r>
    <s v="X108"/>
    <x v="247"/>
    <n v="0"/>
    <n v="0"/>
    <x v="0"/>
    <n v="20"/>
    <n v="778"/>
    <n v="178"/>
    <n v="689"/>
    <n v="41"/>
    <n v="27"/>
    <n v="44"/>
    <n v="1"/>
    <n v="8"/>
    <n v="5"/>
    <n v="11"/>
    <n v="8"/>
    <n v="0"/>
    <n v="1"/>
    <n v="1"/>
    <n v="1"/>
    <n v="0"/>
    <n v="0"/>
    <n v="3"/>
    <n v="11"/>
    <x v="1"/>
    <x v="28"/>
    <n v="2645"/>
    <n v="0"/>
    <n v="1"/>
    <n v="0"/>
    <n v="0"/>
    <n v="0"/>
    <n v="0"/>
    <n v="0"/>
    <n v="1"/>
    <n v="0"/>
    <n v="0"/>
    <x v="221"/>
    <n v="1669"/>
    <n v="3"/>
    <x v="1"/>
    <s v=""/>
    <s v=""/>
    <n v="778"/>
    <s v=""/>
    <s v=""/>
  </r>
  <r>
    <s v="X110"/>
    <x v="248"/>
    <n v="0"/>
    <n v="0"/>
    <x v="0"/>
    <n v="72"/>
    <n v="792"/>
    <n v="86"/>
    <n v="740"/>
    <n v="67"/>
    <n v="51"/>
    <n v="17"/>
    <n v="1"/>
    <n v="3"/>
    <n v="5"/>
    <n v="8"/>
    <n v="2"/>
    <n v="0"/>
    <n v="0"/>
    <n v="0"/>
    <n v="0"/>
    <n v="0"/>
    <n v="0"/>
    <n v="3"/>
    <n v="11"/>
    <x v="0"/>
    <x v="37"/>
    <n v="2849"/>
    <n v="0"/>
    <n v="1"/>
    <n v="0"/>
    <n v="0"/>
    <n v="0"/>
    <n v="0"/>
    <n v="0"/>
    <n v="0"/>
    <n v="0"/>
    <n v="1"/>
    <x v="222"/>
    <n v="1719"/>
    <n v="0"/>
    <x v="1"/>
    <s v=""/>
    <s v=""/>
    <n v="792"/>
    <s v=""/>
    <s v=""/>
  </r>
  <r>
    <s v="X114"/>
    <x v="249"/>
    <n v="0"/>
    <n v="0"/>
    <x v="0"/>
    <n v="14"/>
    <n v="558"/>
    <n v="79"/>
    <n v="622"/>
    <n v="207"/>
    <n v="175"/>
    <n v="95"/>
    <n v="1"/>
    <n v="4"/>
    <n v="6"/>
    <n v="4"/>
    <n v="1"/>
    <n v="0"/>
    <n v="0"/>
    <n v="1"/>
    <n v="0"/>
    <n v="0"/>
    <n v="0"/>
    <n v="3"/>
    <n v="11"/>
    <x v="1"/>
    <x v="44"/>
    <n v="2289"/>
    <n v="0"/>
    <n v="1"/>
    <n v="0"/>
    <n v="0"/>
    <n v="0"/>
    <n v="0"/>
    <n v="0"/>
    <n v="1"/>
    <n v="0"/>
    <n v="0"/>
    <x v="223"/>
    <n v="1546"/>
    <n v="1"/>
    <x v="1"/>
    <s v=""/>
    <s v=""/>
    <n v="558"/>
    <s v=""/>
    <s v=""/>
  </r>
  <r>
    <s v="X117"/>
    <x v="250"/>
    <n v="1"/>
    <n v="0"/>
    <x v="1"/>
    <n v="42"/>
    <n v="1"/>
    <n v="1"/>
    <n v="1725"/>
    <n v="1"/>
    <n v="1"/>
    <n v="1"/>
    <n v="15"/>
    <n v="0"/>
    <n v="28"/>
    <n v="0"/>
    <n v="1"/>
    <n v="0"/>
    <n v="0"/>
    <n v="0"/>
    <n v="0"/>
    <n v="0"/>
    <n v="0"/>
    <n v="3"/>
    <n v="11"/>
    <x v="0"/>
    <x v="35"/>
    <n v="2698"/>
    <n v="0"/>
    <n v="1"/>
    <n v="0"/>
    <n v="0"/>
    <n v="0"/>
    <n v="0"/>
    <n v="0"/>
    <n v="1"/>
    <n v="0"/>
    <n v="0"/>
    <x v="224"/>
    <n v="1728"/>
    <n v="0"/>
    <x v="1"/>
    <s v=""/>
    <s v=""/>
    <n v="1"/>
    <s v=""/>
    <s v=""/>
  </r>
  <r>
    <s v="X119"/>
    <x v="251"/>
    <n v="0"/>
    <n v="0"/>
    <x v="0"/>
    <n v="73"/>
    <n v="1379"/>
    <n v="33"/>
    <n v="216"/>
    <n v="0"/>
    <n v="33"/>
    <n v="66"/>
    <n v="1"/>
    <n v="2"/>
    <n v="4"/>
    <n v="9"/>
    <n v="6"/>
    <n v="0"/>
    <n v="1"/>
    <n v="1"/>
    <n v="0"/>
    <n v="0"/>
    <n v="0"/>
    <n v="3"/>
    <n v="11"/>
    <x v="0"/>
    <x v="32"/>
    <n v="2796"/>
    <n v="0"/>
    <n v="1"/>
    <n v="0"/>
    <n v="0"/>
    <n v="0"/>
    <n v="0"/>
    <n v="0"/>
    <n v="1"/>
    <n v="0"/>
    <n v="0"/>
    <x v="225"/>
    <n v="1595"/>
    <n v="2"/>
    <x v="1"/>
    <s v=""/>
    <s v=""/>
    <n v="1379"/>
    <s v=""/>
    <s v=""/>
  </r>
  <r>
    <s v="X120"/>
    <x v="252"/>
    <n v="0"/>
    <n v="0"/>
    <x v="0"/>
    <n v="25"/>
    <n v="547"/>
    <n v="99"/>
    <n v="812"/>
    <n v="151"/>
    <n v="82"/>
    <n v="33"/>
    <n v="0"/>
    <n v="4"/>
    <n v="6"/>
    <n v="5"/>
    <n v="1"/>
    <n v="0"/>
    <n v="0"/>
    <n v="1"/>
    <n v="1"/>
    <n v="0"/>
    <n v="0"/>
    <n v="3"/>
    <n v="11"/>
    <x v="0"/>
    <x v="5"/>
    <n v="2315"/>
    <n v="0"/>
    <n v="1"/>
    <n v="0"/>
    <n v="0"/>
    <n v="0"/>
    <n v="0"/>
    <n v="0"/>
    <n v="1"/>
    <n v="0"/>
    <n v="0"/>
    <x v="226"/>
    <n v="1658"/>
    <n v="2"/>
    <x v="1"/>
    <s v=""/>
    <s v=""/>
    <n v="547"/>
    <s v=""/>
    <s v=""/>
  </r>
  <r>
    <s v="X125"/>
    <x v="253"/>
    <n v="0"/>
    <n v="0"/>
    <x v="0"/>
    <n v="3"/>
    <n v="863"/>
    <n v="83"/>
    <n v="547"/>
    <n v="86"/>
    <n v="99"/>
    <n v="33"/>
    <n v="1"/>
    <n v="8"/>
    <n v="2"/>
    <n v="5"/>
    <n v="5"/>
    <n v="0"/>
    <n v="0"/>
    <n v="0"/>
    <n v="0"/>
    <n v="0"/>
    <n v="0"/>
    <n v="3"/>
    <n v="11"/>
    <x v="0"/>
    <x v="45"/>
    <n v="2831"/>
    <n v="0"/>
    <n v="1"/>
    <n v="0"/>
    <n v="0"/>
    <n v="0"/>
    <n v="0"/>
    <n v="0"/>
    <n v="0"/>
    <n v="0"/>
    <n v="1"/>
    <x v="227"/>
    <n v="1645"/>
    <n v="0"/>
    <x v="1"/>
    <s v=""/>
    <s v=""/>
    <n v="863"/>
    <s v=""/>
    <s v=""/>
  </r>
  <r>
    <s v="X126"/>
    <x v="254"/>
    <n v="0"/>
    <n v="0"/>
    <x v="0"/>
    <n v="20"/>
    <n v="1349"/>
    <n v="16"/>
    <n v="249"/>
    <n v="43"/>
    <n v="16"/>
    <n v="33"/>
    <n v="2"/>
    <n v="10"/>
    <n v="6"/>
    <n v="9"/>
    <n v="6"/>
    <n v="0"/>
    <n v="0"/>
    <n v="0"/>
    <n v="0"/>
    <n v="0"/>
    <n v="0"/>
    <n v="3"/>
    <n v="11"/>
    <x v="0"/>
    <x v="46"/>
    <n v="2760"/>
    <n v="0"/>
    <n v="1"/>
    <n v="0"/>
    <n v="0"/>
    <n v="0"/>
    <n v="0"/>
    <n v="0"/>
    <n v="0"/>
    <n v="0"/>
    <n v="1"/>
    <x v="228"/>
    <n v="1640"/>
    <n v="0"/>
    <x v="1"/>
    <s v=""/>
    <s v=""/>
    <n v="1349"/>
    <s v=""/>
    <s v=""/>
  </r>
  <r>
    <s v="X128"/>
    <x v="255"/>
    <n v="0"/>
    <n v="1"/>
    <x v="1"/>
    <n v="90"/>
    <n v="1013"/>
    <n v="30"/>
    <n v="399"/>
    <n v="60"/>
    <n v="46"/>
    <n v="153"/>
    <n v="3"/>
    <n v="9"/>
    <n v="10"/>
    <n v="4"/>
    <n v="6"/>
    <n v="0"/>
    <n v="0"/>
    <n v="0"/>
    <n v="0"/>
    <n v="0"/>
    <n v="0"/>
    <n v="3"/>
    <n v="11"/>
    <x v="1"/>
    <x v="9"/>
    <n v="2785"/>
    <n v="0"/>
    <n v="1"/>
    <n v="0"/>
    <n v="0"/>
    <n v="0"/>
    <n v="0"/>
    <n v="0"/>
    <n v="0"/>
    <n v="0"/>
    <n v="1"/>
    <x v="229"/>
    <n v="1395"/>
    <n v="0"/>
    <x v="1"/>
    <s v=""/>
    <s v=""/>
    <n v="1013"/>
    <s v=""/>
    <s v=""/>
  </r>
  <r>
    <s v="X130"/>
    <x v="256"/>
    <n v="0"/>
    <n v="0"/>
    <x v="0"/>
    <n v="2"/>
    <n v="650"/>
    <n v="37"/>
    <n v="780"/>
    <n v="27"/>
    <n v="167"/>
    <n v="32"/>
    <n v="1"/>
    <n v="6"/>
    <n v="9"/>
    <n v="13"/>
    <n v="3"/>
    <n v="0"/>
    <n v="0"/>
    <n v="0"/>
    <n v="0"/>
    <n v="0"/>
    <n v="0"/>
    <n v="3"/>
    <n v="11"/>
    <x v="0"/>
    <x v="9"/>
    <n v="2846"/>
    <n v="0"/>
    <n v="1"/>
    <n v="0"/>
    <n v="0"/>
    <n v="0"/>
    <n v="0"/>
    <n v="0"/>
    <n v="0"/>
    <n v="1"/>
    <n v="0"/>
    <x v="230"/>
    <n v="1629"/>
    <n v="0"/>
    <x v="1"/>
    <s v=""/>
    <s v=""/>
    <n v="650"/>
    <s v=""/>
    <s v=""/>
  </r>
  <r>
    <s v="X132"/>
    <x v="257"/>
    <n v="1"/>
    <n v="0"/>
    <x v="1"/>
    <n v="40"/>
    <n v="1218"/>
    <n v="16"/>
    <n v="272"/>
    <n v="104"/>
    <n v="0"/>
    <n v="80"/>
    <n v="2"/>
    <n v="5"/>
    <n v="3"/>
    <n v="6"/>
    <n v="6"/>
    <n v="0"/>
    <n v="1"/>
    <n v="1"/>
    <n v="1"/>
    <n v="0"/>
    <n v="0"/>
    <n v="3"/>
    <n v="11"/>
    <x v="1"/>
    <x v="37"/>
    <n v="2564"/>
    <n v="0"/>
    <n v="1"/>
    <n v="0"/>
    <n v="0"/>
    <n v="0"/>
    <n v="0"/>
    <n v="0"/>
    <n v="1"/>
    <n v="0"/>
    <n v="0"/>
    <x v="231"/>
    <n v="1530"/>
    <n v="3"/>
    <x v="1"/>
    <s v=""/>
    <s v=""/>
    <n v="1218"/>
    <s v=""/>
    <s v=""/>
  </r>
  <r>
    <s v="X136"/>
    <x v="258"/>
    <n v="0"/>
    <n v="0"/>
    <x v="0"/>
    <n v="33"/>
    <n v="754"/>
    <n v="160"/>
    <n v="625"/>
    <n v="63"/>
    <n v="32"/>
    <n v="48"/>
    <n v="1"/>
    <n v="7"/>
    <n v="5"/>
    <n v="12"/>
    <n v="3"/>
    <n v="0"/>
    <n v="0"/>
    <n v="0"/>
    <n v="1"/>
    <n v="0"/>
    <n v="0"/>
    <n v="3"/>
    <n v="11"/>
    <x v="0"/>
    <x v="19"/>
    <n v="2346"/>
    <n v="0"/>
    <n v="1"/>
    <n v="0"/>
    <n v="0"/>
    <n v="0"/>
    <n v="0"/>
    <n v="0"/>
    <n v="1"/>
    <n v="0"/>
    <n v="0"/>
    <x v="232"/>
    <n v="1586"/>
    <n v="1"/>
    <x v="1"/>
    <s v=""/>
    <s v=""/>
    <n v="754"/>
    <s v=""/>
    <s v=""/>
  </r>
  <r>
    <s v="X137"/>
    <x v="259"/>
    <n v="0"/>
    <n v="1"/>
    <x v="1"/>
    <n v="70"/>
    <n v="1245"/>
    <n v="33"/>
    <n v="332"/>
    <n v="21"/>
    <n v="33"/>
    <n v="16"/>
    <n v="2"/>
    <n v="4"/>
    <n v="7"/>
    <n v="4"/>
    <n v="7"/>
    <n v="0"/>
    <n v="0"/>
    <n v="0"/>
    <n v="0"/>
    <n v="0"/>
    <n v="0"/>
    <n v="3"/>
    <n v="11"/>
    <x v="0"/>
    <x v="22"/>
    <n v="2767"/>
    <n v="0"/>
    <n v="1"/>
    <n v="0"/>
    <n v="0"/>
    <n v="0"/>
    <n v="0"/>
    <n v="0"/>
    <n v="0"/>
    <n v="0"/>
    <n v="1"/>
    <x v="233"/>
    <n v="1648"/>
    <n v="0"/>
    <x v="1"/>
    <s v=""/>
    <s v=""/>
    <n v="1245"/>
    <s v=""/>
    <s v=""/>
  </r>
  <r>
    <s v="X138"/>
    <x v="260"/>
    <n v="0"/>
    <n v="1"/>
    <x v="1"/>
    <n v="17"/>
    <n v="1205"/>
    <n v="0"/>
    <n v="235"/>
    <n v="19"/>
    <n v="14"/>
    <n v="205"/>
    <n v="6"/>
    <n v="6"/>
    <n v="3"/>
    <n v="13"/>
    <n v="7"/>
    <n v="0"/>
    <n v="0"/>
    <n v="0"/>
    <n v="0"/>
    <n v="0"/>
    <n v="0"/>
    <n v="3"/>
    <n v="11"/>
    <x v="0"/>
    <x v="13"/>
    <n v="2659"/>
    <n v="0"/>
    <n v="1"/>
    <n v="0"/>
    <n v="0"/>
    <n v="0"/>
    <n v="0"/>
    <n v="0"/>
    <n v="0"/>
    <n v="1"/>
    <n v="0"/>
    <x v="234"/>
    <n v="1268"/>
    <n v="0"/>
    <x v="1"/>
    <s v=""/>
    <s v=""/>
    <n v="1205"/>
    <s v=""/>
    <s v=""/>
  </r>
  <r>
    <s v="X139"/>
    <x v="261"/>
    <n v="0"/>
    <n v="0"/>
    <x v="0"/>
    <n v="46"/>
    <n v="967"/>
    <n v="0"/>
    <n v="617"/>
    <n v="43"/>
    <n v="50"/>
    <n v="0"/>
    <n v="1"/>
    <n v="4"/>
    <n v="8"/>
    <n v="13"/>
    <n v="2"/>
    <n v="0"/>
    <n v="1"/>
    <n v="1"/>
    <n v="1"/>
    <n v="0"/>
    <n v="0"/>
    <n v="3"/>
    <n v="11"/>
    <x v="1"/>
    <x v="33"/>
    <n v="2220"/>
    <n v="0"/>
    <n v="1"/>
    <n v="0"/>
    <n v="0"/>
    <n v="0"/>
    <n v="0"/>
    <n v="0"/>
    <n v="1"/>
    <n v="0"/>
    <n v="0"/>
    <x v="235"/>
    <n v="1677"/>
    <n v="3"/>
    <x v="1"/>
    <s v=""/>
    <s v=""/>
    <n v="967"/>
    <s v=""/>
    <s v=""/>
  </r>
  <r>
    <s v="X143"/>
    <x v="262"/>
    <n v="0"/>
    <n v="0"/>
    <x v="0"/>
    <n v="96"/>
    <n v="684"/>
    <n v="100"/>
    <n v="801"/>
    <n v="21"/>
    <n v="66"/>
    <n v="0"/>
    <n v="1"/>
    <n v="6"/>
    <n v="9"/>
    <n v="10"/>
    <n v="2"/>
    <n v="0"/>
    <n v="0"/>
    <n v="1"/>
    <n v="0"/>
    <n v="0"/>
    <n v="0"/>
    <n v="3"/>
    <n v="11"/>
    <x v="0"/>
    <x v="4"/>
    <n v="2378"/>
    <n v="0"/>
    <n v="1"/>
    <n v="0"/>
    <n v="0"/>
    <n v="0"/>
    <n v="0"/>
    <n v="0"/>
    <n v="0"/>
    <n v="0"/>
    <n v="1"/>
    <x v="236"/>
    <n v="1672"/>
    <n v="1"/>
    <x v="1"/>
    <s v=""/>
    <s v=""/>
    <n v="684"/>
    <s v=""/>
    <s v=""/>
  </r>
  <r>
    <s v="X144"/>
    <x v="263"/>
    <n v="0"/>
    <n v="0"/>
    <x v="0"/>
    <n v="6"/>
    <n v="561"/>
    <n v="64"/>
    <n v="785"/>
    <n v="84"/>
    <n v="128"/>
    <n v="48"/>
    <n v="1"/>
    <n v="3"/>
    <n v="3"/>
    <n v="8"/>
    <n v="1"/>
    <n v="0"/>
    <n v="0"/>
    <n v="0"/>
    <n v="0"/>
    <n v="0"/>
    <n v="0"/>
    <n v="3"/>
    <n v="11"/>
    <x v="0"/>
    <x v="28"/>
    <n v="2723"/>
    <n v="0"/>
    <n v="1"/>
    <n v="0"/>
    <n v="0"/>
    <n v="0"/>
    <n v="0"/>
    <n v="0"/>
    <n v="0"/>
    <n v="0"/>
    <n v="1"/>
    <x v="237"/>
    <n v="1574"/>
    <n v="0"/>
    <x v="1"/>
    <s v=""/>
    <s v=""/>
    <n v="561"/>
    <s v=""/>
    <s v=""/>
  </r>
  <r>
    <s v="X149"/>
    <x v="264"/>
    <n v="0"/>
    <n v="1"/>
    <x v="1"/>
    <n v="92"/>
    <n v="811"/>
    <n v="76"/>
    <n v="428"/>
    <n v="99"/>
    <n v="137"/>
    <n v="107"/>
    <n v="3"/>
    <n v="10"/>
    <n v="4"/>
    <n v="9"/>
    <n v="7"/>
    <n v="0"/>
    <n v="0"/>
    <n v="0"/>
    <n v="0"/>
    <n v="0"/>
    <n v="0"/>
    <n v="3"/>
    <n v="11"/>
    <x v="0"/>
    <x v="4"/>
    <n v="2740"/>
    <n v="0"/>
    <n v="1"/>
    <n v="0"/>
    <n v="0"/>
    <n v="0"/>
    <n v="0"/>
    <n v="0"/>
    <n v="1"/>
    <n v="0"/>
    <n v="0"/>
    <x v="238"/>
    <n v="1444"/>
    <n v="0"/>
    <x v="1"/>
    <s v=""/>
    <s v=""/>
    <n v="811"/>
    <s v=""/>
    <s v=""/>
  </r>
  <r>
    <s v="X155"/>
    <x v="265"/>
    <n v="0"/>
    <n v="0"/>
    <x v="0"/>
    <n v="13"/>
    <n v="779"/>
    <n v="86"/>
    <n v="537"/>
    <n v="34"/>
    <n v="69"/>
    <n v="138"/>
    <n v="1"/>
    <n v="5"/>
    <n v="9"/>
    <n v="12"/>
    <n v="3"/>
    <n v="0"/>
    <n v="0"/>
    <n v="0"/>
    <n v="0"/>
    <n v="0"/>
    <n v="0"/>
    <n v="3"/>
    <n v="11"/>
    <x v="0"/>
    <x v="23"/>
    <n v="2592"/>
    <n v="0"/>
    <n v="1"/>
    <n v="0"/>
    <n v="0"/>
    <n v="0"/>
    <n v="0"/>
    <n v="0"/>
    <n v="0"/>
    <n v="1"/>
    <n v="0"/>
    <x v="239"/>
    <n v="1367"/>
    <n v="0"/>
    <x v="1"/>
    <s v=""/>
    <s v=""/>
    <n v="779"/>
    <s v=""/>
    <s v=""/>
  </r>
  <r>
    <s v="X157"/>
    <x v="266"/>
    <n v="0"/>
    <n v="0"/>
    <x v="0"/>
    <n v="1"/>
    <n v="423"/>
    <n v="42"/>
    <n v="706"/>
    <n v="73"/>
    <n v="197"/>
    <n v="197"/>
    <n v="1"/>
    <n v="4"/>
    <n v="8"/>
    <n v="9"/>
    <n v="2"/>
    <n v="0"/>
    <n v="0"/>
    <n v="0"/>
    <n v="0"/>
    <n v="0"/>
    <n v="0"/>
    <n v="3"/>
    <n v="11"/>
    <x v="0"/>
    <x v="38"/>
    <n v="2222"/>
    <n v="0"/>
    <n v="1"/>
    <n v="0"/>
    <n v="0"/>
    <n v="0"/>
    <n v="0"/>
    <n v="0"/>
    <n v="1"/>
    <n v="0"/>
    <n v="0"/>
    <x v="14"/>
    <n v="1244"/>
    <n v="0"/>
    <x v="1"/>
    <s v=""/>
    <s v=""/>
    <n v="423"/>
    <s v=""/>
    <s v=""/>
  </r>
  <r>
    <s v="X159"/>
    <x v="267"/>
    <n v="0"/>
    <n v="0"/>
    <x v="0"/>
    <n v="92"/>
    <n v="674"/>
    <n v="92"/>
    <n v="736"/>
    <n v="39"/>
    <n v="0"/>
    <n v="92"/>
    <n v="1"/>
    <n v="3"/>
    <n v="11"/>
    <n v="9"/>
    <n v="1"/>
    <n v="0"/>
    <n v="0"/>
    <n v="0"/>
    <n v="0"/>
    <n v="0"/>
    <n v="0"/>
    <n v="3"/>
    <n v="11"/>
    <x v="0"/>
    <x v="2"/>
    <n v="2561"/>
    <n v="0"/>
    <n v="1"/>
    <n v="0"/>
    <n v="0"/>
    <n v="0"/>
    <n v="0"/>
    <n v="0"/>
    <n v="0"/>
    <n v="1"/>
    <n v="0"/>
    <x v="15"/>
    <n v="1449"/>
    <n v="0"/>
    <x v="1"/>
    <s v=""/>
    <s v=""/>
    <n v="674"/>
    <s v=""/>
    <s v=""/>
  </r>
  <r>
    <s v="X163"/>
    <x v="268"/>
    <n v="0"/>
    <n v="0"/>
    <x v="0"/>
    <n v="8"/>
    <n v="559"/>
    <n v="153"/>
    <n v="503"/>
    <n v="218"/>
    <n v="13"/>
    <n v="181"/>
    <n v="1"/>
    <n v="3"/>
    <n v="9"/>
    <n v="9"/>
    <n v="2"/>
    <n v="0"/>
    <n v="0"/>
    <n v="0"/>
    <n v="1"/>
    <n v="0"/>
    <n v="0"/>
    <n v="3"/>
    <n v="11"/>
    <x v="1"/>
    <x v="45"/>
    <n v="2372"/>
    <n v="0"/>
    <n v="1"/>
    <n v="0"/>
    <n v="0"/>
    <n v="0"/>
    <n v="0"/>
    <n v="0"/>
    <n v="1"/>
    <n v="0"/>
    <n v="0"/>
    <x v="240"/>
    <n v="1265"/>
    <n v="1"/>
    <x v="1"/>
    <s v=""/>
    <s v=""/>
    <n v="559"/>
    <s v=""/>
    <s v=""/>
  </r>
  <r>
    <s v="X168"/>
    <x v="269"/>
    <n v="1"/>
    <n v="2"/>
    <x v="3"/>
    <n v="97"/>
    <n v="1279"/>
    <n v="15"/>
    <n v="287"/>
    <n v="20"/>
    <n v="0"/>
    <n v="15"/>
    <n v="3"/>
    <n v="3"/>
    <n v="4"/>
    <n v="7"/>
    <n v="5"/>
    <n v="0"/>
    <n v="1"/>
    <n v="1"/>
    <n v="0"/>
    <n v="0"/>
    <n v="0"/>
    <n v="3"/>
    <n v="11"/>
    <x v="0"/>
    <x v="6"/>
    <n v="2577"/>
    <n v="0"/>
    <n v="1"/>
    <n v="0"/>
    <n v="0"/>
    <n v="0"/>
    <n v="0"/>
    <n v="0"/>
    <n v="1"/>
    <n v="0"/>
    <n v="0"/>
    <x v="241"/>
    <n v="1586"/>
    <n v="2"/>
    <x v="1"/>
    <s v=""/>
    <s v=""/>
    <n v="1279"/>
    <s v=""/>
    <s v=""/>
  </r>
  <r>
    <s v="X169"/>
    <x v="270"/>
    <n v="0"/>
    <n v="0"/>
    <x v="0"/>
    <n v="81"/>
    <n v="1076"/>
    <n v="16"/>
    <n v="417"/>
    <n v="42"/>
    <n v="48"/>
    <n v="16"/>
    <n v="1"/>
    <n v="8"/>
    <n v="10"/>
    <n v="6"/>
    <n v="3"/>
    <n v="0"/>
    <n v="1"/>
    <n v="1"/>
    <n v="0"/>
    <n v="0"/>
    <n v="0"/>
    <n v="3"/>
    <n v="11"/>
    <x v="0"/>
    <x v="36"/>
    <n v="2385"/>
    <n v="0"/>
    <n v="1"/>
    <n v="0"/>
    <n v="0"/>
    <n v="0"/>
    <n v="0"/>
    <n v="0"/>
    <n v="0"/>
    <n v="1"/>
    <n v="0"/>
    <x v="17"/>
    <n v="1583"/>
    <n v="2"/>
    <x v="1"/>
    <s v=""/>
    <s v=""/>
    <n v="1076"/>
    <s v=""/>
    <s v=""/>
  </r>
  <r>
    <s v="X174"/>
    <x v="271"/>
    <n v="0"/>
    <n v="0"/>
    <x v="0"/>
    <n v="82"/>
    <n v="519"/>
    <n v="17"/>
    <n v="813"/>
    <n v="27"/>
    <n v="173"/>
    <n v="51"/>
    <n v="1"/>
    <n v="4"/>
    <n v="6"/>
    <n v="6"/>
    <n v="2"/>
    <n v="0"/>
    <n v="0"/>
    <n v="1"/>
    <n v="0"/>
    <n v="0"/>
    <n v="0"/>
    <n v="3"/>
    <n v="11"/>
    <x v="0"/>
    <x v="6"/>
    <n v="2442"/>
    <n v="0"/>
    <n v="1"/>
    <n v="0"/>
    <n v="0"/>
    <n v="0"/>
    <n v="0"/>
    <n v="0"/>
    <n v="1"/>
    <n v="0"/>
    <n v="0"/>
    <x v="242"/>
    <n v="1498"/>
    <n v="1"/>
    <x v="1"/>
    <s v=""/>
    <s v=""/>
    <n v="519"/>
    <s v=""/>
    <s v=""/>
  </r>
  <r>
    <s v="X176"/>
    <x v="272"/>
    <n v="0"/>
    <n v="0"/>
    <x v="0"/>
    <n v="92"/>
    <n v="342"/>
    <n v="51"/>
    <n v="936"/>
    <n v="207"/>
    <n v="35"/>
    <n v="26"/>
    <n v="1"/>
    <n v="5"/>
    <n v="8"/>
    <n v="12"/>
    <n v="3"/>
    <n v="0"/>
    <n v="0"/>
    <n v="1"/>
    <n v="0"/>
    <n v="0"/>
    <n v="0"/>
    <n v="3"/>
    <n v="11"/>
    <x v="0"/>
    <x v="25"/>
    <n v="2755"/>
    <n v="0"/>
    <n v="1"/>
    <n v="0"/>
    <n v="0"/>
    <n v="0"/>
    <n v="0"/>
    <n v="0"/>
    <n v="1"/>
    <n v="0"/>
    <n v="0"/>
    <x v="243"/>
    <n v="1545"/>
    <n v="1"/>
    <x v="1"/>
    <s v=""/>
    <s v=""/>
    <n v="342"/>
    <s v=""/>
    <s v=""/>
  </r>
  <r>
    <s v="X178"/>
    <x v="273"/>
    <n v="0"/>
    <n v="0"/>
    <x v="0"/>
    <n v="2"/>
    <n v="292"/>
    <n v="51"/>
    <n v="981"/>
    <n v="224"/>
    <n v="23"/>
    <n v="17"/>
    <n v="1"/>
    <n v="4"/>
    <n v="6"/>
    <n v="6"/>
    <n v="1"/>
    <n v="0"/>
    <n v="0"/>
    <n v="0"/>
    <n v="0"/>
    <n v="0"/>
    <n v="0"/>
    <n v="3"/>
    <n v="11"/>
    <x v="1"/>
    <x v="34"/>
    <n v="2221"/>
    <n v="0"/>
    <n v="1"/>
    <n v="0"/>
    <n v="0"/>
    <n v="0"/>
    <n v="0"/>
    <n v="0"/>
    <n v="1"/>
    <n v="0"/>
    <n v="0"/>
    <x v="19"/>
    <n v="1554"/>
    <n v="0"/>
    <x v="1"/>
    <s v=""/>
    <s v=""/>
    <n v="292"/>
    <s v=""/>
    <s v=""/>
  </r>
  <r>
    <s v="X181"/>
    <x v="274"/>
    <n v="1"/>
    <n v="0"/>
    <x v="1"/>
    <n v="43"/>
    <n v="1181"/>
    <n v="107"/>
    <n v="199"/>
    <n v="39"/>
    <n v="30"/>
    <n v="30"/>
    <n v="2"/>
    <n v="7"/>
    <n v="3"/>
    <n v="13"/>
    <n v="8"/>
    <n v="0"/>
    <n v="0"/>
    <n v="0"/>
    <n v="0"/>
    <n v="0"/>
    <n v="0"/>
    <n v="3"/>
    <n v="11"/>
    <x v="0"/>
    <x v="5"/>
    <n v="2381"/>
    <n v="0"/>
    <n v="1"/>
    <n v="0"/>
    <n v="0"/>
    <n v="0"/>
    <n v="0"/>
    <n v="0"/>
    <n v="0"/>
    <n v="0"/>
    <n v="1"/>
    <x v="244"/>
    <n v="1526"/>
    <n v="0"/>
    <x v="1"/>
    <s v=""/>
    <s v=""/>
    <n v="1181"/>
    <s v=""/>
    <s v=""/>
  </r>
  <r>
    <s v="X182"/>
    <x v="275"/>
    <n v="0"/>
    <n v="0"/>
    <x v="0"/>
    <n v="14"/>
    <n v="783"/>
    <n v="30"/>
    <n v="537"/>
    <n v="140"/>
    <n v="76"/>
    <n v="15"/>
    <n v="1"/>
    <n v="4"/>
    <n v="10"/>
    <n v="9"/>
    <n v="2"/>
    <n v="0"/>
    <n v="0"/>
    <n v="0"/>
    <n v="0"/>
    <n v="0"/>
    <n v="0"/>
    <n v="3"/>
    <n v="11"/>
    <x v="0"/>
    <x v="26"/>
    <n v="2626"/>
    <n v="0"/>
    <n v="1"/>
    <n v="0"/>
    <n v="0"/>
    <n v="0"/>
    <n v="0"/>
    <n v="0"/>
    <n v="1"/>
    <n v="0"/>
    <n v="0"/>
    <x v="245"/>
    <n v="1551"/>
    <n v="0"/>
    <x v="1"/>
    <s v=""/>
    <s v=""/>
    <n v="783"/>
    <s v=""/>
    <s v=""/>
  </r>
  <r>
    <s v="X192"/>
    <x v="276"/>
    <n v="0"/>
    <n v="0"/>
    <x v="0"/>
    <n v="60"/>
    <n v="611"/>
    <n v="76"/>
    <n v="749"/>
    <n v="59"/>
    <n v="45"/>
    <n v="26"/>
    <n v="1"/>
    <n v="7"/>
    <n v="10"/>
    <n v="6"/>
    <n v="2"/>
    <n v="0"/>
    <n v="0"/>
    <n v="1"/>
    <n v="0"/>
    <n v="0"/>
    <n v="0"/>
    <n v="3"/>
    <n v="11"/>
    <x v="0"/>
    <x v="34"/>
    <n v="2208"/>
    <n v="0"/>
    <n v="1"/>
    <n v="0"/>
    <n v="0"/>
    <n v="0"/>
    <n v="0"/>
    <n v="0"/>
    <n v="0"/>
    <n v="0"/>
    <n v="1"/>
    <x v="246"/>
    <n v="1514"/>
    <n v="1"/>
    <x v="1"/>
    <s v=""/>
    <s v=""/>
    <n v="611"/>
    <s v=""/>
    <s v=""/>
  </r>
  <r>
    <s v="X196"/>
    <x v="277"/>
    <n v="0"/>
    <n v="0"/>
    <x v="0"/>
    <n v="10"/>
    <n v="823"/>
    <n v="25"/>
    <n v="459"/>
    <n v="124"/>
    <n v="29"/>
    <n v="95"/>
    <n v="1"/>
    <n v="6"/>
    <n v="6"/>
    <n v="7"/>
    <n v="4"/>
    <n v="0"/>
    <n v="0"/>
    <n v="1"/>
    <n v="0"/>
    <n v="0"/>
    <n v="0"/>
    <n v="3"/>
    <n v="11"/>
    <x v="1"/>
    <x v="42"/>
    <n v="2756"/>
    <n v="0"/>
    <n v="1"/>
    <n v="0"/>
    <n v="0"/>
    <n v="0"/>
    <n v="0"/>
    <n v="0"/>
    <n v="1"/>
    <n v="0"/>
    <n v="0"/>
    <x v="247"/>
    <n v="1365"/>
    <n v="1"/>
    <x v="1"/>
    <s v=""/>
    <s v=""/>
    <n v="823"/>
    <s v=""/>
    <s v=""/>
  </r>
  <r>
    <s v="X200"/>
    <x v="278"/>
    <n v="0"/>
    <n v="0"/>
    <x v="0"/>
    <n v="73"/>
    <n v="707"/>
    <n v="44"/>
    <n v="603"/>
    <n v="95"/>
    <n v="58"/>
    <n v="29"/>
    <n v="1"/>
    <n v="2"/>
    <n v="8"/>
    <n v="12"/>
    <n v="1"/>
    <n v="0"/>
    <n v="0"/>
    <n v="0"/>
    <n v="0"/>
    <n v="0"/>
    <n v="0"/>
    <n v="3"/>
    <n v="11"/>
    <x v="0"/>
    <x v="37"/>
    <n v="2678"/>
    <n v="0"/>
    <n v="1"/>
    <n v="0"/>
    <n v="0"/>
    <n v="0"/>
    <n v="0"/>
    <n v="0"/>
    <n v="0"/>
    <n v="0"/>
    <n v="1"/>
    <x v="248"/>
    <n v="1478"/>
    <n v="0"/>
    <x v="1"/>
    <s v=""/>
    <s v=""/>
    <n v="707"/>
    <s v=""/>
    <s v=""/>
  </r>
  <r>
    <s v="X201"/>
    <x v="279"/>
    <n v="0"/>
    <n v="0"/>
    <x v="0"/>
    <n v="64"/>
    <n v="882"/>
    <n v="29"/>
    <n v="514"/>
    <n v="38"/>
    <n v="29"/>
    <n v="44"/>
    <n v="1"/>
    <n v="4"/>
    <n v="2"/>
    <n v="6"/>
    <n v="3"/>
    <n v="0"/>
    <n v="0"/>
    <n v="1"/>
    <n v="1"/>
    <n v="0"/>
    <n v="0"/>
    <n v="3"/>
    <n v="11"/>
    <x v="1"/>
    <x v="4"/>
    <n v="2465"/>
    <n v="0"/>
    <n v="1"/>
    <n v="0"/>
    <n v="0"/>
    <n v="0"/>
    <n v="0"/>
    <n v="0"/>
    <n v="0"/>
    <n v="0"/>
    <n v="1"/>
    <x v="248"/>
    <n v="1448"/>
    <n v="2"/>
    <x v="1"/>
    <s v=""/>
    <s v=""/>
    <n v="882"/>
    <s v=""/>
    <s v=""/>
  </r>
  <r>
    <s v="X202"/>
    <x v="280"/>
    <n v="0"/>
    <n v="1"/>
    <x v="1"/>
    <n v="61"/>
    <n v="726"/>
    <n v="53"/>
    <n v="363"/>
    <n v="123"/>
    <n v="107"/>
    <n v="161"/>
    <n v="4"/>
    <n v="8"/>
    <n v="9"/>
    <n v="13"/>
    <n v="5"/>
    <n v="0"/>
    <n v="0"/>
    <n v="0"/>
    <n v="0"/>
    <n v="0"/>
    <n v="0"/>
    <n v="3"/>
    <n v="11"/>
    <x v="0"/>
    <x v="5"/>
    <n v="2743"/>
    <n v="0"/>
    <n v="1"/>
    <n v="0"/>
    <n v="0"/>
    <n v="0"/>
    <n v="0"/>
    <n v="0"/>
    <n v="1"/>
    <n v="0"/>
    <n v="0"/>
    <x v="249"/>
    <n v="1211"/>
    <n v="0"/>
    <x v="1"/>
    <s v=""/>
    <s v=""/>
    <n v="726"/>
    <s v=""/>
    <s v=""/>
  </r>
  <r>
    <s v="X204"/>
    <x v="281"/>
    <n v="0"/>
    <n v="1"/>
    <x v="1"/>
    <n v="97"/>
    <n v="1004"/>
    <n v="59"/>
    <n v="265"/>
    <n v="115"/>
    <n v="59"/>
    <n v="27"/>
    <n v="2"/>
    <n v="11"/>
    <n v="10"/>
    <n v="11"/>
    <n v="6"/>
    <n v="1"/>
    <n v="0"/>
    <n v="0"/>
    <n v="0"/>
    <n v="0"/>
    <n v="0"/>
    <n v="3"/>
    <n v="11"/>
    <x v="1"/>
    <x v="0"/>
    <n v="2651"/>
    <n v="0"/>
    <n v="1"/>
    <n v="0"/>
    <n v="0"/>
    <n v="0"/>
    <n v="0"/>
    <n v="0"/>
    <n v="0"/>
    <n v="0"/>
    <n v="1"/>
    <x v="250"/>
    <n v="1475"/>
    <n v="1"/>
    <x v="1"/>
    <s v=""/>
    <s v=""/>
    <n v="1004"/>
    <s v=""/>
    <s v=""/>
  </r>
  <r>
    <s v="X205"/>
    <x v="282"/>
    <n v="0"/>
    <n v="1"/>
    <x v="1"/>
    <n v="61"/>
    <n v="833"/>
    <n v="80"/>
    <n v="363"/>
    <n v="52"/>
    <n v="26"/>
    <n v="174"/>
    <n v="2"/>
    <n v="9"/>
    <n v="5"/>
    <n v="6"/>
    <n v="6"/>
    <n v="1"/>
    <n v="0"/>
    <n v="0"/>
    <n v="0"/>
    <n v="0"/>
    <n v="0"/>
    <n v="3"/>
    <n v="11"/>
    <x v="1"/>
    <x v="29"/>
    <n v="2856"/>
    <n v="0"/>
    <n v="1"/>
    <n v="0"/>
    <n v="0"/>
    <n v="0"/>
    <n v="0"/>
    <n v="0"/>
    <n v="1"/>
    <n v="0"/>
    <n v="0"/>
    <x v="251"/>
    <n v="1180"/>
    <n v="1"/>
    <x v="1"/>
    <s v=""/>
    <s v=""/>
    <n v="833"/>
    <s v=""/>
    <s v=""/>
  </r>
  <r>
    <s v="X206"/>
    <x v="283"/>
    <n v="0"/>
    <n v="0"/>
    <x v="0"/>
    <n v="76"/>
    <n v="1039"/>
    <n v="43"/>
    <n v="204"/>
    <n v="153"/>
    <n v="58"/>
    <n v="29"/>
    <n v="3"/>
    <n v="2"/>
    <n v="8"/>
    <n v="12"/>
    <n v="8"/>
    <n v="0"/>
    <n v="1"/>
    <n v="0"/>
    <n v="1"/>
    <n v="1"/>
    <n v="0"/>
    <n v="3"/>
    <n v="11"/>
    <x v="1"/>
    <x v="2"/>
    <n v="2608"/>
    <n v="0"/>
    <n v="1"/>
    <n v="0"/>
    <n v="0"/>
    <n v="0"/>
    <n v="0"/>
    <n v="0"/>
    <n v="1"/>
    <n v="0"/>
    <n v="0"/>
    <x v="252"/>
    <n v="1468"/>
    <n v="3"/>
    <x v="1"/>
    <s v=""/>
    <s v=""/>
    <n v="1039"/>
    <s v=""/>
    <s v=""/>
  </r>
  <r>
    <s v="X207"/>
    <x v="284"/>
    <n v="0"/>
    <n v="1"/>
    <x v="1"/>
    <n v="30"/>
    <n v="940"/>
    <n v="44"/>
    <n v="396"/>
    <n v="0"/>
    <n v="88"/>
    <n v="58"/>
    <n v="1"/>
    <n v="8"/>
    <n v="7"/>
    <n v="7"/>
    <n v="4"/>
    <n v="1"/>
    <n v="0"/>
    <n v="1"/>
    <n v="1"/>
    <n v="0"/>
    <n v="0"/>
    <n v="3"/>
    <n v="11"/>
    <x v="1"/>
    <x v="14"/>
    <n v="2464"/>
    <n v="0"/>
    <n v="1"/>
    <n v="0"/>
    <n v="0"/>
    <n v="0"/>
    <n v="0"/>
    <n v="0"/>
    <n v="0"/>
    <n v="1"/>
    <n v="0"/>
    <x v="252"/>
    <n v="1410"/>
    <n v="3"/>
    <x v="1"/>
    <s v=""/>
    <s v=""/>
    <n v="940"/>
    <s v=""/>
    <s v=""/>
  </r>
  <r>
    <s v="X209"/>
    <x v="285"/>
    <n v="0"/>
    <n v="1"/>
    <x v="1"/>
    <n v="6"/>
    <n v="835"/>
    <n v="73"/>
    <n v="380"/>
    <n v="114"/>
    <n v="73"/>
    <n v="43"/>
    <n v="1"/>
    <n v="6"/>
    <n v="9"/>
    <n v="7"/>
    <n v="2"/>
    <n v="0"/>
    <n v="1"/>
    <n v="0"/>
    <n v="0"/>
    <n v="0"/>
    <n v="0"/>
    <n v="3"/>
    <n v="11"/>
    <x v="0"/>
    <x v="14"/>
    <n v="2249"/>
    <n v="0"/>
    <n v="1"/>
    <n v="0"/>
    <n v="0"/>
    <n v="0"/>
    <n v="0"/>
    <n v="0"/>
    <n v="1"/>
    <n v="0"/>
    <n v="0"/>
    <x v="253"/>
    <n v="1432"/>
    <n v="1"/>
    <x v="1"/>
    <s v=""/>
    <s v=""/>
    <n v="835"/>
    <s v=""/>
    <s v=""/>
  </r>
  <r>
    <s v="X210"/>
    <x v="286"/>
    <n v="0"/>
    <n v="0"/>
    <x v="0"/>
    <n v="52"/>
    <n v="407"/>
    <n v="114"/>
    <n v="445"/>
    <n v="181"/>
    <n v="165"/>
    <n v="203"/>
    <n v="1"/>
    <n v="3"/>
    <n v="7"/>
    <n v="9"/>
    <n v="1"/>
    <n v="0"/>
    <n v="0"/>
    <n v="0"/>
    <n v="1"/>
    <n v="0"/>
    <n v="0"/>
    <n v="3"/>
    <n v="11"/>
    <x v="0"/>
    <x v="2"/>
    <n v="2318"/>
    <n v="0"/>
    <n v="1"/>
    <n v="0"/>
    <n v="0"/>
    <n v="0"/>
    <n v="0"/>
    <n v="0"/>
    <n v="1"/>
    <n v="0"/>
    <n v="0"/>
    <x v="254"/>
    <n v="1109"/>
    <n v="1"/>
    <x v="1"/>
    <s v=""/>
    <s v=""/>
    <n v="407"/>
    <s v=""/>
    <s v=""/>
  </r>
  <r>
    <s v="X211"/>
    <x v="287"/>
    <n v="0"/>
    <n v="1"/>
    <x v="1"/>
    <n v="33"/>
    <n v="1171"/>
    <n v="43"/>
    <n v="219"/>
    <n v="19"/>
    <n v="14"/>
    <n v="47"/>
    <n v="4"/>
    <n v="6"/>
    <n v="3"/>
    <n v="13"/>
    <n v="9"/>
    <n v="1"/>
    <n v="0"/>
    <n v="0"/>
    <n v="0"/>
    <n v="0"/>
    <n v="0"/>
    <n v="3"/>
    <n v="11"/>
    <x v="0"/>
    <x v="3"/>
    <n v="2724"/>
    <n v="0"/>
    <n v="1"/>
    <n v="0"/>
    <n v="0"/>
    <n v="0"/>
    <n v="1"/>
    <n v="0"/>
    <n v="0"/>
    <n v="0"/>
    <n v="0"/>
    <x v="255"/>
    <n v="1419"/>
    <n v="1"/>
    <x v="1"/>
    <s v=""/>
    <s v=""/>
    <n v="1171"/>
    <s v=""/>
    <s v=""/>
  </r>
  <r>
    <s v="X212"/>
    <x v="288"/>
    <n v="0"/>
    <n v="0"/>
    <x v="0"/>
    <n v="56"/>
    <n v="1050"/>
    <n v="14"/>
    <n v="322"/>
    <n v="0"/>
    <n v="14"/>
    <n v="112"/>
    <n v="1"/>
    <n v="5"/>
    <n v="11"/>
    <n v="5"/>
    <n v="2"/>
    <n v="1"/>
    <n v="0"/>
    <n v="1"/>
    <n v="1"/>
    <n v="0"/>
    <n v="0"/>
    <n v="3"/>
    <n v="11"/>
    <x v="1"/>
    <x v="43"/>
    <n v="2302"/>
    <n v="0"/>
    <n v="1"/>
    <n v="0"/>
    <n v="0"/>
    <n v="0"/>
    <n v="0"/>
    <n v="0"/>
    <n v="0"/>
    <n v="0"/>
    <n v="1"/>
    <x v="256"/>
    <n v="1288"/>
    <n v="3"/>
    <x v="1"/>
    <s v=""/>
    <s v=""/>
    <n v="1050"/>
    <s v=""/>
    <s v=""/>
  </r>
  <r>
    <s v="X214"/>
    <x v="289"/>
    <n v="0"/>
    <n v="0"/>
    <x v="0"/>
    <n v="64"/>
    <n v="749"/>
    <n v="40"/>
    <n v="294"/>
    <n v="121"/>
    <n v="160"/>
    <n v="147"/>
    <n v="1"/>
    <n v="3"/>
    <n v="2"/>
    <n v="5"/>
    <n v="1"/>
    <n v="0"/>
    <n v="0"/>
    <n v="0"/>
    <n v="0"/>
    <n v="0"/>
    <n v="0"/>
    <n v="3"/>
    <n v="11"/>
    <x v="0"/>
    <x v="3"/>
    <n v="2728"/>
    <n v="0"/>
    <n v="1"/>
    <n v="0"/>
    <n v="0"/>
    <n v="0"/>
    <n v="0"/>
    <n v="0"/>
    <n v="0"/>
    <n v="0"/>
    <n v="1"/>
    <x v="257"/>
    <n v="1217"/>
    <n v="0"/>
    <x v="1"/>
    <s v=""/>
    <s v=""/>
    <n v="749"/>
    <s v=""/>
    <s v=""/>
  </r>
  <r>
    <s v="X217"/>
    <x v="290"/>
    <n v="0"/>
    <n v="0"/>
    <x v="0"/>
    <n v="57"/>
    <n v="794"/>
    <n v="115"/>
    <n v="243"/>
    <n v="150"/>
    <n v="0"/>
    <n v="205"/>
    <n v="1"/>
    <n v="8"/>
    <n v="5"/>
    <n v="6"/>
    <n v="3"/>
    <n v="0"/>
    <n v="0"/>
    <n v="0"/>
    <n v="0"/>
    <n v="0"/>
    <n v="0"/>
    <n v="3"/>
    <n v="11"/>
    <x v="0"/>
    <x v="31"/>
    <n v="2358"/>
    <n v="0"/>
    <n v="1"/>
    <n v="0"/>
    <n v="0"/>
    <n v="0"/>
    <n v="0"/>
    <n v="0"/>
    <n v="0"/>
    <n v="0"/>
    <n v="1"/>
    <x v="258"/>
    <n v="1097"/>
    <n v="0"/>
    <x v="1"/>
    <s v=""/>
    <s v=""/>
    <n v="794"/>
    <s v=""/>
    <s v=""/>
  </r>
  <r>
    <s v="X220"/>
    <x v="291"/>
    <n v="0"/>
    <n v="0"/>
    <x v="0"/>
    <n v="43"/>
    <n v="1142"/>
    <n v="29"/>
    <n v="249"/>
    <n v="38"/>
    <n v="29"/>
    <n v="14"/>
    <n v="1"/>
    <n v="5"/>
    <n v="5"/>
    <n v="12"/>
    <n v="2"/>
    <n v="0"/>
    <n v="1"/>
    <n v="1"/>
    <n v="0"/>
    <n v="0"/>
    <n v="0"/>
    <n v="3"/>
    <n v="11"/>
    <x v="0"/>
    <x v="4"/>
    <n v="2196"/>
    <n v="0"/>
    <n v="1"/>
    <n v="0"/>
    <n v="0"/>
    <n v="0"/>
    <n v="0"/>
    <n v="0"/>
    <n v="0"/>
    <n v="0"/>
    <n v="1"/>
    <x v="259"/>
    <n v="1473"/>
    <n v="2"/>
    <x v="1"/>
    <s v=""/>
    <s v=""/>
    <n v="1142"/>
    <s v=""/>
    <s v=""/>
  </r>
  <r>
    <s v="X223"/>
    <x v="292"/>
    <n v="0"/>
    <n v="0"/>
    <x v="0"/>
    <n v="47"/>
    <n v="483"/>
    <n v="84"/>
    <n v="398"/>
    <n v="205"/>
    <n v="84"/>
    <n v="241"/>
    <n v="1"/>
    <n v="3"/>
    <n v="7"/>
    <n v="8"/>
    <n v="1"/>
    <n v="1"/>
    <n v="0"/>
    <n v="0"/>
    <n v="0"/>
    <n v="0"/>
    <n v="0"/>
    <n v="3"/>
    <n v="11"/>
    <x v="0"/>
    <x v="1"/>
    <n v="2162"/>
    <n v="0"/>
    <n v="1"/>
    <n v="0"/>
    <n v="0"/>
    <n v="0"/>
    <n v="0"/>
    <n v="0"/>
    <n v="1"/>
    <n v="0"/>
    <n v="0"/>
    <x v="260"/>
    <n v="1013"/>
    <n v="1"/>
    <x v="1"/>
    <s v=""/>
    <s v=""/>
    <n v="483"/>
    <s v=""/>
    <s v=""/>
  </r>
  <r>
    <s v="X226"/>
    <x v="293"/>
    <n v="0"/>
    <n v="1"/>
    <x v="1"/>
    <n v="1"/>
    <n v="1200"/>
    <n v="0"/>
    <n v="204"/>
    <n v="38"/>
    <n v="29"/>
    <n v="14"/>
    <n v="3"/>
    <n v="11"/>
    <n v="9"/>
    <n v="12"/>
    <n v="6"/>
    <n v="0"/>
    <n v="0"/>
    <n v="0"/>
    <n v="1"/>
    <n v="0"/>
    <n v="0"/>
    <n v="3"/>
    <n v="11"/>
    <x v="0"/>
    <x v="18"/>
    <n v="2615"/>
    <n v="0"/>
    <n v="1"/>
    <n v="0"/>
    <n v="0"/>
    <n v="0"/>
    <n v="0"/>
    <n v="0"/>
    <n v="0"/>
    <n v="0"/>
    <n v="1"/>
    <x v="261"/>
    <n v="1457"/>
    <n v="1"/>
    <x v="1"/>
    <s v=""/>
    <s v=""/>
    <n v="1200"/>
    <s v=""/>
    <s v=""/>
  </r>
  <r>
    <s v="X230"/>
    <x v="294"/>
    <n v="0"/>
    <n v="0"/>
    <x v="0"/>
    <n v="91"/>
    <n v="675"/>
    <n v="144"/>
    <n v="133"/>
    <n v="94"/>
    <n v="192"/>
    <n v="241"/>
    <n v="1"/>
    <n v="4"/>
    <n v="8"/>
    <n v="5"/>
    <n v="1"/>
    <n v="1"/>
    <n v="0"/>
    <n v="1"/>
    <n v="1"/>
    <n v="0"/>
    <n v="0"/>
    <n v="3"/>
    <n v="11"/>
    <x v="0"/>
    <x v="43"/>
    <n v="2347"/>
    <n v="0"/>
    <n v="1"/>
    <n v="0"/>
    <n v="0"/>
    <n v="0"/>
    <n v="0"/>
    <n v="0"/>
    <n v="1"/>
    <n v="0"/>
    <n v="0"/>
    <x v="262"/>
    <n v="997"/>
    <n v="3"/>
    <x v="1"/>
    <s v=""/>
    <s v=""/>
    <n v="675"/>
    <s v=""/>
    <s v=""/>
  </r>
  <r>
    <s v="X239"/>
    <x v="295"/>
    <n v="0"/>
    <n v="1"/>
    <x v="1"/>
    <n v="61"/>
    <n v="575"/>
    <n v="80"/>
    <n v="428"/>
    <n v="208"/>
    <n v="93"/>
    <n v="80"/>
    <n v="3"/>
    <n v="8"/>
    <n v="4"/>
    <n v="8"/>
    <n v="5"/>
    <n v="0"/>
    <n v="0"/>
    <n v="0"/>
    <n v="0"/>
    <n v="0"/>
    <n v="0"/>
    <n v="3"/>
    <n v="11"/>
    <x v="0"/>
    <x v="5"/>
    <n v="2739"/>
    <n v="0"/>
    <n v="1"/>
    <n v="0"/>
    <n v="0"/>
    <n v="0"/>
    <n v="0"/>
    <n v="0"/>
    <n v="1"/>
    <n v="0"/>
    <n v="0"/>
    <x v="263"/>
    <n v="1304"/>
    <n v="0"/>
    <x v="1"/>
    <s v=""/>
    <s v=""/>
    <n v="575"/>
    <s v=""/>
    <s v=""/>
  </r>
  <r>
    <s v="X244"/>
    <x v="296"/>
    <n v="0"/>
    <n v="0"/>
    <x v="0"/>
    <n v="95"/>
    <n v="627"/>
    <n v="120"/>
    <n v="414"/>
    <n v="121"/>
    <n v="80"/>
    <n v="93"/>
    <n v="1"/>
    <n v="9"/>
    <n v="6"/>
    <n v="5"/>
    <n v="5"/>
    <n v="0"/>
    <n v="0"/>
    <n v="0"/>
    <n v="0"/>
    <n v="0"/>
    <n v="0"/>
    <n v="3"/>
    <n v="11"/>
    <x v="0"/>
    <x v="7"/>
    <n v="2516"/>
    <n v="0"/>
    <n v="1"/>
    <n v="0"/>
    <n v="0"/>
    <n v="0"/>
    <n v="0"/>
    <n v="0"/>
    <n v="1"/>
    <n v="0"/>
    <n v="0"/>
    <x v="264"/>
    <n v="1269"/>
    <n v="0"/>
    <x v="1"/>
    <s v=""/>
    <s v=""/>
    <n v="627"/>
    <s v=""/>
    <s v=""/>
  </r>
  <r>
    <s v="X248"/>
    <x v="297"/>
    <n v="1"/>
    <n v="0"/>
    <x v="1"/>
    <n v="66"/>
    <n v="1047"/>
    <n v="0"/>
    <n v="140"/>
    <n v="67"/>
    <n v="38"/>
    <n v="153"/>
    <n v="2"/>
    <n v="4"/>
    <n v="3"/>
    <n v="12"/>
    <n v="8"/>
    <n v="0"/>
    <n v="0"/>
    <n v="0"/>
    <n v="0"/>
    <n v="0"/>
    <n v="0"/>
    <n v="3"/>
    <n v="11"/>
    <x v="0"/>
    <x v="47"/>
    <n v="2833"/>
    <n v="0"/>
    <n v="1"/>
    <n v="0"/>
    <n v="0"/>
    <n v="0"/>
    <n v="0"/>
    <n v="0"/>
    <n v="0"/>
    <n v="0"/>
    <n v="1"/>
    <x v="265"/>
    <n v="1139"/>
    <n v="0"/>
    <x v="1"/>
    <s v=""/>
    <s v=""/>
    <n v="1047"/>
    <s v=""/>
    <s v=""/>
  </r>
  <r>
    <s v="X250"/>
    <x v="298"/>
    <n v="1"/>
    <n v="0"/>
    <x v="1"/>
    <n v="93"/>
    <n v="656"/>
    <n v="80"/>
    <n v="455"/>
    <n v="52"/>
    <n v="107"/>
    <n v="93"/>
    <n v="2"/>
    <n v="8"/>
    <n v="4"/>
    <n v="8"/>
    <n v="4"/>
    <n v="1"/>
    <n v="0"/>
    <n v="1"/>
    <n v="0"/>
    <n v="0"/>
    <n v="0"/>
    <n v="3"/>
    <n v="11"/>
    <x v="0"/>
    <x v="38"/>
    <n v="2694"/>
    <n v="0"/>
    <n v="1"/>
    <n v="0"/>
    <n v="0"/>
    <n v="0"/>
    <n v="0"/>
    <n v="0"/>
    <n v="1"/>
    <n v="0"/>
    <n v="0"/>
    <x v="266"/>
    <n v="1257"/>
    <n v="2"/>
    <x v="1"/>
    <s v=""/>
    <s v=""/>
    <n v="656"/>
    <s v=""/>
    <s v=""/>
  </r>
  <r>
    <s v="X255"/>
    <x v="299"/>
    <n v="0"/>
    <n v="0"/>
    <x v="0"/>
    <n v="26"/>
    <n v="1076"/>
    <n v="68"/>
    <n v="103"/>
    <n v="29"/>
    <n v="91"/>
    <n v="68"/>
    <n v="1"/>
    <n v="3"/>
    <n v="4"/>
    <n v="8"/>
    <n v="1"/>
    <n v="0"/>
    <n v="1"/>
    <n v="1"/>
    <n v="0"/>
    <n v="0"/>
    <n v="0"/>
    <n v="3"/>
    <n v="11"/>
    <x v="1"/>
    <x v="24"/>
    <n v="2549"/>
    <n v="0"/>
    <n v="1"/>
    <n v="0"/>
    <n v="0"/>
    <n v="0"/>
    <n v="0"/>
    <n v="0"/>
    <n v="0"/>
    <n v="1"/>
    <n v="0"/>
    <x v="267"/>
    <n v="1299"/>
    <n v="2"/>
    <x v="1"/>
    <s v=""/>
    <s v=""/>
    <n v="1076"/>
    <s v=""/>
    <s v=""/>
  </r>
  <r>
    <s v="X257"/>
    <x v="300"/>
    <n v="0"/>
    <n v="0"/>
    <x v="0"/>
    <n v="25"/>
    <n v="507"/>
    <n v="93"/>
    <n v="520"/>
    <n v="242"/>
    <n v="40"/>
    <n v="26"/>
    <n v="1"/>
    <n v="5"/>
    <n v="10"/>
    <n v="5"/>
    <n v="1"/>
    <n v="0"/>
    <n v="0"/>
    <n v="0"/>
    <n v="1"/>
    <n v="0"/>
    <n v="0"/>
    <n v="3"/>
    <n v="11"/>
    <x v="1"/>
    <x v="30"/>
    <n v="2317"/>
    <n v="0"/>
    <n v="1"/>
    <n v="0"/>
    <n v="0"/>
    <n v="0"/>
    <n v="0"/>
    <n v="0"/>
    <n v="1"/>
    <n v="0"/>
    <n v="0"/>
    <x v="268"/>
    <n v="1376"/>
    <n v="1"/>
    <x v="1"/>
    <s v=""/>
    <s v=""/>
    <n v="507"/>
    <s v=""/>
    <s v=""/>
  </r>
  <r>
    <s v="X259"/>
    <x v="301"/>
    <n v="0"/>
    <n v="0"/>
    <x v="0"/>
    <n v="13"/>
    <n v="647"/>
    <n v="107"/>
    <n v="391"/>
    <n v="175"/>
    <n v="67"/>
    <n v="40"/>
    <n v="1"/>
    <n v="6"/>
    <n v="4"/>
    <n v="10"/>
    <n v="3"/>
    <n v="0"/>
    <n v="0"/>
    <n v="0"/>
    <n v="0"/>
    <n v="0"/>
    <n v="0"/>
    <n v="3"/>
    <n v="11"/>
    <x v="0"/>
    <x v="39"/>
    <n v="2403"/>
    <n v="0"/>
    <n v="1"/>
    <n v="0"/>
    <n v="0"/>
    <n v="0"/>
    <n v="0"/>
    <n v="0"/>
    <n v="0"/>
    <n v="1"/>
    <n v="0"/>
    <x v="269"/>
    <n v="1347"/>
    <n v="0"/>
    <x v="1"/>
    <s v=""/>
    <s v=""/>
    <n v="647"/>
    <s v=""/>
    <s v=""/>
  </r>
  <r>
    <s v="X262"/>
    <x v="302"/>
    <n v="0"/>
    <n v="1"/>
    <x v="1"/>
    <n v="6"/>
    <n v="760"/>
    <n v="80"/>
    <n v="466"/>
    <n v="17"/>
    <n v="13"/>
    <n v="80"/>
    <n v="1"/>
    <n v="6"/>
    <n v="9"/>
    <n v="5"/>
    <n v="3"/>
    <n v="0"/>
    <n v="0"/>
    <n v="0"/>
    <n v="0"/>
    <n v="0"/>
    <n v="0"/>
    <n v="3"/>
    <n v="11"/>
    <x v="0"/>
    <x v="26"/>
    <n v="2383"/>
    <n v="0"/>
    <n v="1"/>
    <n v="0"/>
    <n v="0"/>
    <n v="0"/>
    <n v="0"/>
    <n v="0"/>
    <n v="0"/>
    <n v="0"/>
    <n v="1"/>
    <x v="270"/>
    <n v="1256"/>
    <n v="0"/>
    <x v="1"/>
    <s v=""/>
    <s v=""/>
    <n v="760"/>
    <s v=""/>
    <s v=""/>
  </r>
  <r>
    <s v="X263"/>
    <x v="303"/>
    <n v="0"/>
    <n v="0"/>
    <x v="0"/>
    <n v="17"/>
    <n v="674"/>
    <n v="168"/>
    <n v="108"/>
    <n v="192"/>
    <n v="42"/>
    <n v="231"/>
    <n v="1"/>
    <n v="5"/>
    <n v="11"/>
    <n v="6"/>
    <n v="3"/>
    <n v="0"/>
    <n v="0"/>
    <n v="1"/>
    <n v="1"/>
    <n v="0"/>
    <n v="0"/>
    <n v="3"/>
    <n v="11"/>
    <x v="1"/>
    <x v="15"/>
    <n v="2477"/>
    <n v="0"/>
    <n v="1"/>
    <n v="0"/>
    <n v="0"/>
    <n v="0"/>
    <n v="0"/>
    <n v="0"/>
    <n v="1"/>
    <n v="0"/>
    <n v="0"/>
    <x v="271"/>
    <n v="953"/>
    <n v="2"/>
    <x v="1"/>
    <s v=""/>
    <s v=""/>
    <n v="674"/>
    <s v=""/>
    <s v=""/>
  </r>
  <r>
    <s v="X264"/>
    <x v="304"/>
    <n v="1"/>
    <n v="0"/>
    <x v="1"/>
    <n v="2"/>
    <n v="739"/>
    <n v="107"/>
    <n v="309"/>
    <n v="140"/>
    <n v="80"/>
    <n v="35"/>
    <n v="1"/>
    <n v="2"/>
    <n v="5"/>
    <n v="13"/>
    <n v="6"/>
    <n v="0"/>
    <n v="0"/>
    <n v="0"/>
    <n v="0"/>
    <n v="0"/>
    <n v="0"/>
    <n v="3"/>
    <n v="11"/>
    <x v="0"/>
    <x v="10"/>
    <n v="2798"/>
    <n v="0"/>
    <n v="1"/>
    <n v="0"/>
    <n v="0"/>
    <n v="0"/>
    <n v="0"/>
    <n v="0"/>
    <n v="1"/>
    <n v="0"/>
    <n v="0"/>
    <x v="272"/>
    <n v="1340"/>
    <n v="0"/>
    <x v="1"/>
    <s v=""/>
    <s v=""/>
    <n v="739"/>
    <s v=""/>
    <s v=""/>
  </r>
  <r>
    <s v="X265"/>
    <x v="305"/>
    <n v="0"/>
    <n v="0"/>
    <x v="0"/>
    <n v="62"/>
    <n v="322"/>
    <n v="53"/>
    <n v="899"/>
    <n v="34"/>
    <n v="40"/>
    <n v="53"/>
    <n v="1"/>
    <n v="4"/>
    <n v="6"/>
    <n v="10"/>
    <n v="2"/>
    <n v="0"/>
    <n v="0"/>
    <n v="0"/>
    <n v="0"/>
    <n v="0"/>
    <n v="0"/>
    <n v="3"/>
    <n v="11"/>
    <x v="0"/>
    <x v="16"/>
    <n v="2767"/>
    <n v="0"/>
    <n v="1"/>
    <n v="0"/>
    <n v="0"/>
    <n v="0"/>
    <n v="0"/>
    <n v="0"/>
    <n v="0"/>
    <n v="0"/>
    <n v="1"/>
    <x v="273"/>
    <n v="1295"/>
    <n v="0"/>
    <x v="1"/>
    <s v=""/>
    <s v=""/>
    <n v="322"/>
    <s v=""/>
    <s v=""/>
  </r>
  <r>
    <s v="X266"/>
    <x v="306"/>
    <n v="0"/>
    <n v="0"/>
    <x v="0"/>
    <n v="12"/>
    <n v="565"/>
    <n v="42"/>
    <n v="548"/>
    <n v="64"/>
    <n v="83"/>
    <n v="99"/>
    <n v="1"/>
    <n v="5"/>
    <n v="6"/>
    <n v="4"/>
    <n v="3"/>
    <n v="0"/>
    <n v="0"/>
    <n v="0"/>
    <n v="0"/>
    <n v="0"/>
    <n v="0"/>
    <n v="3"/>
    <n v="11"/>
    <x v="1"/>
    <x v="34"/>
    <n v="2835"/>
    <n v="0"/>
    <n v="1"/>
    <n v="0"/>
    <n v="0"/>
    <n v="0"/>
    <n v="0"/>
    <n v="0"/>
    <n v="1"/>
    <n v="0"/>
    <n v="0"/>
    <x v="273"/>
    <n v="1203"/>
    <n v="0"/>
    <x v="1"/>
    <s v=""/>
    <s v=""/>
    <n v="565"/>
    <s v=""/>
    <s v=""/>
  </r>
  <r>
    <s v="X267"/>
    <x v="307"/>
    <n v="0"/>
    <n v="1"/>
    <x v="1"/>
    <n v="4"/>
    <n v="711"/>
    <n v="36"/>
    <n v="217"/>
    <n v="172"/>
    <n v="96"/>
    <n v="168"/>
    <n v="3"/>
    <n v="7"/>
    <n v="4"/>
    <n v="7"/>
    <n v="4"/>
    <n v="0"/>
    <n v="1"/>
    <n v="0"/>
    <n v="1"/>
    <n v="0"/>
    <n v="0"/>
    <n v="3"/>
    <n v="11"/>
    <x v="0"/>
    <x v="13"/>
    <n v="2443"/>
    <n v="0"/>
    <n v="1"/>
    <n v="0"/>
    <n v="0"/>
    <n v="0"/>
    <n v="0"/>
    <n v="0"/>
    <n v="1"/>
    <n v="0"/>
    <n v="0"/>
    <x v="274"/>
    <n v="1064"/>
    <n v="2"/>
    <x v="1"/>
    <s v=""/>
    <s v=""/>
    <n v="711"/>
    <s v=""/>
    <s v=""/>
  </r>
  <r>
    <s v="X269"/>
    <x v="308"/>
    <n v="0"/>
    <n v="1"/>
    <x v="1"/>
    <n v="3"/>
    <n v="421"/>
    <n v="76"/>
    <n v="536"/>
    <n v="82"/>
    <n v="178"/>
    <n v="102"/>
    <n v="2"/>
    <n v="8"/>
    <n v="6"/>
    <n v="5"/>
    <n v="4"/>
    <n v="0"/>
    <n v="0"/>
    <n v="0"/>
    <n v="0"/>
    <n v="0"/>
    <n v="0"/>
    <n v="3"/>
    <n v="11"/>
    <x v="0"/>
    <x v="8"/>
    <n v="2585"/>
    <n v="0"/>
    <n v="1"/>
    <n v="0"/>
    <n v="0"/>
    <n v="0"/>
    <n v="0"/>
    <n v="0"/>
    <n v="1"/>
    <n v="0"/>
    <n v="0"/>
    <x v="275"/>
    <n v="1191"/>
    <n v="0"/>
    <x v="1"/>
    <s v=""/>
    <s v=""/>
    <n v="421"/>
    <s v=""/>
    <s v=""/>
  </r>
  <r>
    <s v="X271"/>
    <x v="309"/>
    <n v="0"/>
    <n v="1"/>
    <x v="1"/>
    <n v="74"/>
    <n v="925"/>
    <n v="64"/>
    <n v="179"/>
    <n v="133"/>
    <n v="12"/>
    <n v="77"/>
    <n v="2"/>
    <n v="9"/>
    <n v="4"/>
    <n v="6"/>
    <n v="5"/>
    <n v="0"/>
    <n v="0"/>
    <n v="0"/>
    <n v="0"/>
    <n v="0"/>
    <n v="0"/>
    <n v="3"/>
    <n v="11"/>
    <x v="0"/>
    <x v="32"/>
    <n v="2695"/>
    <n v="0"/>
    <n v="1"/>
    <n v="0"/>
    <n v="0"/>
    <n v="0"/>
    <n v="0"/>
    <n v="0"/>
    <n v="1"/>
    <n v="0"/>
    <n v="0"/>
    <x v="276"/>
    <n v="1236"/>
    <n v="0"/>
    <x v="1"/>
    <s v=""/>
    <s v=""/>
    <n v="925"/>
    <s v=""/>
    <s v=""/>
  </r>
  <r>
    <s v="X272"/>
    <x v="310"/>
    <n v="0"/>
    <n v="1"/>
    <x v="1"/>
    <n v="47"/>
    <n v="563"/>
    <n v="76"/>
    <n v="384"/>
    <n v="84"/>
    <n v="192"/>
    <n v="89"/>
    <n v="4"/>
    <n v="6"/>
    <n v="10"/>
    <n v="13"/>
    <n v="4"/>
    <n v="0"/>
    <n v="0"/>
    <n v="0"/>
    <n v="0"/>
    <n v="0"/>
    <n v="0"/>
    <n v="3"/>
    <n v="11"/>
    <x v="0"/>
    <x v="3"/>
    <n v="2618"/>
    <n v="0"/>
    <n v="1"/>
    <n v="0"/>
    <n v="0"/>
    <n v="0"/>
    <n v="0"/>
    <n v="0"/>
    <n v="1"/>
    <n v="0"/>
    <n v="0"/>
    <x v="277"/>
    <n v="1210"/>
    <n v="0"/>
    <x v="1"/>
    <s v=""/>
    <s v=""/>
    <n v="563"/>
    <s v=""/>
    <s v=""/>
  </r>
  <r>
    <s v="X273"/>
    <x v="311"/>
    <n v="0"/>
    <n v="0"/>
    <x v="0"/>
    <n v="73"/>
    <n v="399"/>
    <n v="28"/>
    <n v="756"/>
    <n v="36"/>
    <n v="40"/>
    <n v="126"/>
    <n v="1"/>
    <n v="5"/>
    <n v="7"/>
    <n v="10"/>
    <n v="2"/>
    <n v="0"/>
    <n v="0"/>
    <n v="0"/>
    <n v="0"/>
    <n v="0"/>
    <n v="0"/>
    <n v="3"/>
    <n v="11"/>
    <x v="0"/>
    <x v="13"/>
    <n v="2595"/>
    <n v="0"/>
    <n v="1"/>
    <n v="0"/>
    <n v="0"/>
    <n v="0"/>
    <n v="0"/>
    <n v="0"/>
    <n v="1"/>
    <n v="0"/>
    <n v="0"/>
    <x v="278"/>
    <n v="1133"/>
    <n v="0"/>
    <x v="1"/>
    <s v=""/>
    <s v=""/>
    <n v="399"/>
    <s v=""/>
    <s v=""/>
  </r>
  <r>
    <s v="X275"/>
    <x v="312"/>
    <n v="0"/>
    <n v="0"/>
    <x v="0"/>
    <n v="99"/>
    <n v="267"/>
    <n v="38"/>
    <n v="701"/>
    <n v="149"/>
    <n v="165"/>
    <n v="63"/>
    <n v="1"/>
    <n v="5"/>
    <n v="4"/>
    <n v="10"/>
    <n v="3"/>
    <n v="0"/>
    <n v="0"/>
    <n v="0"/>
    <n v="0"/>
    <n v="0"/>
    <n v="0"/>
    <n v="3"/>
    <n v="11"/>
    <x v="0"/>
    <x v="16"/>
    <n v="2736"/>
    <n v="0"/>
    <n v="1"/>
    <n v="0"/>
    <n v="0"/>
    <n v="0"/>
    <n v="0"/>
    <n v="0"/>
    <n v="1"/>
    <n v="0"/>
    <n v="0"/>
    <x v="279"/>
    <n v="1257"/>
    <n v="0"/>
    <x v="1"/>
    <s v=""/>
    <s v=""/>
    <n v="267"/>
    <s v=""/>
    <s v=""/>
  </r>
  <r>
    <s v="X276"/>
    <x v="313"/>
    <n v="0"/>
    <n v="0"/>
    <x v="0"/>
    <n v="74"/>
    <n v="324"/>
    <n v="132"/>
    <n v="693"/>
    <n v="27"/>
    <n v="118"/>
    <n v="88"/>
    <n v="1"/>
    <n v="4"/>
    <n v="11"/>
    <n v="7"/>
    <n v="2"/>
    <n v="0"/>
    <n v="0"/>
    <n v="0"/>
    <n v="0"/>
    <n v="0"/>
    <n v="0"/>
    <n v="3"/>
    <n v="11"/>
    <x v="0"/>
    <x v="22"/>
    <n v="2770"/>
    <n v="0"/>
    <n v="1"/>
    <n v="0"/>
    <n v="0"/>
    <n v="0"/>
    <n v="0"/>
    <n v="0"/>
    <n v="1"/>
    <n v="0"/>
    <n v="0"/>
    <x v="280"/>
    <n v="1206"/>
    <n v="0"/>
    <x v="1"/>
    <s v=""/>
    <s v=""/>
    <n v="324"/>
    <s v=""/>
    <s v=""/>
  </r>
  <r>
    <s v="X279"/>
    <x v="314"/>
    <n v="0"/>
    <n v="0"/>
    <x v="0"/>
    <n v="62"/>
    <n v="445"/>
    <n v="25"/>
    <n v="706"/>
    <n v="80"/>
    <n v="76"/>
    <n v="48"/>
    <n v="1"/>
    <n v="6"/>
    <n v="5"/>
    <n v="12"/>
    <n v="2"/>
    <n v="0"/>
    <n v="0"/>
    <n v="0"/>
    <n v="1"/>
    <n v="0"/>
    <n v="0"/>
    <n v="3"/>
    <n v="11"/>
    <x v="0"/>
    <x v="18"/>
    <n v="2377"/>
    <n v="0"/>
    <n v="1"/>
    <n v="0"/>
    <n v="0"/>
    <n v="0"/>
    <n v="0"/>
    <n v="0"/>
    <n v="1"/>
    <n v="0"/>
    <n v="0"/>
    <x v="281"/>
    <n v="1284"/>
    <n v="1"/>
    <x v="1"/>
    <s v=""/>
    <s v=""/>
    <n v="445"/>
    <s v=""/>
    <s v=""/>
  </r>
  <r>
    <s v="X283"/>
    <x v="315"/>
    <n v="0"/>
    <n v="1"/>
    <x v="1"/>
    <n v="67"/>
    <n v="1115"/>
    <n v="12"/>
    <n v="128"/>
    <n v="33"/>
    <n v="12"/>
    <n v="76"/>
    <n v="1"/>
    <n v="2"/>
    <n v="3"/>
    <n v="4"/>
    <n v="6"/>
    <n v="0"/>
    <n v="1"/>
    <n v="0"/>
    <n v="0"/>
    <n v="1"/>
    <n v="0"/>
    <n v="3"/>
    <n v="11"/>
    <x v="0"/>
    <x v="3"/>
    <n v="2736"/>
    <n v="0"/>
    <n v="1"/>
    <n v="0"/>
    <n v="0"/>
    <n v="0"/>
    <n v="0"/>
    <n v="0"/>
    <n v="1"/>
    <n v="0"/>
    <n v="0"/>
    <x v="282"/>
    <n v="1224"/>
    <n v="2"/>
    <x v="1"/>
    <s v=""/>
    <s v=""/>
    <n v="1115"/>
    <s v=""/>
    <s v=""/>
  </r>
  <r>
    <s v="X289"/>
    <x v="316"/>
    <n v="0"/>
    <n v="0"/>
    <x v="0"/>
    <n v="19"/>
    <n v="658"/>
    <n v="80"/>
    <n v="483"/>
    <n v="123"/>
    <n v="13"/>
    <n v="13"/>
    <n v="1"/>
    <n v="3"/>
    <n v="2"/>
    <n v="5"/>
    <n v="1"/>
    <n v="0"/>
    <n v="0"/>
    <n v="0"/>
    <n v="0"/>
    <n v="0"/>
    <n v="0"/>
    <n v="3"/>
    <n v="11"/>
    <x v="0"/>
    <x v="20"/>
    <n v="2190"/>
    <n v="0"/>
    <n v="1"/>
    <n v="0"/>
    <n v="0"/>
    <n v="0"/>
    <n v="0"/>
    <n v="0"/>
    <n v="1"/>
    <n v="0"/>
    <n v="0"/>
    <x v="283"/>
    <n v="1344"/>
    <n v="0"/>
    <x v="1"/>
    <s v=""/>
    <s v=""/>
    <n v="658"/>
    <s v=""/>
    <s v=""/>
  </r>
  <r>
    <s v="X291"/>
    <x v="317"/>
    <n v="0"/>
    <n v="0"/>
    <x v="0"/>
    <n v="48"/>
    <n v="758"/>
    <n v="12"/>
    <n v="385"/>
    <n v="33"/>
    <n v="89"/>
    <n v="89"/>
    <n v="1"/>
    <n v="9"/>
    <n v="7"/>
    <n v="13"/>
    <n v="4"/>
    <n v="0"/>
    <n v="0"/>
    <n v="0"/>
    <n v="0"/>
    <n v="0"/>
    <n v="0"/>
    <n v="3"/>
    <n v="11"/>
    <x v="0"/>
    <x v="39"/>
    <n v="2691"/>
    <n v="0"/>
    <n v="1"/>
    <n v="0"/>
    <n v="0"/>
    <n v="0"/>
    <n v="0"/>
    <n v="0"/>
    <n v="1"/>
    <n v="0"/>
    <n v="0"/>
    <x v="284"/>
    <n v="1188"/>
    <n v="0"/>
    <x v="1"/>
    <s v=""/>
    <s v=""/>
    <n v="758"/>
    <s v=""/>
    <s v=""/>
  </r>
  <r>
    <s v="X292"/>
    <x v="318"/>
    <n v="0"/>
    <n v="0"/>
    <x v="0"/>
    <n v="70"/>
    <n v="350"/>
    <n v="60"/>
    <n v="568"/>
    <n v="110"/>
    <n v="133"/>
    <n v="145"/>
    <n v="1"/>
    <n v="5"/>
    <n v="6"/>
    <n v="7"/>
    <n v="2"/>
    <n v="0"/>
    <n v="0"/>
    <n v="1"/>
    <n v="0"/>
    <n v="0"/>
    <n v="0"/>
    <n v="3"/>
    <n v="11"/>
    <x v="0"/>
    <x v="12"/>
    <n v="2207"/>
    <n v="0"/>
    <n v="1"/>
    <n v="0"/>
    <n v="0"/>
    <n v="0"/>
    <n v="0"/>
    <n v="0"/>
    <n v="1"/>
    <n v="0"/>
    <n v="0"/>
    <x v="284"/>
    <n v="1076"/>
    <n v="1"/>
    <x v="1"/>
    <s v=""/>
    <s v=""/>
    <n v="350"/>
    <s v=""/>
    <s v=""/>
  </r>
  <r>
    <s v="X295"/>
    <x v="319"/>
    <n v="0"/>
    <n v="0"/>
    <x v="0"/>
    <n v="41"/>
    <n v="635"/>
    <n v="114"/>
    <n v="254"/>
    <n v="132"/>
    <n v="152"/>
    <n v="76"/>
    <n v="1"/>
    <n v="6"/>
    <n v="6"/>
    <n v="7"/>
    <n v="3"/>
    <n v="0"/>
    <n v="0"/>
    <n v="1"/>
    <n v="0"/>
    <n v="0"/>
    <n v="0"/>
    <n v="3"/>
    <n v="11"/>
    <x v="0"/>
    <x v="4"/>
    <n v="2242"/>
    <n v="0"/>
    <n v="1"/>
    <n v="0"/>
    <n v="0"/>
    <n v="0"/>
    <n v="1"/>
    <n v="0"/>
    <n v="0"/>
    <n v="0"/>
    <n v="0"/>
    <x v="285"/>
    <n v="1211"/>
    <n v="1"/>
    <x v="1"/>
    <s v=""/>
    <s v=""/>
    <n v="635"/>
    <s v=""/>
    <s v=""/>
  </r>
  <r>
    <s v="X297"/>
    <x v="320"/>
    <n v="0"/>
    <n v="0"/>
    <x v="0"/>
    <n v="64"/>
    <n v="333"/>
    <n v="0"/>
    <n v="815"/>
    <n v="129"/>
    <n v="42"/>
    <n v="29"/>
    <n v="1"/>
    <n v="4"/>
    <n v="10"/>
    <n v="11"/>
    <n v="2"/>
    <n v="0"/>
    <n v="0"/>
    <n v="0"/>
    <n v="0"/>
    <n v="0"/>
    <n v="0"/>
    <n v="3"/>
    <n v="11"/>
    <x v="0"/>
    <x v="23"/>
    <n v="2567"/>
    <n v="0"/>
    <n v="1"/>
    <n v="0"/>
    <n v="0"/>
    <n v="0"/>
    <n v="0"/>
    <n v="0"/>
    <n v="1"/>
    <n v="0"/>
    <n v="0"/>
    <x v="286"/>
    <n v="1290"/>
    <n v="0"/>
    <x v="1"/>
    <s v=""/>
    <s v=""/>
    <n v="333"/>
    <s v=""/>
    <s v=""/>
  </r>
  <r>
    <s v="X300"/>
    <x v="321"/>
    <n v="0"/>
    <n v="1"/>
    <x v="1"/>
    <n v="46"/>
    <n v="709"/>
    <n v="43"/>
    <n v="182"/>
    <n v="42"/>
    <n v="118"/>
    <n v="247"/>
    <n v="2"/>
    <n v="9"/>
    <n v="3"/>
    <n v="4"/>
    <n v="5"/>
    <n v="0"/>
    <n v="0"/>
    <n v="0"/>
    <n v="0"/>
    <n v="0"/>
    <n v="0"/>
    <n v="3"/>
    <n v="11"/>
    <x v="0"/>
    <x v="0"/>
    <n v="2540"/>
    <n v="0"/>
    <n v="1"/>
    <n v="0"/>
    <n v="0"/>
    <n v="0"/>
    <n v="0"/>
    <n v="0"/>
    <n v="1"/>
    <n v="0"/>
    <n v="0"/>
    <x v="287"/>
    <n v="847"/>
    <n v="0"/>
    <x v="1"/>
    <s v=""/>
    <s v=""/>
    <n v="709"/>
    <s v=""/>
    <s v=""/>
  </r>
  <r>
    <s v="X301"/>
    <x v="322"/>
    <n v="0"/>
    <n v="0"/>
    <x v="0"/>
    <n v="98"/>
    <n v="920"/>
    <n v="138"/>
    <n v="168"/>
    <n v="36"/>
    <n v="46"/>
    <n v="30"/>
    <n v="1"/>
    <n v="9"/>
    <n v="4"/>
    <n v="10"/>
    <n v="6"/>
    <n v="0"/>
    <n v="0"/>
    <n v="0"/>
    <n v="0"/>
    <n v="0"/>
    <n v="0"/>
    <n v="3"/>
    <n v="11"/>
    <x v="0"/>
    <x v="17"/>
    <n v="2782"/>
    <n v="0"/>
    <n v="1"/>
    <n v="0"/>
    <n v="0"/>
    <n v="0"/>
    <n v="0"/>
    <n v="0"/>
    <n v="1"/>
    <n v="0"/>
    <n v="0"/>
    <x v="26"/>
    <n v="1278"/>
    <n v="0"/>
    <x v="1"/>
    <s v=""/>
    <s v=""/>
    <n v="920"/>
    <s v=""/>
    <s v=""/>
  </r>
  <r>
    <s v="X306"/>
    <x v="323"/>
    <n v="0"/>
    <n v="1"/>
    <x v="1"/>
    <n v="69"/>
    <n v="432"/>
    <n v="79"/>
    <n v="341"/>
    <n v="177"/>
    <n v="136"/>
    <n v="170"/>
    <n v="2"/>
    <n v="8"/>
    <n v="5"/>
    <n v="4"/>
    <n v="4"/>
    <n v="0"/>
    <n v="0"/>
    <n v="0"/>
    <n v="0"/>
    <n v="0"/>
    <n v="0"/>
    <n v="3"/>
    <n v="11"/>
    <x v="0"/>
    <x v="12"/>
    <n v="2616"/>
    <n v="0"/>
    <n v="1"/>
    <n v="0"/>
    <n v="0"/>
    <n v="0"/>
    <n v="0"/>
    <n v="0"/>
    <n v="1"/>
    <n v="0"/>
    <n v="0"/>
    <x v="288"/>
    <n v="995"/>
    <n v="0"/>
    <x v="1"/>
    <s v=""/>
    <s v=""/>
    <n v="432"/>
    <s v=""/>
    <s v=""/>
  </r>
  <r>
    <s v="X310"/>
    <x v="324"/>
    <n v="0"/>
    <n v="1"/>
    <x v="1"/>
    <n v="61"/>
    <n v="533"/>
    <n v="10"/>
    <n v="217"/>
    <n v="198"/>
    <n v="174"/>
    <n v="195"/>
    <n v="2"/>
    <n v="7"/>
    <n v="6"/>
    <n v="13"/>
    <n v="4"/>
    <n v="0"/>
    <n v="0"/>
    <n v="0"/>
    <n v="0"/>
    <n v="0"/>
    <n v="0"/>
    <n v="3"/>
    <n v="11"/>
    <x v="0"/>
    <x v="31"/>
    <n v="2656"/>
    <n v="0"/>
    <n v="1"/>
    <n v="0"/>
    <n v="0"/>
    <n v="0"/>
    <n v="0"/>
    <n v="0"/>
    <n v="1"/>
    <n v="0"/>
    <n v="0"/>
    <x v="289"/>
    <n v="937"/>
    <n v="0"/>
    <x v="1"/>
    <s v=""/>
    <s v=""/>
    <n v="533"/>
    <s v=""/>
    <s v=""/>
  </r>
  <r>
    <s v="X313"/>
    <x v="325"/>
    <n v="0"/>
    <n v="0"/>
    <x v="0"/>
    <n v="93"/>
    <n v="482"/>
    <n v="35"/>
    <n v="553"/>
    <n v="72"/>
    <n v="160"/>
    <n v="17"/>
    <n v="1"/>
    <n v="4"/>
    <n v="4"/>
    <n v="9"/>
    <n v="2"/>
    <n v="0"/>
    <n v="0"/>
    <n v="0"/>
    <n v="0"/>
    <n v="0"/>
    <n v="0"/>
    <n v="3"/>
    <n v="11"/>
    <x v="0"/>
    <x v="10"/>
    <n v="2719"/>
    <n v="0"/>
    <n v="1"/>
    <n v="0"/>
    <n v="0"/>
    <n v="0"/>
    <n v="1"/>
    <n v="0"/>
    <n v="0"/>
    <n v="0"/>
    <n v="0"/>
    <x v="28"/>
    <n v="1285"/>
    <n v="0"/>
    <x v="1"/>
    <s v=""/>
    <s v=""/>
    <n v="482"/>
    <s v=""/>
    <s v=""/>
  </r>
  <r>
    <s v="X314"/>
    <x v="326"/>
    <n v="1"/>
    <n v="1"/>
    <x v="2"/>
    <n v="39"/>
    <n v="826"/>
    <n v="50"/>
    <n v="317"/>
    <n v="50"/>
    <n v="38"/>
    <n v="38"/>
    <n v="9"/>
    <n v="5"/>
    <n v="2"/>
    <n v="12"/>
    <n v="8"/>
    <n v="0"/>
    <n v="0"/>
    <n v="0"/>
    <n v="0"/>
    <n v="0"/>
    <n v="0"/>
    <n v="3"/>
    <n v="11"/>
    <x v="0"/>
    <x v="6"/>
    <n v="2757"/>
    <n v="0"/>
    <n v="1"/>
    <n v="0"/>
    <n v="0"/>
    <n v="0"/>
    <n v="0"/>
    <n v="0"/>
    <n v="0"/>
    <n v="0"/>
    <n v="1"/>
    <x v="28"/>
    <n v="1243"/>
    <n v="0"/>
    <x v="1"/>
    <s v=""/>
    <s v=""/>
    <n v="826"/>
    <s v=""/>
    <s v=""/>
  </r>
  <r>
    <s v="X316"/>
    <x v="327"/>
    <n v="0"/>
    <n v="0"/>
    <x v="0"/>
    <n v="79"/>
    <n v="847"/>
    <n v="66"/>
    <n v="119"/>
    <n v="86"/>
    <n v="89"/>
    <n v="111"/>
    <n v="1"/>
    <n v="9"/>
    <n v="10"/>
    <n v="5"/>
    <n v="4"/>
    <n v="0"/>
    <n v="1"/>
    <n v="0"/>
    <n v="1"/>
    <n v="0"/>
    <n v="0"/>
    <n v="3"/>
    <n v="11"/>
    <x v="1"/>
    <x v="36"/>
    <n v="2719"/>
    <n v="0"/>
    <n v="1"/>
    <n v="0"/>
    <n v="0"/>
    <n v="0"/>
    <n v="0"/>
    <n v="0"/>
    <n v="0"/>
    <n v="0"/>
    <n v="1"/>
    <x v="290"/>
    <n v="1096"/>
    <n v="2"/>
    <x v="1"/>
    <s v=""/>
    <s v=""/>
    <n v="847"/>
    <s v=""/>
    <s v=""/>
  </r>
  <r>
    <s v="X323"/>
    <x v="328"/>
    <n v="0"/>
    <n v="0"/>
    <x v="0"/>
    <n v="94"/>
    <n v="546"/>
    <n v="72"/>
    <n v="376"/>
    <n v="94"/>
    <n v="145"/>
    <n v="72"/>
    <n v="1"/>
    <n v="5"/>
    <n v="5"/>
    <n v="8"/>
    <n v="3"/>
    <n v="0"/>
    <n v="1"/>
    <n v="0"/>
    <n v="0"/>
    <n v="0"/>
    <n v="0"/>
    <n v="3"/>
    <n v="11"/>
    <x v="0"/>
    <x v="35"/>
    <n v="2764"/>
    <n v="0"/>
    <n v="1"/>
    <n v="0"/>
    <n v="0"/>
    <n v="0"/>
    <n v="0"/>
    <n v="0"/>
    <n v="1"/>
    <n v="0"/>
    <n v="0"/>
    <x v="291"/>
    <n v="1161"/>
    <n v="1"/>
    <x v="1"/>
    <s v=""/>
    <s v=""/>
    <n v="546"/>
    <s v=""/>
    <s v=""/>
  </r>
  <r>
    <s v="X324"/>
    <x v="329"/>
    <n v="0"/>
    <n v="1"/>
    <x v="1"/>
    <n v="57"/>
    <n v="753"/>
    <n v="43"/>
    <n v="226"/>
    <n v="69"/>
    <n v="10"/>
    <n v="204"/>
    <n v="2"/>
    <n v="8"/>
    <n v="5"/>
    <n v="13"/>
    <n v="4"/>
    <n v="0"/>
    <n v="0"/>
    <n v="0"/>
    <n v="0"/>
    <n v="0"/>
    <n v="0"/>
    <n v="3"/>
    <n v="11"/>
    <x v="0"/>
    <x v="4"/>
    <n v="2657"/>
    <n v="0"/>
    <n v="1"/>
    <n v="0"/>
    <n v="0"/>
    <n v="0"/>
    <n v="0"/>
    <n v="0"/>
    <n v="0"/>
    <n v="0"/>
    <n v="1"/>
    <x v="291"/>
    <n v="897"/>
    <n v="0"/>
    <x v="1"/>
    <s v=""/>
    <s v=""/>
    <n v="753"/>
    <s v=""/>
    <s v=""/>
  </r>
  <r>
    <s v="X325"/>
    <x v="330"/>
    <n v="0"/>
    <n v="0"/>
    <x v="0"/>
    <n v="27"/>
    <n v="1001"/>
    <n v="44"/>
    <n v="107"/>
    <n v="58"/>
    <n v="44"/>
    <n v="44"/>
    <n v="1"/>
    <n v="6"/>
    <n v="7"/>
    <n v="11"/>
    <n v="2"/>
    <n v="1"/>
    <n v="0"/>
    <n v="1"/>
    <n v="0"/>
    <n v="0"/>
    <n v="0"/>
    <n v="3"/>
    <n v="11"/>
    <x v="0"/>
    <x v="21"/>
    <n v="2583"/>
    <n v="0"/>
    <n v="1"/>
    <n v="0"/>
    <n v="0"/>
    <n v="0"/>
    <n v="0"/>
    <n v="0"/>
    <n v="0"/>
    <n v="0"/>
    <n v="1"/>
    <x v="292"/>
    <n v="1210"/>
    <n v="2"/>
    <x v="1"/>
    <s v=""/>
    <s v=""/>
    <n v="1001"/>
    <s v=""/>
    <s v=""/>
  </r>
  <r>
    <s v="X331"/>
    <x v="331"/>
    <n v="0"/>
    <n v="1"/>
    <x v="1"/>
    <n v="56"/>
    <n v="1090"/>
    <n v="12"/>
    <n v="96"/>
    <n v="16"/>
    <n v="12"/>
    <n v="60"/>
    <n v="4"/>
    <n v="3"/>
    <n v="4"/>
    <n v="11"/>
    <n v="8"/>
    <n v="0"/>
    <n v="1"/>
    <n v="0"/>
    <n v="0"/>
    <n v="0"/>
    <n v="0"/>
    <n v="3"/>
    <n v="11"/>
    <x v="0"/>
    <x v="10"/>
    <n v="2647"/>
    <n v="0"/>
    <n v="1"/>
    <n v="0"/>
    <n v="0"/>
    <n v="0"/>
    <n v="0"/>
    <n v="0"/>
    <n v="1"/>
    <n v="0"/>
    <n v="0"/>
    <x v="293"/>
    <n v="1166"/>
    <n v="1"/>
    <x v="1"/>
    <s v=""/>
    <s v=""/>
    <n v="1090"/>
    <s v=""/>
    <s v=""/>
  </r>
  <r>
    <s v="X332"/>
    <x v="332"/>
    <n v="0"/>
    <n v="0"/>
    <x v="0"/>
    <n v="49"/>
    <n v="792"/>
    <n v="0"/>
    <n v="275"/>
    <n v="45"/>
    <n v="45"/>
    <n v="126"/>
    <n v="1"/>
    <n v="4"/>
    <n v="8"/>
    <n v="5"/>
    <n v="3"/>
    <n v="0"/>
    <n v="0"/>
    <n v="0"/>
    <n v="0"/>
    <n v="0"/>
    <n v="0"/>
    <n v="3"/>
    <n v="11"/>
    <x v="0"/>
    <x v="29"/>
    <n v="2518"/>
    <n v="0"/>
    <n v="1"/>
    <n v="0"/>
    <n v="0"/>
    <n v="0"/>
    <n v="0"/>
    <n v="0"/>
    <n v="1"/>
    <n v="0"/>
    <n v="0"/>
    <x v="294"/>
    <n v="1031"/>
    <n v="0"/>
    <x v="1"/>
    <s v=""/>
    <s v=""/>
    <n v="792"/>
    <s v=""/>
    <s v=""/>
  </r>
  <r>
    <s v="X336"/>
    <x v="333"/>
    <n v="0"/>
    <n v="0"/>
    <x v="0"/>
    <n v="45"/>
    <n v="353"/>
    <n v="61"/>
    <n v="753"/>
    <n v="40"/>
    <n v="46"/>
    <n v="27"/>
    <n v="1"/>
    <n v="3"/>
    <n v="3"/>
    <n v="7"/>
    <n v="2"/>
    <n v="0"/>
    <n v="0"/>
    <n v="0"/>
    <n v="0"/>
    <n v="0"/>
    <n v="0"/>
    <n v="3"/>
    <n v="11"/>
    <x v="0"/>
    <x v="5"/>
    <n v="2530"/>
    <n v="0"/>
    <n v="1"/>
    <n v="0"/>
    <n v="0"/>
    <n v="0"/>
    <n v="0"/>
    <n v="0"/>
    <n v="1"/>
    <n v="0"/>
    <n v="0"/>
    <x v="295"/>
    <n v="1226"/>
    <n v="0"/>
    <x v="1"/>
    <s v=""/>
    <s v=""/>
    <n v="353"/>
    <s v=""/>
    <s v=""/>
  </r>
  <r>
    <s v="X340"/>
    <x v="334"/>
    <n v="0"/>
    <n v="0"/>
    <x v="0"/>
    <n v="20"/>
    <n v="344"/>
    <n v="189"/>
    <n v="482"/>
    <n v="50"/>
    <n v="33"/>
    <n v="172"/>
    <n v="1"/>
    <n v="5"/>
    <n v="6"/>
    <n v="5"/>
    <n v="2"/>
    <n v="0"/>
    <n v="0"/>
    <n v="0"/>
    <n v="0"/>
    <n v="0"/>
    <n v="0"/>
    <n v="3"/>
    <n v="11"/>
    <x v="0"/>
    <x v="6"/>
    <n v="2687"/>
    <n v="0"/>
    <n v="1"/>
    <n v="0"/>
    <n v="0"/>
    <n v="0"/>
    <n v="0"/>
    <n v="0"/>
    <n v="1"/>
    <n v="0"/>
    <n v="0"/>
    <x v="296"/>
    <n v="926"/>
    <n v="0"/>
    <x v="1"/>
    <s v=""/>
    <s v=""/>
    <n v="344"/>
    <s v=""/>
    <s v=""/>
  </r>
  <r>
    <s v="X342"/>
    <x v="335"/>
    <n v="0"/>
    <n v="1"/>
    <x v="1"/>
    <n v="89"/>
    <n v="934"/>
    <n v="24"/>
    <n v="230"/>
    <n v="16"/>
    <n v="24"/>
    <n v="36"/>
    <n v="2"/>
    <n v="8"/>
    <n v="4"/>
    <n v="6"/>
    <n v="3"/>
    <n v="0"/>
    <n v="1"/>
    <n v="1"/>
    <n v="0"/>
    <n v="0"/>
    <n v="0"/>
    <n v="3"/>
    <n v="11"/>
    <x v="0"/>
    <x v="24"/>
    <n v="2289"/>
    <n v="0"/>
    <n v="1"/>
    <n v="0"/>
    <n v="0"/>
    <n v="0"/>
    <n v="0"/>
    <n v="0"/>
    <n v="0"/>
    <n v="0"/>
    <n v="1"/>
    <x v="297"/>
    <n v="1192"/>
    <n v="2"/>
    <x v="1"/>
    <s v=""/>
    <s v=""/>
    <n v="934"/>
    <s v=""/>
    <s v=""/>
  </r>
  <r>
    <s v="X346"/>
    <x v="336"/>
    <n v="0"/>
    <n v="0"/>
    <x v="0"/>
    <n v="1"/>
    <n v="496"/>
    <n v="36"/>
    <n v="460"/>
    <n v="189"/>
    <n v="60"/>
    <n v="12"/>
    <n v="3"/>
    <n v="4"/>
    <n v="8"/>
    <n v="6"/>
    <n v="3"/>
    <n v="0"/>
    <n v="0"/>
    <n v="0"/>
    <n v="0"/>
    <n v="0"/>
    <n v="0"/>
    <n v="3"/>
    <n v="11"/>
    <x v="0"/>
    <x v="6"/>
    <n v="2815"/>
    <n v="0"/>
    <n v="1"/>
    <n v="0"/>
    <n v="0"/>
    <n v="0"/>
    <n v="0"/>
    <n v="0"/>
    <n v="0"/>
    <n v="1"/>
    <n v="0"/>
    <x v="298"/>
    <n v="1229"/>
    <n v="0"/>
    <x v="1"/>
    <s v=""/>
    <s v=""/>
    <n v="496"/>
    <s v=""/>
    <s v=""/>
  </r>
  <r>
    <s v="X348"/>
    <x v="337"/>
    <n v="0"/>
    <n v="0"/>
    <x v="0"/>
    <n v="60"/>
    <n v="1166"/>
    <n v="0"/>
    <n v="48"/>
    <n v="0"/>
    <n v="0"/>
    <n v="36"/>
    <n v="1"/>
    <n v="4"/>
    <n v="4"/>
    <n v="10"/>
    <n v="8"/>
    <n v="0"/>
    <n v="1"/>
    <n v="1"/>
    <n v="0"/>
    <n v="0"/>
    <n v="0"/>
    <n v="3"/>
    <n v="11"/>
    <x v="0"/>
    <x v="19"/>
    <n v="2795"/>
    <n v="0"/>
    <n v="1"/>
    <n v="0"/>
    <n v="0"/>
    <n v="0"/>
    <n v="0"/>
    <n v="0"/>
    <n v="0"/>
    <n v="0"/>
    <n v="1"/>
    <x v="299"/>
    <n v="1178"/>
    <n v="2"/>
    <x v="1"/>
    <s v=""/>
    <s v=""/>
    <n v="1166"/>
    <s v=""/>
    <s v=""/>
  </r>
  <r>
    <s v="X353"/>
    <x v="338"/>
    <n v="0"/>
    <n v="0"/>
    <x v="0"/>
    <n v="73"/>
    <n v="483"/>
    <n v="0"/>
    <n v="591"/>
    <n v="156"/>
    <n v="0"/>
    <n v="12"/>
    <n v="1"/>
    <n v="3"/>
    <n v="5"/>
    <n v="10"/>
    <n v="1"/>
    <n v="0"/>
    <n v="0"/>
    <n v="0"/>
    <n v="0"/>
    <n v="0"/>
    <n v="0"/>
    <n v="3"/>
    <n v="11"/>
    <x v="0"/>
    <x v="27"/>
    <n v="2249"/>
    <n v="0"/>
    <n v="1"/>
    <n v="0"/>
    <n v="0"/>
    <n v="0"/>
    <n v="0"/>
    <n v="0"/>
    <n v="0"/>
    <n v="0"/>
    <n v="1"/>
    <x v="300"/>
    <n v="1218"/>
    <n v="0"/>
    <x v="1"/>
    <s v=""/>
    <s v=""/>
    <n v="483"/>
    <s v=""/>
    <s v=""/>
  </r>
  <r>
    <s v="X355"/>
    <x v="339"/>
    <n v="0"/>
    <n v="1"/>
    <x v="1"/>
    <n v="17"/>
    <n v="1004"/>
    <n v="12"/>
    <n v="145"/>
    <n v="32"/>
    <n v="12"/>
    <n v="36"/>
    <n v="3"/>
    <n v="10"/>
    <n v="3"/>
    <n v="5"/>
    <n v="5"/>
    <n v="0"/>
    <n v="0"/>
    <n v="0"/>
    <n v="1"/>
    <n v="0"/>
    <n v="0"/>
    <n v="3"/>
    <n v="11"/>
    <x v="1"/>
    <x v="1"/>
    <n v="2766"/>
    <n v="0"/>
    <n v="1"/>
    <n v="0"/>
    <n v="0"/>
    <n v="0"/>
    <n v="0"/>
    <n v="0"/>
    <n v="0"/>
    <n v="0"/>
    <n v="1"/>
    <x v="33"/>
    <n v="1169"/>
    <n v="1"/>
    <x v="1"/>
    <s v=""/>
    <s v=""/>
    <n v="1004"/>
    <s v=""/>
    <s v=""/>
  </r>
  <r>
    <s v="X362"/>
    <x v="340"/>
    <n v="0"/>
    <n v="1"/>
    <x v="1"/>
    <n v="27"/>
    <n v="1050"/>
    <n v="12"/>
    <n v="144"/>
    <n v="0"/>
    <n v="0"/>
    <n v="24"/>
    <n v="3"/>
    <n v="6"/>
    <n v="4"/>
    <n v="8"/>
    <n v="5"/>
    <n v="0"/>
    <n v="1"/>
    <n v="0"/>
    <n v="1"/>
    <n v="1"/>
    <n v="0"/>
    <n v="3"/>
    <n v="11"/>
    <x v="1"/>
    <x v="11"/>
    <n v="2673"/>
    <n v="0"/>
    <n v="1"/>
    <n v="0"/>
    <n v="0"/>
    <n v="0"/>
    <n v="0"/>
    <n v="0"/>
    <n v="0"/>
    <n v="0"/>
    <n v="1"/>
    <x v="301"/>
    <n v="1182"/>
    <n v="3"/>
    <x v="1"/>
    <s v=""/>
    <s v=""/>
    <n v="1050"/>
    <s v=""/>
    <s v=""/>
  </r>
  <r>
    <s v="X370"/>
    <x v="341"/>
    <n v="0"/>
    <n v="1"/>
    <x v="1"/>
    <n v="74"/>
    <n v="952"/>
    <n v="12"/>
    <n v="180"/>
    <n v="47"/>
    <n v="12"/>
    <n v="12"/>
    <n v="2"/>
    <n v="5"/>
    <n v="4"/>
    <n v="9"/>
    <n v="3"/>
    <n v="0"/>
    <n v="0"/>
    <n v="0"/>
    <n v="0"/>
    <n v="0"/>
    <n v="0"/>
    <n v="3"/>
    <n v="11"/>
    <x v="0"/>
    <x v="14"/>
    <n v="2586"/>
    <n v="0"/>
    <n v="1"/>
    <n v="0"/>
    <n v="0"/>
    <n v="0"/>
    <n v="0"/>
    <n v="0"/>
    <n v="0"/>
    <n v="0"/>
    <n v="1"/>
    <x v="302"/>
    <n v="1191"/>
    <n v="0"/>
    <x v="1"/>
    <s v=""/>
    <s v=""/>
    <n v="952"/>
    <s v=""/>
    <s v=""/>
  </r>
  <r>
    <s v="X371"/>
    <x v="342"/>
    <n v="0"/>
    <n v="0"/>
    <x v="0"/>
    <n v="0"/>
    <n v="769"/>
    <n v="80"/>
    <n v="252"/>
    <n v="15"/>
    <n v="34"/>
    <n v="65"/>
    <n v="1"/>
    <n v="10"/>
    <n v="10"/>
    <n v="7"/>
    <n v="6"/>
    <n v="1"/>
    <n v="0"/>
    <n v="0"/>
    <n v="0"/>
    <n v="0"/>
    <n v="0"/>
    <n v="3"/>
    <n v="11"/>
    <x v="1"/>
    <x v="6"/>
    <n v="2310"/>
    <n v="0"/>
    <n v="1"/>
    <n v="0"/>
    <n v="0"/>
    <n v="0"/>
    <n v="1"/>
    <n v="0"/>
    <n v="0"/>
    <n v="0"/>
    <n v="0"/>
    <x v="302"/>
    <n v="1085"/>
    <n v="1"/>
    <x v="1"/>
    <s v=""/>
    <s v=""/>
    <n v="769"/>
    <s v=""/>
    <s v=""/>
  </r>
  <r>
    <s v="X372"/>
    <x v="343"/>
    <n v="0"/>
    <n v="0"/>
    <x v="0"/>
    <n v="44"/>
    <n v="525"/>
    <n v="147"/>
    <n v="112"/>
    <n v="219"/>
    <n v="147"/>
    <n v="63"/>
    <n v="1"/>
    <n v="6"/>
    <n v="7"/>
    <n v="9"/>
    <n v="2"/>
    <n v="0"/>
    <n v="0"/>
    <n v="0"/>
    <n v="1"/>
    <n v="0"/>
    <n v="0"/>
    <n v="3"/>
    <n v="11"/>
    <x v="0"/>
    <x v="20"/>
    <n v="2617"/>
    <n v="0"/>
    <n v="1"/>
    <n v="0"/>
    <n v="0"/>
    <n v="0"/>
    <n v="0"/>
    <n v="0"/>
    <n v="0"/>
    <n v="1"/>
    <n v="0"/>
    <x v="303"/>
    <n v="1087"/>
    <n v="1"/>
    <x v="1"/>
    <s v=""/>
    <s v=""/>
    <n v="525"/>
    <s v=""/>
    <s v=""/>
  </r>
  <r>
    <s v="X373"/>
    <x v="344"/>
    <n v="0"/>
    <n v="1"/>
    <x v="1"/>
    <n v="21"/>
    <n v="572"/>
    <n v="19"/>
    <n v="286"/>
    <n v="50"/>
    <n v="38"/>
    <n v="248"/>
    <n v="3"/>
    <n v="6"/>
    <n v="3"/>
    <n v="5"/>
    <n v="3"/>
    <n v="0"/>
    <n v="0"/>
    <n v="0"/>
    <n v="0"/>
    <n v="0"/>
    <n v="0"/>
    <n v="3"/>
    <n v="11"/>
    <x v="0"/>
    <x v="31"/>
    <n v="2494"/>
    <n v="0"/>
    <n v="1"/>
    <n v="0"/>
    <n v="0"/>
    <n v="0"/>
    <n v="0"/>
    <n v="0"/>
    <n v="1"/>
    <n v="0"/>
    <n v="0"/>
    <x v="303"/>
    <n v="717"/>
    <n v="0"/>
    <x v="1"/>
    <s v=""/>
    <s v=""/>
    <n v="572"/>
    <s v=""/>
    <s v=""/>
  </r>
  <r>
    <s v="X375"/>
    <x v="345"/>
    <n v="0"/>
    <n v="0"/>
    <x v="0"/>
    <n v="60"/>
    <n v="713"/>
    <n v="0"/>
    <n v="264"/>
    <n v="120"/>
    <n v="80"/>
    <n v="34"/>
    <n v="1"/>
    <n v="7"/>
    <n v="8"/>
    <n v="12"/>
    <n v="4"/>
    <n v="0"/>
    <n v="0"/>
    <n v="1"/>
    <n v="1"/>
    <n v="0"/>
    <n v="0"/>
    <n v="3"/>
    <n v="11"/>
    <x v="0"/>
    <x v="12"/>
    <n v="2450"/>
    <n v="0"/>
    <n v="1"/>
    <n v="0"/>
    <n v="0"/>
    <n v="0"/>
    <n v="0"/>
    <n v="0"/>
    <n v="1"/>
    <n v="0"/>
    <n v="0"/>
    <x v="304"/>
    <n v="1143"/>
    <n v="2"/>
    <x v="1"/>
    <s v=""/>
    <s v=""/>
    <n v="713"/>
    <s v=""/>
    <s v=""/>
  </r>
  <r>
    <s v="X377"/>
    <x v="346"/>
    <n v="0"/>
    <n v="0"/>
    <x v="0"/>
    <n v="0"/>
    <n v="450"/>
    <n v="26"/>
    <n v="535"/>
    <n v="73"/>
    <n v="98"/>
    <n v="26"/>
    <n v="1"/>
    <n v="5"/>
    <n v="6"/>
    <n v="10"/>
    <n v="1"/>
    <n v="0"/>
    <n v="0"/>
    <n v="0"/>
    <n v="0"/>
    <n v="0"/>
    <n v="0"/>
    <n v="3"/>
    <n v="11"/>
    <x v="0"/>
    <x v="48"/>
    <n v="2343"/>
    <n v="0"/>
    <n v="1"/>
    <n v="0"/>
    <n v="0"/>
    <n v="0"/>
    <n v="1"/>
    <n v="0"/>
    <n v="0"/>
    <n v="0"/>
    <n v="0"/>
    <x v="305"/>
    <n v="1156"/>
    <n v="0"/>
    <x v="1"/>
    <s v=""/>
    <s v=""/>
    <n v="450"/>
    <s v=""/>
    <s v=""/>
  </r>
  <r>
    <s v="X379"/>
    <x v="347"/>
    <n v="0"/>
    <n v="0"/>
    <x v="0"/>
    <n v="27"/>
    <n v="434"/>
    <n v="137"/>
    <n v="400"/>
    <n v="45"/>
    <n v="137"/>
    <n v="45"/>
    <n v="1"/>
    <n v="3"/>
    <n v="4"/>
    <n v="10"/>
    <n v="1"/>
    <n v="0"/>
    <n v="0"/>
    <n v="0"/>
    <n v="0"/>
    <n v="0"/>
    <n v="0"/>
    <n v="3"/>
    <n v="11"/>
    <x v="0"/>
    <x v="39"/>
    <n v="2306"/>
    <n v="0"/>
    <n v="1"/>
    <n v="0"/>
    <n v="0"/>
    <n v="0"/>
    <n v="0"/>
    <n v="0"/>
    <n v="1"/>
    <n v="0"/>
    <n v="0"/>
    <x v="306"/>
    <n v="1108"/>
    <n v="0"/>
    <x v="1"/>
    <s v=""/>
    <s v=""/>
    <n v="434"/>
    <s v=""/>
    <s v=""/>
  </r>
  <r>
    <s v="X380"/>
    <x v="348"/>
    <n v="0"/>
    <n v="0"/>
    <x v="0"/>
    <n v="66"/>
    <n v="239"/>
    <n v="10"/>
    <n v="554"/>
    <n v="254"/>
    <n v="87"/>
    <n v="54"/>
    <n v="1"/>
    <n v="3"/>
    <n v="4"/>
    <n v="9"/>
    <n v="1"/>
    <n v="0"/>
    <n v="0"/>
    <n v="0"/>
    <n v="0"/>
    <n v="0"/>
    <n v="0"/>
    <n v="3"/>
    <n v="11"/>
    <x v="0"/>
    <x v="47"/>
    <n v="2580"/>
    <n v="0"/>
    <n v="1"/>
    <n v="0"/>
    <n v="0"/>
    <n v="0"/>
    <n v="0"/>
    <n v="0"/>
    <n v="1"/>
    <n v="0"/>
    <n v="0"/>
    <x v="306"/>
    <n v="1090"/>
    <n v="0"/>
    <x v="1"/>
    <s v=""/>
    <s v=""/>
    <n v="239"/>
    <s v=""/>
    <s v=""/>
  </r>
  <r>
    <s v="X383"/>
    <x v="349"/>
    <n v="0"/>
    <n v="0"/>
    <x v="0"/>
    <n v="4"/>
    <n v="482"/>
    <n v="34"/>
    <n v="471"/>
    <n v="119"/>
    <n v="68"/>
    <n v="22"/>
    <n v="1"/>
    <n v="3"/>
    <n v="5"/>
    <n v="9"/>
    <n v="7"/>
    <n v="0"/>
    <n v="0"/>
    <n v="0"/>
    <n v="0"/>
    <n v="0"/>
    <n v="0"/>
    <n v="3"/>
    <n v="11"/>
    <x v="0"/>
    <x v="44"/>
    <n v="2653"/>
    <n v="0"/>
    <n v="1"/>
    <n v="0"/>
    <n v="0"/>
    <n v="0"/>
    <n v="0"/>
    <n v="0"/>
    <n v="0"/>
    <n v="1"/>
    <n v="0"/>
    <x v="307"/>
    <n v="1152"/>
    <n v="0"/>
    <x v="1"/>
    <s v=""/>
    <s v=""/>
    <n v="482"/>
    <s v=""/>
    <s v=""/>
  </r>
  <r>
    <s v="X386"/>
    <x v="350"/>
    <n v="0"/>
    <n v="0"/>
    <x v="0"/>
    <n v="84"/>
    <n v="410"/>
    <n v="0"/>
    <n v="592"/>
    <n v="147"/>
    <n v="22"/>
    <n v="22"/>
    <n v="1"/>
    <n v="6"/>
    <n v="4"/>
    <n v="7"/>
    <n v="3"/>
    <n v="0"/>
    <n v="0"/>
    <n v="0"/>
    <n v="1"/>
    <n v="0"/>
    <n v="0"/>
    <n v="3"/>
    <n v="11"/>
    <x v="0"/>
    <x v="4"/>
    <n v="2212"/>
    <n v="0"/>
    <n v="1"/>
    <n v="0"/>
    <n v="0"/>
    <n v="0"/>
    <n v="0"/>
    <n v="0"/>
    <n v="1"/>
    <n v="0"/>
    <n v="0"/>
    <x v="308"/>
    <n v="1149"/>
    <n v="1"/>
    <x v="1"/>
    <s v=""/>
    <s v=""/>
    <n v="410"/>
    <s v=""/>
    <s v=""/>
  </r>
  <r>
    <s v="X391"/>
    <x v="351"/>
    <n v="0"/>
    <n v="0"/>
    <x v="0"/>
    <n v="23"/>
    <n v="1074"/>
    <n v="0"/>
    <n v="69"/>
    <n v="0"/>
    <n v="0"/>
    <n v="46"/>
    <n v="1"/>
    <n v="10"/>
    <n v="4"/>
    <n v="13"/>
    <n v="6"/>
    <n v="1"/>
    <n v="0"/>
    <n v="1"/>
    <n v="1"/>
    <n v="1"/>
    <n v="0"/>
    <n v="3"/>
    <n v="11"/>
    <x v="1"/>
    <x v="42"/>
    <n v="2325"/>
    <n v="0"/>
    <n v="1"/>
    <n v="0"/>
    <n v="0"/>
    <n v="0"/>
    <n v="0"/>
    <n v="0"/>
    <n v="1"/>
    <n v="0"/>
    <n v="0"/>
    <x v="309"/>
    <n v="1097"/>
    <n v="4"/>
    <x v="1"/>
    <s v=""/>
    <s v=""/>
    <n v="1074"/>
    <s v=""/>
    <s v=""/>
  </r>
  <r>
    <s v="X392"/>
    <x v="352"/>
    <n v="0"/>
    <n v="0"/>
    <x v="0"/>
    <n v="18"/>
    <n v="546"/>
    <n v="91"/>
    <n v="410"/>
    <n v="119"/>
    <n v="0"/>
    <n v="22"/>
    <n v="1"/>
    <n v="3"/>
    <n v="4"/>
    <n v="10"/>
    <n v="1"/>
    <n v="0"/>
    <n v="0"/>
    <n v="0"/>
    <n v="0"/>
    <n v="0"/>
    <n v="0"/>
    <n v="3"/>
    <n v="11"/>
    <x v="0"/>
    <x v="24"/>
    <n v="2769"/>
    <n v="0"/>
    <n v="1"/>
    <n v="0"/>
    <n v="0"/>
    <n v="0"/>
    <n v="0"/>
    <n v="0"/>
    <n v="1"/>
    <n v="0"/>
    <n v="0"/>
    <x v="310"/>
    <n v="1144"/>
    <n v="0"/>
    <x v="1"/>
    <s v=""/>
    <s v=""/>
    <n v="546"/>
    <s v=""/>
    <s v=""/>
  </r>
  <r>
    <s v="X393"/>
    <x v="353"/>
    <n v="1"/>
    <n v="0"/>
    <x v="1"/>
    <n v="28"/>
    <n v="800"/>
    <n v="0"/>
    <n v="297"/>
    <n v="0"/>
    <n v="34"/>
    <n v="57"/>
    <n v="2"/>
    <n v="2"/>
    <n v="5"/>
    <n v="10"/>
    <n v="6"/>
    <n v="0"/>
    <n v="1"/>
    <n v="0"/>
    <n v="1"/>
    <n v="0"/>
    <n v="0"/>
    <n v="3"/>
    <n v="11"/>
    <x v="0"/>
    <x v="40"/>
    <n v="2244"/>
    <n v="0"/>
    <n v="1"/>
    <n v="0"/>
    <n v="0"/>
    <n v="0"/>
    <n v="0"/>
    <n v="0"/>
    <n v="1"/>
    <n v="0"/>
    <n v="0"/>
    <x v="310"/>
    <n v="1074"/>
    <n v="2"/>
    <x v="1"/>
    <s v=""/>
    <s v=""/>
    <n v="800"/>
    <s v=""/>
    <s v=""/>
  </r>
  <r>
    <s v="X396"/>
    <x v="354"/>
    <n v="0"/>
    <n v="1"/>
    <x v="1"/>
    <n v="65"/>
    <n v="1103"/>
    <n v="0"/>
    <n v="45"/>
    <n v="0"/>
    <n v="0"/>
    <n v="34"/>
    <n v="3"/>
    <n v="4"/>
    <n v="2"/>
    <n v="11"/>
    <n v="8"/>
    <n v="0"/>
    <n v="1"/>
    <n v="0"/>
    <n v="0"/>
    <n v="1"/>
    <n v="0"/>
    <n v="3"/>
    <n v="11"/>
    <x v="0"/>
    <x v="28"/>
    <n v="2742"/>
    <n v="0"/>
    <n v="1"/>
    <n v="0"/>
    <n v="0"/>
    <n v="0"/>
    <n v="0"/>
    <n v="0"/>
    <n v="0"/>
    <n v="0"/>
    <n v="1"/>
    <x v="311"/>
    <n v="1114"/>
    <n v="2"/>
    <x v="1"/>
    <s v=""/>
    <s v=""/>
    <n v="1103"/>
    <s v=""/>
    <s v=""/>
  </r>
  <r>
    <s v="X398"/>
    <x v="355"/>
    <n v="0"/>
    <n v="1"/>
    <x v="1"/>
    <n v="58"/>
    <n v="707"/>
    <n v="21"/>
    <n v="250"/>
    <n v="85"/>
    <n v="43"/>
    <n v="73"/>
    <n v="2"/>
    <n v="6"/>
    <n v="2"/>
    <n v="8"/>
    <n v="2"/>
    <n v="1"/>
    <n v="0"/>
    <n v="0"/>
    <n v="0"/>
    <n v="0"/>
    <n v="0"/>
    <n v="3"/>
    <n v="11"/>
    <x v="0"/>
    <x v="10"/>
    <n v="2394"/>
    <n v="0"/>
    <n v="1"/>
    <n v="0"/>
    <n v="0"/>
    <n v="0"/>
    <n v="0"/>
    <n v="0"/>
    <n v="1"/>
    <n v="0"/>
    <n v="0"/>
    <x v="42"/>
    <n v="1033"/>
    <n v="1"/>
    <x v="1"/>
    <s v=""/>
    <s v=""/>
    <n v="707"/>
    <s v=""/>
    <s v=""/>
  </r>
  <r>
    <s v="X401"/>
    <x v="356"/>
    <n v="1"/>
    <n v="1"/>
    <x v="2"/>
    <n v="3"/>
    <n v="1099"/>
    <n v="0"/>
    <n v="45"/>
    <n v="0"/>
    <n v="0"/>
    <n v="34"/>
    <n v="11"/>
    <n v="3"/>
    <n v="4"/>
    <n v="10"/>
    <n v="8"/>
    <n v="0"/>
    <n v="1"/>
    <n v="0"/>
    <n v="0"/>
    <n v="0"/>
    <n v="0"/>
    <n v="3"/>
    <n v="11"/>
    <x v="0"/>
    <x v="33"/>
    <n v="2795"/>
    <n v="0"/>
    <n v="1"/>
    <n v="0"/>
    <n v="0"/>
    <n v="0"/>
    <n v="0"/>
    <n v="0"/>
    <n v="0"/>
    <n v="1"/>
    <n v="0"/>
    <x v="312"/>
    <n v="1110"/>
    <n v="1"/>
    <x v="1"/>
    <s v=""/>
    <s v=""/>
    <n v="1099"/>
    <s v=""/>
    <s v=""/>
  </r>
  <r>
    <s v="X402"/>
    <x v="356"/>
    <n v="1"/>
    <n v="1"/>
    <x v="2"/>
    <n v="3"/>
    <n v="1099"/>
    <n v="0"/>
    <n v="45"/>
    <n v="0"/>
    <n v="0"/>
    <n v="34"/>
    <n v="11"/>
    <n v="3"/>
    <n v="4"/>
    <n v="10"/>
    <n v="8"/>
    <n v="0"/>
    <n v="1"/>
    <n v="0"/>
    <n v="0"/>
    <n v="0"/>
    <n v="0"/>
    <n v="3"/>
    <n v="11"/>
    <x v="1"/>
    <x v="33"/>
    <n v="2795"/>
    <n v="0"/>
    <n v="1"/>
    <n v="0"/>
    <n v="0"/>
    <n v="0"/>
    <n v="0"/>
    <n v="0"/>
    <n v="0"/>
    <n v="1"/>
    <n v="0"/>
    <x v="312"/>
    <n v="1110"/>
    <n v="1"/>
    <x v="1"/>
    <s v=""/>
    <s v=""/>
    <n v="1099"/>
    <s v=""/>
    <s v=""/>
  </r>
  <r>
    <s v="X403"/>
    <x v="357"/>
    <n v="0"/>
    <n v="1"/>
    <x v="1"/>
    <n v="23"/>
    <n v="820"/>
    <n v="57"/>
    <n v="242"/>
    <n v="45"/>
    <n v="0"/>
    <n v="11"/>
    <n v="2"/>
    <n v="8"/>
    <n v="3"/>
    <n v="6"/>
    <n v="4"/>
    <n v="0"/>
    <n v="0"/>
    <n v="0"/>
    <n v="0"/>
    <n v="0"/>
    <n v="0"/>
    <n v="3"/>
    <n v="11"/>
    <x v="0"/>
    <x v="22"/>
    <n v="2303"/>
    <n v="0"/>
    <n v="1"/>
    <n v="0"/>
    <n v="0"/>
    <n v="0"/>
    <n v="0"/>
    <n v="0"/>
    <n v="0"/>
    <n v="1"/>
    <n v="0"/>
    <x v="313"/>
    <n v="1153"/>
    <n v="0"/>
    <x v="1"/>
    <s v=""/>
    <s v=""/>
    <n v="820"/>
    <s v=""/>
    <s v=""/>
  </r>
  <r>
    <s v="X404"/>
    <x v="358"/>
    <n v="0"/>
    <n v="1"/>
    <x v="1"/>
    <n v="63"/>
    <n v="757"/>
    <n v="80"/>
    <n v="217"/>
    <n v="29"/>
    <n v="80"/>
    <n v="11"/>
    <n v="5"/>
    <n v="9"/>
    <n v="6"/>
    <n v="12"/>
    <n v="6"/>
    <n v="0"/>
    <n v="0"/>
    <n v="0"/>
    <n v="0"/>
    <n v="0"/>
    <n v="0"/>
    <n v="3"/>
    <n v="11"/>
    <x v="0"/>
    <x v="24"/>
    <n v="2845"/>
    <n v="0"/>
    <n v="1"/>
    <n v="0"/>
    <n v="0"/>
    <n v="0"/>
    <n v="0"/>
    <n v="0"/>
    <n v="1"/>
    <n v="0"/>
    <n v="0"/>
    <x v="314"/>
    <n v="1152"/>
    <n v="0"/>
    <x v="1"/>
    <s v=""/>
    <s v=""/>
    <n v="757"/>
    <s v=""/>
    <s v=""/>
  </r>
  <r>
    <s v="X406"/>
    <x v="359"/>
    <n v="0"/>
    <n v="0"/>
    <x v="0"/>
    <n v="3"/>
    <n v="145"/>
    <n v="193"/>
    <n v="459"/>
    <n v="205"/>
    <n v="26"/>
    <n v="145"/>
    <n v="2"/>
    <n v="3"/>
    <n v="8"/>
    <n v="7"/>
    <n v="2"/>
    <n v="0"/>
    <n v="0"/>
    <n v="0"/>
    <n v="0"/>
    <n v="0"/>
    <n v="0"/>
    <n v="3"/>
    <n v="11"/>
    <x v="1"/>
    <x v="42"/>
    <n v="2763"/>
    <n v="0"/>
    <n v="1"/>
    <n v="0"/>
    <n v="0"/>
    <n v="0"/>
    <n v="0"/>
    <n v="0"/>
    <n v="1"/>
    <n v="0"/>
    <n v="0"/>
    <x v="43"/>
    <n v="883"/>
    <n v="0"/>
    <x v="1"/>
    <s v=""/>
    <s v=""/>
    <n v="145"/>
    <s v=""/>
    <s v=""/>
  </r>
  <r>
    <s v="X407"/>
    <x v="360"/>
    <n v="0"/>
    <n v="1"/>
    <x v="1"/>
    <n v="25"/>
    <n v="895"/>
    <n v="10"/>
    <n v="101"/>
    <n v="13"/>
    <n v="0"/>
    <n v="152"/>
    <n v="5"/>
    <n v="3"/>
    <n v="4"/>
    <n v="8"/>
    <n v="8"/>
    <n v="0"/>
    <n v="0"/>
    <n v="0"/>
    <n v="0"/>
    <n v="0"/>
    <n v="0"/>
    <n v="3"/>
    <n v="11"/>
    <x v="0"/>
    <x v="9"/>
    <n v="2442"/>
    <n v="0"/>
    <n v="1"/>
    <n v="0"/>
    <n v="0"/>
    <n v="0"/>
    <n v="0"/>
    <n v="0"/>
    <n v="1"/>
    <n v="0"/>
    <n v="0"/>
    <x v="315"/>
    <n v="867"/>
    <n v="0"/>
    <x v="1"/>
    <s v=""/>
    <s v=""/>
    <n v="895"/>
    <s v=""/>
    <s v=""/>
  </r>
  <r>
    <s v="X415"/>
    <x v="361"/>
    <n v="1"/>
    <n v="0"/>
    <x v="1"/>
    <n v="11"/>
    <n v="964"/>
    <n v="34"/>
    <n v="137"/>
    <n v="15"/>
    <n v="0"/>
    <n v="11"/>
    <n v="2"/>
    <n v="5"/>
    <n v="2"/>
    <n v="10"/>
    <n v="8"/>
    <n v="0"/>
    <n v="1"/>
    <n v="0"/>
    <n v="0"/>
    <n v="0"/>
    <n v="0"/>
    <n v="3"/>
    <n v="11"/>
    <x v="0"/>
    <x v="28"/>
    <n v="2614"/>
    <n v="0"/>
    <n v="1"/>
    <n v="0"/>
    <n v="0"/>
    <n v="0"/>
    <n v="0"/>
    <n v="0"/>
    <n v="0"/>
    <n v="1"/>
    <n v="0"/>
    <x v="316"/>
    <n v="1139"/>
    <n v="1"/>
    <x v="1"/>
    <s v=""/>
    <s v=""/>
    <n v="964"/>
    <s v=""/>
    <s v=""/>
  </r>
  <r>
    <s v="X416"/>
    <x v="362"/>
    <n v="0"/>
    <n v="1"/>
    <x v="1"/>
    <n v="82"/>
    <n v="909"/>
    <n v="11"/>
    <n v="218"/>
    <n v="0"/>
    <n v="0"/>
    <n v="23"/>
    <n v="2"/>
    <n v="9"/>
    <n v="3"/>
    <n v="5"/>
    <n v="5"/>
    <n v="0"/>
    <n v="0"/>
    <n v="0"/>
    <n v="0"/>
    <n v="0"/>
    <n v="0"/>
    <n v="3"/>
    <n v="11"/>
    <x v="1"/>
    <x v="34"/>
    <n v="2611"/>
    <n v="0"/>
    <n v="1"/>
    <n v="0"/>
    <n v="0"/>
    <n v="0"/>
    <n v="0"/>
    <n v="0"/>
    <n v="0"/>
    <n v="0"/>
    <n v="1"/>
    <x v="316"/>
    <n v="1115"/>
    <n v="0"/>
    <x v="1"/>
    <s v=""/>
    <s v=""/>
    <n v="909"/>
    <s v=""/>
    <s v=""/>
  </r>
  <r>
    <s v="X425"/>
    <x v="363"/>
    <n v="0"/>
    <n v="1"/>
    <x v="1"/>
    <n v="92"/>
    <n v="856"/>
    <n v="0"/>
    <n v="76"/>
    <n v="12"/>
    <n v="9"/>
    <n v="199"/>
    <n v="7"/>
    <n v="9"/>
    <n v="6"/>
    <n v="9"/>
    <n v="8"/>
    <n v="0"/>
    <n v="0"/>
    <n v="0"/>
    <n v="0"/>
    <n v="0"/>
    <n v="0"/>
    <n v="3"/>
    <n v="11"/>
    <x v="0"/>
    <x v="34"/>
    <n v="2757"/>
    <n v="0"/>
    <n v="1"/>
    <n v="0"/>
    <n v="0"/>
    <n v="0"/>
    <n v="0"/>
    <n v="0"/>
    <n v="0"/>
    <n v="1"/>
    <n v="0"/>
    <x v="46"/>
    <n v="754"/>
    <n v="0"/>
    <x v="1"/>
    <s v=""/>
    <s v=""/>
    <n v="856"/>
    <s v=""/>
    <s v=""/>
  </r>
  <r>
    <s v="X429"/>
    <x v="364"/>
    <n v="0"/>
    <n v="0"/>
    <x v="0"/>
    <n v="93"/>
    <n v="372"/>
    <n v="23"/>
    <n v="384"/>
    <n v="250"/>
    <n v="12"/>
    <n v="108"/>
    <n v="1"/>
    <n v="4"/>
    <n v="5"/>
    <n v="9"/>
    <n v="2"/>
    <n v="0"/>
    <n v="0"/>
    <n v="0"/>
    <n v="1"/>
    <n v="0"/>
    <n v="0"/>
    <n v="3"/>
    <n v="11"/>
    <x v="0"/>
    <x v="16"/>
    <n v="2298"/>
    <n v="0"/>
    <n v="1"/>
    <n v="0"/>
    <n v="0"/>
    <n v="0"/>
    <n v="0"/>
    <n v="0"/>
    <n v="1"/>
    <n v="0"/>
    <n v="0"/>
    <x v="317"/>
    <n v="933"/>
    <n v="1"/>
    <x v="1"/>
    <s v=""/>
    <s v=""/>
    <n v="372"/>
    <s v=""/>
    <s v=""/>
  </r>
  <r>
    <s v="X432"/>
    <x v="365"/>
    <n v="0"/>
    <n v="1"/>
    <x v="1"/>
    <n v="17"/>
    <n v="269"/>
    <n v="129"/>
    <n v="495"/>
    <n v="182"/>
    <n v="43"/>
    <n v="29"/>
    <n v="4"/>
    <n v="9"/>
    <n v="3"/>
    <n v="4"/>
    <n v="7"/>
    <n v="0"/>
    <n v="0"/>
    <n v="0"/>
    <n v="0"/>
    <n v="0"/>
    <n v="0"/>
    <n v="3"/>
    <n v="11"/>
    <x v="0"/>
    <x v="8"/>
    <n v="2846"/>
    <n v="0"/>
    <n v="1"/>
    <n v="0"/>
    <n v="0"/>
    <n v="0"/>
    <n v="0"/>
    <n v="0"/>
    <n v="1"/>
    <n v="0"/>
    <n v="0"/>
    <x v="318"/>
    <n v="1089"/>
    <n v="0"/>
    <x v="1"/>
    <s v=""/>
    <s v=""/>
    <n v="269"/>
    <s v=""/>
    <s v=""/>
  </r>
  <r>
    <s v="X436"/>
    <x v="366"/>
    <n v="0"/>
    <n v="1"/>
    <x v="1"/>
    <n v="59"/>
    <n v="548"/>
    <n v="31"/>
    <n v="422"/>
    <n v="0"/>
    <n v="112"/>
    <n v="28"/>
    <n v="4"/>
    <n v="5"/>
    <n v="5"/>
    <n v="11"/>
    <n v="3"/>
    <n v="0"/>
    <n v="0"/>
    <n v="0"/>
    <n v="0"/>
    <n v="0"/>
    <n v="0"/>
    <n v="3"/>
    <n v="11"/>
    <x v="0"/>
    <x v="11"/>
    <n v="2688"/>
    <n v="0"/>
    <n v="1"/>
    <n v="0"/>
    <n v="0"/>
    <n v="0"/>
    <n v="0"/>
    <n v="0"/>
    <n v="1"/>
    <n v="0"/>
    <n v="0"/>
    <x v="319"/>
    <n v="1085"/>
    <n v="0"/>
    <x v="1"/>
    <s v=""/>
    <s v=""/>
    <n v="548"/>
    <s v=""/>
    <s v=""/>
  </r>
  <r>
    <s v="X441"/>
    <x v="367"/>
    <n v="0"/>
    <n v="0"/>
    <x v="0"/>
    <n v="28"/>
    <n v="227"/>
    <n v="151"/>
    <n v="573"/>
    <n v="98"/>
    <n v="54"/>
    <n v="31"/>
    <n v="1"/>
    <n v="3"/>
    <n v="4"/>
    <n v="9"/>
    <n v="1"/>
    <n v="0"/>
    <n v="0"/>
    <n v="0"/>
    <n v="0"/>
    <n v="0"/>
    <n v="0"/>
    <n v="3"/>
    <n v="11"/>
    <x v="0"/>
    <x v="4"/>
    <n v="2179"/>
    <n v="0"/>
    <n v="1"/>
    <n v="0"/>
    <n v="0"/>
    <n v="0"/>
    <n v="0"/>
    <n v="0"/>
    <n v="1"/>
    <n v="0"/>
    <n v="0"/>
    <x v="320"/>
    <n v="1072"/>
    <n v="0"/>
    <x v="1"/>
    <s v=""/>
    <s v=""/>
    <n v="227"/>
    <s v=""/>
    <s v=""/>
  </r>
  <r>
    <s v="X442"/>
    <x v="368"/>
    <n v="0"/>
    <n v="0"/>
    <x v="0"/>
    <n v="84"/>
    <n v="693"/>
    <n v="21"/>
    <n v="118"/>
    <n v="110"/>
    <n v="147"/>
    <n v="42"/>
    <n v="1"/>
    <n v="6"/>
    <n v="5"/>
    <n v="11"/>
    <n v="2"/>
    <n v="0"/>
    <n v="0"/>
    <n v="1"/>
    <n v="1"/>
    <n v="0"/>
    <n v="0"/>
    <n v="3"/>
    <n v="11"/>
    <x v="0"/>
    <x v="47"/>
    <n v="2351"/>
    <n v="0"/>
    <n v="1"/>
    <n v="0"/>
    <n v="0"/>
    <n v="0"/>
    <n v="0"/>
    <n v="0"/>
    <n v="1"/>
    <n v="0"/>
    <n v="0"/>
    <x v="321"/>
    <n v="1047"/>
    <n v="2"/>
    <x v="1"/>
    <s v=""/>
    <s v=""/>
    <n v="693"/>
    <s v=""/>
    <s v=""/>
  </r>
  <r>
    <s v="X446"/>
    <x v="369"/>
    <n v="0"/>
    <n v="0"/>
    <x v="0"/>
    <n v="70"/>
    <n v="560"/>
    <n v="21"/>
    <n v="442"/>
    <n v="29"/>
    <n v="44"/>
    <n v="29"/>
    <n v="1"/>
    <n v="4"/>
    <n v="5"/>
    <n v="13"/>
    <n v="1"/>
    <n v="0"/>
    <n v="0"/>
    <n v="1"/>
    <n v="0"/>
    <n v="0"/>
    <n v="0"/>
    <n v="3"/>
    <n v="11"/>
    <x v="0"/>
    <x v="1"/>
    <n v="2374"/>
    <n v="0"/>
    <n v="1"/>
    <n v="0"/>
    <n v="0"/>
    <n v="0"/>
    <n v="0"/>
    <n v="0"/>
    <n v="1"/>
    <n v="0"/>
    <n v="0"/>
    <x v="322"/>
    <n v="1067"/>
    <n v="1"/>
    <x v="1"/>
    <s v=""/>
    <s v=""/>
    <n v="560"/>
    <s v=""/>
    <s v=""/>
  </r>
  <r>
    <s v="X447"/>
    <x v="370"/>
    <n v="0"/>
    <n v="1"/>
    <x v="1"/>
    <n v="3"/>
    <n v="463"/>
    <n v="96"/>
    <n v="333"/>
    <n v="168"/>
    <n v="53"/>
    <n v="10"/>
    <n v="1"/>
    <n v="7"/>
    <n v="7"/>
    <n v="12"/>
    <n v="3"/>
    <n v="0"/>
    <n v="0"/>
    <n v="0"/>
    <n v="0"/>
    <n v="0"/>
    <n v="0"/>
    <n v="3"/>
    <n v="11"/>
    <x v="0"/>
    <x v="23"/>
    <n v="2418"/>
    <n v="0"/>
    <n v="1"/>
    <n v="0"/>
    <n v="0"/>
    <n v="0"/>
    <n v="0"/>
    <n v="0"/>
    <n v="0"/>
    <n v="0"/>
    <n v="1"/>
    <x v="323"/>
    <n v="1103"/>
    <n v="0"/>
    <x v="1"/>
    <s v=""/>
    <s v=""/>
    <n v="463"/>
    <s v=""/>
    <s v=""/>
  </r>
  <r>
    <s v="X449"/>
    <x v="371"/>
    <n v="0"/>
    <n v="0"/>
    <x v="0"/>
    <n v="68"/>
    <n v="562"/>
    <n v="81"/>
    <n v="276"/>
    <n v="80"/>
    <n v="40"/>
    <n v="81"/>
    <n v="1"/>
    <n v="6"/>
    <n v="3"/>
    <n v="6"/>
    <n v="4"/>
    <n v="0"/>
    <n v="0"/>
    <n v="0"/>
    <n v="0"/>
    <n v="0"/>
    <n v="0"/>
    <n v="3"/>
    <n v="11"/>
    <x v="0"/>
    <x v="46"/>
    <n v="2567"/>
    <n v="0"/>
    <n v="1"/>
    <n v="0"/>
    <n v="0"/>
    <n v="0"/>
    <n v="0"/>
    <n v="0"/>
    <n v="0"/>
    <n v="0"/>
    <n v="1"/>
    <x v="324"/>
    <n v="958"/>
    <n v="0"/>
    <x v="1"/>
    <s v=""/>
    <s v=""/>
    <n v="562"/>
    <s v=""/>
    <s v=""/>
  </r>
  <r>
    <s v="X451"/>
    <x v="372"/>
    <n v="0"/>
    <n v="1"/>
    <x v="1"/>
    <n v="89"/>
    <n v="562"/>
    <n v="21"/>
    <n v="464"/>
    <n v="28"/>
    <n v="10"/>
    <n v="32"/>
    <n v="3"/>
    <n v="7"/>
    <n v="8"/>
    <n v="11"/>
    <n v="5"/>
    <n v="0"/>
    <n v="0"/>
    <n v="0"/>
    <n v="0"/>
    <n v="0"/>
    <n v="0"/>
    <n v="3"/>
    <n v="11"/>
    <x v="0"/>
    <x v="4"/>
    <n v="2622"/>
    <n v="0"/>
    <n v="1"/>
    <n v="0"/>
    <n v="0"/>
    <n v="0"/>
    <n v="0"/>
    <n v="0"/>
    <n v="0"/>
    <n v="0"/>
    <n v="1"/>
    <x v="325"/>
    <n v="1053"/>
    <n v="0"/>
    <x v="1"/>
    <s v=""/>
    <s v=""/>
    <n v="562"/>
    <s v=""/>
    <s v=""/>
  </r>
  <r>
    <s v="X453"/>
    <x v="373"/>
    <n v="0"/>
    <n v="1"/>
    <x v="1"/>
    <n v="9"/>
    <n v="460"/>
    <n v="35"/>
    <n v="422"/>
    <n v="33"/>
    <n v="12"/>
    <n v="153"/>
    <n v="2"/>
    <n v="6"/>
    <n v="6"/>
    <n v="7"/>
    <n v="4"/>
    <n v="0"/>
    <n v="0"/>
    <n v="0"/>
    <n v="0"/>
    <n v="0"/>
    <n v="0"/>
    <n v="3"/>
    <n v="11"/>
    <x v="0"/>
    <x v="2"/>
    <n v="2749"/>
    <n v="0"/>
    <n v="1"/>
    <n v="0"/>
    <n v="0"/>
    <n v="0"/>
    <n v="0"/>
    <n v="0"/>
    <n v="1"/>
    <n v="0"/>
    <n v="0"/>
    <x v="326"/>
    <n v="809"/>
    <n v="0"/>
    <x v="1"/>
    <s v=""/>
    <s v=""/>
    <n v="460"/>
    <s v=""/>
    <s v=""/>
  </r>
  <r>
    <s v="X456"/>
    <x v="374"/>
    <n v="1"/>
    <n v="1"/>
    <x v="2"/>
    <n v="94"/>
    <n v="555"/>
    <n v="82"/>
    <n v="257"/>
    <n v="93"/>
    <n v="61"/>
    <n v="61"/>
    <n v="4"/>
    <n v="10"/>
    <n v="3"/>
    <n v="12"/>
    <n v="6"/>
    <n v="0"/>
    <n v="0"/>
    <n v="0"/>
    <n v="0"/>
    <n v="0"/>
    <n v="0"/>
    <n v="3"/>
    <n v="11"/>
    <x v="0"/>
    <x v="11"/>
    <n v="2792"/>
    <n v="0"/>
    <n v="1"/>
    <n v="0"/>
    <n v="0"/>
    <n v="0"/>
    <n v="0"/>
    <n v="0"/>
    <n v="1"/>
    <n v="0"/>
    <n v="0"/>
    <x v="327"/>
    <n v="987"/>
    <n v="0"/>
    <x v="1"/>
    <s v=""/>
    <s v=""/>
    <n v="555"/>
    <s v=""/>
    <s v=""/>
  </r>
  <r>
    <s v="X457"/>
    <x v="375"/>
    <n v="0"/>
    <n v="1"/>
    <x v="1"/>
    <n v="50"/>
    <n v="423"/>
    <n v="184"/>
    <n v="368"/>
    <n v="13"/>
    <n v="97"/>
    <n v="21"/>
    <n v="1"/>
    <n v="6"/>
    <n v="4"/>
    <n v="6"/>
    <n v="5"/>
    <n v="0"/>
    <n v="0"/>
    <n v="0"/>
    <n v="0"/>
    <n v="0"/>
    <n v="0"/>
    <n v="3"/>
    <n v="11"/>
    <x v="0"/>
    <x v="34"/>
    <n v="2824"/>
    <n v="0"/>
    <n v="1"/>
    <n v="0"/>
    <n v="0"/>
    <n v="0"/>
    <n v="0"/>
    <n v="0"/>
    <n v="1"/>
    <n v="0"/>
    <n v="0"/>
    <x v="328"/>
    <n v="1064"/>
    <n v="0"/>
    <x v="1"/>
    <s v=""/>
    <s v=""/>
    <n v="423"/>
    <s v=""/>
    <s v=""/>
  </r>
  <r>
    <s v="X463"/>
    <x v="376"/>
    <n v="0"/>
    <n v="1"/>
    <x v="1"/>
    <n v="37"/>
    <n v="789"/>
    <n v="0"/>
    <n v="133"/>
    <n v="0"/>
    <n v="28"/>
    <n v="152"/>
    <n v="7"/>
    <n v="11"/>
    <n v="5"/>
    <n v="8"/>
    <n v="7"/>
    <n v="0"/>
    <n v="0"/>
    <n v="0"/>
    <n v="0"/>
    <n v="0"/>
    <n v="0"/>
    <n v="3"/>
    <n v="11"/>
    <x v="0"/>
    <x v="2"/>
    <n v="2840"/>
    <n v="0"/>
    <n v="1"/>
    <n v="0"/>
    <n v="0"/>
    <n v="0"/>
    <n v="0"/>
    <n v="0"/>
    <n v="1"/>
    <n v="0"/>
    <n v="0"/>
    <x v="50"/>
    <n v="798"/>
    <n v="0"/>
    <x v="1"/>
    <s v=""/>
    <s v=""/>
    <n v="789"/>
    <s v=""/>
    <s v=""/>
  </r>
  <r>
    <s v="X468"/>
    <x v="377"/>
    <n v="0"/>
    <n v="0"/>
    <x v="0"/>
    <n v="35"/>
    <n v="217"/>
    <n v="76"/>
    <n v="690"/>
    <n v="50"/>
    <n v="26"/>
    <n v="38"/>
    <n v="1"/>
    <n v="3"/>
    <n v="11"/>
    <n v="5"/>
    <n v="1"/>
    <n v="0"/>
    <n v="0"/>
    <n v="0"/>
    <n v="0"/>
    <n v="0"/>
    <n v="0"/>
    <n v="3"/>
    <n v="11"/>
    <x v="1"/>
    <x v="14"/>
    <n v="2211"/>
    <n v="0"/>
    <n v="1"/>
    <n v="0"/>
    <n v="0"/>
    <n v="0"/>
    <n v="0"/>
    <n v="0"/>
    <n v="1"/>
    <n v="0"/>
    <n v="0"/>
    <x v="329"/>
    <n v="1021"/>
    <n v="0"/>
    <x v="1"/>
    <s v=""/>
    <s v=""/>
    <n v="217"/>
    <s v=""/>
    <s v=""/>
  </r>
  <r>
    <s v="X473"/>
    <x v="378"/>
    <n v="0"/>
    <n v="1"/>
    <x v="1"/>
    <n v="42"/>
    <n v="721"/>
    <n v="0"/>
    <n v="152"/>
    <n v="119"/>
    <n v="50"/>
    <n v="50"/>
    <n v="3"/>
    <n v="7"/>
    <n v="6"/>
    <n v="12"/>
    <n v="4"/>
    <n v="0"/>
    <n v="0"/>
    <n v="0"/>
    <n v="0"/>
    <n v="0"/>
    <n v="0"/>
    <n v="3"/>
    <n v="11"/>
    <x v="0"/>
    <x v="11"/>
    <n v="2196"/>
    <n v="0"/>
    <n v="1"/>
    <n v="0"/>
    <n v="0"/>
    <n v="0"/>
    <n v="0"/>
    <n v="0"/>
    <n v="0"/>
    <n v="1"/>
    <n v="0"/>
    <x v="330"/>
    <n v="992"/>
    <n v="0"/>
    <x v="1"/>
    <s v=""/>
    <s v=""/>
    <n v="721"/>
    <s v=""/>
    <s v=""/>
  </r>
  <r>
    <s v="X476"/>
    <x v="379"/>
    <n v="0"/>
    <n v="0"/>
    <x v="0"/>
    <n v="67"/>
    <n v="274"/>
    <n v="83"/>
    <n v="216"/>
    <n v="151"/>
    <n v="141"/>
    <n v="224"/>
    <n v="1"/>
    <n v="4"/>
    <n v="6"/>
    <n v="12"/>
    <n v="1"/>
    <n v="0"/>
    <n v="0"/>
    <n v="0"/>
    <n v="0"/>
    <n v="0"/>
    <n v="0"/>
    <n v="3"/>
    <n v="11"/>
    <x v="0"/>
    <x v="43"/>
    <n v="2224"/>
    <n v="0"/>
    <n v="1"/>
    <n v="0"/>
    <n v="0"/>
    <n v="0"/>
    <n v="0"/>
    <n v="0"/>
    <n v="1"/>
    <n v="0"/>
    <n v="0"/>
    <x v="331"/>
    <n v="641"/>
    <n v="0"/>
    <x v="1"/>
    <s v=""/>
    <s v=""/>
    <n v="274"/>
    <s v=""/>
    <s v=""/>
  </r>
  <r>
    <s v="X477"/>
    <x v="380"/>
    <n v="0"/>
    <n v="1"/>
    <x v="1"/>
    <n v="29"/>
    <n v="724"/>
    <n v="17"/>
    <n v="143"/>
    <n v="0"/>
    <n v="8"/>
    <n v="196"/>
    <n v="2"/>
    <n v="9"/>
    <n v="2"/>
    <n v="12"/>
    <n v="7"/>
    <n v="0"/>
    <n v="0"/>
    <n v="0"/>
    <n v="0"/>
    <n v="0"/>
    <n v="0"/>
    <n v="3"/>
    <n v="11"/>
    <x v="0"/>
    <x v="15"/>
    <n v="2699"/>
    <n v="0"/>
    <n v="1"/>
    <n v="0"/>
    <n v="0"/>
    <n v="0"/>
    <n v="0"/>
    <n v="0"/>
    <n v="1"/>
    <n v="0"/>
    <n v="0"/>
    <x v="332"/>
    <n v="696"/>
    <n v="0"/>
    <x v="1"/>
    <s v=""/>
    <s v=""/>
    <n v="724"/>
    <s v=""/>
    <s v=""/>
  </r>
  <r>
    <s v="X478"/>
    <x v="381"/>
    <n v="0"/>
    <n v="1"/>
    <x v="1"/>
    <n v="59"/>
    <n v="1000"/>
    <n v="0"/>
    <n v="76"/>
    <n v="0"/>
    <n v="0"/>
    <n v="10"/>
    <n v="3"/>
    <n v="3"/>
    <n v="4"/>
    <n v="9"/>
    <n v="8"/>
    <n v="0"/>
    <n v="1"/>
    <n v="0"/>
    <n v="0"/>
    <n v="0"/>
    <n v="0"/>
    <n v="3"/>
    <n v="11"/>
    <x v="0"/>
    <x v="10"/>
    <n v="2780"/>
    <n v="0"/>
    <n v="1"/>
    <n v="0"/>
    <n v="0"/>
    <n v="0"/>
    <n v="0"/>
    <n v="0"/>
    <n v="0"/>
    <n v="0"/>
    <n v="1"/>
    <x v="333"/>
    <n v="1066"/>
    <n v="1"/>
    <x v="1"/>
    <s v=""/>
    <s v=""/>
    <n v="1000"/>
    <s v=""/>
    <s v=""/>
  </r>
  <r>
    <s v="X482"/>
    <x v="382"/>
    <n v="0"/>
    <n v="1"/>
    <x v="1"/>
    <n v="80"/>
    <n v="387"/>
    <n v="126"/>
    <n v="342"/>
    <n v="0"/>
    <n v="45"/>
    <n v="180"/>
    <n v="5"/>
    <n v="8"/>
    <n v="4"/>
    <n v="11"/>
    <n v="6"/>
    <n v="0"/>
    <n v="0"/>
    <n v="0"/>
    <n v="0"/>
    <n v="0"/>
    <n v="0"/>
    <n v="3"/>
    <n v="11"/>
    <x v="0"/>
    <x v="26"/>
    <n v="2826"/>
    <n v="0"/>
    <n v="1"/>
    <n v="0"/>
    <n v="0"/>
    <n v="0"/>
    <n v="0"/>
    <n v="0"/>
    <n v="1"/>
    <n v="0"/>
    <n v="0"/>
    <x v="334"/>
    <n v="720"/>
    <n v="0"/>
    <x v="1"/>
    <s v=""/>
    <s v=""/>
    <n v="387"/>
    <s v=""/>
    <s v=""/>
  </r>
  <r>
    <s v="X484"/>
    <x v="383"/>
    <n v="0"/>
    <n v="2"/>
    <x v="2"/>
    <n v="99"/>
    <n v="169"/>
    <n v="24"/>
    <n v="553"/>
    <n v="188"/>
    <n v="0"/>
    <n v="144"/>
    <n v="1"/>
    <n v="8"/>
    <n v="5"/>
    <n v="4"/>
    <n v="7"/>
    <n v="0"/>
    <n v="1"/>
    <n v="1"/>
    <n v="0"/>
    <n v="0"/>
    <n v="0"/>
    <n v="3"/>
    <n v="11"/>
    <x v="1"/>
    <x v="28"/>
    <n v="2825"/>
    <n v="0"/>
    <n v="1"/>
    <n v="0"/>
    <n v="0"/>
    <n v="0"/>
    <n v="0"/>
    <n v="0"/>
    <n v="0"/>
    <n v="0"/>
    <n v="1"/>
    <x v="335"/>
    <n v="790"/>
    <n v="2"/>
    <x v="1"/>
    <s v=""/>
    <s v=""/>
    <n v="169"/>
    <s v=""/>
    <s v=""/>
  </r>
  <r>
    <s v="X486"/>
    <x v="384"/>
    <n v="0"/>
    <n v="1"/>
    <x v="1"/>
    <n v="34"/>
    <n v="707"/>
    <n v="20"/>
    <n v="171"/>
    <n v="65"/>
    <n v="60"/>
    <n v="50"/>
    <n v="1"/>
    <n v="9"/>
    <n v="7"/>
    <n v="9"/>
    <n v="5"/>
    <n v="0"/>
    <n v="0"/>
    <n v="0"/>
    <n v="0"/>
    <n v="0"/>
    <n v="0"/>
    <n v="3"/>
    <n v="11"/>
    <x v="0"/>
    <x v="11"/>
    <n v="2472"/>
    <n v="0"/>
    <n v="1"/>
    <n v="0"/>
    <n v="0"/>
    <n v="0"/>
    <n v="0"/>
    <n v="0"/>
    <n v="1"/>
    <n v="0"/>
    <n v="0"/>
    <x v="336"/>
    <n v="973"/>
    <n v="0"/>
    <x v="1"/>
    <s v=""/>
    <s v=""/>
    <n v="707"/>
    <s v=""/>
    <s v=""/>
  </r>
  <r>
    <s v="X490"/>
    <x v="385"/>
    <n v="0"/>
    <n v="1"/>
    <x v="1"/>
    <n v="27"/>
    <n v="438"/>
    <n v="66"/>
    <n v="400"/>
    <n v="12"/>
    <n v="38"/>
    <n v="114"/>
    <n v="1"/>
    <n v="8"/>
    <n v="3"/>
    <n v="13"/>
    <n v="4"/>
    <n v="0"/>
    <n v="0"/>
    <n v="0"/>
    <n v="0"/>
    <n v="0"/>
    <n v="0"/>
    <n v="3"/>
    <n v="11"/>
    <x v="0"/>
    <x v="9"/>
    <n v="2375"/>
    <n v="0"/>
    <n v="1"/>
    <n v="0"/>
    <n v="0"/>
    <n v="0"/>
    <n v="0"/>
    <n v="0"/>
    <n v="1"/>
    <n v="0"/>
    <n v="0"/>
    <x v="337"/>
    <n v="840"/>
    <n v="0"/>
    <x v="1"/>
    <s v=""/>
    <s v=""/>
    <n v="438"/>
    <s v=""/>
    <s v=""/>
  </r>
  <r>
    <s v="X492"/>
    <x v="386"/>
    <n v="0"/>
    <n v="0"/>
    <x v="0"/>
    <n v="2"/>
    <n v="362"/>
    <n v="50"/>
    <n v="431"/>
    <n v="134"/>
    <n v="35"/>
    <n v="54"/>
    <n v="1"/>
    <n v="3"/>
    <n v="6"/>
    <n v="7"/>
    <n v="1"/>
    <n v="0"/>
    <n v="0"/>
    <n v="0"/>
    <n v="0"/>
    <n v="0"/>
    <n v="0"/>
    <n v="3"/>
    <n v="11"/>
    <x v="0"/>
    <x v="23"/>
    <n v="2496"/>
    <n v="0"/>
    <n v="1"/>
    <n v="0"/>
    <n v="0"/>
    <n v="0"/>
    <n v="1"/>
    <n v="0"/>
    <n v="0"/>
    <n v="0"/>
    <n v="0"/>
    <x v="338"/>
    <n v="958"/>
    <n v="0"/>
    <x v="1"/>
    <s v=""/>
    <s v=""/>
    <n v="362"/>
    <s v=""/>
    <s v=""/>
  </r>
  <r>
    <s v="X498"/>
    <x v="387"/>
    <n v="0"/>
    <n v="0"/>
    <x v="0"/>
    <n v="5"/>
    <n v="600"/>
    <n v="20"/>
    <n v="350"/>
    <n v="29"/>
    <n v="30"/>
    <n v="33"/>
    <n v="1"/>
    <n v="6"/>
    <n v="9"/>
    <n v="10"/>
    <n v="2"/>
    <n v="0"/>
    <n v="0"/>
    <n v="1"/>
    <n v="0"/>
    <n v="0"/>
    <n v="0"/>
    <n v="3"/>
    <n v="11"/>
    <x v="0"/>
    <x v="40"/>
    <n v="2579"/>
    <n v="0"/>
    <n v="1"/>
    <n v="0"/>
    <n v="0"/>
    <n v="0"/>
    <n v="1"/>
    <n v="0"/>
    <n v="0"/>
    <n v="0"/>
    <n v="0"/>
    <x v="54"/>
    <n v="996"/>
    <n v="1"/>
    <x v="1"/>
    <s v=""/>
    <s v=""/>
    <n v="600"/>
    <s v=""/>
    <s v=""/>
  </r>
  <r>
    <s v="X502"/>
    <x v="388"/>
    <n v="0"/>
    <n v="0"/>
    <x v="0"/>
    <n v="12"/>
    <n v="209"/>
    <n v="19"/>
    <n v="456"/>
    <n v="160"/>
    <n v="142"/>
    <n v="66"/>
    <n v="1"/>
    <n v="2"/>
    <n v="9"/>
    <n v="13"/>
    <n v="1"/>
    <n v="0"/>
    <n v="0"/>
    <n v="0"/>
    <n v="0"/>
    <n v="0"/>
    <n v="0"/>
    <n v="3"/>
    <n v="11"/>
    <x v="0"/>
    <x v="5"/>
    <n v="2452"/>
    <n v="0"/>
    <n v="1"/>
    <n v="0"/>
    <n v="0"/>
    <n v="0"/>
    <n v="0"/>
    <n v="0"/>
    <n v="0"/>
    <n v="0"/>
    <n v="1"/>
    <x v="339"/>
    <n v="920"/>
    <n v="0"/>
    <x v="1"/>
    <s v=""/>
    <s v=""/>
    <n v="209"/>
    <s v=""/>
    <s v=""/>
  </r>
  <r>
    <s v="X505"/>
    <x v="389"/>
    <n v="0"/>
    <n v="1"/>
    <x v="1"/>
    <n v="81"/>
    <n v="418"/>
    <n v="61"/>
    <n v="428"/>
    <n v="80"/>
    <n v="51"/>
    <n v="10"/>
    <n v="3"/>
    <n v="7"/>
    <n v="8"/>
    <n v="10"/>
    <n v="5"/>
    <n v="0"/>
    <n v="0"/>
    <n v="0"/>
    <n v="0"/>
    <n v="0"/>
    <n v="0"/>
    <n v="3"/>
    <n v="11"/>
    <x v="0"/>
    <x v="9"/>
    <n v="2494"/>
    <n v="0"/>
    <n v="1"/>
    <n v="0"/>
    <n v="0"/>
    <n v="0"/>
    <n v="0"/>
    <n v="0"/>
    <n v="0"/>
    <n v="0"/>
    <n v="1"/>
    <x v="340"/>
    <n v="1028"/>
    <n v="0"/>
    <x v="1"/>
    <s v=""/>
    <s v=""/>
    <n v="418"/>
    <s v=""/>
    <s v=""/>
  </r>
  <r>
    <s v="X507"/>
    <x v="390"/>
    <n v="0"/>
    <n v="0"/>
    <x v="0"/>
    <n v="56"/>
    <n v="377"/>
    <n v="10"/>
    <n v="540"/>
    <n v="80"/>
    <n v="30"/>
    <n v="10"/>
    <n v="1"/>
    <n v="3"/>
    <n v="5"/>
    <n v="7"/>
    <n v="1"/>
    <n v="0"/>
    <n v="0"/>
    <n v="0"/>
    <n v="0"/>
    <n v="0"/>
    <n v="0"/>
    <n v="3"/>
    <n v="11"/>
    <x v="0"/>
    <x v="28"/>
    <n v="2386"/>
    <n v="0"/>
    <n v="1"/>
    <n v="0"/>
    <n v="0"/>
    <n v="0"/>
    <n v="0"/>
    <n v="0"/>
    <n v="1"/>
    <n v="0"/>
    <n v="0"/>
    <x v="341"/>
    <n v="1027"/>
    <n v="0"/>
    <x v="1"/>
    <s v=""/>
    <s v=""/>
    <n v="377"/>
    <s v=""/>
    <s v=""/>
  </r>
  <r>
    <s v="X508"/>
    <x v="391"/>
    <n v="0"/>
    <n v="0"/>
    <x v="0"/>
    <n v="73"/>
    <n v="247"/>
    <n v="161"/>
    <n v="295"/>
    <n v="210"/>
    <n v="85"/>
    <n v="47"/>
    <n v="2"/>
    <n v="4"/>
    <n v="7"/>
    <n v="13"/>
    <n v="2"/>
    <n v="0"/>
    <n v="0"/>
    <n v="0"/>
    <n v="0"/>
    <n v="0"/>
    <n v="0"/>
    <n v="3"/>
    <n v="11"/>
    <x v="0"/>
    <x v="14"/>
    <n v="2313"/>
    <n v="0"/>
    <n v="1"/>
    <n v="0"/>
    <n v="0"/>
    <n v="0"/>
    <n v="0"/>
    <n v="0"/>
    <n v="1"/>
    <n v="0"/>
    <n v="0"/>
    <x v="342"/>
    <n v="951"/>
    <n v="0"/>
    <x v="1"/>
    <s v=""/>
    <s v=""/>
    <n v="247"/>
    <s v=""/>
    <s v=""/>
  </r>
  <r>
    <s v="X510"/>
    <x v="392"/>
    <n v="0"/>
    <n v="1"/>
    <x v="1"/>
    <n v="50"/>
    <n v="336"/>
    <n v="123"/>
    <n v="274"/>
    <n v="46"/>
    <n v="123"/>
    <n v="141"/>
    <n v="5"/>
    <n v="6"/>
    <n v="5"/>
    <n v="12"/>
    <n v="3"/>
    <n v="0"/>
    <n v="0"/>
    <n v="0"/>
    <n v="0"/>
    <n v="0"/>
    <n v="0"/>
    <n v="3"/>
    <n v="11"/>
    <x v="0"/>
    <x v="34"/>
    <n v="2616"/>
    <n v="0"/>
    <n v="1"/>
    <n v="0"/>
    <n v="0"/>
    <n v="0"/>
    <n v="0"/>
    <n v="0"/>
    <n v="1"/>
    <n v="0"/>
    <n v="0"/>
    <x v="343"/>
    <n v="761"/>
    <n v="0"/>
    <x v="1"/>
    <s v=""/>
    <s v=""/>
    <n v="336"/>
    <s v=""/>
    <s v=""/>
  </r>
  <r>
    <s v="X515"/>
    <x v="393"/>
    <n v="0"/>
    <n v="1"/>
    <x v="1"/>
    <n v="79"/>
    <n v="944"/>
    <n v="0"/>
    <n v="60"/>
    <n v="0"/>
    <n v="0"/>
    <n v="30"/>
    <n v="2"/>
    <n v="7"/>
    <n v="5"/>
    <n v="13"/>
    <n v="5"/>
    <n v="1"/>
    <n v="0"/>
    <n v="0"/>
    <n v="0"/>
    <n v="0"/>
    <n v="0"/>
    <n v="3"/>
    <n v="11"/>
    <x v="0"/>
    <x v="20"/>
    <n v="2315"/>
    <n v="0"/>
    <n v="1"/>
    <n v="0"/>
    <n v="0"/>
    <n v="0"/>
    <n v="0"/>
    <n v="0"/>
    <n v="0"/>
    <n v="0"/>
    <n v="1"/>
    <x v="56"/>
    <n v="974"/>
    <n v="1"/>
    <x v="1"/>
    <s v=""/>
    <s v=""/>
    <n v="944"/>
    <s v=""/>
    <s v=""/>
  </r>
  <r>
    <s v="X517"/>
    <x v="394"/>
    <n v="0"/>
    <n v="0"/>
    <x v="0"/>
    <n v="21"/>
    <n v="620"/>
    <n v="26"/>
    <n v="195"/>
    <n v="34"/>
    <n v="17"/>
    <n v="141"/>
    <n v="1"/>
    <n v="6"/>
    <n v="4"/>
    <n v="13"/>
    <n v="2"/>
    <n v="0"/>
    <n v="0"/>
    <n v="0"/>
    <n v="0"/>
    <n v="0"/>
    <n v="0"/>
    <n v="3"/>
    <n v="11"/>
    <x v="0"/>
    <x v="44"/>
    <n v="2433"/>
    <n v="0"/>
    <n v="1"/>
    <n v="0"/>
    <n v="0"/>
    <n v="0"/>
    <n v="0"/>
    <n v="0"/>
    <n v="0"/>
    <n v="1"/>
    <n v="0"/>
    <x v="344"/>
    <n v="751"/>
    <n v="0"/>
    <x v="1"/>
    <s v=""/>
    <s v=""/>
    <n v="620"/>
    <s v=""/>
    <s v=""/>
  </r>
  <r>
    <s v="X521"/>
    <x v="395"/>
    <n v="0"/>
    <n v="1"/>
    <x v="1"/>
    <n v="81"/>
    <n v="637"/>
    <n v="47"/>
    <n v="237"/>
    <n v="12"/>
    <n v="19"/>
    <n v="76"/>
    <n v="4"/>
    <n v="6"/>
    <n v="11"/>
    <n v="7"/>
    <n v="5"/>
    <n v="0"/>
    <n v="0"/>
    <n v="0"/>
    <n v="0"/>
    <n v="0"/>
    <n v="0"/>
    <n v="3"/>
    <n v="11"/>
    <x v="0"/>
    <x v="10"/>
    <n v="2455"/>
    <n v="0"/>
    <n v="1"/>
    <n v="0"/>
    <n v="0"/>
    <n v="0"/>
    <n v="0"/>
    <n v="0"/>
    <n v="0"/>
    <n v="0"/>
    <n v="1"/>
    <x v="345"/>
    <n v="876"/>
    <n v="0"/>
    <x v="1"/>
    <s v=""/>
    <s v=""/>
    <n v="637"/>
    <s v=""/>
    <s v=""/>
  </r>
  <r>
    <s v="X522"/>
    <x v="396"/>
    <n v="1"/>
    <n v="1"/>
    <x v="2"/>
    <n v="87"/>
    <n v="623"/>
    <n v="53"/>
    <n v="178"/>
    <n v="23"/>
    <n v="17"/>
    <n v="133"/>
    <n v="7"/>
    <n v="3"/>
    <n v="2"/>
    <n v="8"/>
    <n v="8"/>
    <n v="0"/>
    <n v="1"/>
    <n v="0"/>
    <n v="0"/>
    <n v="0"/>
    <n v="0"/>
    <n v="3"/>
    <n v="11"/>
    <x v="0"/>
    <x v="37"/>
    <n v="2623"/>
    <n v="0"/>
    <n v="1"/>
    <n v="0"/>
    <n v="0"/>
    <n v="0"/>
    <n v="0"/>
    <n v="0"/>
    <n v="1"/>
    <n v="0"/>
    <n v="0"/>
    <x v="57"/>
    <n v="761"/>
    <n v="1"/>
    <x v="1"/>
    <s v=""/>
    <s v=""/>
    <n v="623"/>
    <s v=""/>
    <s v=""/>
  </r>
  <r>
    <s v="X524"/>
    <x v="397"/>
    <n v="0"/>
    <n v="1"/>
    <x v="1"/>
    <n v="61"/>
    <n v="356"/>
    <n v="80"/>
    <n v="329"/>
    <n v="138"/>
    <n v="17"/>
    <n v="106"/>
    <n v="2"/>
    <n v="7"/>
    <n v="6"/>
    <n v="10"/>
    <n v="5"/>
    <n v="0"/>
    <n v="0"/>
    <n v="0"/>
    <n v="0"/>
    <n v="0"/>
    <n v="0"/>
    <n v="3"/>
    <n v="11"/>
    <x v="0"/>
    <x v="31"/>
    <n v="2634"/>
    <n v="0"/>
    <n v="1"/>
    <n v="0"/>
    <n v="0"/>
    <n v="0"/>
    <n v="0"/>
    <n v="0"/>
    <n v="1"/>
    <n v="0"/>
    <n v="0"/>
    <x v="346"/>
    <n v="814"/>
    <n v="0"/>
    <x v="1"/>
    <s v=""/>
    <s v=""/>
    <n v="356"/>
    <s v=""/>
    <s v=""/>
  </r>
  <r>
    <s v="X530"/>
    <x v="398"/>
    <n v="1"/>
    <n v="2"/>
    <x v="3"/>
    <n v="26"/>
    <n v="733"/>
    <n v="9"/>
    <n v="180"/>
    <n v="12"/>
    <n v="19"/>
    <n v="66"/>
    <n v="11"/>
    <n v="6"/>
    <n v="3"/>
    <n v="5"/>
    <n v="4"/>
    <n v="0"/>
    <n v="0"/>
    <n v="0"/>
    <n v="0"/>
    <n v="0"/>
    <n v="0"/>
    <n v="3"/>
    <n v="11"/>
    <x v="0"/>
    <x v="29"/>
    <n v="2618"/>
    <n v="0"/>
    <n v="1"/>
    <n v="0"/>
    <n v="0"/>
    <n v="0"/>
    <n v="0"/>
    <n v="0"/>
    <n v="0"/>
    <n v="0"/>
    <n v="1"/>
    <x v="347"/>
    <n v="887"/>
    <n v="0"/>
    <x v="1"/>
    <s v=""/>
    <s v=""/>
    <n v="733"/>
    <s v=""/>
    <s v=""/>
  </r>
  <r>
    <s v="X531"/>
    <x v="399"/>
    <n v="0"/>
    <n v="1"/>
    <x v="1"/>
    <n v="8"/>
    <n v="530"/>
    <n v="142"/>
    <n v="217"/>
    <n v="62"/>
    <n v="9"/>
    <n v="56"/>
    <n v="4"/>
    <n v="7"/>
    <n v="4"/>
    <n v="13"/>
    <n v="5"/>
    <n v="0"/>
    <n v="1"/>
    <n v="0"/>
    <n v="0"/>
    <n v="0"/>
    <n v="0"/>
    <n v="3"/>
    <n v="11"/>
    <x v="0"/>
    <x v="23"/>
    <n v="2694"/>
    <n v="0"/>
    <n v="1"/>
    <n v="0"/>
    <n v="0"/>
    <n v="0"/>
    <n v="0"/>
    <n v="0"/>
    <n v="1"/>
    <n v="0"/>
    <n v="0"/>
    <x v="348"/>
    <n v="904"/>
    <n v="1"/>
    <x v="1"/>
    <s v=""/>
    <s v=""/>
    <n v="530"/>
    <s v=""/>
    <s v=""/>
  </r>
  <r>
    <s v="X533"/>
    <x v="400"/>
    <n v="0"/>
    <n v="1"/>
    <x v="1"/>
    <n v="38"/>
    <n v="512"/>
    <n v="53"/>
    <n v="98"/>
    <n v="81"/>
    <n v="179"/>
    <n v="89"/>
    <n v="3"/>
    <n v="8"/>
    <n v="5"/>
    <n v="10"/>
    <n v="5"/>
    <n v="0"/>
    <n v="0"/>
    <n v="0"/>
    <n v="0"/>
    <n v="0"/>
    <n v="0"/>
    <n v="3"/>
    <n v="11"/>
    <x v="0"/>
    <x v="4"/>
    <n v="2520"/>
    <n v="0"/>
    <n v="1"/>
    <n v="0"/>
    <n v="0"/>
    <n v="0"/>
    <n v="0"/>
    <n v="0"/>
    <n v="0"/>
    <n v="1"/>
    <n v="0"/>
    <x v="349"/>
    <n v="834"/>
    <n v="0"/>
    <x v="1"/>
    <s v=""/>
    <s v=""/>
    <n v="512"/>
    <s v=""/>
    <s v=""/>
  </r>
  <r>
    <s v="X535"/>
    <x v="401"/>
    <n v="0"/>
    <n v="0"/>
    <x v="0"/>
    <n v="4"/>
    <n v="179"/>
    <n v="28"/>
    <n v="520"/>
    <n v="111"/>
    <n v="123"/>
    <n v="47"/>
    <n v="1"/>
    <n v="3"/>
    <n v="8"/>
    <n v="13"/>
    <n v="1"/>
    <n v="0"/>
    <n v="0"/>
    <n v="0"/>
    <n v="0"/>
    <n v="0"/>
    <n v="0"/>
    <n v="3"/>
    <n v="11"/>
    <x v="1"/>
    <x v="33"/>
    <n v="2394"/>
    <n v="0"/>
    <n v="1"/>
    <n v="0"/>
    <n v="0"/>
    <n v="0"/>
    <n v="0"/>
    <n v="0"/>
    <n v="0"/>
    <n v="1"/>
    <n v="0"/>
    <x v="350"/>
    <n v="914"/>
    <n v="0"/>
    <x v="1"/>
    <s v=""/>
    <s v=""/>
    <n v="179"/>
    <s v=""/>
    <s v=""/>
  </r>
  <r>
    <s v="X536"/>
    <x v="402"/>
    <n v="0"/>
    <n v="1"/>
    <x v="1"/>
    <n v="1"/>
    <n v="378"/>
    <n v="0"/>
    <n v="189"/>
    <n v="97"/>
    <n v="172"/>
    <n v="172"/>
    <n v="2"/>
    <n v="5"/>
    <n v="5"/>
    <n v="12"/>
    <n v="3"/>
    <n v="0"/>
    <n v="0"/>
    <n v="0"/>
    <n v="0"/>
    <n v="0"/>
    <n v="0"/>
    <n v="3"/>
    <n v="11"/>
    <x v="0"/>
    <x v="17"/>
    <n v="2589"/>
    <n v="0"/>
    <n v="1"/>
    <n v="0"/>
    <n v="0"/>
    <n v="0"/>
    <n v="0"/>
    <n v="0"/>
    <n v="1"/>
    <n v="0"/>
    <n v="0"/>
    <x v="350"/>
    <n v="664"/>
    <n v="0"/>
    <x v="1"/>
    <s v=""/>
    <s v=""/>
    <n v="378"/>
    <s v=""/>
    <s v=""/>
  </r>
  <r>
    <s v="X541"/>
    <x v="403"/>
    <n v="0"/>
    <n v="0"/>
    <x v="0"/>
    <n v="93"/>
    <n v="255"/>
    <n v="31"/>
    <n v="446"/>
    <n v="40"/>
    <n v="56"/>
    <n v="175"/>
    <n v="1"/>
    <n v="3"/>
    <n v="10"/>
    <n v="11"/>
    <n v="1"/>
    <n v="0"/>
    <n v="0"/>
    <n v="0"/>
    <n v="0"/>
    <n v="0"/>
    <n v="0"/>
    <n v="3"/>
    <n v="11"/>
    <x v="0"/>
    <x v="7"/>
    <n v="2325"/>
    <n v="0"/>
    <n v="1"/>
    <n v="0"/>
    <n v="0"/>
    <n v="0"/>
    <n v="0"/>
    <n v="0"/>
    <n v="1"/>
    <n v="0"/>
    <n v="0"/>
    <x v="351"/>
    <n v="653"/>
    <n v="0"/>
    <x v="1"/>
    <s v=""/>
    <s v=""/>
    <n v="255"/>
    <s v=""/>
    <s v=""/>
  </r>
  <r>
    <s v="X543"/>
    <x v="404"/>
    <n v="0"/>
    <n v="1"/>
    <x v="1"/>
    <n v="24"/>
    <n v="656"/>
    <n v="38"/>
    <n v="161"/>
    <n v="62"/>
    <n v="47"/>
    <n v="37"/>
    <n v="3"/>
    <n v="8"/>
    <n v="9"/>
    <n v="7"/>
    <n v="7"/>
    <n v="0"/>
    <n v="0"/>
    <n v="0"/>
    <n v="0"/>
    <n v="0"/>
    <n v="0"/>
    <n v="3"/>
    <n v="11"/>
    <x v="0"/>
    <x v="28"/>
    <n v="2657"/>
    <n v="0"/>
    <n v="1"/>
    <n v="0"/>
    <n v="0"/>
    <n v="0"/>
    <n v="0"/>
    <n v="0"/>
    <n v="1"/>
    <n v="0"/>
    <n v="0"/>
    <x v="352"/>
    <n v="927"/>
    <n v="0"/>
    <x v="1"/>
    <s v=""/>
    <s v=""/>
    <n v="656"/>
    <s v=""/>
    <s v=""/>
  </r>
  <r>
    <s v="X545"/>
    <x v="405"/>
    <n v="0"/>
    <n v="0"/>
    <x v="0"/>
    <n v="22"/>
    <n v="760"/>
    <n v="38"/>
    <n v="104"/>
    <n v="50"/>
    <n v="9"/>
    <n v="38"/>
    <n v="2"/>
    <n v="7"/>
    <n v="3"/>
    <n v="4"/>
    <n v="4"/>
    <n v="0"/>
    <n v="1"/>
    <n v="0"/>
    <n v="0"/>
    <n v="0"/>
    <n v="0"/>
    <n v="3"/>
    <n v="11"/>
    <x v="0"/>
    <x v="30"/>
    <n v="2242"/>
    <n v="0"/>
    <n v="1"/>
    <n v="0"/>
    <n v="0"/>
    <n v="0"/>
    <n v="0"/>
    <n v="0"/>
    <n v="1"/>
    <n v="0"/>
    <n v="0"/>
    <x v="353"/>
    <n v="923"/>
    <n v="1"/>
    <x v="1"/>
    <s v=""/>
    <s v=""/>
    <n v="760"/>
    <s v=""/>
    <s v=""/>
  </r>
  <r>
    <s v="X549"/>
    <x v="406"/>
    <n v="0"/>
    <n v="2"/>
    <x v="2"/>
    <n v="51"/>
    <n v="615"/>
    <n v="28"/>
    <n v="259"/>
    <n v="12"/>
    <n v="48"/>
    <n v="30"/>
    <n v="4"/>
    <n v="6"/>
    <n v="5"/>
    <n v="13"/>
    <n v="4"/>
    <n v="0"/>
    <n v="1"/>
    <n v="0"/>
    <n v="0"/>
    <n v="0"/>
    <n v="0"/>
    <n v="3"/>
    <n v="11"/>
    <x v="0"/>
    <x v="22"/>
    <n v="2507"/>
    <n v="0"/>
    <n v="1"/>
    <n v="0"/>
    <n v="0"/>
    <n v="0"/>
    <n v="0"/>
    <n v="0"/>
    <n v="1"/>
    <n v="0"/>
    <n v="0"/>
    <x v="354"/>
    <n v="932"/>
    <n v="1"/>
    <x v="1"/>
    <s v=""/>
    <s v=""/>
    <n v="615"/>
    <s v=""/>
    <s v=""/>
  </r>
  <r>
    <s v="X551"/>
    <x v="407"/>
    <n v="0"/>
    <n v="0"/>
    <x v="0"/>
    <n v="54"/>
    <n v="476"/>
    <n v="75"/>
    <n v="162"/>
    <n v="29"/>
    <n v="151"/>
    <n v="97"/>
    <n v="1"/>
    <n v="4"/>
    <n v="4"/>
    <n v="8"/>
    <n v="2"/>
    <n v="0"/>
    <n v="0"/>
    <n v="0"/>
    <n v="0"/>
    <n v="0"/>
    <n v="0"/>
    <n v="3"/>
    <n v="11"/>
    <x v="0"/>
    <x v="36"/>
    <n v="2555"/>
    <n v="0"/>
    <n v="1"/>
    <n v="0"/>
    <n v="0"/>
    <n v="0"/>
    <n v="0"/>
    <n v="0"/>
    <n v="1"/>
    <n v="0"/>
    <n v="0"/>
    <x v="355"/>
    <n v="796"/>
    <n v="0"/>
    <x v="1"/>
    <s v=""/>
    <s v=""/>
    <n v="476"/>
    <s v=""/>
    <s v=""/>
  </r>
  <r>
    <s v="X553"/>
    <x v="408"/>
    <n v="0"/>
    <n v="0"/>
    <x v="0"/>
    <n v="72"/>
    <n v="572"/>
    <n v="8"/>
    <n v="259"/>
    <n v="34"/>
    <n v="35"/>
    <n v="80"/>
    <n v="1"/>
    <n v="3"/>
    <n v="5"/>
    <n v="5"/>
    <n v="1"/>
    <n v="0"/>
    <n v="0"/>
    <n v="0"/>
    <n v="0"/>
    <n v="0"/>
    <n v="0"/>
    <n v="3"/>
    <n v="11"/>
    <x v="0"/>
    <x v="37"/>
    <n v="2244"/>
    <n v="0"/>
    <n v="1"/>
    <n v="0"/>
    <n v="0"/>
    <n v="0"/>
    <n v="0"/>
    <n v="0"/>
    <n v="0"/>
    <n v="0"/>
    <n v="1"/>
    <x v="356"/>
    <n v="828"/>
    <n v="0"/>
    <x v="1"/>
    <s v=""/>
    <s v=""/>
    <n v="572"/>
    <s v=""/>
    <s v=""/>
  </r>
  <r>
    <s v="X556"/>
    <x v="409"/>
    <n v="0"/>
    <n v="0"/>
    <x v="0"/>
    <n v="54"/>
    <n v="390"/>
    <n v="22"/>
    <n v="323"/>
    <n v="104"/>
    <n v="35"/>
    <n v="107"/>
    <n v="1"/>
    <n v="6"/>
    <n v="8"/>
    <n v="6"/>
    <n v="3"/>
    <n v="0"/>
    <n v="0"/>
    <n v="0"/>
    <n v="1"/>
    <n v="0"/>
    <n v="0"/>
    <n v="3"/>
    <n v="11"/>
    <x v="0"/>
    <x v="18"/>
    <n v="2550"/>
    <n v="0"/>
    <n v="1"/>
    <n v="0"/>
    <n v="0"/>
    <n v="0"/>
    <n v="1"/>
    <n v="0"/>
    <n v="0"/>
    <n v="0"/>
    <n v="0"/>
    <x v="357"/>
    <n v="767"/>
    <n v="1"/>
    <x v="1"/>
    <s v=""/>
    <s v=""/>
    <n v="390"/>
    <s v=""/>
    <s v=""/>
  </r>
  <r>
    <s v="X557"/>
    <x v="410"/>
    <n v="0"/>
    <n v="0"/>
    <x v="0"/>
    <n v="13"/>
    <n v="182"/>
    <n v="74"/>
    <n v="298"/>
    <n v="162"/>
    <n v="149"/>
    <n v="116"/>
    <n v="1"/>
    <n v="3"/>
    <n v="3"/>
    <n v="6"/>
    <n v="1"/>
    <n v="0"/>
    <n v="0"/>
    <n v="0"/>
    <n v="0"/>
    <n v="0"/>
    <n v="0"/>
    <n v="3"/>
    <n v="11"/>
    <x v="0"/>
    <x v="5"/>
    <n v="2534"/>
    <n v="0"/>
    <n v="1"/>
    <n v="0"/>
    <n v="0"/>
    <n v="0"/>
    <n v="0"/>
    <n v="0"/>
    <n v="1"/>
    <n v="0"/>
    <n v="0"/>
    <x v="357"/>
    <n v="749"/>
    <n v="0"/>
    <x v="1"/>
    <s v=""/>
    <s v=""/>
    <n v="182"/>
    <s v=""/>
    <s v=""/>
  </r>
  <r>
    <s v="X558"/>
    <x v="411"/>
    <n v="0"/>
    <n v="1"/>
    <x v="1"/>
    <n v="46"/>
    <n v="652"/>
    <n v="8"/>
    <n v="158"/>
    <n v="21"/>
    <n v="0"/>
    <n v="142"/>
    <n v="4"/>
    <n v="11"/>
    <n v="6"/>
    <n v="5"/>
    <n v="8"/>
    <n v="0"/>
    <n v="0"/>
    <n v="0"/>
    <n v="0"/>
    <n v="0"/>
    <n v="0"/>
    <n v="3"/>
    <n v="11"/>
    <x v="0"/>
    <x v="11"/>
    <n v="2669"/>
    <n v="0"/>
    <n v="1"/>
    <n v="0"/>
    <n v="0"/>
    <n v="0"/>
    <n v="0"/>
    <n v="0"/>
    <n v="1"/>
    <n v="0"/>
    <n v="0"/>
    <x v="357"/>
    <n v="697"/>
    <n v="0"/>
    <x v="1"/>
    <s v=""/>
    <s v=""/>
    <n v="652"/>
    <s v=""/>
    <s v=""/>
  </r>
  <r>
    <s v="X559"/>
    <x v="412"/>
    <n v="0"/>
    <n v="0"/>
    <x v="0"/>
    <n v="44"/>
    <n v="207"/>
    <n v="26"/>
    <n v="447"/>
    <n v="75"/>
    <n v="0"/>
    <n v="223"/>
    <n v="1"/>
    <n v="5"/>
    <n v="7"/>
    <n v="12"/>
    <n v="2"/>
    <n v="0"/>
    <n v="0"/>
    <n v="0"/>
    <n v="1"/>
    <n v="0"/>
    <n v="0"/>
    <n v="3"/>
    <n v="11"/>
    <x v="0"/>
    <x v="31"/>
    <n v="2369"/>
    <n v="0"/>
    <n v="1"/>
    <n v="0"/>
    <n v="0"/>
    <n v="0"/>
    <n v="1"/>
    <n v="0"/>
    <n v="0"/>
    <n v="0"/>
    <n v="0"/>
    <x v="358"/>
    <n v="532"/>
    <n v="1"/>
    <x v="1"/>
    <s v=""/>
    <s v=""/>
    <n v="207"/>
    <s v=""/>
    <s v=""/>
  </r>
  <r>
    <s v="X561"/>
    <x v="413"/>
    <n v="0"/>
    <n v="0"/>
    <x v="0"/>
    <n v="51"/>
    <n v="398"/>
    <n v="61"/>
    <n v="265"/>
    <n v="138"/>
    <n v="61"/>
    <n v="53"/>
    <n v="1"/>
    <n v="3"/>
    <n v="4"/>
    <n v="6"/>
    <n v="1"/>
    <n v="0"/>
    <n v="0"/>
    <n v="0"/>
    <n v="0"/>
    <n v="0"/>
    <n v="0"/>
    <n v="3"/>
    <n v="11"/>
    <x v="0"/>
    <x v="6"/>
    <n v="2573"/>
    <n v="0"/>
    <n v="1"/>
    <n v="0"/>
    <n v="0"/>
    <n v="0"/>
    <n v="0"/>
    <n v="0"/>
    <n v="1"/>
    <n v="0"/>
    <n v="0"/>
    <x v="359"/>
    <n v="870"/>
    <n v="0"/>
    <x v="1"/>
    <s v=""/>
    <s v=""/>
    <n v="398"/>
    <s v=""/>
    <s v=""/>
  </r>
  <r>
    <s v="X562"/>
    <x v="414"/>
    <n v="0"/>
    <n v="1"/>
    <x v="1"/>
    <n v="72"/>
    <n v="465"/>
    <n v="71"/>
    <n v="250"/>
    <n v="93"/>
    <n v="35"/>
    <n v="62"/>
    <n v="3"/>
    <n v="9"/>
    <n v="2"/>
    <n v="12"/>
    <n v="6"/>
    <n v="0"/>
    <n v="0"/>
    <n v="0"/>
    <n v="0"/>
    <n v="0"/>
    <n v="0"/>
    <n v="3"/>
    <n v="11"/>
    <x v="0"/>
    <x v="34"/>
    <n v="2619"/>
    <n v="0"/>
    <n v="1"/>
    <n v="0"/>
    <n v="0"/>
    <n v="0"/>
    <n v="0"/>
    <n v="0"/>
    <n v="1"/>
    <n v="0"/>
    <n v="0"/>
    <x v="359"/>
    <n v="852"/>
    <n v="0"/>
    <x v="1"/>
    <s v=""/>
    <s v=""/>
    <n v="465"/>
    <s v=""/>
    <s v=""/>
  </r>
  <r>
    <s v="X564"/>
    <x v="415"/>
    <n v="0"/>
    <n v="1"/>
    <x v="1"/>
    <n v="55"/>
    <n v="790"/>
    <n v="19"/>
    <n v="133"/>
    <n v="12"/>
    <n v="0"/>
    <n v="19"/>
    <n v="3"/>
    <n v="8"/>
    <n v="3"/>
    <n v="13"/>
    <n v="6"/>
    <n v="0"/>
    <n v="1"/>
    <n v="0"/>
    <n v="0"/>
    <n v="0"/>
    <n v="0"/>
    <n v="3"/>
    <n v="11"/>
    <x v="0"/>
    <x v="3"/>
    <n v="2195"/>
    <n v="0"/>
    <n v="1"/>
    <n v="0"/>
    <n v="0"/>
    <n v="0"/>
    <n v="0"/>
    <n v="0"/>
    <n v="1"/>
    <n v="0"/>
    <n v="0"/>
    <x v="360"/>
    <n v="935"/>
    <n v="1"/>
    <x v="1"/>
    <s v=""/>
    <s v=""/>
    <n v="790"/>
    <s v=""/>
    <s v=""/>
  </r>
  <r>
    <s v="X565"/>
    <x v="416"/>
    <n v="0"/>
    <n v="1"/>
    <x v="1"/>
    <n v="40"/>
    <n v="478"/>
    <n v="0"/>
    <n v="193"/>
    <n v="110"/>
    <n v="75"/>
    <n v="117"/>
    <n v="4"/>
    <n v="8"/>
    <n v="3"/>
    <n v="11"/>
    <n v="5"/>
    <n v="0"/>
    <n v="0"/>
    <n v="0"/>
    <n v="0"/>
    <n v="0"/>
    <n v="0"/>
    <n v="3"/>
    <n v="11"/>
    <x v="0"/>
    <x v="34"/>
    <n v="2655"/>
    <n v="0"/>
    <n v="1"/>
    <n v="0"/>
    <n v="0"/>
    <n v="0"/>
    <n v="0"/>
    <n v="0"/>
    <n v="1"/>
    <n v="0"/>
    <n v="0"/>
    <x v="360"/>
    <n v="739"/>
    <n v="0"/>
    <x v="1"/>
    <s v=""/>
    <s v=""/>
    <n v="478"/>
    <s v=""/>
    <s v=""/>
  </r>
  <r>
    <s v="X566"/>
    <x v="417"/>
    <n v="0"/>
    <n v="1"/>
    <x v="1"/>
    <n v="63"/>
    <n v="867"/>
    <n v="0"/>
    <n v="86"/>
    <n v="0"/>
    <n v="0"/>
    <n v="19"/>
    <n v="3"/>
    <n v="2"/>
    <n v="3"/>
    <n v="9"/>
    <n v="8"/>
    <n v="0"/>
    <n v="1"/>
    <n v="0"/>
    <n v="0"/>
    <n v="0"/>
    <n v="0"/>
    <n v="3"/>
    <n v="11"/>
    <x v="0"/>
    <x v="33"/>
    <n v="2712"/>
    <n v="0"/>
    <n v="1"/>
    <n v="0"/>
    <n v="0"/>
    <n v="0"/>
    <n v="0"/>
    <n v="0"/>
    <n v="0"/>
    <n v="0"/>
    <n v="1"/>
    <x v="361"/>
    <n v="934"/>
    <n v="1"/>
    <x v="1"/>
    <s v=""/>
    <s v=""/>
    <n v="867"/>
    <s v=""/>
    <s v=""/>
  </r>
  <r>
    <s v="X567"/>
    <x v="418"/>
    <n v="0"/>
    <n v="1"/>
    <x v="1"/>
    <n v="21"/>
    <n v="507"/>
    <n v="19"/>
    <n v="364"/>
    <n v="25"/>
    <n v="47"/>
    <n v="9"/>
    <n v="3"/>
    <n v="9"/>
    <n v="5"/>
    <n v="10"/>
    <n v="7"/>
    <n v="0"/>
    <n v="0"/>
    <n v="0"/>
    <n v="0"/>
    <n v="0"/>
    <n v="0"/>
    <n v="3"/>
    <n v="11"/>
    <x v="0"/>
    <x v="26"/>
    <n v="2819"/>
    <n v="0"/>
    <n v="1"/>
    <n v="0"/>
    <n v="0"/>
    <n v="0"/>
    <n v="0"/>
    <n v="0"/>
    <n v="1"/>
    <n v="0"/>
    <n v="0"/>
    <x v="362"/>
    <n v="953"/>
    <n v="0"/>
    <x v="1"/>
    <s v=""/>
    <s v=""/>
    <n v="507"/>
    <s v=""/>
    <s v=""/>
  </r>
  <r>
    <s v="X568"/>
    <x v="419"/>
    <n v="0"/>
    <n v="1"/>
    <x v="1"/>
    <n v="72"/>
    <n v="689"/>
    <n v="8"/>
    <n v="167"/>
    <n v="11"/>
    <n v="8"/>
    <n v="88"/>
    <n v="5"/>
    <n v="8"/>
    <n v="4"/>
    <n v="11"/>
    <n v="6"/>
    <n v="0"/>
    <n v="0"/>
    <n v="0"/>
    <n v="0"/>
    <n v="0"/>
    <n v="0"/>
    <n v="3"/>
    <n v="11"/>
    <x v="0"/>
    <x v="28"/>
    <n v="2642"/>
    <n v="0"/>
    <n v="1"/>
    <n v="0"/>
    <n v="0"/>
    <n v="0"/>
    <n v="0"/>
    <n v="0"/>
    <n v="0"/>
    <n v="0"/>
    <n v="1"/>
    <x v="362"/>
    <n v="795"/>
    <n v="0"/>
    <x v="1"/>
    <s v=""/>
    <s v=""/>
    <n v="689"/>
    <s v=""/>
    <s v=""/>
  </r>
  <r>
    <s v="X573"/>
    <x v="420"/>
    <n v="0"/>
    <n v="1"/>
    <x v="1"/>
    <n v="1"/>
    <n v="670"/>
    <n v="9"/>
    <n v="249"/>
    <n v="0"/>
    <n v="28"/>
    <n v="9"/>
    <n v="2"/>
    <n v="5"/>
    <n v="4"/>
    <n v="5"/>
    <n v="4"/>
    <n v="0"/>
    <n v="0"/>
    <n v="0"/>
    <n v="0"/>
    <n v="0"/>
    <n v="0"/>
    <n v="3"/>
    <n v="11"/>
    <x v="0"/>
    <x v="4"/>
    <n v="2716"/>
    <n v="0"/>
    <n v="1"/>
    <n v="0"/>
    <n v="0"/>
    <n v="0"/>
    <n v="0"/>
    <n v="0"/>
    <n v="0"/>
    <n v="1"/>
    <n v="0"/>
    <x v="363"/>
    <n v="947"/>
    <n v="0"/>
    <x v="1"/>
    <s v=""/>
    <s v=""/>
    <n v="670"/>
    <s v=""/>
    <s v=""/>
  </r>
  <r>
    <s v="X576"/>
    <x v="421"/>
    <n v="0"/>
    <n v="0"/>
    <x v="0"/>
    <n v="61"/>
    <n v="196"/>
    <n v="25"/>
    <n v="607"/>
    <n v="67"/>
    <n v="17"/>
    <n v="49"/>
    <n v="1"/>
    <n v="4"/>
    <n v="6"/>
    <n v="7"/>
    <n v="2"/>
    <n v="0"/>
    <n v="0"/>
    <n v="0"/>
    <n v="0"/>
    <n v="0"/>
    <n v="0"/>
    <n v="3"/>
    <n v="11"/>
    <x v="0"/>
    <x v="49"/>
    <n v="2720"/>
    <n v="0"/>
    <n v="1"/>
    <n v="0"/>
    <n v="0"/>
    <n v="0"/>
    <n v="1"/>
    <n v="0"/>
    <n v="0"/>
    <n v="0"/>
    <n v="0"/>
    <x v="364"/>
    <n v="863"/>
    <n v="0"/>
    <x v="1"/>
    <s v=""/>
    <s v=""/>
    <n v="196"/>
    <s v=""/>
    <s v=""/>
  </r>
  <r>
    <s v="X579"/>
    <x v="422"/>
    <n v="1"/>
    <n v="0"/>
    <x v="1"/>
    <n v="65"/>
    <n v="407"/>
    <n v="70"/>
    <n v="239"/>
    <n v="103"/>
    <n v="88"/>
    <n v="53"/>
    <n v="1"/>
    <n v="5"/>
    <n v="4"/>
    <n v="4"/>
    <n v="2"/>
    <n v="0"/>
    <n v="0"/>
    <n v="0"/>
    <n v="0"/>
    <n v="0"/>
    <n v="0"/>
    <n v="3"/>
    <n v="11"/>
    <x v="0"/>
    <x v="10"/>
    <n v="2417"/>
    <n v="0"/>
    <n v="1"/>
    <n v="0"/>
    <n v="0"/>
    <n v="0"/>
    <n v="0"/>
    <n v="0"/>
    <n v="1"/>
    <n v="0"/>
    <n v="0"/>
    <x v="365"/>
    <n v="854"/>
    <n v="0"/>
    <x v="1"/>
    <s v=""/>
    <s v=""/>
    <n v="407"/>
    <s v=""/>
    <s v=""/>
  </r>
  <r>
    <s v="X580"/>
    <x v="423"/>
    <n v="0"/>
    <n v="1"/>
    <x v="1"/>
    <n v="67"/>
    <n v="815"/>
    <n v="8"/>
    <n v="53"/>
    <n v="11"/>
    <n v="0"/>
    <n v="70"/>
    <n v="4"/>
    <n v="2"/>
    <n v="2"/>
    <n v="9"/>
    <n v="7"/>
    <n v="0"/>
    <n v="1"/>
    <n v="0"/>
    <n v="0"/>
    <n v="0"/>
    <n v="0"/>
    <n v="3"/>
    <n v="11"/>
    <x v="0"/>
    <x v="31"/>
    <n v="2689"/>
    <n v="0"/>
    <n v="1"/>
    <n v="0"/>
    <n v="0"/>
    <n v="0"/>
    <n v="0"/>
    <n v="0"/>
    <n v="0"/>
    <n v="1"/>
    <n v="0"/>
    <x v="366"/>
    <n v="817"/>
    <n v="1"/>
    <x v="1"/>
    <s v=""/>
    <s v=""/>
    <n v="815"/>
    <s v=""/>
    <s v=""/>
  </r>
  <r>
    <s v="X587"/>
    <x v="424"/>
    <n v="0"/>
    <n v="1"/>
    <x v="1"/>
    <n v="77"/>
    <n v="225"/>
    <n v="162"/>
    <n v="387"/>
    <n v="106"/>
    <n v="36"/>
    <n v="29"/>
    <n v="1"/>
    <n v="5"/>
    <n v="10"/>
    <n v="8"/>
    <n v="3"/>
    <n v="0"/>
    <n v="0"/>
    <n v="0"/>
    <n v="0"/>
    <n v="0"/>
    <n v="0"/>
    <n v="3"/>
    <n v="11"/>
    <x v="0"/>
    <x v="26"/>
    <n v="2368"/>
    <n v="0"/>
    <n v="1"/>
    <n v="0"/>
    <n v="0"/>
    <n v="0"/>
    <n v="0"/>
    <n v="0"/>
    <n v="1"/>
    <n v="0"/>
    <n v="0"/>
    <x v="367"/>
    <n v="887"/>
    <n v="0"/>
    <x v="1"/>
    <s v=""/>
    <s v=""/>
    <n v="225"/>
    <s v=""/>
    <s v=""/>
  </r>
  <r>
    <s v="X588"/>
    <x v="425"/>
    <n v="0"/>
    <n v="0"/>
    <x v="0"/>
    <n v="19"/>
    <n v="331"/>
    <n v="197"/>
    <n v="170"/>
    <n v="58"/>
    <n v="152"/>
    <n v="35"/>
    <n v="1"/>
    <n v="2"/>
    <n v="8"/>
    <n v="13"/>
    <n v="1"/>
    <n v="0"/>
    <n v="0"/>
    <n v="0"/>
    <n v="0"/>
    <n v="0"/>
    <n v="0"/>
    <n v="3"/>
    <n v="11"/>
    <x v="0"/>
    <x v="10"/>
    <n v="2406"/>
    <n v="0"/>
    <n v="1"/>
    <n v="0"/>
    <n v="0"/>
    <n v="0"/>
    <n v="0"/>
    <n v="0"/>
    <n v="0"/>
    <n v="0"/>
    <n v="1"/>
    <x v="368"/>
    <n v="873"/>
    <n v="0"/>
    <x v="1"/>
    <s v=""/>
    <s v=""/>
    <n v="331"/>
    <s v=""/>
    <s v=""/>
  </r>
  <r>
    <s v="X594"/>
    <x v="426"/>
    <n v="0"/>
    <n v="1"/>
    <x v="1"/>
    <n v="62"/>
    <n v="614"/>
    <n v="35"/>
    <n v="160"/>
    <n v="58"/>
    <n v="35"/>
    <n v="35"/>
    <n v="2"/>
    <n v="5"/>
    <n v="8"/>
    <n v="10"/>
    <n v="5"/>
    <n v="0"/>
    <n v="0"/>
    <n v="0"/>
    <n v="0"/>
    <n v="0"/>
    <n v="0"/>
    <n v="3"/>
    <n v="11"/>
    <x v="0"/>
    <x v="35"/>
    <n v="2702"/>
    <n v="0"/>
    <n v="1"/>
    <n v="0"/>
    <n v="0"/>
    <n v="0"/>
    <n v="0"/>
    <n v="0"/>
    <n v="1"/>
    <n v="0"/>
    <n v="0"/>
    <x v="369"/>
    <n v="867"/>
    <n v="0"/>
    <x v="1"/>
    <s v=""/>
    <s v=""/>
    <n v="614"/>
    <s v=""/>
    <s v=""/>
  </r>
  <r>
    <s v="X595"/>
    <x v="427"/>
    <n v="1"/>
    <n v="0"/>
    <x v="1"/>
    <n v="7"/>
    <n v="384"/>
    <n v="25"/>
    <n v="292"/>
    <n v="130"/>
    <n v="41"/>
    <n v="64"/>
    <n v="3"/>
    <n v="8"/>
    <n v="8"/>
    <n v="6"/>
    <n v="6"/>
    <n v="1"/>
    <n v="0"/>
    <n v="0"/>
    <n v="0"/>
    <n v="0"/>
    <n v="0"/>
    <n v="3"/>
    <n v="11"/>
    <x v="0"/>
    <x v="12"/>
    <n v="2479"/>
    <n v="0"/>
    <n v="1"/>
    <n v="0"/>
    <n v="0"/>
    <n v="0"/>
    <n v="0"/>
    <n v="0"/>
    <n v="1"/>
    <n v="0"/>
    <n v="0"/>
    <x v="370"/>
    <n v="808"/>
    <n v="1"/>
    <x v="1"/>
    <s v=""/>
    <s v=""/>
    <n v="384"/>
    <s v=""/>
    <s v=""/>
  </r>
  <r>
    <s v="X599"/>
    <x v="428"/>
    <n v="0"/>
    <n v="1"/>
    <x v="1"/>
    <n v="72"/>
    <n v="686"/>
    <n v="17"/>
    <n v="142"/>
    <n v="23"/>
    <n v="26"/>
    <n v="35"/>
    <n v="8"/>
    <n v="6"/>
    <n v="4"/>
    <n v="13"/>
    <n v="6"/>
    <n v="0"/>
    <n v="0"/>
    <n v="0"/>
    <n v="0"/>
    <n v="0"/>
    <n v="0"/>
    <n v="3"/>
    <n v="11"/>
    <x v="0"/>
    <x v="13"/>
    <n v="2656"/>
    <n v="0"/>
    <n v="1"/>
    <n v="0"/>
    <n v="0"/>
    <n v="0"/>
    <n v="0"/>
    <n v="0"/>
    <n v="0"/>
    <n v="0"/>
    <n v="1"/>
    <x v="371"/>
    <n v="859"/>
    <n v="0"/>
    <x v="1"/>
    <s v=""/>
    <s v=""/>
    <n v="686"/>
    <s v=""/>
    <s v=""/>
  </r>
  <r>
    <s v="X600"/>
    <x v="429"/>
    <n v="0"/>
    <n v="0"/>
    <x v="0"/>
    <n v="65"/>
    <n v="750"/>
    <n v="8"/>
    <n v="125"/>
    <n v="11"/>
    <n v="8"/>
    <n v="26"/>
    <n v="1"/>
    <n v="4"/>
    <n v="3"/>
    <n v="6"/>
    <n v="2"/>
    <n v="0"/>
    <n v="0"/>
    <n v="1"/>
    <n v="0"/>
    <n v="0"/>
    <n v="0"/>
    <n v="3"/>
    <n v="11"/>
    <x v="0"/>
    <x v="24"/>
    <n v="2260"/>
    <n v="0"/>
    <n v="1"/>
    <n v="0"/>
    <n v="0"/>
    <n v="0"/>
    <n v="0"/>
    <n v="0"/>
    <n v="0"/>
    <n v="1"/>
    <n v="0"/>
    <x v="63"/>
    <n v="876"/>
    <n v="1"/>
    <x v="1"/>
    <s v=""/>
    <s v=""/>
    <n v="750"/>
    <s v=""/>
    <s v=""/>
  </r>
  <r>
    <s v="X601"/>
    <x v="430"/>
    <n v="0"/>
    <n v="1"/>
    <x v="1"/>
    <n v="16"/>
    <n v="666"/>
    <n v="35"/>
    <n v="124"/>
    <n v="69"/>
    <n v="8"/>
    <n v="26"/>
    <n v="1"/>
    <n v="5"/>
    <n v="3"/>
    <n v="5"/>
    <n v="3"/>
    <n v="0"/>
    <n v="0"/>
    <n v="0"/>
    <n v="0"/>
    <n v="0"/>
    <n v="0"/>
    <n v="3"/>
    <n v="11"/>
    <x v="0"/>
    <x v="25"/>
    <n v="2758"/>
    <n v="0"/>
    <n v="1"/>
    <n v="0"/>
    <n v="0"/>
    <n v="0"/>
    <n v="0"/>
    <n v="0"/>
    <n v="0"/>
    <n v="0"/>
    <n v="1"/>
    <x v="63"/>
    <n v="876"/>
    <n v="0"/>
    <x v="1"/>
    <s v=""/>
    <s v=""/>
    <n v="666"/>
    <s v=""/>
    <s v=""/>
  </r>
  <r>
    <s v="X602"/>
    <x v="431"/>
    <n v="0"/>
    <n v="0"/>
    <x v="0"/>
    <n v="61"/>
    <n v="183"/>
    <n v="33"/>
    <n v="493"/>
    <n v="59"/>
    <n v="103"/>
    <n v="57"/>
    <n v="1"/>
    <n v="4"/>
    <n v="3"/>
    <n v="10"/>
    <n v="2"/>
    <n v="0"/>
    <n v="0"/>
    <n v="0"/>
    <n v="0"/>
    <n v="0"/>
    <n v="0"/>
    <n v="3"/>
    <n v="11"/>
    <x v="0"/>
    <x v="2"/>
    <n v="2667"/>
    <n v="0"/>
    <n v="1"/>
    <n v="0"/>
    <n v="0"/>
    <n v="0"/>
    <n v="0"/>
    <n v="0"/>
    <n v="1"/>
    <n v="0"/>
    <n v="0"/>
    <x v="63"/>
    <n v="814"/>
    <n v="0"/>
    <x v="1"/>
    <s v=""/>
    <s v=""/>
    <n v="183"/>
    <s v=""/>
    <s v=""/>
  </r>
  <r>
    <s v="X604"/>
    <x v="432"/>
    <n v="0"/>
    <n v="0"/>
    <x v="0"/>
    <n v="2"/>
    <n v="318"/>
    <n v="8"/>
    <n v="407"/>
    <n v="150"/>
    <n v="35"/>
    <n v="8"/>
    <n v="1"/>
    <n v="2"/>
    <n v="8"/>
    <n v="13"/>
    <n v="0"/>
    <n v="0"/>
    <n v="0"/>
    <n v="0"/>
    <n v="0"/>
    <n v="0"/>
    <n v="0"/>
    <n v="3"/>
    <n v="11"/>
    <x v="0"/>
    <x v="13"/>
    <n v="2305"/>
    <n v="0"/>
    <n v="1"/>
    <n v="0"/>
    <n v="0"/>
    <n v="0"/>
    <n v="0"/>
    <n v="0"/>
    <n v="1"/>
    <n v="0"/>
    <n v="0"/>
    <x v="372"/>
    <n v="910"/>
    <n v="0"/>
    <x v="1"/>
    <s v=""/>
    <s v=""/>
    <n v="318"/>
    <s v=""/>
    <s v=""/>
  </r>
  <r>
    <s v="X609"/>
    <x v="433"/>
    <n v="0"/>
    <n v="1"/>
    <x v="1"/>
    <n v="50"/>
    <n v="407"/>
    <n v="53"/>
    <n v="221"/>
    <n v="58"/>
    <n v="150"/>
    <n v="26"/>
    <n v="4"/>
    <n v="4"/>
    <n v="3"/>
    <n v="6"/>
    <n v="4"/>
    <n v="0"/>
    <n v="0"/>
    <n v="0"/>
    <n v="0"/>
    <n v="0"/>
    <n v="0"/>
    <n v="3"/>
    <n v="11"/>
    <x v="0"/>
    <x v="26"/>
    <n v="2756"/>
    <n v="0"/>
    <n v="1"/>
    <n v="0"/>
    <n v="0"/>
    <n v="0"/>
    <n v="0"/>
    <n v="0"/>
    <n v="1"/>
    <n v="0"/>
    <n v="0"/>
    <x v="373"/>
    <n v="863"/>
    <n v="0"/>
    <x v="1"/>
    <s v=""/>
    <s v=""/>
    <n v="407"/>
    <s v=""/>
    <s v=""/>
  </r>
  <r>
    <s v="X610"/>
    <x v="434"/>
    <n v="0"/>
    <n v="0"/>
    <x v="0"/>
    <n v="72"/>
    <n v="572"/>
    <n v="8"/>
    <n v="232"/>
    <n v="23"/>
    <n v="62"/>
    <n v="17"/>
    <n v="1"/>
    <n v="4"/>
    <n v="3"/>
    <n v="6"/>
    <n v="1"/>
    <n v="0"/>
    <n v="0"/>
    <n v="0"/>
    <n v="1"/>
    <n v="0"/>
    <n v="0"/>
    <n v="3"/>
    <n v="11"/>
    <x v="0"/>
    <x v="28"/>
    <n v="2160"/>
    <n v="0"/>
    <n v="1"/>
    <n v="0"/>
    <n v="0"/>
    <n v="0"/>
    <n v="0"/>
    <n v="0"/>
    <n v="0"/>
    <n v="1"/>
    <n v="0"/>
    <x v="374"/>
    <n v="880"/>
    <n v="1"/>
    <x v="1"/>
    <s v=""/>
    <s v=""/>
    <n v="572"/>
    <s v=""/>
    <s v=""/>
  </r>
  <r>
    <s v="X611"/>
    <x v="435"/>
    <n v="0"/>
    <n v="1"/>
    <x v="1"/>
    <n v="37"/>
    <n v="702"/>
    <n v="17"/>
    <n v="151"/>
    <n v="0"/>
    <n v="8"/>
    <n v="35"/>
    <n v="5"/>
    <n v="5"/>
    <n v="6"/>
    <n v="12"/>
    <n v="2"/>
    <n v="0"/>
    <n v="0"/>
    <n v="0"/>
    <n v="0"/>
    <n v="0"/>
    <n v="0"/>
    <n v="3"/>
    <n v="11"/>
    <x v="0"/>
    <x v="5"/>
    <n v="2339"/>
    <n v="0"/>
    <n v="1"/>
    <n v="0"/>
    <n v="0"/>
    <n v="0"/>
    <n v="0"/>
    <n v="0"/>
    <n v="0"/>
    <n v="0"/>
    <n v="1"/>
    <x v="375"/>
    <n v="843"/>
    <n v="0"/>
    <x v="1"/>
    <s v=""/>
    <s v=""/>
    <n v="702"/>
    <s v=""/>
    <s v=""/>
  </r>
  <r>
    <s v="X612"/>
    <x v="436"/>
    <n v="0"/>
    <n v="2"/>
    <x v="2"/>
    <n v="56"/>
    <n v="295"/>
    <n v="106"/>
    <n v="271"/>
    <n v="75"/>
    <n v="98"/>
    <n v="65"/>
    <n v="4"/>
    <n v="6"/>
    <n v="4"/>
    <n v="12"/>
    <n v="6"/>
    <n v="0"/>
    <n v="0"/>
    <n v="0"/>
    <n v="0"/>
    <n v="0"/>
    <n v="0"/>
    <n v="3"/>
    <n v="11"/>
    <x v="0"/>
    <x v="28"/>
    <n v="2671"/>
    <n v="0"/>
    <n v="1"/>
    <n v="0"/>
    <n v="0"/>
    <n v="0"/>
    <n v="0"/>
    <n v="0"/>
    <n v="1"/>
    <n v="0"/>
    <n v="0"/>
    <x v="376"/>
    <n v="780"/>
    <n v="0"/>
    <x v="1"/>
    <s v=""/>
    <s v=""/>
    <n v="295"/>
    <s v=""/>
    <s v=""/>
  </r>
  <r>
    <s v="X613"/>
    <x v="437"/>
    <n v="0"/>
    <n v="1"/>
    <x v="1"/>
    <n v="57"/>
    <n v="200"/>
    <n v="193"/>
    <n v="100"/>
    <n v="46"/>
    <n v="185"/>
    <n v="185"/>
    <n v="2"/>
    <n v="6"/>
    <n v="2"/>
    <n v="12"/>
    <n v="3"/>
    <n v="0"/>
    <n v="0"/>
    <n v="0"/>
    <n v="0"/>
    <n v="0"/>
    <n v="0"/>
    <n v="3"/>
    <n v="11"/>
    <x v="0"/>
    <x v="37"/>
    <n v="2320"/>
    <n v="0"/>
    <n v="1"/>
    <n v="0"/>
    <n v="0"/>
    <n v="0"/>
    <n v="1"/>
    <n v="0"/>
    <n v="0"/>
    <n v="0"/>
    <n v="0"/>
    <x v="377"/>
    <n v="539"/>
    <n v="0"/>
    <x v="1"/>
    <s v=""/>
    <s v=""/>
    <n v="200"/>
    <s v=""/>
    <s v=""/>
  </r>
  <r>
    <s v="X615"/>
    <x v="438"/>
    <n v="0"/>
    <n v="1"/>
    <x v="1"/>
    <n v="21"/>
    <n v="519"/>
    <n v="50"/>
    <n v="167"/>
    <n v="130"/>
    <n v="0"/>
    <n v="41"/>
    <n v="1"/>
    <n v="8"/>
    <n v="3"/>
    <n v="11"/>
    <n v="3"/>
    <n v="0"/>
    <n v="1"/>
    <n v="0"/>
    <n v="0"/>
    <n v="0"/>
    <n v="0"/>
    <n v="3"/>
    <n v="11"/>
    <x v="0"/>
    <x v="37"/>
    <n v="2302"/>
    <n v="0"/>
    <n v="1"/>
    <n v="0"/>
    <n v="0"/>
    <n v="0"/>
    <n v="0"/>
    <n v="0"/>
    <n v="0"/>
    <n v="1"/>
    <n v="0"/>
    <x v="378"/>
    <n v="825"/>
    <n v="1"/>
    <x v="1"/>
    <s v=""/>
    <s v=""/>
    <n v="519"/>
    <s v=""/>
    <s v=""/>
  </r>
  <r>
    <s v="X618"/>
    <x v="439"/>
    <n v="0"/>
    <n v="0"/>
    <x v="0"/>
    <n v="93"/>
    <n v="444"/>
    <n v="44"/>
    <n v="382"/>
    <n v="11"/>
    <n v="8"/>
    <n v="17"/>
    <n v="1"/>
    <n v="3"/>
    <n v="7"/>
    <n v="13"/>
    <n v="2"/>
    <n v="0"/>
    <n v="0"/>
    <n v="0"/>
    <n v="0"/>
    <n v="0"/>
    <n v="1"/>
    <n v="3"/>
    <n v="11"/>
    <x v="0"/>
    <x v="16"/>
    <n v="2276"/>
    <n v="0"/>
    <n v="1"/>
    <n v="0"/>
    <n v="0"/>
    <n v="0"/>
    <n v="0"/>
    <n v="0"/>
    <n v="1"/>
    <n v="0"/>
    <n v="0"/>
    <x v="379"/>
    <n v="872"/>
    <n v="0"/>
    <x v="1"/>
    <s v=""/>
    <s v=""/>
    <n v="444"/>
    <s v=""/>
    <s v=""/>
  </r>
  <r>
    <s v="X619"/>
    <x v="440"/>
    <n v="0"/>
    <n v="1"/>
    <x v="1"/>
    <n v="41"/>
    <n v="674"/>
    <n v="62"/>
    <n v="134"/>
    <n v="0"/>
    <n v="26"/>
    <n v="8"/>
    <n v="4"/>
    <n v="7"/>
    <n v="3"/>
    <n v="13"/>
    <n v="5"/>
    <n v="0"/>
    <n v="0"/>
    <n v="0"/>
    <n v="0"/>
    <n v="0"/>
    <n v="0"/>
    <n v="3"/>
    <n v="11"/>
    <x v="0"/>
    <x v="3"/>
    <n v="2174"/>
    <n v="0"/>
    <n v="1"/>
    <n v="0"/>
    <n v="0"/>
    <n v="0"/>
    <n v="0"/>
    <n v="0"/>
    <n v="0"/>
    <n v="0"/>
    <n v="1"/>
    <x v="380"/>
    <n v="888"/>
    <n v="0"/>
    <x v="1"/>
    <s v=""/>
    <s v=""/>
    <n v="674"/>
    <s v=""/>
    <s v=""/>
  </r>
  <r>
    <s v="X622"/>
    <x v="441"/>
    <n v="0"/>
    <n v="0"/>
    <x v="0"/>
    <n v="83"/>
    <n v="307"/>
    <n v="26"/>
    <n v="360"/>
    <n v="138"/>
    <n v="31"/>
    <n v="40"/>
    <n v="1"/>
    <n v="6"/>
    <n v="9"/>
    <n v="5"/>
    <n v="3"/>
    <n v="0"/>
    <n v="0"/>
    <n v="0"/>
    <n v="1"/>
    <n v="0"/>
    <n v="0"/>
    <n v="3"/>
    <n v="11"/>
    <x v="0"/>
    <x v="9"/>
    <n v="2314"/>
    <n v="0"/>
    <n v="1"/>
    <n v="0"/>
    <n v="0"/>
    <n v="0"/>
    <n v="0"/>
    <n v="0"/>
    <n v="1"/>
    <n v="0"/>
    <n v="0"/>
    <x v="66"/>
    <n v="822"/>
    <n v="1"/>
    <x v="1"/>
    <s v=""/>
    <s v=""/>
    <n v="307"/>
    <s v=""/>
    <s v=""/>
  </r>
  <r>
    <s v="X625"/>
    <x v="442"/>
    <n v="0"/>
    <n v="1"/>
    <x v="1"/>
    <n v="50"/>
    <n v="340"/>
    <n v="108"/>
    <n v="185"/>
    <n v="130"/>
    <n v="38"/>
    <n v="100"/>
    <n v="2"/>
    <n v="6"/>
    <n v="6"/>
    <n v="9"/>
    <n v="3"/>
    <n v="0"/>
    <n v="0"/>
    <n v="0"/>
    <n v="0"/>
    <n v="0"/>
    <n v="0"/>
    <n v="3"/>
    <n v="11"/>
    <x v="0"/>
    <x v="31"/>
    <n v="2606"/>
    <n v="0"/>
    <n v="1"/>
    <n v="0"/>
    <n v="0"/>
    <n v="0"/>
    <n v="0"/>
    <n v="0"/>
    <n v="1"/>
    <n v="0"/>
    <n v="0"/>
    <x v="381"/>
    <n v="701"/>
    <n v="0"/>
    <x v="1"/>
    <s v=""/>
    <s v=""/>
    <n v="340"/>
    <s v=""/>
    <s v=""/>
  </r>
  <r>
    <s v="X626"/>
    <x v="443"/>
    <n v="0"/>
    <n v="0"/>
    <x v="0"/>
    <n v="65"/>
    <n v="629"/>
    <n v="17"/>
    <n v="177"/>
    <n v="69"/>
    <n v="0"/>
    <n v="8"/>
    <n v="1"/>
    <n v="5"/>
    <n v="3"/>
    <n v="5"/>
    <n v="2"/>
    <n v="0"/>
    <n v="0"/>
    <n v="0"/>
    <n v="0"/>
    <n v="0"/>
    <n v="1"/>
    <n v="3"/>
    <n v="11"/>
    <x v="0"/>
    <x v="27"/>
    <n v="2472"/>
    <n v="0"/>
    <n v="1"/>
    <n v="0"/>
    <n v="0"/>
    <n v="0"/>
    <n v="0"/>
    <n v="0"/>
    <n v="0"/>
    <n v="1"/>
    <n v="0"/>
    <x v="382"/>
    <n v="884"/>
    <n v="0"/>
    <x v="1"/>
    <s v=""/>
    <s v=""/>
    <n v="629"/>
    <s v=""/>
    <s v=""/>
  </r>
  <r>
    <s v="X630"/>
    <x v="444"/>
    <n v="0"/>
    <n v="0"/>
    <x v="0"/>
    <n v="73"/>
    <n v="504"/>
    <n v="23"/>
    <n v="117"/>
    <n v="179"/>
    <n v="28"/>
    <n v="44"/>
    <n v="1"/>
    <n v="6"/>
    <n v="5"/>
    <n v="4"/>
    <n v="4"/>
    <n v="0"/>
    <n v="0"/>
    <n v="0"/>
    <n v="1"/>
    <n v="0"/>
    <n v="0"/>
    <n v="3"/>
    <n v="11"/>
    <x v="1"/>
    <x v="3"/>
    <n v="2828"/>
    <n v="0"/>
    <n v="1"/>
    <n v="0"/>
    <n v="0"/>
    <n v="0"/>
    <n v="0"/>
    <n v="0"/>
    <n v="1"/>
    <n v="0"/>
    <n v="0"/>
    <x v="67"/>
    <n v="807"/>
    <n v="1"/>
    <x v="1"/>
    <s v=""/>
    <s v=""/>
    <n v="504"/>
    <s v=""/>
    <s v=""/>
  </r>
  <r>
    <s v="X631"/>
    <x v="445"/>
    <n v="0"/>
    <n v="0"/>
    <x v="0"/>
    <n v="23"/>
    <n v="217"/>
    <n v="77"/>
    <n v="373"/>
    <n v="111"/>
    <n v="23"/>
    <n v="93"/>
    <n v="1"/>
    <n v="3"/>
    <n v="6"/>
    <n v="12"/>
    <n v="1"/>
    <n v="0"/>
    <n v="0"/>
    <n v="0"/>
    <n v="0"/>
    <n v="0"/>
    <n v="0"/>
    <n v="3"/>
    <n v="11"/>
    <x v="0"/>
    <x v="46"/>
    <n v="2429"/>
    <n v="0"/>
    <n v="1"/>
    <n v="0"/>
    <n v="0"/>
    <n v="0"/>
    <n v="0"/>
    <n v="0"/>
    <n v="1"/>
    <n v="0"/>
    <n v="0"/>
    <x v="383"/>
    <n v="708"/>
    <n v="0"/>
    <x v="1"/>
    <s v=""/>
    <s v=""/>
    <n v="217"/>
    <s v=""/>
    <s v=""/>
  </r>
  <r>
    <s v="X632"/>
    <x v="446"/>
    <n v="0"/>
    <n v="1"/>
    <x v="1"/>
    <n v="2"/>
    <n v="522"/>
    <n v="0"/>
    <n v="257"/>
    <n v="32"/>
    <n v="16"/>
    <n v="66"/>
    <n v="4"/>
    <n v="2"/>
    <n v="2"/>
    <n v="8"/>
    <n v="7"/>
    <n v="0"/>
    <n v="0"/>
    <n v="0"/>
    <n v="1"/>
    <n v="0"/>
    <n v="0"/>
    <n v="3"/>
    <n v="11"/>
    <x v="1"/>
    <x v="9"/>
    <n v="2338"/>
    <n v="0"/>
    <n v="1"/>
    <n v="0"/>
    <n v="0"/>
    <n v="0"/>
    <n v="0"/>
    <n v="0"/>
    <n v="1"/>
    <n v="0"/>
    <n v="0"/>
    <x v="384"/>
    <n v="761"/>
    <n v="1"/>
    <x v="1"/>
    <s v=""/>
    <s v=""/>
    <n v="522"/>
    <s v=""/>
    <s v=""/>
  </r>
  <r>
    <s v="X633"/>
    <x v="447"/>
    <n v="0"/>
    <n v="0"/>
    <x v="0"/>
    <n v="83"/>
    <n v="199"/>
    <n v="66"/>
    <n v="315"/>
    <n v="97"/>
    <n v="174"/>
    <n v="41"/>
    <n v="1"/>
    <n v="4"/>
    <n v="3"/>
    <n v="5"/>
    <n v="2"/>
    <n v="0"/>
    <n v="0"/>
    <n v="0"/>
    <n v="0"/>
    <n v="0"/>
    <n v="0"/>
    <n v="3"/>
    <n v="11"/>
    <x v="0"/>
    <x v="18"/>
    <n v="2659"/>
    <n v="0"/>
    <n v="1"/>
    <n v="0"/>
    <n v="0"/>
    <n v="0"/>
    <n v="0"/>
    <n v="0"/>
    <n v="1"/>
    <n v="0"/>
    <n v="0"/>
    <x v="385"/>
    <n v="810"/>
    <n v="0"/>
    <x v="1"/>
    <s v=""/>
    <s v=""/>
    <n v="199"/>
    <s v=""/>
    <s v=""/>
  </r>
  <r>
    <s v="X635"/>
    <x v="448"/>
    <n v="0"/>
    <n v="1"/>
    <x v="1"/>
    <n v="13"/>
    <n v="129"/>
    <n v="129"/>
    <n v="259"/>
    <n v="168"/>
    <n v="121"/>
    <n v="83"/>
    <n v="5"/>
    <n v="6"/>
    <n v="3"/>
    <n v="12"/>
    <n v="4"/>
    <n v="0"/>
    <n v="0"/>
    <n v="0"/>
    <n v="0"/>
    <n v="0"/>
    <n v="0"/>
    <n v="3"/>
    <n v="11"/>
    <x v="0"/>
    <x v="5"/>
    <n v="2324"/>
    <n v="0"/>
    <n v="1"/>
    <n v="0"/>
    <n v="0"/>
    <n v="0"/>
    <n v="1"/>
    <n v="0"/>
    <n v="0"/>
    <n v="0"/>
    <n v="0"/>
    <x v="386"/>
    <n v="723"/>
    <n v="0"/>
    <x v="1"/>
    <s v=""/>
    <s v=""/>
    <n v="129"/>
    <s v=""/>
    <s v=""/>
  </r>
  <r>
    <s v="X638"/>
    <x v="449"/>
    <n v="1"/>
    <n v="0"/>
    <x v="1"/>
    <n v="21"/>
    <n v="238"/>
    <n v="115"/>
    <n v="215"/>
    <n v="169"/>
    <n v="69"/>
    <n v="76"/>
    <n v="3"/>
    <n v="5"/>
    <n v="3"/>
    <n v="13"/>
    <n v="4"/>
    <n v="0"/>
    <n v="0"/>
    <n v="0"/>
    <n v="0"/>
    <n v="0"/>
    <n v="0"/>
    <n v="3"/>
    <n v="11"/>
    <x v="0"/>
    <x v="43"/>
    <n v="2426"/>
    <n v="0"/>
    <n v="1"/>
    <n v="0"/>
    <n v="0"/>
    <n v="0"/>
    <n v="0"/>
    <n v="0"/>
    <n v="1"/>
    <n v="0"/>
    <n v="0"/>
    <x v="68"/>
    <n v="730"/>
    <n v="0"/>
    <x v="1"/>
    <s v=""/>
    <s v=""/>
    <n v="238"/>
    <s v=""/>
    <s v=""/>
  </r>
  <r>
    <s v="X640"/>
    <x v="450"/>
    <n v="0"/>
    <n v="1"/>
    <x v="1"/>
    <n v="57"/>
    <n v="387"/>
    <n v="84"/>
    <n v="141"/>
    <n v="73"/>
    <n v="35"/>
    <n v="162"/>
    <n v="3"/>
    <n v="4"/>
    <n v="4"/>
    <n v="12"/>
    <n v="2"/>
    <n v="0"/>
    <n v="0"/>
    <n v="0"/>
    <n v="0"/>
    <n v="0"/>
    <n v="0"/>
    <n v="3"/>
    <n v="11"/>
    <x v="0"/>
    <x v="17"/>
    <n v="2483"/>
    <n v="0"/>
    <n v="1"/>
    <n v="0"/>
    <n v="0"/>
    <n v="0"/>
    <n v="0"/>
    <n v="0"/>
    <n v="1"/>
    <n v="0"/>
    <n v="0"/>
    <x v="68"/>
    <n v="558"/>
    <n v="0"/>
    <x v="1"/>
    <s v=""/>
    <s v=""/>
    <n v="387"/>
    <s v=""/>
    <s v=""/>
  </r>
  <r>
    <s v="X641"/>
    <x v="451"/>
    <n v="0"/>
    <n v="1"/>
    <x v="1"/>
    <n v="93"/>
    <n v="714"/>
    <n v="8"/>
    <n v="99"/>
    <n v="11"/>
    <n v="0"/>
    <n v="47"/>
    <n v="4"/>
    <n v="10"/>
    <n v="7"/>
    <n v="5"/>
    <n v="8"/>
    <n v="1"/>
    <n v="0"/>
    <n v="0"/>
    <n v="0"/>
    <n v="0"/>
    <n v="0"/>
    <n v="3"/>
    <n v="11"/>
    <x v="0"/>
    <x v="29"/>
    <n v="2734"/>
    <n v="0"/>
    <n v="1"/>
    <n v="0"/>
    <n v="0"/>
    <n v="0"/>
    <n v="0"/>
    <n v="0"/>
    <n v="1"/>
    <n v="0"/>
    <n v="0"/>
    <x v="387"/>
    <n v="785"/>
    <n v="1"/>
    <x v="1"/>
    <s v=""/>
    <s v=""/>
    <n v="714"/>
    <s v=""/>
    <s v=""/>
  </r>
  <r>
    <s v="X642"/>
    <x v="452"/>
    <n v="0"/>
    <n v="2"/>
    <x v="2"/>
    <n v="36"/>
    <n v="598"/>
    <n v="16"/>
    <n v="141"/>
    <n v="32"/>
    <n v="41"/>
    <n v="49"/>
    <n v="3"/>
    <n v="3"/>
    <n v="3"/>
    <n v="6"/>
    <n v="8"/>
    <n v="0"/>
    <n v="0"/>
    <n v="0"/>
    <n v="0"/>
    <n v="0"/>
    <n v="0"/>
    <n v="3"/>
    <n v="11"/>
    <x v="0"/>
    <x v="26"/>
    <n v="2778"/>
    <n v="0"/>
    <n v="1"/>
    <n v="0"/>
    <n v="0"/>
    <n v="0"/>
    <n v="0"/>
    <n v="0"/>
    <n v="1"/>
    <n v="0"/>
    <n v="0"/>
    <x v="388"/>
    <n v="779"/>
    <n v="0"/>
    <x v="1"/>
    <s v=""/>
    <s v=""/>
    <n v="598"/>
    <s v=""/>
    <s v=""/>
  </r>
  <r>
    <s v="X643"/>
    <x v="453"/>
    <n v="0"/>
    <n v="1"/>
    <x v="1"/>
    <n v="6"/>
    <n v="462"/>
    <n v="61"/>
    <n v="184"/>
    <n v="10"/>
    <n v="53"/>
    <n v="107"/>
    <n v="4"/>
    <n v="7"/>
    <n v="5"/>
    <n v="9"/>
    <n v="6"/>
    <n v="1"/>
    <n v="0"/>
    <n v="0"/>
    <n v="0"/>
    <n v="0"/>
    <n v="0"/>
    <n v="3"/>
    <n v="11"/>
    <x v="1"/>
    <x v="26"/>
    <n v="2740"/>
    <n v="0"/>
    <n v="1"/>
    <n v="0"/>
    <n v="0"/>
    <n v="0"/>
    <n v="0"/>
    <n v="0"/>
    <n v="0"/>
    <n v="0"/>
    <n v="1"/>
    <x v="388"/>
    <n v="663"/>
    <n v="1"/>
    <x v="1"/>
    <s v=""/>
    <s v=""/>
    <n v="462"/>
    <s v=""/>
    <s v=""/>
  </r>
  <r>
    <s v="X647"/>
    <x v="454"/>
    <n v="0"/>
    <n v="0"/>
    <x v="0"/>
    <n v="90"/>
    <n v="524"/>
    <n v="0"/>
    <n v="134"/>
    <n v="28"/>
    <n v="28"/>
    <n v="155"/>
    <n v="1"/>
    <n v="11"/>
    <n v="1"/>
    <n v="8"/>
    <n v="7"/>
    <n v="0"/>
    <n v="0"/>
    <n v="0"/>
    <n v="0"/>
    <n v="0"/>
    <n v="0"/>
    <n v="3"/>
    <n v="11"/>
    <x v="0"/>
    <x v="6"/>
    <n v="2582"/>
    <n v="0"/>
    <n v="1"/>
    <n v="0"/>
    <n v="0"/>
    <n v="0"/>
    <n v="0"/>
    <n v="0"/>
    <n v="1"/>
    <n v="0"/>
    <n v="0"/>
    <x v="389"/>
    <n v="559"/>
    <n v="0"/>
    <x v="1"/>
    <s v=""/>
    <s v=""/>
    <n v="524"/>
    <s v=""/>
    <s v=""/>
  </r>
  <r>
    <s v="X650"/>
    <x v="455"/>
    <n v="0"/>
    <n v="1"/>
    <x v="1"/>
    <n v="4"/>
    <n v="315"/>
    <n v="35"/>
    <n v="322"/>
    <n v="46"/>
    <n v="7"/>
    <n v="143"/>
    <n v="3"/>
    <n v="7"/>
    <n v="2"/>
    <n v="11"/>
    <n v="5"/>
    <n v="0"/>
    <n v="0"/>
    <n v="0"/>
    <n v="0"/>
    <n v="0"/>
    <n v="0"/>
    <n v="3"/>
    <n v="11"/>
    <x v="0"/>
    <x v="18"/>
    <n v="2374"/>
    <n v="0"/>
    <n v="1"/>
    <n v="0"/>
    <n v="0"/>
    <n v="0"/>
    <n v="0"/>
    <n v="0"/>
    <n v="1"/>
    <n v="0"/>
    <n v="0"/>
    <x v="69"/>
    <n v="582"/>
    <n v="0"/>
    <x v="1"/>
    <s v=""/>
    <s v=""/>
    <n v="315"/>
    <s v=""/>
    <s v=""/>
  </r>
  <r>
    <s v="X651"/>
    <x v="456"/>
    <n v="0"/>
    <n v="1"/>
    <x v="1"/>
    <n v="29"/>
    <n v="258"/>
    <n v="107"/>
    <n v="291"/>
    <n v="84"/>
    <n v="37"/>
    <n v="86"/>
    <n v="4"/>
    <n v="10"/>
    <n v="3"/>
    <n v="13"/>
    <n v="7"/>
    <n v="0"/>
    <n v="0"/>
    <n v="0"/>
    <n v="0"/>
    <n v="0"/>
    <n v="0"/>
    <n v="3"/>
    <n v="11"/>
    <x v="0"/>
    <x v="14"/>
    <n v="2628"/>
    <n v="0"/>
    <n v="1"/>
    <n v="0"/>
    <n v="0"/>
    <n v="0"/>
    <n v="0"/>
    <n v="0"/>
    <n v="1"/>
    <n v="0"/>
    <n v="0"/>
    <x v="390"/>
    <n v="691"/>
    <n v="0"/>
    <x v="1"/>
    <s v=""/>
    <s v=""/>
    <n v="258"/>
    <s v=""/>
    <s v=""/>
  </r>
  <r>
    <s v="X654"/>
    <x v="457"/>
    <n v="0"/>
    <n v="1"/>
    <x v="1"/>
    <n v="72"/>
    <n v="393"/>
    <n v="0"/>
    <n v="239"/>
    <n v="90"/>
    <n v="69"/>
    <n v="69"/>
    <n v="6"/>
    <n v="5"/>
    <n v="7"/>
    <n v="9"/>
    <n v="4"/>
    <n v="0"/>
    <n v="0"/>
    <n v="0"/>
    <n v="0"/>
    <n v="0"/>
    <n v="0"/>
    <n v="3"/>
    <n v="11"/>
    <x v="0"/>
    <x v="18"/>
    <n v="2669"/>
    <n v="0"/>
    <n v="1"/>
    <n v="0"/>
    <n v="0"/>
    <n v="0"/>
    <n v="0"/>
    <n v="0"/>
    <n v="0"/>
    <n v="1"/>
    <n v="0"/>
    <x v="391"/>
    <n v="722"/>
    <n v="0"/>
    <x v="1"/>
    <s v=""/>
    <s v=""/>
    <n v="393"/>
    <s v=""/>
    <s v=""/>
  </r>
  <r>
    <s v="X655"/>
    <x v="458"/>
    <n v="0"/>
    <n v="1"/>
    <x v="1"/>
    <n v="92"/>
    <n v="133"/>
    <n v="27"/>
    <n v="421"/>
    <n v="13"/>
    <n v="195"/>
    <n v="71"/>
    <n v="2"/>
    <n v="7"/>
    <n v="3"/>
    <n v="5"/>
    <n v="4"/>
    <n v="0"/>
    <n v="0"/>
    <n v="0"/>
    <n v="0"/>
    <n v="0"/>
    <n v="0"/>
    <n v="3"/>
    <n v="11"/>
    <x v="0"/>
    <x v="37"/>
    <n v="2449"/>
    <n v="0"/>
    <n v="1"/>
    <n v="0"/>
    <n v="0"/>
    <n v="0"/>
    <n v="0"/>
    <n v="0"/>
    <n v="1"/>
    <n v="0"/>
    <n v="0"/>
    <x v="391"/>
    <n v="718"/>
    <n v="0"/>
    <x v="1"/>
    <s v=""/>
    <s v=""/>
    <n v="133"/>
    <s v=""/>
    <s v=""/>
  </r>
  <r>
    <s v="X656"/>
    <x v="459"/>
    <n v="0"/>
    <n v="1"/>
    <x v="1"/>
    <n v="96"/>
    <n v="397"/>
    <n v="46"/>
    <n v="288"/>
    <n v="20"/>
    <n v="38"/>
    <n v="70"/>
    <n v="2"/>
    <n v="6"/>
    <n v="5"/>
    <n v="10"/>
    <n v="3"/>
    <n v="0"/>
    <n v="0"/>
    <n v="0"/>
    <n v="0"/>
    <n v="0"/>
    <n v="0"/>
    <n v="3"/>
    <n v="11"/>
    <x v="0"/>
    <x v="32"/>
    <n v="2760"/>
    <n v="0"/>
    <n v="1"/>
    <n v="0"/>
    <n v="0"/>
    <n v="0"/>
    <n v="0"/>
    <n v="0"/>
    <n v="0"/>
    <n v="1"/>
    <n v="0"/>
    <x v="392"/>
    <n v="719"/>
    <n v="0"/>
    <x v="1"/>
    <s v=""/>
    <s v=""/>
    <n v="397"/>
    <s v=""/>
    <s v=""/>
  </r>
  <r>
    <s v="X659"/>
    <x v="460"/>
    <n v="0"/>
    <n v="1"/>
    <x v="1"/>
    <n v="84"/>
    <n v="675"/>
    <n v="0"/>
    <n v="85"/>
    <n v="10"/>
    <n v="7"/>
    <n v="77"/>
    <n v="5"/>
    <n v="10"/>
    <n v="3"/>
    <n v="8"/>
    <n v="8"/>
    <n v="0"/>
    <n v="0"/>
    <n v="0"/>
    <n v="0"/>
    <n v="0"/>
    <n v="0"/>
    <n v="3"/>
    <n v="11"/>
    <x v="0"/>
    <x v="13"/>
    <n v="2737"/>
    <n v="0"/>
    <n v="1"/>
    <n v="0"/>
    <n v="0"/>
    <n v="0"/>
    <n v="0"/>
    <n v="0"/>
    <n v="1"/>
    <n v="0"/>
    <n v="0"/>
    <x v="393"/>
    <n v="700"/>
    <n v="0"/>
    <x v="1"/>
    <s v=""/>
    <s v=""/>
    <n v="675"/>
    <s v=""/>
    <s v=""/>
  </r>
  <r>
    <s v="X660"/>
    <x v="461"/>
    <n v="0"/>
    <n v="0"/>
    <x v="0"/>
    <n v="18"/>
    <n v="454"/>
    <n v="194"/>
    <n v="106"/>
    <n v="31"/>
    <n v="22"/>
    <n v="43"/>
    <n v="1"/>
    <n v="5"/>
    <n v="4"/>
    <n v="4"/>
    <n v="2"/>
    <n v="0"/>
    <n v="0"/>
    <n v="0"/>
    <n v="0"/>
    <n v="0"/>
    <n v="0"/>
    <n v="3"/>
    <n v="11"/>
    <x v="0"/>
    <x v="23"/>
    <n v="2728"/>
    <n v="0"/>
    <n v="1"/>
    <n v="0"/>
    <n v="0"/>
    <n v="0"/>
    <n v="0"/>
    <n v="0"/>
    <n v="0"/>
    <n v="1"/>
    <n v="0"/>
    <x v="394"/>
    <n v="764"/>
    <n v="0"/>
    <x v="1"/>
    <s v=""/>
    <s v=""/>
    <n v="454"/>
    <s v=""/>
    <s v=""/>
  </r>
  <r>
    <s v="X661"/>
    <x v="462"/>
    <n v="0"/>
    <n v="1"/>
    <x v="1"/>
    <n v="88"/>
    <n v="366"/>
    <n v="124"/>
    <n v="156"/>
    <n v="71"/>
    <n v="78"/>
    <n v="54"/>
    <n v="2"/>
    <n v="5"/>
    <n v="5"/>
    <n v="11"/>
    <n v="2"/>
    <n v="0"/>
    <n v="0"/>
    <n v="0"/>
    <n v="0"/>
    <n v="0"/>
    <n v="0"/>
    <n v="3"/>
    <n v="11"/>
    <x v="0"/>
    <x v="16"/>
    <n v="2702"/>
    <n v="0"/>
    <n v="1"/>
    <n v="0"/>
    <n v="0"/>
    <n v="0"/>
    <n v="0"/>
    <n v="0"/>
    <n v="1"/>
    <n v="0"/>
    <n v="0"/>
    <x v="395"/>
    <n v="741"/>
    <n v="0"/>
    <x v="1"/>
    <s v=""/>
    <s v=""/>
    <n v="366"/>
    <s v=""/>
    <s v=""/>
  </r>
  <r>
    <s v="X663"/>
    <x v="463"/>
    <n v="1"/>
    <n v="0"/>
    <x v="1"/>
    <n v="24"/>
    <n v="163"/>
    <n v="0"/>
    <n v="480"/>
    <n v="0"/>
    <n v="126"/>
    <n v="75"/>
    <n v="1"/>
    <n v="6"/>
    <n v="5"/>
    <n v="8"/>
    <n v="9"/>
    <n v="0"/>
    <n v="1"/>
    <n v="1"/>
    <n v="1"/>
    <n v="0"/>
    <n v="0"/>
    <n v="3"/>
    <n v="11"/>
    <x v="1"/>
    <x v="16"/>
    <n v="2839"/>
    <n v="0"/>
    <n v="1"/>
    <n v="0"/>
    <n v="0"/>
    <n v="0"/>
    <n v="0"/>
    <n v="0"/>
    <n v="0"/>
    <n v="1"/>
    <n v="0"/>
    <x v="396"/>
    <n v="694"/>
    <n v="3"/>
    <x v="1"/>
    <s v=""/>
    <s v=""/>
    <n v="163"/>
    <s v=""/>
    <s v=""/>
  </r>
  <r>
    <s v="X666"/>
    <x v="464"/>
    <n v="0"/>
    <n v="0"/>
    <x v="0"/>
    <n v="92"/>
    <n v="228"/>
    <n v="122"/>
    <n v="122"/>
    <n v="208"/>
    <n v="129"/>
    <n v="30"/>
    <n v="6"/>
    <n v="11"/>
    <n v="2"/>
    <n v="8"/>
    <n v="9"/>
    <n v="0"/>
    <n v="0"/>
    <n v="0"/>
    <n v="0"/>
    <n v="0"/>
    <n v="0"/>
    <n v="3"/>
    <n v="11"/>
    <x v="0"/>
    <x v="21"/>
    <n v="2677"/>
    <n v="0"/>
    <n v="1"/>
    <n v="0"/>
    <n v="0"/>
    <n v="0"/>
    <n v="0"/>
    <n v="1"/>
    <n v="0"/>
    <n v="0"/>
    <n v="0"/>
    <x v="397"/>
    <n v="779"/>
    <n v="0"/>
    <x v="1"/>
    <s v=""/>
    <s v=""/>
    <n v="228"/>
    <s v=""/>
    <s v=""/>
  </r>
  <r>
    <s v="X668"/>
    <x v="465"/>
    <n v="0"/>
    <n v="1"/>
    <x v="1"/>
    <n v="95"/>
    <n v="495"/>
    <n v="33"/>
    <n v="255"/>
    <n v="11"/>
    <n v="33"/>
    <n v="8"/>
    <n v="4"/>
    <n v="6"/>
    <n v="7"/>
    <n v="9"/>
    <n v="4"/>
    <n v="0"/>
    <n v="0"/>
    <n v="0"/>
    <n v="0"/>
    <n v="0"/>
    <n v="0"/>
    <n v="3"/>
    <n v="11"/>
    <x v="0"/>
    <x v="29"/>
    <n v="2353"/>
    <n v="0"/>
    <n v="1"/>
    <n v="0"/>
    <n v="0"/>
    <n v="0"/>
    <n v="0"/>
    <n v="0"/>
    <n v="1"/>
    <n v="0"/>
    <n v="0"/>
    <x v="398"/>
    <n v="819"/>
    <n v="0"/>
    <x v="1"/>
    <s v=""/>
    <s v=""/>
    <n v="495"/>
    <s v=""/>
    <s v=""/>
  </r>
  <r>
    <s v="X670"/>
    <x v="466"/>
    <n v="0"/>
    <n v="0"/>
    <x v="0"/>
    <n v="80"/>
    <n v="656"/>
    <n v="16"/>
    <n v="106"/>
    <n v="32"/>
    <n v="16"/>
    <n v="8"/>
    <n v="1"/>
    <n v="7"/>
    <n v="3"/>
    <n v="12"/>
    <n v="3"/>
    <n v="0"/>
    <n v="0"/>
    <n v="0"/>
    <n v="0"/>
    <n v="0"/>
    <n v="0"/>
    <n v="3"/>
    <n v="11"/>
    <x v="0"/>
    <x v="8"/>
    <n v="2206"/>
    <n v="0"/>
    <n v="1"/>
    <n v="0"/>
    <n v="0"/>
    <n v="0"/>
    <n v="0"/>
    <n v="0"/>
    <n v="0"/>
    <n v="1"/>
    <n v="0"/>
    <x v="399"/>
    <n v="818"/>
    <n v="0"/>
    <x v="1"/>
    <s v=""/>
    <s v=""/>
    <n v="656"/>
    <s v=""/>
    <s v=""/>
  </r>
  <r>
    <s v="X674"/>
    <x v="467"/>
    <n v="0"/>
    <n v="1"/>
    <x v="1"/>
    <n v="57"/>
    <n v="539"/>
    <n v="30"/>
    <n v="92"/>
    <n v="80"/>
    <n v="46"/>
    <n v="38"/>
    <n v="1"/>
    <n v="5"/>
    <n v="3"/>
    <n v="13"/>
    <n v="3"/>
    <n v="0"/>
    <n v="0"/>
    <n v="0"/>
    <n v="0"/>
    <n v="0"/>
    <n v="0"/>
    <n v="3"/>
    <n v="11"/>
    <x v="0"/>
    <x v="6"/>
    <n v="2306"/>
    <n v="0"/>
    <n v="1"/>
    <n v="0"/>
    <n v="0"/>
    <n v="0"/>
    <n v="0"/>
    <n v="0"/>
    <n v="0"/>
    <n v="0"/>
    <n v="1"/>
    <x v="400"/>
    <n v="749"/>
    <n v="0"/>
    <x v="1"/>
    <s v=""/>
    <s v=""/>
    <n v="539"/>
    <s v=""/>
    <s v=""/>
  </r>
  <r>
    <s v="X683"/>
    <x v="468"/>
    <n v="0"/>
    <n v="1"/>
    <x v="1"/>
    <n v="24"/>
    <n v="217"/>
    <n v="38"/>
    <n v="350"/>
    <n v="111"/>
    <n v="85"/>
    <n v="15"/>
    <n v="1"/>
    <n v="4"/>
    <n v="7"/>
    <n v="10"/>
    <n v="1"/>
    <n v="0"/>
    <n v="0"/>
    <n v="0"/>
    <n v="0"/>
    <n v="0"/>
    <n v="0"/>
    <n v="3"/>
    <n v="11"/>
    <x v="0"/>
    <x v="24"/>
    <n v="2168"/>
    <n v="0"/>
    <n v="1"/>
    <n v="0"/>
    <n v="0"/>
    <n v="0"/>
    <n v="0"/>
    <n v="0"/>
    <n v="0"/>
    <n v="1"/>
    <n v="0"/>
    <x v="401"/>
    <n v="786"/>
    <n v="0"/>
    <x v="1"/>
    <s v=""/>
    <s v=""/>
    <n v="217"/>
    <s v=""/>
    <s v=""/>
  </r>
  <r>
    <s v="X689"/>
    <x v="469"/>
    <n v="0"/>
    <n v="0"/>
    <x v="0"/>
    <n v="4"/>
    <n v="448"/>
    <n v="21"/>
    <n v="125"/>
    <n v="52"/>
    <n v="101"/>
    <n v="62"/>
    <n v="0"/>
    <n v="7"/>
    <n v="6"/>
    <n v="8"/>
    <n v="2"/>
    <n v="1"/>
    <n v="0"/>
    <n v="1"/>
    <n v="1"/>
    <n v="0"/>
    <n v="0"/>
    <n v="3"/>
    <n v="11"/>
    <x v="1"/>
    <x v="8"/>
    <n v="2196"/>
    <n v="0"/>
    <n v="1"/>
    <n v="0"/>
    <n v="0"/>
    <n v="0"/>
    <n v="1"/>
    <n v="0"/>
    <n v="0"/>
    <n v="0"/>
    <n v="0"/>
    <x v="402"/>
    <n v="685"/>
    <n v="3"/>
    <x v="1"/>
    <s v=""/>
    <s v=""/>
    <n v="448"/>
    <s v=""/>
    <s v=""/>
  </r>
  <r>
    <s v="X690"/>
    <x v="470"/>
    <n v="1"/>
    <n v="0"/>
    <x v="1"/>
    <n v="47"/>
    <n v="303"/>
    <n v="0"/>
    <n v="280"/>
    <n v="60"/>
    <n v="147"/>
    <n v="15"/>
    <n v="4"/>
    <n v="8"/>
    <n v="2"/>
    <n v="11"/>
    <n v="6"/>
    <n v="0"/>
    <n v="0"/>
    <n v="0"/>
    <n v="0"/>
    <n v="0"/>
    <n v="0"/>
    <n v="3"/>
    <n v="11"/>
    <x v="0"/>
    <x v="10"/>
    <n v="2193"/>
    <n v="0"/>
    <n v="1"/>
    <n v="0"/>
    <n v="0"/>
    <n v="0"/>
    <n v="0"/>
    <n v="0"/>
    <n v="1"/>
    <n v="0"/>
    <n v="0"/>
    <x v="403"/>
    <n v="775"/>
    <n v="0"/>
    <x v="1"/>
    <s v=""/>
    <s v=""/>
    <n v="303"/>
    <s v=""/>
    <s v=""/>
  </r>
  <r>
    <s v="X696"/>
    <x v="471"/>
    <n v="0"/>
    <n v="1"/>
    <x v="1"/>
    <n v="17"/>
    <n v="422"/>
    <n v="7"/>
    <n v="238"/>
    <n v="69"/>
    <n v="46"/>
    <n v="15"/>
    <n v="1"/>
    <n v="7"/>
    <n v="2"/>
    <n v="12"/>
    <n v="4"/>
    <n v="0"/>
    <n v="0"/>
    <n v="0"/>
    <n v="0"/>
    <n v="0"/>
    <n v="0"/>
    <n v="3"/>
    <n v="11"/>
    <x v="0"/>
    <x v="11"/>
    <n v="2798"/>
    <n v="0"/>
    <n v="1"/>
    <n v="0"/>
    <n v="0"/>
    <n v="0"/>
    <n v="0"/>
    <n v="0"/>
    <n v="0"/>
    <n v="0"/>
    <n v="1"/>
    <x v="73"/>
    <n v="767"/>
    <n v="0"/>
    <x v="1"/>
    <s v=""/>
    <s v=""/>
    <n v="422"/>
    <s v=""/>
    <s v=""/>
  </r>
  <r>
    <s v="X702"/>
    <x v="472"/>
    <n v="0"/>
    <n v="1"/>
    <x v="1"/>
    <n v="40"/>
    <n v="329"/>
    <n v="35"/>
    <n v="222"/>
    <n v="130"/>
    <n v="35"/>
    <n v="43"/>
    <n v="2"/>
    <n v="7"/>
    <n v="5"/>
    <n v="8"/>
    <n v="4"/>
    <n v="0"/>
    <n v="0"/>
    <n v="0"/>
    <n v="0"/>
    <n v="0"/>
    <n v="0"/>
    <n v="3"/>
    <n v="11"/>
    <x v="0"/>
    <x v="32"/>
    <n v="2353"/>
    <n v="0"/>
    <n v="1"/>
    <n v="0"/>
    <n v="0"/>
    <n v="0"/>
    <n v="0"/>
    <n v="0"/>
    <n v="0"/>
    <n v="1"/>
    <n v="0"/>
    <x v="404"/>
    <n v="708"/>
    <n v="0"/>
    <x v="1"/>
    <s v=""/>
    <s v=""/>
    <n v="329"/>
    <s v=""/>
    <s v=""/>
  </r>
  <r>
    <s v="X703"/>
    <x v="473"/>
    <n v="0"/>
    <n v="0"/>
    <x v="0"/>
    <n v="68"/>
    <n v="283"/>
    <n v="112"/>
    <n v="151"/>
    <n v="51"/>
    <n v="72"/>
    <n v="125"/>
    <n v="2"/>
    <n v="7"/>
    <n v="2"/>
    <n v="10"/>
    <n v="6"/>
    <n v="0"/>
    <n v="0"/>
    <n v="0"/>
    <n v="0"/>
    <n v="0"/>
    <n v="0"/>
    <n v="3"/>
    <n v="11"/>
    <x v="0"/>
    <x v="10"/>
    <n v="2705"/>
    <n v="0"/>
    <n v="1"/>
    <n v="0"/>
    <n v="0"/>
    <n v="0"/>
    <n v="0"/>
    <n v="0"/>
    <n v="1"/>
    <n v="0"/>
    <n v="0"/>
    <x v="404"/>
    <n v="544"/>
    <n v="0"/>
    <x v="1"/>
    <s v=""/>
    <s v=""/>
    <n v="283"/>
    <s v=""/>
    <s v=""/>
  </r>
  <r>
    <s v="X705"/>
    <x v="474"/>
    <n v="1"/>
    <n v="1"/>
    <x v="2"/>
    <n v="41"/>
    <n v="489"/>
    <n v="6"/>
    <n v="152"/>
    <n v="8"/>
    <n v="6"/>
    <n v="132"/>
    <n v="10"/>
    <n v="9"/>
    <n v="4"/>
    <n v="6"/>
    <n v="8"/>
    <n v="0"/>
    <n v="0"/>
    <n v="0"/>
    <n v="0"/>
    <n v="0"/>
    <n v="0"/>
    <n v="3"/>
    <n v="11"/>
    <x v="1"/>
    <x v="1"/>
    <n v="2802"/>
    <n v="0"/>
    <n v="1"/>
    <n v="0"/>
    <n v="0"/>
    <n v="0"/>
    <n v="0"/>
    <n v="0"/>
    <n v="0"/>
    <n v="0"/>
    <n v="1"/>
    <x v="75"/>
    <n v="529"/>
    <n v="0"/>
    <x v="1"/>
    <s v=""/>
    <s v=""/>
    <n v="489"/>
    <s v=""/>
    <s v=""/>
  </r>
  <r>
    <s v="X708"/>
    <x v="475"/>
    <n v="0"/>
    <n v="2"/>
    <x v="2"/>
    <n v="2"/>
    <n v="622"/>
    <n v="7"/>
    <n v="115"/>
    <n v="30"/>
    <n v="0"/>
    <n v="15"/>
    <n v="2"/>
    <n v="6"/>
    <n v="3"/>
    <n v="12"/>
    <n v="5"/>
    <n v="0"/>
    <n v="0"/>
    <n v="0"/>
    <n v="0"/>
    <n v="0"/>
    <n v="0"/>
    <n v="3"/>
    <n v="11"/>
    <x v="0"/>
    <x v="34"/>
    <n v="2493"/>
    <n v="0"/>
    <n v="1"/>
    <n v="0"/>
    <n v="0"/>
    <n v="0"/>
    <n v="0"/>
    <n v="0"/>
    <n v="0"/>
    <n v="1"/>
    <n v="0"/>
    <x v="77"/>
    <n v="759"/>
    <n v="0"/>
    <x v="1"/>
    <s v=""/>
    <s v=""/>
    <n v="622"/>
    <s v=""/>
    <s v=""/>
  </r>
  <r>
    <s v="X710"/>
    <x v="476"/>
    <n v="0"/>
    <n v="1"/>
    <x v="1"/>
    <n v="80"/>
    <n v="554"/>
    <n v="35"/>
    <n v="113"/>
    <n v="0"/>
    <n v="7"/>
    <n v="78"/>
    <n v="3"/>
    <n v="5"/>
    <n v="3"/>
    <n v="12"/>
    <n v="3"/>
    <n v="0"/>
    <n v="0"/>
    <n v="0"/>
    <n v="0"/>
    <n v="0"/>
    <n v="0"/>
    <n v="3"/>
    <n v="11"/>
    <x v="0"/>
    <x v="17"/>
    <n v="2283"/>
    <n v="0"/>
    <n v="1"/>
    <n v="0"/>
    <n v="0"/>
    <n v="0"/>
    <n v="0"/>
    <n v="0"/>
    <n v="0"/>
    <n v="1"/>
    <n v="0"/>
    <x v="405"/>
    <n v="631"/>
    <n v="0"/>
    <x v="1"/>
    <s v=""/>
    <s v=""/>
    <n v="554"/>
    <s v=""/>
    <s v=""/>
  </r>
  <r>
    <s v="X717"/>
    <x v="477"/>
    <n v="0"/>
    <n v="2"/>
    <x v="2"/>
    <n v="60"/>
    <n v="593"/>
    <n v="30"/>
    <n v="91"/>
    <n v="29"/>
    <n v="22"/>
    <n v="7"/>
    <n v="1"/>
    <n v="6"/>
    <n v="3"/>
    <n v="12"/>
    <n v="4"/>
    <n v="0"/>
    <n v="0"/>
    <n v="0"/>
    <n v="0"/>
    <n v="0"/>
    <n v="0"/>
    <n v="3"/>
    <n v="11"/>
    <x v="0"/>
    <x v="0"/>
    <n v="2472"/>
    <n v="0"/>
    <n v="1"/>
    <n v="0"/>
    <n v="0"/>
    <n v="0"/>
    <n v="0"/>
    <n v="0"/>
    <n v="0"/>
    <n v="0"/>
    <n v="1"/>
    <x v="406"/>
    <n v="758"/>
    <n v="0"/>
    <x v="1"/>
    <s v=""/>
    <s v=""/>
    <n v="593"/>
    <s v=""/>
    <s v=""/>
  </r>
  <r>
    <s v="X719"/>
    <x v="478"/>
    <n v="0"/>
    <n v="1"/>
    <x v="1"/>
    <n v="54"/>
    <n v="642"/>
    <n v="14"/>
    <n v="49"/>
    <n v="0"/>
    <n v="7"/>
    <n v="57"/>
    <n v="1"/>
    <n v="9"/>
    <n v="2"/>
    <n v="9"/>
    <n v="5"/>
    <n v="0"/>
    <n v="0"/>
    <n v="0"/>
    <n v="0"/>
    <n v="0"/>
    <n v="0"/>
    <n v="3"/>
    <n v="11"/>
    <x v="0"/>
    <x v="37"/>
    <n v="2251"/>
    <n v="0"/>
    <n v="1"/>
    <n v="0"/>
    <n v="0"/>
    <n v="0"/>
    <n v="0"/>
    <n v="0"/>
    <n v="1"/>
    <n v="0"/>
    <n v="0"/>
    <x v="407"/>
    <n v="655"/>
    <n v="0"/>
    <x v="1"/>
    <s v=""/>
    <s v=""/>
    <n v="642"/>
    <s v=""/>
    <s v=""/>
  </r>
  <r>
    <s v="X720"/>
    <x v="479"/>
    <n v="0"/>
    <n v="1"/>
    <x v="1"/>
    <n v="98"/>
    <n v="479"/>
    <n v="28"/>
    <n v="136"/>
    <n v="75"/>
    <n v="14"/>
    <n v="35"/>
    <n v="3"/>
    <n v="10"/>
    <n v="3"/>
    <n v="7"/>
    <n v="6"/>
    <n v="0"/>
    <n v="0"/>
    <n v="0"/>
    <n v="0"/>
    <n v="0"/>
    <n v="0"/>
    <n v="3"/>
    <n v="11"/>
    <x v="0"/>
    <x v="6"/>
    <n v="2160"/>
    <n v="0"/>
    <n v="1"/>
    <n v="0"/>
    <n v="0"/>
    <n v="0"/>
    <n v="0"/>
    <n v="0"/>
    <n v="0"/>
    <n v="0"/>
    <n v="1"/>
    <x v="408"/>
    <n v="697"/>
    <n v="0"/>
    <x v="1"/>
    <s v=""/>
    <s v=""/>
    <n v="479"/>
    <s v=""/>
    <s v=""/>
  </r>
  <r>
    <s v="X725"/>
    <x v="480"/>
    <n v="0"/>
    <n v="1"/>
    <x v="1"/>
    <n v="66"/>
    <n v="221"/>
    <n v="104"/>
    <n v="169"/>
    <n v="102"/>
    <n v="78"/>
    <n v="84"/>
    <n v="3"/>
    <n v="9"/>
    <n v="2"/>
    <n v="8"/>
    <n v="7"/>
    <n v="0"/>
    <n v="0"/>
    <n v="0"/>
    <n v="0"/>
    <n v="0"/>
    <n v="1"/>
    <n v="3"/>
    <n v="11"/>
    <x v="0"/>
    <x v="14"/>
    <n v="2679"/>
    <n v="0"/>
    <n v="1"/>
    <n v="0"/>
    <n v="0"/>
    <n v="0"/>
    <n v="0"/>
    <n v="0"/>
    <n v="1"/>
    <n v="0"/>
    <n v="0"/>
    <x v="409"/>
    <n v="590"/>
    <n v="0"/>
    <x v="1"/>
    <s v=""/>
    <s v=""/>
    <n v="221"/>
    <s v=""/>
    <s v=""/>
  </r>
  <r>
    <s v="X726"/>
    <x v="481"/>
    <n v="0"/>
    <n v="1"/>
    <x v="1"/>
    <n v="3"/>
    <n v="180"/>
    <n v="32"/>
    <n v="348"/>
    <n v="76"/>
    <n v="32"/>
    <n v="90"/>
    <n v="2"/>
    <n v="5"/>
    <n v="2"/>
    <n v="12"/>
    <n v="2"/>
    <n v="0"/>
    <n v="0"/>
    <n v="0"/>
    <n v="0"/>
    <n v="0"/>
    <n v="0"/>
    <n v="3"/>
    <n v="11"/>
    <x v="0"/>
    <x v="35"/>
    <n v="2520"/>
    <n v="0"/>
    <n v="1"/>
    <n v="0"/>
    <n v="0"/>
    <n v="0"/>
    <n v="0"/>
    <n v="0"/>
    <n v="1"/>
    <n v="0"/>
    <n v="0"/>
    <x v="409"/>
    <n v="578"/>
    <n v="0"/>
    <x v="1"/>
    <s v=""/>
    <s v=""/>
    <n v="180"/>
    <s v=""/>
    <s v=""/>
  </r>
  <r>
    <s v="X729"/>
    <x v="482"/>
    <n v="1"/>
    <n v="1"/>
    <x v="2"/>
    <n v="4"/>
    <n v="604"/>
    <n v="0"/>
    <n v="100"/>
    <n v="19"/>
    <n v="0"/>
    <n v="28"/>
    <n v="9"/>
    <n v="10"/>
    <n v="2"/>
    <n v="8"/>
    <n v="8"/>
    <n v="0"/>
    <n v="0"/>
    <n v="0"/>
    <n v="0"/>
    <n v="0"/>
    <n v="0"/>
    <n v="3"/>
    <n v="11"/>
    <x v="0"/>
    <x v="10"/>
    <n v="2640"/>
    <n v="0"/>
    <n v="1"/>
    <n v="0"/>
    <n v="0"/>
    <n v="0"/>
    <n v="0"/>
    <n v="0"/>
    <n v="0"/>
    <n v="1"/>
    <n v="0"/>
    <x v="410"/>
    <n v="695"/>
    <n v="0"/>
    <x v="1"/>
    <s v=""/>
    <s v=""/>
    <n v="604"/>
    <s v=""/>
    <s v=""/>
  </r>
  <r>
    <s v="X730"/>
    <x v="483"/>
    <n v="1"/>
    <n v="1"/>
    <x v="2"/>
    <n v="29"/>
    <n v="379"/>
    <n v="6"/>
    <n v="157"/>
    <n v="25"/>
    <n v="91"/>
    <n v="91"/>
    <n v="5"/>
    <n v="9"/>
    <n v="3"/>
    <n v="7"/>
    <n v="7"/>
    <n v="0"/>
    <n v="0"/>
    <n v="0"/>
    <n v="0"/>
    <n v="0"/>
    <n v="0"/>
    <n v="3"/>
    <n v="11"/>
    <x v="0"/>
    <x v="4"/>
    <n v="2536"/>
    <n v="0"/>
    <n v="1"/>
    <n v="0"/>
    <n v="0"/>
    <n v="0"/>
    <n v="0"/>
    <n v="0"/>
    <n v="0"/>
    <n v="1"/>
    <n v="0"/>
    <x v="411"/>
    <n v="567"/>
    <n v="0"/>
    <x v="1"/>
    <s v=""/>
    <s v=""/>
    <n v="379"/>
    <s v=""/>
    <s v=""/>
  </r>
  <r>
    <s v="X733"/>
    <x v="484"/>
    <n v="1"/>
    <n v="1"/>
    <x v="2"/>
    <n v="74"/>
    <n v="539"/>
    <n v="6"/>
    <n v="91"/>
    <n v="8"/>
    <n v="6"/>
    <n v="97"/>
    <n v="13"/>
    <n v="8"/>
    <n v="2"/>
    <n v="9"/>
    <n v="8"/>
    <n v="0"/>
    <n v="0"/>
    <n v="0"/>
    <n v="0"/>
    <n v="0"/>
    <n v="0"/>
    <n v="3"/>
    <n v="11"/>
    <x v="0"/>
    <x v="12"/>
    <n v="2760"/>
    <n v="0"/>
    <n v="1"/>
    <n v="0"/>
    <n v="0"/>
    <n v="0"/>
    <n v="0"/>
    <n v="0"/>
    <n v="0"/>
    <n v="1"/>
    <n v="0"/>
    <x v="412"/>
    <n v="553"/>
    <n v="0"/>
    <x v="1"/>
    <s v=""/>
    <s v=""/>
    <n v="539"/>
    <s v=""/>
    <s v=""/>
  </r>
  <r>
    <s v="X734"/>
    <x v="485"/>
    <n v="0"/>
    <n v="0"/>
    <x v="0"/>
    <n v="72"/>
    <n v="532"/>
    <n v="21"/>
    <n v="127"/>
    <n v="26"/>
    <n v="20"/>
    <n v="20"/>
    <n v="0"/>
    <n v="4"/>
    <n v="2"/>
    <n v="5"/>
    <n v="1"/>
    <n v="0"/>
    <n v="0"/>
    <n v="1"/>
    <n v="0"/>
    <n v="0"/>
    <n v="0"/>
    <n v="3"/>
    <n v="11"/>
    <x v="0"/>
    <x v="7"/>
    <n v="2646"/>
    <n v="0"/>
    <n v="1"/>
    <n v="0"/>
    <n v="0"/>
    <n v="0"/>
    <n v="0"/>
    <n v="0"/>
    <n v="0"/>
    <n v="0"/>
    <n v="1"/>
    <x v="413"/>
    <n v="706"/>
    <n v="1"/>
    <x v="1"/>
    <s v=""/>
    <s v=""/>
    <n v="532"/>
    <s v=""/>
    <s v=""/>
  </r>
  <r>
    <s v="X735"/>
    <x v="486"/>
    <n v="0"/>
    <n v="0"/>
    <x v="0"/>
    <n v="9"/>
    <n v="388"/>
    <n v="14"/>
    <n v="218"/>
    <n v="91"/>
    <n v="14"/>
    <n v="21"/>
    <n v="1"/>
    <n v="4"/>
    <n v="3"/>
    <n v="13"/>
    <n v="2"/>
    <n v="0"/>
    <n v="0"/>
    <n v="0"/>
    <n v="0"/>
    <n v="0"/>
    <n v="0"/>
    <n v="3"/>
    <n v="11"/>
    <x v="0"/>
    <x v="30"/>
    <n v="2611"/>
    <n v="0"/>
    <n v="1"/>
    <n v="0"/>
    <n v="0"/>
    <n v="0"/>
    <n v="0"/>
    <n v="0"/>
    <n v="1"/>
    <n v="0"/>
    <n v="0"/>
    <x v="413"/>
    <n v="704"/>
    <n v="0"/>
    <x v="1"/>
    <s v=""/>
    <s v=""/>
    <n v="388"/>
    <s v=""/>
    <s v=""/>
  </r>
  <r>
    <s v="X736"/>
    <x v="487"/>
    <n v="1"/>
    <n v="0"/>
    <x v="1"/>
    <n v="81"/>
    <n v="293"/>
    <n v="0"/>
    <n v="124"/>
    <n v="179"/>
    <n v="97"/>
    <n v="52"/>
    <n v="1"/>
    <n v="7"/>
    <n v="2"/>
    <n v="10"/>
    <n v="5"/>
    <n v="0"/>
    <n v="0"/>
    <n v="0"/>
    <n v="0"/>
    <n v="0"/>
    <n v="0"/>
    <n v="3"/>
    <n v="11"/>
    <x v="0"/>
    <x v="16"/>
    <n v="2337"/>
    <n v="0"/>
    <n v="1"/>
    <n v="0"/>
    <n v="0"/>
    <n v="0"/>
    <n v="0"/>
    <n v="0"/>
    <n v="1"/>
    <n v="0"/>
    <n v="0"/>
    <x v="414"/>
    <n v="641"/>
    <n v="0"/>
    <x v="1"/>
    <s v=""/>
    <s v=""/>
    <n v="293"/>
    <s v=""/>
    <s v=""/>
  </r>
  <r>
    <s v="X737"/>
    <x v="488"/>
    <n v="1"/>
    <n v="1"/>
    <x v="2"/>
    <n v="17"/>
    <n v="267"/>
    <n v="42"/>
    <n v="309"/>
    <n v="55"/>
    <n v="42"/>
    <n v="21"/>
    <n v="10"/>
    <n v="7"/>
    <n v="4"/>
    <n v="9"/>
    <n v="5"/>
    <n v="0"/>
    <n v="0"/>
    <n v="0"/>
    <n v="0"/>
    <n v="0"/>
    <n v="0"/>
    <n v="3"/>
    <n v="11"/>
    <x v="1"/>
    <x v="10"/>
    <n v="2529"/>
    <n v="0"/>
    <n v="1"/>
    <n v="0"/>
    <n v="0"/>
    <n v="0"/>
    <n v="0"/>
    <n v="0"/>
    <n v="0"/>
    <n v="0"/>
    <n v="1"/>
    <x v="415"/>
    <n v="694"/>
    <n v="0"/>
    <x v="1"/>
    <s v=""/>
    <s v=""/>
    <n v="267"/>
    <s v=""/>
    <s v=""/>
  </r>
  <r>
    <s v="X738"/>
    <x v="489"/>
    <n v="0"/>
    <n v="1"/>
    <x v="1"/>
    <n v="92"/>
    <n v="502"/>
    <n v="12"/>
    <n v="109"/>
    <n v="16"/>
    <n v="6"/>
    <n v="90"/>
    <n v="2"/>
    <n v="7"/>
    <n v="2"/>
    <n v="10"/>
    <n v="6"/>
    <n v="0"/>
    <n v="0"/>
    <n v="0"/>
    <n v="0"/>
    <n v="0"/>
    <n v="0"/>
    <n v="3"/>
    <n v="11"/>
    <x v="0"/>
    <x v="24"/>
    <n v="2527"/>
    <n v="0"/>
    <n v="1"/>
    <n v="0"/>
    <n v="0"/>
    <n v="0"/>
    <n v="0"/>
    <n v="0"/>
    <n v="1"/>
    <n v="0"/>
    <n v="0"/>
    <x v="416"/>
    <n v="555"/>
    <n v="0"/>
    <x v="1"/>
    <s v=""/>
    <s v=""/>
    <n v="502"/>
    <s v=""/>
    <s v=""/>
  </r>
  <r>
    <s v="X740"/>
    <x v="490"/>
    <n v="0"/>
    <n v="1"/>
    <x v="1"/>
    <n v="11"/>
    <n v="629"/>
    <n v="0"/>
    <n v="70"/>
    <n v="0"/>
    <n v="0"/>
    <n v="35"/>
    <n v="6"/>
    <n v="11"/>
    <n v="2"/>
    <n v="7"/>
    <n v="8"/>
    <n v="0"/>
    <n v="0"/>
    <n v="0"/>
    <n v="0"/>
    <n v="0"/>
    <n v="0"/>
    <n v="3"/>
    <n v="11"/>
    <x v="0"/>
    <x v="18"/>
    <n v="2602"/>
    <n v="0"/>
    <n v="1"/>
    <n v="0"/>
    <n v="0"/>
    <n v="0"/>
    <n v="0"/>
    <n v="0"/>
    <n v="0"/>
    <n v="0"/>
    <n v="1"/>
    <x v="79"/>
    <n v="664"/>
    <n v="0"/>
    <x v="1"/>
    <s v=""/>
    <s v=""/>
    <n v="629"/>
    <s v=""/>
    <s v=""/>
  </r>
  <r>
    <s v="X742"/>
    <x v="491"/>
    <n v="1"/>
    <n v="1"/>
    <x v="2"/>
    <n v="20"/>
    <n v="490"/>
    <n v="0"/>
    <n v="184"/>
    <n v="10"/>
    <n v="28"/>
    <n v="21"/>
    <n v="12"/>
    <n v="7"/>
    <n v="4"/>
    <n v="9"/>
    <n v="7"/>
    <n v="0"/>
    <n v="0"/>
    <n v="0"/>
    <n v="0"/>
    <n v="0"/>
    <n v="0"/>
    <n v="3"/>
    <n v="11"/>
    <x v="0"/>
    <x v="26"/>
    <n v="2745"/>
    <n v="0"/>
    <n v="1"/>
    <n v="0"/>
    <n v="0"/>
    <n v="0"/>
    <n v="0"/>
    <n v="0"/>
    <n v="1"/>
    <n v="0"/>
    <n v="0"/>
    <x v="80"/>
    <n v="691"/>
    <n v="0"/>
    <x v="1"/>
    <s v=""/>
    <s v=""/>
    <n v="490"/>
    <s v=""/>
    <s v=""/>
  </r>
  <r>
    <s v="X744"/>
    <x v="492"/>
    <n v="0"/>
    <n v="1"/>
    <x v="1"/>
    <n v="86"/>
    <n v="176"/>
    <n v="72"/>
    <n v="98"/>
    <n v="136"/>
    <n v="21"/>
    <n v="229"/>
    <n v="4"/>
    <n v="5"/>
    <n v="2"/>
    <n v="12"/>
    <n v="5"/>
    <n v="0"/>
    <n v="0"/>
    <n v="0"/>
    <n v="0"/>
    <n v="0"/>
    <n v="0"/>
    <n v="3"/>
    <n v="11"/>
    <x v="0"/>
    <x v="34"/>
    <n v="2854"/>
    <n v="0"/>
    <n v="1"/>
    <n v="0"/>
    <n v="0"/>
    <n v="0"/>
    <n v="1"/>
    <n v="0"/>
    <n v="0"/>
    <n v="0"/>
    <n v="0"/>
    <x v="81"/>
    <n v="274"/>
    <n v="0"/>
    <x v="1"/>
    <s v=""/>
    <s v=""/>
    <n v="176"/>
    <s v=""/>
    <s v=""/>
  </r>
  <r>
    <s v="X745"/>
    <x v="493"/>
    <n v="0"/>
    <n v="1"/>
    <x v="1"/>
    <n v="59"/>
    <n v="576"/>
    <n v="7"/>
    <n v="115"/>
    <n v="19"/>
    <n v="7"/>
    <n v="7"/>
    <n v="2"/>
    <n v="7"/>
    <n v="4"/>
    <n v="9"/>
    <n v="6"/>
    <n v="0"/>
    <n v="1"/>
    <n v="0"/>
    <n v="0"/>
    <n v="0"/>
    <n v="0"/>
    <n v="3"/>
    <n v="11"/>
    <x v="0"/>
    <x v="18"/>
    <n v="2268"/>
    <n v="0"/>
    <n v="1"/>
    <n v="0"/>
    <n v="0"/>
    <n v="0"/>
    <n v="0"/>
    <n v="0"/>
    <n v="0"/>
    <n v="0"/>
    <n v="1"/>
    <x v="417"/>
    <n v="717"/>
    <n v="1"/>
    <x v="1"/>
    <s v=""/>
    <s v=""/>
    <n v="576"/>
    <s v=""/>
    <s v=""/>
  </r>
  <r>
    <s v="X746"/>
    <x v="494"/>
    <n v="0"/>
    <n v="1"/>
    <x v="1"/>
    <n v="25"/>
    <n v="626"/>
    <n v="0"/>
    <n v="70"/>
    <n v="0"/>
    <n v="7"/>
    <n v="28"/>
    <n v="2"/>
    <n v="9"/>
    <n v="3"/>
    <n v="8"/>
    <n v="6"/>
    <n v="0"/>
    <n v="1"/>
    <n v="0"/>
    <n v="1"/>
    <n v="0"/>
    <n v="0"/>
    <n v="3"/>
    <n v="11"/>
    <x v="0"/>
    <x v="18"/>
    <n v="2270"/>
    <n v="0"/>
    <n v="1"/>
    <n v="0"/>
    <n v="0"/>
    <n v="0"/>
    <n v="0"/>
    <n v="0"/>
    <n v="1"/>
    <n v="0"/>
    <n v="0"/>
    <x v="417"/>
    <n v="675"/>
    <n v="2"/>
    <x v="1"/>
    <s v=""/>
    <s v=""/>
    <n v="626"/>
    <s v=""/>
    <s v=""/>
  </r>
  <r>
    <s v="X749"/>
    <x v="495"/>
    <n v="0"/>
    <n v="0"/>
    <x v="0"/>
    <n v="58"/>
    <n v="184"/>
    <n v="23"/>
    <n v="446"/>
    <n v="30"/>
    <n v="23"/>
    <n v="23"/>
    <n v="1"/>
    <n v="5"/>
    <n v="4"/>
    <n v="7"/>
    <n v="2"/>
    <n v="0"/>
    <n v="1"/>
    <n v="1"/>
    <n v="1"/>
    <n v="0"/>
    <n v="0"/>
    <n v="3"/>
    <n v="11"/>
    <x v="1"/>
    <x v="29"/>
    <n v="2758"/>
    <n v="0"/>
    <n v="1"/>
    <n v="0"/>
    <n v="0"/>
    <n v="0"/>
    <n v="0"/>
    <n v="0"/>
    <n v="0"/>
    <n v="0"/>
    <n v="1"/>
    <x v="418"/>
    <n v="683"/>
    <n v="3"/>
    <x v="1"/>
    <s v=""/>
    <s v=""/>
    <n v="184"/>
    <s v=""/>
    <s v=""/>
  </r>
  <r>
    <s v="X752"/>
    <x v="496"/>
    <n v="1"/>
    <n v="0"/>
    <x v="1"/>
    <n v="39"/>
    <n v="513"/>
    <n v="7"/>
    <n v="133"/>
    <n v="46"/>
    <n v="14"/>
    <n v="14"/>
    <n v="6"/>
    <n v="8"/>
    <n v="4"/>
    <n v="8"/>
    <n v="8"/>
    <n v="0"/>
    <n v="0"/>
    <n v="0"/>
    <n v="0"/>
    <n v="0"/>
    <n v="0"/>
    <n v="3"/>
    <n v="11"/>
    <x v="0"/>
    <x v="5"/>
    <n v="2784"/>
    <n v="0"/>
    <n v="1"/>
    <n v="0"/>
    <n v="0"/>
    <n v="0"/>
    <n v="0"/>
    <n v="0"/>
    <n v="0"/>
    <n v="1"/>
    <n v="0"/>
    <x v="419"/>
    <n v="699"/>
    <n v="0"/>
    <x v="1"/>
    <s v=""/>
    <s v=""/>
    <n v="513"/>
    <s v=""/>
    <s v=""/>
  </r>
  <r>
    <s v="X753"/>
    <x v="497"/>
    <n v="2"/>
    <n v="0"/>
    <x v="2"/>
    <n v="66"/>
    <n v="374"/>
    <n v="64"/>
    <n v="116"/>
    <n v="84"/>
    <n v="25"/>
    <n v="64"/>
    <n v="3"/>
    <n v="6"/>
    <n v="2"/>
    <n v="11"/>
    <n v="5"/>
    <n v="0"/>
    <n v="0"/>
    <n v="0"/>
    <n v="0"/>
    <n v="0"/>
    <n v="0"/>
    <n v="3"/>
    <n v="11"/>
    <x v="0"/>
    <x v="47"/>
    <n v="2654"/>
    <n v="0"/>
    <n v="1"/>
    <n v="0"/>
    <n v="0"/>
    <n v="0"/>
    <n v="0"/>
    <n v="0"/>
    <n v="1"/>
    <n v="0"/>
    <n v="0"/>
    <x v="419"/>
    <n v="599"/>
    <n v="0"/>
    <x v="1"/>
    <s v=""/>
    <s v=""/>
    <n v="374"/>
    <s v=""/>
    <s v=""/>
  </r>
  <r>
    <s v="X756"/>
    <x v="498"/>
    <n v="0"/>
    <n v="0"/>
    <x v="0"/>
    <n v="10"/>
    <n v="236"/>
    <n v="106"/>
    <n v="189"/>
    <n v="23"/>
    <n v="41"/>
    <n v="130"/>
    <n v="1"/>
    <n v="7"/>
    <n v="2"/>
    <n v="9"/>
    <n v="4"/>
    <n v="0"/>
    <n v="0"/>
    <n v="0"/>
    <n v="0"/>
    <n v="0"/>
    <n v="0"/>
    <n v="3"/>
    <n v="11"/>
    <x v="0"/>
    <x v="28"/>
    <n v="2298"/>
    <n v="0"/>
    <n v="1"/>
    <n v="0"/>
    <n v="0"/>
    <n v="0"/>
    <n v="0"/>
    <n v="0"/>
    <n v="1"/>
    <n v="0"/>
    <n v="0"/>
    <x v="420"/>
    <n v="465"/>
    <n v="0"/>
    <x v="1"/>
    <s v=""/>
    <s v=""/>
    <n v="236"/>
    <s v=""/>
    <s v=""/>
  </r>
  <r>
    <s v="X757"/>
    <x v="499"/>
    <n v="1"/>
    <n v="1"/>
    <x v="2"/>
    <n v="25"/>
    <n v="349"/>
    <n v="16"/>
    <n v="144"/>
    <n v="28"/>
    <n v="5"/>
    <n v="182"/>
    <n v="5"/>
    <n v="8"/>
    <n v="5"/>
    <n v="4"/>
    <n v="8"/>
    <n v="1"/>
    <n v="0"/>
    <n v="0"/>
    <n v="1"/>
    <n v="0"/>
    <n v="0"/>
    <n v="3"/>
    <n v="11"/>
    <x v="1"/>
    <x v="21"/>
    <n v="2618"/>
    <n v="0"/>
    <n v="1"/>
    <n v="0"/>
    <n v="0"/>
    <n v="0"/>
    <n v="1"/>
    <n v="0"/>
    <n v="0"/>
    <n v="0"/>
    <n v="0"/>
    <x v="421"/>
    <n v="360"/>
    <n v="2"/>
    <x v="1"/>
    <s v=""/>
    <s v=""/>
    <n v="349"/>
    <s v=""/>
    <s v=""/>
  </r>
  <r>
    <s v="X759"/>
    <x v="500"/>
    <n v="0"/>
    <n v="1"/>
    <x v="1"/>
    <n v="85"/>
    <n v="184"/>
    <n v="178"/>
    <n v="178"/>
    <n v="103"/>
    <n v="39"/>
    <n v="33"/>
    <n v="1"/>
    <n v="6"/>
    <n v="3"/>
    <n v="10"/>
    <n v="3"/>
    <n v="0"/>
    <n v="0"/>
    <n v="0"/>
    <n v="0"/>
    <n v="0"/>
    <n v="0"/>
    <n v="3"/>
    <n v="11"/>
    <x v="0"/>
    <x v="34"/>
    <n v="2345"/>
    <n v="0"/>
    <n v="1"/>
    <n v="0"/>
    <n v="0"/>
    <n v="0"/>
    <n v="0"/>
    <n v="0"/>
    <n v="1"/>
    <n v="0"/>
    <n v="0"/>
    <x v="422"/>
    <n v="649"/>
    <n v="0"/>
    <x v="1"/>
    <s v=""/>
    <s v=""/>
    <n v="184"/>
    <s v=""/>
    <s v=""/>
  </r>
  <r>
    <s v="X765"/>
    <x v="501"/>
    <n v="0"/>
    <n v="1"/>
    <x v="1"/>
    <n v="70"/>
    <n v="403"/>
    <n v="24"/>
    <n v="29"/>
    <n v="6"/>
    <n v="24"/>
    <n v="218"/>
    <n v="2"/>
    <n v="5"/>
    <n v="5"/>
    <n v="6"/>
    <n v="3"/>
    <n v="1"/>
    <n v="0"/>
    <n v="0"/>
    <n v="0"/>
    <n v="0"/>
    <n v="0"/>
    <n v="3"/>
    <n v="11"/>
    <x v="0"/>
    <x v="14"/>
    <n v="2226"/>
    <n v="0"/>
    <n v="1"/>
    <n v="0"/>
    <n v="0"/>
    <n v="0"/>
    <n v="0"/>
    <n v="0"/>
    <n v="1"/>
    <n v="0"/>
    <n v="0"/>
    <x v="423"/>
    <n v="268"/>
    <n v="1"/>
    <x v="1"/>
    <s v=""/>
    <s v=""/>
    <n v="403"/>
    <s v=""/>
    <s v=""/>
  </r>
  <r>
    <s v="X766"/>
    <x v="502"/>
    <n v="0"/>
    <n v="1"/>
    <x v="1"/>
    <n v="11"/>
    <n v="201"/>
    <n v="53"/>
    <n v="172"/>
    <n v="116"/>
    <n v="77"/>
    <n v="83"/>
    <n v="3"/>
    <n v="5"/>
    <n v="4"/>
    <n v="9"/>
    <n v="4"/>
    <n v="0"/>
    <n v="0"/>
    <n v="0"/>
    <n v="0"/>
    <n v="0"/>
    <n v="0"/>
    <n v="3"/>
    <n v="11"/>
    <x v="0"/>
    <x v="0"/>
    <n v="2606"/>
    <n v="0"/>
    <n v="1"/>
    <n v="0"/>
    <n v="0"/>
    <n v="0"/>
    <n v="0"/>
    <n v="0"/>
    <n v="0"/>
    <n v="0"/>
    <n v="1"/>
    <x v="424"/>
    <n v="536"/>
    <n v="0"/>
    <x v="1"/>
    <s v=""/>
    <s v=""/>
    <n v="201"/>
    <s v=""/>
    <s v=""/>
  </r>
  <r>
    <s v="X772"/>
    <x v="503"/>
    <n v="0"/>
    <n v="1"/>
    <x v="1"/>
    <n v="98"/>
    <n v="538"/>
    <n v="13"/>
    <n v="91"/>
    <n v="17"/>
    <n v="6"/>
    <n v="26"/>
    <n v="6"/>
    <n v="6"/>
    <n v="2"/>
    <n v="11"/>
    <n v="5"/>
    <n v="0"/>
    <n v="1"/>
    <n v="0"/>
    <n v="0"/>
    <n v="0"/>
    <n v="0"/>
    <n v="3"/>
    <n v="11"/>
    <x v="0"/>
    <x v="25"/>
    <n v="2518"/>
    <n v="0"/>
    <n v="1"/>
    <n v="0"/>
    <n v="0"/>
    <n v="0"/>
    <n v="0"/>
    <n v="0"/>
    <n v="1"/>
    <n v="0"/>
    <n v="0"/>
    <x v="425"/>
    <n v="639"/>
    <n v="1"/>
    <x v="1"/>
    <s v=""/>
    <s v=""/>
    <n v="538"/>
    <s v=""/>
    <s v=""/>
  </r>
  <r>
    <s v="X777"/>
    <x v="504"/>
    <n v="0"/>
    <n v="1"/>
    <x v="1"/>
    <n v="87"/>
    <n v="544"/>
    <n v="13"/>
    <n v="85"/>
    <n v="8"/>
    <n v="6"/>
    <n v="29"/>
    <n v="3"/>
    <n v="10"/>
    <n v="4"/>
    <n v="5"/>
    <n v="8"/>
    <n v="1"/>
    <n v="0"/>
    <n v="0"/>
    <n v="0"/>
    <n v="0"/>
    <n v="0"/>
    <n v="3"/>
    <n v="11"/>
    <x v="0"/>
    <x v="34"/>
    <n v="2653"/>
    <n v="0"/>
    <n v="1"/>
    <n v="0"/>
    <n v="0"/>
    <n v="0"/>
    <n v="0"/>
    <n v="0"/>
    <n v="0"/>
    <n v="1"/>
    <n v="0"/>
    <x v="426"/>
    <n v="627"/>
    <n v="1"/>
    <x v="1"/>
    <s v=""/>
    <s v=""/>
    <n v="544"/>
    <s v=""/>
    <s v=""/>
  </r>
  <r>
    <s v="X779"/>
    <x v="505"/>
    <n v="1"/>
    <n v="0"/>
    <x v="1"/>
    <n v="42"/>
    <n v="235"/>
    <n v="0"/>
    <n v="235"/>
    <n v="19"/>
    <n v="4"/>
    <n v="191"/>
    <n v="5"/>
    <n v="8"/>
    <n v="1"/>
    <n v="7"/>
    <n v="8"/>
    <n v="0"/>
    <n v="0"/>
    <n v="0"/>
    <n v="0"/>
    <n v="0"/>
    <n v="0"/>
    <n v="3"/>
    <n v="11"/>
    <x v="0"/>
    <x v="40"/>
    <n v="2767"/>
    <n v="0"/>
    <n v="1"/>
    <n v="0"/>
    <n v="0"/>
    <n v="0"/>
    <n v="0"/>
    <n v="0"/>
    <n v="1"/>
    <n v="0"/>
    <n v="0"/>
    <x v="427"/>
    <n v="302"/>
    <n v="0"/>
    <x v="1"/>
    <s v=""/>
    <s v=""/>
    <n v="235"/>
    <s v=""/>
    <s v=""/>
  </r>
  <r>
    <s v="X780"/>
    <x v="506"/>
    <n v="0"/>
    <n v="1"/>
    <x v="1"/>
    <n v="56"/>
    <n v="261"/>
    <n v="42"/>
    <n v="144"/>
    <n v="55"/>
    <n v="48"/>
    <n v="133"/>
    <n v="3"/>
    <n v="4"/>
    <n v="4"/>
    <n v="9"/>
    <n v="3"/>
    <n v="0"/>
    <n v="0"/>
    <n v="0"/>
    <n v="0"/>
    <n v="0"/>
    <n v="0"/>
    <n v="3"/>
    <n v="11"/>
    <x v="0"/>
    <x v="42"/>
    <n v="2292"/>
    <n v="0"/>
    <n v="1"/>
    <n v="0"/>
    <n v="0"/>
    <n v="0"/>
    <n v="1"/>
    <n v="0"/>
    <n v="0"/>
    <n v="0"/>
    <n v="0"/>
    <x v="428"/>
    <n v="417"/>
    <n v="0"/>
    <x v="1"/>
    <s v=""/>
    <s v=""/>
    <n v="261"/>
    <s v=""/>
    <s v=""/>
  </r>
  <r>
    <s v="X782"/>
    <x v="507"/>
    <n v="0"/>
    <n v="1"/>
    <x v="1"/>
    <n v="23"/>
    <n v="412"/>
    <n v="5"/>
    <n v="119"/>
    <n v="38"/>
    <n v="29"/>
    <n v="77"/>
    <n v="3"/>
    <n v="3"/>
    <n v="3"/>
    <n v="12"/>
    <n v="2"/>
    <n v="0"/>
    <n v="0"/>
    <n v="0"/>
    <n v="0"/>
    <n v="0"/>
    <n v="0"/>
    <n v="3"/>
    <n v="11"/>
    <x v="0"/>
    <x v="10"/>
    <n v="2687"/>
    <n v="0"/>
    <n v="1"/>
    <n v="0"/>
    <n v="0"/>
    <n v="0"/>
    <n v="0"/>
    <n v="0"/>
    <n v="1"/>
    <n v="0"/>
    <n v="0"/>
    <x v="429"/>
    <n v="526"/>
    <n v="0"/>
    <x v="1"/>
    <s v=""/>
    <s v=""/>
    <n v="412"/>
    <s v=""/>
    <s v=""/>
  </r>
  <r>
    <s v="X786"/>
    <x v="508"/>
    <n v="0"/>
    <n v="1"/>
    <x v="1"/>
    <n v="38"/>
    <n v="275"/>
    <n v="59"/>
    <n v="107"/>
    <n v="69"/>
    <n v="101"/>
    <n v="59"/>
    <n v="2"/>
    <n v="6"/>
    <n v="4"/>
    <n v="8"/>
    <n v="4"/>
    <n v="0"/>
    <n v="0"/>
    <n v="0"/>
    <n v="0"/>
    <n v="0"/>
    <n v="0"/>
    <n v="3"/>
    <n v="11"/>
    <x v="0"/>
    <x v="8"/>
    <n v="2354"/>
    <n v="0"/>
    <n v="1"/>
    <n v="0"/>
    <n v="0"/>
    <n v="0"/>
    <n v="0"/>
    <n v="0"/>
    <n v="1"/>
    <n v="0"/>
    <n v="0"/>
    <x v="430"/>
    <n v="552"/>
    <n v="0"/>
    <x v="1"/>
    <s v=""/>
    <s v=""/>
    <n v="275"/>
    <s v=""/>
    <s v=""/>
  </r>
  <r>
    <s v="X788"/>
    <x v="509"/>
    <n v="1"/>
    <n v="0"/>
    <x v="1"/>
    <n v="78"/>
    <n v="138"/>
    <n v="120"/>
    <n v="204"/>
    <n v="16"/>
    <n v="126"/>
    <n v="60"/>
    <n v="3"/>
    <n v="7"/>
    <n v="4"/>
    <n v="7"/>
    <n v="5"/>
    <n v="0"/>
    <n v="0"/>
    <n v="0"/>
    <n v="0"/>
    <n v="0"/>
    <n v="0"/>
    <n v="3"/>
    <n v="11"/>
    <x v="0"/>
    <x v="37"/>
    <n v="2558"/>
    <n v="0"/>
    <n v="1"/>
    <n v="0"/>
    <n v="0"/>
    <n v="0"/>
    <n v="0"/>
    <n v="0"/>
    <n v="1"/>
    <n v="0"/>
    <n v="0"/>
    <x v="431"/>
    <n v="544"/>
    <n v="0"/>
    <x v="1"/>
    <s v=""/>
    <s v=""/>
    <n v="138"/>
    <s v=""/>
    <s v=""/>
  </r>
  <r>
    <s v="X793"/>
    <x v="510"/>
    <n v="1"/>
    <n v="1"/>
    <x v="2"/>
    <n v="88"/>
    <n v="565"/>
    <n v="6"/>
    <n v="65"/>
    <n v="0"/>
    <n v="6"/>
    <n v="19"/>
    <n v="5"/>
    <n v="9"/>
    <n v="2"/>
    <n v="8"/>
    <n v="7"/>
    <n v="0"/>
    <n v="1"/>
    <n v="0"/>
    <n v="0"/>
    <n v="0"/>
    <n v="0"/>
    <n v="3"/>
    <n v="11"/>
    <x v="0"/>
    <x v="3"/>
    <n v="2609"/>
    <n v="0"/>
    <n v="1"/>
    <n v="0"/>
    <n v="0"/>
    <n v="0"/>
    <n v="0"/>
    <n v="0"/>
    <n v="0"/>
    <n v="0"/>
    <n v="1"/>
    <x v="432"/>
    <n v="623"/>
    <n v="1"/>
    <x v="1"/>
    <s v=""/>
    <s v=""/>
    <n v="565"/>
    <s v=""/>
    <s v=""/>
  </r>
  <r>
    <s v="X796"/>
    <x v="511"/>
    <n v="0"/>
    <n v="1"/>
    <x v="1"/>
    <n v="50"/>
    <n v="371"/>
    <n v="32"/>
    <n v="189"/>
    <n v="0"/>
    <n v="58"/>
    <n v="6"/>
    <n v="2"/>
    <n v="5"/>
    <n v="4"/>
    <n v="10"/>
    <n v="4"/>
    <n v="0"/>
    <n v="0"/>
    <n v="0"/>
    <n v="0"/>
    <n v="0"/>
    <n v="0"/>
    <n v="3"/>
    <n v="11"/>
    <x v="0"/>
    <x v="23"/>
    <n v="2308"/>
    <n v="0"/>
    <n v="1"/>
    <n v="0"/>
    <n v="0"/>
    <n v="0"/>
    <n v="0"/>
    <n v="0"/>
    <n v="0"/>
    <n v="0"/>
    <n v="1"/>
    <x v="433"/>
    <n v="644"/>
    <n v="0"/>
    <x v="1"/>
    <s v=""/>
    <s v=""/>
    <n v="371"/>
    <s v=""/>
    <s v=""/>
  </r>
  <r>
    <s v="X798"/>
    <x v="512"/>
    <n v="0"/>
    <n v="1"/>
    <x v="1"/>
    <n v="95"/>
    <n v="359"/>
    <n v="0"/>
    <n v="134"/>
    <n v="13"/>
    <n v="26"/>
    <n v="123"/>
    <n v="4"/>
    <n v="6"/>
    <n v="3"/>
    <n v="8"/>
    <n v="5"/>
    <n v="0"/>
    <n v="0"/>
    <n v="0"/>
    <n v="0"/>
    <n v="0"/>
    <n v="0"/>
    <n v="3"/>
    <n v="11"/>
    <x v="0"/>
    <x v="32"/>
    <n v="2555"/>
    <n v="0"/>
    <n v="1"/>
    <n v="0"/>
    <n v="0"/>
    <n v="0"/>
    <n v="0"/>
    <n v="0"/>
    <n v="1"/>
    <n v="0"/>
    <n v="0"/>
    <x v="434"/>
    <n v="409"/>
    <n v="0"/>
    <x v="1"/>
    <s v=""/>
    <s v=""/>
    <n v="359"/>
    <s v=""/>
    <s v=""/>
  </r>
  <r>
    <s v="X801"/>
    <x v="513"/>
    <n v="1"/>
    <n v="1"/>
    <x v="2"/>
    <n v="87"/>
    <n v="457"/>
    <n v="5"/>
    <n v="106"/>
    <n v="15"/>
    <n v="17"/>
    <n v="53"/>
    <n v="8"/>
    <n v="11"/>
    <n v="1"/>
    <n v="6"/>
    <n v="8"/>
    <n v="0"/>
    <n v="0"/>
    <n v="0"/>
    <n v="0"/>
    <n v="0"/>
    <n v="0"/>
    <n v="3"/>
    <n v="11"/>
    <x v="0"/>
    <x v="35"/>
    <n v="2621"/>
    <n v="0"/>
    <n v="1"/>
    <n v="0"/>
    <n v="0"/>
    <n v="0"/>
    <n v="0"/>
    <n v="0"/>
    <n v="1"/>
    <n v="0"/>
    <n v="0"/>
    <x v="435"/>
    <n v="547"/>
    <n v="0"/>
    <x v="1"/>
    <s v=""/>
    <s v=""/>
    <n v="457"/>
    <s v=""/>
    <s v=""/>
  </r>
  <r>
    <s v="X803"/>
    <x v="43"/>
    <n v="1"/>
    <n v="1"/>
    <x v="2"/>
    <n v="48"/>
    <n v="306"/>
    <n v="5"/>
    <n v="109"/>
    <n v="21"/>
    <n v="109"/>
    <n v="92"/>
    <n v="9"/>
    <n v="5"/>
    <n v="2"/>
    <n v="10"/>
    <n v="6"/>
    <n v="0"/>
    <n v="0"/>
    <n v="0"/>
    <n v="0"/>
    <n v="0"/>
    <n v="0"/>
    <n v="3"/>
    <n v="11"/>
    <x v="0"/>
    <x v="37"/>
    <n v="2514"/>
    <n v="0"/>
    <n v="1"/>
    <n v="0"/>
    <n v="0"/>
    <n v="0"/>
    <n v="0"/>
    <n v="0"/>
    <n v="0"/>
    <n v="1"/>
    <n v="0"/>
    <x v="436"/>
    <n v="458"/>
    <n v="0"/>
    <x v="1"/>
    <s v=""/>
    <s v=""/>
    <n v="306"/>
    <s v=""/>
    <s v=""/>
  </r>
  <r>
    <s v="X804"/>
    <x v="514"/>
    <n v="0"/>
    <n v="1"/>
    <x v="1"/>
    <n v="49"/>
    <n v="151"/>
    <n v="81"/>
    <n v="86"/>
    <n v="168"/>
    <n v="91"/>
    <n v="64"/>
    <n v="2"/>
    <n v="4"/>
    <n v="2"/>
    <n v="11"/>
    <n v="2"/>
    <n v="0"/>
    <n v="0"/>
    <n v="0"/>
    <n v="0"/>
    <n v="0"/>
    <n v="0"/>
    <n v="3"/>
    <n v="11"/>
    <x v="0"/>
    <x v="3"/>
    <n v="2207"/>
    <n v="0"/>
    <n v="1"/>
    <n v="0"/>
    <n v="0"/>
    <n v="0"/>
    <n v="0"/>
    <n v="0"/>
    <n v="1"/>
    <n v="0"/>
    <n v="0"/>
    <x v="437"/>
    <n v="513"/>
    <n v="0"/>
    <x v="1"/>
    <s v=""/>
    <s v=""/>
    <n v="151"/>
    <s v=""/>
    <s v=""/>
  </r>
  <r>
    <s v="X805"/>
    <x v="515"/>
    <n v="0"/>
    <n v="0"/>
    <x v="0"/>
    <n v="33"/>
    <n v="173"/>
    <n v="26"/>
    <n v="255"/>
    <n v="35"/>
    <n v="71"/>
    <n v="81"/>
    <n v="1"/>
    <n v="4"/>
    <n v="4"/>
    <n v="7"/>
    <n v="1"/>
    <n v="0"/>
    <n v="0"/>
    <n v="0"/>
    <n v="0"/>
    <n v="0"/>
    <n v="0"/>
    <n v="3"/>
    <n v="11"/>
    <x v="0"/>
    <x v="4"/>
    <n v="2272"/>
    <n v="0"/>
    <n v="1"/>
    <n v="0"/>
    <n v="0"/>
    <n v="0"/>
    <n v="1"/>
    <n v="0"/>
    <n v="0"/>
    <n v="0"/>
    <n v="0"/>
    <x v="437"/>
    <n v="479"/>
    <n v="0"/>
    <x v="1"/>
    <s v=""/>
    <s v=""/>
    <n v="173"/>
    <s v=""/>
    <s v=""/>
  </r>
  <r>
    <s v="X812"/>
    <x v="197"/>
    <n v="0"/>
    <n v="1"/>
    <x v="1"/>
    <n v="98"/>
    <n v="508"/>
    <n v="11"/>
    <n v="59"/>
    <n v="23"/>
    <n v="5"/>
    <n v="29"/>
    <n v="5"/>
    <n v="11"/>
    <n v="1"/>
    <n v="6"/>
    <n v="9"/>
    <n v="0"/>
    <n v="0"/>
    <n v="0"/>
    <n v="0"/>
    <n v="0"/>
    <n v="0"/>
    <n v="3"/>
    <n v="11"/>
    <x v="0"/>
    <x v="16"/>
    <n v="2449"/>
    <n v="0"/>
    <n v="1"/>
    <n v="0"/>
    <n v="0"/>
    <n v="0"/>
    <n v="1"/>
    <n v="0"/>
    <n v="0"/>
    <n v="0"/>
    <n v="0"/>
    <x v="438"/>
    <n v="577"/>
    <n v="0"/>
    <x v="1"/>
    <s v=""/>
    <s v=""/>
    <n v="508"/>
    <s v=""/>
    <s v=""/>
  </r>
  <r>
    <s v="X814"/>
    <x v="516"/>
    <n v="1"/>
    <n v="1"/>
    <x v="2"/>
    <n v="53"/>
    <n v="483"/>
    <n v="0"/>
    <n v="108"/>
    <n v="0"/>
    <n v="6"/>
    <n v="36"/>
    <n v="5"/>
    <n v="11"/>
    <n v="1"/>
    <n v="6"/>
    <n v="9"/>
    <n v="0"/>
    <n v="0"/>
    <n v="0"/>
    <n v="0"/>
    <n v="0"/>
    <n v="0"/>
    <n v="3"/>
    <n v="11"/>
    <x v="1"/>
    <x v="15"/>
    <n v="2799"/>
    <n v="0"/>
    <n v="1"/>
    <n v="0"/>
    <n v="0"/>
    <n v="0"/>
    <n v="0"/>
    <n v="0"/>
    <n v="0"/>
    <n v="0"/>
    <n v="1"/>
    <x v="439"/>
    <n v="561"/>
    <n v="0"/>
    <x v="1"/>
    <s v=""/>
    <s v=""/>
    <n v="483"/>
    <s v=""/>
    <s v=""/>
  </r>
  <r>
    <s v="X817"/>
    <x v="517"/>
    <n v="1"/>
    <n v="0"/>
    <x v="1"/>
    <n v="22"/>
    <n v="327"/>
    <n v="9"/>
    <n v="125"/>
    <n v="25"/>
    <n v="4"/>
    <n v="139"/>
    <n v="6"/>
    <n v="7"/>
    <n v="1"/>
    <n v="8"/>
    <n v="7"/>
    <n v="1"/>
    <n v="0"/>
    <n v="0"/>
    <n v="0"/>
    <n v="0"/>
    <n v="0"/>
    <n v="3"/>
    <n v="11"/>
    <x v="0"/>
    <x v="16"/>
    <n v="2190"/>
    <n v="0"/>
    <n v="1"/>
    <n v="0"/>
    <n v="0"/>
    <n v="0"/>
    <n v="0"/>
    <n v="0"/>
    <n v="0"/>
    <n v="1"/>
    <n v="0"/>
    <x v="440"/>
    <n v="351"/>
    <n v="1"/>
    <x v="1"/>
    <s v=""/>
    <s v=""/>
    <n v="327"/>
    <s v=""/>
    <s v=""/>
  </r>
  <r>
    <s v="X818"/>
    <x v="518"/>
    <n v="0"/>
    <n v="1"/>
    <x v="1"/>
    <n v="68"/>
    <n v="166"/>
    <n v="75"/>
    <n v="96"/>
    <n v="119"/>
    <n v="107"/>
    <n v="59"/>
    <n v="3"/>
    <n v="7"/>
    <n v="2"/>
    <n v="8"/>
    <n v="4"/>
    <n v="0"/>
    <n v="0"/>
    <n v="0"/>
    <n v="0"/>
    <n v="0"/>
    <n v="0"/>
    <n v="3"/>
    <n v="11"/>
    <x v="0"/>
    <x v="9"/>
    <n v="2451"/>
    <n v="0"/>
    <n v="1"/>
    <n v="0"/>
    <n v="0"/>
    <n v="0"/>
    <n v="1"/>
    <n v="0"/>
    <n v="0"/>
    <n v="0"/>
    <n v="0"/>
    <x v="441"/>
    <n v="504"/>
    <n v="0"/>
    <x v="1"/>
    <s v=""/>
    <s v=""/>
    <n v="166"/>
    <s v=""/>
    <s v=""/>
  </r>
  <r>
    <s v="X820"/>
    <x v="519"/>
    <n v="2"/>
    <n v="0"/>
    <x v="2"/>
    <n v="26"/>
    <n v="212"/>
    <n v="123"/>
    <n v="177"/>
    <n v="15"/>
    <n v="64"/>
    <n v="23"/>
    <n v="2"/>
    <n v="8"/>
    <n v="2"/>
    <n v="8"/>
    <n v="4"/>
    <n v="0"/>
    <n v="0"/>
    <n v="0"/>
    <n v="0"/>
    <n v="0"/>
    <n v="0"/>
    <n v="3"/>
    <n v="11"/>
    <x v="0"/>
    <x v="16"/>
    <n v="2268"/>
    <n v="0"/>
    <n v="1"/>
    <n v="0"/>
    <n v="0"/>
    <n v="0"/>
    <n v="0"/>
    <n v="0"/>
    <n v="1"/>
    <n v="0"/>
    <n v="0"/>
    <x v="442"/>
    <n v="568"/>
    <n v="0"/>
    <x v="1"/>
    <s v=""/>
    <s v=""/>
    <n v="212"/>
    <s v=""/>
    <s v=""/>
  </r>
  <r>
    <s v="X824"/>
    <x v="520"/>
    <n v="0"/>
    <n v="1"/>
    <x v="1"/>
    <n v="74"/>
    <n v="264"/>
    <n v="47"/>
    <n v="188"/>
    <n v="54"/>
    <n v="47"/>
    <n v="11"/>
    <n v="2"/>
    <n v="4"/>
    <n v="4"/>
    <n v="10"/>
    <n v="2"/>
    <n v="0"/>
    <n v="0"/>
    <n v="0"/>
    <n v="0"/>
    <n v="0"/>
    <n v="0"/>
    <n v="3"/>
    <n v="11"/>
    <x v="0"/>
    <x v="20"/>
    <n v="2447"/>
    <n v="0"/>
    <n v="1"/>
    <n v="0"/>
    <n v="0"/>
    <n v="0"/>
    <n v="0"/>
    <n v="0"/>
    <n v="0"/>
    <n v="1"/>
    <n v="0"/>
    <x v="443"/>
    <n v="589"/>
    <n v="0"/>
    <x v="1"/>
    <s v=""/>
    <s v=""/>
    <n v="264"/>
    <s v=""/>
    <s v=""/>
  </r>
  <r>
    <s v="X825"/>
    <x v="521"/>
    <n v="1"/>
    <n v="1"/>
    <x v="2"/>
    <n v="51"/>
    <n v="464"/>
    <n v="5"/>
    <n v="64"/>
    <n v="7"/>
    <n v="0"/>
    <n v="70"/>
    <n v="8"/>
    <n v="9"/>
    <n v="1"/>
    <n v="7"/>
    <n v="8"/>
    <n v="0"/>
    <n v="0"/>
    <n v="0"/>
    <n v="0"/>
    <n v="0"/>
    <n v="0"/>
    <n v="3"/>
    <n v="11"/>
    <x v="0"/>
    <x v="25"/>
    <n v="2626"/>
    <n v="0"/>
    <n v="1"/>
    <n v="0"/>
    <n v="0"/>
    <n v="0"/>
    <n v="0"/>
    <n v="0"/>
    <n v="0"/>
    <n v="1"/>
    <n v="0"/>
    <x v="444"/>
    <n v="470"/>
    <n v="0"/>
    <x v="1"/>
    <s v=""/>
    <s v=""/>
    <n v="464"/>
    <s v=""/>
    <s v=""/>
  </r>
  <r>
    <s v="X827"/>
    <x v="522"/>
    <n v="0"/>
    <n v="1"/>
    <x v="1"/>
    <n v="34"/>
    <n v="356"/>
    <n v="0"/>
    <n v="107"/>
    <n v="19"/>
    <n v="9"/>
    <n v="117"/>
    <n v="2"/>
    <n v="7"/>
    <n v="1"/>
    <n v="8"/>
    <n v="5"/>
    <n v="0"/>
    <n v="0"/>
    <n v="0"/>
    <n v="0"/>
    <n v="0"/>
    <n v="0"/>
    <n v="3"/>
    <n v="11"/>
    <x v="0"/>
    <x v="25"/>
    <n v="2490"/>
    <n v="0"/>
    <n v="1"/>
    <n v="0"/>
    <n v="0"/>
    <n v="0"/>
    <n v="0"/>
    <n v="0"/>
    <n v="1"/>
    <n v="0"/>
    <n v="0"/>
    <x v="445"/>
    <n v="374"/>
    <n v="0"/>
    <x v="1"/>
    <s v=""/>
    <s v=""/>
    <n v="356"/>
    <s v=""/>
    <s v=""/>
  </r>
  <r>
    <s v="X829"/>
    <x v="523"/>
    <n v="0"/>
    <n v="1"/>
    <x v="1"/>
    <n v="53"/>
    <n v="441"/>
    <n v="35"/>
    <n v="83"/>
    <n v="7"/>
    <n v="29"/>
    <n v="11"/>
    <n v="4"/>
    <n v="4"/>
    <n v="2"/>
    <n v="12"/>
    <n v="4"/>
    <n v="0"/>
    <n v="0"/>
    <n v="0"/>
    <n v="0"/>
    <n v="0"/>
    <n v="0"/>
    <n v="3"/>
    <n v="11"/>
    <x v="0"/>
    <x v="37"/>
    <n v="2561"/>
    <n v="0"/>
    <n v="1"/>
    <n v="0"/>
    <n v="0"/>
    <n v="0"/>
    <n v="0"/>
    <n v="0"/>
    <n v="1"/>
    <n v="0"/>
    <n v="0"/>
    <x v="446"/>
    <n v="584"/>
    <n v="0"/>
    <x v="1"/>
    <s v=""/>
    <s v=""/>
    <n v="441"/>
    <s v=""/>
    <s v=""/>
  </r>
  <r>
    <s v="X831"/>
    <x v="524"/>
    <n v="1"/>
    <n v="1"/>
    <x v="2"/>
    <n v="57"/>
    <n v="328"/>
    <n v="9"/>
    <n v="124"/>
    <n v="12"/>
    <n v="24"/>
    <n v="109"/>
    <n v="7"/>
    <n v="4"/>
    <n v="2"/>
    <n v="10"/>
    <n v="3"/>
    <n v="0"/>
    <n v="0"/>
    <n v="0"/>
    <n v="0"/>
    <n v="0"/>
    <n v="0"/>
    <n v="3"/>
    <n v="11"/>
    <x v="0"/>
    <x v="16"/>
    <n v="2541"/>
    <n v="0"/>
    <n v="1"/>
    <n v="0"/>
    <n v="0"/>
    <n v="0"/>
    <n v="0"/>
    <n v="0"/>
    <n v="1"/>
    <n v="0"/>
    <n v="0"/>
    <x v="446"/>
    <n v="388"/>
    <n v="0"/>
    <x v="1"/>
    <s v=""/>
    <s v=""/>
    <n v="328"/>
    <s v=""/>
    <s v=""/>
  </r>
  <r>
    <s v="X839"/>
    <x v="525"/>
    <n v="0"/>
    <n v="2"/>
    <x v="2"/>
    <n v="69"/>
    <n v="410"/>
    <n v="16"/>
    <n v="114"/>
    <n v="0"/>
    <n v="5"/>
    <n v="49"/>
    <n v="3"/>
    <n v="5"/>
    <n v="2"/>
    <n v="10"/>
    <n v="5"/>
    <n v="0"/>
    <n v="0"/>
    <n v="0"/>
    <n v="0"/>
    <n v="0"/>
    <n v="0"/>
    <n v="3"/>
    <n v="11"/>
    <x v="0"/>
    <x v="36"/>
    <n v="2726"/>
    <n v="0"/>
    <n v="1"/>
    <n v="0"/>
    <n v="0"/>
    <n v="0"/>
    <n v="0"/>
    <n v="0"/>
    <n v="0"/>
    <n v="0"/>
    <n v="1"/>
    <x v="447"/>
    <n v="496"/>
    <n v="0"/>
    <x v="1"/>
    <s v=""/>
    <s v=""/>
    <n v="410"/>
    <s v=""/>
    <s v=""/>
  </r>
  <r>
    <s v="X841"/>
    <x v="526"/>
    <n v="0"/>
    <n v="1"/>
    <x v="1"/>
    <n v="39"/>
    <n v="313"/>
    <n v="15"/>
    <n v="47"/>
    <n v="20"/>
    <n v="0"/>
    <n v="192"/>
    <n v="2"/>
    <n v="7"/>
    <n v="4"/>
    <n v="3"/>
    <n v="6"/>
    <n v="0"/>
    <n v="0"/>
    <n v="0"/>
    <n v="0"/>
    <n v="0"/>
    <n v="0"/>
    <n v="3"/>
    <n v="11"/>
    <x v="1"/>
    <x v="18"/>
    <n v="2854"/>
    <n v="0"/>
    <n v="1"/>
    <n v="0"/>
    <n v="0"/>
    <n v="0"/>
    <n v="1"/>
    <n v="0"/>
    <n v="0"/>
    <n v="0"/>
    <n v="0"/>
    <x v="448"/>
    <n v="203"/>
    <n v="0"/>
    <x v="1"/>
    <s v=""/>
    <s v=""/>
    <n v="313"/>
    <s v=""/>
    <s v=""/>
  </r>
  <r>
    <s v="X842"/>
    <x v="526"/>
    <n v="0"/>
    <n v="1"/>
    <x v="1"/>
    <n v="39"/>
    <n v="313"/>
    <n v="15"/>
    <n v="47"/>
    <n v="20"/>
    <n v="0"/>
    <n v="192"/>
    <n v="2"/>
    <n v="7"/>
    <n v="4"/>
    <n v="3"/>
    <n v="6"/>
    <n v="0"/>
    <n v="0"/>
    <n v="0"/>
    <n v="0"/>
    <n v="0"/>
    <n v="0"/>
    <n v="3"/>
    <n v="11"/>
    <x v="0"/>
    <x v="18"/>
    <n v="2854"/>
    <n v="0"/>
    <n v="1"/>
    <n v="0"/>
    <n v="0"/>
    <n v="0"/>
    <n v="1"/>
    <n v="0"/>
    <n v="0"/>
    <n v="0"/>
    <n v="0"/>
    <x v="448"/>
    <n v="203"/>
    <n v="0"/>
    <x v="1"/>
    <s v=""/>
    <s v=""/>
    <n v="313"/>
    <s v=""/>
    <s v=""/>
  </r>
  <r>
    <s v="X843"/>
    <x v="527"/>
    <n v="0"/>
    <n v="1"/>
    <x v="1"/>
    <n v="45"/>
    <n v="443"/>
    <n v="10"/>
    <n v="75"/>
    <n v="0"/>
    <n v="10"/>
    <n v="48"/>
    <n v="4"/>
    <n v="8"/>
    <n v="1"/>
    <n v="8"/>
    <n v="8"/>
    <n v="0"/>
    <n v="0"/>
    <n v="0"/>
    <n v="0"/>
    <n v="0"/>
    <n v="0"/>
    <n v="3"/>
    <n v="11"/>
    <x v="0"/>
    <x v="32"/>
    <n v="2660"/>
    <n v="0"/>
    <n v="1"/>
    <n v="0"/>
    <n v="0"/>
    <n v="0"/>
    <n v="0"/>
    <n v="0"/>
    <n v="1"/>
    <n v="0"/>
    <n v="0"/>
    <x v="449"/>
    <n v="490"/>
    <n v="0"/>
    <x v="1"/>
    <s v=""/>
    <s v=""/>
    <n v="443"/>
    <s v=""/>
    <s v=""/>
  </r>
  <r>
    <s v="X848"/>
    <x v="528"/>
    <n v="1"/>
    <n v="0"/>
    <x v="1"/>
    <n v="74"/>
    <n v="47"/>
    <n v="90"/>
    <n v="94"/>
    <n v="123"/>
    <n v="103"/>
    <n v="120"/>
    <n v="5"/>
    <n v="9"/>
    <n v="1"/>
    <n v="5"/>
    <n v="9"/>
    <n v="0"/>
    <n v="0"/>
    <n v="0"/>
    <n v="0"/>
    <n v="0"/>
    <n v="0"/>
    <n v="3"/>
    <n v="11"/>
    <x v="0"/>
    <x v="16"/>
    <n v="2654"/>
    <n v="0"/>
    <n v="1"/>
    <n v="0"/>
    <n v="0"/>
    <n v="0"/>
    <n v="1"/>
    <n v="0"/>
    <n v="0"/>
    <n v="0"/>
    <n v="0"/>
    <x v="450"/>
    <n v="337"/>
    <n v="0"/>
    <x v="1"/>
    <s v=""/>
    <s v=""/>
    <n v="47"/>
    <s v=""/>
    <s v=""/>
  </r>
  <r>
    <s v="X849"/>
    <x v="529"/>
    <n v="0"/>
    <n v="0"/>
    <x v="0"/>
    <n v="32"/>
    <n v="63"/>
    <n v="151"/>
    <n v="137"/>
    <n v="153"/>
    <n v="19"/>
    <n v="53"/>
    <n v="2"/>
    <n v="4"/>
    <n v="4"/>
    <n v="8"/>
    <n v="5"/>
    <n v="0"/>
    <n v="0"/>
    <n v="0"/>
    <n v="0"/>
    <n v="0"/>
    <n v="0"/>
    <n v="3"/>
    <n v="11"/>
    <x v="0"/>
    <x v="1"/>
    <n v="2855"/>
    <n v="0"/>
    <n v="1"/>
    <n v="0"/>
    <n v="0"/>
    <n v="0"/>
    <n v="1"/>
    <n v="0"/>
    <n v="0"/>
    <n v="0"/>
    <n v="0"/>
    <x v="451"/>
    <n v="470"/>
    <n v="0"/>
    <x v="1"/>
    <s v=""/>
    <s v=""/>
    <n v="63"/>
    <s v=""/>
    <s v=""/>
  </r>
  <r>
    <s v="X852"/>
    <x v="530"/>
    <n v="0"/>
    <n v="1"/>
    <x v="1"/>
    <n v="32"/>
    <n v="254"/>
    <n v="10"/>
    <n v="44"/>
    <n v="30"/>
    <n v="10"/>
    <n v="227"/>
    <n v="2"/>
    <n v="7"/>
    <n v="3"/>
    <n v="3"/>
    <n v="7"/>
    <n v="1"/>
    <n v="0"/>
    <n v="0"/>
    <n v="0"/>
    <n v="0"/>
    <n v="0"/>
    <n v="3"/>
    <n v="11"/>
    <x v="0"/>
    <x v="10"/>
    <n v="2697"/>
    <n v="0"/>
    <n v="1"/>
    <n v="0"/>
    <n v="0"/>
    <n v="0"/>
    <n v="0"/>
    <n v="0"/>
    <n v="1"/>
    <n v="0"/>
    <n v="0"/>
    <x v="452"/>
    <n v="121"/>
    <n v="1"/>
    <x v="1"/>
    <s v=""/>
    <s v=""/>
    <n v="254"/>
    <s v=""/>
    <s v=""/>
  </r>
  <r>
    <s v="X854"/>
    <x v="531"/>
    <n v="0"/>
    <n v="1"/>
    <x v="1"/>
    <n v="81"/>
    <n v="330"/>
    <n v="5"/>
    <n v="159"/>
    <n v="36"/>
    <n v="27"/>
    <n v="16"/>
    <n v="4"/>
    <n v="4"/>
    <n v="4"/>
    <n v="9"/>
    <n v="4"/>
    <n v="0"/>
    <n v="0"/>
    <n v="0"/>
    <n v="0"/>
    <n v="0"/>
    <n v="0"/>
    <n v="3"/>
    <n v="11"/>
    <x v="0"/>
    <x v="5"/>
    <n v="2357"/>
    <n v="0"/>
    <n v="1"/>
    <n v="0"/>
    <n v="0"/>
    <n v="0"/>
    <n v="0"/>
    <n v="0"/>
    <n v="0"/>
    <n v="1"/>
    <n v="0"/>
    <x v="453"/>
    <n v="541"/>
    <n v="0"/>
    <x v="1"/>
    <s v=""/>
    <s v=""/>
    <n v="330"/>
    <s v=""/>
    <s v=""/>
  </r>
  <r>
    <s v="X861"/>
    <x v="532"/>
    <n v="1"/>
    <n v="0"/>
    <x v="1"/>
    <n v="17"/>
    <n v="391"/>
    <n v="32"/>
    <n v="70"/>
    <n v="21"/>
    <n v="32"/>
    <n v="16"/>
    <n v="2"/>
    <n v="6"/>
    <n v="2"/>
    <n v="9"/>
    <n v="5"/>
    <n v="0"/>
    <n v="1"/>
    <n v="0"/>
    <n v="0"/>
    <n v="0"/>
    <n v="0"/>
    <n v="3"/>
    <n v="11"/>
    <x v="0"/>
    <x v="24"/>
    <n v="2309"/>
    <n v="0"/>
    <n v="1"/>
    <n v="0"/>
    <n v="0"/>
    <n v="0"/>
    <n v="1"/>
    <n v="0"/>
    <n v="0"/>
    <n v="0"/>
    <n v="0"/>
    <x v="454"/>
    <n v="530"/>
    <n v="1"/>
    <x v="1"/>
    <s v=""/>
    <s v=""/>
    <n v="391"/>
    <s v=""/>
    <s v=""/>
  </r>
  <r>
    <s v="X862"/>
    <x v="533"/>
    <n v="0"/>
    <n v="1"/>
    <x v="1"/>
    <n v="64"/>
    <n v="378"/>
    <n v="0"/>
    <n v="88"/>
    <n v="19"/>
    <n v="4"/>
    <n v="73"/>
    <n v="4"/>
    <n v="8"/>
    <n v="5"/>
    <n v="3"/>
    <n v="7"/>
    <n v="0"/>
    <n v="0"/>
    <n v="0"/>
    <n v="0"/>
    <n v="0"/>
    <n v="0"/>
    <n v="3"/>
    <n v="11"/>
    <x v="0"/>
    <x v="4"/>
    <n v="2526"/>
    <n v="0"/>
    <n v="1"/>
    <n v="0"/>
    <n v="0"/>
    <n v="0"/>
    <n v="0"/>
    <n v="0"/>
    <n v="0"/>
    <n v="1"/>
    <n v="0"/>
    <x v="454"/>
    <n v="416"/>
    <n v="0"/>
    <x v="1"/>
    <s v=""/>
    <s v=""/>
    <n v="378"/>
    <s v=""/>
    <s v=""/>
  </r>
  <r>
    <s v="X863"/>
    <x v="534"/>
    <n v="0"/>
    <n v="1"/>
    <x v="1"/>
    <n v="19"/>
    <n v="256"/>
    <n v="34"/>
    <n v="103"/>
    <n v="90"/>
    <n v="29"/>
    <n v="49"/>
    <n v="2"/>
    <n v="3"/>
    <n v="3"/>
    <n v="10"/>
    <n v="3"/>
    <n v="0"/>
    <n v="0"/>
    <n v="0"/>
    <n v="0"/>
    <n v="0"/>
    <n v="0"/>
    <n v="3"/>
    <n v="11"/>
    <x v="0"/>
    <x v="26"/>
    <n v="2443"/>
    <n v="0"/>
    <n v="1"/>
    <n v="0"/>
    <n v="0"/>
    <n v="0"/>
    <n v="0"/>
    <n v="0"/>
    <n v="1"/>
    <n v="0"/>
    <n v="0"/>
    <x v="455"/>
    <n v="463"/>
    <n v="0"/>
    <x v="1"/>
    <s v=""/>
    <s v=""/>
    <n v="256"/>
    <s v=""/>
    <s v=""/>
  </r>
  <r>
    <s v="X866"/>
    <x v="535"/>
    <n v="0"/>
    <n v="0"/>
    <x v="0"/>
    <n v="7"/>
    <n v="179"/>
    <n v="21"/>
    <n v="273"/>
    <n v="0"/>
    <n v="21"/>
    <n v="63"/>
    <n v="1"/>
    <n v="6"/>
    <n v="10"/>
    <n v="6"/>
    <n v="5"/>
    <n v="1"/>
    <n v="0"/>
    <n v="1"/>
    <n v="1"/>
    <n v="0"/>
    <n v="0"/>
    <n v="3"/>
    <n v="11"/>
    <x v="1"/>
    <x v="3"/>
    <n v="2814"/>
    <n v="0"/>
    <n v="1"/>
    <n v="0"/>
    <n v="0"/>
    <n v="0"/>
    <n v="0"/>
    <n v="0"/>
    <n v="0"/>
    <n v="0"/>
    <n v="1"/>
    <x v="456"/>
    <n v="431"/>
    <n v="3"/>
    <x v="1"/>
    <s v=""/>
    <s v=""/>
    <n v="179"/>
    <s v=""/>
    <s v=""/>
  </r>
  <r>
    <s v="X868"/>
    <x v="536"/>
    <n v="1"/>
    <n v="0"/>
    <x v="1"/>
    <n v="19"/>
    <n v="378"/>
    <n v="0"/>
    <n v="101"/>
    <n v="0"/>
    <n v="0"/>
    <n v="72"/>
    <n v="5"/>
    <n v="6"/>
    <n v="4"/>
    <n v="6"/>
    <n v="7"/>
    <n v="0"/>
    <n v="0"/>
    <n v="0"/>
    <n v="0"/>
    <n v="0"/>
    <n v="0"/>
    <n v="3"/>
    <n v="11"/>
    <x v="0"/>
    <x v="8"/>
    <n v="2723"/>
    <n v="0"/>
    <n v="1"/>
    <n v="0"/>
    <n v="0"/>
    <n v="0"/>
    <n v="0"/>
    <n v="0"/>
    <n v="0"/>
    <n v="0"/>
    <n v="1"/>
    <x v="457"/>
    <n v="407"/>
    <n v="0"/>
    <x v="1"/>
    <s v=""/>
    <s v=""/>
    <n v="378"/>
    <s v=""/>
    <s v=""/>
  </r>
  <r>
    <s v="X869"/>
    <x v="537"/>
    <n v="0"/>
    <n v="1"/>
    <x v="1"/>
    <n v="93"/>
    <n v="509"/>
    <n v="0"/>
    <n v="27"/>
    <n v="0"/>
    <n v="0"/>
    <n v="10"/>
    <n v="1"/>
    <n v="8"/>
    <n v="3"/>
    <n v="6"/>
    <n v="7"/>
    <n v="0"/>
    <n v="1"/>
    <n v="0"/>
    <n v="0"/>
    <n v="0"/>
    <n v="0"/>
    <n v="3"/>
    <n v="11"/>
    <x v="0"/>
    <x v="9"/>
    <n v="2451"/>
    <n v="0"/>
    <n v="1"/>
    <n v="0"/>
    <n v="0"/>
    <n v="0"/>
    <n v="0"/>
    <n v="0"/>
    <n v="0"/>
    <n v="1"/>
    <n v="0"/>
    <x v="458"/>
    <n v="526"/>
    <n v="1"/>
    <x v="1"/>
    <s v=""/>
    <s v=""/>
    <n v="509"/>
    <s v=""/>
    <s v=""/>
  </r>
  <r>
    <s v="X873"/>
    <x v="538"/>
    <n v="0"/>
    <n v="1"/>
    <x v="1"/>
    <n v="0"/>
    <n v="384"/>
    <n v="0"/>
    <n v="102"/>
    <n v="21"/>
    <n v="32"/>
    <n v="5"/>
    <n v="3"/>
    <n v="6"/>
    <n v="2"/>
    <n v="9"/>
    <n v="4"/>
    <n v="0"/>
    <n v="0"/>
    <n v="0"/>
    <n v="0"/>
    <n v="0"/>
    <n v="0"/>
    <n v="3"/>
    <n v="11"/>
    <x v="0"/>
    <x v="6"/>
    <n v="2328"/>
    <n v="0"/>
    <n v="1"/>
    <n v="0"/>
    <n v="0"/>
    <n v="0"/>
    <n v="0"/>
    <n v="0"/>
    <n v="0"/>
    <n v="0"/>
    <n v="1"/>
    <x v="459"/>
    <n v="534"/>
    <n v="0"/>
    <x v="1"/>
    <s v=""/>
    <s v=""/>
    <n v="384"/>
    <s v=""/>
    <s v=""/>
  </r>
  <r>
    <s v="X874"/>
    <x v="539"/>
    <n v="0"/>
    <n v="1"/>
    <x v="1"/>
    <n v="69"/>
    <n v="516"/>
    <n v="0"/>
    <n v="21"/>
    <n v="0"/>
    <n v="0"/>
    <n v="5"/>
    <n v="4"/>
    <n v="8"/>
    <n v="2"/>
    <n v="7"/>
    <n v="8"/>
    <n v="0"/>
    <n v="1"/>
    <n v="0"/>
    <n v="0"/>
    <n v="0"/>
    <n v="0"/>
    <n v="3"/>
    <n v="11"/>
    <x v="0"/>
    <x v="37"/>
    <n v="2638"/>
    <n v="0"/>
    <n v="1"/>
    <n v="0"/>
    <n v="0"/>
    <n v="0"/>
    <n v="0"/>
    <n v="0"/>
    <n v="0"/>
    <n v="0"/>
    <n v="1"/>
    <x v="460"/>
    <n v="532"/>
    <n v="1"/>
    <x v="1"/>
    <s v=""/>
    <s v=""/>
    <n v="516"/>
    <s v=""/>
    <s v=""/>
  </r>
  <r>
    <s v="X875"/>
    <x v="540"/>
    <n v="0"/>
    <n v="2"/>
    <x v="2"/>
    <n v="86"/>
    <n v="335"/>
    <n v="42"/>
    <n v="127"/>
    <n v="28"/>
    <n v="5"/>
    <n v="5"/>
    <n v="3"/>
    <n v="7"/>
    <n v="2"/>
    <n v="8"/>
    <n v="6"/>
    <n v="0"/>
    <n v="0"/>
    <n v="0"/>
    <n v="0"/>
    <n v="0"/>
    <n v="0"/>
    <n v="3"/>
    <n v="11"/>
    <x v="0"/>
    <x v="31"/>
    <n v="2274"/>
    <n v="0"/>
    <n v="1"/>
    <n v="0"/>
    <n v="0"/>
    <n v="0"/>
    <n v="0"/>
    <n v="0"/>
    <n v="1"/>
    <n v="0"/>
    <n v="0"/>
    <x v="460"/>
    <n v="532"/>
    <n v="0"/>
    <x v="1"/>
    <s v=""/>
    <s v=""/>
    <n v="335"/>
    <s v=""/>
    <s v=""/>
  </r>
  <r>
    <s v="X879"/>
    <x v="541"/>
    <n v="0"/>
    <n v="0"/>
    <x v="0"/>
    <n v="65"/>
    <n v="153"/>
    <n v="64"/>
    <n v="123"/>
    <n v="116"/>
    <n v="64"/>
    <n v="14"/>
    <n v="2"/>
    <n v="5"/>
    <n v="2"/>
    <n v="9"/>
    <n v="6"/>
    <n v="0"/>
    <n v="0"/>
    <n v="0"/>
    <n v="0"/>
    <n v="0"/>
    <n v="0"/>
    <n v="3"/>
    <n v="11"/>
    <x v="1"/>
    <x v="24"/>
    <n v="2812"/>
    <n v="0"/>
    <n v="1"/>
    <n v="0"/>
    <n v="0"/>
    <n v="0"/>
    <n v="0"/>
    <n v="0"/>
    <n v="0"/>
    <n v="0"/>
    <n v="1"/>
    <x v="461"/>
    <n v="506"/>
    <n v="0"/>
    <x v="1"/>
    <s v=""/>
    <s v=""/>
    <n v="153"/>
    <s v=""/>
    <s v=""/>
  </r>
  <r>
    <s v="X881"/>
    <x v="542"/>
    <n v="0"/>
    <n v="1"/>
    <x v="1"/>
    <n v="93"/>
    <n v="371"/>
    <n v="22"/>
    <n v="39"/>
    <n v="6"/>
    <n v="0"/>
    <n v="92"/>
    <n v="4"/>
    <n v="6"/>
    <n v="2"/>
    <n v="7"/>
    <n v="5"/>
    <n v="0"/>
    <n v="0"/>
    <n v="0"/>
    <n v="0"/>
    <n v="0"/>
    <n v="0"/>
    <n v="3"/>
    <n v="11"/>
    <x v="0"/>
    <x v="37"/>
    <n v="2773"/>
    <n v="0"/>
    <n v="1"/>
    <n v="0"/>
    <n v="0"/>
    <n v="0"/>
    <n v="0"/>
    <n v="0"/>
    <n v="0"/>
    <n v="0"/>
    <n v="1"/>
    <x v="462"/>
    <n v="346"/>
    <n v="0"/>
    <x v="1"/>
    <s v=""/>
    <s v=""/>
    <n v="371"/>
    <s v=""/>
    <s v=""/>
  </r>
  <r>
    <s v="X886"/>
    <x v="543"/>
    <n v="0"/>
    <n v="2"/>
    <x v="2"/>
    <n v="91"/>
    <n v="369"/>
    <n v="9"/>
    <n v="87"/>
    <n v="12"/>
    <n v="14"/>
    <n v="34"/>
    <n v="3"/>
    <n v="6"/>
    <n v="2"/>
    <n v="8"/>
    <n v="5"/>
    <n v="0"/>
    <n v="0"/>
    <n v="0"/>
    <n v="0"/>
    <n v="0"/>
    <n v="0"/>
    <n v="3"/>
    <n v="11"/>
    <x v="0"/>
    <x v="34"/>
    <n v="2461"/>
    <n v="0"/>
    <n v="1"/>
    <n v="0"/>
    <n v="0"/>
    <n v="0"/>
    <n v="0"/>
    <n v="0"/>
    <n v="1"/>
    <n v="0"/>
    <n v="0"/>
    <x v="463"/>
    <n v="457"/>
    <n v="0"/>
    <x v="1"/>
    <s v=""/>
    <s v=""/>
    <n v="369"/>
    <s v=""/>
    <s v=""/>
  </r>
  <r>
    <s v="X891"/>
    <x v="544"/>
    <n v="0"/>
    <n v="1"/>
    <x v="1"/>
    <n v="19"/>
    <n v="451"/>
    <n v="0"/>
    <n v="39"/>
    <n v="0"/>
    <n v="4"/>
    <n v="24"/>
    <n v="1"/>
    <n v="7"/>
    <n v="1"/>
    <n v="8"/>
    <n v="5"/>
    <n v="0"/>
    <n v="0"/>
    <n v="0"/>
    <n v="0"/>
    <n v="0"/>
    <n v="0"/>
    <n v="3"/>
    <n v="11"/>
    <x v="0"/>
    <x v="11"/>
    <n v="2196"/>
    <n v="0"/>
    <n v="1"/>
    <n v="0"/>
    <n v="0"/>
    <n v="0"/>
    <n v="0"/>
    <n v="0"/>
    <n v="0"/>
    <n v="1"/>
    <n v="0"/>
    <x v="464"/>
    <n v="470"/>
    <n v="0"/>
    <x v="1"/>
    <s v=""/>
    <s v=""/>
    <n v="451"/>
    <s v=""/>
    <s v=""/>
  </r>
  <r>
    <s v="X892"/>
    <x v="545"/>
    <n v="0"/>
    <n v="1"/>
    <x v="1"/>
    <n v="63"/>
    <n v="447"/>
    <n v="0"/>
    <n v="28"/>
    <n v="0"/>
    <n v="0"/>
    <n v="43"/>
    <n v="3"/>
    <n v="8"/>
    <n v="2"/>
    <n v="6"/>
    <n v="7"/>
    <n v="0"/>
    <n v="0"/>
    <n v="0"/>
    <n v="0"/>
    <n v="0"/>
    <n v="0"/>
    <n v="3"/>
    <n v="11"/>
    <x v="0"/>
    <x v="17"/>
    <n v="2277"/>
    <n v="0"/>
    <n v="1"/>
    <n v="0"/>
    <n v="0"/>
    <n v="0"/>
    <n v="0"/>
    <n v="0"/>
    <n v="0"/>
    <n v="0"/>
    <n v="1"/>
    <x v="464"/>
    <n v="432"/>
    <n v="0"/>
    <x v="1"/>
    <s v=""/>
    <s v=""/>
    <n v="447"/>
    <s v=""/>
    <s v=""/>
  </r>
  <r>
    <s v="X893"/>
    <x v="546"/>
    <n v="1"/>
    <n v="1"/>
    <x v="2"/>
    <n v="11"/>
    <n v="342"/>
    <n v="9"/>
    <n v="112"/>
    <n v="19"/>
    <n v="14"/>
    <n v="19"/>
    <n v="10"/>
    <n v="5"/>
    <n v="2"/>
    <n v="9"/>
    <n v="7"/>
    <n v="0"/>
    <n v="0"/>
    <n v="0"/>
    <n v="0"/>
    <n v="0"/>
    <n v="0"/>
    <n v="3"/>
    <n v="11"/>
    <x v="1"/>
    <x v="26"/>
    <n v="2502"/>
    <n v="0"/>
    <n v="1"/>
    <n v="0"/>
    <n v="0"/>
    <n v="0"/>
    <n v="0"/>
    <n v="0"/>
    <n v="1"/>
    <n v="0"/>
    <n v="0"/>
    <x v="465"/>
    <n v="477"/>
    <n v="0"/>
    <x v="1"/>
    <s v=""/>
    <s v=""/>
    <n v="342"/>
    <s v=""/>
    <s v=""/>
  </r>
  <r>
    <s v="X897"/>
    <x v="547"/>
    <n v="0"/>
    <n v="1"/>
    <x v="1"/>
    <n v="22"/>
    <n v="397"/>
    <n v="19"/>
    <n v="69"/>
    <n v="12"/>
    <n v="0"/>
    <n v="9"/>
    <n v="1"/>
    <n v="4"/>
    <n v="4"/>
    <n v="8"/>
    <n v="2"/>
    <n v="0"/>
    <n v="0"/>
    <n v="0"/>
    <n v="0"/>
    <n v="0"/>
    <n v="0"/>
    <n v="3"/>
    <n v="11"/>
    <x v="0"/>
    <x v="9"/>
    <n v="2238"/>
    <n v="0"/>
    <n v="1"/>
    <n v="0"/>
    <n v="0"/>
    <n v="0"/>
    <n v="0"/>
    <n v="0"/>
    <n v="0"/>
    <n v="0"/>
    <n v="1"/>
    <x v="466"/>
    <n v="488"/>
    <n v="0"/>
    <x v="1"/>
    <s v=""/>
    <s v=""/>
    <n v="397"/>
    <s v=""/>
    <s v=""/>
  </r>
  <r>
    <s v="X898"/>
    <x v="548"/>
    <n v="1"/>
    <n v="0"/>
    <x v="1"/>
    <n v="41"/>
    <n v="281"/>
    <n v="7"/>
    <n v="84"/>
    <n v="15"/>
    <n v="0"/>
    <n v="119"/>
    <n v="7"/>
    <n v="7"/>
    <n v="3"/>
    <n v="4"/>
    <n v="8"/>
    <n v="0"/>
    <n v="0"/>
    <n v="0"/>
    <n v="0"/>
    <n v="0"/>
    <n v="0"/>
    <n v="3"/>
    <n v="11"/>
    <x v="0"/>
    <x v="11"/>
    <n v="2765"/>
    <n v="0"/>
    <n v="1"/>
    <n v="0"/>
    <n v="0"/>
    <n v="0"/>
    <n v="0"/>
    <n v="0"/>
    <n v="1"/>
    <n v="0"/>
    <n v="0"/>
    <x v="466"/>
    <n v="268"/>
    <n v="0"/>
    <x v="1"/>
    <s v=""/>
    <s v=""/>
    <n v="281"/>
    <s v=""/>
    <s v=""/>
  </r>
  <r>
    <s v="X900"/>
    <x v="549"/>
    <n v="0"/>
    <n v="1"/>
    <x v="1"/>
    <n v="6"/>
    <n v="376"/>
    <n v="0"/>
    <n v="38"/>
    <n v="11"/>
    <n v="8"/>
    <n v="69"/>
    <n v="5"/>
    <n v="6"/>
    <n v="3"/>
    <n v="6"/>
    <n v="6"/>
    <n v="0"/>
    <n v="0"/>
    <n v="0"/>
    <n v="0"/>
    <n v="0"/>
    <n v="0"/>
    <n v="3"/>
    <n v="11"/>
    <x v="0"/>
    <x v="12"/>
    <n v="2805"/>
    <n v="0"/>
    <n v="1"/>
    <n v="0"/>
    <n v="0"/>
    <n v="0"/>
    <n v="0"/>
    <n v="0"/>
    <n v="1"/>
    <n v="0"/>
    <n v="0"/>
    <x v="467"/>
    <n v="364"/>
    <n v="0"/>
    <x v="1"/>
    <s v=""/>
    <s v=""/>
    <n v="376"/>
    <s v=""/>
    <s v=""/>
  </r>
  <r>
    <s v="X901"/>
    <x v="550"/>
    <n v="1"/>
    <n v="1"/>
    <x v="2"/>
    <n v="10"/>
    <n v="297"/>
    <n v="0"/>
    <n v="38"/>
    <n v="13"/>
    <n v="0"/>
    <n v="152"/>
    <n v="7"/>
    <n v="5"/>
    <n v="4"/>
    <n v="4"/>
    <n v="6"/>
    <n v="1"/>
    <n v="0"/>
    <n v="0"/>
    <n v="0"/>
    <n v="0"/>
    <n v="0"/>
    <n v="3"/>
    <n v="11"/>
    <x v="1"/>
    <x v="6"/>
    <n v="2535"/>
    <n v="0"/>
    <n v="1"/>
    <n v="0"/>
    <n v="0"/>
    <n v="0"/>
    <n v="0"/>
    <n v="0"/>
    <n v="1"/>
    <n v="0"/>
    <n v="0"/>
    <x v="468"/>
    <n v="196"/>
    <n v="1"/>
    <x v="1"/>
    <s v=""/>
    <s v=""/>
    <n v="297"/>
    <s v=""/>
    <s v=""/>
  </r>
  <r>
    <s v="X902"/>
    <x v="551"/>
    <n v="0"/>
    <n v="1"/>
    <x v="1"/>
    <n v="74"/>
    <n v="457"/>
    <n v="4"/>
    <n v="29"/>
    <n v="0"/>
    <n v="0"/>
    <n v="9"/>
    <n v="1"/>
    <n v="8"/>
    <n v="1"/>
    <n v="7"/>
    <n v="7"/>
    <n v="0"/>
    <n v="1"/>
    <n v="0"/>
    <n v="0"/>
    <n v="0"/>
    <n v="0"/>
    <n v="3"/>
    <n v="11"/>
    <x v="0"/>
    <x v="4"/>
    <n v="2776"/>
    <n v="0"/>
    <n v="1"/>
    <n v="0"/>
    <n v="0"/>
    <n v="0"/>
    <n v="0"/>
    <n v="0"/>
    <n v="1"/>
    <n v="0"/>
    <n v="0"/>
    <x v="469"/>
    <n v="481"/>
    <n v="1"/>
    <x v="1"/>
    <s v=""/>
    <s v=""/>
    <n v="457"/>
    <s v=""/>
    <s v=""/>
  </r>
  <r>
    <s v="X906"/>
    <x v="552"/>
    <n v="0"/>
    <n v="1"/>
    <x v="1"/>
    <n v="82"/>
    <n v="462"/>
    <n v="0"/>
    <n v="24"/>
    <n v="6"/>
    <n v="0"/>
    <n v="4"/>
    <n v="2"/>
    <n v="9"/>
    <n v="2"/>
    <n v="5"/>
    <n v="7"/>
    <n v="0"/>
    <n v="1"/>
    <n v="0"/>
    <n v="0"/>
    <n v="0"/>
    <n v="0"/>
    <n v="3"/>
    <n v="11"/>
    <x v="1"/>
    <x v="37"/>
    <n v="2742"/>
    <n v="0"/>
    <n v="1"/>
    <n v="0"/>
    <n v="0"/>
    <n v="0"/>
    <n v="0"/>
    <n v="0"/>
    <n v="0"/>
    <n v="0"/>
    <n v="1"/>
    <x v="470"/>
    <n v="488"/>
    <n v="1"/>
    <x v="1"/>
    <s v=""/>
    <s v=""/>
    <n v="462"/>
    <s v=""/>
    <s v=""/>
  </r>
  <r>
    <s v="X909"/>
    <x v="553"/>
    <n v="1"/>
    <n v="1"/>
    <x v="2"/>
    <n v="67"/>
    <n v="247"/>
    <n v="8"/>
    <n v="160"/>
    <n v="6"/>
    <n v="8"/>
    <n v="65"/>
    <n v="7"/>
    <n v="6"/>
    <n v="3"/>
    <n v="6"/>
    <n v="7"/>
    <n v="0"/>
    <n v="0"/>
    <n v="0"/>
    <n v="0"/>
    <n v="0"/>
    <n v="0"/>
    <n v="3"/>
    <n v="11"/>
    <x v="0"/>
    <x v="0"/>
    <n v="2707"/>
    <n v="0"/>
    <n v="1"/>
    <n v="0"/>
    <n v="0"/>
    <n v="0"/>
    <n v="0"/>
    <n v="0"/>
    <n v="1"/>
    <n v="0"/>
    <n v="0"/>
    <x v="471"/>
    <n v="364"/>
    <n v="0"/>
    <x v="1"/>
    <s v=""/>
    <s v=""/>
    <n v="247"/>
    <s v=""/>
    <s v=""/>
  </r>
  <r>
    <s v="X915"/>
    <x v="554"/>
    <n v="0"/>
    <n v="2"/>
    <x v="2"/>
    <n v="28"/>
    <n v="370"/>
    <n v="9"/>
    <n v="92"/>
    <n v="6"/>
    <n v="9"/>
    <n v="4"/>
    <n v="3"/>
    <n v="7"/>
    <n v="1"/>
    <n v="8"/>
    <n v="7"/>
    <n v="0"/>
    <n v="0"/>
    <n v="0"/>
    <n v="0"/>
    <n v="0"/>
    <n v="0"/>
    <n v="3"/>
    <n v="11"/>
    <x v="0"/>
    <x v="1"/>
    <n v="2779"/>
    <n v="0"/>
    <n v="1"/>
    <n v="0"/>
    <n v="0"/>
    <n v="0"/>
    <n v="0"/>
    <n v="0"/>
    <n v="1"/>
    <n v="0"/>
    <n v="0"/>
    <x v="472"/>
    <n v="482"/>
    <n v="0"/>
    <x v="1"/>
    <s v=""/>
    <s v=""/>
    <n v="370"/>
    <s v=""/>
    <s v=""/>
  </r>
  <r>
    <s v="X917"/>
    <x v="555"/>
    <n v="0"/>
    <n v="1"/>
    <x v="1"/>
    <n v="14"/>
    <n v="383"/>
    <n v="0"/>
    <n v="53"/>
    <n v="6"/>
    <n v="4"/>
    <n v="40"/>
    <n v="3"/>
    <n v="8"/>
    <n v="1"/>
    <n v="6"/>
    <n v="6"/>
    <n v="0"/>
    <n v="0"/>
    <n v="0"/>
    <n v="0"/>
    <n v="0"/>
    <n v="0"/>
    <n v="3"/>
    <n v="11"/>
    <x v="0"/>
    <x v="25"/>
    <n v="2328"/>
    <n v="0"/>
    <n v="1"/>
    <n v="0"/>
    <n v="0"/>
    <n v="0"/>
    <n v="0"/>
    <n v="0"/>
    <n v="0"/>
    <n v="0"/>
    <n v="1"/>
    <x v="473"/>
    <n v="406"/>
    <n v="0"/>
    <x v="1"/>
    <s v=""/>
    <s v=""/>
    <n v="383"/>
    <s v=""/>
    <s v=""/>
  </r>
  <r>
    <s v="X922"/>
    <x v="556"/>
    <n v="1"/>
    <n v="0"/>
    <x v="1"/>
    <n v="79"/>
    <n v="171"/>
    <n v="7"/>
    <n v="171"/>
    <n v="25"/>
    <n v="19"/>
    <n v="89"/>
    <n v="6"/>
    <n v="8"/>
    <n v="1"/>
    <n v="5"/>
    <n v="8"/>
    <n v="0"/>
    <n v="0"/>
    <n v="0"/>
    <n v="0"/>
    <n v="0"/>
    <n v="0"/>
    <n v="3"/>
    <n v="11"/>
    <x v="0"/>
    <x v="11"/>
    <n v="2248"/>
    <n v="0"/>
    <n v="1"/>
    <n v="0"/>
    <n v="0"/>
    <n v="0"/>
    <n v="0"/>
    <n v="0"/>
    <n v="1"/>
    <n v="0"/>
    <n v="0"/>
    <x v="474"/>
    <n v="304"/>
    <n v="0"/>
    <x v="1"/>
    <s v=""/>
    <s v=""/>
    <n v="171"/>
    <s v=""/>
    <s v=""/>
  </r>
  <r>
    <s v="X924"/>
    <x v="557"/>
    <n v="0"/>
    <n v="1"/>
    <x v="1"/>
    <n v="96"/>
    <n v="115"/>
    <n v="27"/>
    <n v="44"/>
    <n v="4"/>
    <n v="146"/>
    <n v="139"/>
    <n v="3"/>
    <n v="5"/>
    <n v="2"/>
    <n v="6"/>
    <n v="5"/>
    <n v="0"/>
    <n v="0"/>
    <n v="0"/>
    <n v="0"/>
    <n v="0"/>
    <n v="0"/>
    <n v="3"/>
    <n v="11"/>
    <x v="1"/>
    <x v="4"/>
    <n v="2734"/>
    <n v="0"/>
    <n v="1"/>
    <n v="0"/>
    <n v="0"/>
    <n v="0"/>
    <n v="0"/>
    <n v="0"/>
    <n v="1"/>
    <n v="0"/>
    <n v="0"/>
    <x v="475"/>
    <n v="197"/>
    <n v="0"/>
    <x v="1"/>
    <s v=""/>
    <s v=""/>
    <n v="115"/>
    <s v=""/>
    <s v=""/>
  </r>
  <r>
    <s v="X927"/>
    <x v="558"/>
    <n v="0"/>
    <n v="1"/>
    <x v="1"/>
    <n v="81"/>
    <n v="270"/>
    <n v="31"/>
    <n v="88"/>
    <n v="11"/>
    <n v="48"/>
    <n v="22"/>
    <n v="3"/>
    <n v="3"/>
    <n v="2"/>
    <n v="10"/>
    <n v="4"/>
    <n v="0"/>
    <n v="0"/>
    <n v="0"/>
    <n v="0"/>
    <n v="0"/>
    <n v="0"/>
    <n v="3"/>
    <n v="11"/>
    <x v="0"/>
    <x v="35"/>
    <n v="2374"/>
    <n v="0"/>
    <n v="1"/>
    <n v="0"/>
    <n v="0"/>
    <n v="0"/>
    <n v="0"/>
    <n v="0"/>
    <n v="1"/>
    <n v="0"/>
    <n v="0"/>
    <x v="476"/>
    <n v="426"/>
    <n v="0"/>
    <x v="1"/>
    <s v=""/>
    <s v=""/>
    <n v="270"/>
    <s v=""/>
    <s v=""/>
  </r>
  <r>
    <s v="X928"/>
    <x v="559"/>
    <n v="0"/>
    <n v="1"/>
    <x v="1"/>
    <n v="8"/>
    <n v="277"/>
    <n v="21"/>
    <n v="64"/>
    <n v="62"/>
    <n v="21"/>
    <n v="25"/>
    <n v="2"/>
    <n v="3"/>
    <n v="2"/>
    <n v="10"/>
    <n v="3"/>
    <n v="0"/>
    <n v="0"/>
    <n v="0"/>
    <n v="0"/>
    <n v="0"/>
    <n v="0"/>
    <n v="3"/>
    <n v="11"/>
    <x v="0"/>
    <x v="21"/>
    <n v="2567"/>
    <n v="0"/>
    <n v="1"/>
    <n v="0"/>
    <n v="0"/>
    <n v="0"/>
    <n v="0"/>
    <n v="0"/>
    <n v="1"/>
    <n v="0"/>
    <n v="0"/>
    <x v="476"/>
    <n v="420"/>
    <n v="0"/>
    <x v="1"/>
    <s v=""/>
    <s v=""/>
    <n v="277"/>
    <s v=""/>
    <s v=""/>
  </r>
  <r>
    <s v="X934"/>
    <x v="560"/>
    <n v="1"/>
    <n v="0"/>
    <x v="1"/>
    <n v="80"/>
    <n v="167"/>
    <n v="37"/>
    <n v="64"/>
    <n v="49"/>
    <n v="34"/>
    <n v="116"/>
    <n v="8"/>
    <n v="4"/>
    <n v="3"/>
    <n v="6"/>
    <n v="7"/>
    <n v="0"/>
    <n v="0"/>
    <n v="0"/>
    <n v="0"/>
    <n v="0"/>
    <n v="0"/>
    <n v="3"/>
    <n v="11"/>
    <x v="0"/>
    <x v="10"/>
    <n v="2815"/>
    <n v="0"/>
    <n v="1"/>
    <n v="0"/>
    <n v="0"/>
    <n v="0"/>
    <n v="0"/>
    <n v="0"/>
    <n v="1"/>
    <n v="0"/>
    <n v="0"/>
    <x v="477"/>
    <n v="235"/>
    <n v="0"/>
    <x v="1"/>
    <s v=""/>
    <s v=""/>
    <n v="167"/>
    <s v=""/>
    <s v=""/>
  </r>
  <r>
    <s v="X937"/>
    <x v="561"/>
    <n v="0"/>
    <n v="1"/>
    <x v="1"/>
    <n v="10"/>
    <n v="120"/>
    <n v="58"/>
    <n v="73"/>
    <n v="65"/>
    <n v="89"/>
    <n v="58"/>
    <n v="5"/>
    <n v="5"/>
    <n v="4"/>
    <n v="5"/>
    <n v="5"/>
    <n v="0"/>
    <n v="0"/>
    <n v="0"/>
    <n v="0"/>
    <n v="0"/>
    <n v="0"/>
    <n v="3"/>
    <n v="11"/>
    <x v="0"/>
    <x v="22"/>
    <n v="2431"/>
    <n v="0"/>
    <n v="1"/>
    <n v="0"/>
    <n v="0"/>
    <n v="0"/>
    <n v="0"/>
    <n v="0"/>
    <n v="1"/>
    <n v="0"/>
    <n v="0"/>
    <x v="478"/>
    <n v="347"/>
    <n v="0"/>
    <x v="1"/>
    <s v=""/>
    <s v=""/>
    <n v="120"/>
    <s v=""/>
    <s v=""/>
  </r>
  <r>
    <s v="X938"/>
    <x v="562"/>
    <n v="0"/>
    <n v="0"/>
    <x v="0"/>
    <n v="1"/>
    <n v="71"/>
    <n v="22"/>
    <n v="112"/>
    <n v="138"/>
    <n v="89"/>
    <n v="29"/>
    <n v="1"/>
    <n v="2"/>
    <n v="3"/>
    <n v="13"/>
    <n v="1"/>
    <n v="0"/>
    <n v="0"/>
    <n v="0"/>
    <n v="0"/>
    <n v="0"/>
    <n v="0"/>
    <n v="3"/>
    <n v="11"/>
    <x v="0"/>
    <x v="43"/>
    <n v="2491"/>
    <n v="0"/>
    <n v="1"/>
    <n v="0"/>
    <n v="0"/>
    <n v="0"/>
    <n v="1"/>
    <n v="0"/>
    <n v="0"/>
    <n v="0"/>
    <n v="0"/>
    <x v="479"/>
    <n v="403"/>
    <n v="0"/>
    <x v="1"/>
    <s v=""/>
    <s v=""/>
    <n v="71"/>
    <s v=""/>
    <s v=""/>
  </r>
  <r>
    <s v="X941"/>
    <x v="563"/>
    <n v="0"/>
    <n v="1"/>
    <x v="1"/>
    <n v="96"/>
    <n v="346"/>
    <n v="17"/>
    <n v="48"/>
    <n v="23"/>
    <n v="13"/>
    <n v="13"/>
    <n v="4"/>
    <n v="8"/>
    <n v="1"/>
    <n v="6"/>
    <n v="6"/>
    <n v="0"/>
    <n v="1"/>
    <n v="0"/>
    <n v="0"/>
    <n v="0"/>
    <n v="0"/>
    <n v="3"/>
    <n v="11"/>
    <x v="0"/>
    <x v="28"/>
    <n v="2273"/>
    <n v="0"/>
    <n v="1"/>
    <n v="0"/>
    <n v="0"/>
    <n v="0"/>
    <n v="0"/>
    <n v="0"/>
    <n v="1"/>
    <n v="0"/>
    <n v="0"/>
    <x v="480"/>
    <n v="434"/>
    <n v="1"/>
    <x v="1"/>
    <s v=""/>
    <s v=""/>
    <n v="346"/>
    <s v=""/>
    <s v=""/>
  </r>
  <r>
    <s v="X943"/>
    <x v="113"/>
    <n v="0"/>
    <n v="2"/>
    <x v="2"/>
    <n v="59"/>
    <n v="295"/>
    <n v="21"/>
    <n v="78"/>
    <n v="39"/>
    <n v="13"/>
    <n v="13"/>
    <n v="1"/>
    <n v="4"/>
    <n v="4"/>
    <n v="7"/>
    <n v="3"/>
    <n v="0"/>
    <n v="0"/>
    <n v="0"/>
    <n v="0"/>
    <n v="0"/>
    <n v="0"/>
    <n v="3"/>
    <n v="11"/>
    <x v="0"/>
    <x v="32"/>
    <n v="2225"/>
    <n v="0"/>
    <n v="1"/>
    <n v="0"/>
    <n v="0"/>
    <n v="0"/>
    <n v="0"/>
    <n v="0"/>
    <n v="0"/>
    <n v="1"/>
    <n v="0"/>
    <x v="481"/>
    <n v="433"/>
    <n v="0"/>
    <x v="1"/>
    <s v=""/>
    <s v=""/>
    <n v="295"/>
    <s v=""/>
    <s v=""/>
  </r>
  <r>
    <s v="X944"/>
    <x v="564"/>
    <n v="0"/>
    <n v="2"/>
    <x v="2"/>
    <n v="66"/>
    <n v="411"/>
    <n v="0"/>
    <n v="26"/>
    <n v="0"/>
    <n v="0"/>
    <n v="21"/>
    <n v="6"/>
    <n v="7"/>
    <n v="1"/>
    <n v="7"/>
    <n v="7"/>
    <n v="0"/>
    <n v="0"/>
    <n v="0"/>
    <n v="0"/>
    <n v="0"/>
    <n v="0"/>
    <n v="3"/>
    <n v="11"/>
    <x v="0"/>
    <x v="26"/>
    <n v="2396"/>
    <n v="0"/>
    <n v="1"/>
    <n v="0"/>
    <n v="0"/>
    <n v="0"/>
    <n v="0"/>
    <n v="0"/>
    <n v="0"/>
    <n v="1"/>
    <n v="0"/>
    <x v="482"/>
    <n v="416"/>
    <n v="0"/>
    <x v="1"/>
    <s v=""/>
    <s v=""/>
    <n v="411"/>
    <s v=""/>
    <s v=""/>
  </r>
  <r>
    <s v="X946"/>
    <x v="565"/>
    <n v="0"/>
    <n v="1"/>
    <x v="1"/>
    <n v="40"/>
    <n v="296"/>
    <n v="13"/>
    <n v="104"/>
    <n v="11"/>
    <n v="13"/>
    <n v="17"/>
    <n v="3"/>
    <n v="4"/>
    <n v="2"/>
    <n v="9"/>
    <n v="3"/>
    <n v="0"/>
    <n v="0"/>
    <n v="0"/>
    <n v="0"/>
    <n v="0"/>
    <n v="0"/>
    <n v="3"/>
    <n v="11"/>
    <x v="0"/>
    <x v="15"/>
    <n v="2818"/>
    <n v="0"/>
    <n v="1"/>
    <n v="0"/>
    <n v="0"/>
    <n v="0"/>
    <n v="0"/>
    <n v="0"/>
    <n v="1"/>
    <n v="0"/>
    <n v="0"/>
    <x v="483"/>
    <n v="420"/>
    <n v="0"/>
    <x v="1"/>
    <s v=""/>
    <s v=""/>
    <n v="296"/>
    <s v=""/>
    <s v=""/>
  </r>
  <r>
    <s v="X948"/>
    <x v="566"/>
    <n v="0"/>
    <n v="1"/>
    <x v="1"/>
    <n v="52"/>
    <n v="301"/>
    <n v="7"/>
    <n v="74"/>
    <n v="10"/>
    <n v="0"/>
    <n v="58"/>
    <n v="4"/>
    <n v="6"/>
    <n v="1"/>
    <n v="7"/>
    <n v="6"/>
    <n v="0"/>
    <n v="0"/>
    <n v="0"/>
    <n v="0"/>
    <n v="0"/>
    <n v="0"/>
    <n v="3"/>
    <n v="11"/>
    <x v="0"/>
    <x v="34"/>
    <n v="2558"/>
    <n v="0"/>
    <n v="1"/>
    <n v="0"/>
    <n v="0"/>
    <n v="0"/>
    <n v="0"/>
    <n v="0"/>
    <n v="0"/>
    <n v="1"/>
    <n v="0"/>
    <x v="484"/>
    <n v="334"/>
    <n v="0"/>
    <x v="1"/>
    <s v=""/>
    <s v=""/>
    <n v="301"/>
    <s v=""/>
    <s v=""/>
  </r>
  <r>
    <s v="X954"/>
    <x v="567"/>
    <n v="0"/>
    <n v="1"/>
    <x v="1"/>
    <n v="1"/>
    <n v="408"/>
    <n v="0"/>
    <n v="21"/>
    <n v="0"/>
    <n v="0"/>
    <n v="17"/>
    <n v="3"/>
    <n v="7"/>
    <n v="1"/>
    <n v="7"/>
    <n v="8"/>
    <n v="0"/>
    <n v="1"/>
    <n v="0"/>
    <n v="1"/>
    <n v="0"/>
    <n v="0"/>
    <n v="3"/>
    <n v="11"/>
    <x v="1"/>
    <x v="24"/>
    <n v="2263"/>
    <n v="0"/>
    <n v="1"/>
    <n v="0"/>
    <n v="0"/>
    <n v="0"/>
    <n v="0"/>
    <n v="0"/>
    <n v="0"/>
    <n v="0"/>
    <n v="1"/>
    <x v="485"/>
    <n v="412"/>
    <n v="2"/>
    <x v="1"/>
    <s v=""/>
    <s v=""/>
    <n v="408"/>
    <s v=""/>
    <s v=""/>
  </r>
  <r>
    <s v="X957"/>
    <x v="568"/>
    <n v="0"/>
    <n v="1"/>
    <x v="1"/>
    <n v="38"/>
    <n v="228"/>
    <n v="19"/>
    <n v="130"/>
    <n v="4"/>
    <n v="11"/>
    <n v="51"/>
    <n v="2"/>
    <n v="3"/>
    <n v="3"/>
    <n v="8"/>
    <n v="2"/>
    <n v="0"/>
    <n v="0"/>
    <n v="0"/>
    <n v="0"/>
    <n v="0"/>
    <n v="0"/>
    <n v="3"/>
    <n v="11"/>
    <x v="0"/>
    <x v="34"/>
    <n v="2236"/>
    <n v="0"/>
    <n v="1"/>
    <n v="0"/>
    <n v="0"/>
    <n v="0"/>
    <n v="0"/>
    <n v="0"/>
    <n v="1"/>
    <n v="0"/>
    <n v="0"/>
    <x v="486"/>
    <n v="341"/>
    <n v="0"/>
    <x v="1"/>
    <s v=""/>
    <s v=""/>
    <n v="228"/>
    <s v=""/>
    <s v=""/>
  </r>
  <r>
    <s v="X958"/>
    <x v="569"/>
    <n v="1"/>
    <n v="0"/>
    <x v="1"/>
    <n v="95"/>
    <n v="120"/>
    <n v="19"/>
    <n v="206"/>
    <n v="25"/>
    <n v="19"/>
    <n v="54"/>
    <n v="6"/>
    <n v="7"/>
    <n v="2"/>
    <n v="5"/>
    <n v="8"/>
    <n v="0"/>
    <n v="0"/>
    <n v="0"/>
    <n v="0"/>
    <n v="0"/>
    <n v="0"/>
    <n v="3"/>
    <n v="11"/>
    <x v="0"/>
    <x v="38"/>
    <n v="2490"/>
    <n v="0"/>
    <n v="1"/>
    <n v="0"/>
    <n v="0"/>
    <n v="0"/>
    <n v="0"/>
    <n v="0"/>
    <n v="1"/>
    <n v="0"/>
    <n v="0"/>
    <x v="486"/>
    <n v="335"/>
    <n v="0"/>
    <x v="1"/>
    <s v=""/>
    <s v=""/>
    <n v="120"/>
    <s v=""/>
    <s v=""/>
  </r>
  <r>
    <s v="X959"/>
    <x v="570"/>
    <n v="0"/>
    <n v="0"/>
    <x v="0"/>
    <n v="72"/>
    <n v="141"/>
    <n v="15"/>
    <n v="153"/>
    <n v="67"/>
    <n v="31"/>
    <n v="35"/>
    <n v="1"/>
    <n v="4"/>
    <n v="4"/>
    <n v="6"/>
    <n v="3"/>
    <n v="0"/>
    <n v="0"/>
    <n v="0"/>
    <n v="0"/>
    <n v="0"/>
    <n v="0"/>
    <n v="3"/>
    <n v="11"/>
    <x v="0"/>
    <x v="11"/>
    <n v="2180"/>
    <n v="0"/>
    <n v="1"/>
    <n v="0"/>
    <n v="0"/>
    <n v="0"/>
    <n v="0"/>
    <n v="0"/>
    <n v="0"/>
    <n v="1"/>
    <n v="0"/>
    <x v="487"/>
    <n v="372"/>
    <n v="0"/>
    <x v="1"/>
    <s v=""/>
    <s v=""/>
    <n v="141"/>
    <s v=""/>
    <s v=""/>
  </r>
  <r>
    <s v="X961"/>
    <x v="571"/>
    <n v="0"/>
    <n v="1"/>
    <x v="1"/>
    <n v="2"/>
    <n v="262"/>
    <n v="6"/>
    <n v="61"/>
    <n v="0"/>
    <n v="10"/>
    <n v="102"/>
    <n v="3"/>
    <n v="5"/>
    <n v="2"/>
    <n v="6"/>
    <n v="5"/>
    <n v="0"/>
    <n v="0"/>
    <n v="0"/>
    <n v="0"/>
    <n v="0"/>
    <n v="0"/>
    <n v="3"/>
    <n v="11"/>
    <x v="0"/>
    <x v="11"/>
    <n v="2744"/>
    <n v="0"/>
    <n v="1"/>
    <n v="0"/>
    <n v="0"/>
    <n v="0"/>
    <n v="0"/>
    <n v="0"/>
    <n v="0"/>
    <n v="1"/>
    <n v="0"/>
    <x v="99"/>
    <n v="237"/>
    <n v="0"/>
    <x v="1"/>
    <s v=""/>
    <s v=""/>
    <n v="262"/>
    <s v=""/>
    <s v=""/>
  </r>
  <r>
    <s v="X962"/>
    <x v="572"/>
    <n v="1"/>
    <n v="1"/>
    <x v="2"/>
    <n v="61"/>
    <n v="349"/>
    <n v="7"/>
    <n v="35"/>
    <n v="0"/>
    <n v="0"/>
    <n v="47"/>
    <n v="3"/>
    <n v="8"/>
    <n v="2"/>
    <n v="4"/>
    <n v="7"/>
    <n v="0"/>
    <n v="1"/>
    <n v="0"/>
    <n v="0"/>
    <n v="0"/>
    <n v="0"/>
    <n v="3"/>
    <n v="11"/>
    <x v="0"/>
    <x v="29"/>
    <n v="2327"/>
    <n v="0"/>
    <n v="1"/>
    <n v="0"/>
    <n v="0"/>
    <n v="0"/>
    <n v="0"/>
    <n v="0"/>
    <n v="0"/>
    <n v="1"/>
    <n v="0"/>
    <x v="488"/>
    <n v="344"/>
    <n v="1"/>
    <x v="1"/>
    <s v=""/>
    <s v=""/>
    <n v="349"/>
    <s v=""/>
    <s v=""/>
  </r>
  <r>
    <s v="X963"/>
    <x v="573"/>
    <n v="0"/>
    <n v="1"/>
    <x v="1"/>
    <n v="92"/>
    <n v="188"/>
    <n v="3"/>
    <n v="180"/>
    <n v="20"/>
    <n v="3"/>
    <n v="43"/>
    <n v="5"/>
    <n v="7"/>
    <n v="1"/>
    <n v="6"/>
    <n v="7"/>
    <n v="0"/>
    <n v="0"/>
    <n v="0"/>
    <n v="0"/>
    <n v="0"/>
    <n v="0"/>
    <n v="3"/>
    <n v="11"/>
    <x v="0"/>
    <x v="6"/>
    <n v="2499"/>
    <n v="0"/>
    <n v="1"/>
    <n v="0"/>
    <n v="0"/>
    <n v="0"/>
    <n v="0"/>
    <n v="0"/>
    <n v="0"/>
    <n v="1"/>
    <n v="0"/>
    <x v="489"/>
    <n v="351"/>
    <n v="0"/>
    <x v="1"/>
    <s v=""/>
    <s v=""/>
    <n v="188"/>
    <s v=""/>
    <s v=""/>
  </r>
  <r>
    <s v="X964"/>
    <x v="574"/>
    <n v="1"/>
    <n v="0"/>
    <x v="1"/>
    <n v="56"/>
    <n v="244"/>
    <n v="15"/>
    <n v="108"/>
    <n v="4"/>
    <n v="15"/>
    <n v="50"/>
    <n v="6"/>
    <n v="7"/>
    <n v="1"/>
    <n v="6"/>
    <n v="8"/>
    <n v="0"/>
    <n v="0"/>
    <n v="0"/>
    <n v="0"/>
    <n v="0"/>
    <n v="0"/>
    <n v="3"/>
    <n v="11"/>
    <x v="1"/>
    <x v="11"/>
    <n v="2840"/>
    <n v="0"/>
    <n v="1"/>
    <n v="0"/>
    <n v="0"/>
    <n v="0"/>
    <n v="0"/>
    <n v="0"/>
    <n v="1"/>
    <n v="0"/>
    <n v="0"/>
    <x v="490"/>
    <n v="336"/>
    <n v="0"/>
    <x v="1"/>
    <s v=""/>
    <s v=""/>
    <n v="244"/>
    <s v=""/>
    <s v=""/>
  </r>
  <r>
    <s v="X966"/>
    <x v="575"/>
    <n v="0"/>
    <n v="1"/>
    <x v="1"/>
    <n v="18"/>
    <n v="261"/>
    <n v="23"/>
    <n v="73"/>
    <n v="4"/>
    <n v="23"/>
    <n v="50"/>
    <n v="2"/>
    <n v="6"/>
    <n v="3"/>
    <n v="5"/>
    <n v="7"/>
    <n v="0"/>
    <n v="0"/>
    <n v="0"/>
    <n v="0"/>
    <n v="0"/>
    <n v="0"/>
    <n v="3"/>
    <n v="11"/>
    <x v="0"/>
    <x v="3"/>
    <n v="2607"/>
    <n v="0"/>
    <n v="1"/>
    <n v="0"/>
    <n v="0"/>
    <n v="0"/>
    <n v="0"/>
    <n v="0"/>
    <n v="1"/>
    <n v="0"/>
    <n v="0"/>
    <x v="491"/>
    <n v="334"/>
    <n v="0"/>
    <x v="1"/>
    <s v=""/>
    <s v=""/>
    <n v="261"/>
    <s v=""/>
    <s v=""/>
  </r>
  <r>
    <s v="X967"/>
    <x v="576"/>
    <n v="0"/>
    <n v="0"/>
    <x v="0"/>
    <n v="89"/>
    <n v="7"/>
    <n v="23"/>
    <n v="78"/>
    <n v="133"/>
    <n v="49"/>
    <n v="144"/>
    <n v="2"/>
    <n v="4"/>
    <n v="2"/>
    <n v="5"/>
    <n v="7"/>
    <n v="0"/>
    <n v="0"/>
    <n v="0"/>
    <n v="0"/>
    <n v="0"/>
    <n v="0"/>
    <n v="3"/>
    <n v="11"/>
    <x v="0"/>
    <x v="31"/>
    <n v="2760"/>
    <n v="0"/>
    <n v="1"/>
    <n v="0"/>
    <n v="0"/>
    <n v="0"/>
    <n v="0"/>
    <n v="1"/>
    <n v="0"/>
    <n v="0"/>
    <n v="0"/>
    <x v="491"/>
    <n v="146"/>
    <n v="0"/>
    <x v="1"/>
    <s v=""/>
    <s v=""/>
    <n v="7"/>
    <s v=""/>
    <s v=""/>
  </r>
  <r>
    <s v="X969"/>
    <x v="577"/>
    <n v="0"/>
    <n v="1"/>
    <x v="1"/>
    <n v="32"/>
    <n v="293"/>
    <n v="6"/>
    <n v="23"/>
    <n v="13"/>
    <n v="6"/>
    <n v="92"/>
    <n v="4"/>
    <n v="6"/>
    <n v="2"/>
    <n v="5"/>
    <n v="8"/>
    <n v="0"/>
    <n v="0"/>
    <n v="0"/>
    <n v="0"/>
    <n v="0"/>
    <n v="0"/>
    <n v="3"/>
    <n v="11"/>
    <x v="0"/>
    <x v="23"/>
    <n v="2758"/>
    <n v="0"/>
    <n v="1"/>
    <n v="0"/>
    <n v="0"/>
    <n v="0"/>
    <n v="0"/>
    <n v="0"/>
    <n v="1"/>
    <n v="0"/>
    <n v="0"/>
    <x v="492"/>
    <n v="249"/>
    <n v="0"/>
    <x v="1"/>
    <s v=""/>
    <s v=""/>
    <n v="293"/>
    <s v=""/>
    <s v=""/>
  </r>
  <r>
    <s v="X970"/>
    <x v="578"/>
    <n v="1"/>
    <n v="1"/>
    <x v="2"/>
    <n v="87"/>
    <n v="141"/>
    <n v="70"/>
    <n v="106"/>
    <n v="72"/>
    <n v="19"/>
    <n v="23"/>
    <n v="2"/>
    <n v="4"/>
    <n v="2"/>
    <n v="8"/>
    <n v="3"/>
    <n v="0"/>
    <n v="0"/>
    <n v="0"/>
    <n v="0"/>
    <n v="0"/>
    <n v="0"/>
    <n v="3"/>
    <n v="11"/>
    <x v="0"/>
    <x v="8"/>
    <n v="2369"/>
    <n v="0"/>
    <n v="1"/>
    <n v="0"/>
    <n v="0"/>
    <n v="0"/>
    <n v="1"/>
    <n v="0"/>
    <n v="0"/>
    <n v="0"/>
    <n v="0"/>
    <x v="493"/>
    <n v="385"/>
    <n v="0"/>
    <x v="1"/>
    <s v=""/>
    <s v=""/>
    <n v="141"/>
    <s v=""/>
    <s v=""/>
  </r>
  <r>
    <s v="X972"/>
    <x v="579"/>
    <n v="0"/>
    <n v="1"/>
    <x v="1"/>
    <n v="91"/>
    <n v="208"/>
    <n v="7"/>
    <n v="82"/>
    <n v="30"/>
    <n v="66"/>
    <n v="35"/>
    <n v="2"/>
    <n v="3"/>
    <n v="2"/>
    <n v="9"/>
    <n v="3"/>
    <n v="0"/>
    <n v="0"/>
    <n v="0"/>
    <n v="0"/>
    <n v="0"/>
    <n v="0"/>
    <n v="3"/>
    <n v="11"/>
    <x v="0"/>
    <x v="32"/>
    <n v="2348"/>
    <n v="0"/>
    <n v="1"/>
    <n v="0"/>
    <n v="0"/>
    <n v="0"/>
    <n v="0"/>
    <n v="0"/>
    <n v="0"/>
    <n v="0"/>
    <n v="1"/>
    <x v="494"/>
    <n v="358"/>
    <n v="0"/>
    <x v="1"/>
    <s v=""/>
    <s v=""/>
    <n v="208"/>
    <s v=""/>
    <s v=""/>
  </r>
  <r>
    <s v="X973"/>
    <x v="580"/>
    <n v="0"/>
    <n v="0"/>
    <x v="0"/>
    <n v="24"/>
    <n v="88"/>
    <n v="39"/>
    <n v="54"/>
    <n v="64"/>
    <n v="28"/>
    <n v="153"/>
    <n v="1"/>
    <n v="3"/>
    <n v="5"/>
    <n v="3"/>
    <n v="6"/>
    <n v="1"/>
    <n v="0"/>
    <n v="0"/>
    <n v="0"/>
    <n v="0"/>
    <n v="0"/>
    <n v="3"/>
    <n v="11"/>
    <x v="1"/>
    <x v="7"/>
    <n v="2441"/>
    <n v="0"/>
    <n v="1"/>
    <n v="0"/>
    <n v="0"/>
    <n v="0"/>
    <n v="0"/>
    <n v="0"/>
    <n v="0"/>
    <n v="1"/>
    <n v="0"/>
    <x v="495"/>
    <n v="120"/>
    <n v="1"/>
    <x v="1"/>
    <s v=""/>
    <s v=""/>
    <n v="88"/>
    <s v=""/>
    <s v=""/>
  </r>
  <r>
    <s v="X978"/>
    <x v="581"/>
    <n v="1"/>
    <n v="0"/>
    <x v="1"/>
    <n v="94"/>
    <n v="173"/>
    <n v="43"/>
    <n v="118"/>
    <n v="46"/>
    <n v="27"/>
    <n v="15"/>
    <n v="5"/>
    <n v="5"/>
    <n v="3"/>
    <n v="6"/>
    <n v="5"/>
    <n v="0"/>
    <n v="0"/>
    <n v="0"/>
    <n v="0"/>
    <n v="0"/>
    <n v="0"/>
    <n v="3"/>
    <n v="11"/>
    <x v="0"/>
    <x v="21"/>
    <n v="2320"/>
    <n v="0"/>
    <n v="1"/>
    <n v="0"/>
    <n v="0"/>
    <n v="0"/>
    <n v="0"/>
    <n v="0"/>
    <n v="0"/>
    <n v="0"/>
    <n v="1"/>
    <x v="496"/>
    <n v="392"/>
    <n v="0"/>
    <x v="1"/>
    <s v=""/>
    <s v=""/>
    <n v="173"/>
    <s v=""/>
    <s v=""/>
  </r>
  <r>
    <s v="X980"/>
    <x v="582"/>
    <n v="1"/>
    <n v="1"/>
    <x v="2"/>
    <n v="72"/>
    <n v="293"/>
    <n v="0"/>
    <n v="87"/>
    <n v="4"/>
    <n v="11"/>
    <n v="23"/>
    <n v="4"/>
    <n v="7"/>
    <n v="2"/>
    <n v="5"/>
    <n v="7"/>
    <n v="0"/>
    <n v="0"/>
    <n v="0"/>
    <n v="0"/>
    <n v="0"/>
    <n v="0"/>
    <n v="3"/>
    <n v="11"/>
    <x v="1"/>
    <x v="5"/>
    <n v="2858"/>
    <n v="0"/>
    <n v="1"/>
    <n v="0"/>
    <n v="0"/>
    <n v="0"/>
    <n v="0"/>
    <n v="0"/>
    <n v="0"/>
    <n v="0"/>
    <n v="1"/>
    <x v="497"/>
    <n v="372"/>
    <n v="0"/>
    <x v="1"/>
    <s v=""/>
    <s v=""/>
    <n v="293"/>
    <s v=""/>
    <s v=""/>
  </r>
  <r>
    <s v="X981"/>
    <x v="583"/>
    <n v="1"/>
    <n v="1"/>
    <x v="2"/>
    <n v="11"/>
    <n v="100"/>
    <n v="64"/>
    <n v="79"/>
    <n v="65"/>
    <n v="0"/>
    <n v="109"/>
    <n v="2"/>
    <n v="6"/>
    <n v="2"/>
    <n v="4"/>
    <n v="7"/>
    <n v="0"/>
    <n v="0"/>
    <n v="0"/>
    <n v="0"/>
    <n v="0"/>
    <n v="0"/>
    <n v="3"/>
    <n v="11"/>
    <x v="0"/>
    <x v="28"/>
    <n v="2725"/>
    <n v="0"/>
    <n v="1"/>
    <n v="0"/>
    <n v="0"/>
    <n v="0"/>
    <n v="0"/>
    <n v="0"/>
    <n v="0"/>
    <n v="0"/>
    <n v="1"/>
    <x v="498"/>
    <n v="199"/>
    <n v="0"/>
    <x v="1"/>
    <s v=""/>
    <s v=""/>
    <n v="100"/>
    <s v=""/>
    <s v=""/>
  </r>
  <r>
    <s v="X988"/>
    <x v="584"/>
    <n v="0"/>
    <n v="1"/>
    <x v="1"/>
    <n v="93"/>
    <n v="162"/>
    <n v="31"/>
    <n v="127"/>
    <n v="8"/>
    <n v="17"/>
    <n v="69"/>
    <n v="2"/>
    <n v="4"/>
    <n v="2"/>
    <n v="7"/>
    <n v="3"/>
    <n v="0"/>
    <n v="0"/>
    <n v="0"/>
    <n v="0"/>
    <n v="0"/>
    <n v="0"/>
    <n v="3"/>
    <n v="11"/>
    <x v="0"/>
    <x v="48"/>
    <n v="2433"/>
    <n v="0"/>
    <n v="1"/>
    <n v="0"/>
    <n v="0"/>
    <n v="0"/>
    <n v="0"/>
    <n v="0"/>
    <n v="0"/>
    <n v="0"/>
    <n v="1"/>
    <x v="499"/>
    <n v="276"/>
    <n v="0"/>
    <x v="1"/>
    <s v=""/>
    <s v=""/>
    <n v="162"/>
    <s v=""/>
    <s v=""/>
  </r>
  <r>
    <s v="X989"/>
    <x v="585"/>
    <n v="1"/>
    <n v="0"/>
    <x v="1"/>
    <n v="82"/>
    <n v="110"/>
    <n v="29"/>
    <n v="92"/>
    <n v="28"/>
    <n v="10"/>
    <n v="145"/>
    <n v="1"/>
    <n v="6"/>
    <n v="2"/>
    <n v="3"/>
    <n v="8"/>
    <n v="1"/>
    <n v="0"/>
    <n v="0"/>
    <n v="0"/>
    <n v="0"/>
    <n v="0"/>
    <n v="3"/>
    <n v="11"/>
    <x v="0"/>
    <x v="43"/>
    <n v="2433"/>
    <n v="0"/>
    <n v="1"/>
    <n v="0"/>
    <n v="0"/>
    <n v="0"/>
    <n v="0"/>
    <n v="0"/>
    <n v="1"/>
    <n v="0"/>
    <n v="0"/>
    <x v="499"/>
    <n v="124"/>
    <n v="1"/>
    <x v="1"/>
    <s v=""/>
    <s v=""/>
    <n v="110"/>
    <s v=""/>
    <s v=""/>
  </r>
  <r>
    <s v="X990"/>
    <x v="586"/>
    <n v="1"/>
    <n v="0"/>
    <x v="1"/>
    <n v="38"/>
    <n v="239"/>
    <n v="3"/>
    <n v="141"/>
    <n v="0"/>
    <n v="7"/>
    <n v="23"/>
    <n v="4"/>
    <n v="7"/>
    <n v="1"/>
    <n v="6"/>
    <n v="8"/>
    <n v="1"/>
    <n v="0"/>
    <n v="0"/>
    <n v="0"/>
    <n v="0"/>
    <n v="0"/>
    <n v="3"/>
    <n v="11"/>
    <x v="0"/>
    <x v="12"/>
    <n v="2688"/>
    <n v="0"/>
    <n v="1"/>
    <n v="0"/>
    <n v="0"/>
    <n v="0"/>
    <n v="0"/>
    <n v="0"/>
    <n v="0"/>
    <n v="0"/>
    <n v="1"/>
    <x v="500"/>
    <n v="367"/>
    <n v="1"/>
    <x v="1"/>
    <s v=""/>
    <s v=""/>
    <n v="239"/>
    <s v=""/>
    <s v=""/>
  </r>
  <r>
    <s v="X991"/>
    <x v="587"/>
    <n v="0"/>
    <n v="1"/>
    <x v="1"/>
    <n v="91"/>
    <n v="350"/>
    <n v="3"/>
    <n v="39"/>
    <n v="0"/>
    <n v="0"/>
    <n v="19"/>
    <n v="2"/>
    <n v="9"/>
    <n v="1"/>
    <n v="4"/>
    <n v="8"/>
    <n v="0"/>
    <n v="0"/>
    <n v="0"/>
    <n v="0"/>
    <n v="0"/>
    <n v="0"/>
    <n v="3"/>
    <n v="11"/>
    <x v="0"/>
    <x v="6"/>
    <n v="2388"/>
    <n v="0"/>
    <n v="1"/>
    <n v="0"/>
    <n v="0"/>
    <n v="0"/>
    <n v="0"/>
    <n v="0"/>
    <n v="0"/>
    <n v="0"/>
    <n v="1"/>
    <x v="501"/>
    <n v="373"/>
    <n v="0"/>
    <x v="1"/>
    <s v=""/>
    <s v=""/>
    <n v="350"/>
    <s v=""/>
    <s v=""/>
  </r>
  <r>
    <s v="X992"/>
    <x v="588"/>
    <n v="2"/>
    <n v="1"/>
    <x v="3"/>
    <n v="60"/>
    <n v="292"/>
    <n v="3"/>
    <n v="77"/>
    <n v="10"/>
    <n v="3"/>
    <n v="26"/>
    <n v="7"/>
    <n v="6"/>
    <n v="3"/>
    <n v="5"/>
    <n v="7"/>
    <n v="0"/>
    <n v="0"/>
    <n v="0"/>
    <n v="0"/>
    <n v="0"/>
    <n v="0"/>
    <n v="3"/>
    <n v="11"/>
    <x v="0"/>
    <x v="4"/>
    <n v="2420"/>
    <n v="0"/>
    <n v="1"/>
    <n v="0"/>
    <n v="0"/>
    <n v="0"/>
    <n v="0"/>
    <n v="0"/>
    <n v="0"/>
    <n v="1"/>
    <n v="0"/>
    <x v="501"/>
    <n v="359"/>
    <n v="0"/>
    <x v="1"/>
    <s v=""/>
    <s v=""/>
    <n v="292"/>
    <s v=""/>
    <s v=""/>
  </r>
  <r>
    <s v="X993"/>
    <x v="589"/>
    <n v="1"/>
    <n v="1"/>
    <x v="2"/>
    <n v="69"/>
    <n v="206"/>
    <n v="10"/>
    <n v="67"/>
    <n v="30"/>
    <n v="27"/>
    <n v="71"/>
    <n v="6"/>
    <n v="4"/>
    <n v="1"/>
    <n v="8"/>
    <n v="6"/>
    <n v="0"/>
    <n v="0"/>
    <n v="0"/>
    <n v="0"/>
    <n v="0"/>
    <n v="0"/>
    <n v="3"/>
    <n v="11"/>
    <x v="0"/>
    <x v="23"/>
    <n v="2397"/>
    <n v="0"/>
    <n v="1"/>
    <n v="0"/>
    <n v="0"/>
    <n v="0"/>
    <n v="0"/>
    <n v="0"/>
    <n v="0"/>
    <n v="0"/>
    <n v="1"/>
    <x v="501"/>
    <n v="269"/>
    <n v="0"/>
    <x v="1"/>
    <s v=""/>
    <s v=""/>
    <n v="206"/>
    <s v=""/>
    <s v=""/>
  </r>
  <r>
    <s v="X994"/>
    <x v="590"/>
    <n v="0"/>
    <n v="0"/>
    <x v="0"/>
    <n v="32"/>
    <n v="135"/>
    <n v="46"/>
    <n v="92"/>
    <n v="65"/>
    <n v="61"/>
    <n v="11"/>
    <n v="2"/>
    <n v="5"/>
    <n v="2"/>
    <n v="7"/>
    <n v="5"/>
    <n v="0"/>
    <n v="0"/>
    <n v="0"/>
    <n v="0"/>
    <n v="0"/>
    <n v="0"/>
    <n v="3"/>
    <n v="11"/>
    <x v="0"/>
    <x v="7"/>
    <n v="2533"/>
    <n v="0"/>
    <n v="1"/>
    <n v="0"/>
    <n v="0"/>
    <n v="0"/>
    <n v="0"/>
    <n v="0"/>
    <n v="0"/>
    <n v="0"/>
    <n v="1"/>
    <x v="502"/>
    <n v="388"/>
    <n v="0"/>
    <x v="1"/>
    <s v=""/>
    <s v=""/>
    <n v="135"/>
    <s v=""/>
    <s v=""/>
  </r>
  <r>
    <s v="X997"/>
    <x v="591"/>
    <n v="0"/>
    <n v="0"/>
    <x v="0"/>
    <n v="56"/>
    <n v="90"/>
    <n v="67"/>
    <n v="165"/>
    <n v="30"/>
    <n v="43"/>
    <n v="11"/>
    <n v="1"/>
    <n v="4"/>
    <n v="2"/>
    <n v="8"/>
    <n v="3"/>
    <n v="0"/>
    <n v="0"/>
    <n v="0"/>
    <n v="0"/>
    <n v="0"/>
    <n v="0"/>
    <n v="3"/>
    <n v="11"/>
    <x v="0"/>
    <x v="31"/>
    <n v="2230"/>
    <n v="0"/>
    <n v="1"/>
    <n v="0"/>
    <n v="0"/>
    <n v="0"/>
    <n v="0"/>
    <n v="0"/>
    <n v="0"/>
    <n v="1"/>
    <n v="0"/>
    <x v="503"/>
    <n v="384"/>
    <n v="0"/>
    <x v="1"/>
    <s v=""/>
    <s v=""/>
    <n v="90"/>
    <s v=""/>
    <s v=""/>
  </r>
  <r>
    <s v="X999"/>
    <x v="592"/>
    <n v="0"/>
    <n v="1"/>
    <x v="1"/>
    <n v="43"/>
    <n v="284"/>
    <n v="3"/>
    <n v="84"/>
    <n v="4"/>
    <n v="7"/>
    <n v="23"/>
    <n v="2"/>
    <n v="4"/>
    <n v="2"/>
    <n v="8"/>
    <n v="4"/>
    <n v="0"/>
    <n v="0"/>
    <n v="0"/>
    <n v="0"/>
    <n v="0"/>
    <n v="0"/>
    <n v="3"/>
    <n v="11"/>
    <x v="0"/>
    <x v="24"/>
    <n v="2471"/>
    <n v="0"/>
    <n v="1"/>
    <n v="0"/>
    <n v="0"/>
    <n v="0"/>
    <n v="0"/>
    <n v="0"/>
    <n v="0"/>
    <n v="0"/>
    <n v="1"/>
    <x v="504"/>
    <n v="359"/>
    <n v="0"/>
    <x v="1"/>
    <s v=""/>
    <s v=""/>
    <n v="284"/>
    <s v=""/>
    <s v=""/>
  </r>
  <r>
    <s v="X1000"/>
    <x v="593"/>
    <n v="0"/>
    <n v="1"/>
    <x v="1"/>
    <n v="28"/>
    <n v="161"/>
    <n v="28"/>
    <n v="136"/>
    <n v="32"/>
    <n v="3"/>
    <n v="45"/>
    <n v="4"/>
    <n v="3"/>
    <n v="4"/>
    <n v="6"/>
    <n v="3"/>
    <n v="0"/>
    <n v="0"/>
    <n v="0"/>
    <n v="0"/>
    <n v="0"/>
    <n v="0"/>
    <n v="3"/>
    <n v="11"/>
    <x v="0"/>
    <x v="29"/>
    <n v="2410"/>
    <n v="0"/>
    <n v="1"/>
    <n v="0"/>
    <n v="0"/>
    <n v="0"/>
    <n v="0"/>
    <n v="0"/>
    <n v="1"/>
    <n v="0"/>
    <n v="0"/>
    <x v="504"/>
    <n v="315"/>
    <n v="0"/>
    <x v="1"/>
    <s v=""/>
    <s v=""/>
    <n v="161"/>
    <s v=""/>
    <s v=""/>
  </r>
  <r>
    <s v="X1001"/>
    <x v="594"/>
    <n v="0"/>
    <n v="1"/>
    <x v="1"/>
    <n v="64"/>
    <n v="318"/>
    <n v="3"/>
    <n v="17"/>
    <n v="4"/>
    <n v="7"/>
    <n v="56"/>
    <n v="5"/>
    <n v="4"/>
    <n v="1"/>
    <n v="8"/>
    <n v="4"/>
    <n v="0"/>
    <n v="0"/>
    <n v="0"/>
    <n v="0"/>
    <n v="0"/>
    <n v="0"/>
    <n v="3"/>
    <n v="11"/>
    <x v="0"/>
    <x v="3"/>
    <n v="2477"/>
    <n v="0"/>
    <n v="1"/>
    <n v="0"/>
    <n v="0"/>
    <n v="0"/>
    <n v="0"/>
    <n v="0"/>
    <n v="0"/>
    <n v="1"/>
    <n v="0"/>
    <x v="504"/>
    <n v="293"/>
    <n v="0"/>
    <x v="1"/>
    <s v=""/>
    <s v=""/>
    <n v="318"/>
    <s v=""/>
    <s v=""/>
  </r>
  <r>
    <s v="X1002"/>
    <x v="595"/>
    <n v="0"/>
    <n v="1"/>
    <x v="1"/>
    <n v="23"/>
    <n v="352"/>
    <n v="0"/>
    <n v="27"/>
    <n v="10"/>
    <n v="0"/>
    <n v="15"/>
    <n v="3"/>
    <n v="6"/>
    <n v="1"/>
    <n v="7"/>
    <n v="6"/>
    <n v="0"/>
    <n v="0"/>
    <n v="0"/>
    <n v="0"/>
    <n v="0"/>
    <n v="0"/>
    <n v="3"/>
    <n v="11"/>
    <x v="0"/>
    <x v="20"/>
    <n v="2512"/>
    <n v="0"/>
    <n v="1"/>
    <n v="0"/>
    <n v="0"/>
    <n v="0"/>
    <n v="0"/>
    <n v="0"/>
    <n v="0"/>
    <n v="0"/>
    <n v="1"/>
    <x v="505"/>
    <n v="374"/>
    <n v="0"/>
    <x v="1"/>
    <s v=""/>
    <s v=""/>
    <n v="352"/>
    <s v=""/>
    <s v=""/>
  </r>
  <r>
    <s v="X1003"/>
    <x v="596"/>
    <n v="1"/>
    <n v="0"/>
    <x v="1"/>
    <n v="0"/>
    <n v="308"/>
    <n v="0"/>
    <n v="73"/>
    <n v="0"/>
    <n v="0"/>
    <n v="23"/>
    <n v="2"/>
    <n v="5"/>
    <n v="1"/>
    <n v="8"/>
    <n v="7"/>
    <n v="0"/>
    <n v="0"/>
    <n v="0"/>
    <n v="0"/>
    <n v="0"/>
    <n v="0"/>
    <n v="3"/>
    <n v="11"/>
    <x v="0"/>
    <x v="26"/>
    <n v="2661"/>
    <n v="0"/>
    <n v="1"/>
    <n v="0"/>
    <n v="0"/>
    <n v="0"/>
    <n v="0"/>
    <n v="0"/>
    <n v="0"/>
    <n v="0"/>
    <n v="1"/>
    <x v="505"/>
    <n v="358"/>
    <n v="0"/>
    <x v="1"/>
    <s v=""/>
    <s v=""/>
    <n v="308"/>
    <s v=""/>
    <s v=""/>
  </r>
  <r>
    <s v="X1004"/>
    <x v="597"/>
    <n v="1"/>
    <n v="0"/>
    <x v="1"/>
    <n v="50"/>
    <n v="194"/>
    <n v="55"/>
    <n v="134"/>
    <n v="15"/>
    <n v="0"/>
    <n v="3"/>
    <n v="3"/>
    <n v="4"/>
    <n v="2"/>
    <n v="8"/>
    <n v="6"/>
    <n v="0"/>
    <n v="0"/>
    <n v="0"/>
    <n v="0"/>
    <n v="0"/>
    <n v="0"/>
    <n v="3"/>
    <n v="11"/>
    <x v="0"/>
    <x v="24"/>
    <n v="2481"/>
    <n v="0"/>
    <n v="1"/>
    <n v="0"/>
    <n v="0"/>
    <n v="0"/>
    <n v="0"/>
    <n v="0"/>
    <n v="0"/>
    <n v="0"/>
    <n v="1"/>
    <x v="506"/>
    <n v="395"/>
    <n v="0"/>
    <x v="1"/>
    <s v=""/>
    <s v=""/>
    <n v="194"/>
    <s v=""/>
    <s v=""/>
  </r>
  <r>
    <s v="X1005"/>
    <x v="598"/>
    <n v="0"/>
    <n v="1"/>
    <x v="1"/>
    <n v="61"/>
    <n v="365"/>
    <n v="3"/>
    <n v="15"/>
    <n v="4"/>
    <n v="3"/>
    <n v="11"/>
    <n v="5"/>
    <n v="7"/>
    <n v="2"/>
    <n v="5"/>
    <n v="6"/>
    <n v="0"/>
    <n v="0"/>
    <n v="0"/>
    <n v="0"/>
    <n v="0"/>
    <n v="0"/>
    <n v="3"/>
    <n v="11"/>
    <x v="0"/>
    <x v="12"/>
    <n v="2271"/>
    <n v="0"/>
    <n v="1"/>
    <n v="0"/>
    <n v="0"/>
    <n v="0"/>
    <n v="0"/>
    <n v="0"/>
    <n v="0"/>
    <n v="1"/>
    <n v="0"/>
    <x v="506"/>
    <n v="379"/>
    <n v="0"/>
    <x v="1"/>
    <s v=""/>
    <s v=""/>
    <n v="365"/>
    <s v=""/>
    <s v=""/>
  </r>
  <r>
    <s v="X1011"/>
    <x v="599"/>
    <n v="0"/>
    <n v="0"/>
    <x v="0"/>
    <n v="94"/>
    <n v="272"/>
    <n v="7"/>
    <n v="80"/>
    <n v="20"/>
    <n v="7"/>
    <n v="11"/>
    <n v="1"/>
    <n v="4"/>
    <n v="4"/>
    <n v="6"/>
    <n v="2"/>
    <n v="0"/>
    <n v="0"/>
    <n v="0"/>
    <n v="0"/>
    <n v="0"/>
    <n v="0"/>
    <n v="3"/>
    <n v="11"/>
    <x v="0"/>
    <x v="19"/>
    <n v="2262"/>
    <n v="0"/>
    <n v="1"/>
    <n v="0"/>
    <n v="0"/>
    <n v="0"/>
    <n v="0"/>
    <n v="0"/>
    <n v="0"/>
    <n v="1"/>
    <n v="0"/>
    <x v="507"/>
    <n v="375"/>
    <n v="0"/>
    <x v="1"/>
    <s v=""/>
    <s v=""/>
    <n v="272"/>
    <s v=""/>
    <s v=""/>
  </r>
  <r>
    <s v="X1015"/>
    <x v="600"/>
    <n v="0"/>
    <n v="1"/>
    <x v="1"/>
    <n v="56"/>
    <n v="298"/>
    <n v="7"/>
    <n v="68"/>
    <n v="4"/>
    <n v="0"/>
    <n v="19"/>
    <n v="2"/>
    <n v="6"/>
    <n v="2"/>
    <n v="6"/>
    <n v="6"/>
    <n v="0"/>
    <n v="0"/>
    <n v="0"/>
    <n v="0"/>
    <n v="0"/>
    <n v="0"/>
    <n v="3"/>
    <n v="11"/>
    <x v="0"/>
    <x v="24"/>
    <n v="2358"/>
    <n v="0"/>
    <n v="1"/>
    <n v="0"/>
    <n v="0"/>
    <n v="0"/>
    <n v="0"/>
    <n v="0"/>
    <n v="0"/>
    <n v="1"/>
    <n v="0"/>
    <x v="508"/>
    <n v="358"/>
    <n v="0"/>
    <x v="1"/>
    <s v=""/>
    <s v=""/>
    <n v="298"/>
    <s v=""/>
    <s v=""/>
  </r>
  <r>
    <s v="X1017"/>
    <x v="601"/>
    <n v="0"/>
    <n v="1"/>
    <x v="1"/>
    <n v="21"/>
    <n v="301"/>
    <n v="11"/>
    <n v="61"/>
    <n v="4"/>
    <n v="7"/>
    <n v="11"/>
    <n v="1"/>
    <n v="8"/>
    <n v="2"/>
    <n v="4"/>
    <n v="7"/>
    <n v="0"/>
    <n v="0"/>
    <n v="0"/>
    <n v="0"/>
    <n v="0"/>
    <n v="0"/>
    <n v="3"/>
    <n v="11"/>
    <x v="0"/>
    <x v="4"/>
    <n v="2243"/>
    <n v="0"/>
    <n v="1"/>
    <n v="0"/>
    <n v="0"/>
    <n v="0"/>
    <n v="0"/>
    <n v="0"/>
    <n v="1"/>
    <n v="0"/>
    <n v="0"/>
    <x v="509"/>
    <n v="373"/>
    <n v="0"/>
    <x v="1"/>
    <s v=""/>
    <s v=""/>
    <n v="301"/>
    <s v=""/>
    <s v=""/>
  </r>
  <r>
    <s v="X1020"/>
    <x v="602"/>
    <n v="0"/>
    <n v="1"/>
    <x v="1"/>
    <n v="6"/>
    <n v="121"/>
    <n v="103"/>
    <n v="69"/>
    <n v="8"/>
    <n v="44"/>
    <n v="48"/>
    <n v="1"/>
    <n v="4"/>
    <n v="2"/>
    <n v="7"/>
    <n v="4"/>
    <n v="0"/>
    <n v="0"/>
    <n v="0"/>
    <n v="0"/>
    <n v="0"/>
    <n v="0"/>
    <n v="3"/>
    <n v="11"/>
    <x v="0"/>
    <x v="13"/>
    <n v="2696"/>
    <n v="0"/>
    <n v="1"/>
    <n v="0"/>
    <n v="0"/>
    <n v="0"/>
    <n v="0"/>
    <n v="0"/>
    <n v="1"/>
    <n v="0"/>
    <n v="0"/>
    <x v="510"/>
    <n v="297"/>
    <n v="0"/>
    <x v="1"/>
    <s v=""/>
    <s v=""/>
    <n v="121"/>
    <s v=""/>
    <s v=""/>
  </r>
  <r>
    <s v="X1021"/>
    <x v="603"/>
    <n v="0"/>
    <n v="0"/>
    <x v="0"/>
    <n v="37"/>
    <n v="83"/>
    <n v="2"/>
    <n v="101"/>
    <n v="64"/>
    <n v="26"/>
    <n v="117"/>
    <n v="1"/>
    <n v="3"/>
    <n v="5"/>
    <n v="3"/>
    <n v="4"/>
    <n v="0"/>
    <n v="0"/>
    <n v="0"/>
    <n v="0"/>
    <n v="0"/>
    <n v="0"/>
    <n v="3"/>
    <n v="11"/>
    <x v="0"/>
    <x v="50"/>
    <n v="2531"/>
    <n v="0"/>
    <n v="1"/>
    <n v="0"/>
    <n v="0"/>
    <n v="0"/>
    <n v="0"/>
    <n v="0"/>
    <n v="1"/>
    <n v="0"/>
    <n v="0"/>
    <x v="510"/>
    <n v="159"/>
    <n v="0"/>
    <x v="1"/>
    <s v=""/>
    <s v=""/>
    <n v="83"/>
    <s v=""/>
    <s v=""/>
  </r>
  <r>
    <s v="X1027"/>
    <x v="604"/>
    <n v="0"/>
    <n v="0"/>
    <x v="0"/>
    <n v="47"/>
    <n v="130"/>
    <n v="30"/>
    <n v="168"/>
    <n v="20"/>
    <n v="34"/>
    <n v="0"/>
    <n v="1"/>
    <n v="3"/>
    <n v="4"/>
    <n v="7"/>
    <n v="1"/>
    <n v="0"/>
    <n v="0"/>
    <n v="0"/>
    <n v="0"/>
    <n v="0"/>
    <n v="0"/>
    <n v="3"/>
    <n v="11"/>
    <x v="0"/>
    <x v="37"/>
    <n v="2450"/>
    <n v="0"/>
    <n v="1"/>
    <n v="0"/>
    <n v="0"/>
    <n v="0"/>
    <n v="0"/>
    <n v="0"/>
    <n v="0"/>
    <n v="0"/>
    <n v="1"/>
    <x v="511"/>
    <n v="382"/>
    <n v="0"/>
    <x v="1"/>
    <s v=""/>
    <s v=""/>
    <n v="130"/>
    <s v=""/>
    <s v=""/>
  </r>
  <r>
    <s v="X1028"/>
    <x v="605"/>
    <n v="1"/>
    <n v="0"/>
    <x v="1"/>
    <n v="86"/>
    <n v="175"/>
    <n v="10"/>
    <n v="110"/>
    <n v="54"/>
    <n v="6"/>
    <n v="27"/>
    <n v="2"/>
    <n v="6"/>
    <n v="3"/>
    <n v="4"/>
    <n v="6"/>
    <n v="1"/>
    <n v="0"/>
    <n v="0"/>
    <n v="0"/>
    <n v="0"/>
    <n v="0"/>
    <n v="3"/>
    <n v="11"/>
    <x v="0"/>
    <x v="42"/>
    <n v="2647"/>
    <n v="0"/>
    <n v="1"/>
    <n v="0"/>
    <n v="0"/>
    <n v="0"/>
    <n v="0"/>
    <n v="0"/>
    <n v="1"/>
    <n v="0"/>
    <n v="0"/>
    <x v="511"/>
    <n v="328"/>
    <n v="1"/>
    <x v="1"/>
    <s v=""/>
    <s v=""/>
    <n v="175"/>
    <s v=""/>
    <s v=""/>
  </r>
  <r>
    <s v="X1032"/>
    <x v="606"/>
    <n v="1"/>
    <n v="1"/>
    <x v="2"/>
    <n v="88"/>
    <n v="215"/>
    <n v="13"/>
    <n v="87"/>
    <n v="17"/>
    <n v="17"/>
    <n v="24"/>
    <n v="5"/>
    <n v="6"/>
    <n v="2"/>
    <n v="5"/>
    <n v="7"/>
    <n v="0"/>
    <n v="0"/>
    <n v="0"/>
    <n v="0"/>
    <n v="0"/>
    <n v="0"/>
    <n v="3"/>
    <n v="11"/>
    <x v="0"/>
    <x v="24"/>
    <n v="2497"/>
    <n v="0"/>
    <n v="1"/>
    <n v="0"/>
    <n v="0"/>
    <n v="0"/>
    <n v="0"/>
    <n v="0"/>
    <n v="1"/>
    <n v="0"/>
    <n v="0"/>
    <x v="512"/>
    <n v="325"/>
    <n v="0"/>
    <x v="1"/>
    <s v=""/>
    <s v=""/>
    <n v="215"/>
    <s v=""/>
    <s v=""/>
  </r>
  <r>
    <s v="X1038"/>
    <x v="607"/>
    <n v="0"/>
    <n v="1"/>
    <x v="1"/>
    <n v="26"/>
    <n v="98"/>
    <n v="0"/>
    <n v="106"/>
    <n v="49"/>
    <n v="10"/>
    <n v="106"/>
    <n v="5"/>
    <n v="5"/>
    <n v="1"/>
    <n v="5"/>
    <n v="6"/>
    <n v="0"/>
    <n v="0"/>
    <n v="0"/>
    <n v="0"/>
    <n v="0"/>
    <n v="0"/>
    <n v="3"/>
    <n v="11"/>
    <x v="0"/>
    <x v="24"/>
    <n v="2814"/>
    <n v="0"/>
    <n v="1"/>
    <n v="0"/>
    <n v="0"/>
    <n v="0"/>
    <n v="0"/>
    <n v="0"/>
    <n v="1"/>
    <n v="0"/>
    <n v="0"/>
    <x v="513"/>
    <n v="157"/>
    <n v="0"/>
    <x v="1"/>
    <s v=""/>
    <s v=""/>
    <n v="98"/>
    <s v=""/>
    <s v=""/>
  </r>
  <r>
    <s v="X1041"/>
    <x v="608"/>
    <n v="0"/>
    <n v="1"/>
    <x v="1"/>
    <n v="18"/>
    <n v="70"/>
    <n v="54"/>
    <n v="109"/>
    <n v="80"/>
    <n v="9"/>
    <n v="45"/>
    <n v="2"/>
    <n v="4"/>
    <n v="1"/>
    <n v="7"/>
    <n v="5"/>
    <n v="0"/>
    <n v="0"/>
    <n v="0"/>
    <n v="0"/>
    <n v="0"/>
    <n v="0"/>
    <n v="3"/>
    <n v="11"/>
    <x v="0"/>
    <x v="35"/>
    <n v="2564"/>
    <n v="0"/>
    <n v="1"/>
    <n v="0"/>
    <n v="0"/>
    <n v="0"/>
    <n v="1"/>
    <n v="0"/>
    <n v="0"/>
    <n v="0"/>
    <n v="0"/>
    <x v="514"/>
    <n v="277"/>
    <n v="0"/>
    <x v="1"/>
    <s v=""/>
    <s v=""/>
    <n v="70"/>
    <s v=""/>
    <s v=""/>
  </r>
  <r>
    <s v="X1044"/>
    <x v="609"/>
    <n v="0"/>
    <n v="1"/>
    <x v="1"/>
    <n v="36"/>
    <n v="254"/>
    <n v="6"/>
    <n v="71"/>
    <n v="4"/>
    <n v="0"/>
    <n v="27"/>
    <n v="5"/>
    <n v="5"/>
    <n v="1"/>
    <n v="7"/>
    <n v="5"/>
    <n v="0"/>
    <n v="0"/>
    <n v="0"/>
    <n v="0"/>
    <n v="0"/>
    <n v="0"/>
    <n v="3"/>
    <n v="11"/>
    <x v="0"/>
    <x v="3"/>
    <n v="2371"/>
    <n v="0"/>
    <n v="1"/>
    <n v="0"/>
    <n v="0"/>
    <n v="0"/>
    <n v="0"/>
    <n v="0"/>
    <n v="1"/>
    <n v="0"/>
    <n v="0"/>
    <x v="515"/>
    <n v="308"/>
    <n v="0"/>
    <x v="1"/>
    <s v=""/>
    <s v=""/>
    <n v="254"/>
    <s v=""/>
    <s v=""/>
  </r>
  <r>
    <s v="X1046"/>
    <x v="610"/>
    <n v="0"/>
    <n v="1"/>
    <x v="1"/>
    <n v="0"/>
    <n v="16"/>
    <n v="4"/>
    <n v="12"/>
    <n v="2"/>
    <n v="4"/>
    <n v="321"/>
    <n v="0"/>
    <n v="25"/>
    <n v="0"/>
    <n v="0"/>
    <n v="1"/>
    <n v="0"/>
    <n v="0"/>
    <n v="0"/>
    <n v="0"/>
    <n v="0"/>
    <n v="0"/>
    <n v="3"/>
    <n v="11"/>
    <x v="0"/>
    <x v="28"/>
    <n v="2426"/>
    <n v="0"/>
    <n v="1"/>
    <n v="0"/>
    <n v="0"/>
    <n v="0"/>
    <n v="0"/>
    <n v="0"/>
    <n v="1"/>
    <n v="0"/>
    <n v="0"/>
    <x v="516"/>
    <n v="-283"/>
    <n v="0"/>
    <x v="1"/>
    <s v=""/>
    <s v=""/>
    <n v="16"/>
    <s v=""/>
    <s v=""/>
  </r>
  <r>
    <s v="X1047"/>
    <x v="611"/>
    <n v="0"/>
    <n v="1"/>
    <x v="1"/>
    <n v="51"/>
    <n v="173"/>
    <n v="13"/>
    <n v="131"/>
    <n v="32"/>
    <n v="3"/>
    <n v="6"/>
    <n v="4"/>
    <n v="6"/>
    <n v="1"/>
    <n v="6"/>
    <n v="7"/>
    <n v="0"/>
    <n v="0"/>
    <n v="0"/>
    <n v="1"/>
    <n v="0"/>
    <n v="0"/>
    <n v="3"/>
    <n v="11"/>
    <x v="0"/>
    <x v="14"/>
    <n v="2195"/>
    <n v="0"/>
    <n v="1"/>
    <n v="0"/>
    <n v="0"/>
    <n v="0"/>
    <n v="0"/>
    <n v="0"/>
    <n v="1"/>
    <n v="0"/>
    <n v="0"/>
    <x v="517"/>
    <n v="346"/>
    <n v="1"/>
    <x v="1"/>
    <s v=""/>
    <s v=""/>
    <n v="173"/>
    <s v=""/>
    <s v=""/>
  </r>
  <r>
    <s v="X1048"/>
    <x v="612"/>
    <n v="0"/>
    <n v="0"/>
    <x v="0"/>
    <n v="48"/>
    <n v="179"/>
    <n v="2"/>
    <n v="64"/>
    <n v="38"/>
    <n v="17"/>
    <n v="58"/>
    <n v="1"/>
    <n v="5"/>
    <n v="1"/>
    <n v="6"/>
    <n v="5"/>
    <n v="0"/>
    <n v="0"/>
    <n v="0"/>
    <n v="0"/>
    <n v="0"/>
    <n v="0"/>
    <n v="3"/>
    <n v="11"/>
    <x v="0"/>
    <x v="50"/>
    <n v="2476"/>
    <n v="0"/>
    <n v="1"/>
    <n v="0"/>
    <n v="0"/>
    <n v="0"/>
    <n v="0"/>
    <n v="0"/>
    <n v="1"/>
    <n v="0"/>
    <n v="0"/>
    <x v="517"/>
    <n v="242"/>
    <n v="0"/>
    <x v="1"/>
    <s v=""/>
    <s v=""/>
    <n v="179"/>
    <s v=""/>
    <s v=""/>
  </r>
  <r>
    <s v="X1049"/>
    <x v="613"/>
    <n v="1"/>
    <n v="0"/>
    <x v="1"/>
    <n v="16"/>
    <n v="172"/>
    <n v="10"/>
    <n v="125"/>
    <n v="21"/>
    <n v="13"/>
    <n v="16"/>
    <n v="6"/>
    <n v="7"/>
    <n v="2"/>
    <n v="4"/>
    <n v="9"/>
    <n v="0"/>
    <n v="0"/>
    <n v="0"/>
    <n v="0"/>
    <n v="0"/>
    <n v="0"/>
    <n v="3"/>
    <n v="11"/>
    <x v="1"/>
    <x v="10"/>
    <n v="2748"/>
    <n v="0"/>
    <n v="1"/>
    <n v="0"/>
    <n v="0"/>
    <n v="0"/>
    <n v="0"/>
    <n v="0"/>
    <n v="1"/>
    <n v="0"/>
    <n v="0"/>
    <x v="518"/>
    <n v="325"/>
    <n v="0"/>
    <x v="1"/>
    <s v=""/>
    <s v=""/>
    <n v="172"/>
    <s v=""/>
    <s v=""/>
  </r>
  <r>
    <s v="X1055"/>
    <x v="614"/>
    <n v="1"/>
    <n v="2"/>
    <x v="3"/>
    <n v="90"/>
    <n v="164"/>
    <n v="24"/>
    <n v="103"/>
    <n v="12"/>
    <n v="3"/>
    <n v="42"/>
    <n v="7"/>
    <n v="5"/>
    <n v="1"/>
    <n v="6"/>
    <n v="8"/>
    <n v="0"/>
    <n v="0"/>
    <n v="0"/>
    <n v="0"/>
    <n v="0"/>
    <n v="0"/>
    <n v="3"/>
    <n v="11"/>
    <x v="0"/>
    <x v="37"/>
    <n v="2837"/>
    <n v="0"/>
    <n v="1"/>
    <n v="0"/>
    <n v="0"/>
    <n v="0"/>
    <n v="0"/>
    <n v="0"/>
    <n v="1"/>
    <n v="0"/>
    <n v="0"/>
    <x v="519"/>
    <n v="264"/>
    <n v="0"/>
    <x v="1"/>
    <s v=""/>
    <s v=""/>
    <n v="164"/>
    <s v=""/>
    <s v=""/>
  </r>
  <r>
    <s v="X1056"/>
    <x v="615"/>
    <n v="0"/>
    <n v="2"/>
    <x v="2"/>
    <n v="93"/>
    <n v="238"/>
    <n v="17"/>
    <n v="68"/>
    <n v="8"/>
    <n v="10"/>
    <n v="6"/>
    <n v="3"/>
    <n v="6"/>
    <n v="2"/>
    <n v="5"/>
    <n v="7"/>
    <n v="0"/>
    <n v="1"/>
    <n v="0"/>
    <n v="0"/>
    <n v="0"/>
    <n v="0"/>
    <n v="3"/>
    <n v="11"/>
    <x v="0"/>
    <x v="9"/>
    <n v="2411"/>
    <n v="0"/>
    <n v="1"/>
    <n v="0"/>
    <n v="0"/>
    <n v="0"/>
    <n v="0"/>
    <n v="0"/>
    <n v="1"/>
    <n v="0"/>
    <n v="0"/>
    <x v="520"/>
    <n v="335"/>
    <n v="1"/>
    <x v="1"/>
    <s v=""/>
    <s v=""/>
    <n v="238"/>
    <s v=""/>
    <s v=""/>
  </r>
  <r>
    <s v="X1066"/>
    <x v="616"/>
    <n v="0"/>
    <n v="1"/>
    <x v="1"/>
    <n v="40"/>
    <n v="110"/>
    <n v="5"/>
    <n v="137"/>
    <n v="26"/>
    <n v="23"/>
    <n v="29"/>
    <n v="2"/>
    <n v="6"/>
    <n v="1"/>
    <n v="5"/>
    <n v="7"/>
    <n v="0"/>
    <n v="0"/>
    <n v="0"/>
    <n v="0"/>
    <n v="0"/>
    <n v="0"/>
    <n v="3"/>
    <n v="11"/>
    <x v="0"/>
    <x v="6"/>
    <n v="2747"/>
    <n v="0"/>
    <n v="1"/>
    <n v="0"/>
    <n v="0"/>
    <n v="0"/>
    <n v="0"/>
    <n v="0"/>
    <n v="1"/>
    <n v="0"/>
    <n v="0"/>
    <x v="521"/>
    <n v="272"/>
    <n v="0"/>
    <x v="1"/>
    <s v=""/>
    <s v=""/>
    <n v="110"/>
    <s v=""/>
    <s v=""/>
  </r>
  <r>
    <s v="X1067"/>
    <x v="617"/>
    <n v="0"/>
    <n v="1"/>
    <x v="1"/>
    <n v="6"/>
    <n v="179"/>
    <n v="8"/>
    <n v="83"/>
    <n v="19"/>
    <n v="11"/>
    <n v="26"/>
    <n v="5"/>
    <n v="1"/>
    <n v="2"/>
    <n v="9"/>
    <n v="2"/>
    <n v="0"/>
    <n v="0"/>
    <n v="0"/>
    <n v="0"/>
    <n v="0"/>
    <n v="0"/>
    <n v="3"/>
    <n v="11"/>
    <x v="0"/>
    <x v="23"/>
    <n v="2840"/>
    <n v="0"/>
    <n v="1"/>
    <n v="0"/>
    <n v="0"/>
    <n v="0"/>
    <n v="0"/>
    <n v="0"/>
    <n v="0"/>
    <n v="1"/>
    <n v="0"/>
    <x v="522"/>
    <n v="274"/>
    <n v="0"/>
    <x v="1"/>
    <s v=""/>
    <s v=""/>
    <n v="179"/>
    <s v=""/>
    <s v=""/>
  </r>
  <r>
    <s v="X1069"/>
    <x v="618"/>
    <n v="1"/>
    <n v="1"/>
    <x v="2"/>
    <n v="7"/>
    <n v="158"/>
    <n v="0"/>
    <n v="76"/>
    <n v="13"/>
    <n v="7"/>
    <n v="71"/>
    <n v="6"/>
    <n v="4"/>
    <n v="4"/>
    <n v="3"/>
    <n v="5"/>
    <n v="0"/>
    <n v="0"/>
    <n v="0"/>
    <n v="0"/>
    <n v="0"/>
    <n v="0"/>
    <n v="3"/>
    <n v="11"/>
    <x v="0"/>
    <x v="37"/>
    <n v="2420"/>
    <n v="0"/>
    <n v="1"/>
    <n v="0"/>
    <n v="0"/>
    <n v="0"/>
    <n v="0"/>
    <n v="0"/>
    <n v="0"/>
    <n v="1"/>
    <n v="0"/>
    <x v="523"/>
    <n v="183"/>
    <n v="0"/>
    <x v="1"/>
    <s v=""/>
    <s v=""/>
    <n v="158"/>
    <s v=""/>
    <s v=""/>
  </r>
  <r>
    <s v="X1079"/>
    <x v="619"/>
    <n v="1"/>
    <n v="1"/>
    <x v="2"/>
    <n v="8"/>
    <n v="73"/>
    <n v="57"/>
    <n v="100"/>
    <n v="71"/>
    <n v="15"/>
    <n v="0"/>
    <n v="5"/>
    <n v="6"/>
    <n v="1"/>
    <n v="5"/>
    <n v="9"/>
    <n v="0"/>
    <n v="0"/>
    <n v="0"/>
    <n v="0"/>
    <n v="0"/>
    <n v="0"/>
    <n v="3"/>
    <n v="11"/>
    <x v="1"/>
    <x v="28"/>
    <n v="2723"/>
    <n v="0"/>
    <n v="1"/>
    <n v="0"/>
    <n v="0"/>
    <n v="0"/>
    <n v="0"/>
    <n v="0"/>
    <n v="1"/>
    <n v="0"/>
    <n v="0"/>
    <x v="524"/>
    <n v="316"/>
    <n v="0"/>
    <x v="1"/>
    <s v=""/>
    <s v=""/>
    <n v="73"/>
    <s v=""/>
    <s v=""/>
  </r>
  <r>
    <s v="X1080"/>
    <x v="620"/>
    <n v="0"/>
    <n v="0"/>
    <x v="0"/>
    <n v="41"/>
    <n v="86"/>
    <n v="2"/>
    <n v="73"/>
    <n v="69"/>
    <n v="38"/>
    <n v="48"/>
    <n v="1"/>
    <n v="4"/>
    <n v="2"/>
    <n v="5"/>
    <n v="8"/>
    <n v="0"/>
    <n v="0"/>
    <n v="0"/>
    <n v="0"/>
    <n v="0"/>
    <n v="0"/>
    <n v="3"/>
    <n v="11"/>
    <x v="0"/>
    <x v="42"/>
    <n v="2849"/>
    <n v="0"/>
    <n v="1"/>
    <n v="0"/>
    <n v="0"/>
    <n v="0"/>
    <n v="0"/>
    <n v="0"/>
    <n v="1"/>
    <n v="0"/>
    <n v="0"/>
    <x v="524"/>
    <n v="220"/>
    <n v="0"/>
    <x v="1"/>
    <s v=""/>
    <s v=""/>
    <n v="86"/>
    <s v=""/>
    <s v=""/>
  </r>
  <r>
    <s v="X1082"/>
    <x v="621"/>
    <n v="1"/>
    <n v="1"/>
    <x v="2"/>
    <n v="38"/>
    <n v="235"/>
    <n v="6"/>
    <n v="45"/>
    <n v="8"/>
    <n v="9"/>
    <n v="12"/>
    <n v="4"/>
    <n v="5"/>
    <n v="1"/>
    <n v="6"/>
    <n v="6"/>
    <n v="0"/>
    <n v="0"/>
    <n v="0"/>
    <n v="0"/>
    <n v="0"/>
    <n v="0"/>
    <n v="3"/>
    <n v="11"/>
    <x v="0"/>
    <x v="12"/>
    <n v="2655"/>
    <n v="0"/>
    <n v="1"/>
    <n v="0"/>
    <n v="0"/>
    <n v="0"/>
    <n v="0"/>
    <n v="0"/>
    <n v="1"/>
    <n v="0"/>
    <n v="0"/>
    <x v="525"/>
    <n v="291"/>
    <n v="0"/>
    <x v="1"/>
    <s v=""/>
    <s v=""/>
    <n v="235"/>
    <s v=""/>
    <s v=""/>
  </r>
  <r>
    <s v="X1083"/>
    <x v="622"/>
    <n v="0"/>
    <n v="1"/>
    <x v="1"/>
    <n v="81"/>
    <n v="229"/>
    <n v="5"/>
    <n v="56"/>
    <n v="3"/>
    <n v="2"/>
    <n v="20"/>
    <n v="2"/>
    <n v="6"/>
    <n v="2"/>
    <n v="4"/>
    <n v="7"/>
    <n v="0"/>
    <n v="0"/>
    <n v="0"/>
    <n v="0"/>
    <n v="0"/>
    <n v="0"/>
    <n v="3"/>
    <n v="11"/>
    <x v="0"/>
    <x v="20"/>
    <n v="2671"/>
    <n v="0"/>
    <n v="1"/>
    <n v="0"/>
    <n v="0"/>
    <n v="0"/>
    <n v="0"/>
    <n v="0"/>
    <n v="1"/>
    <n v="0"/>
    <n v="0"/>
    <x v="525"/>
    <n v="275"/>
    <n v="0"/>
    <x v="1"/>
    <s v=""/>
    <s v=""/>
    <n v="229"/>
    <s v=""/>
    <s v=""/>
  </r>
  <r>
    <s v="X1085"/>
    <x v="623"/>
    <n v="1"/>
    <n v="1"/>
    <x v="2"/>
    <n v="71"/>
    <n v="199"/>
    <n v="9"/>
    <n v="57"/>
    <n v="20"/>
    <n v="21"/>
    <n v="6"/>
    <n v="7"/>
    <n v="4"/>
    <n v="1"/>
    <n v="7"/>
    <n v="4"/>
    <n v="0"/>
    <n v="0"/>
    <n v="0"/>
    <n v="0"/>
    <n v="0"/>
    <n v="0"/>
    <n v="3"/>
    <n v="11"/>
    <x v="0"/>
    <x v="4"/>
    <n v="2188"/>
    <n v="0"/>
    <n v="1"/>
    <n v="0"/>
    <n v="0"/>
    <n v="0"/>
    <n v="0"/>
    <n v="0"/>
    <n v="1"/>
    <n v="0"/>
    <n v="0"/>
    <x v="526"/>
    <n v="300"/>
    <n v="0"/>
    <x v="1"/>
    <s v=""/>
    <s v=""/>
    <n v="199"/>
    <s v=""/>
    <s v=""/>
  </r>
  <r>
    <s v="X1090"/>
    <x v="624"/>
    <n v="0"/>
    <n v="1"/>
    <x v="1"/>
    <n v="51"/>
    <n v="82"/>
    <n v="33"/>
    <n v="54"/>
    <n v="71"/>
    <n v="30"/>
    <n v="41"/>
    <n v="2"/>
    <n v="5"/>
    <n v="2"/>
    <n v="4"/>
    <n v="5"/>
    <n v="0"/>
    <n v="0"/>
    <n v="0"/>
    <n v="0"/>
    <n v="0"/>
    <n v="0"/>
    <n v="3"/>
    <n v="11"/>
    <x v="0"/>
    <x v="3"/>
    <n v="2444"/>
    <n v="0"/>
    <n v="1"/>
    <n v="0"/>
    <n v="0"/>
    <n v="0"/>
    <n v="0"/>
    <n v="0"/>
    <n v="1"/>
    <n v="0"/>
    <n v="0"/>
    <x v="527"/>
    <n v="229"/>
    <n v="0"/>
    <x v="1"/>
    <s v=""/>
    <s v=""/>
    <n v="82"/>
    <s v=""/>
    <s v=""/>
  </r>
  <r>
    <s v="X1091"/>
    <x v="625"/>
    <n v="0"/>
    <n v="0"/>
    <x v="0"/>
    <n v="88"/>
    <n v="99"/>
    <n v="27"/>
    <n v="102"/>
    <n v="28"/>
    <n v="48"/>
    <n v="6"/>
    <n v="1"/>
    <n v="2"/>
    <n v="2"/>
    <n v="8"/>
    <n v="1"/>
    <n v="0"/>
    <n v="0"/>
    <n v="0"/>
    <n v="0"/>
    <n v="0"/>
    <n v="0"/>
    <n v="3"/>
    <n v="11"/>
    <x v="0"/>
    <x v="2"/>
    <n v="2416"/>
    <n v="0"/>
    <n v="1"/>
    <n v="0"/>
    <n v="0"/>
    <n v="0"/>
    <n v="0"/>
    <n v="0"/>
    <n v="1"/>
    <n v="0"/>
    <n v="0"/>
    <x v="110"/>
    <n v="298"/>
    <n v="0"/>
    <x v="1"/>
    <s v=""/>
    <s v=""/>
    <n v="99"/>
    <s v=""/>
    <s v=""/>
  </r>
  <r>
    <s v="X1096"/>
    <x v="626"/>
    <n v="0"/>
    <n v="1"/>
    <x v="1"/>
    <n v="20"/>
    <n v="279"/>
    <n v="0"/>
    <n v="18"/>
    <n v="0"/>
    <n v="0"/>
    <n v="9"/>
    <n v="2"/>
    <n v="3"/>
    <n v="1"/>
    <n v="8"/>
    <n v="4"/>
    <n v="0"/>
    <n v="1"/>
    <n v="0"/>
    <n v="0"/>
    <n v="0"/>
    <n v="0"/>
    <n v="3"/>
    <n v="11"/>
    <x v="0"/>
    <x v="17"/>
    <n v="2314"/>
    <n v="0"/>
    <n v="1"/>
    <n v="0"/>
    <n v="0"/>
    <n v="0"/>
    <n v="0"/>
    <n v="0"/>
    <n v="1"/>
    <n v="0"/>
    <n v="0"/>
    <x v="528"/>
    <n v="288"/>
    <n v="1"/>
    <x v="1"/>
    <s v=""/>
    <s v=""/>
    <n v="279"/>
    <s v=""/>
    <s v=""/>
  </r>
  <r>
    <s v="X1098"/>
    <x v="627"/>
    <n v="0"/>
    <n v="1"/>
    <x v="1"/>
    <n v="88"/>
    <n v="205"/>
    <n v="7"/>
    <n v="41"/>
    <n v="3"/>
    <n v="2"/>
    <n v="46"/>
    <n v="2"/>
    <n v="4"/>
    <n v="2"/>
    <n v="5"/>
    <n v="5"/>
    <n v="0"/>
    <n v="0"/>
    <n v="0"/>
    <n v="0"/>
    <n v="0"/>
    <n v="0"/>
    <n v="3"/>
    <n v="11"/>
    <x v="0"/>
    <x v="22"/>
    <n v="2406"/>
    <n v="0"/>
    <n v="1"/>
    <n v="0"/>
    <n v="0"/>
    <n v="0"/>
    <n v="0"/>
    <n v="0"/>
    <n v="1"/>
    <n v="0"/>
    <n v="0"/>
    <x v="529"/>
    <n v="212"/>
    <n v="0"/>
    <x v="1"/>
    <s v=""/>
    <s v=""/>
    <n v="205"/>
    <s v=""/>
    <s v=""/>
  </r>
  <r>
    <s v="X1100"/>
    <x v="628"/>
    <n v="0"/>
    <n v="1"/>
    <x v="1"/>
    <n v="73"/>
    <n v="213"/>
    <n v="5"/>
    <n v="28"/>
    <n v="7"/>
    <n v="7"/>
    <n v="41"/>
    <n v="1"/>
    <n v="4"/>
    <n v="1"/>
    <n v="6"/>
    <n v="5"/>
    <n v="0"/>
    <n v="0"/>
    <n v="0"/>
    <n v="0"/>
    <n v="0"/>
    <n v="0"/>
    <n v="3"/>
    <n v="11"/>
    <x v="0"/>
    <x v="4"/>
    <n v="2257"/>
    <n v="0"/>
    <n v="1"/>
    <n v="0"/>
    <n v="0"/>
    <n v="0"/>
    <n v="0"/>
    <n v="0"/>
    <n v="1"/>
    <n v="0"/>
    <n v="0"/>
    <x v="530"/>
    <n v="219"/>
    <n v="0"/>
    <x v="1"/>
    <s v=""/>
    <s v=""/>
    <n v="213"/>
    <s v=""/>
    <s v=""/>
  </r>
  <r>
    <s v="X1103"/>
    <x v="629"/>
    <n v="0"/>
    <n v="0"/>
    <x v="0"/>
    <n v="39"/>
    <n v="48"/>
    <n v="58"/>
    <n v="68"/>
    <n v="16"/>
    <n v="66"/>
    <n v="43"/>
    <n v="1"/>
    <n v="3"/>
    <n v="2"/>
    <n v="6"/>
    <n v="2"/>
    <n v="0"/>
    <n v="0"/>
    <n v="0"/>
    <n v="0"/>
    <n v="0"/>
    <n v="0"/>
    <n v="3"/>
    <n v="11"/>
    <x v="0"/>
    <x v="4"/>
    <n v="2161"/>
    <n v="0"/>
    <n v="1"/>
    <n v="0"/>
    <n v="0"/>
    <n v="0"/>
    <n v="0"/>
    <n v="0"/>
    <n v="1"/>
    <n v="0"/>
    <n v="0"/>
    <x v="531"/>
    <n v="213"/>
    <n v="0"/>
    <x v="1"/>
    <s v=""/>
    <s v=""/>
    <n v="48"/>
    <s v=""/>
    <s v=""/>
  </r>
  <r>
    <s v="X1104"/>
    <x v="630"/>
    <n v="0"/>
    <n v="1"/>
    <x v="1"/>
    <n v="50"/>
    <n v="223"/>
    <n v="2"/>
    <n v="31"/>
    <n v="0"/>
    <n v="2"/>
    <n v="39"/>
    <n v="5"/>
    <n v="5"/>
    <n v="2"/>
    <n v="4"/>
    <n v="8"/>
    <n v="0"/>
    <n v="0"/>
    <n v="0"/>
    <n v="0"/>
    <n v="0"/>
    <n v="0"/>
    <n v="3"/>
    <n v="11"/>
    <x v="0"/>
    <x v="6"/>
    <n v="2567"/>
    <n v="0"/>
    <n v="1"/>
    <n v="0"/>
    <n v="0"/>
    <n v="0"/>
    <n v="0"/>
    <n v="0"/>
    <n v="0"/>
    <n v="0"/>
    <n v="1"/>
    <x v="532"/>
    <n v="219"/>
    <n v="0"/>
    <x v="1"/>
    <s v=""/>
    <s v=""/>
    <n v="223"/>
    <s v=""/>
    <s v=""/>
  </r>
  <r>
    <s v="X1106"/>
    <x v="631"/>
    <n v="1"/>
    <n v="1"/>
    <x v="2"/>
    <n v="64"/>
    <n v="157"/>
    <n v="6"/>
    <n v="39"/>
    <n v="6"/>
    <n v="13"/>
    <n v="75"/>
    <n v="5"/>
    <n v="4"/>
    <n v="1"/>
    <n v="5"/>
    <n v="6"/>
    <n v="0"/>
    <n v="0"/>
    <n v="0"/>
    <n v="0"/>
    <n v="0"/>
    <n v="0"/>
    <n v="3"/>
    <n v="11"/>
    <x v="0"/>
    <x v="37"/>
    <n v="2765"/>
    <n v="0"/>
    <n v="1"/>
    <n v="0"/>
    <n v="0"/>
    <n v="0"/>
    <n v="0"/>
    <n v="0"/>
    <n v="1"/>
    <n v="0"/>
    <n v="0"/>
    <x v="533"/>
    <n v="146"/>
    <n v="0"/>
    <x v="1"/>
    <s v=""/>
    <s v=""/>
    <n v="157"/>
    <s v=""/>
    <s v=""/>
  </r>
  <r>
    <s v="X1110"/>
    <x v="632"/>
    <n v="0"/>
    <n v="1"/>
    <x v="1"/>
    <n v="61"/>
    <n v="91"/>
    <n v="65"/>
    <n v="52"/>
    <n v="10"/>
    <n v="44"/>
    <n v="28"/>
    <n v="3"/>
    <n v="3"/>
    <n v="2"/>
    <n v="6"/>
    <n v="5"/>
    <n v="0"/>
    <n v="0"/>
    <n v="0"/>
    <n v="0"/>
    <n v="0"/>
    <n v="0"/>
    <n v="3"/>
    <n v="11"/>
    <x v="0"/>
    <x v="24"/>
    <n v="2736"/>
    <n v="0"/>
    <n v="1"/>
    <n v="0"/>
    <n v="0"/>
    <n v="0"/>
    <n v="0"/>
    <n v="0"/>
    <n v="1"/>
    <n v="0"/>
    <n v="0"/>
    <x v="534"/>
    <n v="234"/>
    <n v="0"/>
    <x v="1"/>
    <s v=""/>
    <s v=""/>
    <n v="91"/>
    <s v=""/>
    <s v=""/>
  </r>
  <r>
    <s v="X1111"/>
    <x v="633"/>
    <n v="1"/>
    <n v="1"/>
    <x v="2"/>
    <n v="92"/>
    <n v="201"/>
    <n v="2"/>
    <n v="43"/>
    <n v="3"/>
    <n v="5"/>
    <n v="35"/>
    <n v="4"/>
    <n v="5"/>
    <n v="1"/>
    <n v="5"/>
    <n v="6"/>
    <n v="0"/>
    <n v="0"/>
    <n v="0"/>
    <n v="0"/>
    <n v="0"/>
    <n v="0"/>
    <n v="3"/>
    <n v="11"/>
    <x v="0"/>
    <x v="20"/>
    <n v="2832"/>
    <n v="0"/>
    <n v="1"/>
    <n v="0"/>
    <n v="0"/>
    <n v="0"/>
    <n v="0"/>
    <n v="0"/>
    <n v="1"/>
    <n v="0"/>
    <n v="0"/>
    <x v="535"/>
    <n v="219"/>
    <n v="0"/>
    <x v="1"/>
    <s v=""/>
    <s v=""/>
    <n v="201"/>
    <s v=""/>
    <s v=""/>
  </r>
  <r>
    <s v="X1118"/>
    <x v="634"/>
    <n v="1"/>
    <n v="1"/>
    <x v="2"/>
    <n v="51"/>
    <n v="220"/>
    <n v="0"/>
    <n v="33"/>
    <n v="3"/>
    <n v="0"/>
    <n v="23"/>
    <n v="5"/>
    <n v="5"/>
    <n v="1"/>
    <n v="5"/>
    <n v="8"/>
    <n v="0"/>
    <n v="0"/>
    <n v="0"/>
    <n v="0"/>
    <n v="0"/>
    <n v="0"/>
    <n v="3"/>
    <n v="11"/>
    <x v="0"/>
    <x v="9"/>
    <n v="2478"/>
    <n v="0"/>
    <n v="1"/>
    <n v="0"/>
    <n v="0"/>
    <n v="0"/>
    <n v="0"/>
    <n v="0"/>
    <n v="0"/>
    <n v="0"/>
    <n v="1"/>
    <x v="536"/>
    <n v="233"/>
    <n v="0"/>
    <x v="1"/>
    <s v=""/>
    <s v=""/>
    <n v="220"/>
    <s v=""/>
    <s v=""/>
  </r>
  <r>
    <s v="X1120"/>
    <x v="635"/>
    <n v="0"/>
    <n v="0"/>
    <x v="0"/>
    <n v="32"/>
    <n v="241"/>
    <n v="0"/>
    <n v="12"/>
    <n v="0"/>
    <n v="0"/>
    <n v="25"/>
    <n v="1"/>
    <n v="5"/>
    <n v="1"/>
    <n v="5"/>
    <n v="7"/>
    <n v="0"/>
    <n v="0"/>
    <n v="0"/>
    <n v="0"/>
    <n v="0"/>
    <n v="0"/>
    <n v="3"/>
    <n v="11"/>
    <x v="0"/>
    <x v="31"/>
    <n v="2483"/>
    <n v="0"/>
    <n v="1"/>
    <n v="0"/>
    <n v="0"/>
    <n v="0"/>
    <n v="0"/>
    <n v="0"/>
    <n v="0"/>
    <n v="0"/>
    <n v="1"/>
    <x v="537"/>
    <n v="228"/>
    <n v="0"/>
    <x v="1"/>
    <s v=""/>
    <s v=""/>
    <n v="241"/>
    <s v=""/>
    <s v=""/>
  </r>
  <r>
    <s v="X1122"/>
    <x v="636"/>
    <n v="1"/>
    <n v="0"/>
    <x v="1"/>
    <n v="85"/>
    <n v="167"/>
    <n v="2"/>
    <n v="62"/>
    <n v="24"/>
    <n v="13"/>
    <n v="7"/>
    <n v="4"/>
    <n v="4"/>
    <n v="1"/>
    <n v="6"/>
    <n v="5"/>
    <n v="0"/>
    <n v="0"/>
    <n v="0"/>
    <n v="0"/>
    <n v="0"/>
    <n v="0"/>
    <n v="3"/>
    <n v="11"/>
    <x v="0"/>
    <x v="5"/>
    <n v="2171"/>
    <n v="0"/>
    <n v="1"/>
    <n v="0"/>
    <n v="0"/>
    <n v="0"/>
    <n v="0"/>
    <n v="0"/>
    <n v="0"/>
    <n v="1"/>
    <n v="0"/>
    <x v="538"/>
    <n v="261"/>
    <n v="0"/>
    <x v="1"/>
    <s v=""/>
    <s v=""/>
    <n v="167"/>
    <s v=""/>
    <s v=""/>
  </r>
  <r>
    <s v="X1124"/>
    <x v="637"/>
    <n v="0"/>
    <n v="1"/>
    <x v="1"/>
    <n v="56"/>
    <n v="198"/>
    <n v="2"/>
    <n v="43"/>
    <n v="0"/>
    <n v="12"/>
    <n v="20"/>
    <n v="3"/>
    <n v="4"/>
    <n v="1"/>
    <n v="6"/>
    <n v="6"/>
    <n v="0"/>
    <n v="1"/>
    <n v="0"/>
    <n v="0"/>
    <n v="0"/>
    <n v="0"/>
    <n v="3"/>
    <n v="11"/>
    <x v="0"/>
    <x v="29"/>
    <n v="2623"/>
    <n v="0"/>
    <n v="1"/>
    <n v="0"/>
    <n v="0"/>
    <n v="0"/>
    <n v="0"/>
    <n v="0"/>
    <n v="1"/>
    <n v="0"/>
    <n v="0"/>
    <x v="538"/>
    <n v="235"/>
    <n v="1"/>
    <x v="1"/>
    <s v=""/>
    <s v=""/>
    <n v="198"/>
    <s v=""/>
    <s v=""/>
  </r>
  <r>
    <s v="X1127"/>
    <x v="638"/>
    <n v="1"/>
    <n v="0"/>
    <x v="1"/>
    <n v="77"/>
    <n v="35"/>
    <n v="40"/>
    <n v="111"/>
    <n v="36"/>
    <n v="40"/>
    <n v="12"/>
    <n v="3"/>
    <n v="3"/>
    <n v="1"/>
    <n v="7"/>
    <n v="4"/>
    <n v="0"/>
    <n v="0"/>
    <n v="0"/>
    <n v="0"/>
    <n v="0"/>
    <n v="0"/>
    <n v="3"/>
    <n v="11"/>
    <x v="0"/>
    <x v="40"/>
    <n v="2328"/>
    <n v="0"/>
    <n v="1"/>
    <n v="0"/>
    <n v="0"/>
    <n v="0"/>
    <n v="1"/>
    <n v="0"/>
    <n v="0"/>
    <n v="0"/>
    <n v="0"/>
    <x v="539"/>
    <n v="250"/>
    <n v="0"/>
    <x v="1"/>
    <s v=""/>
    <s v=""/>
    <n v="35"/>
    <s v=""/>
    <s v=""/>
  </r>
  <r>
    <s v="X1131"/>
    <x v="639"/>
    <n v="0"/>
    <n v="1"/>
    <x v="1"/>
    <n v="52"/>
    <n v="143"/>
    <n v="15"/>
    <n v="60"/>
    <n v="24"/>
    <n v="23"/>
    <n v="5"/>
    <n v="2"/>
    <n v="2"/>
    <n v="1"/>
    <n v="8"/>
    <n v="2"/>
    <n v="0"/>
    <n v="0"/>
    <n v="0"/>
    <n v="0"/>
    <n v="0"/>
    <n v="0"/>
    <n v="3"/>
    <n v="11"/>
    <x v="0"/>
    <x v="22"/>
    <n v="2194"/>
    <n v="0"/>
    <n v="1"/>
    <n v="0"/>
    <n v="0"/>
    <n v="0"/>
    <n v="0"/>
    <n v="0"/>
    <n v="1"/>
    <n v="0"/>
    <n v="0"/>
    <x v="540"/>
    <n v="260"/>
    <n v="0"/>
    <x v="1"/>
    <s v=""/>
    <s v=""/>
    <n v="143"/>
    <s v=""/>
    <s v=""/>
  </r>
  <r>
    <s v="X1133"/>
    <x v="640"/>
    <n v="1"/>
    <n v="1"/>
    <x v="2"/>
    <n v="37"/>
    <n v="183"/>
    <n v="2"/>
    <n v="64"/>
    <n v="7"/>
    <n v="2"/>
    <n v="12"/>
    <n v="4"/>
    <n v="3"/>
    <n v="3"/>
    <n v="5"/>
    <n v="4"/>
    <n v="0"/>
    <n v="0"/>
    <n v="0"/>
    <n v="0"/>
    <n v="0"/>
    <n v="0"/>
    <n v="3"/>
    <n v="11"/>
    <x v="0"/>
    <x v="16"/>
    <n v="2402"/>
    <n v="0"/>
    <n v="1"/>
    <n v="0"/>
    <n v="0"/>
    <n v="0"/>
    <n v="0"/>
    <n v="0"/>
    <n v="1"/>
    <n v="0"/>
    <n v="0"/>
    <x v="540"/>
    <n v="246"/>
    <n v="0"/>
    <x v="1"/>
    <s v=""/>
    <s v=""/>
    <n v="183"/>
    <s v=""/>
    <s v=""/>
  </r>
  <r>
    <s v="X1134"/>
    <x v="641"/>
    <n v="0"/>
    <n v="1"/>
    <x v="1"/>
    <n v="98"/>
    <n v="192"/>
    <n v="5"/>
    <n v="53"/>
    <n v="0"/>
    <n v="5"/>
    <n v="15"/>
    <n v="4"/>
    <n v="6"/>
    <n v="1"/>
    <n v="4"/>
    <n v="8"/>
    <n v="0"/>
    <n v="0"/>
    <n v="0"/>
    <n v="0"/>
    <n v="0"/>
    <n v="0"/>
    <n v="3"/>
    <n v="11"/>
    <x v="0"/>
    <x v="24"/>
    <n v="2828"/>
    <n v="0"/>
    <n v="1"/>
    <n v="0"/>
    <n v="0"/>
    <n v="0"/>
    <n v="0"/>
    <n v="0"/>
    <n v="1"/>
    <n v="0"/>
    <n v="0"/>
    <x v="540"/>
    <n v="240"/>
    <n v="0"/>
    <x v="1"/>
    <s v=""/>
    <s v=""/>
    <n v="192"/>
    <s v=""/>
    <s v=""/>
  </r>
  <r>
    <s v="X1137"/>
    <x v="642"/>
    <n v="0"/>
    <n v="0"/>
    <x v="0"/>
    <n v="59"/>
    <n v="206"/>
    <n v="0"/>
    <n v="46"/>
    <n v="3"/>
    <n v="2"/>
    <n v="12"/>
    <n v="2"/>
    <n v="5"/>
    <n v="1"/>
    <n v="5"/>
    <n v="8"/>
    <n v="0"/>
    <n v="0"/>
    <n v="0"/>
    <n v="0"/>
    <n v="0"/>
    <n v="0"/>
    <n v="3"/>
    <n v="11"/>
    <x v="0"/>
    <x v="11"/>
    <n v="2783"/>
    <n v="0"/>
    <n v="1"/>
    <n v="0"/>
    <n v="0"/>
    <n v="0"/>
    <n v="0"/>
    <n v="0"/>
    <n v="0"/>
    <n v="0"/>
    <n v="1"/>
    <x v="119"/>
    <n v="245"/>
    <n v="0"/>
    <x v="1"/>
    <s v=""/>
    <s v=""/>
    <n v="206"/>
    <s v=""/>
    <s v=""/>
  </r>
  <r>
    <s v="X1142"/>
    <x v="643"/>
    <n v="0"/>
    <n v="1"/>
    <x v="1"/>
    <n v="30"/>
    <n v="213"/>
    <n v="2"/>
    <n v="44"/>
    <n v="0"/>
    <n v="2"/>
    <n v="5"/>
    <n v="4"/>
    <n v="4"/>
    <n v="2"/>
    <n v="5"/>
    <n v="5"/>
    <n v="0"/>
    <n v="0"/>
    <n v="0"/>
    <n v="0"/>
    <n v="0"/>
    <n v="0"/>
    <n v="3"/>
    <n v="11"/>
    <x v="0"/>
    <x v="3"/>
    <n v="2401"/>
    <n v="0"/>
    <n v="1"/>
    <n v="0"/>
    <n v="0"/>
    <n v="0"/>
    <n v="0"/>
    <n v="0"/>
    <n v="1"/>
    <n v="0"/>
    <n v="0"/>
    <x v="541"/>
    <n v="256"/>
    <n v="0"/>
    <x v="1"/>
    <s v=""/>
    <s v=""/>
    <n v="213"/>
    <s v=""/>
    <s v=""/>
  </r>
  <r>
    <s v="X1144"/>
    <x v="644"/>
    <n v="0"/>
    <n v="1"/>
    <x v="1"/>
    <n v="24"/>
    <n v="173"/>
    <n v="2"/>
    <n v="39"/>
    <n v="3"/>
    <n v="2"/>
    <n v="47"/>
    <n v="3"/>
    <n v="5"/>
    <n v="1"/>
    <n v="4"/>
    <n v="7"/>
    <n v="0"/>
    <n v="0"/>
    <n v="0"/>
    <n v="0"/>
    <n v="0"/>
    <n v="0"/>
    <n v="3"/>
    <n v="11"/>
    <x v="0"/>
    <x v="33"/>
    <n v="2545"/>
    <n v="0"/>
    <n v="1"/>
    <n v="0"/>
    <n v="0"/>
    <n v="0"/>
    <n v="0"/>
    <n v="0"/>
    <n v="0"/>
    <n v="1"/>
    <n v="0"/>
    <x v="541"/>
    <n v="172"/>
    <n v="0"/>
    <x v="1"/>
    <s v=""/>
    <s v=""/>
    <n v="173"/>
    <s v=""/>
    <s v=""/>
  </r>
  <r>
    <s v="X1145"/>
    <x v="645"/>
    <n v="1"/>
    <n v="1"/>
    <x v="2"/>
    <n v="53"/>
    <n v="106"/>
    <n v="27"/>
    <n v="68"/>
    <n v="52"/>
    <n v="7"/>
    <n v="5"/>
    <n v="6"/>
    <n v="4"/>
    <n v="2"/>
    <n v="5"/>
    <n v="6"/>
    <n v="0"/>
    <n v="0"/>
    <n v="0"/>
    <n v="0"/>
    <n v="0"/>
    <n v="0"/>
    <n v="3"/>
    <n v="11"/>
    <x v="0"/>
    <x v="34"/>
    <n v="2318"/>
    <n v="0"/>
    <n v="1"/>
    <n v="0"/>
    <n v="0"/>
    <n v="0"/>
    <n v="0"/>
    <n v="0"/>
    <n v="1"/>
    <n v="0"/>
    <n v="0"/>
    <x v="542"/>
    <n v="255"/>
    <n v="0"/>
    <x v="1"/>
    <s v=""/>
    <s v=""/>
    <n v="106"/>
    <s v=""/>
    <s v=""/>
  </r>
  <r>
    <s v="X1148"/>
    <x v="646"/>
    <n v="1"/>
    <n v="0"/>
    <x v="1"/>
    <n v="71"/>
    <n v="116"/>
    <n v="11"/>
    <n v="72"/>
    <n v="3"/>
    <n v="17"/>
    <n v="46"/>
    <n v="4"/>
    <n v="4"/>
    <n v="1"/>
    <n v="5"/>
    <n v="6"/>
    <n v="1"/>
    <n v="0"/>
    <n v="0"/>
    <n v="0"/>
    <n v="0"/>
    <n v="0"/>
    <n v="3"/>
    <n v="11"/>
    <x v="1"/>
    <x v="43"/>
    <n v="2613"/>
    <n v="0"/>
    <n v="1"/>
    <n v="0"/>
    <n v="0"/>
    <n v="0"/>
    <n v="0"/>
    <n v="0"/>
    <n v="0"/>
    <n v="1"/>
    <n v="0"/>
    <x v="542"/>
    <n v="173"/>
    <n v="1"/>
    <x v="1"/>
    <s v=""/>
    <s v=""/>
    <n v="116"/>
    <s v=""/>
    <s v=""/>
  </r>
  <r>
    <s v="X1149"/>
    <x v="647"/>
    <n v="0"/>
    <n v="1"/>
    <x v="1"/>
    <n v="98"/>
    <n v="199"/>
    <n v="12"/>
    <n v="31"/>
    <n v="3"/>
    <n v="12"/>
    <n v="7"/>
    <n v="1"/>
    <n v="3"/>
    <n v="3"/>
    <n v="5"/>
    <n v="3"/>
    <n v="0"/>
    <n v="0"/>
    <n v="0"/>
    <n v="0"/>
    <n v="0"/>
    <n v="0"/>
    <n v="3"/>
    <n v="11"/>
    <x v="0"/>
    <x v="12"/>
    <n v="2279"/>
    <n v="0"/>
    <n v="1"/>
    <n v="0"/>
    <n v="0"/>
    <n v="0"/>
    <n v="0"/>
    <n v="0"/>
    <n v="0"/>
    <n v="0"/>
    <n v="1"/>
    <x v="543"/>
    <n v="250"/>
    <n v="0"/>
    <x v="1"/>
    <s v=""/>
    <s v=""/>
    <n v="199"/>
    <s v=""/>
    <s v=""/>
  </r>
  <r>
    <s v="X1150"/>
    <x v="648"/>
    <n v="1"/>
    <n v="1"/>
    <x v="2"/>
    <n v="70"/>
    <n v="224"/>
    <n v="0"/>
    <n v="30"/>
    <n v="0"/>
    <n v="0"/>
    <n v="10"/>
    <n v="8"/>
    <n v="5"/>
    <n v="1"/>
    <n v="5"/>
    <n v="8"/>
    <n v="0"/>
    <n v="0"/>
    <n v="0"/>
    <n v="0"/>
    <n v="0"/>
    <n v="0"/>
    <n v="3"/>
    <n v="11"/>
    <x v="0"/>
    <x v="17"/>
    <n v="2791"/>
    <n v="0"/>
    <n v="1"/>
    <n v="0"/>
    <n v="0"/>
    <n v="0"/>
    <n v="0"/>
    <n v="0"/>
    <n v="0"/>
    <n v="0"/>
    <n v="1"/>
    <x v="543"/>
    <n v="244"/>
    <n v="0"/>
    <x v="1"/>
    <s v=""/>
    <s v=""/>
    <n v="224"/>
    <s v=""/>
    <s v=""/>
  </r>
  <r>
    <s v="X1153"/>
    <x v="649"/>
    <n v="1"/>
    <n v="1"/>
    <x v="2"/>
    <n v="45"/>
    <n v="182"/>
    <n v="4"/>
    <n v="33"/>
    <n v="0"/>
    <n v="2"/>
    <n v="42"/>
    <n v="6"/>
    <n v="4"/>
    <n v="1"/>
    <n v="5"/>
    <n v="7"/>
    <n v="0"/>
    <n v="0"/>
    <n v="0"/>
    <n v="0"/>
    <n v="0"/>
    <n v="0"/>
    <n v="3"/>
    <n v="11"/>
    <x v="0"/>
    <x v="16"/>
    <n v="2667"/>
    <n v="0"/>
    <n v="1"/>
    <n v="0"/>
    <n v="0"/>
    <n v="0"/>
    <n v="0"/>
    <n v="0"/>
    <n v="1"/>
    <n v="0"/>
    <n v="0"/>
    <x v="544"/>
    <n v="179"/>
    <n v="0"/>
    <x v="1"/>
    <s v=""/>
    <s v=""/>
    <n v="182"/>
    <s v=""/>
    <s v=""/>
  </r>
  <r>
    <s v="X1155"/>
    <x v="650"/>
    <n v="0"/>
    <n v="0"/>
    <x v="0"/>
    <n v="6"/>
    <n v="16"/>
    <n v="36"/>
    <n v="21"/>
    <n v="20"/>
    <n v="62"/>
    <n v="108"/>
    <n v="1"/>
    <n v="4"/>
    <n v="1"/>
    <n v="3"/>
    <n v="8"/>
    <n v="0"/>
    <n v="0"/>
    <n v="0"/>
    <n v="0"/>
    <n v="0"/>
    <n v="0"/>
    <n v="3"/>
    <n v="11"/>
    <x v="0"/>
    <x v="45"/>
    <n v="2706"/>
    <n v="0"/>
    <n v="1"/>
    <n v="0"/>
    <n v="0"/>
    <n v="0"/>
    <n v="0"/>
    <n v="1"/>
    <n v="0"/>
    <n v="0"/>
    <n v="0"/>
    <x v="544"/>
    <n v="47"/>
    <n v="0"/>
    <x v="1"/>
    <s v=""/>
    <s v=""/>
    <n v="16"/>
    <s v=""/>
    <s v=""/>
  </r>
  <r>
    <s v="X1156"/>
    <x v="651"/>
    <n v="1"/>
    <n v="1"/>
    <x v="2"/>
    <n v="65"/>
    <n v="112"/>
    <n v="6"/>
    <n v="92"/>
    <n v="3"/>
    <n v="9"/>
    <n v="38"/>
    <n v="2"/>
    <n v="3"/>
    <n v="2"/>
    <n v="5"/>
    <n v="4"/>
    <n v="0"/>
    <n v="0"/>
    <n v="0"/>
    <n v="0"/>
    <n v="0"/>
    <n v="0"/>
    <n v="3"/>
    <n v="11"/>
    <x v="0"/>
    <x v="13"/>
    <n v="2590"/>
    <n v="0"/>
    <n v="1"/>
    <n v="0"/>
    <n v="0"/>
    <n v="0"/>
    <n v="0"/>
    <n v="0"/>
    <n v="1"/>
    <n v="0"/>
    <n v="0"/>
    <x v="545"/>
    <n v="184"/>
    <n v="0"/>
    <x v="1"/>
    <s v=""/>
    <s v=""/>
    <n v="112"/>
    <s v=""/>
    <s v=""/>
  </r>
  <r>
    <s v="X1160"/>
    <x v="652"/>
    <n v="1"/>
    <n v="1"/>
    <x v="2"/>
    <n v="4"/>
    <n v="173"/>
    <n v="4"/>
    <n v="30"/>
    <n v="3"/>
    <n v="6"/>
    <n v="41"/>
    <n v="4"/>
    <n v="5"/>
    <n v="1"/>
    <n v="4"/>
    <n v="7"/>
    <n v="0"/>
    <n v="0"/>
    <n v="0"/>
    <n v="0"/>
    <n v="0"/>
    <n v="0"/>
    <n v="3"/>
    <n v="11"/>
    <x v="0"/>
    <x v="26"/>
    <n v="2557"/>
    <n v="0"/>
    <n v="1"/>
    <n v="0"/>
    <n v="0"/>
    <n v="0"/>
    <n v="0"/>
    <n v="0"/>
    <n v="1"/>
    <n v="0"/>
    <n v="0"/>
    <x v="546"/>
    <n v="175"/>
    <n v="0"/>
    <x v="1"/>
    <s v=""/>
    <s v=""/>
    <n v="173"/>
    <s v=""/>
    <s v=""/>
  </r>
  <r>
    <s v="X1162"/>
    <x v="653"/>
    <n v="1"/>
    <n v="1"/>
    <x v="2"/>
    <n v="69"/>
    <n v="159"/>
    <n v="4"/>
    <n v="45"/>
    <n v="6"/>
    <n v="2"/>
    <n v="38"/>
    <n v="6"/>
    <n v="5"/>
    <n v="1"/>
    <n v="4"/>
    <n v="8"/>
    <n v="0"/>
    <n v="0"/>
    <n v="0"/>
    <n v="0"/>
    <n v="0"/>
    <n v="0"/>
    <n v="3"/>
    <n v="11"/>
    <x v="0"/>
    <x v="3"/>
    <n v="2768"/>
    <n v="0"/>
    <n v="1"/>
    <n v="0"/>
    <n v="0"/>
    <n v="0"/>
    <n v="0"/>
    <n v="0"/>
    <n v="1"/>
    <n v="0"/>
    <n v="0"/>
    <x v="547"/>
    <n v="178"/>
    <n v="0"/>
    <x v="1"/>
    <s v=""/>
    <s v=""/>
    <n v="159"/>
    <s v=""/>
    <s v=""/>
  </r>
  <r>
    <s v="X1165"/>
    <x v="654"/>
    <n v="0"/>
    <n v="1"/>
    <x v="1"/>
    <n v="0"/>
    <n v="134"/>
    <n v="11"/>
    <n v="59"/>
    <n v="15"/>
    <n v="2"/>
    <n v="30"/>
    <n v="1"/>
    <n v="3"/>
    <n v="2"/>
    <n v="5"/>
    <n v="2"/>
    <n v="0"/>
    <n v="0"/>
    <n v="0"/>
    <n v="0"/>
    <n v="0"/>
    <n v="0"/>
    <n v="3"/>
    <n v="11"/>
    <x v="0"/>
    <x v="2"/>
    <n v="2206"/>
    <n v="0"/>
    <n v="1"/>
    <n v="0"/>
    <n v="0"/>
    <n v="0"/>
    <n v="0"/>
    <n v="0"/>
    <n v="1"/>
    <n v="0"/>
    <n v="0"/>
    <x v="548"/>
    <n v="191"/>
    <n v="0"/>
    <x v="1"/>
    <s v=""/>
    <s v=""/>
    <n v="134"/>
    <s v=""/>
    <s v=""/>
  </r>
  <r>
    <s v="X1167"/>
    <x v="655"/>
    <n v="1"/>
    <n v="0"/>
    <x v="1"/>
    <n v="45"/>
    <n v="50"/>
    <n v="15"/>
    <n v="110"/>
    <n v="39"/>
    <n v="15"/>
    <n v="15"/>
    <n v="4"/>
    <n v="5"/>
    <n v="1"/>
    <n v="4"/>
    <n v="8"/>
    <n v="0"/>
    <n v="0"/>
    <n v="0"/>
    <n v="0"/>
    <n v="0"/>
    <n v="0"/>
    <n v="3"/>
    <n v="11"/>
    <x v="0"/>
    <x v="3"/>
    <n v="2620"/>
    <n v="0"/>
    <n v="1"/>
    <n v="0"/>
    <n v="0"/>
    <n v="0"/>
    <n v="0"/>
    <n v="0"/>
    <n v="1"/>
    <n v="0"/>
    <n v="0"/>
    <x v="549"/>
    <n v="214"/>
    <n v="0"/>
    <x v="1"/>
    <s v=""/>
    <s v=""/>
    <n v="50"/>
    <s v=""/>
    <s v=""/>
  </r>
  <r>
    <s v="X1169"/>
    <x v="656"/>
    <n v="0"/>
    <n v="1"/>
    <x v="1"/>
    <n v="90"/>
    <n v="138"/>
    <n v="3"/>
    <n v="38"/>
    <n v="4"/>
    <n v="0"/>
    <n v="59"/>
    <n v="3"/>
    <n v="3"/>
    <n v="2"/>
    <n v="4"/>
    <n v="6"/>
    <n v="0"/>
    <n v="0"/>
    <n v="0"/>
    <n v="0"/>
    <n v="0"/>
    <n v="0"/>
    <n v="3"/>
    <n v="11"/>
    <x v="0"/>
    <x v="18"/>
    <n v="2587"/>
    <n v="0"/>
    <n v="1"/>
    <n v="0"/>
    <n v="0"/>
    <n v="0"/>
    <n v="0"/>
    <n v="0"/>
    <n v="1"/>
    <n v="0"/>
    <n v="0"/>
    <x v="550"/>
    <n v="124"/>
    <n v="0"/>
    <x v="1"/>
    <s v=""/>
    <s v=""/>
    <n v="138"/>
    <s v=""/>
    <s v=""/>
  </r>
  <r>
    <s v="X1174"/>
    <x v="657"/>
    <n v="0"/>
    <n v="1"/>
    <x v="1"/>
    <n v="16"/>
    <n v="162"/>
    <n v="6"/>
    <n v="37"/>
    <n v="6"/>
    <n v="13"/>
    <n v="13"/>
    <n v="2"/>
    <n v="1"/>
    <n v="3"/>
    <n v="6"/>
    <n v="1"/>
    <n v="0"/>
    <n v="0"/>
    <n v="0"/>
    <n v="0"/>
    <n v="0"/>
    <n v="0"/>
    <n v="3"/>
    <n v="11"/>
    <x v="0"/>
    <x v="23"/>
    <n v="2246"/>
    <n v="0"/>
    <n v="1"/>
    <n v="0"/>
    <n v="0"/>
    <n v="0"/>
    <n v="0"/>
    <n v="0"/>
    <n v="0"/>
    <n v="1"/>
    <n v="0"/>
    <x v="551"/>
    <n v="211"/>
    <n v="0"/>
    <x v="1"/>
    <s v=""/>
    <s v=""/>
    <n v="162"/>
    <s v=""/>
    <s v=""/>
  </r>
  <r>
    <s v="X1178"/>
    <x v="658"/>
    <n v="0"/>
    <n v="1"/>
    <x v="1"/>
    <n v="68"/>
    <n v="134"/>
    <n v="8"/>
    <n v="76"/>
    <n v="6"/>
    <n v="0"/>
    <n v="11"/>
    <n v="1"/>
    <n v="4"/>
    <n v="1"/>
    <n v="5"/>
    <n v="6"/>
    <n v="0"/>
    <n v="0"/>
    <n v="0"/>
    <n v="0"/>
    <n v="0"/>
    <n v="0"/>
    <n v="3"/>
    <n v="11"/>
    <x v="0"/>
    <x v="29"/>
    <n v="2699"/>
    <n v="0"/>
    <n v="1"/>
    <n v="0"/>
    <n v="0"/>
    <n v="0"/>
    <n v="0"/>
    <n v="0"/>
    <n v="1"/>
    <n v="0"/>
    <n v="0"/>
    <x v="122"/>
    <n v="213"/>
    <n v="0"/>
    <x v="1"/>
    <s v=""/>
    <s v=""/>
    <n v="134"/>
    <s v=""/>
    <s v=""/>
  </r>
  <r>
    <s v="X1179"/>
    <x v="659"/>
    <n v="1"/>
    <n v="1"/>
    <x v="2"/>
    <n v="56"/>
    <n v="163"/>
    <n v="2"/>
    <n v="40"/>
    <n v="8"/>
    <n v="11"/>
    <n v="11"/>
    <n v="7"/>
    <n v="3"/>
    <n v="1"/>
    <n v="6"/>
    <n v="6"/>
    <n v="0"/>
    <n v="0"/>
    <n v="0"/>
    <n v="0"/>
    <n v="0"/>
    <n v="0"/>
    <n v="3"/>
    <n v="11"/>
    <x v="0"/>
    <x v="10"/>
    <n v="2474"/>
    <n v="0"/>
    <n v="1"/>
    <n v="0"/>
    <n v="0"/>
    <n v="0"/>
    <n v="0"/>
    <n v="0"/>
    <n v="0"/>
    <n v="0"/>
    <n v="1"/>
    <x v="122"/>
    <n v="213"/>
    <n v="0"/>
    <x v="1"/>
    <s v=""/>
    <s v=""/>
    <n v="163"/>
    <s v=""/>
    <s v=""/>
  </r>
  <r>
    <s v="X1180"/>
    <x v="660"/>
    <n v="1"/>
    <n v="1"/>
    <x v="2"/>
    <n v="13"/>
    <n v="185"/>
    <n v="0"/>
    <n v="28"/>
    <n v="3"/>
    <n v="2"/>
    <n v="17"/>
    <n v="6"/>
    <n v="3"/>
    <n v="1"/>
    <n v="6"/>
    <n v="4"/>
    <n v="0"/>
    <n v="0"/>
    <n v="0"/>
    <n v="0"/>
    <n v="0"/>
    <n v="0"/>
    <n v="3"/>
    <n v="11"/>
    <x v="0"/>
    <x v="25"/>
    <n v="2353"/>
    <n v="0"/>
    <n v="1"/>
    <n v="0"/>
    <n v="0"/>
    <n v="0"/>
    <n v="0"/>
    <n v="0"/>
    <n v="1"/>
    <n v="0"/>
    <n v="0"/>
    <x v="122"/>
    <n v="201"/>
    <n v="0"/>
    <x v="1"/>
    <s v=""/>
    <s v=""/>
    <n v="185"/>
    <s v=""/>
    <s v=""/>
  </r>
  <r>
    <s v="X1183"/>
    <x v="661"/>
    <n v="0"/>
    <n v="1"/>
    <x v="1"/>
    <n v="8"/>
    <n v="216"/>
    <n v="2"/>
    <n v="6"/>
    <n v="0"/>
    <n v="0"/>
    <n v="9"/>
    <n v="2"/>
    <n v="5"/>
    <n v="1"/>
    <n v="4"/>
    <n v="7"/>
    <n v="0"/>
    <n v="0"/>
    <n v="0"/>
    <n v="0"/>
    <n v="0"/>
    <n v="0"/>
    <n v="3"/>
    <n v="11"/>
    <x v="0"/>
    <x v="22"/>
    <n v="2277"/>
    <n v="0"/>
    <n v="1"/>
    <n v="0"/>
    <n v="0"/>
    <n v="0"/>
    <n v="0"/>
    <n v="0"/>
    <n v="0"/>
    <n v="0"/>
    <n v="1"/>
    <x v="552"/>
    <n v="215"/>
    <n v="0"/>
    <x v="1"/>
    <s v=""/>
    <s v=""/>
    <n v="216"/>
    <s v=""/>
    <s v=""/>
  </r>
  <r>
    <s v="X1186"/>
    <x v="662"/>
    <n v="1"/>
    <n v="1"/>
    <x v="2"/>
    <n v="47"/>
    <n v="97"/>
    <n v="12"/>
    <n v="84"/>
    <n v="13"/>
    <n v="10"/>
    <n v="15"/>
    <n v="7"/>
    <n v="3"/>
    <n v="1"/>
    <n v="6"/>
    <n v="5"/>
    <n v="0"/>
    <n v="0"/>
    <n v="0"/>
    <n v="0"/>
    <n v="0"/>
    <n v="0"/>
    <n v="3"/>
    <n v="11"/>
    <x v="0"/>
    <x v="8"/>
    <n v="2163"/>
    <n v="0"/>
    <n v="1"/>
    <n v="0"/>
    <n v="0"/>
    <n v="0"/>
    <n v="0"/>
    <n v="0"/>
    <n v="1"/>
    <n v="0"/>
    <n v="0"/>
    <x v="553"/>
    <n v="201"/>
    <n v="0"/>
    <x v="1"/>
    <s v=""/>
    <s v=""/>
    <n v="97"/>
    <s v=""/>
    <s v=""/>
  </r>
  <r>
    <s v="X1189"/>
    <x v="663"/>
    <n v="0"/>
    <n v="1"/>
    <x v="1"/>
    <n v="23"/>
    <n v="86"/>
    <n v="12"/>
    <n v="75"/>
    <n v="33"/>
    <n v="15"/>
    <n v="6"/>
    <n v="1"/>
    <n v="4"/>
    <n v="1"/>
    <n v="5"/>
    <n v="4"/>
    <n v="0"/>
    <n v="0"/>
    <n v="0"/>
    <n v="0"/>
    <n v="0"/>
    <n v="0"/>
    <n v="3"/>
    <n v="11"/>
    <x v="0"/>
    <x v="4"/>
    <n v="2312"/>
    <n v="0"/>
    <n v="1"/>
    <n v="0"/>
    <n v="0"/>
    <n v="0"/>
    <n v="0"/>
    <n v="0"/>
    <n v="1"/>
    <n v="0"/>
    <n v="0"/>
    <x v="554"/>
    <n v="215"/>
    <n v="0"/>
    <x v="1"/>
    <s v=""/>
    <s v=""/>
    <n v="86"/>
    <s v=""/>
    <s v=""/>
  </r>
  <r>
    <s v="X1190"/>
    <x v="664"/>
    <n v="0"/>
    <n v="1"/>
    <x v="1"/>
    <n v="93"/>
    <n v="184"/>
    <n v="2"/>
    <n v="19"/>
    <n v="8"/>
    <n v="8"/>
    <n v="4"/>
    <n v="3"/>
    <n v="2"/>
    <n v="2"/>
    <n v="6"/>
    <n v="5"/>
    <n v="0"/>
    <n v="0"/>
    <n v="0"/>
    <n v="0"/>
    <n v="0"/>
    <n v="0"/>
    <n v="3"/>
    <n v="11"/>
    <x v="0"/>
    <x v="23"/>
    <n v="2387"/>
    <n v="0"/>
    <n v="1"/>
    <n v="0"/>
    <n v="0"/>
    <n v="0"/>
    <n v="0"/>
    <n v="0"/>
    <n v="0"/>
    <n v="1"/>
    <n v="0"/>
    <x v="555"/>
    <n v="217"/>
    <n v="0"/>
    <x v="1"/>
    <s v=""/>
    <s v=""/>
    <n v="184"/>
    <s v=""/>
    <s v=""/>
  </r>
  <r>
    <s v="X1191"/>
    <x v="665"/>
    <n v="0"/>
    <n v="1"/>
    <x v="1"/>
    <n v="30"/>
    <n v="123"/>
    <n v="1"/>
    <n v="26"/>
    <n v="2"/>
    <n v="0"/>
    <n v="72"/>
    <n v="2"/>
    <n v="3"/>
    <n v="2"/>
    <n v="3"/>
    <n v="7"/>
    <n v="1"/>
    <n v="0"/>
    <n v="0"/>
    <n v="0"/>
    <n v="0"/>
    <n v="0"/>
    <n v="3"/>
    <n v="11"/>
    <x v="0"/>
    <x v="3"/>
    <n v="2411"/>
    <n v="0"/>
    <n v="1"/>
    <n v="0"/>
    <n v="0"/>
    <n v="0"/>
    <n v="0"/>
    <n v="0"/>
    <n v="0"/>
    <n v="1"/>
    <n v="0"/>
    <x v="556"/>
    <n v="80"/>
    <n v="1"/>
    <x v="1"/>
    <s v=""/>
    <s v=""/>
    <n v="123"/>
    <s v=""/>
    <s v=""/>
  </r>
  <r>
    <s v="X1197"/>
    <x v="666"/>
    <n v="1"/>
    <n v="0"/>
    <x v="1"/>
    <n v="11"/>
    <n v="158"/>
    <n v="6"/>
    <n v="45"/>
    <n v="8"/>
    <n v="2"/>
    <n v="2"/>
    <n v="7"/>
    <n v="3"/>
    <n v="2"/>
    <n v="5"/>
    <n v="7"/>
    <n v="0"/>
    <n v="0"/>
    <n v="0"/>
    <n v="0"/>
    <n v="0"/>
    <n v="0"/>
    <n v="3"/>
    <n v="11"/>
    <x v="0"/>
    <x v="8"/>
    <n v="2604"/>
    <n v="0"/>
    <n v="1"/>
    <n v="0"/>
    <n v="0"/>
    <n v="0"/>
    <n v="0"/>
    <n v="0"/>
    <n v="1"/>
    <n v="0"/>
    <n v="0"/>
    <x v="557"/>
    <n v="217"/>
    <n v="0"/>
    <x v="1"/>
    <s v=""/>
    <s v=""/>
    <n v="158"/>
    <s v=""/>
    <s v=""/>
  </r>
  <r>
    <s v="X1199"/>
    <x v="667"/>
    <n v="0"/>
    <n v="1"/>
    <x v="1"/>
    <n v="48"/>
    <n v="210"/>
    <n v="0"/>
    <n v="6"/>
    <n v="0"/>
    <n v="0"/>
    <n v="2"/>
    <n v="2"/>
    <n v="4"/>
    <n v="1"/>
    <n v="5"/>
    <n v="7"/>
    <n v="0"/>
    <n v="0"/>
    <n v="0"/>
    <n v="0"/>
    <n v="0"/>
    <n v="0"/>
    <n v="3"/>
    <n v="11"/>
    <x v="0"/>
    <x v="24"/>
    <n v="2418"/>
    <n v="0"/>
    <n v="1"/>
    <n v="0"/>
    <n v="0"/>
    <n v="0"/>
    <n v="0"/>
    <n v="0"/>
    <n v="0"/>
    <n v="0"/>
    <n v="1"/>
    <x v="558"/>
    <n v="214"/>
    <n v="0"/>
    <x v="1"/>
    <s v=""/>
    <s v=""/>
    <n v="210"/>
    <s v=""/>
    <s v=""/>
  </r>
  <r>
    <s v="X1202"/>
    <x v="668"/>
    <n v="1"/>
    <n v="1"/>
    <x v="2"/>
    <n v="64"/>
    <n v="203"/>
    <n v="0"/>
    <n v="10"/>
    <n v="0"/>
    <n v="0"/>
    <n v="2"/>
    <n v="5"/>
    <n v="3"/>
    <n v="1"/>
    <n v="6"/>
    <n v="6"/>
    <n v="0"/>
    <n v="1"/>
    <n v="0"/>
    <n v="0"/>
    <n v="0"/>
    <n v="0"/>
    <n v="3"/>
    <n v="11"/>
    <x v="0"/>
    <x v="24"/>
    <n v="2755"/>
    <n v="0"/>
    <n v="1"/>
    <n v="0"/>
    <n v="0"/>
    <n v="0"/>
    <n v="0"/>
    <n v="0"/>
    <n v="0"/>
    <n v="0"/>
    <n v="1"/>
    <x v="559"/>
    <n v="211"/>
    <n v="1"/>
    <x v="1"/>
    <s v=""/>
    <s v=""/>
    <n v="203"/>
    <s v=""/>
    <s v=""/>
  </r>
  <r>
    <s v="X1207"/>
    <x v="669"/>
    <n v="2"/>
    <n v="1"/>
    <x v="3"/>
    <n v="94"/>
    <n v="73"/>
    <n v="3"/>
    <n v="90"/>
    <n v="12"/>
    <n v="1"/>
    <n v="32"/>
    <n v="7"/>
    <n v="4"/>
    <n v="1"/>
    <n v="4"/>
    <n v="8"/>
    <n v="0"/>
    <n v="0"/>
    <n v="0"/>
    <n v="0"/>
    <n v="0"/>
    <n v="0"/>
    <n v="3"/>
    <n v="11"/>
    <x v="0"/>
    <x v="12"/>
    <n v="2835"/>
    <n v="0"/>
    <n v="1"/>
    <n v="0"/>
    <n v="0"/>
    <n v="0"/>
    <n v="1"/>
    <n v="0"/>
    <n v="0"/>
    <n v="0"/>
    <n v="0"/>
    <x v="560"/>
    <n v="147"/>
    <n v="0"/>
    <x v="1"/>
    <s v=""/>
    <s v=""/>
    <n v="73"/>
    <s v=""/>
    <s v=""/>
  </r>
  <r>
    <s v="X1209"/>
    <x v="670"/>
    <n v="1"/>
    <n v="0"/>
    <x v="1"/>
    <n v="35"/>
    <n v="32"/>
    <n v="1"/>
    <n v="64"/>
    <n v="16"/>
    <n v="12"/>
    <n v="85"/>
    <n v="3"/>
    <n v="2"/>
    <n v="2"/>
    <n v="3"/>
    <n v="6"/>
    <n v="0"/>
    <n v="0"/>
    <n v="0"/>
    <n v="0"/>
    <n v="0"/>
    <n v="0"/>
    <n v="3"/>
    <n v="11"/>
    <x v="1"/>
    <x v="19"/>
    <n v="2818"/>
    <n v="0"/>
    <n v="1"/>
    <n v="0"/>
    <n v="0"/>
    <n v="0"/>
    <n v="0"/>
    <n v="0"/>
    <n v="1"/>
    <n v="0"/>
    <n v="0"/>
    <x v="561"/>
    <n v="40"/>
    <n v="0"/>
    <x v="1"/>
    <s v=""/>
    <s v=""/>
    <n v="32"/>
    <s v=""/>
    <s v=""/>
  </r>
  <r>
    <s v="X1210"/>
    <x v="671"/>
    <n v="0"/>
    <n v="0"/>
    <x v="0"/>
    <n v="86"/>
    <n v="102"/>
    <n v="9"/>
    <n v="63"/>
    <n v="2"/>
    <n v="9"/>
    <n v="24"/>
    <n v="1"/>
    <n v="4"/>
    <n v="1"/>
    <n v="4"/>
    <n v="6"/>
    <n v="0"/>
    <n v="0"/>
    <n v="0"/>
    <n v="0"/>
    <n v="0"/>
    <n v="0"/>
    <n v="3"/>
    <n v="11"/>
    <x v="0"/>
    <x v="44"/>
    <n v="2596"/>
    <n v="0"/>
    <n v="1"/>
    <n v="0"/>
    <n v="0"/>
    <n v="0"/>
    <n v="0"/>
    <n v="0"/>
    <n v="0"/>
    <n v="0"/>
    <n v="1"/>
    <x v="562"/>
    <n v="161"/>
    <n v="0"/>
    <x v="1"/>
    <s v=""/>
    <s v=""/>
    <n v="102"/>
    <s v=""/>
    <s v=""/>
  </r>
  <r>
    <s v="X1216"/>
    <x v="672"/>
    <n v="0"/>
    <n v="0"/>
    <x v="0"/>
    <n v="23"/>
    <n v="102"/>
    <n v="9"/>
    <n v="49"/>
    <n v="24"/>
    <n v="3"/>
    <n v="12"/>
    <n v="1"/>
    <n v="2"/>
    <n v="1"/>
    <n v="6"/>
    <n v="4"/>
    <n v="0"/>
    <n v="0"/>
    <n v="0"/>
    <n v="0"/>
    <n v="0"/>
    <n v="0"/>
    <n v="3"/>
    <n v="11"/>
    <x v="0"/>
    <x v="38"/>
    <n v="2270"/>
    <n v="0"/>
    <n v="1"/>
    <n v="0"/>
    <n v="0"/>
    <n v="0"/>
    <n v="0"/>
    <n v="0"/>
    <n v="0"/>
    <n v="0"/>
    <n v="1"/>
    <x v="563"/>
    <n v="175"/>
    <n v="0"/>
    <x v="1"/>
    <s v=""/>
    <s v=""/>
    <n v="102"/>
    <s v=""/>
    <s v=""/>
  </r>
  <r>
    <s v="X1218"/>
    <x v="673"/>
    <n v="1"/>
    <n v="1"/>
    <x v="2"/>
    <n v="76"/>
    <n v="111"/>
    <n v="16"/>
    <n v="37"/>
    <n v="7"/>
    <n v="9"/>
    <n v="18"/>
    <n v="3"/>
    <n v="3"/>
    <n v="1"/>
    <n v="5"/>
    <n v="3"/>
    <n v="0"/>
    <n v="0"/>
    <n v="0"/>
    <n v="0"/>
    <n v="0"/>
    <n v="0"/>
    <n v="3"/>
    <n v="11"/>
    <x v="0"/>
    <x v="10"/>
    <n v="2393"/>
    <n v="0"/>
    <n v="1"/>
    <n v="0"/>
    <n v="0"/>
    <n v="0"/>
    <n v="1"/>
    <n v="0"/>
    <n v="0"/>
    <n v="0"/>
    <n v="0"/>
    <x v="564"/>
    <n v="162"/>
    <n v="0"/>
    <x v="1"/>
    <s v=""/>
    <s v=""/>
    <n v="111"/>
    <s v=""/>
    <s v=""/>
  </r>
  <r>
    <s v="X1221"/>
    <x v="674"/>
    <n v="0"/>
    <n v="1"/>
    <x v="1"/>
    <n v="42"/>
    <n v="140"/>
    <n v="3"/>
    <n v="29"/>
    <n v="4"/>
    <n v="5"/>
    <n v="14"/>
    <n v="2"/>
    <n v="3"/>
    <n v="2"/>
    <n v="4"/>
    <n v="4"/>
    <n v="0"/>
    <n v="0"/>
    <n v="0"/>
    <n v="0"/>
    <n v="0"/>
    <n v="0"/>
    <n v="3"/>
    <n v="11"/>
    <x v="0"/>
    <x v="2"/>
    <n v="2339"/>
    <n v="0"/>
    <n v="1"/>
    <n v="0"/>
    <n v="0"/>
    <n v="0"/>
    <n v="0"/>
    <n v="0"/>
    <n v="0"/>
    <n v="1"/>
    <n v="0"/>
    <x v="565"/>
    <n v="167"/>
    <n v="0"/>
    <x v="1"/>
    <s v=""/>
    <s v=""/>
    <n v="140"/>
    <s v=""/>
    <s v=""/>
  </r>
  <r>
    <s v="X1223"/>
    <x v="675"/>
    <n v="1"/>
    <n v="0"/>
    <x v="1"/>
    <n v="97"/>
    <n v="28"/>
    <n v="34"/>
    <n v="62"/>
    <n v="11"/>
    <n v="14"/>
    <n v="44"/>
    <n v="3"/>
    <n v="4"/>
    <n v="0"/>
    <n v="4"/>
    <n v="9"/>
    <n v="0"/>
    <n v="0"/>
    <n v="0"/>
    <n v="0"/>
    <n v="0"/>
    <n v="0"/>
    <n v="3"/>
    <n v="11"/>
    <x v="0"/>
    <x v="43"/>
    <n v="2646"/>
    <n v="0"/>
    <n v="1"/>
    <n v="0"/>
    <n v="0"/>
    <n v="0"/>
    <n v="0"/>
    <n v="0"/>
    <n v="1"/>
    <n v="0"/>
    <n v="0"/>
    <x v="566"/>
    <n v="105"/>
    <n v="0"/>
    <x v="1"/>
    <s v=""/>
    <s v=""/>
    <n v="28"/>
    <s v=""/>
    <s v=""/>
  </r>
  <r>
    <s v="X1226"/>
    <x v="676"/>
    <n v="0"/>
    <n v="1"/>
    <x v="1"/>
    <n v="81"/>
    <n v="152"/>
    <n v="3"/>
    <n v="22"/>
    <n v="2"/>
    <n v="5"/>
    <n v="7"/>
    <n v="1"/>
    <n v="4"/>
    <n v="1"/>
    <n v="4"/>
    <n v="5"/>
    <n v="0"/>
    <n v="0"/>
    <n v="0"/>
    <n v="0"/>
    <n v="0"/>
    <n v="0"/>
    <n v="3"/>
    <n v="11"/>
    <x v="0"/>
    <x v="26"/>
    <n v="2208"/>
    <n v="0"/>
    <n v="1"/>
    <n v="0"/>
    <n v="0"/>
    <n v="0"/>
    <n v="0"/>
    <n v="0"/>
    <n v="0"/>
    <n v="0"/>
    <n v="1"/>
    <x v="567"/>
    <n v="177"/>
    <n v="0"/>
    <x v="1"/>
    <s v=""/>
    <s v=""/>
    <n v="152"/>
    <s v=""/>
    <s v=""/>
  </r>
  <r>
    <s v="X1229"/>
    <x v="677"/>
    <n v="0"/>
    <n v="1"/>
    <x v="1"/>
    <n v="4"/>
    <n v="97"/>
    <n v="1"/>
    <n v="41"/>
    <n v="6"/>
    <n v="2"/>
    <n v="41"/>
    <n v="2"/>
    <n v="4"/>
    <n v="1"/>
    <n v="3"/>
    <n v="7"/>
    <n v="0"/>
    <n v="0"/>
    <n v="0"/>
    <n v="0"/>
    <n v="0"/>
    <n v="0"/>
    <n v="3"/>
    <n v="11"/>
    <x v="0"/>
    <x v="32"/>
    <n v="2228"/>
    <n v="0"/>
    <n v="1"/>
    <n v="0"/>
    <n v="0"/>
    <n v="0"/>
    <n v="0"/>
    <n v="0"/>
    <n v="1"/>
    <n v="0"/>
    <n v="0"/>
    <x v="568"/>
    <n v="106"/>
    <n v="0"/>
    <x v="1"/>
    <s v=""/>
    <s v=""/>
    <n v="97"/>
    <s v=""/>
    <s v=""/>
  </r>
  <r>
    <s v="X1231"/>
    <x v="678"/>
    <n v="1"/>
    <n v="1"/>
    <x v="2"/>
    <n v="15"/>
    <n v="144"/>
    <n v="1"/>
    <n v="32"/>
    <n v="2"/>
    <n v="1"/>
    <n v="7"/>
    <n v="4"/>
    <n v="4"/>
    <n v="1"/>
    <n v="4"/>
    <n v="7"/>
    <n v="0"/>
    <n v="0"/>
    <n v="0"/>
    <n v="0"/>
    <n v="0"/>
    <n v="0"/>
    <n v="3"/>
    <n v="11"/>
    <x v="0"/>
    <x v="9"/>
    <n v="2437"/>
    <n v="0"/>
    <n v="1"/>
    <n v="0"/>
    <n v="0"/>
    <n v="0"/>
    <n v="0"/>
    <n v="0"/>
    <n v="1"/>
    <n v="0"/>
    <n v="0"/>
    <x v="127"/>
    <n v="173"/>
    <n v="0"/>
    <x v="1"/>
    <s v=""/>
    <s v=""/>
    <n v="144"/>
    <s v=""/>
    <s v=""/>
  </r>
  <r>
    <s v="X1232"/>
    <x v="679"/>
    <n v="1"/>
    <n v="1"/>
    <x v="2"/>
    <n v="18"/>
    <n v="96"/>
    <n v="1"/>
    <n v="42"/>
    <n v="12"/>
    <n v="3"/>
    <n v="32"/>
    <n v="4"/>
    <n v="3"/>
    <n v="1"/>
    <n v="4"/>
    <n v="8"/>
    <n v="0"/>
    <n v="0"/>
    <n v="0"/>
    <n v="0"/>
    <n v="0"/>
    <n v="0"/>
    <n v="3"/>
    <n v="11"/>
    <x v="0"/>
    <x v="10"/>
    <n v="2811"/>
    <n v="0"/>
    <n v="1"/>
    <n v="0"/>
    <n v="0"/>
    <n v="0"/>
    <n v="0"/>
    <n v="0"/>
    <n v="1"/>
    <n v="0"/>
    <n v="0"/>
    <x v="569"/>
    <n v="122"/>
    <n v="0"/>
    <x v="1"/>
    <s v=""/>
    <s v=""/>
    <n v="96"/>
    <s v=""/>
    <s v=""/>
  </r>
  <r>
    <s v="X1233"/>
    <x v="680"/>
    <n v="1"/>
    <n v="0"/>
    <x v="1"/>
    <n v="44"/>
    <n v="155"/>
    <n v="1"/>
    <n v="25"/>
    <n v="0"/>
    <n v="1"/>
    <n v="3"/>
    <n v="4"/>
    <n v="4"/>
    <n v="1"/>
    <n v="4"/>
    <n v="8"/>
    <n v="0"/>
    <n v="0"/>
    <n v="0"/>
    <n v="0"/>
    <n v="0"/>
    <n v="0"/>
    <n v="3"/>
    <n v="11"/>
    <x v="0"/>
    <x v="8"/>
    <n v="2699"/>
    <n v="0"/>
    <n v="1"/>
    <n v="0"/>
    <n v="0"/>
    <n v="0"/>
    <n v="0"/>
    <n v="0"/>
    <n v="0"/>
    <n v="0"/>
    <n v="1"/>
    <x v="128"/>
    <n v="179"/>
    <n v="0"/>
    <x v="1"/>
    <s v=""/>
    <s v=""/>
    <n v="155"/>
    <s v=""/>
    <s v=""/>
  </r>
  <r>
    <s v="X1237"/>
    <x v="681"/>
    <n v="1"/>
    <n v="1"/>
    <x v="2"/>
    <n v="70"/>
    <n v="77"/>
    <n v="2"/>
    <n v="35"/>
    <n v="0"/>
    <n v="1"/>
    <n v="69"/>
    <n v="4"/>
    <n v="3"/>
    <n v="2"/>
    <n v="2"/>
    <n v="7"/>
    <n v="1"/>
    <n v="0"/>
    <n v="0"/>
    <n v="0"/>
    <n v="0"/>
    <n v="0"/>
    <n v="3"/>
    <n v="11"/>
    <x v="1"/>
    <x v="5"/>
    <n v="2781"/>
    <n v="0"/>
    <n v="1"/>
    <n v="0"/>
    <n v="0"/>
    <n v="0"/>
    <n v="0"/>
    <n v="0"/>
    <n v="0"/>
    <n v="0"/>
    <n v="1"/>
    <x v="570"/>
    <n v="46"/>
    <n v="1"/>
    <x v="1"/>
    <s v=""/>
    <s v=""/>
    <n v="77"/>
    <s v=""/>
    <s v=""/>
  </r>
  <r>
    <s v="X1238"/>
    <x v="682"/>
    <n v="0"/>
    <n v="1"/>
    <x v="1"/>
    <n v="10"/>
    <n v="145"/>
    <n v="1"/>
    <n v="33"/>
    <n v="2"/>
    <n v="1"/>
    <n v="1"/>
    <n v="1"/>
    <n v="4"/>
    <n v="1"/>
    <n v="4"/>
    <n v="6"/>
    <n v="0"/>
    <n v="0"/>
    <n v="0"/>
    <n v="0"/>
    <n v="0"/>
    <n v="0"/>
    <n v="3"/>
    <n v="11"/>
    <x v="0"/>
    <x v="36"/>
    <n v="2472"/>
    <n v="0"/>
    <n v="1"/>
    <n v="0"/>
    <n v="0"/>
    <n v="0"/>
    <n v="0"/>
    <n v="0"/>
    <n v="0"/>
    <n v="0"/>
    <n v="1"/>
    <x v="571"/>
    <n v="181"/>
    <n v="0"/>
    <x v="1"/>
    <s v=""/>
    <s v=""/>
    <n v="145"/>
    <s v=""/>
    <s v=""/>
  </r>
  <r>
    <s v="X1239"/>
    <x v="683"/>
    <n v="0"/>
    <n v="1"/>
    <x v="1"/>
    <n v="91"/>
    <n v="43"/>
    <n v="12"/>
    <n v="23"/>
    <n v="29"/>
    <n v="15"/>
    <n v="61"/>
    <n v="1"/>
    <n v="2"/>
    <n v="1"/>
    <n v="4"/>
    <n v="4"/>
    <n v="0"/>
    <n v="0"/>
    <n v="0"/>
    <n v="0"/>
    <n v="0"/>
    <n v="0"/>
    <n v="3"/>
    <n v="11"/>
    <x v="0"/>
    <x v="4"/>
    <n v="2460"/>
    <n v="0"/>
    <n v="1"/>
    <n v="0"/>
    <n v="0"/>
    <n v="0"/>
    <n v="1"/>
    <n v="0"/>
    <n v="0"/>
    <n v="0"/>
    <n v="0"/>
    <x v="571"/>
    <n v="61"/>
    <n v="0"/>
    <x v="1"/>
    <s v=""/>
    <s v=""/>
    <n v="43"/>
    <s v=""/>
    <s v=""/>
  </r>
  <r>
    <s v="X1241"/>
    <x v="684"/>
    <n v="1"/>
    <n v="1"/>
    <x v="2"/>
    <n v="10"/>
    <n v="117"/>
    <n v="0"/>
    <n v="22"/>
    <n v="13"/>
    <n v="0"/>
    <n v="30"/>
    <n v="3"/>
    <n v="4"/>
    <n v="1"/>
    <n v="3"/>
    <n v="7"/>
    <n v="0"/>
    <n v="0"/>
    <n v="0"/>
    <n v="0"/>
    <n v="0"/>
    <n v="0"/>
    <n v="3"/>
    <n v="11"/>
    <x v="0"/>
    <x v="17"/>
    <n v="2248"/>
    <n v="0"/>
    <n v="1"/>
    <n v="0"/>
    <n v="0"/>
    <n v="0"/>
    <n v="0"/>
    <n v="0"/>
    <n v="1"/>
    <n v="0"/>
    <n v="0"/>
    <x v="572"/>
    <n v="122"/>
    <n v="0"/>
    <x v="1"/>
    <s v=""/>
    <s v=""/>
    <n v="117"/>
    <s v=""/>
    <s v=""/>
  </r>
  <r>
    <s v="X1245"/>
    <x v="685"/>
    <n v="1"/>
    <n v="0"/>
    <x v="1"/>
    <n v="11"/>
    <n v="63"/>
    <n v="3"/>
    <n v="67"/>
    <n v="8"/>
    <n v="9"/>
    <n v="28"/>
    <n v="2"/>
    <n v="3"/>
    <n v="1"/>
    <n v="4"/>
    <n v="7"/>
    <n v="0"/>
    <n v="0"/>
    <n v="0"/>
    <n v="0"/>
    <n v="0"/>
    <n v="0"/>
    <n v="3"/>
    <n v="11"/>
    <x v="1"/>
    <x v="37"/>
    <n v="2509"/>
    <n v="0"/>
    <n v="1"/>
    <n v="0"/>
    <n v="0"/>
    <n v="0"/>
    <n v="0"/>
    <n v="0"/>
    <n v="0"/>
    <n v="1"/>
    <n v="0"/>
    <x v="573"/>
    <n v="122"/>
    <n v="0"/>
    <x v="1"/>
    <s v=""/>
    <s v=""/>
    <n v="63"/>
    <s v=""/>
    <s v=""/>
  </r>
  <r>
    <s v="X1249"/>
    <x v="686"/>
    <n v="1"/>
    <n v="0"/>
    <x v="1"/>
    <n v="40"/>
    <n v="8"/>
    <n v="26"/>
    <n v="46"/>
    <n v="38"/>
    <n v="9"/>
    <n v="49"/>
    <n v="2"/>
    <n v="3"/>
    <n v="0"/>
    <n v="4"/>
    <n v="8"/>
    <n v="0"/>
    <n v="0"/>
    <n v="0"/>
    <n v="0"/>
    <n v="0"/>
    <n v="0"/>
    <n v="3"/>
    <n v="11"/>
    <x v="0"/>
    <x v="12"/>
    <n v="2831"/>
    <n v="0"/>
    <n v="1"/>
    <n v="0"/>
    <n v="0"/>
    <n v="0"/>
    <n v="0"/>
    <n v="0"/>
    <n v="1"/>
    <n v="0"/>
    <n v="0"/>
    <x v="574"/>
    <n v="78"/>
    <n v="0"/>
    <x v="1"/>
    <s v=""/>
    <s v=""/>
    <n v="8"/>
    <s v=""/>
    <s v=""/>
  </r>
  <r>
    <s v="X1250"/>
    <x v="687"/>
    <n v="1"/>
    <n v="0"/>
    <x v="1"/>
    <n v="68"/>
    <n v="72"/>
    <n v="7"/>
    <n v="58"/>
    <n v="13"/>
    <n v="1"/>
    <n v="24"/>
    <n v="4"/>
    <n v="4"/>
    <n v="1"/>
    <n v="3"/>
    <n v="8"/>
    <n v="0"/>
    <n v="0"/>
    <n v="0"/>
    <n v="0"/>
    <n v="0"/>
    <n v="0"/>
    <n v="3"/>
    <n v="11"/>
    <x v="0"/>
    <x v="11"/>
    <n v="2582"/>
    <n v="0"/>
    <n v="1"/>
    <n v="0"/>
    <n v="0"/>
    <n v="0"/>
    <n v="0"/>
    <n v="0"/>
    <n v="1"/>
    <n v="0"/>
    <n v="0"/>
    <x v="575"/>
    <n v="127"/>
    <n v="0"/>
    <x v="1"/>
    <s v=""/>
    <s v=""/>
    <n v="72"/>
    <s v=""/>
    <s v=""/>
  </r>
  <r>
    <s v="X1251"/>
    <x v="688"/>
    <n v="0"/>
    <n v="1"/>
    <x v="1"/>
    <n v="89"/>
    <n v="85"/>
    <n v="15"/>
    <n v="27"/>
    <n v="13"/>
    <n v="13"/>
    <n v="21"/>
    <n v="2"/>
    <n v="3"/>
    <n v="1"/>
    <n v="4"/>
    <n v="7"/>
    <n v="0"/>
    <n v="0"/>
    <n v="0"/>
    <n v="0"/>
    <n v="0"/>
    <n v="0"/>
    <n v="3"/>
    <n v="11"/>
    <x v="0"/>
    <x v="10"/>
    <n v="2617"/>
    <n v="0"/>
    <n v="1"/>
    <n v="0"/>
    <n v="0"/>
    <n v="0"/>
    <n v="0"/>
    <n v="0"/>
    <n v="0"/>
    <n v="1"/>
    <n v="0"/>
    <x v="130"/>
    <n v="132"/>
    <n v="0"/>
    <x v="1"/>
    <s v=""/>
    <s v=""/>
    <n v="85"/>
    <s v=""/>
    <s v=""/>
  </r>
  <r>
    <s v="X1252"/>
    <x v="689"/>
    <n v="1"/>
    <n v="1"/>
    <x v="2"/>
    <n v="0"/>
    <n v="63"/>
    <n v="6"/>
    <n v="57"/>
    <n v="13"/>
    <n v="13"/>
    <n v="22"/>
    <n v="4"/>
    <n v="2"/>
    <n v="1"/>
    <n v="5"/>
    <n v="4"/>
    <n v="0"/>
    <n v="0"/>
    <n v="0"/>
    <n v="0"/>
    <n v="0"/>
    <n v="0"/>
    <n v="3"/>
    <n v="11"/>
    <x v="0"/>
    <x v="11"/>
    <n v="2450"/>
    <n v="0"/>
    <n v="1"/>
    <n v="0"/>
    <n v="0"/>
    <n v="0"/>
    <n v="0"/>
    <n v="0"/>
    <n v="1"/>
    <n v="0"/>
    <n v="0"/>
    <x v="130"/>
    <n v="130"/>
    <n v="0"/>
    <x v="1"/>
    <s v=""/>
    <s v=""/>
    <n v="63"/>
    <s v=""/>
    <s v=""/>
  </r>
  <r>
    <s v="X1253"/>
    <x v="689"/>
    <n v="1"/>
    <n v="1"/>
    <x v="2"/>
    <n v="0"/>
    <n v="63"/>
    <n v="6"/>
    <n v="57"/>
    <n v="13"/>
    <n v="13"/>
    <n v="22"/>
    <n v="4"/>
    <n v="2"/>
    <n v="1"/>
    <n v="5"/>
    <n v="4"/>
    <n v="0"/>
    <n v="0"/>
    <n v="0"/>
    <n v="0"/>
    <n v="0"/>
    <n v="0"/>
    <n v="3"/>
    <n v="11"/>
    <x v="1"/>
    <x v="11"/>
    <n v="2450"/>
    <n v="0"/>
    <n v="1"/>
    <n v="0"/>
    <n v="0"/>
    <n v="0"/>
    <n v="0"/>
    <n v="0"/>
    <n v="1"/>
    <n v="0"/>
    <n v="0"/>
    <x v="130"/>
    <n v="130"/>
    <n v="0"/>
    <x v="1"/>
    <s v=""/>
    <s v=""/>
    <n v="63"/>
    <s v=""/>
    <s v=""/>
  </r>
  <r>
    <s v="X1256"/>
    <x v="690"/>
    <n v="1"/>
    <n v="0"/>
    <x v="1"/>
    <n v="13"/>
    <n v="56"/>
    <n v="4"/>
    <n v="76"/>
    <n v="17"/>
    <n v="1"/>
    <n v="18"/>
    <n v="4"/>
    <n v="4"/>
    <n v="1"/>
    <n v="3"/>
    <n v="9"/>
    <n v="1"/>
    <n v="0"/>
    <n v="0"/>
    <n v="0"/>
    <n v="0"/>
    <n v="0"/>
    <n v="3"/>
    <n v="11"/>
    <x v="1"/>
    <x v="47"/>
    <n v="2537"/>
    <n v="0"/>
    <n v="1"/>
    <n v="0"/>
    <n v="0"/>
    <n v="0"/>
    <n v="1"/>
    <n v="0"/>
    <n v="0"/>
    <n v="0"/>
    <n v="0"/>
    <x v="576"/>
    <n v="136"/>
    <n v="1"/>
    <x v="1"/>
    <s v=""/>
    <s v=""/>
    <n v="56"/>
    <s v=""/>
    <s v=""/>
  </r>
  <r>
    <s v="X1257"/>
    <x v="691"/>
    <n v="1"/>
    <n v="1"/>
    <x v="2"/>
    <n v="40"/>
    <n v="84"/>
    <n v="3"/>
    <n v="61"/>
    <n v="2"/>
    <n v="1"/>
    <n v="21"/>
    <n v="3"/>
    <n v="3"/>
    <n v="1"/>
    <n v="4"/>
    <n v="7"/>
    <n v="0"/>
    <n v="0"/>
    <n v="0"/>
    <n v="0"/>
    <n v="0"/>
    <n v="0"/>
    <n v="3"/>
    <n v="11"/>
    <x v="1"/>
    <x v="6"/>
    <n v="2781"/>
    <n v="0"/>
    <n v="1"/>
    <n v="0"/>
    <n v="0"/>
    <n v="0"/>
    <n v="0"/>
    <n v="0"/>
    <n v="0"/>
    <n v="0"/>
    <n v="1"/>
    <x v="576"/>
    <n v="130"/>
    <n v="0"/>
    <x v="1"/>
    <s v=""/>
    <s v=""/>
    <n v="84"/>
    <s v=""/>
    <s v=""/>
  </r>
  <r>
    <s v="X1259"/>
    <x v="692"/>
    <n v="1"/>
    <n v="0"/>
    <x v="1"/>
    <n v="54"/>
    <n v="97"/>
    <n v="4"/>
    <n v="44"/>
    <n v="6"/>
    <n v="1"/>
    <n v="18"/>
    <n v="1"/>
    <n v="3"/>
    <n v="1"/>
    <n v="4"/>
    <n v="5"/>
    <n v="0"/>
    <n v="0"/>
    <n v="0"/>
    <n v="0"/>
    <n v="0"/>
    <n v="0"/>
    <n v="3"/>
    <n v="11"/>
    <x v="0"/>
    <x v="3"/>
    <n v="2436"/>
    <n v="0"/>
    <n v="1"/>
    <n v="0"/>
    <n v="0"/>
    <n v="0"/>
    <n v="0"/>
    <n v="0"/>
    <n v="0"/>
    <n v="0"/>
    <n v="1"/>
    <x v="577"/>
    <n v="134"/>
    <n v="0"/>
    <x v="1"/>
    <s v=""/>
    <s v=""/>
    <n v="97"/>
    <s v=""/>
    <s v=""/>
  </r>
  <r>
    <s v="X1260"/>
    <x v="693"/>
    <n v="1"/>
    <n v="1"/>
    <x v="2"/>
    <n v="62"/>
    <n v="28"/>
    <n v="23"/>
    <n v="29"/>
    <n v="29"/>
    <n v="14"/>
    <n v="47"/>
    <n v="3"/>
    <n v="2"/>
    <n v="1"/>
    <n v="4"/>
    <n v="6"/>
    <n v="0"/>
    <n v="0"/>
    <n v="0"/>
    <n v="0"/>
    <n v="0"/>
    <n v="0"/>
    <n v="3"/>
    <n v="11"/>
    <x v="0"/>
    <x v="31"/>
    <n v="2685"/>
    <n v="0"/>
    <n v="1"/>
    <n v="0"/>
    <n v="0"/>
    <n v="0"/>
    <n v="0"/>
    <n v="0"/>
    <n v="1"/>
    <n v="0"/>
    <n v="0"/>
    <x v="577"/>
    <n v="76"/>
    <n v="0"/>
    <x v="1"/>
    <s v=""/>
    <s v=""/>
    <n v="28"/>
    <s v=""/>
    <s v=""/>
  </r>
  <r>
    <s v="X1262"/>
    <x v="694"/>
    <n v="1"/>
    <n v="0"/>
    <x v="1"/>
    <n v="32"/>
    <n v="76"/>
    <n v="10"/>
    <n v="56"/>
    <n v="3"/>
    <n v="1"/>
    <n v="23"/>
    <n v="2"/>
    <n v="4"/>
    <n v="0"/>
    <n v="4"/>
    <n v="8"/>
    <n v="0"/>
    <n v="0"/>
    <n v="0"/>
    <n v="0"/>
    <n v="0"/>
    <n v="0"/>
    <n v="3"/>
    <n v="11"/>
    <x v="0"/>
    <x v="47"/>
    <n v="2576"/>
    <n v="0"/>
    <n v="1"/>
    <n v="0"/>
    <n v="0"/>
    <n v="0"/>
    <n v="0"/>
    <n v="0"/>
    <n v="0"/>
    <n v="0"/>
    <n v="1"/>
    <x v="578"/>
    <n v="123"/>
    <n v="0"/>
    <x v="1"/>
    <s v=""/>
    <s v=""/>
    <n v="76"/>
    <s v=""/>
    <s v=""/>
  </r>
  <r>
    <s v="X1270"/>
    <x v="695"/>
    <n v="1"/>
    <n v="0"/>
    <x v="1"/>
    <n v="94"/>
    <n v="68"/>
    <n v="6"/>
    <n v="38"/>
    <n v="3"/>
    <n v="6"/>
    <n v="41"/>
    <n v="2"/>
    <n v="2"/>
    <n v="2"/>
    <n v="3"/>
    <n v="7"/>
    <n v="0"/>
    <n v="0"/>
    <n v="0"/>
    <n v="0"/>
    <n v="0"/>
    <n v="0"/>
    <n v="3"/>
    <n v="11"/>
    <x v="0"/>
    <x v="26"/>
    <n v="2812"/>
    <n v="0"/>
    <n v="1"/>
    <n v="0"/>
    <n v="0"/>
    <n v="0"/>
    <n v="0"/>
    <n v="0"/>
    <n v="0"/>
    <n v="1"/>
    <n v="0"/>
    <x v="579"/>
    <n v="80"/>
    <n v="0"/>
    <x v="1"/>
    <s v=""/>
    <s v=""/>
    <n v="68"/>
    <s v=""/>
    <s v=""/>
  </r>
  <r>
    <s v="X1271"/>
    <x v="696"/>
    <n v="0"/>
    <n v="0"/>
    <x v="0"/>
    <n v="74"/>
    <n v="30"/>
    <n v="3"/>
    <n v="47"/>
    <n v="19"/>
    <n v="21"/>
    <n v="42"/>
    <n v="1"/>
    <n v="3"/>
    <n v="2"/>
    <n v="2"/>
    <n v="8"/>
    <n v="0"/>
    <n v="0"/>
    <n v="0"/>
    <n v="0"/>
    <n v="0"/>
    <n v="0"/>
    <n v="3"/>
    <n v="11"/>
    <x v="0"/>
    <x v="1"/>
    <n v="2596"/>
    <n v="0"/>
    <n v="1"/>
    <n v="0"/>
    <n v="0"/>
    <n v="0"/>
    <n v="0"/>
    <n v="0"/>
    <n v="1"/>
    <n v="0"/>
    <n v="0"/>
    <x v="579"/>
    <n v="78"/>
    <n v="0"/>
    <x v="1"/>
    <s v=""/>
    <s v=""/>
    <n v="30"/>
    <s v=""/>
    <s v=""/>
  </r>
  <r>
    <s v="X1276"/>
    <x v="697"/>
    <n v="0"/>
    <n v="1"/>
    <x v="1"/>
    <n v="50"/>
    <n v="129"/>
    <n v="0"/>
    <n v="21"/>
    <n v="0"/>
    <n v="1"/>
    <n v="7"/>
    <n v="1"/>
    <n v="3"/>
    <n v="1"/>
    <n v="4"/>
    <n v="4"/>
    <n v="0"/>
    <n v="0"/>
    <n v="0"/>
    <n v="0"/>
    <n v="0"/>
    <n v="0"/>
    <n v="3"/>
    <n v="11"/>
    <x v="0"/>
    <x v="14"/>
    <n v="2179"/>
    <n v="0"/>
    <n v="1"/>
    <n v="0"/>
    <n v="0"/>
    <n v="0"/>
    <n v="0"/>
    <n v="0"/>
    <n v="1"/>
    <n v="0"/>
    <n v="0"/>
    <x v="580"/>
    <n v="144"/>
    <n v="0"/>
    <x v="1"/>
    <s v=""/>
    <s v=""/>
    <n v="129"/>
    <s v=""/>
    <s v=""/>
  </r>
  <r>
    <s v="X1278"/>
    <x v="698"/>
    <n v="0"/>
    <n v="1"/>
    <x v="1"/>
    <n v="72"/>
    <n v="77"/>
    <n v="28"/>
    <n v="31"/>
    <n v="16"/>
    <n v="0"/>
    <n v="4"/>
    <n v="2"/>
    <n v="2"/>
    <n v="1"/>
    <n v="5"/>
    <n v="4"/>
    <n v="0"/>
    <n v="0"/>
    <n v="0"/>
    <n v="0"/>
    <n v="0"/>
    <n v="0"/>
    <n v="3"/>
    <n v="11"/>
    <x v="0"/>
    <x v="36"/>
    <n v="2350"/>
    <n v="0"/>
    <n v="1"/>
    <n v="0"/>
    <n v="0"/>
    <n v="0"/>
    <n v="0"/>
    <n v="0"/>
    <n v="0"/>
    <n v="0"/>
    <n v="1"/>
    <x v="581"/>
    <n v="148"/>
    <n v="0"/>
    <x v="1"/>
    <s v=""/>
    <s v=""/>
    <n v="77"/>
    <s v=""/>
    <s v=""/>
  </r>
  <r>
    <s v="X1279"/>
    <x v="699"/>
    <n v="1"/>
    <n v="0"/>
    <x v="1"/>
    <n v="30"/>
    <n v="29"/>
    <n v="12"/>
    <n v="59"/>
    <n v="19"/>
    <n v="1"/>
    <n v="36"/>
    <n v="2"/>
    <n v="3"/>
    <n v="0"/>
    <n v="4"/>
    <n v="8"/>
    <n v="0"/>
    <n v="0"/>
    <n v="0"/>
    <n v="0"/>
    <n v="0"/>
    <n v="0"/>
    <n v="3"/>
    <n v="11"/>
    <x v="0"/>
    <x v="7"/>
    <n v="2659"/>
    <n v="0"/>
    <n v="1"/>
    <n v="0"/>
    <n v="0"/>
    <n v="0"/>
    <n v="0"/>
    <n v="0"/>
    <n v="1"/>
    <n v="0"/>
    <n v="0"/>
    <x v="581"/>
    <n v="84"/>
    <n v="0"/>
    <x v="1"/>
    <s v=""/>
    <s v=""/>
    <n v="29"/>
    <s v=""/>
    <s v=""/>
  </r>
  <r>
    <s v="X1281"/>
    <x v="700"/>
    <n v="1"/>
    <n v="0"/>
    <x v="1"/>
    <n v="6"/>
    <n v="70"/>
    <n v="6"/>
    <n v="69"/>
    <n v="2"/>
    <n v="3"/>
    <n v="3"/>
    <n v="3"/>
    <n v="3"/>
    <n v="1"/>
    <n v="4"/>
    <n v="7"/>
    <n v="0"/>
    <n v="0"/>
    <n v="0"/>
    <n v="0"/>
    <n v="0"/>
    <n v="0"/>
    <n v="3"/>
    <n v="11"/>
    <x v="0"/>
    <x v="43"/>
    <n v="2438"/>
    <n v="0"/>
    <n v="1"/>
    <n v="0"/>
    <n v="0"/>
    <n v="0"/>
    <n v="0"/>
    <n v="0"/>
    <n v="0"/>
    <n v="0"/>
    <n v="1"/>
    <x v="582"/>
    <n v="147"/>
    <n v="0"/>
    <x v="1"/>
    <s v=""/>
    <s v=""/>
    <n v="70"/>
    <s v=""/>
    <s v=""/>
  </r>
  <r>
    <s v="X1285"/>
    <x v="701"/>
    <n v="1"/>
    <n v="1"/>
    <x v="2"/>
    <n v="48"/>
    <n v="130"/>
    <n v="0"/>
    <n v="16"/>
    <n v="0"/>
    <n v="0"/>
    <n v="5"/>
    <n v="5"/>
    <n v="3"/>
    <n v="1"/>
    <n v="4"/>
    <n v="7"/>
    <n v="0"/>
    <n v="1"/>
    <n v="0"/>
    <n v="0"/>
    <n v="0"/>
    <n v="0"/>
    <n v="3"/>
    <n v="11"/>
    <x v="0"/>
    <x v="5"/>
    <n v="2507"/>
    <n v="0"/>
    <n v="1"/>
    <n v="0"/>
    <n v="0"/>
    <n v="0"/>
    <n v="0"/>
    <n v="0"/>
    <n v="0"/>
    <n v="1"/>
    <n v="0"/>
    <x v="583"/>
    <n v="141"/>
    <n v="1"/>
    <x v="1"/>
    <s v=""/>
    <s v=""/>
    <n v="130"/>
    <s v=""/>
    <s v=""/>
  </r>
  <r>
    <s v="X1286"/>
    <x v="702"/>
    <n v="0"/>
    <n v="1"/>
    <x v="1"/>
    <n v="84"/>
    <n v="80"/>
    <n v="4"/>
    <n v="46"/>
    <n v="0"/>
    <n v="17"/>
    <n v="2"/>
    <n v="5"/>
    <n v="2"/>
    <n v="1"/>
    <n v="5"/>
    <n v="6"/>
    <n v="0"/>
    <n v="0"/>
    <n v="0"/>
    <n v="0"/>
    <n v="0"/>
    <n v="0"/>
    <n v="3"/>
    <n v="11"/>
    <x v="0"/>
    <x v="3"/>
    <n v="2417"/>
    <n v="0"/>
    <n v="1"/>
    <n v="0"/>
    <n v="0"/>
    <n v="0"/>
    <n v="0"/>
    <n v="0"/>
    <n v="0"/>
    <n v="0"/>
    <n v="1"/>
    <x v="133"/>
    <n v="145"/>
    <n v="0"/>
    <x v="1"/>
    <s v=""/>
    <s v=""/>
    <n v="80"/>
    <s v=""/>
    <s v=""/>
  </r>
  <r>
    <s v="X1288"/>
    <x v="703"/>
    <n v="2"/>
    <n v="0"/>
    <x v="2"/>
    <n v="4"/>
    <n v="85"/>
    <n v="7"/>
    <n v="24"/>
    <n v="2"/>
    <n v="3"/>
    <n v="27"/>
    <n v="1"/>
    <n v="3"/>
    <n v="1"/>
    <n v="3"/>
    <n v="6"/>
    <n v="0"/>
    <n v="0"/>
    <n v="0"/>
    <n v="0"/>
    <n v="0"/>
    <n v="0"/>
    <n v="3"/>
    <n v="11"/>
    <x v="0"/>
    <x v="5"/>
    <n v="2228"/>
    <n v="0"/>
    <n v="1"/>
    <n v="0"/>
    <n v="0"/>
    <n v="0"/>
    <n v="0"/>
    <n v="0"/>
    <n v="1"/>
    <n v="0"/>
    <n v="0"/>
    <x v="584"/>
    <n v="94"/>
    <n v="0"/>
    <x v="1"/>
    <s v=""/>
    <s v=""/>
    <n v="85"/>
    <s v=""/>
    <s v=""/>
  </r>
  <r>
    <s v="X1290"/>
    <x v="704"/>
    <n v="1"/>
    <n v="0"/>
    <x v="1"/>
    <n v="39"/>
    <n v="38"/>
    <n v="15"/>
    <n v="54"/>
    <n v="3"/>
    <n v="8"/>
    <n v="29"/>
    <n v="3"/>
    <n v="3"/>
    <n v="0"/>
    <n v="4"/>
    <n v="8"/>
    <n v="0"/>
    <n v="0"/>
    <n v="0"/>
    <n v="0"/>
    <n v="0"/>
    <n v="0"/>
    <n v="3"/>
    <n v="11"/>
    <x v="0"/>
    <x v="38"/>
    <n v="2410"/>
    <n v="0"/>
    <n v="1"/>
    <n v="0"/>
    <n v="0"/>
    <n v="0"/>
    <n v="0"/>
    <n v="0"/>
    <n v="1"/>
    <n v="0"/>
    <n v="0"/>
    <x v="585"/>
    <n v="89"/>
    <n v="0"/>
    <x v="1"/>
    <s v=""/>
    <s v=""/>
    <n v="38"/>
    <s v=""/>
    <s v=""/>
  </r>
  <r>
    <s v="X1291"/>
    <x v="705"/>
    <n v="1"/>
    <n v="1"/>
    <x v="2"/>
    <n v="49"/>
    <n v="88"/>
    <n v="3"/>
    <n v="21"/>
    <n v="4"/>
    <n v="1"/>
    <n v="29"/>
    <n v="4"/>
    <n v="3"/>
    <n v="0"/>
    <n v="4"/>
    <n v="9"/>
    <n v="0"/>
    <n v="0"/>
    <n v="0"/>
    <n v="0"/>
    <n v="0"/>
    <n v="0"/>
    <n v="3"/>
    <n v="11"/>
    <x v="0"/>
    <x v="0"/>
    <n v="2850"/>
    <n v="0"/>
    <n v="1"/>
    <n v="0"/>
    <n v="0"/>
    <n v="0"/>
    <n v="0"/>
    <n v="0"/>
    <n v="0"/>
    <n v="0"/>
    <n v="1"/>
    <x v="586"/>
    <n v="88"/>
    <n v="0"/>
    <x v="1"/>
    <s v=""/>
    <s v=""/>
    <n v="88"/>
    <s v=""/>
    <s v=""/>
  </r>
  <r>
    <s v="X1297"/>
    <x v="706"/>
    <n v="0"/>
    <n v="0"/>
    <x v="0"/>
    <n v="57"/>
    <n v="37"/>
    <n v="12"/>
    <n v="23"/>
    <n v="8"/>
    <n v="11"/>
    <n v="52"/>
    <n v="1"/>
    <n v="2"/>
    <n v="1"/>
    <n v="3"/>
    <n v="7"/>
    <n v="0"/>
    <n v="0"/>
    <n v="0"/>
    <n v="0"/>
    <n v="0"/>
    <n v="0"/>
    <n v="3"/>
    <n v="11"/>
    <x v="0"/>
    <x v="31"/>
    <n v="2599"/>
    <n v="0"/>
    <n v="1"/>
    <n v="0"/>
    <n v="0"/>
    <n v="0"/>
    <n v="0"/>
    <n v="0"/>
    <n v="0"/>
    <n v="1"/>
    <n v="0"/>
    <x v="587"/>
    <n v="39"/>
    <n v="0"/>
    <x v="1"/>
    <s v=""/>
    <s v=""/>
    <n v="37"/>
    <s v=""/>
    <s v=""/>
  </r>
  <r>
    <s v="X1300"/>
    <x v="707"/>
    <n v="0"/>
    <n v="1"/>
    <x v="1"/>
    <n v="3"/>
    <n v="62"/>
    <n v="1"/>
    <n v="44"/>
    <n v="6"/>
    <n v="5"/>
    <n v="22"/>
    <n v="1"/>
    <n v="2"/>
    <n v="1"/>
    <n v="4"/>
    <n v="4"/>
    <n v="0"/>
    <n v="0"/>
    <n v="0"/>
    <n v="0"/>
    <n v="0"/>
    <n v="0"/>
    <n v="3"/>
    <n v="11"/>
    <x v="0"/>
    <x v="13"/>
    <n v="2543"/>
    <n v="0"/>
    <n v="1"/>
    <n v="0"/>
    <n v="0"/>
    <n v="0"/>
    <n v="0"/>
    <n v="0"/>
    <n v="0"/>
    <n v="1"/>
    <n v="0"/>
    <x v="588"/>
    <n v="96"/>
    <n v="0"/>
    <x v="1"/>
    <s v=""/>
    <s v=""/>
    <n v="62"/>
    <s v=""/>
    <s v=""/>
  </r>
  <r>
    <s v="X1302"/>
    <x v="708"/>
    <n v="1"/>
    <n v="1"/>
    <x v="2"/>
    <n v="50"/>
    <n v="57"/>
    <n v="2"/>
    <n v="51"/>
    <n v="4"/>
    <n v="2"/>
    <n v="23"/>
    <n v="3"/>
    <n v="2"/>
    <n v="1"/>
    <n v="4"/>
    <n v="6"/>
    <n v="0"/>
    <n v="0"/>
    <n v="0"/>
    <n v="0"/>
    <n v="0"/>
    <n v="0"/>
    <n v="3"/>
    <n v="11"/>
    <x v="0"/>
    <x v="28"/>
    <n v="2592"/>
    <n v="0"/>
    <n v="1"/>
    <n v="0"/>
    <n v="0"/>
    <n v="0"/>
    <n v="0"/>
    <n v="0"/>
    <n v="0"/>
    <n v="1"/>
    <n v="0"/>
    <x v="135"/>
    <n v="93"/>
    <n v="0"/>
    <x v="1"/>
    <s v=""/>
    <s v=""/>
    <n v="57"/>
    <s v=""/>
    <s v=""/>
  </r>
  <r>
    <s v="X1304"/>
    <x v="709"/>
    <n v="1"/>
    <n v="1"/>
    <x v="2"/>
    <n v="9"/>
    <n v="65"/>
    <n v="0"/>
    <n v="46"/>
    <n v="4"/>
    <n v="3"/>
    <n v="20"/>
    <n v="4"/>
    <n v="3"/>
    <n v="1"/>
    <n v="3"/>
    <n v="8"/>
    <n v="0"/>
    <n v="0"/>
    <n v="0"/>
    <n v="0"/>
    <n v="0"/>
    <n v="0"/>
    <n v="3"/>
    <n v="11"/>
    <x v="0"/>
    <x v="20"/>
    <n v="2670"/>
    <n v="0"/>
    <n v="1"/>
    <n v="0"/>
    <n v="0"/>
    <n v="0"/>
    <n v="0"/>
    <n v="0"/>
    <n v="1"/>
    <n v="0"/>
    <n v="0"/>
    <x v="589"/>
    <n v="98"/>
    <n v="0"/>
    <x v="1"/>
    <s v=""/>
    <s v=""/>
    <n v="65"/>
    <s v=""/>
    <s v=""/>
  </r>
  <r>
    <s v="X1308"/>
    <x v="710"/>
    <n v="0"/>
    <n v="0"/>
    <x v="0"/>
    <n v="71"/>
    <n v="34"/>
    <n v="4"/>
    <n v="66"/>
    <n v="3"/>
    <n v="10"/>
    <n v="20"/>
    <n v="1"/>
    <n v="2"/>
    <n v="1"/>
    <n v="4"/>
    <n v="7"/>
    <n v="0"/>
    <n v="0"/>
    <n v="0"/>
    <n v="0"/>
    <n v="0"/>
    <n v="0"/>
    <n v="3"/>
    <n v="11"/>
    <x v="0"/>
    <x v="49"/>
    <n v="2532"/>
    <n v="0"/>
    <n v="1"/>
    <n v="0"/>
    <n v="0"/>
    <n v="0"/>
    <n v="0"/>
    <n v="0"/>
    <n v="1"/>
    <n v="0"/>
    <n v="0"/>
    <x v="590"/>
    <n v="97"/>
    <n v="0"/>
    <x v="1"/>
    <s v=""/>
    <s v=""/>
    <n v="34"/>
    <s v=""/>
    <s v=""/>
  </r>
  <r>
    <s v="X1311"/>
    <x v="711"/>
    <n v="1"/>
    <n v="0"/>
    <x v="1"/>
    <n v="72"/>
    <n v="42"/>
    <n v="7"/>
    <n v="43"/>
    <n v="20"/>
    <n v="12"/>
    <n v="10"/>
    <n v="1"/>
    <n v="3"/>
    <n v="0"/>
    <n v="4"/>
    <n v="6"/>
    <n v="0"/>
    <n v="0"/>
    <n v="0"/>
    <n v="0"/>
    <n v="0"/>
    <n v="0"/>
    <n v="3"/>
    <n v="11"/>
    <x v="0"/>
    <x v="8"/>
    <n v="2367"/>
    <n v="0"/>
    <n v="1"/>
    <n v="0"/>
    <n v="0"/>
    <n v="0"/>
    <n v="0"/>
    <n v="0"/>
    <n v="1"/>
    <n v="0"/>
    <n v="0"/>
    <x v="591"/>
    <n v="114"/>
    <n v="0"/>
    <x v="1"/>
    <s v=""/>
    <s v=""/>
    <n v="42"/>
    <s v=""/>
    <s v=""/>
  </r>
  <r>
    <s v="X1317"/>
    <x v="712"/>
    <n v="0"/>
    <n v="1"/>
    <x v="1"/>
    <n v="26"/>
    <n v="99"/>
    <n v="2"/>
    <n v="11"/>
    <n v="4"/>
    <n v="0"/>
    <n v="16"/>
    <n v="3"/>
    <n v="3"/>
    <n v="0"/>
    <n v="4"/>
    <n v="8"/>
    <n v="0"/>
    <n v="0"/>
    <n v="0"/>
    <n v="0"/>
    <n v="0"/>
    <n v="0"/>
    <n v="3"/>
    <n v="11"/>
    <x v="0"/>
    <x v="8"/>
    <n v="2827"/>
    <n v="0"/>
    <n v="1"/>
    <n v="0"/>
    <n v="0"/>
    <n v="0"/>
    <n v="0"/>
    <n v="0"/>
    <n v="1"/>
    <n v="0"/>
    <n v="0"/>
    <x v="592"/>
    <n v="100"/>
    <n v="0"/>
    <x v="1"/>
    <s v=""/>
    <s v=""/>
    <n v="99"/>
    <s v=""/>
    <s v=""/>
  </r>
  <r>
    <s v="X1318"/>
    <x v="713"/>
    <n v="1"/>
    <n v="0"/>
    <x v="1"/>
    <n v="26"/>
    <n v="36"/>
    <n v="2"/>
    <n v="42"/>
    <n v="20"/>
    <n v="21"/>
    <n v="10"/>
    <n v="2"/>
    <n v="2"/>
    <n v="1"/>
    <n v="4"/>
    <n v="3"/>
    <n v="0"/>
    <n v="0"/>
    <n v="0"/>
    <n v="0"/>
    <n v="0"/>
    <n v="0"/>
    <n v="3"/>
    <n v="11"/>
    <x v="0"/>
    <x v="40"/>
    <n v="2553"/>
    <n v="0"/>
    <n v="1"/>
    <n v="0"/>
    <n v="0"/>
    <n v="0"/>
    <n v="0"/>
    <n v="0"/>
    <n v="1"/>
    <n v="0"/>
    <n v="0"/>
    <x v="593"/>
    <n v="111"/>
    <n v="0"/>
    <x v="1"/>
    <s v=""/>
    <s v=""/>
    <n v="36"/>
    <s v=""/>
    <s v=""/>
  </r>
  <r>
    <s v="X1322"/>
    <x v="714"/>
    <n v="0"/>
    <n v="0"/>
    <x v="0"/>
    <n v="13"/>
    <n v="66"/>
    <n v="2"/>
    <n v="40"/>
    <n v="4"/>
    <n v="3"/>
    <n v="14"/>
    <n v="1"/>
    <n v="3"/>
    <n v="1"/>
    <n v="3"/>
    <n v="6"/>
    <n v="0"/>
    <n v="0"/>
    <n v="0"/>
    <n v="0"/>
    <n v="0"/>
    <n v="0"/>
    <n v="3"/>
    <n v="11"/>
    <x v="0"/>
    <x v="7"/>
    <n v="2229"/>
    <n v="0"/>
    <n v="1"/>
    <n v="0"/>
    <n v="0"/>
    <n v="0"/>
    <n v="0"/>
    <n v="0"/>
    <n v="0"/>
    <n v="1"/>
    <n v="0"/>
    <x v="594"/>
    <n v="101"/>
    <n v="0"/>
    <x v="1"/>
    <s v=""/>
    <s v=""/>
    <n v="66"/>
    <s v=""/>
    <s v=""/>
  </r>
  <r>
    <s v="X1326"/>
    <x v="715"/>
    <n v="0"/>
    <n v="0"/>
    <x v="0"/>
    <n v="65"/>
    <n v="42"/>
    <n v="16"/>
    <n v="29"/>
    <n v="12"/>
    <n v="20"/>
    <n v="8"/>
    <n v="1"/>
    <n v="2"/>
    <n v="1"/>
    <n v="4"/>
    <n v="3"/>
    <n v="0"/>
    <n v="0"/>
    <n v="0"/>
    <n v="0"/>
    <n v="0"/>
    <n v="0"/>
    <n v="3"/>
    <n v="11"/>
    <x v="0"/>
    <x v="25"/>
    <n v="2167"/>
    <n v="0"/>
    <n v="1"/>
    <n v="0"/>
    <n v="0"/>
    <n v="0"/>
    <n v="0"/>
    <n v="0"/>
    <n v="0"/>
    <n v="1"/>
    <n v="0"/>
    <x v="595"/>
    <n v="111"/>
    <n v="0"/>
    <x v="1"/>
    <s v=""/>
    <s v=""/>
    <n v="42"/>
    <s v=""/>
    <s v=""/>
  </r>
  <r>
    <s v="X1327"/>
    <x v="716"/>
    <n v="0"/>
    <n v="2"/>
    <x v="2"/>
    <n v="94"/>
    <n v="92"/>
    <n v="4"/>
    <n v="18"/>
    <n v="3"/>
    <n v="3"/>
    <n v="6"/>
    <n v="1"/>
    <n v="2"/>
    <n v="1"/>
    <n v="4"/>
    <n v="3"/>
    <n v="0"/>
    <n v="0"/>
    <n v="0"/>
    <n v="0"/>
    <n v="0"/>
    <n v="0"/>
    <n v="3"/>
    <n v="11"/>
    <x v="0"/>
    <x v="20"/>
    <n v="2497"/>
    <n v="0"/>
    <n v="1"/>
    <n v="0"/>
    <n v="0"/>
    <n v="0"/>
    <n v="0"/>
    <n v="0"/>
    <n v="0"/>
    <n v="1"/>
    <n v="0"/>
    <x v="596"/>
    <n v="114"/>
    <n v="0"/>
    <x v="1"/>
    <s v=""/>
    <s v=""/>
    <n v="92"/>
    <s v=""/>
    <s v=""/>
  </r>
  <r>
    <s v="X1328"/>
    <x v="717"/>
    <n v="1"/>
    <n v="0"/>
    <x v="1"/>
    <n v="15"/>
    <n v="74"/>
    <n v="0"/>
    <n v="42"/>
    <n v="2"/>
    <n v="1"/>
    <n v="6"/>
    <n v="2"/>
    <n v="2"/>
    <n v="1"/>
    <n v="4"/>
    <n v="7"/>
    <n v="0"/>
    <n v="0"/>
    <n v="0"/>
    <n v="0"/>
    <n v="0"/>
    <n v="0"/>
    <n v="3"/>
    <n v="11"/>
    <x v="0"/>
    <x v="35"/>
    <n v="2743"/>
    <n v="0"/>
    <n v="1"/>
    <n v="0"/>
    <n v="0"/>
    <n v="0"/>
    <n v="0"/>
    <n v="0"/>
    <n v="0"/>
    <n v="0"/>
    <n v="1"/>
    <x v="597"/>
    <n v="113"/>
    <n v="0"/>
    <x v="1"/>
    <s v=""/>
    <s v=""/>
    <n v="74"/>
    <s v=""/>
    <s v=""/>
  </r>
  <r>
    <s v="X1330"/>
    <x v="718"/>
    <n v="0"/>
    <n v="0"/>
    <x v="0"/>
    <n v="96"/>
    <n v="14"/>
    <n v="36"/>
    <n v="11"/>
    <n v="3"/>
    <n v="26"/>
    <n v="35"/>
    <n v="1"/>
    <n v="1"/>
    <n v="1"/>
    <n v="4"/>
    <n v="2"/>
    <n v="0"/>
    <n v="0"/>
    <n v="0"/>
    <n v="0"/>
    <n v="0"/>
    <n v="0"/>
    <n v="3"/>
    <n v="11"/>
    <x v="0"/>
    <x v="9"/>
    <n v="2226"/>
    <n v="0"/>
    <n v="1"/>
    <n v="0"/>
    <n v="0"/>
    <n v="0"/>
    <n v="0"/>
    <n v="0"/>
    <n v="1"/>
    <n v="0"/>
    <n v="0"/>
    <x v="597"/>
    <n v="55"/>
    <n v="0"/>
    <x v="1"/>
    <s v=""/>
    <s v=""/>
    <n v="14"/>
    <s v=""/>
    <s v=""/>
  </r>
  <r>
    <s v="X1333"/>
    <x v="719"/>
    <n v="1"/>
    <n v="0"/>
    <x v="1"/>
    <n v="89"/>
    <n v="99"/>
    <n v="0"/>
    <n v="15"/>
    <n v="2"/>
    <n v="1"/>
    <n v="5"/>
    <n v="3"/>
    <n v="2"/>
    <n v="1"/>
    <n v="4"/>
    <n v="7"/>
    <n v="0"/>
    <n v="0"/>
    <n v="0"/>
    <n v="0"/>
    <n v="0"/>
    <n v="0"/>
    <n v="3"/>
    <n v="11"/>
    <x v="0"/>
    <x v="10"/>
    <n v="2470"/>
    <n v="0"/>
    <n v="1"/>
    <n v="0"/>
    <n v="0"/>
    <n v="0"/>
    <n v="0"/>
    <n v="0"/>
    <n v="0"/>
    <n v="0"/>
    <n v="1"/>
    <x v="598"/>
    <n v="112"/>
    <n v="0"/>
    <x v="1"/>
    <s v=""/>
    <s v=""/>
    <n v="99"/>
    <s v=""/>
    <s v=""/>
  </r>
  <r>
    <s v="X1335"/>
    <x v="720"/>
    <n v="0"/>
    <n v="1"/>
    <x v="1"/>
    <n v="91"/>
    <n v="30"/>
    <n v="11"/>
    <n v="33"/>
    <n v="13"/>
    <n v="6"/>
    <n v="29"/>
    <n v="1"/>
    <n v="2"/>
    <n v="0"/>
    <n v="4"/>
    <n v="4"/>
    <n v="0"/>
    <n v="0"/>
    <n v="0"/>
    <n v="0"/>
    <n v="0"/>
    <n v="0"/>
    <n v="3"/>
    <n v="11"/>
    <x v="0"/>
    <x v="25"/>
    <n v="2436"/>
    <n v="0"/>
    <n v="1"/>
    <n v="0"/>
    <n v="0"/>
    <n v="0"/>
    <n v="0"/>
    <n v="0"/>
    <n v="0"/>
    <n v="1"/>
    <n v="0"/>
    <x v="598"/>
    <n v="64"/>
    <n v="0"/>
    <x v="1"/>
    <s v=""/>
    <s v=""/>
    <n v="30"/>
    <s v=""/>
    <s v=""/>
  </r>
  <r>
    <s v="X1337"/>
    <x v="721"/>
    <n v="0"/>
    <n v="0"/>
    <x v="0"/>
    <n v="24"/>
    <n v="3"/>
    <n v="18"/>
    <n v="14"/>
    <n v="15"/>
    <n v="22"/>
    <n v="50"/>
    <n v="3"/>
    <n v="3"/>
    <n v="1"/>
    <n v="3"/>
    <n v="9"/>
    <n v="0"/>
    <n v="0"/>
    <n v="0"/>
    <n v="0"/>
    <n v="0"/>
    <n v="0"/>
    <n v="3"/>
    <n v="11"/>
    <x v="1"/>
    <x v="51"/>
    <n v="2756"/>
    <n v="0"/>
    <n v="1"/>
    <n v="0"/>
    <n v="0"/>
    <n v="0"/>
    <n v="1"/>
    <n v="0"/>
    <n v="0"/>
    <n v="0"/>
    <n v="0"/>
    <x v="598"/>
    <n v="22"/>
    <n v="0"/>
    <x v="1"/>
    <s v=""/>
    <s v=""/>
    <n v="3"/>
    <s v=""/>
    <s v=""/>
  </r>
  <r>
    <s v="X1338"/>
    <x v="722"/>
    <n v="1"/>
    <n v="1"/>
    <x v="2"/>
    <n v="22"/>
    <n v="105"/>
    <n v="0"/>
    <n v="9"/>
    <n v="2"/>
    <n v="1"/>
    <n v="4"/>
    <n v="3"/>
    <n v="2"/>
    <n v="1"/>
    <n v="4"/>
    <n v="3"/>
    <n v="0"/>
    <n v="0"/>
    <n v="0"/>
    <n v="0"/>
    <n v="0"/>
    <n v="0"/>
    <n v="3"/>
    <n v="11"/>
    <x v="0"/>
    <x v="4"/>
    <n v="2268"/>
    <n v="0"/>
    <n v="1"/>
    <n v="0"/>
    <n v="0"/>
    <n v="0"/>
    <n v="0"/>
    <n v="0"/>
    <n v="0"/>
    <n v="0"/>
    <n v="1"/>
    <x v="599"/>
    <n v="113"/>
    <n v="0"/>
    <x v="1"/>
    <s v=""/>
    <s v=""/>
    <n v="105"/>
    <s v=""/>
    <s v=""/>
  </r>
  <r>
    <s v="X1339"/>
    <x v="723"/>
    <n v="1"/>
    <n v="0"/>
    <x v="1"/>
    <n v="91"/>
    <n v="53"/>
    <n v="3"/>
    <n v="49"/>
    <n v="7"/>
    <n v="4"/>
    <n v="5"/>
    <n v="4"/>
    <n v="3"/>
    <n v="0"/>
    <n v="4"/>
    <n v="8"/>
    <n v="0"/>
    <n v="0"/>
    <n v="0"/>
    <n v="0"/>
    <n v="0"/>
    <n v="0"/>
    <n v="3"/>
    <n v="11"/>
    <x v="0"/>
    <x v="43"/>
    <n v="2334"/>
    <n v="0"/>
    <n v="1"/>
    <n v="0"/>
    <n v="0"/>
    <n v="0"/>
    <n v="0"/>
    <n v="0"/>
    <n v="1"/>
    <n v="0"/>
    <n v="0"/>
    <x v="599"/>
    <n v="111"/>
    <n v="0"/>
    <x v="1"/>
    <s v=""/>
    <s v=""/>
    <n v="53"/>
    <s v=""/>
    <s v=""/>
  </r>
  <r>
    <s v="X1344"/>
    <x v="724"/>
    <n v="1"/>
    <n v="0"/>
    <x v="1"/>
    <n v="46"/>
    <n v="7"/>
    <n v="5"/>
    <n v="39"/>
    <n v="17"/>
    <n v="15"/>
    <n v="37"/>
    <n v="2"/>
    <n v="4"/>
    <n v="0"/>
    <n v="3"/>
    <n v="7"/>
    <n v="0"/>
    <n v="0"/>
    <n v="0"/>
    <n v="0"/>
    <n v="0"/>
    <n v="0"/>
    <n v="3"/>
    <n v="11"/>
    <x v="0"/>
    <x v="3"/>
    <n v="2284"/>
    <n v="0"/>
    <n v="1"/>
    <n v="0"/>
    <n v="0"/>
    <n v="0"/>
    <n v="0"/>
    <n v="0"/>
    <n v="1"/>
    <n v="0"/>
    <n v="0"/>
    <x v="600"/>
    <n v="46"/>
    <n v="0"/>
    <x v="1"/>
    <s v=""/>
    <s v=""/>
    <n v="7"/>
    <s v=""/>
    <s v=""/>
  </r>
  <r>
    <s v="X1350"/>
    <x v="725"/>
    <n v="1"/>
    <n v="1"/>
    <x v="2"/>
    <n v="43"/>
    <n v="105"/>
    <n v="0"/>
    <n v="10"/>
    <n v="0"/>
    <n v="1"/>
    <n v="0"/>
    <n v="2"/>
    <n v="2"/>
    <n v="1"/>
    <n v="4"/>
    <n v="5"/>
    <n v="0"/>
    <n v="0"/>
    <n v="0"/>
    <n v="0"/>
    <n v="0"/>
    <n v="0"/>
    <n v="3"/>
    <n v="11"/>
    <x v="0"/>
    <x v="14"/>
    <n v="2256"/>
    <n v="0"/>
    <n v="1"/>
    <n v="0"/>
    <n v="0"/>
    <n v="0"/>
    <n v="0"/>
    <n v="0"/>
    <n v="0"/>
    <n v="0"/>
    <n v="1"/>
    <x v="601"/>
    <n v="116"/>
    <n v="0"/>
    <x v="1"/>
    <s v=""/>
    <s v=""/>
    <n v="105"/>
    <s v=""/>
    <s v=""/>
  </r>
  <r>
    <s v="X1351"/>
    <x v="726"/>
    <n v="1"/>
    <n v="0"/>
    <x v="1"/>
    <n v="29"/>
    <n v="16"/>
    <n v="17"/>
    <n v="19"/>
    <n v="20"/>
    <n v="21"/>
    <n v="22"/>
    <n v="3"/>
    <n v="3"/>
    <n v="2"/>
    <n v="2"/>
    <n v="8"/>
    <n v="0"/>
    <n v="0"/>
    <n v="0"/>
    <n v="0"/>
    <n v="0"/>
    <n v="0"/>
    <n v="3"/>
    <n v="11"/>
    <x v="1"/>
    <x v="5"/>
    <n v="2820"/>
    <n v="0"/>
    <n v="1"/>
    <n v="0"/>
    <n v="0"/>
    <n v="0"/>
    <n v="0"/>
    <n v="0"/>
    <n v="1"/>
    <n v="0"/>
    <n v="0"/>
    <x v="602"/>
    <n v="71"/>
    <n v="0"/>
    <x v="1"/>
    <s v=""/>
    <s v=""/>
    <n v="16"/>
    <s v=""/>
    <s v=""/>
  </r>
  <r>
    <s v="X1362"/>
    <x v="727"/>
    <n v="2"/>
    <n v="1"/>
    <x v="3"/>
    <n v="61"/>
    <n v="53"/>
    <n v="1"/>
    <n v="34"/>
    <n v="2"/>
    <n v="0"/>
    <n v="16"/>
    <n v="3"/>
    <n v="2"/>
    <n v="2"/>
    <n v="2"/>
    <n v="8"/>
    <n v="0"/>
    <n v="0"/>
    <n v="0"/>
    <n v="0"/>
    <n v="0"/>
    <n v="0"/>
    <n v="3"/>
    <n v="11"/>
    <x v="0"/>
    <x v="14"/>
    <n v="2516"/>
    <n v="0"/>
    <n v="1"/>
    <n v="0"/>
    <n v="0"/>
    <n v="0"/>
    <n v="0"/>
    <n v="0"/>
    <n v="0"/>
    <n v="0"/>
    <n v="1"/>
    <x v="603"/>
    <n v="74"/>
    <n v="0"/>
    <x v="1"/>
    <s v=""/>
    <s v=""/>
    <n v="53"/>
    <s v=""/>
    <s v=""/>
  </r>
  <r>
    <s v="X1363"/>
    <x v="728"/>
    <n v="1"/>
    <n v="0"/>
    <x v="1"/>
    <n v="50"/>
    <n v="40"/>
    <n v="1"/>
    <n v="40"/>
    <n v="4"/>
    <n v="3"/>
    <n v="18"/>
    <n v="1"/>
    <n v="3"/>
    <n v="0"/>
    <n v="3"/>
    <n v="8"/>
    <n v="0"/>
    <n v="0"/>
    <n v="0"/>
    <n v="0"/>
    <n v="0"/>
    <n v="0"/>
    <n v="3"/>
    <n v="11"/>
    <x v="0"/>
    <x v="37"/>
    <n v="2441"/>
    <n v="0"/>
    <n v="1"/>
    <n v="0"/>
    <n v="0"/>
    <n v="0"/>
    <n v="0"/>
    <n v="0"/>
    <n v="0"/>
    <n v="1"/>
    <n v="0"/>
    <x v="603"/>
    <n v="70"/>
    <n v="0"/>
    <x v="1"/>
    <s v=""/>
    <s v=""/>
    <n v="40"/>
    <s v=""/>
    <s v=""/>
  </r>
  <r>
    <s v="X1369"/>
    <x v="729"/>
    <n v="1"/>
    <n v="0"/>
    <x v="1"/>
    <n v="69"/>
    <n v="8"/>
    <n v="15"/>
    <n v="27"/>
    <n v="0"/>
    <n v="20"/>
    <n v="33"/>
    <n v="2"/>
    <n v="3"/>
    <n v="1"/>
    <n v="2"/>
    <n v="8"/>
    <n v="1"/>
    <n v="0"/>
    <n v="0"/>
    <n v="0"/>
    <n v="0"/>
    <n v="0"/>
    <n v="3"/>
    <n v="11"/>
    <x v="0"/>
    <x v="16"/>
    <n v="2592"/>
    <n v="0"/>
    <n v="1"/>
    <n v="0"/>
    <n v="0"/>
    <n v="0"/>
    <n v="0"/>
    <n v="0"/>
    <n v="1"/>
    <n v="0"/>
    <n v="0"/>
    <x v="137"/>
    <n v="37"/>
    <n v="1"/>
    <x v="1"/>
    <s v=""/>
    <s v=""/>
    <n v="8"/>
    <s v=""/>
    <s v=""/>
  </r>
  <r>
    <s v="X1371"/>
    <x v="730"/>
    <n v="1"/>
    <n v="0"/>
    <x v="1"/>
    <n v="92"/>
    <n v="5"/>
    <n v="36"/>
    <n v="7"/>
    <n v="0"/>
    <n v="10"/>
    <n v="45"/>
    <n v="2"/>
    <n v="3"/>
    <n v="0"/>
    <n v="3"/>
    <n v="8"/>
    <n v="0"/>
    <n v="0"/>
    <n v="0"/>
    <n v="0"/>
    <n v="0"/>
    <n v="0"/>
    <n v="3"/>
    <n v="11"/>
    <x v="0"/>
    <x v="39"/>
    <n v="2822"/>
    <n v="0"/>
    <n v="1"/>
    <n v="0"/>
    <n v="0"/>
    <n v="0"/>
    <n v="1"/>
    <n v="0"/>
    <n v="0"/>
    <n v="0"/>
    <n v="0"/>
    <x v="137"/>
    <n v="13"/>
    <n v="0"/>
    <x v="1"/>
    <s v=""/>
    <s v=""/>
    <n v="5"/>
    <s v=""/>
    <s v=""/>
  </r>
  <r>
    <s v="X1372"/>
    <x v="731"/>
    <n v="1"/>
    <n v="0"/>
    <x v="1"/>
    <n v="69"/>
    <n v="1"/>
    <n v="3"/>
    <n v="2"/>
    <n v="20"/>
    <n v="30"/>
    <n v="47"/>
    <n v="3"/>
    <n v="2"/>
    <n v="1"/>
    <n v="2"/>
    <n v="8"/>
    <n v="0"/>
    <n v="0"/>
    <n v="0"/>
    <n v="0"/>
    <n v="0"/>
    <n v="0"/>
    <n v="3"/>
    <n v="11"/>
    <x v="0"/>
    <x v="8"/>
    <n v="2843"/>
    <n v="0"/>
    <n v="1"/>
    <n v="0"/>
    <n v="0"/>
    <n v="0"/>
    <n v="0"/>
    <n v="1"/>
    <n v="0"/>
    <n v="0"/>
    <n v="0"/>
    <x v="137"/>
    <n v="9"/>
    <n v="0"/>
    <x v="1"/>
    <s v=""/>
    <s v=""/>
    <n v="1"/>
    <s v=""/>
    <s v=""/>
  </r>
  <r>
    <s v="X1374"/>
    <x v="732"/>
    <n v="1"/>
    <n v="0"/>
    <x v="1"/>
    <n v="46"/>
    <n v="4"/>
    <n v="19"/>
    <n v="9"/>
    <n v="28"/>
    <n v="25"/>
    <n v="17"/>
    <n v="3"/>
    <n v="3"/>
    <n v="0"/>
    <n v="4"/>
    <n v="7"/>
    <n v="0"/>
    <n v="0"/>
    <n v="0"/>
    <n v="0"/>
    <n v="0"/>
    <n v="0"/>
    <n v="3"/>
    <n v="11"/>
    <x v="0"/>
    <x v="21"/>
    <n v="2662"/>
    <n v="0"/>
    <n v="1"/>
    <n v="0"/>
    <n v="0"/>
    <n v="0"/>
    <n v="0"/>
    <n v="1"/>
    <n v="0"/>
    <n v="0"/>
    <n v="0"/>
    <x v="138"/>
    <n v="68"/>
    <n v="0"/>
    <x v="1"/>
    <s v=""/>
    <s v=""/>
    <n v="4"/>
    <s v=""/>
    <s v=""/>
  </r>
  <r>
    <s v="X1375"/>
    <x v="733"/>
    <n v="1"/>
    <n v="1"/>
    <x v="2"/>
    <n v="59"/>
    <n v="44"/>
    <n v="4"/>
    <n v="21"/>
    <n v="6"/>
    <n v="0"/>
    <n v="27"/>
    <n v="2"/>
    <n v="3"/>
    <n v="0"/>
    <n v="3"/>
    <n v="7"/>
    <n v="0"/>
    <n v="0"/>
    <n v="0"/>
    <n v="0"/>
    <n v="0"/>
    <n v="0"/>
    <n v="3"/>
    <n v="11"/>
    <x v="0"/>
    <x v="37"/>
    <n v="2494"/>
    <n v="0"/>
    <n v="1"/>
    <n v="0"/>
    <n v="0"/>
    <n v="0"/>
    <n v="0"/>
    <n v="0"/>
    <n v="1"/>
    <n v="0"/>
    <n v="0"/>
    <x v="138"/>
    <n v="48"/>
    <n v="0"/>
    <x v="1"/>
    <s v=""/>
    <s v=""/>
    <n v="44"/>
    <s v=""/>
    <s v=""/>
  </r>
  <r>
    <s v="X1380"/>
    <x v="734"/>
    <n v="1"/>
    <n v="0"/>
    <x v="1"/>
    <n v="84"/>
    <n v="6"/>
    <n v="5"/>
    <n v="17"/>
    <n v="3"/>
    <n v="24"/>
    <n v="46"/>
    <n v="2"/>
    <n v="2"/>
    <n v="2"/>
    <n v="2"/>
    <n v="7"/>
    <n v="0"/>
    <n v="0"/>
    <n v="0"/>
    <n v="0"/>
    <n v="0"/>
    <n v="0"/>
    <n v="3"/>
    <n v="11"/>
    <x v="0"/>
    <x v="35"/>
    <n v="2273"/>
    <n v="0"/>
    <n v="1"/>
    <n v="0"/>
    <n v="0"/>
    <n v="0"/>
    <n v="0"/>
    <n v="0"/>
    <n v="1"/>
    <n v="0"/>
    <n v="0"/>
    <x v="139"/>
    <n v="9"/>
    <n v="0"/>
    <x v="1"/>
    <s v=""/>
    <s v=""/>
    <n v="6"/>
    <s v=""/>
    <s v=""/>
  </r>
  <r>
    <s v="X1381"/>
    <x v="735"/>
    <n v="0"/>
    <n v="0"/>
    <x v="0"/>
    <n v="40"/>
    <n v="40"/>
    <n v="15"/>
    <n v="15"/>
    <n v="17"/>
    <n v="6"/>
    <n v="7"/>
    <n v="1"/>
    <n v="2"/>
    <n v="1"/>
    <n v="3"/>
    <n v="4"/>
    <n v="0"/>
    <n v="0"/>
    <n v="0"/>
    <n v="0"/>
    <n v="0"/>
    <n v="0"/>
    <n v="3"/>
    <n v="11"/>
    <x v="0"/>
    <x v="36"/>
    <n v="2455"/>
    <n v="0"/>
    <n v="1"/>
    <n v="0"/>
    <n v="0"/>
    <n v="0"/>
    <n v="0"/>
    <n v="0"/>
    <n v="1"/>
    <n v="0"/>
    <n v="0"/>
    <x v="604"/>
    <n v="86"/>
    <n v="0"/>
    <x v="1"/>
    <s v=""/>
    <s v=""/>
    <n v="40"/>
    <s v=""/>
    <s v=""/>
  </r>
  <r>
    <s v="X1386"/>
    <x v="736"/>
    <n v="1"/>
    <n v="2"/>
    <x v="3"/>
    <n v="77"/>
    <n v="24"/>
    <n v="0"/>
    <n v="27"/>
    <n v="8"/>
    <n v="30"/>
    <n v="10"/>
    <n v="2"/>
    <n v="3"/>
    <n v="0"/>
    <n v="3"/>
    <n v="7"/>
    <n v="0"/>
    <n v="0"/>
    <n v="0"/>
    <n v="0"/>
    <n v="0"/>
    <n v="1"/>
    <n v="3"/>
    <n v="11"/>
    <x v="0"/>
    <x v="9"/>
    <n v="2703"/>
    <n v="0"/>
    <n v="1"/>
    <n v="0"/>
    <n v="0"/>
    <n v="0"/>
    <n v="0"/>
    <n v="0"/>
    <n v="1"/>
    <n v="0"/>
    <n v="0"/>
    <x v="140"/>
    <n v="79"/>
    <n v="0"/>
    <x v="1"/>
    <s v=""/>
    <s v=""/>
    <n v="24"/>
    <s v=""/>
    <s v=""/>
  </r>
  <r>
    <s v="X1387"/>
    <x v="737"/>
    <n v="0"/>
    <n v="1"/>
    <x v="1"/>
    <n v="61"/>
    <n v="78"/>
    <n v="0"/>
    <n v="11"/>
    <n v="0"/>
    <n v="0"/>
    <n v="10"/>
    <n v="1"/>
    <n v="2"/>
    <n v="0"/>
    <n v="4"/>
    <n v="6"/>
    <n v="0"/>
    <n v="1"/>
    <n v="0"/>
    <n v="0"/>
    <n v="0"/>
    <n v="0"/>
    <n v="3"/>
    <n v="11"/>
    <x v="0"/>
    <x v="18"/>
    <n v="2573"/>
    <n v="0"/>
    <n v="1"/>
    <n v="0"/>
    <n v="0"/>
    <n v="0"/>
    <n v="0"/>
    <n v="0"/>
    <n v="1"/>
    <n v="0"/>
    <n v="0"/>
    <x v="140"/>
    <n v="79"/>
    <n v="1"/>
    <x v="1"/>
    <s v=""/>
    <s v=""/>
    <n v="78"/>
    <s v=""/>
    <s v=""/>
  </r>
  <r>
    <s v="X1388"/>
    <x v="738"/>
    <n v="0"/>
    <n v="1"/>
    <x v="1"/>
    <n v="86"/>
    <n v="76"/>
    <n v="0"/>
    <n v="7"/>
    <n v="0"/>
    <n v="0"/>
    <n v="16"/>
    <n v="1"/>
    <n v="3"/>
    <n v="2"/>
    <n v="2"/>
    <n v="5"/>
    <n v="0"/>
    <n v="0"/>
    <n v="0"/>
    <n v="0"/>
    <n v="0"/>
    <n v="0"/>
    <n v="3"/>
    <n v="11"/>
    <x v="0"/>
    <x v="14"/>
    <n v="2243"/>
    <n v="0"/>
    <n v="1"/>
    <n v="0"/>
    <n v="0"/>
    <n v="0"/>
    <n v="0"/>
    <n v="0"/>
    <n v="0"/>
    <n v="0"/>
    <n v="1"/>
    <x v="140"/>
    <n v="67"/>
    <n v="0"/>
    <x v="1"/>
    <s v=""/>
    <s v=""/>
    <n v="76"/>
    <s v=""/>
    <s v=""/>
  </r>
  <r>
    <s v="X1389"/>
    <x v="739"/>
    <n v="1"/>
    <n v="0"/>
    <x v="1"/>
    <n v="96"/>
    <n v="19"/>
    <n v="1"/>
    <n v="20"/>
    <n v="16"/>
    <n v="14"/>
    <n v="28"/>
    <n v="2"/>
    <n v="3"/>
    <n v="0"/>
    <n v="4"/>
    <n v="5"/>
    <n v="0"/>
    <n v="0"/>
    <n v="0"/>
    <n v="0"/>
    <n v="0"/>
    <n v="0"/>
    <n v="3"/>
    <n v="11"/>
    <x v="0"/>
    <x v="43"/>
    <n v="2244"/>
    <n v="0"/>
    <n v="1"/>
    <n v="0"/>
    <n v="0"/>
    <n v="0"/>
    <n v="0"/>
    <n v="0"/>
    <n v="1"/>
    <n v="0"/>
    <n v="0"/>
    <x v="605"/>
    <n v="42"/>
    <n v="0"/>
    <x v="1"/>
    <s v=""/>
    <s v=""/>
    <n v="19"/>
    <s v=""/>
    <s v=""/>
  </r>
  <r>
    <s v="X1391"/>
    <x v="740"/>
    <n v="1"/>
    <n v="1"/>
    <x v="2"/>
    <n v="51"/>
    <n v="53"/>
    <n v="5"/>
    <n v="19"/>
    <n v="2"/>
    <n v="13"/>
    <n v="4"/>
    <n v="3"/>
    <n v="3"/>
    <n v="0"/>
    <n v="3"/>
    <n v="8"/>
    <n v="0"/>
    <n v="0"/>
    <n v="0"/>
    <n v="0"/>
    <n v="0"/>
    <n v="0"/>
    <n v="3"/>
    <n v="11"/>
    <x v="0"/>
    <x v="8"/>
    <n v="2711"/>
    <n v="0"/>
    <n v="1"/>
    <n v="0"/>
    <n v="0"/>
    <n v="0"/>
    <n v="0"/>
    <n v="0"/>
    <n v="1"/>
    <n v="0"/>
    <n v="0"/>
    <x v="141"/>
    <n v="88"/>
    <n v="0"/>
    <x v="1"/>
    <s v=""/>
    <s v=""/>
    <n v="53"/>
    <s v=""/>
    <s v=""/>
  </r>
  <r>
    <s v="X1392"/>
    <x v="741"/>
    <n v="1"/>
    <n v="1"/>
    <x v="2"/>
    <n v="25"/>
    <n v="69"/>
    <n v="2"/>
    <n v="15"/>
    <n v="2"/>
    <n v="2"/>
    <n v="6"/>
    <n v="2"/>
    <n v="2"/>
    <n v="0"/>
    <n v="4"/>
    <n v="5"/>
    <n v="0"/>
    <n v="0"/>
    <n v="0"/>
    <n v="0"/>
    <n v="0"/>
    <n v="0"/>
    <n v="3"/>
    <n v="11"/>
    <x v="0"/>
    <x v="12"/>
    <n v="2212"/>
    <n v="0"/>
    <n v="1"/>
    <n v="0"/>
    <n v="0"/>
    <n v="0"/>
    <n v="0"/>
    <n v="0"/>
    <n v="1"/>
    <n v="0"/>
    <n v="0"/>
    <x v="141"/>
    <n v="84"/>
    <n v="0"/>
    <x v="1"/>
    <s v=""/>
    <s v=""/>
    <n v="69"/>
    <s v=""/>
    <s v=""/>
  </r>
  <r>
    <s v="X1404"/>
    <x v="742"/>
    <n v="1"/>
    <n v="1"/>
    <x v="2"/>
    <n v="54"/>
    <n v="30"/>
    <n v="9"/>
    <n v="12"/>
    <n v="2"/>
    <n v="11"/>
    <n v="30"/>
    <n v="3"/>
    <n v="2"/>
    <n v="0"/>
    <n v="4"/>
    <n v="4"/>
    <n v="0"/>
    <n v="0"/>
    <n v="0"/>
    <n v="0"/>
    <n v="0"/>
    <n v="0"/>
    <n v="3"/>
    <n v="11"/>
    <x v="0"/>
    <x v="22"/>
    <n v="2336"/>
    <n v="0"/>
    <n v="1"/>
    <n v="0"/>
    <n v="0"/>
    <n v="0"/>
    <n v="0"/>
    <n v="0"/>
    <n v="1"/>
    <n v="0"/>
    <n v="0"/>
    <x v="142"/>
    <n v="34"/>
    <n v="0"/>
    <x v="1"/>
    <s v=""/>
    <s v=""/>
    <n v="30"/>
    <s v=""/>
    <s v=""/>
  </r>
  <r>
    <s v="X1407"/>
    <x v="743"/>
    <n v="1"/>
    <n v="0"/>
    <x v="1"/>
    <n v="47"/>
    <n v="43"/>
    <n v="2"/>
    <n v="27"/>
    <n v="0"/>
    <n v="9"/>
    <n v="12"/>
    <n v="3"/>
    <n v="3"/>
    <n v="0"/>
    <n v="4"/>
    <n v="7"/>
    <n v="0"/>
    <n v="0"/>
    <n v="0"/>
    <n v="0"/>
    <n v="0"/>
    <n v="0"/>
    <n v="3"/>
    <n v="11"/>
    <x v="0"/>
    <x v="12"/>
    <n v="2784"/>
    <n v="0"/>
    <n v="1"/>
    <n v="0"/>
    <n v="0"/>
    <n v="0"/>
    <n v="0"/>
    <n v="0"/>
    <n v="1"/>
    <n v="0"/>
    <n v="0"/>
    <x v="606"/>
    <n v="69"/>
    <n v="0"/>
    <x v="1"/>
    <s v=""/>
    <s v=""/>
    <n v="43"/>
    <s v=""/>
    <s v=""/>
  </r>
  <r>
    <s v="X1411"/>
    <x v="744"/>
    <n v="1"/>
    <n v="0"/>
    <x v="1"/>
    <n v="30"/>
    <n v="46"/>
    <n v="0"/>
    <n v="40"/>
    <n v="3"/>
    <n v="0"/>
    <n v="3"/>
    <n v="2"/>
    <n v="3"/>
    <n v="0"/>
    <n v="3"/>
    <n v="8"/>
    <n v="0"/>
    <n v="0"/>
    <n v="0"/>
    <n v="0"/>
    <n v="0"/>
    <n v="0"/>
    <n v="3"/>
    <n v="11"/>
    <x v="0"/>
    <x v="47"/>
    <n v="2172"/>
    <n v="0"/>
    <n v="1"/>
    <n v="0"/>
    <n v="0"/>
    <n v="0"/>
    <n v="0"/>
    <n v="0"/>
    <n v="1"/>
    <n v="0"/>
    <n v="0"/>
    <x v="143"/>
    <n v="86"/>
    <n v="0"/>
    <x v="1"/>
    <s v=""/>
    <s v=""/>
    <n v="46"/>
    <s v=""/>
    <s v=""/>
  </r>
  <r>
    <s v="X1413"/>
    <x v="745"/>
    <n v="1"/>
    <n v="0"/>
    <x v="1"/>
    <n v="0"/>
    <n v="40"/>
    <n v="2"/>
    <n v="23"/>
    <n v="0"/>
    <n v="4"/>
    <n v="23"/>
    <n v="2"/>
    <n v="2"/>
    <n v="1"/>
    <n v="3"/>
    <n v="4"/>
    <n v="0"/>
    <n v="0"/>
    <n v="0"/>
    <n v="0"/>
    <n v="0"/>
    <n v="0"/>
    <n v="3"/>
    <n v="11"/>
    <x v="0"/>
    <x v="35"/>
    <n v="2630"/>
    <n v="0"/>
    <n v="1"/>
    <n v="0"/>
    <n v="0"/>
    <n v="0"/>
    <n v="0"/>
    <n v="0"/>
    <n v="0"/>
    <n v="1"/>
    <n v="0"/>
    <x v="143"/>
    <n v="46"/>
    <n v="0"/>
    <x v="1"/>
    <s v=""/>
    <s v=""/>
    <n v="40"/>
    <s v=""/>
    <s v=""/>
  </r>
  <r>
    <s v="X1414"/>
    <x v="746"/>
    <n v="1"/>
    <n v="0"/>
    <x v="1"/>
    <n v="8"/>
    <n v="16"/>
    <n v="5"/>
    <n v="30"/>
    <n v="8"/>
    <n v="7"/>
    <n v="26"/>
    <n v="3"/>
    <n v="3"/>
    <n v="0"/>
    <n v="4"/>
    <n v="8"/>
    <n v="0"/>
    <n v="0"/>
    <n v="0"/>
    <n v="0"/>
    <n v="0"/>
    <n v="1"/>
    <n v="3"/>
    <n v="11"/>
    <x v="0"/>
    <x v="39"/>
    <n v="2753"/>
    <n v="0"/>
    <n v="1"/>
    <n v="0"/>
    <n v="0"/>
    <n v="0"/>
    <n v="1"/>
    <n v="0"/>
    <n v="0"/>
    <n v="0"/>
    <n v="0"/>
    <x v="143"/>
    <n v="40"/>
    <n v="0"/>
    <x v="1"/>
    <s v=""/>
    <s v=""/>
    <n v="16"/>
    <s v=""/>
    <s v=""/>
  </r>
  <r>
    <s v="X1416"/>
    <x v="747"/>
    <n v="1"/>
    <n v="1"/>
    <x v="2"/>
    <n v="83"/>
    <n v="46"/>
    <n v="4"/>
    <n v="36"/>
    <n v="2"/>
    <n v="2"/>
    <n v="1"/>
    <n v="1"/>
    <n v="2"/>
    <n v="0"/>
    <n v="4"/>
    <n v="5"/>
    <n v="0"/>
    <n v="0"/>
    <n v="0"/>
    <n v="0"/>
    <n v="0"/>
    <n v="0"/>
    <n v="3"/>
    <n v="11"/>
    <x v="0"/>
    <x v="24"/>
    <n v="2380"/>
    <n v="0"/>
    <n v="1"/>
    <n v="0"/>
    <n v="0"/>
    <n v="0"/>
    <n v="0"/>
    <n v="0"/>
    <n v="0"/>
    <n v="0"/>
    <n v="1"/>
    <x v="144"/>
    <n v="89"/>
    <n v="0"/>
    <x v="1"/>
    <s v=""/>
    <s v=""/>
    <n v="46"/>
    <s v=""/>
    <s v=""/>
  </r>
  <r>
    <s v="X1418"/>
    <x v="748"/>
    <n v="1"/>
    <n v="0"/>
    <x v="1"/>
    <n v="93"/>
    <n v="23"/>
    <n v="3"/>
    <n v="21"/>
    <n v="3"/>
    <n v="19"/>
    <n v="22"/>
    <n v="2"/>
    <n v="3"/>
    <n v="0"/>
    <n v="3"/>
    <n v="8"/>
    <n v="0"/>
    <n v="0"/>
    <n v="0"/>
    <n v="0"/>
    <n v="0"/>
    <n v="0"/>
    <n v="3"/>
    <n v="11"/>
    <x v="0"/>
    <x v="39"/>
    <n v="2554"/>
    <n v="0"/>
    <n v="1"/>
    <n v="0"/>
    <n v="0"/>
    <n v="0"/>
    <n v="0"/>
    <n v="0"/>
    <n v="1"/>
    <n v="0"/>
    <n v="0"/>
    <x v="144"/>
    <n v="47"/>
    <n v="0"/>
    <x v="1"/>
    <s v=""/>
    <s v=""/>
    <n v="23"/>
    <s v=""/>
    <s v=""/>
  </r>
  <r>
    <s v="X1420"/>
    <x v="749"/>
    <n v="1"/>
    <n v="0"/>
    <x v="1"/>
    <n v="89"/>
    <n v="37"/>
    <n v="0"/>
    <n v="46"/>
    <n v="4"/>
    <n v="3"/>
    <n v="0"/>
    <n v="1"/>
    <n v="2"/>
    <n v="1"/>
    <n v="3"/>
    <n v="4"/>
    <n v="0"/>
    <n v="0"/>
    <n v="0"/>
    <n v="0"/>
    <n v="0"/>
    <n v="0"/>
    <n v="3"/>
    <n v="11"/>
    <x v="0"/>
    <x v="16"/>
    <n v="2279"/>
    <n v="0"/>
    <n v="1"/>
    <n v="0"/>
    <n v="0"/>
    <n v="0"/>
    <n v="0"/>
    <n v="0"/>
    <n v="0"/>
    <n v="0"/>
    <n v="1"/>
    <x v="607"/>
    <n v="90"/>
    <n v="0"/>
    <x v="1"/>
    <s v=""/>
    <s v=""/>
    <n v="37"/>
    <s v=""/>
    <s v=""/>
  </r>
  <r>
    <s v="X1421"/>
    <x v="750"/>
    <n v="1"/>
    <n v="1"/>
    <x v="2"/>
    <n v="51"/>
    <n v="70"/>
    <n v="0"/>
    <n v="16"/>
    <n v="0"/>
    <n v="0"/>
    <n v="4"/>
    <n v="2"/>
    <n v="2"/>
    <n v="0"/>
    <n v="4"/>
    <n v="6"/>
    <n v="0"/>
    <n v="0"/>
    <n v="0"/>
    <n v="0"/>
    <n v="0"/>
    <n v="0"/>
    <n v="3"/>
    <n v="11"/>
    <x v="0"/>
    <x v="32"/>
    <n v="2180"/>
    <n v="0"/>
    <n v="1"/>
    <n v="0"/>
    <n v="0"/>
    <n v="0"/>
    <n v="0"/>
    <n v="0"/>
    <n v="0"/>
    <n v="1"/>
    <n v="0"/>
    <x v="607"/>
    <n v="82"/>
    <n v="0"/>
    <x v="1"/>
    <s v=""/>
    <s v=""/>
    <n v="70"/>
    <s v=""/>
    <s v=""/>
  </r>
  <r>
    <s v="X1423"/>
    <x v="751"/>
    <n v="1"/>
    <n v="1"/>
    <x v="2"/>
    <n v="30"/>
    <n v="38"/>
    <n v="4"/>
    <n v="22"/>
    <n v="4"/>
    <n v="2"/>
    <n v="20"/>
    <n v="4"/>
    <n v="3"/>
    <n v="1"/>
    <n v="3"/>
    <n v="7"/>
    <n v="0"/>
    <n v="0"/>
    <n v="0"/>
    <n v="0"/>
    <n v="0"/>
    <n v="0"/>
    <n v="3"/>
    <n v="11"/>
    <x v="0"/>
    <x v="25"/>
    <n v="2631"/>
    <n v="0"/>
    <n v="1"/>
    <n v="0"/>
    <n v="0"/>
    <n v="0"/>
    <n v="0"/>
    <n v="0"/>
    <n v="0"/>
    <n v="1"/>
    <n v="0"/>
    <x v="607"/>
    <n v="50"/>
    <n v="0"/>
    <x v="1"/>
    <s v=""/>
    <s v=""/>
    <n v="38"/>
    <s v=""/>
    <s v=""/>
  </r>
  <r>
    <s v="X1426"/>
    <x v="752"/>
    <n v="0"/>
    <n v="1"/>
    <x v="1"/>
    <n v="15"/>
    <n v="71"/>
    <n v="0"/>
    <n v="13"/>
    <n v="3"/>
    <n v="1"/>
    <n v="0"/>
    <n v="2"/>
    <n v="1"/>
    <n v="1"/>
    <n v="4"/>
    <n v="4"/>
    <n v="0"/>
    <n v="0"/>
    <n v="0"/>
    <n v="0"/>
    <n v="0"/>
    <n v="0"/>
    <n v="3"/>
    <n v="11"/>
    <x v="0"/>
    <x v="13"/>
    <n v="2419"/>
    <n v="0"/>
    <n v="1"/>
    <n v="0"/>
    <n v="0"/>
    <n v="0"/>
    <n v="0"/>
    <n v="0"/>
    <n v="0"/>
    <n v="0"/>
    <n v="1"/>
    <x v="608"/>
    <n v="88"/>
    <n v="0"/>
    <x v="1"/>
    <s v=""/>
    <s v=""/>
    <n v="71"/>
    <s v=""/>
    <s v=""/>
  </r>
  <r>
    <s v="X1430"/>
    <x v="753"/>
    <n v="0"/>
    <n v="1"/>
    <x v="1"/>
    <n v="26"/>
    <n v="73"/>
    <n v="0"/>
    <n v="13"/>
    <n v="0"/>
    <n v="1"/>
    <n v="0"/>
    <n v="1"/>
    <n v="2"/>
    <n v="1"/>
    <n v="3"/>
    <n v="3"/>
    <n v="0"/>
    <n v="0"/>
    <n v="0"/>
    <n v="0"/>
    <n v="0"/>
    <n v="0"/>
    <n v="3"/>
    <n v="11"/>
    <x v="0"/>
    <x v="5"/>
    <n v="2398"/>
    <n v="0"/>
    <n v="1"/>
    <n v="0"/>
    <n v="0"/>
    <n v="0"/>
    <n v="0"/>
    <n v="0"/>
    <n v="0"/>
    <n v="0"/>
    <n v="1"/>
    <x v="609"/>
    <n v="87"/>
    <n v="0"/>
    <x v="1"/>
    <s v=""/>
    <s v=""/>
    <n v="73"/>
    <s v=""/>
    <s v=""/>
  </r>
  <r>
    <s v="X1431"/>
    <x v="754"/>
    <n v="1"/>
    <n v="1"/>
    <x v="2"/>
    <n v="30"/>
    <n v="51"/>
    <n v="1"/>
    <n v="7"/>
    <n v="2"/>
    <n v="1"/>
    <n v="25"/>
    <n v="2"/>
    <n v="2"/>
    <n v="1"/>
    <n v="2"/>
    <n v="8"/>
    <n v="1"/>
    <n v="0"/>
    <n v="0"/>
    <n v="0"/>
    <n v="0"/>
    <n v="0"/>
    <n v="3"/>
    <n v="11"/>
    <x v="0"/>
    <x v="21"/>
    <n v="2493"/>
    <n v="0"/>
    <n v="1"/>
    <n v="0"/>
    <n v="0"/>
    <n v="0"/>
    <n v="0"/>
    <n v="0"/>
    <n v="1"/>
    <n v="0"/>
    <n v="0"/>
    <x v="609"/>
    <n v="37"/>
    <n v="1"/>
    <x v="1"/>
    <s v=""/>
    <s v=""/>
    <n v="51"/>
    <s v=""/>
    <s v=""/>
  </r>
  <r>
    <s v="X1435"/>
    <x v="755"/>
    <n v="0"/>
    <n v="0"/>
    <x v="0"/>
    <n v="15"/>
    <n v="32"/>
    <n v="0"/>
    <n v="8"/>
    <n v="23"/>
    <n v="4"/>
    <n v="18"/>
    <n v="1"/>
    <n v="1"/>
    <n v="0"/>
    <n v="4"/>
    <n v="6"/>
    <n v="0"/>
    <n v="0"/>
    <n v="0"/>
    <n v="0"/>
    <n v="0"/>
    <n v="0"/>
    <n v="3"/>
    <n v="11"/>
    <x v="0"/>
    <x v="45"/>
    <n v="2657"/>
    <n v="0"/>
    <n v="1"/>
    <n v="0"/>
    <n v="0"/>
    <n v="0"/>
    <n v="0"/>
    <n v="0"/>
    <n v="1"/>
    <n v="0"/>
    <n v="0"/>
    <x v="610"/>
    <n v="49"/>
    <n v="0"/>
    <x v="1"/>
    <s v=""/>
    <s v=""/>
    <n v="32"/>
    <s v=""/>
    <s v=""/>
  </r>
  <r>
    <s v="X1441"/>
    <x v="756"/>
    <n v="1"/>
    <n v="0"/>
    <x v="1"/>
    <n v="73"/>
    <n v="35"/>
    <n v="3"/>
    <n v="20"/>
    <n v="4"/>
    <n v="1"/>
    <n v="20"/>
    <n v="2"/>
    <n v="2"/>
    <n v="0"/>
    <n v="3"/>
    <n v="9"/>
    <n v="1"/>
    <n v="0"/>
    <n v="0"/>
    <n v="0"/>
    <n v="0"/>
    <n v="0"/>
    <n v="3"/>
    <n v="11"/>
    <x v="0"/>
    <x v="12"/>
    <n v="2664"/>
    <n v="0"/>
    <n v="1"/>
    <n v="0"/>
    <n v="0"/>
    <n v="0"/>
    <n v="0"/>
    <n v="0"/>
    <n v="1"/>
    <n v="0"/>
    <n v="0"/>
    <x v="611"/>
    <n v="43"/>
    <n v="1"/>
    <x v="1"/>
    <s v=""/>
    <s v=""/>
    <n v="35"/>
    <s v=""/>
    <s v=""/>
  </r>
  <r>
    <s v="X1445"/>
    <x v="757"/>
    <n v="1"/>
    <n v="1"/>
    <x v="2"/>
    <n v="22"/>
    <n v="39"/>
    <n v="1"/>
    <n v="22"/>
    <n v="3"/>
    <n v="4"/>
    <n v="12"/>
    <n v="3"/>
    <n v="2"/>
    <n v="0"/>
    <n v="4"/>
    <n v="7"/>
    <n v="0"/>
    <n v="0"/>
    <n v="0"/>
    <n v="0"/>
    <n v="0"/>
    <n v="0"/>
    <n v="3"/>
    <n v="11"/>
    <x v="0"/>
    <x v="37"/>
    <n v="2601"/>
    <n v="0"/>
    <n v="1"/>
    <n v="0"/>
    <n v="0"/>
    <n v="0"/>
    <n v="0"/>
    <n v="0"/>
    <n v="1"/>
    <n v="0"/>
    <n v="0"/>
    <x v="612"/>
    <n v="57"/>
    <n v="0"/>
    <x v="1"/>
    <s v=""/>
    <s v=""/>
    <n v="39"/>
    <s v=""/>
    <s v=""/>
  </r>
  <r>
    <s v="X1447"/>
    <x v="758"/>
    <n v="1"/>
    <n v="1"/>
    <x v="2"/>
    <n v="80"/>
    <n v="24"/>
    <n v="2"/>
    <n v="23"/>
    <n v="0"/>
    <n v="8"/>
    <n v="24"/>
    <n v="3"/>
    <n v="2"/>
    <n v="1"/>
    <n v="3"/>
    <n v="6"/>
    <n v="0"/>
    <n v="0"/>
    <n v="0"/>
    <n v="0"/>
    <n v="0"/>
    <n v="0"/>
    <n v="3"/>
    <n v="11"/>
    <x v="0"/>
    <x v="17"/>
    <n v="2394"/>
    <n v="0"/>
    <n v="1"/>
    <n v="0"/>
    <n v="0"/>
    <n v="0"/>
    <n v="0"/>
    <n v="0"/>
    <n v="1"/>
    <n v="0"/>
    <n v="0"/>
    <x v="612"/>
    <n v="33"/>
    <n v="0"/>
    <x v="1"/>
    <s v=""/>
    <s v=""/>
    <n v="24"/>
    <s v=""/>
    <s v=""/>
  </r>
  <r>
    <s v="X1448"/>
    <x v="759"/>
    <n v="0"/>
    <n v="0"/>
    <x v="0"/>
    <n v="13"/>
    <n v="4"/>
    <n v="24"/>
    <n v="11"/>
    <n v="16"/>
    <n v="1"/>
    <n v="25"/>
    <n v="1"/>
    <n v="2"/>
    <n v="0"/>
    <n v="4"/>
    <n v="6"/>
    <n v="0"/>
    <n v="0"/>
    <n v="0"/>
    <n v="0"/>
    <n v="0"/>
    <n v="0"/>
    <n v="3"/>
    <n v="11"/>
    <x v="0"/>
    <x v="29"/>
    <n v="2280"/>
    <n v="0"/>
    <n v="1"/>
    <n v="0"/>
    <n v="0"/>
    <n v="0"/>
    <n v="0"/>
    <n v="0"/>
    <n v="1"/>
    <n v="0"/>
    <n v="0"/>
    <x v="612"/>
    <n v="31"/>
    <n v="0"/>
    <x v="1"/>
    <s v=""/>
    <s v=""/>
    <n v="4"/>
    <s v=""/>
    <s v=""/>
  </r>
  <r>
    <s v="X1450"/>
    <x v="760"/>
    <n v="1"/>
    <n v="0"/>
    <x v="1"/>
    <n v="76"/>
    <n v="6"/>
    <n v="3"/>
    <n v="14"/>
    <n v="15"/>
    <n v="7"/>
    <n v="36"/>
    <n v="3"/>
    <n v="3"/>
    <n v="1"/>
    <n v="2"/>
    <n v="7"/>
    <n v="0"/>
    <n v="0"/>
    <n v="0"/>
    <n v="0"/>
    <n v="0"/>
    <n v="0"/>
    <n v="3"/>
    <n v="11"/>
    <x v="0"/>
    <x v="26"/>
    <n v="2459"/>
    <n v="0"/>
    <n v="1"/>
    <n v="0"/>
    <n v="0"/>
    <n v="0"/>
    <n v="1"/>
    <n v="0"/>
    <n v="0"/>
    <n v="0"/>
    <n v="0"/>
    <x v="612"/>
    <n v="9"/>
    <n v="0"/>
    <x v="1"/>
    <s v=""/>
    <s v=""/>
    <n v="6"/>
    <s v=""/>
    <s v=""/>
  </r>
  <r>
    <s v="X1453"/>
    <x v="761"/>
    <n v="0"/>
    <n v="0"/>
    <x v="0"/>
    <n v="5"/>
    <n v="10"/>
    <n v="12"/>
    <n v="12"/>
    <n v="25"/>
    <n v="1"/>
    <n v="20"/>
    <n v="1"/>
    <n v="2"/>
    <n v="0"/>
    <n v="3"/>
    <n v="6"/>
    <n v="0"/>
    <n v="0"/>
    <n v="0"/>
    <n v="0"/>
    <n v="0"/>
    <n v="0"/>
    <n v="3"/>
    <n v="11"/>
    <x v="0"/>
    <x v="19"/>
    <n v="2459"/>
    <n v="0"/>
    <n v="1"/>
    <n v="0"/>
    <n v="0"/>
    <n v="0"/>
    <n v="1"/>
    <n v="0"/>
    <n v="0"/>
    <n v="0"/>
    <n v="0"/>
    <x v="613"/>
    <n v="40"/>
    <n v="0"/>
    <x v="1"/>
    <s v=""/>
    <s v=""/>
    <n v="10"/>
    <s v=""/>
    <s v=""/>
  </r>
  <r>
    <s v="X1456"/>
    <x v="762"/>
    <n v="1"/>
    <n v="0"/>
    <x v="1"/>
    <n v="77"/>
    <n v="45"/>
    <n v="2"/>
    <n v="26"/>
    <n v="4"/>
    <n v="1"/>
    <n v="1"/>
    <n v="3"/>
    <n v="3"/>
    <n v="1"/>
    <n v="3"/>
    <n v="7"/>
    <n v="0"/>
    <n v="0"/>
    <n v="0"/>
    <n v="0"/>
    <n v="0"/>
    <n v="0"/>
    <n v="3"/>
    <n v="11"/>
    <x v="0"/>
    <x v="12"/>
    <n v="2169"/>
    <n v="0"/>
    <n v="1"/>
    <n v="0"/>
    <n v="0"/>
    <n v="0"/>
    <n v="0"/>
    <n v="0"/>
    <n v="1"/>
    <n v="0"/>
    <n v="0"/>
    <x v="614"/>
    <n v="77"/>
    <n v="0"/>
    <x v="1"/>
    <s v=""/>
    <s v=""/>
    <n v="45"/>
    <s v=""/>
    <s v=""/>
  </r>
  <r>
    <s v="X1458"/>
    <x v="763"/>
    <n v="1"/>
    <n v="0"/>
    <x v="1"/>
    <n v="97"/>
    <n v="11"/>
    <n v="0"/>
    <n v="36"/>
    <n v="15"/>
    <n v="5"/>
    <n v="12"/>
    <n v="1"/>
    <n v="2"/>
    <n v="0"/>
    <n v="3"/>
    <n v="7"/>
    <n v="0"/>
    <n v="0"/>
    <n v="0"/>
    <n v="0"/>
    <n v="0"/>
    <n v="0"/>
    <n v="3"/>
    <n v="11"/>
    <x v="0"/>
    <x v="43"/>
    <n v="2617"/>
    <n v="0"/>
    <n v="1"/>
    <n v="0"/>
    <n v="0"/>
    <n v="0"/>
    <n v="0"/>
    <n v="0"/>
    <n v="1"/>
    <n v="0"/>
    <n v="0"/>
    <x v="614"/>
    <n v="55"/>
    <n v="0"/>
    <x v="1"/>
    <s v=""/>
    <s v=""/>
    <n v="11"/>
    <s v=""/>
    <s v=""/>
  </r>
  <r>
    <s v="X1459"/>
    <x v="764"/>
    <n v="1"/>
    <n v="0"/>
    <x v="1"/>
    <n v="53"/>
    <n v="14"/>
    <n v="10"/>
    <n v="29"/>
    <n v="4"/>
    <n v="7"/>
    <n v="15"/>
    <n v="1"/>
    <n v="2"/>
    <n v="0"/>
    <n v="3"/>
    <n v="6"/>
    <n v="0"/>
    <n v="0"/>
    <n v="0"/>
    <n v="0"/>
    <n v="0"/>
    <n v="0"/>
    <n v="3"/>
    <n v="11"/>
    <x v="0"/>
    <x v="42"/>
    <n v="2609"/>
    <n v="0"/>
    <n v="1"/>
    <n v="0"/>
    <n v="0"/>
    <n v="0"/>
    <n v="0"/>
    <n v="0"/>
    <n v="0"/>
    <n v="1"/>
    <n v="0"/>
    <x v="614"/>
    <n v="49"/>
    <n v="0"/>
    <x v="1"/>
    <s v=""/>
    <s v=""/>
    <n v="14"/>
    <s v=""/>
    <s v=""/>
  </r>
  <r>
    <s v="X1460"/>
    <x v="765"/>
    <n v="1"/>
    <n v="0"/>
    <x v="1"/>
    <n v="87"/>
    <n v="25"/>
    <n v="5"/>
    <n v="19"/>
    <n v="7"/>
    <n v="0"/>
    <n v="23"/>
    <n v="3"/>
    <n v="3"/>
    <n v="0"/>
    <n v="3"/>
    <n v="7"/>
    <n v="0"/>
    <n v="0"/>
    <n v="0"/>
    <n v="0"/>
    <n v="0"/>
    <n v="0"/>
    <n v="3"/>
    <n v="11"/>
    <x v="0"/>
    <x v="12"/>
    <n v="2520"/>
    <n v="0"/>
    <n v="1"/>
    <n v="0"/>
    <n v="0"/>
    <n v="0"/>
    <n v="1"/>
    <n v="0"/>
    <n v="0"/>
    <n v="0"/>
    <n v="0"/>
    <x v="614"/>
    <n v="33"/>
    <n v="0"/>
    <x v="1"/>
    <s v=""/>
    <s v=""/>
    <n v="25"/>
    <s v=""/>
    <s v=""/>
  </r>
  <r>
    <s v="X1462"/>
    <x v="766"/>
    <n v="1"/>
    <n v="0"/>
    <x v="1"/>
    <n v="23"/>
    <n v="3"/>
    <n v="18"/>
    <n v="26"/>
    <n v="11"/>
    <n v="8"/>
    <n v="12"/>
    <n v="3"/>
    <n v="2"/>
    <n v="0"/>
    <n v="4"/>
    <n v="7"/>
    <n v="0"/>
    <n v="0"/>
    <n v="0"/>
    <n v="0"/>
    <n v="0"/>
    <n v="0"/>
    <n v="3"/>
    <n v="11"/>
    <x v="0"/>
    <x v="5"/>
    <n v="2580"/>
    <n v="0"/>
    <n v="1"/>
    <n v="0"/>
    <n v="0"/>
    <n v="0"/>
    <n v="0"/>
    <n v="0"/>
    <n v="1"/>
    <n v="0"/>
    <n v="0"/>
    <x v="615"/>
    <n v="54"/>
    <n v="0"/>
    <x v="1"/>
    <s v=""/>
    <s v=""/>
    <n v="3"/>
    <s v=""/>
    <s v=""/>
  </r>
  <r>
    <s v="X1463"/>
    <x v="767"/>
    <n v="1"/>
    <n v="0"/>
    <x v="1"/>
    <n v="4"/>
    <n v="30"/>
    <n v="8"/>
    <n v="12"/>
    <n v="8"/>
    <n v="8"/>
    <n v="12"/>
    <n v="1"/>
    <n v="2"/>
    <n v="0"/>
    <n v="4"/>
    <n v="5"/>
    <n v="0"/>
    <n v="0"/>
    <n v="0"/>
    <n v="0"/>
    <n v="0"/>
    <n v="0"/>
    <n v="3"/>
    <n v="11"/>
    <x v="0"/>
    <x v="16"/>
    <n v="2452"/>
    <n v="0"/>
    <n v="1"/>
    <n v="0"/>
    <n v="0"/>
    <n v="0"/>
    <n v="0"/>
    <n v="0"/>
    <n v="1"/>
    <n v="0"/>
    <n v="0"/>
    <x v="615"/>
    <n v="54"/>
    <n v="0"/>
    <x v="1"/>
    <s v=""/>
    <s v=""/>
    <n v="30"/>
    <s v=""/>
    <s v=""/>
  </r>
  <r>
    <s v="X1468"/>
    <x v="768"/>
    <n v="1"/>
    <n v="1"/>
    <x v="2"/>
    <n v="84"/>
    <n v="22"/>
    <n v="2"/>
    <n v="10"/>
    <n v="6"/>
    <n v="4"/>
    <n v="34"/>
    <n v="2"/>
    <n v="1"/>
    <n v="2"/>
    <n v="2"/>
    <n v="4"/>
    <n v="0"/>
    <n v="0"/>
    <n v="0"/>
    <n v="0"/>
    <n v="0"/>
    <n v="0"/>
    <n v="3"/>
    <n v="11"/>
    <x v="0"/>
    <x v="28"/>
    <n v="2545"/>
    <n v="0"/>
    <n v="1"/>
    <n v="0"/>
    <n v="0"/>
    <n v="0"/>
    <n v="1"/>
    <n v="0"/>
    <n v="0"/>
    <n v="0"/>
    <n v="0"/>
    <x v="615"/>
    <n v="10"/>
    <n v="0"/>
    <x v="1"/>
    <s v=""/>
    <s v=""/>
    <n v="22"/>
    <s v=""/>
    <s v=""/>
  </r>
  <r>
    <s v="X1469"/>
    <x v="769"/>
    <n v="1"/>
    <n v="1"/>
    <x v="2"/>
    <n v="63"/>
    <n v="29"/>
    <n v="4"/>
    <n v="34"/>
    <n v="2"/>
    <n v="4"/>
    <n v="4"/>
    <n v="3"/>
    <n v="3"/>
    <n v="0"/>
    <n v="3"/>
    <n v="9"/>
    <n v="0"/>
    <n v="0"/>
    <n v="0"/>
    <n v="0"/>
    <n v="0"/>
    <n v="0"/>
    <n v="3"/>
    <n v="11"/>
    <x v="0"/>
    <x v="17"/>
    <n v="2852"/>
    <n v="0"/>
    <n v="1"/>
    <n v="0"/>
    <n v="0"/>
    <n v="0"/>
    <n v="0"/>
    <n v="0"/>
    <n v="0"/>
    <n v="0"/>
    <n v="1"/>
    <x v="616"/>
    <n v="69"/>
    <n v="0"/>
    <x v="1"/>
    <s v=""/>
    <s v=""/>
    <n v="29"/>
    <s v=""/>
    <s v=""/>
  </r>
  <r>
    <s v="X1471"/>
    <x v="770"/>
    <n v="1"/>
    <n v="0"/>
    <x v="1"/>
    <n v="14"/>
    <n v="4"/>
    <n v="16"/>
    <n v="20"/>
    <n v="0"/>
    <n v="17"/>
    <n v="20"/>
    <n v="3"/>
    <n v="2"/>
    <n v="0"/>
    <n v="4"/>
    <n v="8"/>
    <n v="0"/>
    <n v="0"/>
    <n v="0"/>
    <n v="0"/>
    <n v="0"/>
    <n v="0"/>
    <n v="3"/>
    <n v="11"/>
    <x v="0"/>
    <x v="10"/>
    <n v="2692"/>
    <n v="0"/>
    <n v="1"/>
    <n v="0"/>
    <n v="0"/>
    <n v="0"/>
    <n v="0"/>
    <n v="0"/>
    <n v="1"/>
    <n v="0"/>
    <n v="0"/>
    <x v="616"/>
    <n v="37"/>
    <n v="0"/>
    <x v="1"/>
    <s v=""/>
    <s v=""/>
    <n v="4"/>
    <s v=""/>
    <s v=""/>
  </r>
  <r>
    <s v="X1474"/>
    <x v="771"/>
    <n v="1"/>
    <n v="0"/>
    <x v="1"/>
    <n v="10"/>
    <n v="30"/>
    <n v="5"/>
    <n v="24"/>
    <n v="6"/>
    <n v="3"/>
    <n v="8"/>
    <n v="2"/>
    <n v="2"/>
    <n v="0"/>
    <n v="4"/>
    <n v="5"/>
    <n v="0"/>
    <n v="0"/>
    <n v="0"/>
    <n v="0"/>
    <n v="0"/>
    <n v="0"/>
    <n v="3"/>
    <n v="11"/>
    <x v="0"/>
    <x v="12"/>
    <n v="2262"/>
    <n v="0"/>
    <n v="1"/>
    <n v="0"/>
    <n v="0"/>
    <n v="0"/>
    <n v="1"/>
    <n v="0"/>
    <n v="0"/>
    <n v="0"/>
    <n v="0"/>
    <x v="146"/>
    <n v="60"/>
    <n v="0"/>
    <x v="1"/>
    <s v=""/>
    <s v=""/>
    <n v="30"/>
    <s v=""/>
    <s v=""/>
  </r>
  <r>
    <s v="X1480"/>
    <x v="772"/>
    <n v="0"/>
    <n v="1"/>
    <x v="1"/>
    <n v="13"/>
    <n v="19"/>
    <n v="13"/>
    <n v="18"/>
    <n v="10"/>
    <n v="7"/>
    <n v="8"/>
    <n v="1"/>
    <n v="1"/>
    <n v="1"/>
    <n v="3"/>
    <n v="3"/>
    <n v="0"/>
    <n v="0"/>
    <n v="0"/>
    <n v="0"/>
    <n v="0"/>
    <n v="0"/>
    <n v="3"/>
    <n v="11"/>
    <x v="0"/>
    <x v="17"/>
    <n v="2518"/>
    <n v="0"/>
    <n v="1"/>
    <n v="0"/>
    <n v="0"/>
    <n v="0"/>
    <n v="1"/>
    <n v="0"/>
    <n v="0"/>
    <n v="0"/>
    <n v="0"/>
    <x v="617"/>
    <n v="59"/>
    <n v="0"/>
    <x v="1"/>
    <s v=""/>
    <s v=""/>
    <n v="19"/>
    <s v=""/>
    <s v=""/>
  </r>
  <r>
    <s v="X1483"/>
    <x v="773"/>
    <n v="1"/>
    <n v="0"/>
    <x v="1"/>
    <n v="86"/>
    <n v="22"/>
    <n v="3"/>
    <n v="30"/>
    <n v="0"/>
    <n v="5"/>
    <n v="15"/>
    <n v="2"/>
    <n v="2"/>
    <n v="0"/>
    <n v="4"/>
    <n v="6"/>
    <n v="0"/>
    <n v="0"/>
    <n v="0"/>
    <n v="0"/>
    <n v="0"/>
    <n v="0"/>
    <n v="3"/>
    <n v="11"/>
    <x v="0"/>
    <x v="45"/>
    <n v="2359"/>
    <n v="0"/>
    <n v="1"/>
    <n v="0"/>
    <n v="0"/>
    <n v="0"/>
    <n v="0"/>
    <n v="0"/>
    <n v="1"/>
    <n v="0"/>
    <n v="0"/>
    <x v="617"/>
    <n v="45"/>
    <n v="0"/>
    <x v="1"/>
    <s v=""/>
    <s v=""/>
    <n v="22"/>
    <s v=""/>
    <s v=""/>
  </r>
  <r>
    <s v="X1484"/>
    <x v="774"/>
    <n v="0"/>
    <n v="0"/>
    <x v="0"/>
    <n v="40"/>
    <n v="2"/>
    <n v="7"/>
    <n v="11"/>
    <n v="16"/>
    <n v="12"/>
    <n v="27"/>
    <n v="1"/>
    <n v="2"/>
    <n v="0"/>
    <n v="4"/>
    <n v="6"/>
    <n v="0"/>
    <n v="0"/>
    <n v="0"/>
    <n v="0"/>
    <n v="0"/>
    <n v="0"/>
    <n v="3"/>
    <n v="11"/>
    <x v="0"/>
    <x v="37"/>
    <n v="2645"/>
    <n v="0"/>
    <n v="1"/>
    <n v="0"/>
    <n v="0"/>
    <n v="0"/>
    <n v="0"/>
    <n v="1"/>
    <n v="0"/>
    <n v="0"/>
    <n v="0"/>
    <x v="617"/>
    <n v="21"/>
    <n v="0"/>
    <x v="1"/>
    <s v=""/>
    <s v=""/>
    <n v="2"/>
    <s v=""/>
    <s v=""/>
  </r>
  <r>
    <s v="X1486"/>
    <x v="775"/>
    <n v="1"/>
    <n v="0"/>
    <x v="1"/>
    <n v="51"/>
    <n v="23"/>
    <n v="0"/>
    <n v="26"/>
    <n v="7"/>
    <n v="15"/>
    <n v="3"/>
    <n v="1"/>
    <n v="2"/>
    <n v="0"/>
    <n v="4"/>
    <n v="5"/>
    <n v="0"/>
    <n v="0"/>
    <n v="0"/>
    <n v="0"/>
    <n v="0"/>
    <n v="0"/>
    <n v="3"/>
    <n v="11"/>
    <x v="0"/>
    <x v="40"/>
    <n v="2673"/>
    <n v="0"/>
    <n v="1"/>
    <n v="0"/>
    <n v="0"/>
    <n v="0"/>
    <n v="0"/>
    <n v="0"/>
    <n v="1"/>
    <n v="0"/>
    <n v="0"/>
    <x v="618"/>
    <n v="68"/>
    <n v="0"/>
    <x v="1"/>
    <s v=""/>
    <s v=""/>
    <n v="23"/>
    <s v=""/>
    <s v=""/>
  </r>
  <r>
    <s v="X1487"/>
    <x v="776"/>
    <n v="0"/>
    <n v="0"/>
    <x v="0"/>
    <n v="29"/>
    <n v="2"/>
    <n v="2"/>
    <n v="11"/>
    <n v="41"/>
    <n v="7"/>
    <n v="11"/>
    <n v="1"/>
    <n v="2"/>
    <n v="0"/>
    <n v="3"/>
    <n v="8"/>
    <n v="0"/>
    <n v="0"/>
    <n v="0"/>
    <n v="0"/>
    <n v="0"/>
    <n v="0"/>
    <n v="3"/>
    <n v="11"/>
    <x v="0"/>
    <x v="8"/>
    <n v="2819"/>
    <n v="0"/>
    <n v="1"/>
    <n v="0"/>
    <n v="0"/>
    <n v="0"/>
    <n v="0"/>
    <n v="1"/>
    <n v="0"/>
    <n v="0"/>
    <n v="0"/>
    <x v="618"/>
    <n v="52"/>
    <n v="0"/>
    <x v="1"/>
    <s v=""/>
    <s v=""/>
    <n v="2"/>
    <s v=""/>
    <s v=""/>
  </r>
  <r>
    <s v="X1491"/>
    <x v="777"/>
    <n v="1"/>
    <n v="1"/>
    <x v="2"/>
    <n v="62"/>
    <n v="56"/>
    <n v="0"/>
    <n v="14"/>
    <n v="0"/>
    <n v="0"/>
    <n v="2"/>
    <n v="3"/>
    <n v="3"/>
    <n v="0"/>
    <n v="3"/>
    <n v="7"/>
    <n v="0"/>
    <n v="0"/>
    <n v="0"/>
    <n v="0"/>
    <n v="0"/>
    <n v="0"/>
    <n v="3"/>
    <n v="11"/>
    <x v="0"/>
    <x v="18"/>
    <n v="2250"/>
    <n v="0"/>
    <n v="1"/>
    <n v="0"/>
    <n v="0"/>
    <n v="0"/>
    <n v="0"/>
    <n v="0"/>
    <n v="0"/>
    <n v="1"/>
    <n v="0"/>
    <x v="619"/>
    <n v="68"/>
    <n v="0"/>
    <x v="1"/>
    <s v=""/>
    <s v=""/>
    <n v="56"/>
    <s v=""/>
    <s v=""/>
  </r>
  <r>
    <s v="X1493"/>
    <x v="778"/>
    <n v="1"/>
    <n v="0"/>
    <x v="1"/>
    <n v="62"/>
    <n v="25"/>
    <n v="6"/>
    <n v="16"/>
    <n v="20"/>
    <n v="0"/>
    <n v="5"/>
    <n v="2"/>
    <n v="2"/>
    <n v="0"/>
    <n v="3"/>
    <n v="8"/>
    <n v="0"/>
    <n v="0"/>
    <n v="0"/>
    <n v="0"/>
    <n v="0"/>
    <n v="0"/>
    <n v="3"/>
    <n v="11"/>
    <x v="0"/>
    <x v="47"/>
    <n v="2677"/>
    <n v="0"/>
    <n v="1"/>
    <n v="0"/>
    <n v="0"/>
    <n v="0"/>
    <n v="0"/>
    <n v="0"/>
    <n v="1"/>
    <n v="0"/>
    <n v="0"/>
    <x v="619"/>
    <n v="62"/>
    <n v="0"/>
    <x v="1"/>
    <s v=""/>
    <s v=""/>
    <n v="25"/>
    <s v=""/>
    <s v=""/>
  </r>
  <r>
    <s v="X1495"/>
    <x v="779"/>
    <n v="1"/>
    <n v="0"/>
    <x v="1"/>
    <n v="9"/>
    <n v="45"/>
    <n v="3"/>
    <n v="9"/>
    <n v="4"/>
    <n v="4"/>
    <n v="7"/>
    <n v="1"/>
    <n v="1"/>
    <n v="2"/>
    <n v="2"/>
    <n v="6"/>
    <n v="1"/>
    <n v="0"/>
    <n v="0"/>
    <n v="0"/>
    <n v="0"/>
    <n v="0"/>
    <n v="3"/>
    <n v="11"/>
    <x v="1"/>
    <x v="10"/>
    <n v="2250"/>
    <n v="0"/>
    <n v="1"/>
    <n v="0"/>
    <n v="0"/>
    <n v="0"/>
    <n v="0"/>
    <n v="0"/>
    <n v="0"/>
    <n v="0"/>
    <n v="1"/>
    <x v="619"/>
    <n v="58"/>
    <n v="1"/>
    <x v="1"/>
    <s v=""/>
    <s v=""/>
    <n v="45"/>
    <s v=""/>
    <s v=""/>
  </r>
  <r>
    <s v="X1498"/>
    <x v="780"/>
    <n v="0"/>
    <n v="0"/>
    <x v="0"/>
    <n v="0"/>
    <n v="3"/>
    <n v="10"/>
    <n v="8"/>
    <n v="3"/>
    <n v="16"/>
    <n v="32"/>
    <n v="1"/>
    <n v="1"/>
    <n v="1"/>
    <n v="2"/>
    <n v="6"/>
    <n v="0"/>
    <n v="0"/>
    <n v="0"/>
    <n v="0"/>
    <n v="0"/>
    <n v="0"/>
    <n v="3"/>
    <n v="11"/>
    <x v="0"/>
    <x v="21"/>
    <n v="2415"/>
    <n v="0"/>
    <n v="1"/>
    <n v="0"/>
    <n v="0"/>
    <n v="0"/>
    <n v="0"/>
    <n v="0"/>
    <n v="1"/>
    <n v="0"/>
    <n v="0"/>
    <x v="619"/>
    <n v="8"/>
    <n v="0"/>
    <x v="1"/>
    <s v=""/>
    <s v=""/>
    <n v="3"/>
    <s v=""/>
    <s v=""/>
  </r>
  <r>
    <s v="X1500"/>
    <x v="781"/>
    <n v="1"/>
    <n v="0"/>
    <x v="1"/>
    <n v="28"/>
    <n v="22"/>
    <n v="2"/>
    <n v="31"/>
    <n v="7"/>
    <n v="4"/>
    <n v="5"/>
    <n v="1"/>
    <n v="2"/>
    <n v="0"/>
    <n v="3"/>
    <n v="7"/>
    <n v="0"/>
    <n v="0"/>
    <n v="0"/>
    <n v="0"/>
    <n v="0"/>
    <n v="0"/>
    <n v="3"/>
    <n v="11"/>
    <x v="0"/>
    <x v="8"/>
    <n v="2316"/>
    <n v="0"/>
    <n v="1"/>
    <n v="0"/>
    <n v="0"/>
    <n v="0"/>
    <n v="0"/>
    <n v="0"/>
    <n v="1"/>
    <n v="0"/>
    <n v="0"/>
    <x v="620"/>
    <n v="61"/>
    <n v="0"/>
    <x v="1"/>
    <s v=""/>
    <s v=""/>
    <n v="22"/>
    <s v=""/>
    <s v=""/>
  </r>
  <r>
    <s v="X1503"/>
    <x v="782"/>
    <n v="2"/>
    <n v="1"/>
    <x v="3"/>
    <n v="74"/>
    <n v="46"/>
    <n v="1"/>
    <n v="12"/>
    <n v="3"/>
    <n v="0"/>
    <n v="9"/>
    <n v="2"/>
    <n v="2"/>
    <n v="0"/>
    <n v="3"/>
    <n v="4"/>
    <n v="0"/>
    <n v="0"/>
    <n v="0"/>
    <n v="0"/>
    <n v="0"/>
    <n v="0"/>
    <n v="3"/>
    <n v="11"/>
    <x v="0"/>
    <x v="0"/>
    <n v="2428"/>
    <n v="0"/>
    <n v="1"/>
    <n v="0"/>
    <n v="0"/>
    <n v="0"/>
    <n v="0"/>
    <n v="0"/>
    <n v="0"/>
    <n v="0"/>
    <n v="1"/>
    <x v="620"/>
    <n v="53"/>
    <n v="0"/>
    <x v="1"/>
    <s v=""/>
    <s v=""/>
    <n v="46"/>
    <s v=""/>
    <s v=""/>
  </r>
  <r>
    <s v="X1504"/>
    <x v="721"/>
    <n v="1"/>
    <n v="0"/>
    <x v="1"/>
    <n v="19"/>
    <n v="7"/>
    <n v="0"/>
    <n v="12"/>
    <n v="13"/>
    <n v="7"/>
    <n v="32"/>
    <n v="5"/>
    <n v="4"/>
    <n v="1"/>
    <n v="2"/>
    <n v="9"/>
    <n v="1"/>
    <n v="0"/>
    <n v="0"/>
    <n v="0"/>
    <n v="0"/>
    <n v="0"/>
    <n v="3"/>
    <n v="11"/>
    <x v="1"/>
    <x v="26"/>
    <n v="2856"/>
    <n v="0"/>
    <n v="1"/>
    <n v="0"/>
    <n v="0"/>
    <n v="0"/>
    <n v="0"/>
    <n v="0"/>
    <n v="1"/>
    <n v="0"/>
    <n v="0"/>
    <x v="620"/>
    <n v="7"/>
    <n v="1"/>
    <x v="1"/>
    <s v=""/>
    <s v=""/>
    <n v="7"/>
    <s v=""/>
    <s v=""/>
  </r>
  <r>
    <s v="X1507"/>
    <x v="783"/>
    <n v="1"/>
    <n v="0"/>
    <x v="1"/>
    <n v="76"/>
    <n v="2"/>
    <n v="14"/>
    <n v="28"/>
    <n v="16"/>
    <n v="3"/>
    <n v="7"/>
    <n v="4"/>
    <n v="4"/>
    <n v="0"/>
    <n v="3"/>
    <n v="9"/>
    <n v="0"/>
    <n v="0"/>
    <n v="0"/>
    <n v="0"/>
    <n v="0"/>
    <n v="0"/>
    <n v="3"/>
    <n v="11"/>
    <x v="0"/>
    <x v="21"/>
    <n v="2755"/>
    <n v="0"/>
    <n v="1"/>
    <n v="0"/>
    <n v="0"/>
    <n v="0"/>
    <n v="0"/>
    <n v="0"/>
    <n v="1"/>
    <n v="0"/>
    <n v="0"/>
    <x v="621"/>
    <n v="56"/>
    <n v="0"/>
    <x v="1"/>
    <s v=""/>
    <s v=""/>
    <n v="2"/>
    <s v=""/>
    <s v=""/>
  </r>
  <r>
    <s v="X1509"/>
    <x v="784"/>
    <n v="1"/>
    <n v="0"/>
    <x v="1"/>
    <n v="75"/>
    <n v="15"/>
    <n v="6"/>
    <n v="20"/>
    <n v="4"/>
    <n v="5"/>
    <n v="20"/>
    <n v="1"/>
    <n v="3"/>
    <n v="1"/>
    <n v="2"/>
    <n v="7"/>
    <n v="0"/>
    <n v="0"/>
    <n v="0"/>
    <n v="0"/>
    <n v="0"/>
    <n v="0"/>
    <n v="3"/>
    <n v="11"/>
    <x v="0"/>
    <x v="24"/>
    <n v="2511"/>
    <n v="0"/>
    <n v="1"/>
    <n v="0"/>
    <n v="0"/>
    <n v="0"/>
    <n v="0"/>
    <n v="0"/>
    <n v="1"/>
    <n v="0"/>
    <n v="0"/>
    <x v="621"/>
    <n v="30"/>
    <n v="0"/>
    <x v="1"/>
    <s v=""/>
    <s v=""/>
    <n v="15"/>
    <s v=""/>
    <s v=""/>
  </r>
  <r>
    <s v="X1511"/>
    <x v="785"/>
    <n v="1"/>
    <n v="0"/>
    <x v="1"/>
    <n v="60"/>
    <n v="19"/>
    <n v="7"/>
    <n v="19"/>
    <n v="0"/>
    <n v="1"/>
    <n v="24"/>
    <n v="1"/>
    <n v="2"/>
    <n v="1"/>
    <n v="2"/>
    <n v="7"/>
    <n v="0"/>
    <n v="0"/>
    <n v="0"/>
    <n v="0"/>
    <n v="0"/>
    <n v="0"/>
    <n v="3"/>
    <n v="11"/>
    <x v="0"/>
    <x v="12"/>
    <n v="2340"/>
    <n v="0"/>
    <n v="1"/>
    <n v="0"/>
    <n v="0"/>
    <n v="0"/>
    <n v="0"/>
    <n v="0"/>
    <n v="0"/>
    <n v="1"/>
    <n v="0"/>
    <x v="621"/>
    <n v="22"/>
    <n v="0"/>
    <x v="1"/>
    <s v=""/>
    <s v=""/>
    <n v="19"/>
    <s v=""/>
    <s v=""/>
  </r>
  <r>
    <s v="X1515"/>
    <x v="786"/>
    <n v="0"/>
    <n v="0"/>
    <x v="0"/>
    <n v="19"/>
    <n v="2"/>
    <n v="6"/>
    <n v="28"/>
    <n v="13"/>
    <n v="4"/>
    <n v="16"/>
    <n v="1"/>
    <n v="2"/>
    <n v="0"/>
    <n v="3"/>
    <n v="7"/>
    <n v="0"/>
    <n v="0"/>
    <n v="0"/>
    <n v="0"/>
    <n v="0"/>
    <n v="0"/>
    <n v="3"/>
    <n v="11"/>
    <x v="0"/>
    <x v="45"/>
    <n v="2515"/>
    <n v="0"/>
    <n v="1"/>
    <n v="0"/>
    <n v="0"/>
    <n v="0"/>
    <n v="0"/>
    <n v="0"/>
    <n v="1"/>
    <n v="0"/>
    <n v="0"/>
    <x v="622"/>
    <n v="37"/>
    <n v="0"/>
    <x v="1"/>
    <s v=""/>
    <s v=""/>
    <n v="2"/>
    <s v=""/>
    <s v=""/>
  </r>
  <r>
    <s v="X1516"/>
    <x v="787"/>
    <n v="1"/>
    <n v="0"/>
    <x v="1"/>
    <n v="49"/>
    <n v="5"/>
    <n v="9"/>
    <n v="20"/>
    <n v="6"/>
    <n v="8"/>
    <n v="21"/>
    <n v="2"/>
    <n v="2"/>
    <n v="0"/>
    <n v="4"/>
    <n v="6"/>
    <n v="0"/>
    <n v="0"/>
    <n v="0"/>
    <n v="0"/>
    <n v="0"/>
    <n v="0"/>
    <n v="3"/>
    <n v="11"/>
    <x v="0"/>
    <x v="3"/>
    <n v="2361"/>
    <n v="0"/>
    <n v="1"/>
    <n v="0"/>
    <n v="0"/>
    <n v="0"/>
    <n v="1"/>
    <n v="0"/>
    <n v="0"/>
    <n v="0"/>
    <n v="0"/>
    <x v="622"/>
    <n v="27"/>
    <n v="0"/>
    <x v="1"/>
    <s v=""/>
    <s v=""/>
    <n v="5"/>
    <s v=""/>
    <s v=""/>
  </r>
  <r>
    <s v="X1518"/>
    <x v="788"/>
    <n v="1"/>
    <n v="1"/>
    <x v="2"/>
    <n v="47"/>
    <n v="14"/>
    <n v="3"/>
    <n v="21"/>
    <n v="2"/>
    <n v="1"/>
    <n v="28"/>
    <n v="4"/>
    <n v="3"/>
    <n v="1"/>
    <n v="2"/>
    <n v="8"/>
    <n v="1"/>
    <n v="0"/>
    <n v="0"/>
    <n v="0"/>
    <n v="0"/>
    <n v="0"/>
    <n v="3"/>
    <n v="11"/>
    <x v="1"/>
    <x v="17"/>
    <n v="2313"/>
    <n v="0"/>
    <n v="1"/>
    <n v="0"/>
    <n v="0"/>
    <n v="0"/>
    <n v="0"/>
    <n v="0"/>
    <n v="1"/>
    <n v="0"/>
    <n v="0"/>
    <x v="622"/>
    <n v="13"/>
    <n v="1"/>
    <x v="1"/>
    <s v=""/>
    <s v=""/>
    <n v="14"/>
    <s v=""/>
    <s v=""/>
  </r>
  <r>
    <s v="X1519"/>
    <x v="788"/>
    <n v="1"/>
    <n v="1"/>
    <x v="2"/>
    <n v="47"/>
    <n v="14"/>
    <n v="3"/>
    <n v="21"/>
    <n v="2"/>
    <n v="1"/>
    <n v="28"/>
    <n v="4"/>
    <n v="3"/>
    <n v="1"/>
    <n v="2"/>
    <n v="8"/>
    <n v="1"/>
    <n v="0"/>
    <n v="0"/>
    <n v="0"/>
    <n v="0"/>
    <n v="0"/>
    <n v="3"/>
    <n v="11"/>
    <x v="0"/>
    <x v="17"/>
    <n v="2313"/>
    <n v="0"/>
    <n v="1"/>
    <n v="0"/>
    <n v="0"/>
    <n v="0"/>
    <n v="0"/>
    <n v="0"/>
    <n v="1"/>
    <n v="0"/>
    <n v="0"/>
    <x v="622"/>
    <n v="13"/>
    <n v="1"/>
    <x v="1"/>
    <s v=""/>
    <s v=""/>
    <n v="14"/>
    <s v=""/>
    <s v=""/>
  </r>
  <r>
    <s v="X1522"/>
    <x v="789"/>
    <n v="1"/>
    <n v="1"/>
    <x v="2"/>
    <n v="13"/>
    <n v="42"/>
    <n v="1"/>
    <n v="18"/>
    <n v="3"/>
    <n v="0"/>
    <n v="4"/>
    <n v="2"/>
    <n v="2"/>
    <n v="0"/>
    <n v="3"/>
    <n v="7"/>
    <n v="0"/>
    <n v="0"/>
    <n v="0"/>
    <n v="0"/>
    <n v="0"/>
    <n v="0"/>
    <n v="3"/>
    <n v="11"/>
    <x v="0"/>
    <x v="9"/>
    <n v="2650"/>
    <n v="0"/>
    <n v="1"/>
    <n v="0"/>
    <n v="0"/>
    <n v="0"/>
    <n v="0"/>
    <n v="0"/>
    <n v="0"/>
    <n v="0"/>
    <n v="1"/>
    <x v="147"/>
    <n v="60"/>
    <n v="0"/>
    <x v="1"/>
    <s v=""/>
    <s v=""/>
    <n v="42"/>
    <s v=""/>
    <s v=""/>
  </r>
  <r>
    <s v="X1525"/>
    <x v="790"/>
    <n v="1"/>
    <n v="0"/>
    <x v="1"/>
    <n v="80"/>
    <n v="9"/>
    <n v="9"/>
    <n v="11"/>
    <n v="13"/>
    <n v="10"/>
    <n v="16"/>
    <n v="4"/>
    <n v="3"/>
    <n v="1"/>
    <n v="3"/>
    <n v="8"/>
    <n v="0"/>
    <n v="0"/>
    <n v="0"/>
    <n v="0"/>
    <n v="0"/>
    <n v="0"/>
    <n v="3"/>
    <n v="11"/>
    <x v="0"/>
    <x v="26"/>
    <n v="2311"/>
    <n v="0"/>
    <n v="1"/>
    <n v="0"/>
    <n v="0"/>
    <n v="0"/>
    <n v="0"/>
    <n v="0"/>
    <n v="1"/>
    <n v="0"/>
    <n v="0"/>
    <x v="147"/>
    <n v="36"/>
    <n v="0"/>
    <x v="1"/>
    <s v=""/>
    <s v=""/>
    <n v="9"/>
    <s v=""/>
    <s v=""/>
  </r>
  <r>
    <s v="X1526"/>
    <x v="791"/>
    <n v="1"/>
    <n v="0"/>
    <x v="1"/>
    <n v="47"/>
    <n v="2"/>
    <n v="1"/>
    <n v="18"/>
    <n v="20"/>
    <n v="11"/>
    <n v="16"/>
    <n v="1"/>
    <n v="2"/>
    <n v="0"/>
    <n v="3"/>
    <n v="6"/>
    <n v="0"/>
    <n v="0"/>
    <n v="0"/>
    <n v="0"/>
    <n v="0"/>
    <n v="0"/>
    <n v="3"/>
    <n v="11"/>
    <x v="1"/>
    <x v="3"/>
    <n v="2768"/>
    <n v="0"/>
    <n v="1"/>
    <n v="0"/>
    <n v="0"/>
    <n v="0"/>
    <n v="0"/>
    <n v="0"/>
    <n v="1"/>
    <n v="0"/>
    <n v="0"/>
    <x v="147"/>
    <n v="36"/>
    <n v="0"/>
    <x v="1"/>
    <s v=""/>
    <s v=""/>
    <n v="2"/>
    <s v=""/>
    <s v=""/>
  </r>
  <r>
    <s v="X1528"/>
    <x v="792"/>
    <n v="0"/>
    <n v="1"/>
    <x v="1"/>
    <n v="16"/>
    <n v="27"/>
    <n v="1"/>
    <n v="14"/>
    <n v="4"/>
    <n v="1"/>
    <n v="21"/>
    <n v="2"/>
    <n v="2"/>
    <n v="0"/>
    <n v="3"/>
    <n v="8"/>
    <n v="0"/>
    <n v="0"/>
    <n v="0"/>
    <n v="0"/>
    <n v="0"/>
    <n v="0"/>
    <n v="3"/>
    <n v="11"/>
    <x v="0"/>
    <x v="3"/>
    <n v="2780"/>
    <n v="0"/>
    <n v="1"/>
    <n v="0"/>
    <n v="0"/>
    <n v="0"/>
    <n v="0"/>
    <n v="0"/>
    <n v="1"/>
    <n v="0"/>
    <n v="0"/>
    <x v="147"/>
    <n v="26"/>
    <n v="0"/>
    <x v="1"/>
    <s v=""/>
    <s v=""/>
    <n v="27"/>
    <s v=""/>
    <s v=""/>
  </r>
  <r>
    <s v="X1529"/>
    <x v="793"/>
    <n v="1"/>
    <n v="0"/>
    <x v="1"/>
    <n v="5"/>
    <n v="5"/>
    <n v="13"/>
    <n v="14"/>
    <n v="0"/>
    <n v="5"/>
    <n v="31"/>
    <n v="2"/>
    <n v="2"/>
    <n v="1"/>
    <n v="2"/>
    <n v="6"/>
    <n v="1"/>
    <n v="0"/>
    <n v="0"/>
    <n v="0"/>
    <n v="0"/>
    <n v="0"/>
    <n v="3"/>
    <n v="11"/>
    <x v="1"/>
    <x v="47"/>
    <n v="2472"/>
    <n v="0"/>
    <n v="1"/>
    <n v="0"/>
    <n v="0"/>
    <n v="0"/>
    <n v="0"/>
    <n v="0"/>
    <n v="1"/>
    <n v="0"/>
    <n v="0"/>
    <x v="147"/>
    <n v="6"/>
    <n v="1"/>
    <x v="1"/>
    <s v=""/>
    <s v=""/>
    <n v="5"/>
    <s v=""/>
    <s v=""/>
  </r>
  <r>
    <s v="X1535"/>
    <x v="794"/>
    <n v="0"/>
    <n v="0"/>
    <x v="0"/>
    <n v="70"/>
    <n v="12"/>
    <n v="4"/>
    <n v="19"/>
    <n v="12"/>
    <n v="6"/>
    <n v="14"/>
    <n v="1"/>
    <n v="2"/>
    <n v="0"/>
    <n v="3"/>
    <n v="8"/>
    <n v="0"/>
    <n v="0"/>
    <n v="0"/>
    <n v="0"/>
    <n v="0"/>
    <n v="0"/>
    <n v="3"/>
    <n v="11"/>
    <x v="0"/>
    <x v="45"/>
    <n v="2704"/>
    <n v="0"/>
    <n v="1"/>
    <n v="0"/>
    <n v="0"/>
    <n v="0"/>
    <n v="0"/>
    <n v="0"/>
    <n v="1"/>
    <n v="0"/>
    <n v="0"/>
    <x v="148"/>
    <n v="39"/>
    <n v="0"/>
    <x v="1"/>
    <s v=""/>
    <s v=""/>
    <n v="12"/>
    <s v=""/>
    <s v=""/>
  </r>
  <r>
    <s v="X1538"/>
    <x v="795"/>
    <n v="1"/>
    <n v="0"/>
    <x v="1"/>
    <n v="16"/>
    <n v="26"/>
    <n v="3"/>
    <n v="23"/>
    <n v="4"/>
    <n v="7"/>
    <n v="3"/>
    <n v="2"/>
    <n v="2"/>
    <n v="0"/>
    <n v="4"/>
    <n v="6"/>
    <n v="0"/>
    <n v="0"/>
    <n v="0"/>
    <n v="0"/>
    <n v="0"/>
    <n v="0"/>
    <n v="3"/>
    <n v="11"/>
    <x v="0"/>
    <x v="7"/>
    <n v="2207"/>
    <n v="0"/>
    <n v="1"/>
    <n v="0"/>
    <n v="0"/>
    <n v="0"/>
    <n v="1"/>
    <n v="0"/>
    <n v="0"/>
    <n v="0"/>
    <n v="0"/>
    <x v="623"/>
    <n v="60"/>
    <n v="0"/>
    <x v="1"/>
    <s v=""/>
    <s v=""/>
    <n v="26"/>
    <s v=""/>
    <s v=""/>
  </r>
  <r>
    <s v="X1540"/>
    <x v="796"/>
    <n v="0"/>
    <n v="0"/>
    <x v="0"/>
    <n v="14"/>
    <n v="3"/>
    <n v="3"/>
    <n v="14"/>
    <n v="15"/>
    <n v="21"/>
    <n v="10"/>
    <n v="1"/>
    <n v="2"/>
    <n v="1"/>
    <n v="2"/>
    <n v="9"/>
    <n v="0"/>
    <n v="0"/>
    <n v="0"/>
    <n v="0"/>
    <n v="0"/>
    <n v="0"/>
    <n v="3"/>
    <n v="11"/>
    <x v="1"/>
    <x v="7"/>
    <n v="2644"/>
    <n v="0"/>
    <n v="1"/>
    <n v="0"/>
    <n v="0"/>
    <n v="0"/>
    <n v="0"/>
    <n v="0"/>
    <n v="1"/>
    <n v="0"/>
    <n v="0"/>
    <x v="623"/>
    <n v="46"/>
    <n v="0"/>
    <x v="1"/>
    <s v=""/>
    <s v=""/>
    <n v="3"/>
    <s v=""/>
    <s v=""/>
  </r>
  <r>
    <s v="X1541"/>
    <x v="797"/>
    <n v="1"/>
    <n v="0"/>
    <x v="1"/>
    <n v="8"/>
    <n v="11"/>
    <n v="5"/>
    <n v="22"/>
    <n v="12"/>
    <n v="5"/>
    <n v="11"/>
    <n v="2"/>
    <n v="3"/>
    <n v="0"/>
    <n v="3"/>
    <n v="7"/>
    <n v="0"/>
    <n v="0"/>
    <n v="0"/>
    <n v="0"/>
    <n v="0"/>
    <n v="0"/>
    <n v="3"/>
    <n v="11"/>
    <x v="0"/>
    <x v="21"/>
    <n v="2428"/>
    <n v="0"/>
    <n v="1"/>
    <n v="0"/>
    <n v="0"/>
    <n v="0"/>
    <n v="1"/>
    <n v="0"/>
    <n v="0"/>
    <n v="0"/>
    <n v="0"/>
    <x v="623"/>
    <n v="44"/>
    <n v="0"/>
    <x v="1"/>
    <s v=""/>
    <s v=""/>
    <n v="11"/>
    <s v=""/>
    <s v=""/>
  </r>
  <r>
    <s v="X1542"/>
    <x v="798"/>
    <n v="1"/>
    <n v="0"/>
    <x v="1"/>
    <n v="16"/>
    <n v="47"/>
    <n v="1"/>
    <n v="6"/>
    <n v="0"/>
    <n v="0"/>
    <n v="12"/>
    <n v="1"/>
    <n v="1"/>
    <n v="1"/>
    <n v="3"/>
    <n v="6"/>
    <n v="0"/>
    <n v="0"/>
    <n v="0"/>
    <n v="0"/>
    <n v="0"/>
    <n v="0"/>
    <n v="3"/>
    <n v="11"/>
    <x v="0"/>
    <x v="43"/>
    <n v="2317"/>
    <n v="0"/>
    <n v="1"/>
    <n v="0"/>
    <n v="0"/>
    <n v="0"/>
    <n v="0"/>
    <n v="0"/>
    <n v="0"/>
    <n v="1"/>
    <n v="0"/>
    <x v="623"/>
    <n v="42"/>
    <n v="0"/>
    <x v="1"/>
    <s v=""/>
    <s v=""/>
    <n v="47"/>
    <s v=""/>
    <s v=""/>
  </r>
  <r>
    <s v="X1546"/>
    <x v="799"/>
    <n v="0"/>
    <n v="1"/>
    <x v="1"/>
    <n v="99"/>
    <n v="54"/>
    <n v="0"/>
    <n v="7"/>
    <n v="0"/>
    <n v="0"/>
    <n v="4"/>
    <n v="1"/>
    <n v="2"/>
    <n v="0"/>
    <n v="3"/>
    <n v="6"/>
    <n v="0"/>
    <n v="0"/>
    <n v="0"/>
    <n v="0"/>
    <n v="0"/>
    <n v="0"/>
    <n v="3"/>
    <n v="11"/>
    <x v="0"/>
    <x v="25"/>
    <n v="2180"/>
    <n v="0"/>
    <n v="1"/>
    <n v="0"/>
    <n v="0"/>
    <n v="0"/>
    <n v="0"/>
    <n v="0"/>
    <n v="1"/>
    <n v="0"/>
    <n v="0"/>
    <x v="149"/>
    <n v="57"/>
    <n v="0"/>
    <x v="1"/>
    <s v=""/>
    <s v=""/>
    <n v="54"/>
    <s v=""/>
    <s v=""/>
  </r>
  <r>
    <s v="X1548"/>
    <x v="800"/>
    <n v="0"/>
    <n v="0"/>
    <x v="0"/>
    <n v="58"/>
    <n v="14"/>
    <n v="10"/>
    <n v="13"/>
    <n v="4"/>
    <n v="15"/>
    <n v="9"/>
    <n v="1"/>
    <n v="2"/>
    <n v="1"/>
    <n v="4"/>
    <n v="2"/>
    <n v="0"/>
    <n v="0"/>
    <n v="0"/>
    <n v="0"/>
    <n v="0"/>
    <n v="0"/>
    <n v="3"/>
    <n v="11"/>
    <x v="0"/>
    <x v="22"/>
    <n v="2219"/>
    <n v="0"/>
    <n v="1"/>
    <n v="0"/>
    <n v="0"/>
    <n v="0"/>
    <n v="0"/>
    <n v="0"/>
    <n v="1"/>
    <n v="0"/>
    <n v="0"/>
    <x v="149"/>
    <n v="47"/>
    <n v="0"/>
    <x v="1"/>
    <s v=""/>
    <s v=""/>
    <n v="14"/>
    <s v=""/>
    <s v=""/>
  </r>
  <r>
    <s v="X1550"/>
    <x v="801"/>
    <n v="1"/>
    <n v="1"/>
    <x v="2"/>
    <n v="82"/>
    <n v="8"/>
    <n v="3"/>
    <n v="9"/>
    <n v="19"/>
    <n v="4"/>
    <n v="22"/>
    <n v="3"/>
    <n v="1"/>
    <n v="1"/>
    <n v="3"/>
    <n v="6"/>
    <n v="0"/>
    <n v="0"/>
    <n v="0"/>
    <n v="0"/>
    <n v="0"/>
    <n v="0"/>
    <n v="3"/>
    <n v="11"/>
    <x v="0"/>
    <x v="5"/>
    <n v="2349"/>
    <n v="0"/>
    <n v="1"/>
    <n v="0"/>
    <n v="0"/>
    <n v="0"/>
    <n v="1"/>
    <n v="0"/>
    <n v="0"/>
    <n v="0"/>
    <n v="0"/>
    <x v="149"/>
    <n v="21"/>
    <n v="0"/>
    <x v="1"/>
    <s v=""/>
    <s v=""/>
    <n v="8"/>
    <s v=""/>
    <s v=""/>
  </r>
  <r>
    <s v="X1554"/>
    <x v="802"/>
    <n v="0"/>
    <n v="0"/>
    <x v="0"/>
    <n v="27"/>
    <n v="7"/>
    <n v="4"/>
    <n v="13"/>
    <n v="15"/>
    <n v="8"/>
    <n v="17"/>
    <n v="2"/>
    <n v="2"/>
    <n v="0"/>
    <n v="4"/>
    <n v="5"/>
    <n v="0"/>
    <n v="0"/>
    <n v="0"/>
    <n v="0"/>
    <n v="0"/>
    <n v="0"/>
    <n v="3"/>
    <n v="11"/>
    <x v="0"/>
    <x v="5"/>
    <n v="2489"/>
    <n v="0"/>
    <n v="1"/>
    <n v="0"/>
    <n v="0"/>
    <n v="0"/>
    <n v="1"/>
    <n v="0"/>
    <n v="0"/>
    <n v="0"/>
    <n v="0"/>
    <x v="150"/>
    <n v="30"/>
    <n v="0"/>
    <x v="1"/>
    <s v=""/>
    <s v=""/>
    <n v="7"/>
    <s v=""/>
    <s v=""/>
  </r>
  <r>
    <s v="X1558"/>
    <x v="803"/>
    <n v="0"/>
    <n v="1"/>
    <x v="1"/>
    <n v="83"/>
    <n v="34"/>
    <n v="1"/>
    <n v="19"/>
    <n v="2"/>
    <n v="7"/>
    <n v="0"/>
    <n v="1"/>
    <n v="1"/>
    <n v="1"/>
    <n v="3"/>
    <n v="2"/>
    <n v="0"/>
    <n v="0"/>
    <n v="0"/>
    <n v="0"/>
    <n v="0"/>
    <n v="0"/>
    <n v="3"/>
    <n v="11"/>
    <x v="0"/>
    <x v="10"/>
    <n v="2257"/>
    <n v="0"/>
    <n v="1"/>
    <n v="0"/>
    <n v="0"/>
    <n v="0"/>
    <n v="0"/>
    <n v="0"/>
    <n v="0"/>
    <n v="1"/>
    <n v="0"/>
    <x v="151"/>
    <n v="63"/>
    <n v="0"/>
    <x v="1"/>
    <s v=""/>
    <s v=""/>
    <n v="34"/>
    <s v=""/>
    <s v=""/>
  </r>
  <r>
    <s v="X1559"/>
    <x v="804"/>
    <n v="0"/>
    <n v="1"/>
    <x v="1"/>
    <n v="13"/>
    <n v="53"/>
    <n v="0"/>
    <n v="8"/>
    <n v="0"/>
    <n v="0"/>
    <n v="2"/>
    <n v="1"/>
    <n v="2"/>
    <n v="0"/>
    <n v="3"/>
    <n v="5"/>
    <n v="0"/>
    <n v="0"/>
    <n v="0"/>
    <n v="0"/>
    <n v="0"/>
    <n v="0"/>
    <n v="3"/>
    <n v="11"/>
    <x v="0"/>
    <x v="22"/>
    <n v="2169"/>
    <n v="0"/>
    <n v="1"/>
    <n v="0"/>
    <n v="0"/>
    <n v="0"/>
    <n v="0"/>
    <n v="0"/>
    <n v="0"/>
    <n v="0"/>
    <n v="1"/>
    <x v="151"/>
    <n v="59"/>
    <n v="0"/>
    <x v="1"/>
    <s v=""/>
    <s v=""/>
    <n v="53"/>
    <s v=""/>
    <s v=""/>
  </r>
  <r>
    <s v="X1565"/>
    <x v="805"/>
    <n v="1"/>
    <n v="0"/>
    <x v="1"/>
    <n v="16"/>
    <n v="29"/>
    <n v="1"/>
    <n v="17"/>
    <n v="0"/>
    <n v="3"/>
    <n v="13"/>
    <n v="1"/>
    <n v="2"/>
    <n v="1"/>
    <n v="2"/>
    <n v="8"/>
    <n v="0"/>
    <n v="0"/>
    <n v="0"/>
    <n v="0"/>
    <n v="0"/>
    <n v="0"/>
    <n v="3"/>
    <n v="11"/>
    <x v="1"/>
    <x v="35"/>
    <n v="2239"/>
    <n v="0"/>
    <n v="1"/>
    <n v="0"/>
    <n v="0"/>
    <n v="0"/>
    <n v="0"/>
    <n v="0"/>
    <n v="1"/>
    <n v="0"/>
    <n v="0"/>
    <x v="151"/>
    <n v="37"/>
    <n v="0"/>
    <x v="1"/>
    <s v=""/>
    <s v=""/>
    <n v="29"/>
    <s v=""/>
    <s v=""/>
  </r>
  <r>
    <s v="X1566"/>
    <x v="806"/>
    <n v="1"/>
    <n v="0"/>
    <x v="1"/>
    <n v="39"/>
    <n v="4"/>
    <n v="7"/>
    <n v="15"/>
    <n v="13"/>
    <n v="9"/>
    <n v="15"/>
    <n v="3"/>
    <n v="2"/>
    <n v="1"/>
    <n v="3"/>
    <n v="6"/>
    <n v="0"/>
    <n v="0"/>
    <n v="0"/>
    <n v="0"/>
    <n v="0"/>
    <n v="0"/>
    <n v="3"/>
    <n v="11"/>
    <x v="0"/>
    <x v="16"/>
    <n v="2549"/>
    <n v="0"/>
    <n v="1"/>
    <n v="0"/>
    <n v="0"/>
    <n v="0"/>
    <n v="1"/>
    <n v="0"/>
    <n v="0"/>
    <n v="0"/>
    <n v="0"/>
    <x v="151"/>
    <n v="33"/>
    <n v="0"/>
    <x v="1"/>
    <s v=""/>
    <s v=""/>
    <n v="4"/>
    <s v=""/>
    <s v=""/>
  </r>
  <r>
    <s v="X1567"/>
    <x v="807"/>
    <n v="2"/>
    <n v="0"/>
    <x v="2"/>
    <n v="47"/>
    <n v="17"/>
    <n v="3"/>
    <n v="18"/>
    <n v="3"/>
    <n v="4"/>
    <n v="18"/>
    <n v="2"/>
    <n v="3"/>
    <n v="1"/>
    <n v="2"/>
    <n v="7"/>
    <n v="0"/>
    <n v="0"/>
    <n v="0"/>
    <n v="0"/>
    <n v="0"/>
    <n v="0"/>
    <n v="3"/>
    <n v="11"/>
    <x v="0"/>
    <x v="17"/>
    <n v="2248"/>
    <n v="0"/>
    <n v="1"/>
    <n v="0"/>
    <n v="0"/>
    <n v="0"/>
    <n v="0"/>
    <n v="0"/>
    <n v="0"/>
    <n v="1"/>
    <n v="0"/>
    <x v="151"/>
    <n v="27"/>
    <n v="0"/>
    <x v="1"/>
    <s v=""/>
    <s v=""/>
    <n v="17"/>
    <s v=""/>
    <s v=""/>
  </r>
  <r>
    <s v="X1568"/>
    <x v="808"/>
    <n v="1"/>
    <n v="0"/>
    <x v="1"/>
    <n v="10"/>
    <n v="16"/>
    <n v="2"/>
    <n v="18"/>
    <n v="3"/>
    <n v="0"/>
    <n v="24"/>
    <n v="1"/>
    <n v="1"/>
    <n v="1"/>
    <n v="2"/>
    <n v="8"/>
    <n v="1"/>
    <n v="0"/>
    <n v="0"/>
    <n v="0"/>
    <n v="0"/>
    <n v="0"/>
    <n v="3"/>
    <n v="11"/>
    <x v="1"/>
    <x v="7"/>
    <n v="2415"/>
    <n v="0"/>
    <n v="1"/>
    <n v="0"/>
    <n v="0"/>
    <n v="0"/>
    <n v="0"/>
    <n v="0"/>
    <n v="0"/>
    <n v="0"/>
    <n v="1"/>
    <x v="151"/>
    <n v="15"/>
    <n v="1"/>
    <x v="1"/>
    <s v=""/>
    <s v=""/>
    <n v="16"/>
    <s v=""/>
    <s v=""/>
  </r>
  <r>
    <s v="X1569"/>
    <x v="809"/>
    <n v="1"/>
    <n v="0"/>
    <x v="1"/>
    <n v="56"/>
    <n v="25"/>
    <n v="6"/>
    <n v="25"/>
    <n v="6"/>
    <n v="0"/>
    <n v="0"/>
    <n v="2"/>
    <n v="2"/>
    <n v="0"/>
    <n v="3"/>
    <n v="8"/>
    <n v="0"/>
    <n v="0"/>
    <n v="0"/>
    <n v="0"/>
    <n v="0"/>
    <n v="0"/>
    <n v="3"/>
    <n v="11"/>
    <x v="0"/>
    <x v="21"/>
    <n v="2429"/>
    <n v="0"/>
    <n v="1"/>
    <n v="0"/>
    <n v="0"/>
    <n v="0"/>
    <n v="0"/>
    <n v="0"/>
    <n v="0"/>
    <n v="1"/>
    <n v="0"/>
    <x v="152"/>
    <n v="62"/>
    <n v="0"/>
    <x v="1"/>
    <s v=""/>
    <s v=""/>
    <n v="25"/>
    <s v=""/>
    <s v=""/>
  </r>
  <r>
    <s v="X1572"/>
    <x v="810"/>
    <n v="1"/>
    <n v="1"/>
    <x v="2"/>
    <n v="58"/>
    <n v="19"/>
    <n v="6"/>
    <n v="20"/>
    <n v="0"/>
    <n v="5"/>
    <n v="12"/>
    <n v="3"/>
    <n v="1"/>
    <n v="1"/>
    <n v="4"/>
    <n v="4"/>
    <n v="0"/>
    <n v="0"/>
    <n v="0"/>
    <n v="0"/>
    <n v="0"/>
    <n v="0"/>
    <n v="3"/>
    <n v="11"/>
    <x v="0"/>
    <x v="36"/>
    <n v="2215"/>
    <n v="0"/>
    <n v="1"/>
    <n v="0"/>
    <n v="0"/>
    <n v="0"/>
    <n v="0"/>
    <n v="0"/>
    <n v="0"/>
    <n v="0"/>
    <n v="1"/>
    <x v="152"/>
    <n v="38"/>
    <n v="0"/>
    <x v="1"/>
    <s v=""/>
    <s v=""/>
    <n v="19"/>
    <s v=""/>
    <s v=""/>
  </r>
  <r>
    <s v="X1574"/>
    <x v="811"/>
    <n v="1"/>
    <n v="0"/>
    <x v="1"/>
    <n v="14"/>
    <n v="10"/>
    <n v="2"/>
    <n v="16"/>
    <n v="11"/>
    <n v="2"/>
    <n v="21"/>
    <n v="1"/>
    <n v="1"/>
    <n v="0"/>
    <n v="3"/>
    <n v="8"/>
    <n v="0"/>
    <n v="0"/>
    <n v="0"/>
    <n v="0"/>
    <n v="0"/>
    <n v="0"/>
    <n v="3"/>
    <n v="11"/>
    <x v="0"/>
    <x v="37"/>
    <n v="2753"/>
    <n v="0"/>
    <n v="1"/>
    <n v="0"/>
    <n v="0"/>
    <n v="0"/>
    <n v="0"/>
    <n v="0"/>
    <n v="1"/>
    <n v="0"/>
    <n v="0"/>
    <x v="152"/>
    <n v="20"/>
    <n v="0"/>
    <x v="1"/>
    <s v=""/>
    <s v=""/>
    <n v="10"/>
    <s v=""/>
    <s v=""/>
  </r>
  <r>
    <s v="X1575"/>
    <x v="812"/>
    <n v="1"/>
    <n v="0"/>
    <x v="1"/>
    <n v="10"/>
    <n v="6"/>
    <n v="4"/>
    <n v="14"/>
    <n v="8"/>
    <n v="8"/>
    <n v="22"/>
    <n v="2"/>
    <n v="2"/>
    <n v="1"/>
    <n v="2"/>
    <n v="8"/>
    <n v="1"/>
    <n v="0"/>
    <n v="0"/>
    <n v="0"/>
    <n v="0"/>
    <n v="0"/>
    <n v="3"/>
    <n v="11"/>
    <x v="0"/>
    <x v="49"/>
    <n v="2377"/>
    <n v="0"/>
    <n v="1"/>
    <n v="0"/>
    <n v="0"/>
    <n v="0"/>
    <n v="0"/>
    <n v="1"/>
    <n v="0"/>
    <n v="0"/>
    <n v="0"/>
    <x v="152"/>
    <n v="18"/>
    <n v="1"/>
    <x v="1"/>
    <s v=""/>
    <s v=""/>
    <n v="6"/>
    <s v=""/>
    <s v=""/>
  </r>
  <r>
    <s v="X1577"/>
    <x v="813"/>
    <n v="1"/>
    <n v="1"/>
    <x v="2"/>
    <n v="65"/>
    <n v="39"/>
    <n v="1"/>
    <n v="16"/>
    <n v="2"/>
    <n v="0"/>
    <n v="3"/>
    <n v="4"/>
    <n v="3"/>
    <n v="0"/>
    <n v="3"/>
    <n v="8"/>
    <n v="0"/>
    <n v="0"/>
    <n v="0"/>
    <n v="0"/>
    <n v="0"/>
    <n v="0"/>
    <n v="3"/>
    <n v="11"/>
    <x v="0"/>
    <x v="3"/>
    <n v="2162"/>
    <n v="0"/>
    <n v="1"/>
    <n v="0"/>
    <n v="0"/>
    <n v="0"/>
    <n v="0"/>
    <n v="0"/>
    <n v="1"/>
    <n v="0"/>
    <n v="0"/>
    <x v="624"/>
    <n v="55"/>
    <n v="0"/>
    <x v="1"/>
    <s v=""/>
    <s v=""/>
    <n v="39"/>
    <s v=""/>
    <s v=""/>
  </r>
  <r>
    <s v="X1580"/>
    <x v="721"/>
    <n v="0"/>
    <n v="0"/>
    <x v="0"/>
    <n v="59"/>
    <n v="6"/>
    <n v="16"/>
    <n v="11"/>
    <n v="11"/>
    <n v="1"/>
    <n v="16"/>
    <n v="1"/>
    <n v="2"/>
    <n v="0"/>
    <n v="3"/>
    <n v="8"/>
    <n v="0"/>
    <n v="0"/>
    <n v="0"/>
    <n v="0"/>
    <n v="0"/>
    <n v="0"/>
    <n v="3"/>
    <n v="11"/>
    <x v="0"/>
    <x v="26"/>
    <n v="2752"/>
    <n v="0"/>
    <n v="1"/>
    <n v="0"/>
    <n v="0"/>
    <n v="0"/>
    <n v="0"/>
    <n v="1"/>
    <n v="0"/>
    <n v="0"/>
    <n v="0"/>
    <x v="624"/>
    <n v="29"/>
    <n v="0"/>
    <x v="1"/>
    <s v=""/>
    <s v=""/>
    <n v="6"/>
    <s v=""/>
    <s v=""/>
  </r>
  <r>
    <s v="X1581"/>
    <x v="814"/>
    <n v="2"/>
    <n v="1"/>
    <x v="3"/>
    <n v="34"/>
    <n v="20"/>
    <n v="4"/>
    <n v="10"/>
    <n v="6"/>
    <n v="4"/>
    <n v="17"/>
    <n v="2"/>
    <n v="2"/>
    <n v="0"/>
    <n v="3"/>
    <n v="6"/>
    <n v="0"/>
    <n v="0"/>
    <n v="0"/>
    <n v="0"/>
    <n v="0"/>
    <n v="0"/>
    <n v="3"/>
    <n v="11"/>
    <x v="0"/>
    <x v="37"/>
    <n v="2264"/>
    <n v="0"/>
    <n v="1"/>
    <n v="0"/>
    <n v="0"/>
    <n v="0"/>
    <n v="0"/>
    <n v="0"/>
    <n v="1"/>
    <n v="0"/>
    <n v="0"/>
    <x v="624"/>
    <n v="27"/>
    <n v="0"/>
    <x v="1"/>
    <s v=""/>
    <s v=""/>
    <n v="20"/>
    <s v=""/>
    <s v=""/>
  </r>
  <r>
    <s v="X1583"/>
    <x v="815"/>
    <n v="1"/>
    <n v="0"/>
    <x v="1"/>
    <n v="28"/>
    <n v="11"/>
    <n v="0"/>
    <n v="16"/>
    <n v="7"/>
    <n v="6"/>
    <n v="21"/>
    <n v="1"/>
    <n v="2"/>
    <n v="0"/>
    <n v="3"/>
    <n v="8"/>
    <n v="0"/>
    <n v="0"/>
    <n v="0"/>
    <n v="0"/>
    <n v="0"/>
    <n v="0"/>
    <n v="3"/>
    <n v="11"/>
    <x v="0"/>
    <x v="37"/>
    <n v="2256"/>
    <n v="0"/>
    <n v="1"/>
    <n v="0"/>
    <n v="0"/>
    <n v="0"/>
    <n v="0"/>
    <n v="0"/>
    <n v="1"/>
    <n v="0"/>
    <n v="0"/>
    <x v="624"/>
    <n v="19"/>
    <n v="0"/>
    <x v="1"/>
    <s v=""/>
    <s v=""/>
    <n v="11"/>
    <s v=""/>
    <s v=""/>
  </r>
  <r>
    <s v="X1584"/>
    <x v="816"/>
    <n v="1"/>
    <n v="0"/>
    <x v="1"/>
    <n v="36"/>
    <n v="11"/>
    <n v="7"/>
    <n v="12"/>
    <n v="2"/>
    <n v="2"/>
    <n v="27"/>
    <n v="2"/>
    <n v="2"/>
    <n v="1"/>
    <n v="2"/>
    <n v="5"/>
    <n v="1"/>
    <n v="0"/>
    <n v="0"/>
    <n v="0"/>
    <n v="0"/>
    <n v="0"/>
    <n v="3"/>
    <n v="11"/>
    <x v="1"/>
    <x v="38"/>
    <n v="2774"/>
    <n v="0"/>
    <n v="1"/>
    <n v="0"/>
    <n v="0"/>
    <n v="0"/>
    <n v="0"/>
    <n v="0"/>
    <n v="1"/>
    <n v="0"/>
    <n v="0"/>
    <x v="624"/>
    <n v="7"/>
    <n v="1"/>
    <x v="1"/>
    <s v=""/>
    <s v=""/>
    <n v="11"/>
    <s v=""/>
    <s v=""/>
  </r>
  <r>
    <s v="X1585"/>
    <x v="817"/>
    <n v="1"/>
    <n v="0"/>
    <x v="1"/>
    <n v="39"/>
    <n v="24"/>
    <n v="1"/>
    <n v="16"/>
    <n v="12"/>
    <n v="2"/>
    <n v="5"/>
    <n v="3"/>
    <n v="4"/>
    <n v="0"/>
    <n v="3"/>
    <n v="8"/>
    <n v="0"/>
    <n v="0"/>
    <n v="0"/>
    <n v="0"/>
    <n v="0"/>
    <n v="0"/>
    <n v="3"/>
    <n v="11"/>
    <x v="0"/>
    <x v="17"/>
    <n v="2356"/>
    <n v="0"/>
    <n v="1"/>
    <n v="0"/>
    <n v="0"/>
    <n v="0"/>
    <n v="0"/>
    <n v="0"/>
    <n v="1"/>
    <n v="0"/>
    <n v="0"/>
    <x v="625"/>
    <n v="50"/>
    <n v="0"/>
    <x v="1"/>
    <s v=""/>
    <s v=""/>
    <n v="24"/>
    <s v=""/>
    <s v=""/>
  </r>
  <r>
    <s v="X1587"/>
    <x v="818"/>
    <n v="1"/>
    <n v="1"/>
    <x v="2"/>
    <n v="86"/>
    <n v="24"/>
    <n v="2"/>
    <n v="20"/>
    <n v="2"/>
    <n v="2"/>
    <n v="10"/>
    <n v="2"/>
    <n v="1"/>
    <n v="0"/>
    <n v="4"/>
    <n v="4"/>
    <n v="0"/>
    <n v="0"/>
    <n v="0"/>
    <n v="0"/>
    <n v="0"/>
    <n v="0"/>
    <n v="3"/>
    <n v="11"/>
    <x v="0"/>
    <x v="4"/>
    <n v="2470"/>
    <n v="0"/>
    <n v="1"/>
    <n v="0"/>
    <n v="0"/>
    <n v="0"/>
    <n v="0"/>
    <n v="0"/>
    <n v="1"/>
    <n v="0"/>
    <n v="0"/>
    <x v="625"/>
    <n v="40"/>
    <n v="0"/>
    <x v="1"/>
    <s v=""/>
    <s v=""/>
    <n v="24"/>
    <s v=""/>
    <s v=""/>
  </r>
  <r>
    <s v="X1588"/>
    <x v="819"/>
    <n v="0"/>
    <n v="0"/>
    <x v="0"/>
    <n v="77"/>
    <n v="6"/>
    <n v="1"/>
    <n v="7"/>
    <n v="23"/>
    <n v="4"/>
    <n v="19"/>
    <n v="1"/>
    <n v="1"/>
    <n v="1"/>
    <n v="2"/>
    <n v="8"/>
    <n v="0"/>
    <n v="0"/>
    <n v="0"/>
    <n v="0"/>
    <n v="0"/>
    <n v="0"/>
    <n v="3"/>
    <n v="11"/>
    <x v="0"/>
    <x v="14"/>
    <n v="2707"/>
    <n v="0"/>
    <n v="1"/>
    <n v="0"/>
    <n v="0"/>
    <n v="0"/>
    <n v="0"/>
    <n v="0"/>
    <n v="1"/>
    <n v="0"/>
    <n v="0"/>
    <x v="625"/>
    <n v="22"/>
    <n v="0"/>
    <x v="1"/>
    <s v=""/>
    <s v=""/>
    <n v="6"/>
    <s v=""/>
    <s v=""/>
  </r>
  <r>
    <s v="X1592"/>
    <x v="820"/>
    <n v="1"/>
    <n v="0"/>
    <x v="1"/>
    <n v="10"/>
    <n v="23"/>
    <n v="1"/>
    <n v="13"/>
    <n v="2"/>
    <n v="2"/>
    <n v="18"/>
    <n v="1"/>
    <n v="1"/>
    <n v="1"/>
    <n v="2"/>
    <n v="7"/>
    <n v="1"/>
    <n v="0"/>
    <n v="0"/>
    <n v="0"/>
    <n v="0"/>
    <n v="0"/>
    <n v="3"/>
    <n v="11"/>
    <x v="1"/>
    <x v="10"/>
    <n v="2694"/>
    <n v="0"/>
    <n v="1"/>
    <n v="0"/>
    <n v="0"/>
    <n v="0"/>
    <n v="0"/>
    <n v="0"/>
    <n v="0"/>
    <n v="1"/>
    <n v="0"/>
    <x v="153"/>
    <n v="23"/>
    <n v="1"/>
    <x v="1"/>
    <s v=""/>
    <s v=""/>
    <n v="23"/>
    <s v=""/>
    <s v=""/>
  </r>
  <r>
    <s v="X1594"/>
    <x v="821"/>
    <n v="0"/>
    <n v="0"/>
    <x v="0"/>
    <n v="86"/>
    <n v="10"/>
    <n v="7"/>
    <n v="25"/>
    <n v="6"/>
    <n v="3"/>
    <n v="7"/>
    <n v="1"/>
    <n v="3"/>
    <n v="0"/>
    <n v="3"/>
    <n v="7"/>
    <n v="0"/>
    <n v="0"/>
    <n v="0"/>
    <n v="0"/>
    <n v="0"/>
    <n v="0"/>
    <n v="3"/>
    <n v="11"/>
    <x v="0"/>
    <x v="42"/>
    <n v="2231"/>
    <n v="0"/>
    <n v="1"/>
    <n v="0"/>
    <n v="0"/>
    <n v="0"/>
    <n v="0"/>
    <n v="0"/>
    <n v="1"/>
    <n v="0"/>
    <n v="0"/>
    <x v="626"/>
    <n v="44"/>
    <n v="0"/>
    <x v="1"/>
    <s v=""/>
    <s v=""/>
    <n v="10"/>
    <s v=""/>
    <s v=""/>
  </r>
  <r>
    <s v="X1595"/>
    <x v="822"/>
    <n v="1"/>
    <n v="0"/>
    <x v="1"/>
    <n v="79"/>
    <n v="4"/>
    <n v="9"/>
    <n v="16"/>
    <n v="17"/>
    <n v="0"/>
    <n v="12"/>
    <n v="2"/>
    <n v="2"/>
    <n v="1"/>
    <n v="2"/>
    <n v="8"/>
    <n v="0"/>
    <n v="0"/>
    <n v="0"/>
    <n v="0"/>
    <n v="0"/>
    <n v="0"/>
    <n v="3"/>
    <n v="11"/>
    <x v="0"/>
    <x v="16"/>
    <n v="2762"/>
    <n v="0"/>
    <n v="1"/>
    <n v="0"/>
    <n v="0"/>
    <n v="0"/>
    <n v="0"/>
    <n v="0"/>
    <n v="1"/>
    <n v="0"/>
    <n v="0"/>
    <x v="626"/>
    <n v="34"/>
    <n v="0"/>
    <x v="1"/>
    <s v=""/>
    <s v=""/>
    <n v="4"/>
    <s v=""/>
    <s v=""/>
  </r>
  <r>
    <s v="X1603"/>
    <x v="823"/>
    <n v="2"/>
    <n v="0"/>
    <x v="2"/>
    <n v="53"/>
    <n v="19"/>
    <n v="3"/>
    <n v="10"/>
    <n v="11"/>
    <n v="8"/>
    <n v="6"/>
    <n v="3"/>
    <n v="2"/>
    <n v="1"/>
    <n v="4"/>
    <n v="4"/>
    <n v="0"/>
    <n v="0"/>
    <n v="0"/>
    <n v="0"/>
    <n v="0"/>
    <n v="0"/>
    <n v="3"/>
    <n v="11"/>
    <x v="0"/>
    <x v="16"/>
    <n v="2284"/>
    <n v="0"/>
    <n v="1"/>
    <n v="0"/>
    <n v="0"/>
    <n v="0"/>
    <n v="0"/>
    <n v="0"/>
    <n v="1"/>
    <n v="0"/>
    <n v="0"/>
    <x v="154"/>
    <n v="45"/>
    <n v="0"/>
    <x v="1"/>
    <s v=""/>
    <s v=""/>
    <n v="19"/>
    <s v=""/>
    <s v=""/>
  </r>
  <r>
    <s v="X1604"/>
    <x v="824"/>
    <n v="1"/>
    <n v="0"/>
    <x v="1"/>
    <n v="77"/>
    <n v="12"/>
    <n v="11"/>
    <n v="10"/>
    <n v="3"/>
    <n v="12"/>
    <n v="9"/>
    <n v="3"/>
    <n v="2"/>
    <n v="1"/>
    <n v="3"/>
    <n v="6"/>
    <n v="0"/>
    <n v="0"/>
    <n v="0"/>
    <n v="0"/>
    <n v="0"/>
    <n v="0"/>
    <n v="3"/>
    <n v="11"/>
    <x v="0"/>
    <x v="39"/>
    <n v="2209"/>
    <n v="0"/>
    <n v="1"/>
    <n v="0"/>
    <n v="0"/>
    <n v="0"/>
    <n v="1"/>
    <n v="0"/>
    <n v="0"/>
    <n v="0"/>
    <n v="0"/>
    <x v="154"/>
    <n v="39"/>
    <n v="0"/>
    <x v="1"/>
    <s v=""/>
    <s v=""/>
    <n v="12"/>
    <s v=""/>
    <s v=""/>
  </r>
  <r>
    <s v="X1605"/>
    <x v="825"/>
    <n v="0"/>
    <n v="0"/>
    <x v="0"/>
    <n v="38"/>
    <n v="5"/>
    <n v="6"/>
    <n v="15"/>
    <n v="11"/>
    <n v="7"/>
    <n v="13"/>
    <n v="1"/>
    <n v="2"/>
    <n v="0"/>
    <n v="3"/>
    <n v="9"/>
    <n v="0"/>
    <n v="0"/>
    <n v="0"/>
    <n v="0"/>
    <n v="0"/>
    <n v="0"/>
    <n v="3"/>
    <n v="11"/>
    <x v="0"/>
    <x v="16"/>
    <n v="2731"/>
    <n v="0"/>
    <n v="1"/>
    <n v="0"/>
    <n v="0"/>
    <n v="0"/>
    <n v="1"/>
    <n v="0"/>
    <n v="0"/>
    <n v="0"/>
    <n v="0"/>
    <x v="154"/>
    <n v="31"/>
    <n v="0"/>
    <x v="1"/>
    <s v=""/>
    <s v=""/>
    <n v="5"/>
    <s v=""/>
    <s v=""/>
  </r>
  <r>
    <s v="X1606"/>
    <x v="826"/>
    <n v="1"/>
    <n v="0"/>
    <x v="1"/>
    <n v="78"/>
    <n v="12"/>
    <n v="4"/>
    <n v="6"/>
    <n v="11"/>
    <n v="8"/>
    <n v="16"/>
    <n v="2"/>
    <n v="2"/>
    <n v="0"/>
    <n v="3"/>
    <n v="8"/>
    <n v="0"/>
    <n v="0"/>
    <n v="0"/>
    <n v="0"/>
    <n v="0"/>
    <n v="0"/>
    <n v="3"/>
    <n v="11"/>
    <x v="0"/>
    <x v="42"/>
    <n v="2510"/>
    <n v="0"/>
    <n v="1"/>
    <n v="0"/>
    <n v="0"/>
    <n v="0"/>
    <n v="0"/>
    <n v="0"/>
    <n v="1"/>
    <n v="0"/>
    <n v="0"/>
    <x v="154"/>
    <n v="25"/>
    <n v="0"/>
    <x v="1"/>
    <s v=""/>
    <s v=""/>
    <n v="12"/>
    <s v=""/>
    <s v=""/>
  </r>
  <r>
    <s v="X1607"/>
    <x v="827"/>
    <n v="1"/>
    <n v="0"/>
    <x v="1"/>
    <n v="29"/>
    <n v="8"/>
    <n v="4"/>
    <n v="20"/>
    <n v="6"/>
    <n v="3"/>
    <n v="16"/>
    <n v="1"/>
    <n v="1"/>
    <n v="0"/>
    <n v="3"/>
    <n v="5"/>
    <n v="0"/>
    <n v="0"/>
    <n v="0"/>
    <n v="0"/>
    <n v="0"/>
    <n v="0"/>
    <n v="3"/>
    <n v="11"/>
    <x v="0"/>
    <x v="16"/>
    <n v="2181"/>
    <n v="0"/>
    <n v="1"/>
    <n v="0"/>
    <n v="0"/>
    <n v="0"/>
    <n v="0"/>
    <n v="0"/>
    <n v="1"/>
    <n v="0"/>
    <n v="0"/>
    <x v="154"/>
    <n v="25"/>
    <n v="0"/>
    <x v="1"/>
    <s v=""/>
    <s v=""/>
    <n v="8"/>
    <s v=""/>
    <s v=""/>
  </r>
  <r>
    <s v="X1608"/>
    <x v="828"/>
    <n v="1"/>
    <n v="0"/>
    <x v="1"/>
    <n v="5"/>
    <n v="4"/>
    <n v="12"/>
    <n v="5"/>
    <n v="3"/>
    <n v="16"/>
    <n v="17"/>
    <n v="2"/>
    <n v="2"/>
    <n v="0"/>
    <n v="3"/>
    <n v="7"/>
    <n v="0"/>
    <n v="0"/>
    <n v="0"/>
    <n v="0"/>
    <n v="0"/>
    <n v="0"/>
    <n v="3"/>
    <n v="11"/>
    <x v="0"/>
    <x v="38"/>
    <n v="2767"/>
    <n v="0"/>
    <n v="1"/>
    <n v="0"/>
    <n v="0"/>
    <n v="0"/>
    <n v="0"/>
    <n v="1"/>
    <n v="0"/>
    <n v="0"/>
    <n v="0"/>
    <x v="154"/>
    <n v="23"/>
    <n v="0"/>
    <x v="1"/>
    <s v=""/>
    <s v=""/>
    <n v="4"/>
    <s v=""/>
    <s v=""/>
  </r>
  <r>
    <s v="X1609"/>
    <x v="829"/>
    <n v="1"/>
    <n v="0"/>
    <x v="1"/>
    <n v="16"/>
    <n v="0"/>
    <n v="7"/>
    <n v="5"/>
    <n v="26"/>
    <n v="2"/>
    <n v="17"/>
    <n v="2"/>
    <n v="2"/>
    <n v="0"/>
    <n v="3"/>
    <n v="7"/>
    <n v="0"/>
    <n v="0"/>
    <n v="0"/>
    <n v="0"/>
    <n v="0"/>
    <n v="0"/>
    <n v="3"/>
    <n v="11"/>
    <x v="0"/>
    <x v="21"/>
    <n v="2466"/>
    <n v="0"/>
    <n v="1"/>
    <n v="0"/>
    <n v="0"/>
    <n v="0"/>
    <n v="1"/>
    <n v="0"/>
    <n v="0"/>
    <n v="0"/>
    <n v="0"/>
    <x v="154"/>
    <n v="23"/>
    <n v="0"/>
    <x v="1"/>
    <s v=""/>
    <s v=""/>
    <n v="0"/>
    <s v=""/>
    <s v=""/>
  </r>
  <r>
    <s v="X1613"/>
    <x v="830"/>
    <n v="1"/>
    <n v="1"/>
    <x v="2"/>
    <n v="95"/>
    <n v="17"/>
    <n v="8"/>
    <n v="14"/>
    <n v="10"/>
    <n v="4"/>
    <n v="3"/>
    <n v="2"/>
    <n v="1"/>
    <n v="0"/>
    <n v="4"/>
    <n v="7"/>
    <n v="0"/>
    <n v="0"/>
    <n v="0"/>
    <n v="0"/>
    <n v="0"/>
    <n v="0"/>
    <n v="3"/>
    <n v="11"/>
    <x v="0"/>
    <x v="23"/>
    <n v="2481"/>
    <n v="0"/>
    <n v="1"/>
    <n v="0"/>
    <n v="0"/>
    <n v="0"/>
    <n v="0"/>
    <n v="0"/>
    <n v="1"/>
    <n v="0"/>
    <n v="0"/>
    <x v="155"/>
    <n v="50"/>
    <n v="0"/>
    <x v="1"/>
    <s v=""/>
    <s v=""/>
    <n v="17"/>
    <s v=""/>
    <s v=""/>
  </r>
  <r>
    <s v="X1614"/>
    <x v="831"/>
    <n v="1"/>
    <n v="0"/>
    <x v="1"/>
    <n v="49"/>
    <n v="22"/>
    <n v="2"/>
    <n v="18"/>
    <n v="0"/>
    <n v="2"/>
    <n v="12"/>
    <n v="3"/>
    <n v="3"/>
    <n v="0"/>
    <n v="3"/>
    <n v="8"/>
    <n v="0"/>
    <n v="0"/>
    <n v="0"/>
    <n v="0"/>
    <n v="0"/>
    <n v="0"/>
    <n v="3"/>
    <n v="11"/>
    <x v="0"/>
    <x v="24"/>
    <n v="2396"/>
    <n v="0"/>
    <n v="1"/>
    <n v="0"/>
    <n v="0"/>
    <n v="0"/>
    <n v="0"/>
    <n v="0"/>
    <n v="1"/>
    <n v="0"/>
    <n v="0"/>
    <x v="155"/>
    <n v="32"/>
    <n v="0"/>
    <x v="1"/>
    <s v=""/>
    <s v=""/>
    <n v="22"/>
    <s v=""/>
    <s v=""/>
  </r>
  <r>
    <s v="X1619"/>
    <x v="832"/>
    <n v="1"/>
    <n v="1"/>
    <x v="2"/>
    <n v="83"/>
    <n v="22"/>
    <n v="0"/>
    <n v="19"/>
    <n v="6"/>
    <n v="5"/>
    <n v="3"/>
    <n v="2"/>
    <n v="2"/>
    <n v="0"/>
    <n v="3"/>
    <n v="6"/>
    <n v="0"/>
    <n v="0"/>
    <n v="0"/>
    <n v="0"/>
    <n v="0"/>
    <n v="0"/>
    <n v="3"/>
    <n v="11"/>
    <x v="0"/>
    <x v="21"/>
    <n v="2169"/>
    <n v="0"/>
    <n v="1"/>
    <n v="0"/>
    <n v="0"/>
    <n v="0"/>
    <n v="1"/>
    <n v="0"/>
    <n v="0"/>
    <n v="0"/>
    <n v="0"/>
    <x v="156"/>
    <n v="49"/>
    <n v="0"/>
    <x v="1"/>
    <s v=""/>
    <s v=""/>
    <n v="22"/>
    <s v=""/>
    <s v=""/>
  </r>
  <r>
    <s v="X1621"/>
    <x v="833"/>
    <n v="1"/>
    <n v="1"/>
    <x v="2"/>
    <n v="34"/>
    <n v="48"/>
    <n v="0"/>
    <n v="2"/>
    <n v="0"/>
    <n v="0"/>
    <n v="5"/>
    <n v="2"/>
    <n v="2"/>
    <n v="0"/>
    <n v="3"/>
    <n v="7"/>
    <n v="0"/>
    <n v="0"/>
    <n v="0"/>
    <n v="0"/>
    <n v="0"/>
    <n v="0"/>
    <n v="3"/>
    <n v="11"/>
    <x v="0"/>
    <x v="14"/>
    <n v="2359"/>
    <n v="0"/>
    <n v="1"/>
    <n v="0"/>
    <n v="0"/>
    <n v="0"/>
    <n v="0"/>
    <n v="0"/>
    <n v="1"/>
    <n v="0"/>
    <n v="0"/>
    <x v="156"/>
    <n v="45"/>
    <n v="0"/>
    <x v="1"/>
    <s v=""/>
    <s v=""/>
    <n v="48"/>
    <s v=""/>
    <s v=""/>
  </r>
  <r>
    <s v="X1623"/>
    <x v="834"/>
    <n v="1"/>
    <n v="0"/>
    <x v="1"/>
    <n v="81"/>
    <n v="5"/>
    <n v="1"/>
    <n v="7"/>
    <n v="17"/>
    <n v="14"/>
    <n v="11"/>
    <n v="2"/>
    <n v="2"/>
    <n v="1"/>
    <n v="3"/>
    <n v="6"/>
    <n v="0"/>
    <n v="0"/>
    <n v="0"/>
    <n v="0"/>
    <n v="0"/>
    <n v="0"/>
    <n v="3"/>
    <n v="11"/>
    <x v="0"/>
    <x v="38"/>
    <n v="2454"/>
    <n v="0"/>
    <n v="1"/>
    <n v="0"/>
    <n v="0"/>
    <n v="0"/>
    <n v="1"/>
    <n v="0"/>
    <n v="0"/>
    <n v="0"/>
    <n v="0"/>
    <x v="156"/>
    <n v="33"/>
    <n v="0"/>
    <x v="1"/>
    <s v=""/>
    <s v=""/>
    <n v="5"/>
    <s v=""/>
    <s v=""/>
  </r>
  <r>
    <s v="X1624"/>
    <x v="835"/>
    <n v="1"/>
    <n v="0"/>
    <x v="1"/>
    <n v="43"/>
    <n v="7"/>
    <n v="10"/>
    <n v="13"/>
    <n v="3"/>
    <n v="11"/>
    <n v="11"/>
    <n v="2"/>
    <n v="2"/>
    <n v="0"/>
    <n v="3"/>
    <n v="7"/>
    <n v="0"/>
    <n v="0"/>
    <n v="0"/>
    <n v="0"/>
    <n v="0"/>
    <n v="0"/>
    <n v="3"/>
    <n v="11"/>
    <x v="0"/>
    <x v="37"/>
    <n v="2484"/>
    <n v="0"/>
    <n v="1"/>
    <n v="0"/>
    <n v="0"/>
    <n v="0"/>
    <n v="0"/>
    <n v="0"/>
    <n v="1"/>
    <n v="0"/>
    <n v="0"/>
    <x v="156"/>
    <n v="33"/>
    <n v="0"/>
    <x v="1"/>
    <s v=""/>
    <s v=""/>
    <n v="7"/>
    <s v=""/>
    <s v=""/>
  </r>
  <r>
    <s v="X1625"/>
    <x v="836"/>
    <n v="1"/>
    <n v="0"/>
    <x v="1"/>
    <n v="34"/>
    <n v="8"/>
    <n v="7"/>
    <n v="9"/>
    <n v="13"/>
    <n v="6"/>
    <n v="12"/>
    <n v="2"/>
    <n v="2"/>
    <n v="0"/>
    <n v="3"/>
    <n v="8"/>
    <n v="0"/>
    <n v="0"/>
    <n v="0"/>
    <n v="0"/>
    <n v="0"/>
    <n v="0"/>
    <n v="3"/>
    <n v="11"/>
    <x v="0"/>
    <x v="16"/>
    <n v="2460"/>
    <n v="0"/>
    <n v="1"/>
    <n v="0"/>
    <n v="0"/>
    <n v="0"/>
    <n v="1"/>
    <n v="0"/>
    <n v="0"/>
    <n v="0"/>
    <n v="0"/>
    <x v="156"/>
    <n v="31"/>
    <n v="0"/>
    <x v="1"/>
    <s v=""/>
    <s v=""/>
    <n v="8"/>
    <s v=""/>
    <s v=""/>
  </r>
  <r>
    <s v="X1627"/>
    <x v="837"/>
    <n v="1"/>
    <n v="0"/>
    <x v="1"/>
    <n v="99"/>
    <n v="5"/>
    <n v="10"/>
    <n v="13"/>
    <n v="3"/>
    <n v="8"/>
    <n v="16"/>
    <n v="1"/>
    <n v="1"/>
    <n v="0"/>
    <n v="3"/>
    <n v="8"/>
    <n v="0"/>
    <n v="0"/>
    <n v="0"/>
    <n v="0"/>
    <n v="0"/>
    <n v="0"/>
    <n v="3"/>
    <n v="11"/>
    <x v="0"/>
    <x v="11"/>
    <n v="2682"/>
    <n v="0"/>
    <n v="1"/>
    <n v="0"/>
    <n v="0"/>
    <n v="0"/>
    <n v="1"/>
    <n v="0"/>
    <n v="0"/>
    <n v="0"/>
    <n v="0"/>
    <x v="156"/>
    <n v="23"/>
    <n v="0"/>
    <x v="1"/>
    <s v=""/>
    <s v=""/>
    <n v="5"/>
    <s v=""/>
    <s v=""/>
  </r>
  <r>
    <s v="X1628"/>
    <x v="838"/>
    <n v="1"/>
    <n v="0"/>
    <x v="1"/>
    <n v="86"/>
    <n v="3"/>
    <n v="1"/>
    <n v="8"/>
    <n v="23"/>
    <n v="2"/>
    <n v="18"/>
    <n v="3"/>
    <n v="2"/>
    <n v="1"/>
    <n v="3"/>
    <n v="3"/>
    <n v="0"/>
    <n v="0"/>
    <n v="0"/>
    <n v="0"/>
    <n v="0"/>
    <n v="0"/>
    <n v="3"/>
    <n v="11"/>
    <x v="0"/>
    <x v="42"/>
    <n v="2282"/>
    <n v="0"/>
    <n v="1"/>
    <n v="0"/>
    <n v="0"/>
    <n v="0"/>
    <n v="0"/>
    <n v="0"/>
    <n v="1"/>
    <n v="0"/>
    <n v="0"/>
    <x v="156"/>
    <n v="19"/>
    <n v="0"/>
    <x v="1"/>
    <s v=""/>
    <s v=""/>
    <n v="3"/>
    <s v=""/>
    <s v=""/>
  </r>
  <r>
    <s v="X1633"/>
    <x v="839"/>
    <n v="1"/>
    <n v="1"/>
    <x v="2"/>
    <n v="25"/>
    <n v="35"/>
    <n v="1"/>
    <n v="16"/>
    <n v="0"/>
    <n v="1"/>
    <n v="1"/>
    <n v="2"/>
    <n v="2"/>
    <n v="0"/>
    <n v="3"/>
    <n v="7"/>
    <n v="0"/>
    <n v="0"/>
    <n v="0"/>
    <n v="0"/>
    <n v="0"/>
    <n v="0"/>
    <n v="3"/>
    <n v="11"/>
    <x v="0"/>
    <x v="2"/>
    <n v="2355"/>
    <n v="0"/>
    <n v="1"/>
    <n v="0"/>
    <n v="0"/>
    <n v="0"/>
    <n v="0"/>
    <n v="0"/>
    <n v="0"/>
    <n v="1"/>
    <n v="0"/>
    <x v="157"/>
    <n v="52"/>
    <n v="0"/>
    <x v="1"/>
    <s v=""/>
    <s v=""/>
    <n v="35"/>
    <s v=""/>
    <s v=""/>
  </r>
  <r>
    <s v="X1635"/>
    <x v="840"/>
    <n v="1"/>
    <n v="1"/>
    <x v="2"/>
    <n v="92"/>
    <n v="34"/>
    <n v="1"/>
    <n v="14"/>
    <n v="0"/>
    <n v="0"/>
    <n v="5"/>
    <n v="3"/>
    <n v="2"/>
    <n v="0"/>
    <n v="3"/>
    <n v="8"/>
    <n v="0"/>
    <n v="0"/>
    <n v="0"/>
    <n v="0"/>
    <n v="0"/>
    <n v="1"/>
    <n v="3"/>
    <n v="11"/>
    <x v="0"/>
    <x v="6"/>
    <n v="2762"/>
    <n v="0"/>
    <n v="1"/>
    <n v="0"/>
    <n v="0"/>
    <n v="0"/>
    <n v="0"/>
    <n v="0"/>
    <n v="1"/>
    <n v="0"/>
    <n v="0"/>
    <x v="157"/>
    <n v="44"/>
    <n v="0"/>
    <x v="1"/>
    <s v=""/>
    <s v=""/>
    <n v="34"/>
    <s v=""/>
    <s v=""/>
  </r>
  <r>
    <s v="X1644"/>
    <x v="841"/>
    <n v="1"/>
    <n v="1"/>
    <x v="2"/>
    <n v="50"/>
    <n v="20"/>
    <n v="2"/>
    <n v="23"/>
    <n v="3"/>
    <n v="1"/>
    <n v="4"/>
    <n v="5"/>
    <n v="3"/>
    <n v="0"/>
    <n v="4"/>
    <n v="8"/>
    <n v="0"/>
    <n v="0"/>
    <n v="0"/>
    <n v="0"/>
    <n v="0"/>
    <n v="0"/>
    <n v="3"/>
    <n v="11"/>
    <x v="0"/>
    <x v="26"/>
    <n v="2663"/>
    <n v="0"/>
    <n v="1"/>
    <n v="0"/>
    <n v="0"/>
    <n v="0"/>
    <n v="0"/>
    <n v="0"/>
    <n v="0"/>
    <n v="0"/>
    <n v="1"/>
    <x v="158"/>
    <n v="45"/>
    <n v="0"/>
    <x v="1"/>
    <s v=""/>
    <s v=""/>
    <n v="20"/>
    <s v=""/>
    <s v=""/>
  </r>
  <r>
    <s v="X1646"/>
    <x v="842"/>
    <n v="1"/>
    <n v="0"/>
    <x v="1"/>
    <n v="88"/>
    <n v="13"/>
    <n v="1"/>
    <n v="29"/>
    <n v="3"/>
    <n v="0"/>
    <n v="7"/>
    <n v="2"/>
    <n v="2"/>
    <n v="0"/>
    <n v="3"/>
    <n v="8"/>
    <n v="0"/>
    <n v="0"/>
    <n v="0"/>
    <n v="0"/>
    <n v="0"/>
    <n v="0"/>
    <n v="3"/>
    <n v="11"/>
    <x v="0"/>
    <x v="47"/>
    <n v="2633"/>
    <n v="0"/>
    <n v="1"/>
    <n v="0"/>
    <n v="0"/>
    <n v="0"/>
    <n v="0"/>
    <n v="0"/>
    <n v="0"/>
    <n v="1"/>
    <n v="0"/>
    <x v="158"/>
    <n v="39"/>
    <n v="0"/>
    <x v="1"/>
    <s v=""/>
    <s v=""/>
    <n v="13"/>
    <s v=""/>
    <s v=""/>
  </r>
  <r>
    <s v="X1650"/>
    <x v="843"/>
    <n v="2"/>
    <n v="0"/>
    <x v="2"/>
    <n v="96"/>
    <n v="8"/>
    <n v="2"/>
    <n v="15"/>
    <n v="0"/>
    <n v="10"/>
    <n v="18"/>
    <n v="4"/>
    <n v="3"/>
    <n v="1"/>
    <n v="3"/>
    <n v="5"/>
    <n v="0"/>
    <n v="0"/>
    <n v="0"/>
    <n v="0"/>
    <n v="0"/>
    <n v="0"/>
    <n v="3"/>
    <n v="11"/>
    <x v="0"/>
    <x v="8"/>
    <n v="2574"/>
    <n v="0"/>
    <n v="1"/>
    <n v="0"/>
    <n v="0"/>
    <n v="0"/>
    <n v="0"/>
    <n v="0"/>
    <n v="1"/>
    <n v="0"/>
    <n v="0"/>
    <x v="158"/>
    <n v="17"/>
    <n v="0"/>
    <x v="1"/>
    <s v=""/>
    <s v=""/>
    <n v="8"/>
    <s v=""/>
    <s v=""/>
  </r>
  <r>
    <s v="X1652"/>
    <x v="844"/>
    <n v="0"/>
    <n v="1"/>
    <x v="1"/>
    <n v="97"/>
    <n v="35"/>
    <n v="0"/>
    <n v="13"/>
    <n v="2"/>
    <n v="0"/>
    <n v="2"/>
    <n v="2"/>
    <n v="2"/>
    <n v="0"/>
    <n v="3"/>
    <n v="8"/>
    <n v="0"/>
    <n v="0"/>
    <n v="0"/>
    <n v="0"/>
    <n v="0"/>
    <n v="0"/>
    <n v="3"/>
    <n v="11"/>
    <x v="0"/>
    <x v="11"/>
    <n v="2393"/>
    <n v="0"/>
    <n v="1"/>
    <n v="0"/>
    <n v="0"/>
    <n v="0"/>
    <n v="0"/>
    <n v="0"/>
    <n v="1"/>
    <n v="0"/>
    <n v="0"/>
    <x v="159"/>
    <n v="48"/>
    <n v="0"/>
    <x v="1"/>
    <s v=""/>
    <s v=""/>
    <n v="35"/>
    <s v=""/>
    <s v=""/>
  </r>
  <r>
    <s v="X1655"/>
    <x v="845"/>
    <n v="1"/>
    <n v="0"/>
    <x v="1"/>
    <n v="41"/>
    <n v="7"/>
    <n v="4"/>
    <n v="23"/>
    <n v="7"/>
    <n v="0"/>
    <n v="11"/>
    <n v="1"/>
    <n v="1"/>
    <n v="0"/>
    <n v="3"/>
    <n v="7"/>
    <n v="0"/>
    <n v="0"/>
    <n v="0"/>
    <n v="0"/>
    <n v="0"/>
    <n v="0"/>
    <n v="3"/>
    <n v="11"/>
    <x v="0"/>
    <x v="38"/>
    <n v="2403"/>
    <n v="0"/>
    <n v="1"/>
    <n v="0"/>
    <n v="0"/>
    <n v="0"/>
    <n v="0"/>
    <n v="0"/>
    <n v="0"/>
    <n v="1"/>
    <n v="0"/>
    <x v="159"/>
    <n v="30"/>
    <n v="0"/>
    <x v="1"/>
    <s v=""/>
    <s v=""/>
    <n v="7"/>
    <s v=""/>
    <s v=""/>
  </r>
  <r>
    <s v="X1657"/>
    <x v="846"/>
    <n v="1"/>
    <n v="2"/>
    <x v="3"/>
    <n v="33"/>
    <n v="21"/>
    <n v="12"/>
    <n v="12"/>
    <n v="0"/>
    <n v="3"/>
    <n v="3"/>
    <n v="3"/>
    <n v="2"/>
    <n v="0"/>
    <n v="4"/>
    <n v="4"/>
    <n v="0"/>
    <n v="0"/>
    <n v="0"/>
    <n v="0"/>
    <n v="0"/>
    <n v="0"/>
    <n v="3"/>
    <n v="11"/>
    <x v="0"/>
    <x v="1"/>
    <n v="2163"/>
    <n v="0"/>
    <n v="1"/>
    <n v="0"/>
    <n v="0"/>
    <n v="0"/>
    <n v="0"/>
    <n v="0"/>
    <n v="0"/>
    <n v="1"/>
    <n v="0"/>
    <x v="160"/>
    <n v="45"/>
    <n v="0"/>
    <x v="1"/>
    <s v=""/>
    <s v=""/>
    <n v="21"/>
    <s v=""/>
    <s v=""/>
  </r>
  <r>
    <s v="X1660"/>
    <x v="847"/>
    <n v="0"/>
    <n v="2"/>
    <x v="2"/>
    <n v="15"/>
    <n v="27"/>
    <n v="2"/>
    <n v="7"/>
    <n v="0"/>
    <n v="2"/>
    <n v="13"/>
    <n v="1"/>
    <n v="1"/>
    <n v="0"/>
    <n v="3"/>
    <n v="5"/>
    <n v="0"/>
    <n v="0"/>
    <n v="0"/>
    <n v="0"/>
    <n v="0"/>
    <n v="0"/>
    <n v="3"/>
    <n v="11"/>
    <x v="0"/>
    <x v="24"/>
    <n v="2281"/>
    <n v="0"/>
    <n v="1"/>
    <n v="0"/>
    <n v="0"/>
    <n v="0"/>
    <n v="1"/>
    <n v="0"/>
    <n v="0"/>
    <n v="0"/>
    <n v="0"/>
    <x v="160"/>
    <n v="25"/>
    <n v="0"/>
    <x v="1"/>
    <s v=""/>
    <s v=""/>
    <n v="27"/>
    <s v=""/>
    <s v=""/>
  </r>
  <r>
    <s v="X1661"/>
    <x v="848"/>
    <n v="1"/>
    <n v="0"/>
    <x v="1"/>
    <n v="1"/>
    <n v="13"/>
    <n v="3"/>
    <n v="8"/>
    <n v="7"/>
    <n v="4"/>
    <n v="16"/>
    <n v="2"/>
    <n v="1"/>
    <n v="0"/>
    <n v="3"/>
    <n v="9"/>
    <n v="0"/>
    <n v="0"/>
    <n v="0"/>
    <n v="0"/>
    <n v="0"/>
    <n v="0"/>
    <n v="3"/>
    <n v="11"/>
    <x v="1"/>
    <x v="43"/>
    <n v="2809"/>
    <n v="0"/>
    <n v="1"/>
    <n v="0"/>
    <n v="0"/>
    <n v="0"/>
    <n v="1"/>
    <n v="0"/>
    <n v="0"/>
    <n v="0"/>
    <n v="0"/>
    <x v="160"/>
    <n v="19"/>
    <n v="0"/>
    <x v="1"/>
    <s v=""/>
    <s v=""/>
    <n v="13"/>
    <s v=""/>
    <s v=""/>
  </r>
  <r>
    <s v="X1662"/>
    <x v="849"/>
    <n v="1"/>
    <n v="0"/>
    <x v="1"/>
    <n v="95"/>
    <n v="15"/>
    <n v="4"/>
    <n v="13"/>
    <n v="0"/>
    <n v="0"/>
    <n v="19"/>
    <n v="1"/>
    <n v="1"/>
    <n v="1"/>
    <n v="2"/>
    <n v="7"/>
    <n v="1"/>
    <n v="0"/>
    <n v="0"/>
    <n v="0"/>
    <n v="0"/>
    <n v="0"/>
    <n v="3"/>
    <n v="11"/>
    <x v="0"/>
    <x v="8"/>
    <n v="2435"/>
    <n v="0"/>
    <n v="1"/>
    <n v="0"/>
    <n v="0"/>
    <n v="0"/>
    <n v="0"/>
    <n v="0"/>
    <n v="0"/>
    <n v="1"/>
    <n v="0"/>
    <x v="160"/>
    <n v="13"/>
    <n v="1"/>
    <x v="1"/>
    <s v=""/>
    <s v=""/>
    <n v="15"/>
    <s v=""/>
    <s v=""/>
  </r>
  <r>
    <s v="X1663"/>
    <x v="850"/>
    <n v="1"/>
    <n v="0"/>
    <x v="1"/>
    <n v="80"/>
    <n v="37"/>
    <n v="0"/>
    <n v="7"/>
    <n v="3"/>
    <n v="0"/>
    <n v="3"/>
    <n v="1"/>
    <n v="2"/>
    <n v="0"/>
    <n v="3"/>
    <n v="5"/>
    <n v="0"/>
    <n v="0"/>
    <n v="0"/>
    <n v="0"/>
    <n v="0"/>
    <n v="0"/>
    <n v="3"/>
    <n v="11"/>
    <x v="0"/>
    <x v="35"/>
    <n v="2369"/>
    <n v="0"/>
    <n v="1"/>
    <n v="0"/>
    <n v="0"/>
    <n v="0"/>
    <n v="0"/>
    <n v="0"/>
    <n v="0"/>
    <n v="1"/>
    <n v="0"/>
    <x v="627"/>
    <n v="44"/>
    <n v="0"/>
    <x v="1"/>
    <s v=""/>
    <s v=""/>
    <n v="37"/>
    <s v=""/>
    <s v=""/>
  </r>
  <r>
    <s v="X1664"/>
    <x v="851"/>
    <n v="1"/>
    <n v="0"/>
    <x v="1"/>
    <n v="2"/>
    <n v="7"/>
    <n v="10"/>
    <n v="13"/>
    <n v="16"/>
    <n v="0"/>
    <n v="4"/>
    <n v="2"/>
    <n v="3"/>
    <n v="0"/>
    <n v="3"/>
    <n v="8"/>
    <n v="0"/>
    <n v="0"/>
    <n v="0"/>
    <n v="0"/>
    <n v="0"/>
    <n v="0"/>
    <n v="3"/>
    <n v="11"/>
    <x v="0"/>
    <x v="24"/>
    <n v="2251"/>
    <n v="0"/>
    <n v="1"/>
    <n v="0"/>
    <n v="0"/>
    <n v="0"/>
    <n v="0"/>
    <n v="1"/>
    <n v="0"/>
    <n v="0"/>
    <n v="0"/>
    <x v="627"/>
    <n v="42"/>
    <n v="0"/>
    <x v="1"/>
    <s v=""/>
    <s v=""/>
    <n v="7"/>
    <s v=""/>
    <s v=""/>
  </r>
  <r>
    <s v="X1665"/>
    <x v="852"/>
    <n v="1"/>
    <n v="0"/>
    <x v="1"/>
    <n v="45"/>
    <n v="10"/>
    <n v="1"/>
    <n v="18"/>
    <n v="10"/>
    <n v="4"/>
    <n v="7"/>
    <n v="1"/>
    <n v="1"/>
    <n v="1"/>
    <n v="2"/>
    <n v="9"/>
    <n v="0"/>
    <n v="0"/>
    <n v="0"/>
    <n v="0"/>
    <n v="0"/>
    <n v="0"/>
    <n v="3"/>
    <n v="11"/>
    <x v="0"/>
    <x v="7"/>
    <n v="2730"/>
    <n v="0"/>
    <n v="1"/>
    <n v="0"/>
    <n v="0"/>
    <n v="0"/>
    <n v="0"/>
    <n v="0"/>
    <n v="1"/>
    <n v="0"/>
    <n v="0"/>
    <x v="627"/>
    <n v="36"/>
    <n v="0"/>
    <x v="1"/>
    <s v=""/>
    <s v=""/>
    <n v="10"/>
    <s v=""/>
    <s v=""/>
  </r>
  <r>
    <s v="X1668"/>
    <x v="853"/>
    <n v="2"/>
    <n v="0"/>
    <x v="2"/>
    <n v="9"/>
    <n v="3"/>
    <n v="2"/>
    <n v="8"/>
    <n v="20"/>
    <n v="0"/>
    <n v="17"/>
    <n v="2"/>
    <n v="2"/>
    <n v="1"/>
    <n v="2"/>
    <n v="7"/>
    <n v="0"/>
    <n v="0"/>
    <n v="0"/>
    <n v="0"/>
    <n v="0"/>
    <n v="0"/>
    <n v="3"/>
    <n v="11"/>
    <x v="0"/>
    <x v="37"/>
    <n v="2201"/>
    <n v="0"/>
    <n v="1"/>
    <n v="0"/>
    <n v="0"/>
    <n v="0"/>
    <n v="0"/>
    <n v="0"/>
    <n v="1"/>
    <n v="0"/>
    <n v="0"/>
    <x v="627"/>
    <n v="16"/>
    <n v="0"/>
    <x v="1"/>
    <s v=""/>
    <s v=""/>
    <n v="3"/>
    <s v=""/>
    <s v=""/>
  </r>
  <r>
    <s v="X1670"/>
    <x v="854"/>
    <n v="1"/>
    <n v="1"/>
    <x v="2"/>
    <n v="48"/>
    <n v="9"/>
    <n v="4"/>
    <n v="17"/>
    <n v="10"/>
    <n v="2"/>
    <n v="7"/>
    <n v="4"/>
    <n v="3"/>
    <n v="0"/>
    <n v="3"/>
    <n v="8"/>
    <n v="0"/>
    <n v="0"/>
    <n v="0"/>
    <n v="0"/>
    <n v="0"/>
    <n v="0"/>
    <n v="3"/>
    <n v="11"/>
    <x v="0"/>
    <x v="5"/>
    <n v="2469"/>
    <n v="0"/>
    <n v="1"/>
    <n v="0"/>
    <n v="0"/>
    <n v="0"/>
    <n v="0"/>
    <n v="0"/>
    <n v="1"/>
    <n v="0"/>
    <n v="0"/>
    <x v="161"/>
    <n v="35"/>
    <n v="0"/>
    <x v="1"/>
    <s v=""/>
    <s v=""/>
    <n v="9"/>
    <s v=""/>
    <s v=""/>
  </r>
  <r>
    <s v="X1681"/>
    <x v="855"/>
    <n v="1"/>
    <n v="0"/>
    <x v="1"/>
    <n v="14"/>
    <n v="19"/>
    <n v="3"/>
    <n v="19"/>
    <n v="3"/>
    <n v="1"/>
    <n v="3"/>
    <n v="2"/>
    <n v="2"/>
    <n v="0"/>
    <n v="3"/>
    <n v="7"/>
    <n v="0"/>
    <n v="0"/>
    <n v="0"/>
    <n v="0"/>
    <n v="0"/>
    <n v="0"/>
    <n v="3"/>
    <n v="11"/>
    <x v="0"/>
    <x v="12"/>
    <n v="2213"/>
    <n v="0"/>
    <n v="1"/>
    <n v="0"/>
    <n v="0"/>
    <n v="0"/>
    <n v="0"/>
    <n v="0"/>
    <n v="0"/>
    <n v="0"/>
    <n v="1"/>
    <x v="162"/>
    <n v="42"/>
    <n v="0"/>
    <x v="1"/>
    <s v=""/>
    <s v=""/>
    <n v="19"/>
    <s v=""/>
    <s v=""/>
  </r>
  <r>
    <s v="X1682"/>
    <x v="856"/>
    <n v="1"/>
    <n v="1"/>
    <x v="2"/>
    <n v="55"/>
    <n v="13"/>
    <n v="2"/>
    <n v="14"/>
    <n v="8"/>
    <n v="7"/>
    <n v="4"/>
    <n v="4"/>
    <n v="2"/>
    <n v="0"/>
    <n v="4"/>
    <n v="6"/>
    <n v="0"/>
    <n v="0"/>
    <n v="0"/>
    <n v="0"/>
    <n v="0"/>
    <n v="0"/>
    <n v="3"/>
    <n v="11"/>
    <x v="0"/>
    <x v="23"/>
    <n v="2243"/>
    <n v="0"/>
    <n v="1"/>
    <n v="0"/>
    <n v="0"/>
    <n v="0"/>
    <n v="0"/>
    <n v="0"/>
    <n v="1"/>
    <n v="0"/>
    <n v="0"/>
    <x v="162"/>
    <n v="40"/>
    <n v="0"/>
    <x v="1"/>
    <s v=""/>
    <s v=""/>
    <n v="13"/>
    <s v=""/>
    <s v=""/>
  </r>
  <r>
    <s v="X1683"/>
    <x v="857"/>
    <n v="1"/>
    <n v="0"/>
    <x v="1"/>
    <n v="7"/>
    <n v="14"/>
    <n v="7"/>
    <n v="11"/>
    <n v="11"/>
    <n v="0"/>
    <n v="5"/>
    <n v="2"/>
    <n v="2"/>
    <n v="0"/>
    <n v="3"/>
    <n v="8"/>
    <n v="0"/>
    <n v="0"/>
    <n v="0"/>
    <n v="0"/>
    <n v="0"/>
    <n v="0"/>
    <n v="3"/>
    <n v="11"/>
    <x v="0"/>
    <x v="26"/>
    <n v="2544"/>
    <n v="0"/>
    <n v="1"/>
    <n v="0"/>
    <n v="0"/>
    <n v="0"/>
    <n v="0"/>
    <n v="0"/>
    <n v="1"/>
    <n v="0"/>
    <n v="0"/>
    <x v="162"/>
    <n v="38"/>
    <n v="0"/>
    <x v="1"/>
    <s v=""/>
    <s v=""/>
    <n v="14"/>
    <s v=""/>
    <s v=""/>
  </r>
  <r>
    <s v="X1687"/>
    <x v="858"/>
    <n v="1"/>
    <n v="1"/>
    <x v="2"/>
    <n v="40"/>
    <n v="28"/>
    <n v="0"/>
    <n v="11"/>
    <n v="0"/>
    <n v="0"/>
    <n v="9"/>
    <n v="3"/>
    <n v="2"/>
    <n v="0"/>
    <n v="3"/>
    <n v="8"/>
    <n v="0"/>
    <n v="0"/>
    <n v="0"/>
    <n v="0"/>
    <n v="0"/>
    <n v="0"/>
    <n v="3"/>
    <n v="11"/>
    <x v="0"/>
    <x v="23"/>
    <n v="2517"/>
    <n v="0"/>
    <n v="1"/>
    <n v="0"/>
    <n v="0"/>
    <n v="0"/>
    <n v="0"/>
    <n v="0"/>
    <n v="1"/>
    <n v="0"/>
    <n v="0"/>
    <x v="162"/>
    <n v="30"/>
    <n v="0"/>
    <x v="1"/>
    <s v=""/>
    <s v=""/>
    <n v="28"/>
    <s v=""/>
    <s v=""/>
  </r>
  <r>
    <s v="X1691"/>
    <x v="859"/>
    <n v="1"/>
    <n v="1"/>
    <x v="2"/>
    <n v="79"/>
    <n v="16"/>
    <n v="2"/>
    <n v="11"/>
    <n v="3"/>
    <n v="0"/>
    <n v="16"/>
    <n v="2"/>
    <n v="1"/>
    <n v="1"/>
    <n v="2"/>
    <n v="8"/>
    <n v="1"/>
    <n v="0"/>
    <n v="0"/>
    <n v="0"/>
    <n v="0"/>
    <n v="0"/>
    <n v="3"/>
    <n v="11"/>
    <x v="0"/>
    <x v="35"/>
    <n v="2580"/>
    <n v="0"/>
    <n v="1"/>
    <n v="0"/>
    <n v="0"/>
    <n v="0"/>
    <n v="1"/>
    <n v="0"/>
    <n v="0"/>
    <n v="0"/>
    <n v="0"/>
    <x v="162"/>
    <n v="16"/>
    <n v="1"/>
    <x v="1"/>
    <s v=""/>
    <s v=""/>
    <n v="16"/>
    <s v=""/>
    <s v=""/>
  </r>
  <r>
    <s v="X1693"/>
    <x v="860"/>
    <n v="1"/>
    <n v="0"/>
    <x v="1"/>
    <n v="10"/>
    <n v="30"/>
    <n v="0"/>
    <n v="10"/>
    <n v="2"/>
    <n v="0"/>
    <n v="5"/>
    <n v="1"/>
    <n v="1"/>
    <n v="0"/>
    <n v="3"/>
    <n v="7"/>
    <n v="0"/>
    <n v="0"/>
    <n v="0"/>
    <n v="0"/>
    <n v="0"/>
    <n v="0"/>
    <n v="3"/>
    <n v="11"/>
    <x v="0"/>
    <x v="38"/>
    <n v="2515"/>
    <n v="0"/>
    <n v="1"/>
    <n v="0"/>
    <n v="0"/>
    <n v="0"/>
    <n v="0"/>
    <n v="0"/>
    <n v="0"/>
    <n v="1"/>
    <n v="0"/>
    <x v="628"/>
    <n v="37"/>
    <n v="0"/>
    <x v="1"/>
    <s v=""/>
    <s v=""/>
    <n v="30"/>
    <s v=""/>
    <s v=""/>
  </r>
  <r>
    <s v="X1696"/>
    <x v="861"/>
    <n v="1"/>
    <n v="1"/>
    <x v="2"/>
    <n v="71"/>
    <n v="21"/>
    <n v="5"/>
    <n v="3"/>
    <n v="10"/>
    <n v="1"/>
    <n v="7"/>
    <n v="3"/>
    <n v="1"/>
    <n v="1"/>
    <n v="4"/>
    <n v="2"/>
    <n v="0"/>
    <n v="0"/>
    <n v="0"/>
    <n v="0"/>
    <n v="0"/>
    <n v="0"/>
    <n v="3"/>
    <n v="11"/>
    <x v="0"/>
    <x v="14"/>
    <n v="2341"/>
    <n v="0"/>
    <n v="1"/>
    <n v="0"/>
    <n v="0"/>
    <n v="0"/>
    <n v="0"/>
    <n v="0"/>
    <n v="0"/>
    <n v="0"/>
    <n v="1"/>
    <x v="628"/>
    <n v="33"/>
    <n v="0"/>
    <x v="1"/>
    <s v=""/>
    <s v=""/>
    <n v="21"/>
    <s v=""/>
    <s v=""/>
  </r>
  <r>
    <s v="X1697"/>
    <x v="862"/>
    <n v="0"/>
    <n v="1"/>
    <x v="1"/>
    <n v="92"/>
    <n v="32"/>
    <n v="0"/>
    <n v="5"/>
    <n v="2"/>
    <n v="0"/>
    <n v="8"/>
    <n v="2"/>
    <n v="2"/>
    <n v="0"/>
    <n v="3"/>
    <n v="5"/>
    <n v="0"/>
    <n v="0"/>
    <n v="0"/>
    <n v="0"/>
    <n v="0"/>
    <n v="0"/>
    <n v="3"/>
    <n v="11"/>
    <x v="0"/>
    <x v="32"/>
    <n v="2284"/>
    <n v="0"/>
    <n v="1"/>
    <n v="0"/>
    <n v="0"/>
    <n v="0"/>
    <n v="0"/>
    <n v="0"/>
    <n v="1"/>
    <n v="0"/>
    <n v="0"/>
    <x v="628"/>
    <n v="31"/>
    <n v="0"/>
    <x v="1"/>
    <s v=""/>
    <s v=""/>
    <n v="32"/>
    <s v=""/>
    <s v=""/>
  </r>
  <r>
    <s v="X1704"/>
    <x v="863"/>
    <n v="1"/>
    <n v="0"/>
    <x v="1"/>
    <n v="49"/>
    <n v="13"/>
    <n v="3"/>
    <n v="17"/>
    <n v="7"/>
    <n v="3"/>
    <n v="3"/>
    <n v="2"/>
    <n v="2"/>
    <n v="0"/>
    <n v="4"/>
    <n v="5"/>
    <n v="0"/>
    <n v="0"/>
    <n v="0"/>
    <n v="0"/>
    <n v="0"/>
    <n v="0"/>
    <n v="3"/>
    <n v="11"/>
    <x v="0"/>
    <x v="35"/>
    <n v="2285"/>
    <n v="0"/>
    <n v="1"/>
    <n v="0"/>
    <n v="0"/>
    <n v="0"/>
    <n v="0"/>
    <n v="0"/>
    <n v="0"/>
    <n v="1"/>
    <n v="0"/>
    <x v="163"/>
    <n v="40"/>
    <n v="0"/>
    <x v="1"/>
    <s v=""/>
    <s v=""/>
    <n v="13"/>
    <s v=""/>
    <s v=""/>
  </r>
  <r>
    <s v="X1705"/>
    <x v="864"/>
    <n v="0"/>
    <n v="0"/>
    <x v="0"/>
    <n v="38"/>
    <n v="3"/>
    <n v="14"/>
    <n v="17"/>
    <n v="6"/>
    <n v="1"/>
    <n v="5"/>
    <n v="1"/>
    <n v="1"/>
    <n v="0"/>
    <n v="3"/>
    <n v="8"/>
    <n v="0"/>
    <n v="0"/>
    <n v="0"/>
    <n v="0"/>
    <n v="0"/>
    <n v="0"/>
    <n v="3"/>
    <n v="11"/>
    <x v="0"/>
    <x v="19"/>
    <n v="2786"/>
    <n v="0"/>
    <n v="1"/>
    <n v="0"/>
    <n v="0"/>
    <n v="0"/>
    <n v="0"/>
    <n v="0"/>
    <n v="1"/>
    <n v="0"/>
    <n v="0"/>
    <x v="163"/>
    <n v="36"/>
    <n v="0"/>
    <x v="1"/>
    <s v=""/>
    <s v=""/>
    <n v="3"/>
    <s v=""/>
    <s v=""/>
  </r>
  <r>
    <s v="X1706"/>
    <x v="865"/>
    <n v="0"/>
    <n v="0"/>
    <x v="0"/>
    <n v="36"/>
    <n v="21"/>
    <n v="1"/>
    <n v="9"/>
    <n v="7"/>
    <n v="3"/>
    <n v="5"/>
    <n v="1"/>
    <n v="1"/>
    <n v="0"/>
    <n v="3"/>
    <n v="6"/>
    <n v="0"/>
    <n v="0"/>
    <n v="0"/>
    <n v="0"/>
    <n v="0"/>
    <n v="0"/>
    <n v="3"/>
    <n v="11"/>
    <x v="0"/>
    <x v="14"/>
    <n v="2626"/>
    <n v="0"/>
    <n v="1"/>
    <n v="0"/>
    <n v="0"/>
    <n v="0"/>
    <n v="0"/>
    <n v="0"/>
    <n v="1"/>
    <n v="0"/>
    <n v="0"/>
    <x v="163"/>
    <n v="36"/>
    <n v="0"/>
    <x v="1"/>
    <s v=""/>
    <s v=""/>
    <n v="21"/>
    <s v=""/>
    <s v=""/>
  </r>
  <r>
    <s v="X1710"/>
    <x v="866"/>
    <n v="1"/>
    <n v="0"/>
    <x v="1"/>
    <n v="36"/>
    <n v="4"/>
    <n v="9"/>
    <n v="12"/>
    <n v="11"/>
    <n v="2"/>
    <n v="8"/>
    <n v="2"/>
    <n v="1"/>
    <n v="1"/>
    <n v="3"/>
    <n v="3"/>
    <n v="0"/>
    <n v="0"/>
    <n v="0"/>
    <n v="0"/>
    <n v="0"/>
    <n v="0"/>
    <n v="3"/>
    <n v="11"/>
    <x v="0"/>
    <x v="37"/>
    <n v="2264"/>
    <n v="0"/>
    <n v="1"/>
    <n v="0"/>
    <n v="0"/>
    <n v="0"/>
    <n v="0"/>
    <n v="1"/>
    <n v="0"/>
    <n v="0"/>
    <n v="0"/>
    <x v="163"/>
    <n v="30"/>
    <n v="0"/>
    <x v="1"/>
    <s v=""/>
    <s v=""/>
    <n v="4"/>
    <s v=""/>
    <s v=""/>
  </r>
  <r>
    <s v="X1713"/>
    <x v="867"/>
    <n v="1"/>
    <n v="1"/>
    <x v="2"/>
    <n v="24"/>
    <n v="22"/>
    <n v="1"/>
    <n v="9"/>
    <n v="0"/>
    <n v="0"/>
    <n v="14"/>
    <n v="1"/>
    <n v="1"/>
    <n v="1"/>
    <n v="2"/>
    <n v="4"/>
    <n v="0"/>
    <n v="0"/>
    <n v="0"/>
    <n v="0"/>
    <n v="0"/>
    <n v="0"/>
    <n v="3"/>
    <n v="11"/>
    <x v="0"/>
    <x v="29"/>
    <n v="2320"/>
    <n v="0"/>
    <n v="1"/>
    <n v="0"/>
    <n v="0"/>
    <n v="0"/>
    <n v="0"/>
    <n v="0"/>
    <n v="0"/>
    <n v="0"/>
    <n v="1"/>
    <x v="163"/>
    <n v="18"/>
    <n v="0"/>
    <x v="1"/>
    <s v=""/>
    <s v=""/>
    <n v="22"/>
    <s v=""/>
    <s v=""/>
  </r>
  <r>
    <s v="X1714"/>
    <x v="868"/>
    <n v="1"/>
    <n v="0"/>
    <x v="1"/>
    <n v="49"/>
    <n v="2"/>
    <n v="4"/>
    <n v="9"/>
    <n v="10"/>
    <n v="5"/>
    <n v="16"/>
    <n v="2"/>
    <n v="1"/>
    <n v="0"/>
    <n v="3"/>
    <n v="7"/>
    <n v="0"/>
    <n v="0"/>
    <n v="0"/>
    <n v="0"/>
    <n v="0"/>
    <n v="0"/>
    <n v="3"/>
    <n v="11"/>
    <x v="0"/>
    <x v="8"/>
    <n v="2470"/>
    <n v="0"/>
    <n v="1"/>
    <n v="0"/>
    <n v="0"/>
    <n v="0"/>
    <n v="0"/>
    <n v="0"/>
    <n v="1"/>
    <n v="0"/>
    <n v="0"/>
    <x v="163"/>
    <n v="14"/>
    <n v="0"/>
    <x v="1"/>
    <s v=""/>
    <s v=""/>
    <n v="2"/>
    <s v=""/>
    <s v=""/>
  </r>
  <r>
    <s v="X1717"/>
    <x v="869"/>
    <n v="1"/>
    <n v="0"/>
    <x v="1"/>
    <n v="70"/>
    <n v="15"/>
    <n v="1"/>
    <n v="23"/>
    <n v="0"/>
    <n v="5"/>
    <n v="1"/>
    <n v="3"/>
    <n v="3"/>
    <n v="0"/>
    <n v="3"/>
    <n v="8"/>
    <n v="0"/>
    <n v="0"/>
    <n v="0"/>
    <n v="0"/>
    <n v="0"/>
    <n v="0"/>
    <n v="3"/>
    <n v="11"/>
    <x v="0"/>
    <x v="26"/>
    <n v="2388"/>
    <n v="0"/>
    <n v="1"/>
    <n v="0"/>
    <n v="0"/>
    <n v="0"/>
    <n v="0"/>
    <n v="0"/>
    <n v="1"/>
    <n v="0"/>
    <n v="0"/>
    <x v="164"/>
    <n v="43"/>
    <n v="0"/>
    <x v="1"/>
    <s v=""/>
    <s v=""/>
    <n v="15"/>
    <s v=""/>
    <s v=""/>
  </r>
  <r>
    <s v="X1718"/>
    <x v="870"/>
    <n v="1"/>
    <n v="1"/>
    <x v="2"/>
    <n v="19"/>
    <n v="20"/>
    <n v="0"/>
    <n v="14"/>
    <n v="7"/>
    <n v="3"/>
    <n v="1"/>
    <n v="3"/>
    <n v="2"/>
    <n v="0"/>
    <n v="4"/>
    <n v="3"/>
    <n v="0"/>
    <n v="0"/>
    <n v="0"/>
    <n v="0"/>
    <n v="0"/>
    <n v="0"/>
    <n v="3"/>
    <n v="11"/>
    <x v="0"/>
    <x v="16"/>
    <n v="2171"/>
    <n v="0"/>
    <n v="1"/>
    <n v="0"/>
    <n v="0"/>
    <n v="0"/>
    <n v="0"/>
    <n v="0"/>
    <n v="1"/>
    <n v="0"/>
    <n v="0"/>
    <x v="164"/>
    <n v="43"/>
    <n v="0"/>
    <x v="1"/>
    <s v=""/>
    <s v=""/>
    <n v="20"/>
    <s v=""/>
    <s v=""/>
  </r>
  <r>
    <s v="X1719"/>
    <x v="871"/>
    <n v="1"/>
    <n v="1"/>
    <x v="2"/>
    <n v="90"/>
    <n v="29"/>
    <n v="0"/>
    <n v="14"/>
    <n v="0"/>
    <n v="0"/>
    <n v="2"/>
    <n v="2"/>
    <n v="2"/>
    <n v="0"/>
    <n v="3"/>
    <n v="7"/>
    <n v="0"/>
    <n v="0"/>
    <n v="0"/>
    <n v="0"/>
    <n v="0"/>
    <n v="0"/>
    <n v="3"/>
    <n v="11"/>
    <x v="0"/>
    <x v="5"/>
    <n v="2196"/>
    <n v="0"/>
    <n v="1"/>
    <n v="0"/>
    <n v="0"/>
    <n v="0"/>
    <n v="0"/>
    <n v="0"/>
    <n v="0"/>
    <n v="0"/>
    <n v="1"/>
    <x v="164"/>
    <n v="41"/>
    <n v="0"/>
    <x v="1"/>
    <s v=""/>
    <s v=""/>
    <n v="29"/>
    <s v=""/>
    <s v=""/>
  </r>
  <r>
    <s v="X1720"/>
    <x v="872"/>
    <n v="1"/>
    <n v="0"/>
    <x v="1"/>
    <n v="24"/>
    <n v="18"/>
    <n v="3"/>
    <n v="17"/>
    <n v="3"/>
    <n v="0"/>
    <n v="4"/>
    <n v="1"/>
    <n v="2"/>
    <n v="0"/>
    <n v="3"/>
    <n v="9"/>
    <n v="0"/>
    <n v="0"/>
    <n v="0"/>
    <n v="0"/>
    <n v="0"/>
    <n v="0"/>
    <n v="3"/>
    <n v="11"/>
    <x v="0"/>
    <x v="12"/>
    <n v="2790"/>
    <n v="0"/>
    <n v="1"/>
    <n v="0"/>
    <n v="0"/>
    <n v="0"/>
    <n v="0"/>
    <n v="0"/>
    <n v="1"/>
    <n v="0"/>
    <n v="0"/>
    <x v="164"/>
    <n v="37"/>
    <n v="0"/>
    <x v="1"/>
    <s v=""/>
    <s v=""/>
    <n v="18"/>
    <s v=""/>
    <s v=""/>
  </r>
  <r>
    <s v="X1723"/>
    <x v="873"/>
    <n v="1"/>
    <n v="1"/>
    <x v="2"/>
    <n v="52"/>
    <n v="31"/>
    <n v="0"/>
    <n v="6"/>
    <n v="2"/>
    <n v="1"/>
    <n v="5"/>
    <n v="2"/>
    <n v="1"/>
    <n v="0"/>
    <n v="4"/>
    <n v="4"/>
    <n v="0"/>
    <n v="0"/>
    <n v="0"/>
    <n v="0"/>
    <n v="0"/>
    <n v="0"/>
    <n v="3"/>
    <n v="11"/>
    <x v="0"/>
    <x v="18"/>
    <n v="2209"/>
    <n v="0"/>
    <n v="1"/>
    <n v="0"/>
    <n v="0"/>
    <n v="0"/>
    <n v="0"/>
    <n v="0"/>
    <n v="0"/>
    <n v="0"/>
    <n v="1"/>
    <x v="164"/>
    <n v="35"/>
    <n v="0"/>
    <x v="1"/>
    <s v=""/>
    <s v=""/>
    <n v="31"/>
    <s v=""/>
    <s v=""/>
  </r>
  <r>
    <s v="X1724"/>
    <x v="874"/>
    <n v="1"/>
    <n v="1"/>
    <x v="2"/>
    <n v="40"/>
    <n v="29"/>
    <n v="0"/>
    <n v="8"/>
    <n v="2"/>
    <n v="0"/>
    <n v="6"/>
    <n v="1"/>
    <n v="1"/>
    <n v="0"/>
    <n v="3"/>
    <n v="4"/>
    <n v="0"/>
    <n v="0"/>
    <n v="0"/>
    <n v="0"/>
    <n v="0"/>
    <n v="0"/>
    <n v="3"/>
    <n v="11"/>
    <x v="0"/>
    <x v="26"/>
    <n v="2260"/>
    <n v="0"/>
    <n v="1"/>
    <n v="0"/>
    <n v="0"/>
    <n v="0"/>
    <n v="0"/>
    <n v="0"/>
    <n v="0"/>
    <n v="1"/>
    <n v="0"/>
    <x v="164"/>
    <n v="33"/>
    <n v="0"/>
    <x v="1"/>
    <s v=""/>
    <s v=""/>
    <n v="29"/>
    <s v=""/>
    <s v=""/>
  </r>
  <r>
    <s v="X1725"/>
    <x v="875"/>
    <n v="1"/>
    <n v="0"/>
    <x v="1"/>
    <n v="30"/>
    <n v="5"/>
    <n v="3"/>
    <n v="11"/>
    <n v="12"/>
    <n v="5"/>
    <n v="9"/>
    <n v="1"/>
    <n v="2"/>
    <n v="0"/>
    <n v="3"/>
    <n v="6"/>
    <n v="0"/>
    <n v="0"/>
    <n v="0"/>
    <n v="0"/>
    <n v="0"/>
    <n v="0"/>
    <n v="3"/>
    <n v="11"/>
    <x v="0"/>
    <x v="7"/>
    <n v="2197"/>
    <n v="0"/>
    <n v="1"/>
    <n v="0"/>
    <n v="0"/>
    <n v="0"/>
    <n v="0"/>
    <n v="0"/>
    <n v="1"/>
    <n v="0"/>
    <n v="0"/>
    <x v="164"/>
    <n v="27"/>
    <n v="0"/>
    <x v="1"/>
    <s v=""/>
    <s v=""/>
    <n v="5"/>
    <s v=""/>
    <s v=""/>
  </r>
  <r>
    <s v="X1726"/>
    <x v="876"/>
    <n v="0"/>
    <n v="1"/>
    <x v="1"/>
    <n v="23"/>
    <n v="8"/>
    <n v="4"/>
    <n v="5"/>
    <n v="15"/>
    <n v="2"/>
    <n v="11"/>
    <n v="2"/>
    <n v="1"/>
    <n v="0"/>
    <n v="3"/>
    <n v="7"/>
    <n v="0"/>
    <n v="0"/>
    <n v="0"/>
    <n v="0"/>
    <n v="0"/>
    <n v="0"/>
    <n v="3"/>
    <n v="11"/>
    <x v="0"/>
    <x v="3"/>
    <n v="2770"/>
    <n v="0"/>
    <n v="1"/>
    <n v="0"/>
    <n v="0"/>
    <n v="0"/>
    <n v="0"/>
    <n v="1"/>
    <n v="0"/>
    <n v="0"/>
    <n v="0"/>
    <x v="164"/>
    <n v="23"/>
    <n v="0"/>
    <x v="1"/>
    <s v=""/>
    <s v=""/>
    <n v="8"/>
    <s v=""/>
    <s v=""/>
  </r>
  <r>
    <s v="X1728"/>
    <x v="877"/>
    <n v="1"/>
    <n v="1"/>
    <x v="2"/>
    <n v="3"/>
    <n v="20"/>
    <n v="3"/>
    <n v="16"/>
    <n v="0"/>
    <n v="4"/>
    <n v="1"/>
    <n v="3"/>
    <n v="2"/>
    <n v="0"/>
    <n v="4"/>
    <n v="6"/>
    <n v="0"/>
    <n v="0"/>
    <n v="0"/>
    <n v="0"/>
    <n v="0"/>
    <n v="0"/>
    <n v="3"/>
    <n v="11"/>
    <x v="0"/>
    <x v="12"/>
    <n v="2311"/>
    <n v="0"/>
    <n v="1"/>
    <n v="0"/>
    <n v="0"/>
    <n v="0"/>
    <n v="0"/>
    <n v="0"/>
    <n v="1"/>
    <n v="0"/>
    <n v="0"/>
    <x v="165"/>
    <n v="42"/>
    <n v="0"/>
    <x v="1"/>
    <s v=""/>
    <s v=""/>
    <n v="20"/>
    <s v=""/>
    <s v=""/>
  </r>
  <r>
    <s v="X1729"/>
    <x v="878"/>
    <n v="1"/>
    <n v="0"/>
    <x v="1"/>
    <n v="19"/>
    <n v="6"/>
    <n v="6"/>
    <n v="15"/>
    <n v="10"/>
    <n v="5"/>
    <n v="2"/>
    <n v="2"/>
    <n v="2"/>
    <n v="0"/>
    <n v="3"/>
    <n v="6"/>
    <n v="0"/>
    <n v="0"/>
    <n v="0"/>
    <n v="0"/>
    <n v="0"/>
    <n v="0"/>
    <n v="3"/>
    <n v="11"/>
    <x v="0"/>
    <x v="21"/>
    <n v="2371"/>
    <n v="0"/>
    <n v="1"/>
    <n v="0"/>
    <n v="0"/>
    <n v="0"/>
    <n v="0"/>
    <n v="0"/>
    <n v="1"/>
    <n v="0"/>
    <n v="0"/>
    <x v="165"/>
    <n v="40"/>
    <n v="0"/>
    <x v="1"/>
    <s v=""/>
    <s v=""/>
    <n v="6"/>
    <s v=""/>
    <s v=""/>
  </r>
  <r>
    <s v="X1730"/>
    <x v="879"/>
    <n v="1"/>
    <n v="1"/>
    <x v="2"/>
    <n v="20"/>
    <n v="30"/>
    <n v="0"/>
    <n v="11"/>
    <n v="0"/>
    <n v="0"/>
    <n v="3"/>
    <n v="3"/>
    <n v="2"/>
    <n v="0"/>
    <n v="4"/>
    <n v="5"/>
    <n v="0"/>
    <n v="0"/>
    <n v="0"/>
    <n v="0"/>
    <n v="0"/>
    <n v="0"/>
    <n v="3"/>
    <n v="11"/>
    <x v="0"/>
    <x v="10"/>
    <n v="2231"/>
    <n v="0"/>
    <n v="1"/>
    <n v="0"/>
    <n v="0"/>
    <n v="0"/>
    <n v="0"/>
    <n v="0"/>
    <n v="0"/>
    <n v="1"/>
    <n v="0"/>
    <x v="165"/>
    <n v="38"/>
    <n v="0"/>
    <x v="1"/>
    <s v=""/>
    <s v=""/>
    <n v="30"/>
    <s v=""/>
    <s v=""/>
  </r>
  <r>
    <s v="X1731"/>
    <x v="880"/>
    <n v="1"/>
    <n v="1"/>
    <x v="2"/>
    <n v="34"/>
    <n v="23"/>
    <n v="2"/>
    <n v="11"/>
    <n v="3"/>
    <n v="1"/>
    <n v="4"/>
    <n v="2"/>
    <n v="2"/>
    <n v="0"/>
    <n v="3"/>
    <n v="6"/>
    <n v="0"/>
    <n v="0"/>
    <n v="0"/>
    <n v="0"/>
    <n v="0"/>
    <n v="0"/>
    <n v="3"/>
    <n v="11"/>
    <x v="0"/>
    <x v="10"/>
    <n v="2316"/>
    <n v="0"/>
    <n v="1"/>
    <n v="0"/>
    <n v="0"/>
    <n v="0"/>
    <n v="0"/>
    <n v="0"/>
    <n v="1"/>
    <n v="0"/>
    <n v="0"/>
    <x v="165"/>
    <n v="36"/>
    <n v="0"/>
    <x v="1"/>
    <s v=""/>
    <s v=""/>
    <n v="23"/>
    <s v=""/>
    <s v=""/>
  </r>
  <r>
    <s v="X1732"/>
    <x v="881"/>
    <n v="1"/>
    <n v="1"/>
    <x v="2"/>
    <n v="91"/>
    <n v="22"/>
    <n v="1"/>
    <n v="13"/>
    <n v="4"/>
    <n v="0"/>
    <n v="4"/>
    <n v="2"/>
    <n v="1"/>
    <n v="0"/>
    <n v="3"/>
    <n v="7"/>
    <n v="0"/>
    <n v="0"/>
    <n v="0"/>
    <n v="0"/>
    <n v="0"/>
    <n v="0"/>
    <n v="3"/>
    <n v="11"/>
    <x v="0"/>
    <x v="16"/>
    <n v="2702"/>
    <n v="0"/>
    <n v="1"/>
    <n v="0"/>
    <n v="0"/>
    <n v="0"/>
    <n v="0"/>
    <n v="0"/>
    <n v="1"/>
    <n v="0"/>
    <n v="0"/>
    <x v="165"/>
    <n v="36"/>
    <n v="0"/>
    <x v="1"/>
    <s v=""/>
    <s v=""/>
    <n v="22"/>
    <s v=""/>
    <s v=""/>
  </r>
  <r>
    <s v="X1734"/>
    <x v="882"/>
    <n v="1"/>
    <n v="1"/>
    <x v="2"/>
    <n v="62"/>
    <n v="12"/>
    <n v="2"/>
    <n v="20"/>
    <n v="3"/>
    <n v="2"/>
    <n v="5"/>
    <n v="1"/>
    <n v="1"/>
    <n v="0"/>
    <n v="3"/>
    <n v="7"/>
    <n v="0"/>
    <n v="0"/>
    <n v="0"/>
    <n v="0"/>
    <n v="0"/>
    <n v="0"/>
    <n v="3"/>
    <n v="11"/>
    <x v="0"/>
    <x v="12"/>
    <n v="2178"/>
    <n v="0"/>
    <n v="1"/>
    <n v="0"/>
    <n v="0"/>
    <n v="0"/>
    <n v="1"/>
    <n v="0"/>
    <n v="0"/>
    <n v="0"/>
    <n v="0"/>
    <x v="165"/>
    <n v="34"/>
    <n v="0"/>
    <x v="1"/>
    <s v=""/>
    <s v=""/>
    <n v="12"/>
    <s v=""/>
    <s v=""/>
  </r>
  <r>
    <s v="X1736"/>
    <x v="883"/>
    <n v="1"/>
    <n v="0"/>
    <x v="1"/>
    <n v="40"/>
    <n v="8"/>
    <n v="3"/>
    <n v="19"/>
    <n v="3"/>
    <n v="3"/>
    <n v="8"/>
    <n v="3"/>
    <n v="3"/>
    <n v="0"/>
    <n v="3"/>
    <n v="6"/>
    <n v="0"/>
    <n v="0"/>
    <n v="0"/>
    <n v="0"/>
    <n v="0"/>
    <n v="0"/>
    <n v="3"/>
    <n v="11"/>
    <x v="0"/>
    <x v="42"/>
    <n v="2332"/>
    <n v="0"/>
    <n v="1"/>
    <n v="0"/>
    <n v="0"/>
    <n v="0"/>
    <n v="0"/>
    <n v="0"/>
    <n v="0"/>
    <n v="1"/>
    <n v="0"/>
    <x v="165"/>
    <n v="28"/>
    <n v="0"/>
    <x v="1"/>
    <s v=""/>
    <s v=""/>
    <n v="8"/>
    <s v=""/>
    <s v=""/>
  </r>
  <r>
    <s v="X1740"/>
    <x v="884"/>
    <n v="1"/>
    <n v="0"/>
    <x v="1"/>
    <n v="84"/>
    <n v="27"/>
    <n v="2"/>
    <n v="14"/>
    <n v="0"/>
    <n v="0"/>
    <n v="0"/>
    <n v="3"/>
    <n v="3"/>
    <n v="1"/>
    <n v="3"/>
    <n v="5"/>
    <n v="0"/>
    <n v="0"/>
    <n v="0"/>
    <n v="0"/>
    <n v="0"/>
    <n v="0"/>
    <n v="3"/>
    <n v="11"/>
    <x v="0"/>
    <x v="5"/>
    <n v="2195"/>
    <n v="0"/>
    <n v="1"/>
    <n v="0"/>
    <n v="0"/>
    <n v="0"/>
    <n v="0"/>
    <n v="0"/>
    <n v="0"/>
    <n v="0"/>
    <n v="1"/>
    <x v="166"/>
    <n v="43"/>
    <n v="0"/>
    <x v="1"/>
    <s v=""/>
    <s v=""/>
    <n v="27"/>
    <s v=""/>
    <s v=""/>
  </r>
  <r>
    <s v="X1745"/>
    <x v="885"/>
    <n v="1"/>
    <n v="1"/>
    <x v="2"/>
    <n v="28"/>
    <n v="22"/>
    <n v="2"/>
    <n v="12"/>
    <n v="0"/>
    <n v="2"/>
    <n v="5"/>
    <n v="1"/>
    <n v="1"/>
    <n v="0"/>
    <n v="3"/>
    <n v="4"/>
    <n v="0"/>
    <n v="0"/>
    <n v="0"/>
    <n v="0"/>
    <n v="0"/>
    <n v="0"/>
    <n v="3"/>
    <n v="11"/>
    <x v="0"/>
    <x v="31"/>
    <n v="2636"/>
    <n v="0"/>
    <n v="1"/>
    <n v="0"/>
    <n v="0"/>
    <n v="0"/>
    <n v="0"/>
    <n v="0"/>
    <n v="1"/>
    <n v="0"/>
    <n v="0"/>
    <x v="166"/>
    <n v="33"/>
    <n v="0"/>
    <x v="1"/>
    <s v=""/>
    <s v=""/>
    <n v="22"/>
    <s v=""/>
    <s v=""/>
  </r>
  <r>
    <s v="X1746"/>
    <x v="886"/>
    <n v="0"/>
    <n v="0"/>
    <x v="0"/>
    <n v="1"/>
    <n v="1"/>
    <n v="12"/>
    <n v="9"/>
    <n v="0"/>
    <n v="14"/>
    <n v="7"/>
    <n v="1"/>
    <n v="2"/>
    <n v="0"/>
    <n v="3"/>
    <n v="7"/>
    <n v="0"/>
    <n v="0"/>
    <n v="0"/>
    <n v="0"/>
    <n v="0"/>
    <n v="0"/>
    <n v="3"/>
    <n v="11"/>
    <x v="0"/>
    <x v="45"/>
    <n v="2402"/>
    <n v="0"/>
    <n v="1"/>
    <n v="0"/>
    <n v="0"/>
    <n v="0"/>
    <n v="0"/>
    <n v="0"/>
    <n v="1"/>
    <n v="0"/>
    <n v="0"/>
    <x v="166"/>
    <n v="29"/>
    <n v="0"/>
    <x v="1"/>
    <s v=""/>
    <s v=""/>
    <n v="1"/>
    <s v=""/>
    <s v=""/>
  </r>
  <r>
    <s v="X1747"/>
    <x v="887"/>
    <n v="0"/>
    <n v="0"/>
    <x v="0"/>
    <n v="80"/>
    <n v="1"/>
    <n v="9"/>
    <n v="7"/>
    <n v="2"/>
    <n v="14"/>
    <n v="10"/>
    <n v="1"/>
    <n v="2"/>
    <n v="0"/>
    <n v="3"/>
    <n v="6"/>
    <n v="0"/>
    <n v="0"/>
    <n v="0"/>
    <n v="0"/>
    <n v="0"/>
    <n v="0"/>
    <n v="3"/>
    <n v="11"/>
    <x v="0"/>
    <x v="20"/>
    <n v="2173"/>
    <n v="0"/>
    <n v="1"/>
    <n v="0"/>
    <n v="0"/>
    <n v="0"/>
    <n v="0"/>
    <n v="1"/>
    <n v="0"/>
    <n v="0"/>
    <n v="0"/>
    <x v="166"/>
    <n v="23"/>
    <n v="0"/>
    <x v="1"/>
    <s v=""/>
    <s v=""/>
    <n v="1"/>
    <s v=""/>
    <s v=""/>
  </r>
  <r>
    <s v="X1751"/>
    <x v="888"/>
    <n v="1"/>
    <n v="1"/>
    <x v="2"/>
    <n v="55"/>
    <n v="11"/>
    <n v="0"/>
    <n v="10"/>
    <n v="0"/>
    <n v="2"/>
    <n v="20"/>
    <n v="1"/>
    <n v="1"/>
    <n v="1"/>
    <n v="2"/>
    <n v="6"/>
    <n v="0"/>
    <n v="0"/>
    <n v="0"/>
    <n v="0"/>
    <n v="0"/>
    <n v="0"/>
    <n v="3"/>
    <n v="11"/>
    <x v="0"/>
    <x v="23"/>
    <n v="2539"/>
    <n v="0"/>
    <n v="1"/>
    <n v="0"/>
    <n v="0"/>
    <n v="0"/>
    <n v="0"/>
    <n v="0"/>
    <n v="0"/>
    <n v="1"/>
    <n v="0"/>
    <x v="166"/>
    <n v="3"/>
    <n v="0"/>
    <x v="1"/>
    <s v=""/>
    <s v=""/>
    <n v="11"/>
    <s v=""/>
    <s v=""/>
  </r>
  <r>
    <s v="X1752"/>
    <x v="889"/>
    <n v="1"/>
    <n v="0"/>
    <x v="1"/>
    <n v="76"/>
    <n v="8"/>
    <n v="4"/>
    <n v="15"/>
    <n v="7"/>
    <n v="6"/>
    <n v="2"/>
    <n v="1"/>
    <n v="1"/>
    <n v="0"/>
    <n v="3"/>
    <n v="8"/>
    <n v="0"/>
    <n v="0"/>
    <n v="0"/>
    <n v="0"/>
    <n v="0"/>
    <n v="0"/>
    <n v="3"/>
    <n v="11"/>
    <x v="0"/>
    <x v="38"/>
    <n v="2731"/>
    <n v="0"/>
    <n v="1"/>
    <n v="0"/>
    <n v="0"/>
    <n v="0"/>
    <n v="0"/>
    <n v="0"/>
    <n v="1"/>
    <n v="0"/>
    <n v="0"/>
    <x v="167"/>
    <n v="38"/>
    <n v="0"/>
    <x v="1"/>
    <s v=""/>
    <s v=""/>
    <n v="8"/>
    <s v=""/>
    <s v=""/>
  </r>
  <r>
    <s v="X1754"/>
    <x v="890"/>
    <n v="1"/>
    <n v="0"/>
    <x v="1"/>
    <n v="18"/>
    <n v="22"/>
    <n v="1"/>
    <n v="11"/>
    <n v="0"/>
    <n v="5"/>
    <n v="3"/>
    <n v="1"/>
    <n v="1"/>
    <n v="0"/>
    <n v="3"/>
    <n v="8"/>
    <n v="0"/>
    <n v="0"/>
    <n v="0"/>
    <n v="0"/>
    <n v="0"/>
    <n v="0"/>
    <n v="3"/>
    <n v="11"/>
    <x v="0"/>
    <x v="10"/>
    <n v="2359"/>
    <n v="0"/>
    <n v="1"/>
    <n v="0"/>
    <n v="0"/>
    <n v="0"/>
    <n v="0"/>
    <n v="0"/>
    <n v="0"/>
    <n v="0"/>
    <n v="1"/>
    <x v="167"/>
    <n v="36"/>
    <n v="0"/>
    <x v="1"/>
    <s v=""/>
    <s v=""/>
    <n v="22"/>
    <s v=""/>
    <s v=""/>
  </r>
  <r>
    <s v="X1755"/>
    <x v="891"/>
    <n v="1"/>
    <n v="1"/>
    <x v="2"/>
    <n v="65"/>
    <n v="30"/>
    <n v="0"/>
    <n v="9"/>
    <n v="0"/>
    <n v="0"/>
    <n v="3"/>
    <n v="2"/>
    <n v="1"/>
    <n v="0"/>
    <n v="3"/>
    <n v="6"/>
    <n v="0"/>
    <n v="0"/>
    <n v="0"/>
    <n v="0"/>
    <n v="0"/>
    <n v="0"/>
    <n v="3"/>
    <n v="11"/>
    <x v="0"/>
    <x v="4"/>
    <n v="2530"/>
    <n v="0"/>
    <n v="1"/>
    <n v="0"/>
    <n v="0"/>
    <n v="0"/>
    <n v="0"/>
    <n v="0"/>
    <n v="1"/>
    <n v="0"/>
    <n v="0"/>
    <x v="167"/>
    <n v="36"/>
    <n v="0"/>
    <x v="1"/>
    <s v=""/>
    <s v=""/>
    <n v="30"/>
    <s v=""/>
    <s v=""/>
  </r>
  <r>
    <s v="X1762"/>
    <x v="892"/>
    <n v="0"/>
    <n v="1"/>
    <x v="1"/>
    <n v="2"/>
    <n v="34"/>
    <n v="0"/>
    <n v="7"/>
    <n v="0"/>
    <n v="0"/>
    <n v="0"/>
    <n v="1"/>
    <n v="1"/>
    <n v="0"/>
    <n v="3"/>
    <n v="7"/>
    <n v="0"/>
    <n v="0"/>
    <n v="0"/>
    <n v="0"/>
    <n v="0"/>
    <n v="0"/>
    <n v="3"/>
    <n v="11"/>
    <x v="0"/>
    <x v="12"/>
    <n v="2276"/>
    <n v="0"/>
    <n v="1"/>
    <n v="0"/>
    <n v="0"/>
    <n v="0"/>
    <n v="0"/>
    <n v="0"/>
    <n v="0"/>
    <n v="1"/>
    <n v="0"/>
    <x v="629"/>
    <n v="41"/>
    <n v="0"/>
    <x v="1"/>
    <s v=""/>
    <s v=""/>
    <n v="34"/>
    <s v=""/>
    <s v=""/>
  </r>
  <r>
    <s v="X1765"/>
    <x v="893"/>
    <n v="1"/>
    <n v="1"/>
    <x v="2"/>
    <n v="55"/>
    <n v="23"/>
    <n v="0"/>
    <n v="11"/>
    <n v="3"/>
    <n v="2"/>
    <n v="2"/>
    <n v="1"/>
    <n v="1"/>
    <n v="0"/>
    <n v="3"/>
    <n v="6"/>
    <n v="0"/>
    <n v="0"/>
    <n v="0"/>
    <n v="0"/>
    <n v="0"/>
    <n v="0"/>
    <n v="3"/>
    <n v="11"/>
    <x v="0"/>
    <x v="4"/>
    <n v="2179"/>
    <n v="0"/>
    <n v="1"/>
    <n v="0"/>
    <n v="0"/>
    <n v="0"/>
    <n v="0"/>
    <n v="0"/>
    <n v="1"/>
    <n v="0"/>
    <n v="0"/>
    <x v="629"/>
    <n v="37"/>
    <n v="0"/>
    <x v="1"/>
    <s v=""/>
    <s v=""/>
    <n v="23"/>
    <s v=""/>
    <s v=""/>
  </r>
  <r>
    <s v="X1766"/>
    <x v="894"/>
    <n v="1"/>
    <n v="1"/>
    <x v="2"/>
    <n v="78"/>
    <n v="12"/>
    <n v="1"/>
    <n v="21"/>
    <n v="2"/>
    <n v="2"/>
    <n v="3"/>
    <n v="2"/>
    <n v="2"/>
    <n v="0"/>
    <n v="3"/>
    <n v="7"/>
    <n v="0"/>
    <n v="0"/>
    <n v="0"/>
    <n v="0"/>
    <n v="0"/>
    <n v="0"/>
    <n v="3"/>
    <n v="11"/>
    <x v="0"/>
    <x v="20"/>
    <n v="2278"/>
    <n v="0"/>
    <n v="1"/>
    <n v="0"/>
    <n v="0"/>
    <n v="0"/>
    <n v="0"/>
    <n v="0"/>
    <n v="1"/>
    <n v="0"/>
    <n v="0"/>
    <x v="629"/>
    <n v="35"/>
    <n v="0"/>
    <x v="1"/>
    <s v=""/>
    <s v=""/>
    <n v="12"/>
    <s v=""/>
    <s v=""/>
  </r>
  <r>
    <s v="X1767"/>
    <x v="895"/>
    <n v="1"/>
    <n v="1"/>
    <x v="2"/>
    <n v="38"/>
    <n v="27"/>
    <n v="0"/>
    <n v="10"/>
    <n v="0"/>
    <n v="0"/>
    <n v="4"/>
    <n v="4"/>
    <n v="2"/>
    <n v="0"/>
    <n v="4"/>
    <n v="5"/>
    <n v="0"/>
    <n v="0"/>
    <n v="0"/>
    <n v="0"/>
    <n v="0"/>
    <n v="0"/>
    <n v="3"/>
    <n v="11"/>
    <x v="0"/>
    <x v="18"/>
    <n v="2762"/>
    <n v="0"/>
    <n v="1"/>
    <n v="0"/>
    <n v="0"/>
    <n v="0"/>
    <n v="0"/>
    <n v="0"/>
    <n v="0"/>
    <n v="0"/>
    <n v="1"/>
    <x v="629"/>
    <n v="33"/>
    <n v="0"/>
    <x v="1"/>
    <s v=""/>
    <s v=""/>
    <n v="27"/>
    <s v=""/>
    <s v=""/>
  </r>
  <r>
    <s v="X1768"/>
    <x v="896"/>
    <n v="1"/>
    <n v="1"/>
    <x v="2"/>
    <n v="17"/>
    <n v="24"/>
    <n v="1"/>
    <n v="10"/>
    <n v="2"/>
    <n v="0"/>
    <n v="4"/>
    <n v="2"/>
    <n v="2"/>
    <n v="0"/>
    <n v="3"/>
    <n v="5"/>
    <n v="0"/>
    <n v="0"/>
    <n v="0"/>
    <n v="0"/>
    <n v="0"/>
    <n v="0"/>
    <n v="3"/>
    <n v="11"/>
    <x v="0"/>
    <x v="28"/>
    <n v="2169"/>
    <n v="0"/>
    <n v="1"/>
    <n v="0"/>
    <n v="0"/>
    <n v="0"/>
    <n v="0"/>
    <n v="0"/>
    <n v="1"/>
    <n v="0"/>
    <n v="0"/>
    <x v="629"/>
    <n v="33"/>
    <n v="0"/>
    <x v="1"/>
    <s v=""/>
    <s v=""/>
    <n v="24"/>
    <s v=""/>
    <s v=""/>
  </r>
  <r>
    <s v="X1769"/>
    <x v="897"/>
    <n v="1"/>
    <n v="0"/>
    <x v="1"/>
    <n v="98"/>
    <n v="8"/>
    <n v="4"/>
    <n v="10"/>
    <n v="6"/>
    <n v="7"/>
    <n v="6"/>
    <n v="2"/>
    <n v="2"/>
    <n v="0"/>
    <n v="4"/>
    <n v="5"/>
    <n v="0"/>
    <n v="0"/>
    <n v="0"/>
    <n v="0"/>
    <n v="0"/>
    <n v="0"/>
    <n v="3"/>
    <n v="11"/>
    <x v="0"/>
    <x v="45"/>
    <n v="2272"/>
    <n v="0"/>
    <n v="1"/>
    <n v="0"/>
    <n v="0"/>
    <n v="0"/>
    <n v="1"/>
    <n v="0"/>
    <n v="0"/>
    <n v="0"/>
    <n v="0"/>
    <x v="629"/>
    <n v="29"/>
    <n v="0"/>
    <x v="1"/>
    <s v=""/>
    <s v=""/>
    <n v="8"/>
    <s v=""/>
    <s v=""/>
  </r>
  <r>
    <s v="X1774"/>
    <x v="898"/>
    <n v="0"/>
    <n v="1"/>
    <x v="1"/>
    <n v="18"/>
    <n v="28"/>
    <n v="0"/>
    <n v="9"/>
    <n v="3"/>
    <n v="0"/>
    <n v="0"/>
    <n v="1"/>
    <n v="1"/>
    <n v="0"/>
    <n v="3"/>
    <n v="4"/>
    <n v="0"/>
    <n v="0"/>
    <n v="0"/>
    <n v="0"/>
    <n v="0"/>
    <n v="0"/>
    <n v="3"/>
    <n v="11"/>
    <x v="0"/>
    <x v="29"/>
    <n v="2262"/>
    <n v="0"/>
    <n v="1"/>
    <n v="0"/>
    <n v="0"/>
    <n v="0"/>
    <n v="1"/>
    <n v="0"/>
    <n v="0"/>
    <n v="0"/>
    <n v="0"/>
    <x v="630"/>
    <n v="40"/>
    <n v="0"/>
    <x v="1"/>
    <s v=""/>
    <s v=""/>
    <n v="28"/>
    <s v=""/>
    <s v=""/>
  </r>
  <r>
    <s v="X1776"/>
    <x v="899"/>
    <n v="1"/>
    <n v="1"/>
    <x v="2"/>
    <n v="90"/>
    <n v="26"/>
    <n v="1"/>
    <n v="10"/>
    <n v="2"/>
    <n v="0"/>
    <n v="1"/>
    <n v="1"/>
    <n v="1"/>
    <n v="0"/>
    <n v="3"/>
    <n v="5"/>
    <n v="0"/>
    <n v="0"/>
    <n v="0"/>
    <n v="0"/>
    <n v="0"/>
    <n v="0"/>
    <n v="3"/>
    <n v="11"/>
    <x v="0"/>
    <x v="15"/>
    <n v="2563"/>
    <n v="0"/>
    <n v="1"/>
    <n v="0"/>
    <n v="0"/>
    <n v="0"/>
    <n v="0"/>
    <n v="0"/>
    <n v="0"/>
    <n v="0"/>
    <n v="1"/>
    <x v="630"/>
    <n v="38"/>
    <n v="0"/>
    <x v="1"/>
    <s v=""/>
    <s v=""/>
    <n v="26"/>
    <s v=""/>
    <s v=""/>
  </r>
  <r>
    <s v="X1780"/>
    <x v="900"/>
    <n v="1"/>
    <n v="1"/>
    <x v="2"/>
    <n v="71"/>
    <n v="35"/>
    <n v="0"/>
    <n v="4"/>
    <n v="0"/>
    <n v="0"/>
    <n v="0"/>
    <n v="1"/>
    <n v="2"/>
    <n v="0"/>
    <n v="2"/>
    <n v="8"/>
    <n v="0"/>
    <n v="0"/>
    <n v="0"/>
    <n v="0"/>
    <n v="0"/>
    <n v="0"/>
    <n v="3"/>
    <n v="11"/>
    <x v="0"/>
    <x v="1"/>
    <n v="2496"/>
    <n v="0"/>
    <n v="1"/>
    <n v="0"/>
    <n v="0"/>
    <n v="0"/>
    <n v="0"/>
    <n v="0"/>
    <n v="0"/>
    <n v="0"/>
    <n v="1"/>
    <x v="168"/>
    <n v="39"/>
    <n v="0"/>
    <x v="1"/>
    <s v=""/>
    <s v=""/>
    <n v="35"/>
    <s v=""/>
    <s v=""/>
  </r>
  <r>
    <s v="X1781"/>
    <x v="901"/>
    <n v="1"/>
    <n v="1"/>
    <x v="2"/>
    <n v="94"/>
    <n v="25"/>
    <n v="1"/>
    <n v="9"/>
    <n v="2"/>
    <n v="1"/>
    <n v="1"/>
    <n v="2"/>
    <n v="1"/>
    <n v="0"/>
    <n v="3"/>
    <n v="8"/>
    <n v="0"/>
    <n v="0"/>
    <n v="0"/>
    <n v="0"/>
    <n v="0"/>
    <n v="0"/>
    <n v="3"/>
    <n v="11"/>
    <x v="0"/>
    <x v="0"/>
    <n v="2659"/>
    <n v="0"/>
    <n v="1"/>
    <n v="0"/>
    <n v="0"/>
    <n v="0"/>
    <n v="0"/>
    <n v="0"/>
    <n v="1"/>
    <n v="0"/>
    <n v="0"/>
    <x v="168"/>
    <n v="37"/>
    <n v="0"/>
    <x v="1"/>
    <s v=""/>
    <s v=""/>
    <n v="25"/>
    <s v=""/>
    <s v=""/>
  </r>
  <r>
    <s v="X1784"/>
    <x v="902"/>
    <n v="1"/>
    <n v="0"/>
    <x v="1"/>
    <n v="1"/>
    <n v="13"/>
    <n v="3"/>
    <n v="6"/>
    <n v="6"/>
    <n v="5"/>
    <n v="6"/>
    <n v="1"/>
    <n v="1"/>
    <n v="0"/>
    <n v="3"/>
    <n v="8"/>
    <n v="0"/>
    <n v="0"/>
    <n v="0"/>
    <n v="0"/>
    <n v="0"/>
    <n v="0"/>
    <n v="3"/>
    <n v="11"/>
    <x v="0"/>
    <x v="12"/>
    <n v="2701"/>
    <n v="0"/>
    <n v="1"/>
    <n v="0"/>
    <n v="0"/>
    <n v="0"/>
    <n v="0"/>
    <n v="0"/>
    <n v="1"/>
    <n v="0"/>
    <n v="0"/>
    <x v="168"/>
    <n v="27"/>
    <n v="0"/>
    <x v="1"/>
    <s v=""/>
    <s v=""/>
    <n v="13"/>
    <s v=""/>
    <s v=""/>
  </r>
  <r>
    <s v="X1786"/>
    <x v="903"/>
    <n v="2"/>
    <n v="1"/>
    <x v="3"/>
    <n v="37"/>
    <n v="33"/>
    <n v="0"/>
    <n v="5"/>
    <n v="0"/>
    <n v="0"/>
    <n v="0"/>
    <n v="1"/>
    <n v="1"/>
    <n v="0"/>
    <n v="3"/>
    <n v="4"/>
    <n v="0"/>
    <n v="0"/>
    <n v="0"/>
    <n v="0"/>
    <n v="0"/>
    <n v="0"/>
    <n v="3"/>
    <n v="11"/>
    <x v="0"/>
    <x v="15"/>
    <n v="2575"/>
    <n v="0"/>
    <n v="1"/>
    <n v="0"/>
    <n v="0"/>
    <n v="0"/>
    <n v="0"/>
    <n v="0"/>
    <n v="0"/>
    <n v="0"/>
    <n v="1"/>
    <x v="169"/>
    <n v="38"/>
    <n v="0"/>
    <x v="1"/>
    <s v=""/>
    <s v=""/>
    <n v="33"/>
    <s v=""/>
    <s v=""/>
  </r>
  <r>
    <s v="X1787"/>
    <x v="904"/>
    <n v="1"/>
    <n v="1"/>
    <x v="2"/>
    <n v="49"/>
    <n v="13"/>
    <n v="4"/>
    <n v="20"/>
    <n v="0"/>
    <n v="0"/>
    <n v="1"/>
    <n v="2"/>
    <n v="1"/>
    <n v="0"/>
    <n v="3"/>
    <n v="9"/>
    <n v="0"/>
    <n v="0"/>
    <n v="0"/>
    <n v="0"/>
    <n v="0"/>
    <n v="0"/>
    <n v="3"/>
    <n v="11"/>
    <x v="0"/>
    <x v="29"/>
    <n v="2806"/>
    <n v="0"/>
    <n v="1"/>
    <n v="0"/>
    <n v="0"/>
    <n v="0"/>
    <n v="0"/>
    <n v="0"/>
    <n v="0"/>
    <n v="0"/>
    <n v="1"/>
    <x v="169"/>
    <n v="36"/>
    <n v="0"/>
    <x v="1"/>
    <s v=""/>
    <s v=""/>
    <n v="13"/>
    <s v=""/>
    <s v=""/>
  </r>
  <r>
    <s v="X1788"/>
    <x v="905"/>
    <n v="1"/>
    <n v="1"/>
    <x v="2"/>
    <n v="58"/>
    <n v="32"/>
    <n v="0"/>
    <n v="5"/>
    <n v="0"/>
    <n v="0"/>
    <n v="1"/>
    <n v="2"/>
    <n v="1"/>
    <n v="0"/>
    <n v="3"/>
    <n v="7"/>
    <n v="0"/>
    <n v="0"/>
    <n v="0"/>
    <n v="0"/>
    <n v="0"/>
    <n v="0"/>
    <n v="3"/>
    <n v="11"/>
    <x v="0"/>
    <x v="17"/>
    <n v="2312"/>
    <n v="0"/>
    <n v="1"/>
    <n v="0"/>
    <n v="0"/>
    <n v="0"/>
    <n v="0"/>
    <n v="0"/>
    <n v="0"/>
    <n v="0"/>
    <n v="1"/>
    <x v="169"/>
    <n v="36"/>
    <n v="0"/>
    <x v="1"/>
    <s v=""/>
    <s v=""/>
    <n v="32"/>
    <s v=""/>
    <s v=""/>
  </r>
  <r>
    <s v="X1792"/>
    <x v="906"/>
    <n v="1"/>
    <n v="0"/>
    <x v="1"/>
    <n v="48"/>
    <n v="2"/>
    <n v="2"/>
    <n v="4"/>
    <n v="13"/>
    <n v="13"/>
    <n v="4"/>
    <n v="1"/>
    <n v="1"/>
    <n v="0"/>
    <n v="4"/>
    <n v="4"/>
    <n v="0"/>
    <n v="0"/>
    <n v="0"/>
    <n v="0"/>
    <n v="0"/>
    <n v="0"/>
    <n v="3"/>
    <n v="11"/>
    <x v="0"/>
    <x v="12"/>
    <n v="2461"/>
    <n v="0"/>
    <n v="1"/>
    <n v="0"/>
    <n v="0"/>
    <n v="0"/>
    <n v="0"/>
    <n v="0"/>
    <n v="1"/>
    <n v="0"/>
    <n v="0"/>
    <x v="169"/>
    <n v="30"/>
    <n v="0"/>
    <x v="1"/>
    <s v=""/>
    <s v=""/>
    <n v="2"/>
    <s v=""/>
    <s v=""/>
  </r>
  <r>
    <s v="X1796"/>
    <x v="907"/>
    <n v="1"/>
    <n v="0"/>
    <x v="1"/>
    <n v="37"/>
    <n v="2"/>
    <n v="5"/>
    <n v="12"/>
    <n v="4"/>
    <n v="8"/>
    <n v="7"/>
    <n v="3"/>
    <n v="2"/>
    <n v="0"/>
    <n v="4"/>
    <n v="5"/>
    <n v="0"/>
    <n v="0"/>
    <n v="0"/>
    <n v="0"/>
    <n v="0"/>
    <n v="0"/>
    <n v="3"/>
    <n v="11"/>
    <x v="0"/>
    <x v="3"/>
    <n v="2361"/>
    <n v="0"/>
    <n v="1"/>
    <n v="0"/>
    <n v="0"/>
    <n v="0"/>
    <n v="1"/>
    <n v="0"/>
    <n v="0"/>
    <n v="0"/>
    <n v="0"/>
    <x v="169"/>
    <n v="24"/>
    <n v="0"/>
    <x v="1"/>
    <s v=""/>
    <s v=""/>
    <n v="2"/>
    <s v=""/>
    <s v=""/>
  </r>
  <r>
    <s v="X1798"/>
    <x v="908"/>
    <n v="1"/>
    <n v="1"/>
    <x v="2"/>
    <n v="19"/>
    <n v="10"/>
    <n v="4"/>
    <n v="4"/>
    <n v="3"/>
    <n v="3"/>
    <n v="14"/>
    <n v="3"/>
    <n v="1"/>
    <n v="1"/>
    <n v="3"/>
    <n v="7"/>
    <n v="0"/>
    <n v="0"/>
    <n v="0"/>
    <n v="0"/>
    <n v="0"/>
    <n v="0"/>
    <n v="3"/>
    <n v="11"/>
    <x v="0"/>
    <x v="20"/>
    <n v="2814"/>
    <n v="0"/>
    <n v="1"/>
    <n v="0"/>
    <n v="0"/>
    <n v="0"/>
    <n v="0"/>
    <n v="0"/>
    <n v="1"/>
    <n v="0"/>
    <n v="0"/>
    <x v="169"/>
    <n v="10"/>
    <n v="0"/>
    <x v="1"/>
    <s v=""/>
    <s v=""/>
    <n v="10"/>
    <s v=""/>
    <s v=""/>
  </r>
  <r>
    <s v="X1800"/>
    <x v="909"/>
    <n v="2"/>
    <n v="1"/>
    <x v="3"/>
    <n v="28"/>
    <n v="25"/>
    <n v="0"/>
    <n v="8"/>
    <n v="2"/>
    <n v="0"/>
    <n v="2"/>
    <n v="2"/>
    <n v="2"/>
    <n v="0"/>
    <n v="3"/>
    <n v="7"/>
    <n v="0"/>
    <n v="0"/>
    <n v="0"/>
    <n v="0"/>
    <n v="0"/>
    <n v="0"/>
    <n v="3"/>
    <n v="11"/>
    <x v="0"/>
    <x v="0"/>
    <n v="2403"/>
    <n v="0"/>
    <n v="1"/>
    <n v="0"/>
    <n v="0"/>
    <n v="0"/>
    <n v="0"/>
    <n v="0"/>
    <n v="1"/>
    <n v="0"/>
    <n v="0"/>
    <x v="631"/>
    <n v="33"/>
    <n v="0"/>
    <x v="1"/>
    <s v=""/>
    <s v=""/>
    <n v="25"/>
    <s v=""/>
    <s v=""/>
  </r>
  <r>
    <s v="X1801"/>
    <x v="910"/>
    <n v="1"/>
    <n v="0"/>
    <x v="1"/>
    <n v="3"/>
    <n v="22"/>
    <n v="1"/>
    <n v="11"/>
    <n v="0"/>
    <n v="1"/>
    <n v="2"/>
    <n v="1"/>
    <n v="1"/>
    <n v="0"/>
    <n v="3"/>
    <n v="7"/>
    <n v="0"/>
    <n v="0"/>
    <n v="0"/>
    <n v="0"/>
    <n v="0"/>
    <n v="0"/>
    <n v="3"/>
    <n v="11"/>
    <x v="0"/>
    <x v="43"/>
    <n v="2393"/>
    <n v="0"/>
    <n v="1"/>
    <n v="0"/>
    <n v="0"/>
    <n v="0"/>
    <n v="0"/>
    <n v="0"/>
    <n v="1"/>
    <n v="0"/>
    <n v="0"/>
    <x v="631"/>
    <n v="33"/>
    <n v="0"/>
    <x v="1"/>
    <s v=""/>
    <s v=""/>
    <n v="22"/>
    <s v=""/>
    <s v=""/>
  </r>
  <r>
    <s v="X1803"/>
    <x v="911"/>
    <n v="1"/>
    <n v="1"/>
    <x v="2"/>
    <n v="18"/>
    <n v="26"/>
    <n v="0"/>
    <n v="8"/>
    <n v="0"/>
    <n v="0"/>
    <n v="3"/>
    <n v="2"/>
    <n v="2"/>
    <n v="0"/>
    <n v="3"/>
    <n v="5"/>
    <n v="0"/>
    <n v="0"/>
    <n v="0"/>
    <n v="0"/>
    <n v="0"/>
    <n v="0"/>
    <n v="3"/>
    <n v="11"/>
    <x v="0"/>
    <x v="3"/>
    <n v="2232"/>
    <n v="0"/>
    <n v="1"/>
    <n v="0"/>
    <n v="0"/>
    <n v="0"/>
    <n v="0"/>
    <n v="0"/>
    <n v="0"/>
    <n v="1"/>
    <n v="0"/>
    <x v="631"/>
    <n v="31"/>
    <n v="0"/>
    <x v="1"/>
    <s v=""/>
    <s v=""/>
    <n v="26"/>
    <s v=""/>
    <s v=""/>
  </r>
  <r>
    <s v="X1804"/>
    <x v="912"/>
    <n v="1"/>
    <n v="1"/>
    <x v="2"/>
    <n v="99"/>
    <n v="24"/>
    <n v="0"/>
    <n v="8"/>
    <n v="0"/>
    <n v="1"/>
    <n v="4"/>
    <n v="1"/>
    <n v="1"/>
    <n v="0"/>
    <n v="3"/>
    <n v="5"/>
    <n v="0"/>
    <n v="0"/>
    <n v="0"/>
    <n v="0"/>
    <n v="0"/>
    <n v="0"/>
    <n v="3"/>
    <n v="11"/>
    <x v="0"/>
    <x v="28"/>
    <n v="2255"/>
    <n v="0"/>
    <n v="1"/>
    <n v="0"/>
    <n v="0"/>
    <n v="0"/>
    <n v="0"/>
    <n v="0"/>
    <n v="1"/>
    <n v="0"/>
    <n v="0"/>
    <x v="631"/>
    <n v="29"/>
    <n v="0"/>
    <x v="1"/>
    <s v=""/>
    <s v=""/>
    <n v="24"/>
    <s v=""/>
    <s v=""/>
  </r>
  <r>
    <s v="X1805"/>
    <x v="913"/>
    <n v="1"/>
    <n v="0"/>
    <x v="1"/>
    <n v="51"/>
    <n v="15"/>
    <n v="0"/>
    <n v="11"/>
    <n v="0"/>
    <n v="2"/>
    <n v="9"/>
    <n v="1"/>
    <n v="1"/>
    <n v="1"/>
    <n v="2"/>
    <n v="8"/>
    <n v="0"/>
    <n v="0"/>
    <n v="0"/>
    <n v="0"/>
    <n v="0"/>
    <n v="0"/>
    <n v="3"/>
    <n v="11"/>
    <x v="0"/>
    <x v="28"/>
    <n v="2446"/>
    <n v="0"/>
    <n v="1"/>
    <n v="0"/>
    <n v="0"/>
    <n v="0"/>
    <n v="0"/>
    <n v="0"/>
    <n v="1"/>
    <n v="0"/>
    <n v="0"/>
    <x v="631"/>
    <n v="19"/>
    <n v="0"/>
    <x v="1"/>
    <s v=""/>
    <s v=""/>
    <n v="15"/>
    <s v=""/>
    <s v=""/>
  </r>
  <r>
    <s v="X1806"/>
    <x v="914"/>
    <n v="0"/>
    <n v="0"/>
    <x v="0"/>
    <n v="83"/>
    <n v="4"/>
    <n v="6"/>
    <n v="8"/>
    <n v="6"/>
    <n v="3"/>
    <n v="10"/>
    <n v="1"/>
    <n v="2"/>
    <n v="0"/>
    <n v="3"/>
    <n v="7"/>
    <n v="0"/>
    <n v="0"/>
    <n v="0"/>
    <n v="0"/>
    <n v="0"/>
    <n v="0"/>
    <n v="3"/>
    <n v="11"/>
    <x v="0"/>
    <x v="47"/>
    <n v="2290"/>
    <n v="0"/>
    <n v="1"/>
    <n v="0"/>
    <n v="0"/>
    <n v="0"/>
    <n v="1"/>
    <n v="0"/>
    <n v="0"/>
    <n v="0"/>
    <n v="0"/>
    <x v="631"/>
    <n v="17"/>
    <n v="0"/>
    <x v="1"/>
    <s v=""/>
    <s v=""/>
    <n v="4"/>
    <s v=""/>
    <s v=""/>
  </r>
  <r>
    <s v="X1807"/>
    <x v="915"/>
    <n v="1"/>
    <n v="0"/>
    <x v="1"/>
    <n v="64"/>
    <n v="12"/>
    <n v="0"/>
    <n v="13"/>
    <n v="2"/>
    <n v="0"/>
    <n v="10"/>
    <n v="1"/>
    <n v="1"/>
    <n v="0"/>
    <n v="3"/>
    <n v="7"/>
    <n v="0"/>
    <n v="0"/>
    <n v="0"/>
    <n v="0"/>
    <n v="0"/>
    <n v="0"/>
    <n v="3"/>
    <n v="11"/>
    <x v="0"/>
    <x v="7"/>
    <n v="2609"/>
    <n v="0"/>
    <n v="1"/>
    <n v="0"/>
    <n v="0"/>
    <n v="0"/>
    <n v="0"/>
    <n v="0"/>
    <n v="0"/>
    <n v="1"/>
    <n v="0"/>
    <x v="631"/>
    <n v="17"/>
    <n v="0"/>
    <x v="1"/>
    <s v=""/>
    <s v=""/>
    <n v="12"/>
    <s v=""/>
    <s v=""/>
  </r>
  <r>
    <s v="X1808"/>
    <x v="916"/>
    <n v="1"/>
    <n v="0"/>
    <x v="1"/>
    <n v="41"/>
    <n v="2"/>
    <n v="8"/>
    <n v="1"/>
    <n v="4"/>
    <n v="7"/>
    <n v="15"/>
    <n v="1"/>
    <n v="1"/>
    <n v="0"/>
    <n v="3"/>
    <n v="8"/>
    <n v="0"/>
    <n v="0"/>
    <n v="0"/>
    <n v="0"/>
    <n v="0"/>
    <n v="0"/>
    <n v="3"/>
    <n v="11"/>
    <x v="0"/>
    <x v="12"/>
    <n v="2724"/>
    <n v="0"/>
    <n v="1"/>
    <n v="0"/>
    <n v="0"/>
    <n v="0"/>
    <n v="0"/>
    <n v="1"/>
    <n v="0"/>
    <n v="0"/>
    <n v="0"/>
    <x v="631"/>
    <n v="7"/>
    <n v="0"/>
    <x v="1"/>
    <s v=""/>
    <s v=""/>
    <n v="2"/>
    <s v=""/>
    <s v=""/>
  </r>
  <r>
    <s v="X1810"/>
    <x v="917"/>
    <n v="1"/>
    <n v="0"/>
    <x v="1"/>
    <n v="93"/>
    <n v="10"/>
    <n v="2"/>
    <n v="15"/>
    <n v="2"/>
    <n v="1"/>
    <n v="6"/>
    <n v="2"/>
    <n v="2"/>
    <n v="0"/>
    <n v="3"/>
    <n v="6"/>
    <n v="0"/>
    <n v="0"/>
    <n v="0"/>
    <n v="0"/>
    <n v="0"/>
    <n v="0"/>
    <n v="3"/>
    <n v="11"/>
    <x v="0"/>
    <x v="26"/>
    <n v="2684"/>
    <n v="0"/>
    <n v="1"/>
    <n v="0"/>
    <n v="0"/>
    <n v="0"/>
    <n v="0"/>
    <n v="0"/>
    <n v="1"/>
    <n v="0"/>
    <n v="0"/>
    <x v="170"/>
    <n v="24"/>
    <n v="0"/>
    <x v="1"/>
    <s v=""/>
    <s v=""/>
    <n v="10"/>
    <s v=""/>
    <s v=""/>
  </r>
  <r>
    <s v="X1813"/>
    <x v="721"/>
    <n v="1"/>
    <n v="0"/>
    <x v="1"/>
    <n v="96"/>
    <n v="1"/>
    <n v="11"/>
    <n v="5"/>
    <n v="4"/>
    <n v="6"/>
    <n v="9"/>
    <n v="2"/>
    <n v="2"/>
    <n v="0"/>
    <n v="3"/>
    <n v="8"/>
    <n v="0"/>
    <n v="0"/>
    <n v="0"/>
    <n v="0"/>
    <n v="0"/>
    <n v="0"/>
    <n v="3"/>
    <n v="11"/>
    <x v="0"/>
    <x v="38"/>
    <n v="2666"/>
    <n v="0"/>
    <n v="1"/>
    <n v="0"/>
    <n v="0"/>
    <n v="0"/>
    <n v="1"/>
    <n v="0"/>
    <n v="0"/>
    <n v="0"/>
    <n v="0"/>
    <x v="170"/>
    <n v="18"/>
    <n v="0"/>
    <x v="1"/>
    <s v=""/>
    <s v=""/>
    <n v="1"/>
    <s v=""/>
    <s v=""/>
  </r>
  <r>
    <s v="X1818"/>
    <x v="918"/>
    <n v="1"/>
    <n v="0"/>
    <x v="1"/>
    <n v="40"/>
    <n v="18"/>
    <n v="0"/>
    <n v="6"/>
    <n v="3"/>
    <n v="3"/>
    <n v="5"/>
    <n v="1"/>
    <n v="1"/>
    <n v="1"/>
    <n v="3"/>
    <n v="2"/>
    <n v="0"/>
    <n v="0"/>
    <n v="0"/>
    <n v="0"/>
    <n v="0"/>
    <n v="0"/>
    <n v="3"/>
    <n v="11"/>
    <x v="0"/>
    <x v="3"/>
    <n v="2224"/>
    <n v="0"/>
    <n v="1"/>
    <n v="0"/>
    <n v="0"/>
    <n v="0"/>
    <n v="0"/>
    <n v="0"/>
    <n v="0"/>
    <n v="0"/>
    <n v="1"/>
    <x v="171"/>
    <n v="25"/>
    <n v="0"/>
    <x v="1"/>
    <s v=""/>
    <s v=""/>
    <n v="18"/>
    <s v=""/>
    <s v=""/>
  </r>
  <r>
    <s v="X1821"/>
    <x v="919"/>
    <n v="1"/>
    <n v="0"/>
    <x v="1"/>
    <n v="43"/>
    <n v="26"/>
    <n v="0"/>
    <n v="6"/>
    <n v="0"/>
    <n v="0"/>
    <n v="2"/>
    <n v="1"/>
    <n v="1"/>
    <n v="0"/>
    <n v="3"/>
    <n v="8"/>
    <n v="0"/>
    <n v="0"/>
    <n v="0"/>
    <n v="0"/>
    <n v="0"/>
    <n v="0"/>
    <n v="3"/>
    <n v="11"/>
    <x v="0"/>
    <x v="17"/>
    <n v="2575"/>
    <n v="0"/>
    <n v="1"/>
    <n v="0"/>
    <n v="0"/>
    <n v="0"/>
    <n v="0"/>
    <n v="0"/>
    <n v="0"/>
    <n v="0"/>
    <n v="1"/>
    <x v="632"/>
    <n v="30"/>
    <n v="0"/>
    <x v="1"/>
    <s v=""/>
    <s v=""/>
    <n v="26"/>
    <s v=""/>
    <s v=""/>
  </r>
  <r>
    <s v="X1823"/>
    <x v="920"/>
    <n v="1"/>
    <n v="0"/>
    <x v="1"/>
    <n v="56"/>
    <n v="5"/>
    <n v="4"/>
    <n v="13"/>
    <n v="8"/>
    <n v="0"/>
    <n v="4"/>
    <n v="1"/>
    <n v="1"/>
    <n v="0"/>
    <n v="3"/>
    <n v="8"/>
    <n v="0"/>
    <n v="0"/>
    <n v="0"/>
    <n v="0"/>
    <n v="0"/>
    <n v="0"/>
    <n v="3"/>
    <n v="11"/>
    <x v="0"/>
    <x v="40"/>
    <n v="2519"/>
    <n v="0"/>
    <n v="1"/>
    <n v="0"/>
    <n v="0"/>
    <n v="0"/>
    <n v="0"/>
    <n v="0"/>
    <n v="1"/>
    <n v="0"/>
    <n v="0"/>
    <x v="632"/>
    <n v="26"/>
    <n v="0"/>
    <x v="1"/>
    <s v=""/>
    <s v=""/>
    <n v="5"/>
    <s v=""/>
    <s v=""/>
  </r>
  <r>
    <s v="X1826"/>
    <x v="921"/>
    <n v="1"/>
    <n v="1"/>
    <x v="2"/>
    <n v="82"/>
    <n v="18"/>
    <n v="0"/>
    <n v="5"/>
    <n v="0"/>
    <n v="0"/>
    <n v="11"/>
    <n v="2"/>
    <n v="1"/>
    <n v="1"/>
    <n v="2"/>
    <n v="7"/>
    <n v="1"/>
    <n v="0"/>
    <n v="0"/>
    <n v="0"/>
    <n v="0"/>
    <n v="0"/>
    <n v="3"/>
    <n v="11"/>
    <x v="0"/>
    <x v="31"/>
    <n v="2329"/>
    <n v="0"/>
    <n v="1"/>
    <n v="0"/>
    <n v="0"/>
    <n v="0"/>
    <n v="0"/>
    <n v="0"/>
    <n v="1"/>
    <n v="0"/>
    <n v="0"/>
    <x v="632"/>
    <n v="12"/>
    <n v="1"/>
    <x v="1"/>
    <s v=""/>
    <s v=""/>
    <n v="18"/>
    <s v=""/>
    <s v=""/>
  </r>
  <r>
    <s v="X1827"/>
    <x v="922"/>
    <n v="0"/>
    <n v="0"/>
    <x v="0"/>
    <n v="99"/>
    <n v="0"/>
    <n v="6"/>
    <n v="3"/>
    <n v="7"/>
    <n v="6"/>
    <n v="12"/>
    <n v="1"/>
    <n v="1"/>
    <n v="0"/>
    <n v="3"/>
    <n v="8"/>
    <n v="0"/>
    <n v="0"/>
    <n v="0"/>
    <n v="0"/>
    <n v="0"/>
    <n v="0"/>
    <n v="3"/>
    <n v="11"/>
    <x v="0"/>
    <x v="24"/>
    <n v="2263"/>
    <n v="0"/>
    <n v="1"/>
    <n v="0"/>
    <n v="0"/>
    <n v="0"/>
    <n v="1"/>
    <n v="0"/>
    <n v="0"/>
    <n v="0"/>
    <n v="0"/>
    <x v="632"/>
    <n v="10"/>
    <n v="0"/>
    <x v="1"/>
    <s v=""/>
    <s v=""/>
    <n v="0"/>
    <s v=""/>
    <s v=""/>
  </r>
  <r>
    <s v="X1828"/>
    <x v="923"/>
    <n v="1"/>
    <n v="0"/>
    <x v="1"/>
    <n v="22"/>
    <n v="15"/>
    <n v="0"/>
    <n v="6"/>
    <n v="0"/>
    <n v="1"/>
    <n v="12"/>
    <n v="2"/>
    <n v="1"/>
    <n v="1"/>
    <n v="2"/>
    <n v="7"/>
    <n v="1"/>
    <n v="0"/>
    <n v="0"/>
    <n v="0"/>
    <n v="0"/>
    <n v="0"/>
    <n v="3"/>
    <n v="11"/>
    <x v="1"/>
    <x v="28"/>
    <n v="2219"/>
    <n v="0"/>
    <n v="1"/>
    <n v="0"/>
    <n v="0"/>
    <n v="0"/>
    <n v="0"/>
    <n v="0"/>
    <n v="0"/>
    <n v="0"/>
    <n v="1"/>
    <x v="632"/>
    <n v="10"/>
    <n v="1"/>
    <x v="1"/>
    <s v=""/>
    <s v=""/>
    <n v="15"/>
    <s v=""/>
    <s v=""/>
  </r>
  <r>
    <s v="X1829"/>
    <x v="924"/>
    <n v="1"/>
    <n v="0"/>
    <x v="1"/>
    <n v="75"/>
    <n v="1"/>
    <n v="3"/>
    <n v="6"/>
    <n v="3"/>
    <n v="6"/>
    <n v="15"/>
    <n v="1"/>
    <n v="1"/>
    <n v="1"/>
    <n v="2"/>
    <n v="7"/>
    <n v="0"/>
    <n v="0"/>
    <n v="0"/>
    <n v="0"/>
    <n v="0"/>
    <n v="0"/>
    <n v="3"/>
    <n v="11"/>
    <x v="1"/>
    <x v="10"/>
    <n v="2563"/>
    <n v="0"/>
    <n v="1"/>
    <n v="0"/>
    <n v="0"/>
    <n v="0"/>
    <n v="0"/>
    <n v="0"/>
    <n v="1"/>
    <n v="0"/>
    <n v="0"/>
    <x v="632"/>
    <n v="4"/>
    <n v="0"/>
    <x v="1"/>
    <s v=""/>
    <s v=""/>
    <n v="1"/>
    <s v=""/>
    <s v=""/>
  </r>
  <r>
    <s v="X1840"/>
    <x v="925"/>
    <n v="0"/>
    <n v="1"/>
    <x v="1"/>
    <n v="12"/>
    <n v="12"/>
    <n v="4"/>
    <n v="7"/>
    <n v="1"/>
    <n v="3"/>
    <n v="5"/>
    <n v="0"/>
    <n v="1"/>
    <n v="0"/>
    <n v="0"/>
    <n v="13"/>
    <n v="0"/>
    <n v="0"/>
    <n v="0"/>
    <n v="0"/>
    <n v="0"/>
    <n v="0"/>
    <n v="3"/>
    <n v="11"/>
    <x v="0"/>
    <x v="26"/>
    <n v="2493"/>
    <n v="0"/>
    <n v="1"/>
    <n v="0"/>
    <n v="0"/>
    <n v="0"/>
    <n v="0"/>
    <n v="0"/>
    <n v="1"/>
    <n v="0"/>
    <n v="0"/>
    <x v="172"/>
    <n v="22"/>
    <n v="0"/>
    <x v="1"/>
    <s v=""/>
    <s v=""/>
    <n v="12"/>
    <s v=""/>
    <s v=""/>
  </r>
  <r>
    <s v="X1842"/>
    <x v="926"/>
    <n v="1"/>
    <n v="0"/>
    <x v="1"/>
    <n v="82"/>
    <n v="1"/>
    <n v="4"/>
    <n v="3"/>
    <n v="8"/>
    <n v="9"/>
    <n v="7"/>
    <n v="1"/>
    <n v="1"/>
    <n v="0"/>
    <n v="3"/>
    <n v="8"/>
    <n v="0"/>
    <n v="0"/>
    <n v="0"/>
    <n v="0"/>
    <n v="0"/>
    <n v="0"/>
    <n v="3"/>
    <n v="11"/>
    <x v="0"/>
    <x v="40"/>
    <n v="2713"/>
    <n v="0"/>
    <n v="1"/>
    <n v="0"/>
    <n v="0"/>
    <n v="0"/>
    <n v="0"/>
    <n v="1"/>
    <n v="0"/>
    <n v="0"/>
    <n v="0"/>
    <x v="172"/>
    <n v="18"/>
    <n v="0"/>
    <x v="1"/>
    <s v=""/>
    <s v=""/>
    <n v="1"/>
    <s v=""/>
    <s v=""/>
  </r>
  <r>
    <s v="X1846"/>
    <x v="927"/>
    <n v="1"/>
    <n v="1"/>
    <x v="2"/>
    <n v="46"/>
    <n v="5"/>
    <n v="3"/>
    <n v="9"/>
    <n v="6"/>
    <n v="2"/>
    <n v="6"/>
    <n v="2"/>
    <n v="2"/>
    <n v="0"/>
    <n v="3"/>
    <n v="7"/>
    <n v="0"/>
    <n v="0"/>
    <n v="0"/>
    <n v="0"/>
    <n v="0"/>
    <n v="0"/>
    <n v="3"/>
    <n v="11"/>
    <x v="0"/>
    <x v="11"/>
    <n v="2211"/>
    <n v="0"/>
    <n v="1"/>
    <n v="0"/>
    <n v="0"/>
    <n v="0"/>
    <n v="0"/>
    <n v="0"/>
    <n v="1"/>
    <n v="0"/>
    <n v="0"/>
    <x v="173"/>
    <n v="19"/>
    <n v="0"/>
    <x v="1"/>
    <s v=""/>
    <s v=""/>
    <n v="5"/>
    <s v=""/>
    <s v=""/>
  </r>
  <r>
    <s v="X1848"/>
    <x v="928"/>
    <n v="1"/>
    <n v="1"/>
    <x v="2"/>
    <n v="24"/>
    <n v="10"/>
    <n v="0"/>
    <n v="10"/>
    <n v="3"/>
    <n v="1"/>
    <n v="7"/>
    <n v="2"/>
    <n v="1"/>
    <n v="1"/>
    <n v="2"/>
    <n v="8"/>
    <n v="0"/>
    <n v="0"/>
    <n v="0"/>
    <n v="0"/>
    <n v="0"/>
    <n v="0"/>
    <n v="3"/>
    <n v="11"/>
    <x v="0"/>
    <x v="11"/>
    <n v="2341"/>
    <n v="0"/>
    <n v="1"/>
    <n v="0"/>
    <n v="0"/>
    <n v="0"/>
    <n v="0"/>
    <n v="0"/>
    <n v="1"/>
    <n v="0"/>
    <n v="0"/>
    <x v="173"/>
    <n v="17"/>
    <n v="0"/>
    <x v="1"/>
    <s v=""/>
    <s v=""/>
    <n v="10"/>
    <s v=""/>
    <s v=""/>
  </r>
  <r>
    <s v="X1849"/>
    <x v="928"/>
    <n v="1"/>
    <n v="1"/>
    <x v="2"/>
    <n v="24"/>
    <n v="10"/>
    <n v="0"/>
    <n v="10"/>
    <n v="3"/>
    <n v="1"/>
    <n v="7"/>
    <n v="2"/>
    <n v="1"/>
    <n v="1"/>
    <n v="2"/>
    <n v="8"/>
    <n v="0"/>
    <n v="0"/>
    <n v="0"/>
    <n v="0"/>
    <n v="0"/>
    <n v="0"/>
    <n v="3"/>
    <n v="11"/>
    <x v="1"/>
    <x v="11"/>
    <n v="2341"/>
    <n v="0"/>
    <n v="1"/>
    <n v="0"/>
    <n v="0"/>
    <n v="0"/>
    <n v="0"/>
    <n v="0"/>
    <n v="1"/>
    <n v="0"/>
    <n v="0"/>
    <x v="173"/>
    <n v="17"/>
    <n v="0"/>
    <x v="1"/>
    <s v=""/>
    <s v=""/>
    <n v="10"/>
    <s v=""/>
    <s v=""/>
  </r>
  <r>
    <s v="X1850"/>
    <x v="721"/>
    <n v="1"/>
    <n v="0"/>
    <x v="1"/>
    <n v="19"/>
    <n v="3"/>
    <n v="1"/>
    <n v="10"/>
    <n v="3"/>
    <n v="2"/>
    <n v="12"/>
    <n v="3"/>
    <n v="2"/>
    <n v="0"/>
    <n v="3"/>
    <n v="5"/>
    <n v="0"/>
    <n v="0"/>
    <n v="0"/>
    <n v="0"/>
    <n v="0"/>
    <n v="0"/>
    <n v="3"/>
    <n v="11"/>
    <x v="0"/>
    <x v="3"/>
    <n v="2429"/>
    <n v="0"/>
    <n v="1"/>
    <n v="0"/>
    <n v="0"/>
    <n v="0"/>
    <n v="0"/>
    <n v="0"/>
    <n v="0"/>
    <n v="1"/>
    <n v="0"/>
    <x v="173"/>
    <n v="7"/>
    <n v="0"/>
    <x v="1"/>
    <s v=""/>
    <s v=""/>
    <n v="3"/>
    <s v=""/>
    <s v=""/>
  </r>
  <r>
    <s v="X1853"/>
    <x v="929"/>
    <n v="1"/>
    <n v="1"/>
    <x v="2"/>
    <n v="20"/>
    <n v="19"/>
    <n v="0"/>
    <n v="9"/>
    <n v="0"/>
    <n v="0"/>
    <n v="2"/>
    <n v="2"/>
    <n v="1"/>
    <n v="0"/>
    <n v="3"/>
    <n v="8"/>
    <n v="0"/>
    <n v="0"/>
    <n v="0"/>
    <n v="0"/>
    <n v="0"/>
    <n v="0"/>
    <n v="3"/>
    <n v="11"/>
    <x v="0"/>
    <x v="28"/>
    <n v="2412"/>
    <n v="0"/>
    <n v="1"/>
    <n v="0"/>
    <n v="0"/>
    <n v="0"/>
    <n v="0"/>
    <n v="0"/>
    <n v="0"/>
    <n v="1"/>
    <n v="0"/>
    <x v="174"/>
    <n v="26"/>
    <n v="0"/>
    <x v="1"/>
    <s v=""/>
    <s v=""/>
    <n v="19"/>
    <s v=""/>
    <s v=""/>
  </r>
  <r>
    <s v="X1854"/>
    <x v="930"/>
    <n v="1"/>
    <n v="0"/>
    <x v="1"/>
    <n v="66"/>
    <n v="10"/>
    <n v="4"/>
    <n v="7"/>
    <n v="0"/>
    <n v="6"/>
    <n v="3"/>
    <n v="1"/>
    <n v="1"/>
    <n v="0"/>
    <n v="3"/>
    <n v="6"/>
    <n v="0"/>
    <n v="0"/>
    <n v="0"/>
    <n v="0"/>
    <n v="0"/>
    <n v="0"/>
    <n v="3"/>
    <n v="11"/>
    <x v="0"/>
    <x v="43"/>
    <n v="2227"/>
    <n v="0"/>
    <n v="1"/>
    <n v="0"/>
    <n v="0"/>
    <n v="0"/>
    <n v="1"/>
    <n v="0"/>
    <n v="0"/>
    <n v="0"/>
    <n v="0"/>
    <x v="174"/>
    <n v="24"/>
    <n v="0"/>
    <x v="1"/>
    <s v=""/>
    <s v=""/>
    <n v="10"/>
    <s v=""/>
    <s v=""/>
  </r>
  <r>
    <s v="X1856"/>
    <x v="931"/>
    <n v="0"/>
    <n v="1"/>
    <x v="1"/>
    <n v="27"/>
    <n v="6"/>
    <n v="7"/>
    <n v="4"/>
    <n v="3"/>
    <n v="4"/>
    <n v="6"/>
    <n v="1"/>
    <n v="1"/>
    <n v="0"/>
    <n v="3"/>
    <n v="6"/>
    <n v="0"/>
    <n v="0"/>
    <n v="0"/>
    <n v="0"/>
    <n v="0"/>
    <n v="0"/>
    <n v="3"/>
    <n v="11"/>
    <x v="0"/>
    <x v="14"/>
    <n v="2663"/>
    <n v="0"/>
    <n v="1"/>
    <n v="0"/>
    <n v="0"/>
    <n v="0"/>
    <n v="1"/>
    <n v="0"/>
    <n v="0"/>
    <n v="0"/>
    <n v="0"/>
    <x v="174"/>
    <n v="18"/>
    <n v="0"/>
    <x v="1"/>
    <s v=""/>
    <s v=""/>
    <n v="6"/>
    <s v=""/>
    <s v=""/>
  </r>
  <r>
    <s v="X1857"/>
    <x v="932"/>
    <n v="2"/>
    <n v="0"/>
    <x v="2"/>
    <n v="63"/>
    <n v="9"/>
    <n v="0"/>
    <n v="7"/>
    <n v="3"/>
    <n v="4"/>
    <n v="7"/>
    <n v="2"/>
    <n v="1"/>
    <n v="0"/>
    <n v="3"/>
    <n v="7"/>
    <n v="0"/>
    <n v="0"/>
    <n v="0"/>
    <n v="0"/>
    <n v="0"/>
    <n v="0"/>
    <n v="3"/>
    <n v="11"/>
    <x v="0"/>
    <x v="47"/>
    <n v="2457"/>
    <n v="0"/>
    <n v="1"/>
    <n v="0"/>
    <n v="0"/>
    <n v="0"/>
    <n v="0"/>
    <n v="0"/>
    <n v="0"/>
    <n v="1"/>
    <n v="0"/>
    <x v="174"/>
    <n v="16"/>
    <n v="0"/>
    <x v="1"/>
    <s v=""/>
    <s v=""/>
    <n v="9"/>
    <s v=""/>
    <s v=""/>
  </r>
  <r>
    <s v="X1858"/>
    <x v="933"/>
    <n v="1"/>
    <n v="0"/>
    <x v="1"/>
    <n v="97"/>
    <n v="5"/>
    <n v="4"/>
    <n v="10"/>
    <n v="2"/>
    <n v="2"/>
    <n v="7"/>
    <n v="1"/>
    <n v="1"/>
    <n v="0"/>
    <n v="3"/>
    <n v="8"/>
    <n v="0"/>
    <n v="0"/>
    <n v="0"/>
    <n v="0"/>
    <n v="0"/>
    <n v="0"/>
    <n v="3"/>
    <n v="11"/>
    <x v="0"/>
    <x v="12"/>
    <n v="2375"/>
    <n v="0"/>
    <n v="1"/>
    <n v="0"/>
    <n v="0"/>
    <n v="0"/>
    <n v="0"/>
    <n v="0"/>
    <n v="1"/>
    <n v="0"/>
    <n v="0"/>
    <x v="174"/>
    <n v="16"/>
    <n v="0"/>
    <x v="1"/>
    <s v=""/>
    <s v=""/>
    <n v="5"/>
    <s v=""/>
    <s v=""/>
  </r>
  <r>
    <s v="X1859"/>
    <x v="934"/>
    <n v="1"/>
    <n v="0"/>
    <x v="1"/>
    <n v="81"/>
    <n v="3"/>
    <n v="3"/>
    <n v="7"/>
    <n v="6"/>
    <n v="2"/>
    <n v="9"/>
    <n v="1"/>
    <n v="1"/>
    <n v="0"/>
    <n v="2"/>
    <n v="7"/>
    <n v="0"/>
    <n v="0"/>
    <n v="0"/>
    <n v="0"/>
    <n v="0"/>
    <n v="0"/>
    <n v="3"/>
    <n v="11"/>
    <x v="0"/>
    <x v="24"/>
    <n v="2522"/>
    <n v="0"/>
    <n v="1"/>
    <n v="0"/>
    <n v="0"/>
    <n v="0"/>
    <n v="0"/>
    <n v="0"/>
    <n v="1"/>
    <n v="0"/>
    <n v="0"/>
    <x v="174"/>
    <n v="12"/>
    <n v="0"/>
    <x v="1"/>
    <s v=""/>
    <s v=""/>
    <n v="3"/>
    <s v=""/>
    <s v=""/>
  </r>
  <r>
    <s v="X1861"/>
    <x v="935"/>
    <n v="1"/>
    <n v="0"/>
    <x v="1"/>
    <n v="4"/>
    <n v="3"/>
    <n v="2"/>
    <n v="11"/>
    <n v="2"/>
    <n v="2"/>
    <n v="10"/>
    <n v="1"/>
    <n v="1"/>
    <n v="0"/>
    <n v="2"/>
    <n v="6"/>
    <n v="1"/>
    <n v="0"/>
    <n v="0"/>
    <n v="0"/>
    <n v="0"/>
    <n v="0"/>
    <n v="3"/>
    <n v="11"/>
    <x v="0"/>
    <x v="3"/>
    <n v="2354"/>
    <n v="0"/>
    <n v="1"/>
    <n v="0"/>
    <n v="0"/>
    <n v="0"/>
    <n v="0"/>
    <n v="0"/>
    <n v="0"/>
    <n v="1"/>
    <n v="0"/>
    <x v="174"/>
    <n v="10"/>
    <n v="1"/>
    <x v="1"/>
    <s v=""/>
    <s v=""/>
    <n v="3"/>
    <s v=""/>
    <s v=""/>
  </r>
  <r>
    <s v="X1872"/>
    <x v="936"/>
    <n v="1"/>
    <n v="1"/>
    <x v="2"/>
    <n v="33"/>
    <n v="11"/>
    <n v="0"/>
    <n v="7"/>
    <n v="3"/>
    <n v="1"/>
    <n v="6"/>
    <n v="2"/>
    <n v="1"/>
    <n v="0"/>
    <n v="3"/>
    <n v="5"/>
    <n v="0"/>
    <n v="0"/>
    <n v="0"/>
    <n v="0"/>
    <n v="0"/>
    <n v="0"/>
    <n v="3"/>
    <n v="11"/>
    <x v="0"/>
    <x v="31"/>
    <n v="2507"/>
    <n v="0"/>
    <n v="1"/>
    <n v="0"/>
    <n v="0"/>
    <n v="0"/>
    <n v="0"/>
    <n v="0"/>
    <n v="1"/>
    <n v="0"/>
    <n v="0"/>
    <x v="176"/>
    <n v="16"/>
    <n v="0"/>
    <x v="1"/>
    <s v=""/>
    <s v=""/>
    <n v="11"/>
    <s v=""/>
    <s v=""/>
  </r>
  <r>
    <s v="X1886"/>
    <x v="937"/>
    <n v="1"/>
    <n v="0"/>
    <x v="1"/>
    <n v="42"/>
    <n v="14"/>
    <n v="0"/>
    <n v="4"/>
    <n v="0"/>
    <n v="0"/>
    <n v="8"/>
    <n v="1"/>
    <n v="1"/>
    <n v="1"/>
    <n v="2"/>
    <n v="6"/>
    <n v="0"/>
    <n v="0"/>
    <n v="0"/>
    <n v="0"/>
    <n v="0"/>
    <n v="0"/>
    <n v="3"/>
    <n v="11"/>
    <x v="0"/>
    <x v="11"/>
    <n v="2518"/>
    <n v="0"/>
    <n v="1"/>
    <n v="0"/>
    <n v="0"/>
    <n v="0"/>
    <n v="0"/>
    <n v="0"/>
    <n v="0"/>
    <n v="1"/>
    <n v="0"/>
    <x v="633"/>
    <n v="10"/>
    <n v="0"/>
    <x v="1"/>
    <s v=""/>
    <s v=""/>
    <n v="14"/>
    <s v=""/>
    <s v=""/>
  </r>
  <r>
    <s v="X1890"/>
    <x v="938"/>
    <n v="1"/>
    <n v="1"/>
    <x v="2"/>
    <n v="89"/>
    <n v="12"/>
    <n v="1"/>
    <n v="6"/>
    <n v="0"/>
    <n v="1"/>
    <n v="5"/>
    <n v="2"/>
    <n v="1"/>
    <n v="0"/>
    <n v="3"/>
    <n v="7"/>
    <n v="0"/>
    <n v="0"/>
    <n v="0"/>
    <n v="0"/>
    <n v="0"/>
    <n v="0"/>
    <n v="3"/>
    <n v="11"/>
    <x v="0"/>
    <x v="0"/>
    <n v="2446"/>
    <n v="0"/>
    <n v="1"/>
    <n v="0"/>
    <n v="0"/>
    <n v="0"/>
    <n v="0"/>
    <n v="0"/>
    <n v="0"/>
    <n v="1"/>
    <n v="0"/>
    <x v="634"/>
    <n v="15"/>
    <n v="0"/>
    <x v="1"/>
    <s v=""/>
    <s v=""/>
    <n v="12"/>
    <s v=""/>
    <s v=""/>
  </r>
  <r>
    <s v="X1891"/>
    <x v="939"/>
    <n v="1"/>
    <n v="0"/>
    <x v="1"/>
    <n v="31"/>
    <n v="9"/>
    <n v="0"/>
    <n v="6"/>
    <n v="4"/>
    <n v="1"/>
    <n v="5"/>
    <n v="1"/>
    <n v="1"/>
    <n v="0"/>
    <n v="2"/>
    <n v="9"/>
    <n v="0"/>
    <n v="0"/>
    <n v="0"/>
    <n v="0"/>
    <n v="0"/>
    <n v="0"/>
    <n v="3"/>
    <n v="11"/>
    <x v="0"/>
    <x v="16"/>
    <n v="2742"/>
    <n v="0"/>
    <n v="1"/>
    <n v="0"/>
    <n v="0"/>
    <n v="0"/>
    <n v="0"/>
    <n v="0"/>
    <n v="0"/>
    <n v="0"/>
    <n v="1"/>
    <x v="634"/>
    <n v="15"/>
    <n v="0"/>
    <x v="1"/>
    <s v=""/>
    <s v=""/>
    <n v="9"/>
    <s v=""/>
    <s v=""/>
  </r>
  <r>
    <s v="X1896"/>
    <x v="940"/>
    <n v="1"/>
    <n v="0"/>
    <x v="1"/>
    <n v="50"/>
    <n v="2"/>
    <n v="6"/>
    <n v="4"/>
    <n v="3"/>
    <n v="1"/>
    <n v="9"/>
    <n v="1"/>
    <n v="1"/>
    <n v="0"/>
    <n v="2"/>
    <n v="8"/>
    <n v="0"/>
    <n v="0"/>
    <n v="0"/>
    <n v="0"/>
    <n v="0"/>
    <n v="0"/>
    <n v="3"/>
    <n v="11"/>
    <x v="0"/>
    <x v="12"/>
    <n v="2439"/>
    <n v="0"/>
    <n v="1"/>
    <n v="0"/>
    <n v="0"/>
    <n v="0"/>
    <n v="0"/>
    <n v="0"/>
    <n v="1"/>
    <n v="0"/>
    <n v="0"/>
    <x v="634"/>
    <n v="7"/>
    <n v="0"/>
    <x v="1"/>
    <s v=""/>
    <s v=""/>
    <n v="2"/>
    <s v=""/>
    <s v=""/>
  </r>
  <r>
    <s v="X1897"/>
    <x v="941"/>
    <n v="0"/>
    <n v="1"/>
    <x v="1"/>
    <n v="44"/>
    <n v="21"/>
    <n v="0"/>
    <n v="3"/>
    <n v="0"/>
    <n v="0"/>
    <n v="0"/>
    <n v="1"/>
    <n v="1"/>
    <n v="0"/>
    <n v="3"/>
    <n v="6"/>
    <n v="0"/>
    <n v="0"/>
    <n v="0"/>
    <n v="0"/>
    <n v="0"/>
    <n v="0"/>
    <n v="3"/>
    <n v="11"/>
    <x v="0"/>
    <x v="0"/>
    <n v="2262"/>
    <n v="0"/>
    <n v="1"/>
    <n v="0"/>
    <n v="0"/>
    <n v="0"/>
    <n v="0"/>
    <n v="0"/>
    <n v="1"/>
    <n v="0"/>
    <n v="0"/>
    <x v="635"/>
    <n v="24"/>
    <n v="0"/>
    <x v="1"/>
    <s v=""/>
    <s v=""/>
    <n v="21"/>
    <s v=""/>
    <s v=""/>
  </r>
  <r>
    <s v="X1899"/>
    <x v="942"/>
    <n v="1"/>
    <n v="0"/>
    <x v="1"/>
    <n v="2"/>
    <n v="2"/>
    <n v="4"/>
    <n v="9"/>
    <n v="0"/>
    <n v="4"/>
    <n v="5"/>
    <n v="1"/>
    <n v="1"/>
    <n v="0"/>
    <n v="3"/>
    <n v="5"/>
    <n v="0"/>
    <n v="0"/>
    <n v="0"/>
    <n v="0"/>
    <n v="0"/>
    <n v="0"/>
    <n v="3"/>
    <n v="11"/>
    <x v="0"/>
    <x v="11"/>
    <n v="2456"/>
    <n v="0"/>
    <n v="1"/>
    <n v="0"/>
    <n v="0"/>
    <n v="0"/>
    <n v="0"/>
    <n v="0"/>
    <n v="0"/>
    <n v="1"/>
    <n v="0"/>
    <x v="635"/>
    <n v="14"/>
    <n v="0"/>
    <x v="1"/>
    <s v=""/>
    <s v=""/>
    <n v="2"/>
    <s v=""/>
    <s v=""/>
  </r>
  <r>
    <s v="X1901"/>
    <x v="943"/>
    <n v="1"/>
    <n v="0"/>
    <x v="1"/>
    <n v="8"/>
    <n v="1"/>
    <n v="3"/>
    <n v="8"/>
    <n v="2"/>
    <n v="5"/>
    <n v="5"/>
    <n v="1"/>
    <n v="1"/>
    <n v="0"/>
    <n v="2"/>
    <n v="7"/>
    <n v="0"/>
    <n v="0"/>
    <n v="0"/>
    <n v="0"/>
    <n v="0"/>
    <n v="0"/>
    <n v="3"/>
    <n v="11"/>
    <x v="0"/>
    <x v="37"/>
    <n v="2261"/>
    <n v="0"/>
    <n v="1"/>
    <n v="0"/>
    <n v="0"/>
    <n v="0"/>
    <n v="0"/>
    <n v="0"/>
    <n v="1"/>
    <n v="0"/>
    <n v="0"/>
    <x v="635"/>
    <n v="14"/>
    <n v="0"/>
    <x v="1"/>
    <s v=""/>
    <s v=""/>
    <n v="1"/>
    <s v=""/>
    <s v=""/>
  </r>
  <r>
    <s v="X1907"/>
    <x v="944"/>
    <n v="1"/>
    <n v="1"/>
    <x v="2"/>
    <n v="46"/>
    <n v="11"/>
    <n v="1"/>
    <n v="2"/>
    <n v="2"/>
    <n v="1"/>
    <n v="6"/>
    <n v="1"/>
    <n v="0"/>
    <n v="0"/>
    <n v="3"/>
    <n v="6"/>
    <n v="0"/>
    <n v="0"/>
    <n v="0"/>
    <n v="0"/>
    <n v="0"/>
    <n v="0"/>
    <n v="3"/>
    <n v="11"/>
    <x v="0"/>
    <x v="3"/>
    <n v="2616"/>
    <n v="0"/>
    <n v="1"/>
    <n v="0"/>
    <n v="0"/>
    <n v="0"/>
    <n v="1"/>
    <n v="0"/>
    <n v="0"/>
    <n v="0"/>
    <n v="0"/>
    <x v="636"/>
    <n v="11"/>
    <n v="0"/>
    <x v="1"/>
    <s v=""/>
    <s v=""/>
    <n v="11"/>
    <s v=""/>
    <s v=""/>
  </r>
  <r>
    <s v="X1908"/>
    <x v="945"/>
    <n v="1"/>
    <n v="1"/>
    <x v="2"/>
    <n v="21"/>
    <n v="15"/>
    <n v="0"/>
    <n v="2"/>
    <n v="0"/>
    <n v="0"/>
    <n v="6"/>
    <n v="1"/>
    <n v="1"/>
    <n v="0"/>
    <n v="2"/>
    <n v="6"/>
    <n v="1"/>
    <n v="0"/>
    <n v="0"/>
    <n v="0"/>
    <n v="0"/>
    <n v="0"/>
    <n v="3"/>
    <n v="11"/>
    <x v="0"/>
    <x v="26"/>
    <n v="2261"/>
    <n v="0"/>
    <n v="1"/>
    <n v="0"/>
    <n v="0"/>
    <n v="0"/>
    <n v="0"/>
    <n v="0"/>
    <n v="1"/>
    <n v="0"/>
    <n v="0"/>
    <x v="636"/>
    <n v="11"/>
    <n v="1"/>
    <x v="1"/>
    <s v=""/>
    <s v=""/>
    <n v="15"/>
    <s v=""/>
    <s v=""/>
  </r>
  <r>
    <s v="X1909"/>
    <x v="946"/>
    <n v="1"/>
    <n v="0"/>
    <x v="1"/>
    <n v="48"/>
    <n v="14"/>
    <n v="0"/>
    <n v="2"/>
    <n v="0"/>
    <n v="0"/>
    <n v="7"/>
    <n v="1"/>
    <n v="1"/>
    <n v="0"/>
    <n v="2"/>
    <n v="8"/>
    <n v="0"/>
    <n v="0"/>
    <n v="0"/>
    <n v="0"/>
    <n v="0"/>
    <n v="0"/>
    <n v="3"/>
    <n v="11"/>
    <x v="1"/>
    <x v="24"/>
    <n v="2601"/>
    <n v="0"/>
    <n v="1"/>
    <n v="0"/>
    <n v="0"/>
    <n v="0"/>
    <n v="0"/>
    <n v="0"/>
    <n v="0"/>
    <n v="0"/>
    <n v="1"/>
    <x v="636"/>
    <n v="9"/>
    <n v="0"/>
    <x v="1"/>
    <s v=""/>
    <s v=""/>
    <n v="14"/>
    <s v=""/>
    <s v=""/>
  </r>
  <r>
    <s v="X1910"/>
    <x v="946"/>
    <n v="1"/>
    <n v="0"/>
    <x v="1"/>
    <n v="48"/>
    <n v="14"/>
    <n v="0"/>
    <n v="2"/>
    <n v="0"/>
    <n v="0"/>
    <n v="7"/>
    <n v="1"/>
    <n v="1"/>
    <n v="0"/>
    <n v="2"/>
    <n v="8"/>
    <n v="0"/>
    <n v="0"/>
    <n v="0"/>
    <n v="0"/>
    <n v="0"/>
    <n v="0"/>
    <n v="3"/>
    <n v="11"/>
    <x v="0"/>
    <x v="24"/>
    <n v="2601"/>
    <n v="0"/>
    <n v="1"/>
    <n v="0"/>
    <n v="0"/>
    <n v="0"/>
    <n v="0"/>
    <n v="0"/>
    <n v="0"/>
    <n v="0"/>
    <n v="1"/>
    <x v="636"/>
    <n v="9"/>
    <n v="0"/>
    <x v="1"/>
    <s v=""/>
    <s v=""/>
    <n v="14"/>
    <s v=""/>
    <s v=""/>
  </r>
  <r>
    <s v="X1919"/>
    <x v="947"/>
    <n v="1"/>
    <n v="1"/>
    <x v="2"/>
    <n v="11"/>
    <n v="9"/>
    <n v="1"/>
    <n v="4"/>
    <n v="3"/>
    <n v="2"/>
    <n v="3"/>
    <n v="1"/>
    <n v="1"/>
    <n v="0"/>
    <n v="2"/>
    <n v="6"/>
    <n v="0"/>
    <n v="0"/>
    <n v="0"/>
    <n v="0"/>
    <n v="0"/>
    <n v="0"/>
    <n v="3"/>
    <n v="11"/>
    <x v="0"/>
    <x v="33"/>
    <n v="2440"/>
    <n v="0"/>
    <n v="1"/>
    <n v="0"/>
    <n v="0"/>
    <n v="0"/>
    <n v="0"/>
    <n v="0"/>
    <n v="0"/>
    <n v="1"/>
    <n v="0"/>
    <x v="177"/>
    <n v="16"/>
    <n v="0"/>
    <x v="1"/>
    <s v=""/>
    <s v=""/>
    <n v="9"/>
    <s v=""/>
    <s v=""/>
  </r>
  <r>
    <s v="X1922"/>
    <x v="948"/>
    <n v="0"/>
    <n v="1"/>
    <x v="1"/>
    <n v="39"/>
    <n v="9"/>
    <n v="1"/>
    <n v="5"/>
    <n v="2"/>
    <n v="1"/>
    <n v="4"/>
    <n v="1"/>
    <n v="0"/>
    <n v="0"/>
    <n v="3"/>
    <n v="4"/>
    <n v="0"/>
    <n v="0"/>
    <n v="0"/>
    <n v="0"/>
    <n v="0"/>
    <n v="0"/>
    <n v="3"/>
    <n v="11"/>
    <x v="0"/>
    <x v="10"/>
    <n v="2394"/>
    <n v="0"/>
    <n v="1"/>
    <n v="0"/>
    <n v="0"/>
    <n v="0"/>
    <n v="0"/>
    <n v="0"/>
    <n v="0"/>
    <n v="1"/>
    <n v="0"/>
    <x v="177"/>
    <n v="14"/>
    <n v="0"/>
    <x v="1"/>
    <s v=""/>
    <s v=""/>
    <n v="9"/>
    <s v=""/>
    <s v=""/>
  </r>
  <r>
    <s v="X1924"/>
    <x v="949"/>
    <n v="1"/>
    <n v="0"/>
    <x v="1"/>
    <n v="74"/>
    <n v="3"/>
    <n v="6"/>
    <n v="5"/>
    <n v="0"/>
    <n v="2"/>
    <n v="6"/>
    <n v="1"/>
    <n v="0"/>
    <n v="0"/>
    <n v="3"/>
    <n v="7"/>
    <n v="0"/>
    <n v="0"/>
    <n v="0"/>
    <n v="0"/>
    <n v="0"/>
    <n v="0"/>
    <n v="3"/>
    <n v="11"/>
    <x v="0"/>
    <x v="47"/>
    <n v="2386"/>
    <n v="0"/>
    <n v="1"/>
    <n v="0"/>
    <n v="0"/>
    <n v="0"/>
    <n v="0"/>
    <n v="0"/>
    <n v="1"/>
    <n v="0"/>
    <n v="0"/>
    <x v="177"/>
    <n v="10"/>
    <n v="0"/>
    <x v="1"/>
    <s v=""/>
    <s v=""/>
    <n v="3"/>
    <s v=""/>
    <s v=""/>
  </r>
  <r>
    <s v="X1926"/>
    <x v="950"/>
    <n v="1"/>
    <n v="1"/>
    <x v="2"/>
    <n v="33"/>
    <n v="17"/>
    <n v="0"/>
    <n v="3"/>
    <n v="0"/>
    <n v="0"/>
    <n v="1"/>
    <n v="2"/>
    <n v="1"/>
    <n v="0"/>
    <n v="3"/>
    <n v="6"/>
    <n v="0"/>
    <n v="0"/>
    <n v="0"/>
    <n v="0"/>
    <n v="0"/>
    <n v="0"/>
    <n v="3"/>
    <n v="11"/>
    <x v="0"/>
    <x v="12"/>
    <n v="2251"/>
    <n v="0"/>
    <n v="1"/>
    <n v="0"/>
    <n v="0"/>
    <n v="0"/>
    <n v="0"/>
    <n v="0"/>
    <n v="0"/>
    <n v="1"/>
    <n v="0"/>
    <x v="178"/>
    <n v="19"/>
    <n v="0"/>
    <x v="1"/>
    <s v=""/>
    <s v=""/>
    <n v="17"/>
    <s v=""/>
    <s v=""/>
  </r>
  <r>
    <s v="X1933"/>
    <x v="951"/>
    <n v="1"/>
    <n v="0"/>
    <x v="1"/>
    <n v="40"/>
    <n v="9"/>
    <n v="0"/>
    <n v="5"/>
    <n v="0"/>
    <n v="0"/>
    <n v="7"/>
    <n v="1"/>
    <n v="1"/>
    <n v="0"/>
    <n v="2"/>
    <n v="8"/>
    <n v="0"/>
    <n v="0"/>
    <n v="0"/>
    <n v="0"/>
    <n v="0"/>
    <n v="0"/>
    <n v="3"/>
    <n v="11"/>
    <x v="0"/>
    <x v="47"/>
    <n v="2654"/>
    <n v="0"/>
    <n v="1"/>
    <n v="0"/>
    <n v="0"/>
    <n v="0"/>
    <n v="0"/>
    <n v="0"/>
    <n v="0"/>
    <n v="0"/>
    <n v="1"/>
    <x v="178"/>
    <n v="7"/>
    <n v="0"/>
    <x v="1"/>
    <s v=""/>
    <s v=""/>
    <n v="9"/>
    <s v=""/>
    <s v=""/>
  </r>
  <r>
    <s v="X1934"/>
    <x v="952"/>
    <n v="1"/>
    <n v="0"/>
    <x v="1"/>
    <n v="21"/>
    <n v="14"/>
    <n v="0"/>
    <n v="6"/>
    <n v="0"/>
    <n v="0"/>
    <n v="0"/>
    <n v="2"/>
    <n v="2"/>
    <n v="0"/>
    <n v="3"/>
    <n v="5"/>
    <n v="0"/>
    <n v="0"/>
    <n v="0"/>
    <n v="0"/>
    <n v="0"/>
    <n v="0"/>
    <n v="3"/>
    <n v="11"/>
    <x v="0"/>
    <x v="37"/>
    <n v="2204"/>
    <n v="0"/>
    <n v="1"/>
    <n v="0"/>
    <n v="0"/>
    <n v="0"/>
    <n v="0"/>
    <n v="0"/>
    <n v="0"/>
    <n v="0"/>
    <n v="1"/>
    <x v="179"/>
    <n v="20"/>
    <n v="0"/>
    <x v="1"/>
    <s v=""/>
    <s v=""/>
    <n v="14"/>
    <s v=""/>
    <s v=""/>
  </r>
  <r>
    <s v="X1935"/>
    <x v="953"/>
    <n v="1"/>
    <n v="0"/>
    <x v="1"/>
    <n v="24"/>
    <n v="11"/>
    <n v="0"/>
    <n v="5"/>
    <n v="2"/>
    <n v="1"/>
    <n v="1"/>
    <n v="1"/>
    <n v="1"/>
    <n v="0"/>
    <n v="3"/>
    <n v="7"/>
    <n v="0"/>
    <n v="0"/>
    <n v="0"/>
    <n v="0"/>
    <n v="0"/>
    <n v="0"/>
    <n v="3"/>
    <n v="11"/>
    <x v="0"/>
    <x v="28"/>
    <n v="2313"/>
    <n v="0"/>
    <n v="1"/>
    <n v="0"/>
    <n v="0"/>
    <n v="0"/>
    <n v="0"/>
    <n v="0"/>
    <n v="1"/>
    <n v="0"/>
    <n v="0"/>
    <x v="179"/>
    <n v="18"/>
    <n v="0"/>
    <x v="1"/>
    <s v=""/>
    <s v=""/>
    <n v="11"/>
    <s v=""/>
    <s v=""/>
  </r>
  <r>
    <s v="X1939"/>
    <x v="954"/>
    <n v="1"/>
    <n v="2"/>
    <x v="3"/>
    <n v="8"/>
    <n v="10"/>
    <n v="0"/>
    <n v="7"/>
    <n v="2"/>
    <n v="0"/>
    <n v="1"/>
    <n v="1"/>
    <n v="1"/>
    <n v="0"/>
    <n v="2"/>
    <n v="8"/>
    <n v="0"/>
    <n v="0"/>
    <n v="0"/>
    <n v="0"/>
    <n v="0"/>
    <n v="0"/>
    <n v="3"/>
    <n v="11"/>
    <x v="0"/>
    <x v="32"/>
    <n v="2366"/>
    <n v="0"/>
    <n v="1"/>
    <n v="0"/>
    <n v="0"/>
    <n v="0"/>
    <n v="0"/>
    <n v="0"/>
    <n v="1"/>
    <n v="0"/>
    <n v="0"/>
    <x v="179"/>
    <n v="18"/>
    <n v="0"/>
    <x v="1"/>
    <s v=""/>
    <s v=""/>
    <n v="10"/>
    <s v=""/>
    <s v=""/>
  </r>
  <r>
    <s v="X1942"/>
    <x v="955"/>
    <n v="1"/>
    <n v="0"/>
    <x v="1"/>
    <n v="65"/>
    <n v="7"/>
    <n v="2"/>
    <n v="6"/>
    <n v="2"/>
    <n v="0"/>
    <n v="3"/>
    <n v="1"/>
    <n v="1"/>
    <n v="0"/>
    <n v="2"/>
    <n v="7"/>
    <n v="0"/>
    <n v="0"/>
    <n v="0"/>
    <n v="0"/>
    <n v="0"/>
    <n v="0"/>
    <n v="3"/>
    <n v="11"/>
    <x v="0"/>
    <x v="16"/>
    <n v="2592"/>
    <n v="0"/>
    <n v="1"/>
    <n v="0"/>
    <n v="0"/>
    <n v="0"/>
    <n v="0"/>
    <n v="0"/>
    <n v="0"/>
    <n v="0"/>
    <n v="1"/>
    <x v="179"/>
    <n v="14"/>
    <n v="0"/>
    <x v="1"/>
    <s v=""/>
    <s v=""/>
    <n v="7"/>
    <s v=""/>
    <s v=""/>
  </r>
  <r>
    <s v="X1944"/>
    <x v="956"/>
    <n v="1"/>
    <n v="1"/>
    <x v="2"/>
    <n v="89"/>
    <n v="7"/>
    <n v="2"/>
    <n v="4"/>
    <n v="2"/>
    <n v="1"/>
    <n v="4"/>
    <n v="1"/>
    <n v="1"/>
    <n v="0"/>
    <n v="2"/>
    <n v="6"/>
    <n v="0"/>
    <n v="0"/>
    <n v="0"/>
    <n v="0"/>
    <n v="0"/>
    <n v="0"/>
    <n v="3"/>
    <n v="11"/>
    <x v="0"/>
    <x v="26"/>
    <n v="2268"/>
    <n v="0"/>
    <n v="1"/>
    <n v="0"/>
    <n v="0"/>
    <n v="0"/>
    <n v="0"/>
    <n v="0"/>
    <n v="1"/>
    <n v="0"/>
    <n v="0"/>
    <x v="179"/>
    <n v="12"/>
    <n v="0"/>
    <x v="1"/>
    <s v=""/>
    <s v=""/>
    <n v="7"/>
    <s v=""/>
    <s v=""/>
  </r>
  <r>
    <s v="X1945"/>
    <x v="957"/>
    <n v="1"/>
    <n v="1"/>
    <x v="2"/>
    <n v="84"/>
    <n v="5"/>
    <n v="1"/>
    <n v="7"/>
    <n v="2"/>
    <n v="1"/>
    <n v="4"/>
    <n v="1"/>
    <n v="1"/>
    <n v="0"/>
    <n v="2"/>
    <n v="7"/>
    <n v="0"/>
    <n v="0"/>
    <n v="0"/>
    <n v="0"/>
    <n v="0"/>
    <n v="0"/>
    <n v="3"/>
    <n v="11"/>
    <x v="0"/>
    <x v="28"/>
    <n v="2290"/>
    <n v="0"/>
    <n v="1"/>
    <n v="0"/>
    <n v="0"/>
    <n v="0"/>
    <n v="0"/>
    <n v="0"/>
    <n v="0"/>
    <n v="1"/>
    <n v="0"/>
    <x v="179"/>
    <n v="12"/>
    <n v="0"/>
    <x v="1"/>
    <s v=""/>
    <s v=""/>
    <n v="5"/>
    <s v=""/>
    <s v=""/>
  </r>
  <r>
    <s v="X1948"/>
    <x v="958"/>
    <n v="1"/>
    <n v="0"/>
    <x v="1"/>
    <n v="61"/>
    <n v="10"/>
    <n v="1"/>
    <n v="7"/>
    <n v="0"/>
    <n v="0"/>
    <n v="1"/>
    <n v="1"/>
    <n v="1"/>
    <n v="0"/>
    <n v="2"/>
    <n v="8"/>
    <n v="0"/>
    <n v="0"/>
    <n v="0"/>
    <n v="0"/>
    <n v="0"/>
    <n v="0"/>
    <n v="3"/>
    <n v="11"/>
    <x v="0"/>
    <x v="37"/>
    <n v="2445"/>
    <n v="0"/>
    <n v="1"/>
    <n v="0"/>
    <n v="0"/>
    <n v="0"/>
    <n v="0"/>
    <n v="0"/>
    <n v="0"/>
    <n v="0"/>
    <n v="1"/>
    <x v="637"/>
    <n v="17"/>
    <n v="0"/>
    <x v="1"/>
    <s v=""/>
    <s v=""/>
    <n v="10"/>
    <s v=""/>
    <s v=""/>
  </r>
  <r>
    <s v="X1949"/>
    <x v="959"/>
    <n v="1"/>
    <n v="0"/>
    <x v="1"/>
    <n v="32"/>
    <n v="3"/>
    <n v="6"/>
    <n v="7"/>
    <n v="0"/>
    <n v="0"/>
    <n v="3"/>
    <n v="1"/>
    <n v="0"/>
    <n v="0"/>
    <n v="3"/>
    <n v="7"/>
    <n v="0"/>
    <n v="0"/>
    <n v="0"/>
    <n v="0"/>
    <n v="0"/>
    <n v="0"/>
    <n v="3"/>
    <n v="11"/>
    <x v="0"/>
    <x v="37"/>
    <n v="2736"/>
    <n v="0"/>
    <n v="1"/>
    <n v="0"/>
    <n v="0"/>
    <n v="0"/>
    <n v="1"/>
    <n v="0"/>
    <n v="0"/>
    <n v="0"/>
    <n v="0"/>
    <x v="637"/>
    <n v="13"/>
    <n v="0"/>
    <x v="1"/>
    <s v=""/>
    <s v=""/>
    <n v="3"/>
    <s v=""/>
    <s v=""/>
  </r>
  <r>
    <s v="X1955"/>
    <x v="960"/>
    <n v="1"/>
    <n v="1"/>
    <x v="2"/>
    <n v="24"/>
    <n v="8"/>
    <n v="0"/>
    <n v="8"/>
    <n v="0"/>
    <n v="0"/>
    <n v="2"/>
    <n v="1"/>
    <n v="1"/>
    <n v="0"/>
    <n v="2"/>
    <n v="8"/>
    <n v="0"/>
    <n v="0"/>
    <n v="0"/>
    <n v="0"/>
    <n v="0"/>
    <n v="0"/>
    <n v="3"/>
    <n v="11"/>
    <x v="0"/>
    <x v="22"/>
    <n v="2762"/>
    <n v="0"/>
    <n v="1"/>
    <n v="0"/>
    <n v="0"/>
    <n v="0"/>
    <n v="0"/>
    <n v="0"/>
    <n v="0"/>
    <n v="1"/>
    <n v="0"/>
    <x v="180"/>
    <n v="14"/>
    <n v="0"/>
    <x v="1"/>
    <s v=""/>
    <s v=""/>
    <n v="8"/>
    <s v=""/>
    <s v=""/>
  </r>
  <r>
    <s v="X1957"/>
    <x v="721"/>
    <n v="0"/>
    <n v="1"/>
    <x v="1"/>
    <n v="61"/>
    <n v="5"/>
    <n v="2"/>
    <n v="3"/>
    <n v="3"/>
    <n v="0"/>
    <n v="5"/>
    <n v="1"/>
    <n v="1"/>
    <n v="0"/>
    <n v="2"/>
    <n v="8"/>
    <n v="0"/>
    <n v="0"/>
    <n v="0"/>
    <n v="0"/>
    <n v="0"/>
    <n v="0"/>
    <n v="3"/>
    <n v="11"/>
    <x v="0"/>
    <x v="35"/>
    <n v="2828"/>
    <n v="0"/>
    <n v="1"/>
    <n v="0"/>
    <n v="0"/>
    <n v="0"/>
    <n v="0"/>
    <n v="0"/>
    <n v="1"/>
    <n v="0"/>
    <n v="0"/>
    <x v="180"/>
    <n v="8"/>
    <n v="0"/>
    <x v="1"/>
    <s v=""/>
    <s v=""/>
    <n v="5"/>
    <s v=""/>
    <s v=""/>
  </r>
  <r>
    <s v="X1958"/>
    <x v="961"/>
    <n v="1"/>
    <n v="0"/>
    <x v="1"/>
    <n v="37"/>
    <n v="0"/>
    <n v="0"/>
    <n v="1"/>
    <n v="7"/>
    <n v="4"/>
    <n v="6"/>
    <n v="1"/>
    <n v="1"/>
    <n v="0"/>
    <n v="2"/>
    <n v="7"/>
    <n v="0"/>
    <n v="0"/>
    <n v="0"/>
    <n v="0"/>
    <n v="0"/>
    <n v="0"/>
    <n v="3"/>
    <n v="11"/>
    <x v="0"/>
    <x v="40"/>
    <n v="2627"/>
    <n v="0"/>
    <n v="1"/>
    <n v="0"/>
    <n v="0"/>
    <n v="0"/>
    <n v="0"/>
    <n v="1"/>
    <n v="0"/>
    <n v="0"/>
    <n v="0"/>
    <x v="180"/>
    <n v="6"/>
    <n v="0"/>
    <x v="1"/>
    <s v=""/>
    <s v=""/>
    <n v="0"/>
    <s v=""/>
    <s v=""/>
  </r>
  <r>
    <s v="X1959"/>
    <x v="962"/>
    <n v="1"/>
    <n v="0"/>
    <x v="1"/>
    <n v="26"/>
    <n v="1"/>
    <n v="3"/>
    <n v="4"/>
    <n v="2"/>
    <n v="2"/>
    <n v="6"/>
    <n v="1"/>
    <n v="1"/>
    <n v="0"/>
    <n v="2"/>
    <n v="8"/>
    <n v="0"/>
    <n v="0"/>
    <n v="0"/>
    <n v="0"/>
    <n v="0"/>
    <n v="0"/>
    <n v="3"/>
    <n v="11"/>
    <x v="0"/>
    <x v="38"/>
    <n v="2511"/>
    <n v="0"/>
    <n v="1"/>
    <n v="0"/>
    <n v="0"/>
    <n v="0"/>
    <n v="0"/>
    <n v="0"/>
    <n v="1"/>
    <n v="0"/>
    <n v="0"/>
    <x v="180"/>
    <n v="6"/>
    <n v="0"/>
    <x v="1"/>
    <s v=""/>
    <s v=""/>
    <n v="1"/>
    <s v=""/>
    <s v=""/>
  </r>
  <r>
    <s v="X1961"/>
    <x v="963"/>
    <n v="1"/>
    <n v="0"/>
    <x v="1"/>
    <n v="16"/>
    <n v="5"/>
    <n v="3"/>
    <n v="4"/>
    <n v="4"/>
    <n v="1"/>
    <n v="0"/>
    <n v="1"/>
    <n v="1"/>
    <n v="0"/>
    <n v="2"/>
    <n v="8"/>
    <n v="0"/>
    <n v="0"/>
    <n v="0"/>
    <n v="0"/>
    <n v="0"/>
    <n v="0"/>
    <n v="3"/>
    <n v="11"/>
    <x v="0"/>
    <x v="39"/>
    <n v="2764"/>
    <n v="0"/>
    <n v="1"/>
    <n v="0"/>
    <n v="0"/>
    <n v="0"/>
    <n v="0"/>
    <n v="0"/>
    <n v="1"/>
    <n v="0"/>
    <n v="0"/>
    <x v="638"/>
    <n v="17"/>
    <n v="0"/>
    <x v="1"/>
    <s v=""/>
    <s v=""/>
    <n v="5"/>
    <s v=""/>
    <s v=""/>
  </r>
  <r>
    <s v="X1962"/>
    <x v="964"/>
    <n v="0"/>
    <n v="0"/>
    <x v="0"/>
    <n v="2"/>
    <n v="9"/>
    <n v="1"/>
    <n v="2"/>
    <n v="3"/>
    <n v="2"/>
    <n v="0"/>
    <n v="1"/>
    <n v="0"/>
    <n v="0"/>
    <n v="3"/>
    <n v="6"/>
    <n v="0"/>
    <n v="0"/>
    <n v="0"/>
    <n v="0"/>
    <n v="0"/>
    <n v="0"/>
    <n v="3"/>
    <n v="11"/>
    <x v="0"/>
    <x v="48"/>
    <n v="2855"/>
    <n v="0"/>
    <n v="1"/>
    <n v="0"/>
    <n v="0"/>
    <n v="0"/>
    <n v="0"/>
    <n v="0"/>
    <n v="1"/>
    <n v="0"/>
    <n v="0"/>
    <x v="638"/>
    <n v="17"/>
    <n v="0"/>
    <x v="1"/>
    <s v=""/>
    <s v=""/>
    <n v="9"/>
    <s v=""/>
    <s v=""/>
  </r>
  <r>
    <s v="X1965"/>
    <x v="965"/>
    <n v="1"/>
    <n v="1"/>
    <x v="2"/>
    <n v="31"/>
    <n v="11"/>
    <n v="0"/>
    <n v="5"/>
    <n v="0"/>
    <n v="0"/>
    <n v="1"/>
    <n v="2"/>
    <n v="1"/>
    <n v="0"/>
    <n v="3"/>
    <n v="6"/>
    <n v="0"/>
    <n v="0"/>
    <n v="0"/>
    <n v="0"/>
    <n v="0"/>
    <n v="0"/>
    <n v="3"/>
    <n v="11"/>
    <x v="0"/>
    <x v="9"/>
    <n v="2183"/>
    <n v="0"/>
    <n v="1"/>
    <n v="0"/>
    <n v="0"/>
    <n v="0"/>
    <n v="0"/>
    <n v="0"/>
    <n v="0"/>
    <n v="0"/>
    <n v="1"/>
    <x v="638"/>
    <n v="15"/>
    <n v="0"/>
    <x v="1"/>
    <s v=""/>
    <s v=""/>
    <n v="11"/>
    <s v=""/>
    <s v=""/>
  </r>
  <r>
    <s v="X1966"/>
    <x v="966"/>
    <n v="2"/>
    <n v="0"/>
    <x v="2"/>
    <n v="38"/>
    <n v="11"/>
    <n v="0"/>
    <n v="5"/>
    <n v="0"/>
    <n v="0"/>
    <n v="1"/>
    <n v="1"/>
    <n v="1"/>
    <n v="0"/>
    <n v="2"/>
    <n v="8"/>
    <n v="0"/>
    <n v="0"/>
    <n v="0"/>
    <n v="0"/>
    <n v="0"/>
    <n v="0"/>
    <n v="3"/>
    <n v="11"/>
    <x v="0"/>
    <x v="28"/>
    <n v="2696"/>
    <n v="0"/>
    <n v="1"/>
    <n v="0"/>
    <n v="0"/>
    <n v="0"/>
    <n v="0"/>
    <n v="0"/>
    <n v="0"/>
    <n v="0"/>
    <n v="1"/>
    <x v="638"/>
    <n v="15"/>
    <n v="0"/>
    <x v="1"/>
    <s v=""/>
    <s v=""/>
    <n v="11"/>
    <s v=""/>
    <s v=""/>
  </r>
  <r>
    <s v="X1971"/>
    <x v="967"/>
    <n v="0"/>
    <n v="0"/>
    <x v="0"/>
    <n v="12"/>
    <n v="1"/>
    <n v="2"/>
    <n v="5"/>
    <n v="6"/>
    <n v="0"/>
    <n v="3"/>
    <n v="1"/>
    <n v="1"/>
    <n v="0"/>
    <n v="2"/>
    <n v="7"/>
    <n v="0"/>
    <n v="0"/>
    <n v="0"/>
    <n v="0"/>
    <n v="0"/>
    <n v="0"/>
    <n v="3"/>
    <n v="11"/>
    <x v="0"/>
    <x v="34"/>
    <n v="2456"/>
    <n v="0"/>
    <n v="1"/>
    <n v="0"/>
    <n v="0"/>
    <n v="0"/>
    <n v="0"/>
    <n v="0"/>
    <n v="1"/>
    <n v="0"/>
    <n v="0"/>
    <x v="638"/>
    <n v="11"/>
    <n v="0"/>
    <x v="1"/>
    <s v=""/>
    <s v=""/>
    <n v="1"/>
    <s v=""/>
    <s v=""/>
  </r>
  <r>
    <s v="X1972"/>
    <x v="968"/>
    <n v="1"/>
    <n v="0"/>
    <x v="1"/>
    <n v="18"/>
    <n v="2"/>
    <n v="0"/>
    <n v="8"/>
    <n v="2"/>
    <n v="2"/>
    <n v="3"/>
    <n v="1"/>
    <n v="1"/>
    <n v="0"/>
    <n v="2"/>
    <n v="8"/>
    <n v="0"/>
    <n v="0"/>
    <n v="0"/>
    <n v="0"/>
    <n v="0"/>
    <n v="0"/>
    <n v="3"/>
    <n v="11"/>
    <x v="1"/>
    <x v="8"/>
    <n v="2421"/>
    <n v="0"/>
    <n v="1"/>
    <n v="0"/>
    <n v="0"/>
    <n v="0"/>
    <n v="0"/>
    <n v="0"/>
    <n v="1"/>
    <n v="0"/>
    <n v="0"/>
    <x v="638"/>
    <n v="11"/>
    <n v="0"/>
    <x v="1"/>
    <s v=""/>
    <s v=""/>
    <n v="2"/>
    <s v=""/>
    <s v=""/>
  </r>
  <r>
    <s v="X1977"/>
    <x v="969"/>
    <n v="1"/>
    <n v="0"/>
    <x v="1"/>
    <n v="43"/>
    <n v="6"/>
    <n v="0"/>
    <n v="6"/>
    <n v="2"/>
    <n v="1"/>
    <n v="1"/>
    <n v="2"/>
    <n v="1"/>
    <n v="0"/>
    <n v="3"/>
    <n v="7"/>
    <n v="0"/>
    <n v="0"/>
    <n v="0"/>
    <n v="0"/>
    <n v="0"/>
    <n v="0"/>
    <n v="3"/>
    <n v="11"/>
    <x v="0"/>
    <x v="43"/>
    <n v="2196"/>
    <n v="0"/>
    <n v="1"/>
    <n v="0"/>
    <n v="0"/>
    <n v="0"/>
    <n v="0"/>
    <n v="0"/>
    <n v="0"/>
    <n v="0"/>
    <n v="1"/>
    <x v="181"/>
    <n v="14"/>
    <n v="0"/>
    <x v="1"/>
    <s v=""/>
    <s v=""/>
    <n v="6"/>
    <s v=""/>
    <s v=""/>
  </r>
  <r>
    <s v="X1981"/>
    <x v="970"/>
    <n v="1"/>
    <n v="0"/>
    <x v="1"/>
    <n v="5"/>
    <n v="4"/>
    <n v="1"/>
    <n v="5"/>
    <n v="2"/>
    <n v="0"/>
    <n v="4"/>
    <n v="1"/>
    <n v="1"/>
    <n v="0"/>
    <n v="2"/>
    <n v="7"/>
    <n v="0"/>
    <n v="0"/>
    <n v="0"/>
    <n v="0"/>
    <n v="0"/>
    <n v="0"/>
    <n v="3"/>
    <n v="11"/>
    <x v="0"/>
    <x v="28"/>
    <n v="2530"/>
    <n v="0"/>
    <n v="1"/>
    <n v="0"/>
    <n v="0"/>
    <n v="0"/>
    <n v="0"/>
    <n v="0"/>
    <n v="1"/>
    <n v="0"/>
    <n v="0"/>
    <x v="181"/>
    <n v="8"/>
    <n v="0"/>
    <x v="1"/>
    <s v=""/>
    <s v=""/>
    <n v="4"/>
    <s v=""/>
    <s v=""/>
  </r>
  <r>
    <s v="X1982"/>
    <x v="971"/>
    <n v="1"/>
    <n v="0"/>
    <x v="1"/>
    <n v="90"/>
    <n v="9"/>
    <n v="0"/>
    <n v="3"/>
    <n v="0"/>
    <n v="0"/>
    <n v="4"/>
    <n v="1"/>
    <n v="1"/>
    <n v="0"/>
    <n v="2"/>
    <n v="6"/>
    <n v="1"/>
    <n v="0"/>
    <n v="0"/>
    <n v="0"/>
    <n v="0"/>
    <n v="0"/>
    <n v="3"/>
    <n v="11"/>
    <x v="0"/>
    <x v="26"/>
    <n v="2336"/>
    <n v="0"/>
    <n v="1"/>
    <n v="0"/>
    <n v="0"/>
    <n v="0"/>
    <n v="0"/>
    <n v="0"/>
    <n v="0"/>
    <n v="1"/>
    <n v="0"/>
    <x v="181"/>
    <n v="8"/>
    <n v="1"/>
    <x v="1"/>
    <s v=""/>
    <s v=""/>
    <n v="9"/>
    <s v=""/>
    <s v=""/>
  </r>
  <r>
    <s v="X1984"/>
    <x v="972"/>
    <n v="0"/>
    <n v="0"/>
    <x v="0"/>
    <n v="81"/>
    <n v="0"/>
    <n v="0"/>
    <n v="2"/>
    <n v="3"/>
    <n v="3"/>
    <n v="8"/>
    <n v="1"/>
    <n v="1"/>
    <n v="0"/>
    <n v="2"/>
    <n v="5"/>
    <n v="1"/>
    <n v="0"/>
    <n v="0"/>
    <n v="0"/>
    <n v="0"/>
    <n v="0"/>
    <n v="3"/>
    <n v="11"/>
    <x v="0"/>
    <x v="51"/>
    <n v="2291"/>
    <n v="0"/>
    <n v="1"/>
    <n v="0"/>
    <n v="0"/>
    <n v="0"/>
    <n v="0"/>
    <n v="1"/>
    <n v="0"/>
    <n v="0"/>
    <n v="0"/>
    <x v="181"/>
    <n v="0"/>
    <n v="1"/>
    <x v="1"/>
    <s v=""/>
    <s v=""/>
    <n v="0"/>
    <s v=""/>
    <s v=""/>
  </r>
  <r>
    <s v="X1987"/>
    <x v="973"/>
    <n v="0"/>
    <n v="1"/>
    <x v="1"/>
    <n v="25"/>
    <n v="8"/>
    <n v="2"/>
    <n v="4"/>
    <n v="0"/>
    <n v="0"/>
    <n v="1"/>
    <n v="1"/>
    <n v="0"/>
    <n v="0"/>
    <n v="3"/>
    <n v="5"/>
    <n v="0"/>
    <n v="0"/>
    <n v="0"/>
    <n v="0"/>
    <n v="0"/>
    <n v="0"/>
    <n v="3"/>
    <n v="11"/>
    <x v="0"/>
    <x v="14"/>
    <n v="2257"/>
    <n v="0"/>
    <n v="1"/>
    <n v="0"/>
    <n v="0"/>
    <n v="0"/>
    <n v="0"/>
    <n v="0"/>
    <n v="0"/>
    <n v="1"/>
    <n v="0"/>
    <x v="182"/>
    <n v="13"/>
    <n v="0"/>
    <x v="1"/>
    <s v=""/>
    <s v=""/>
    <n v="8"/>
    <s v=""/>
    <s v=""/>
  </r>
  <r>
    <s v="X1992"/>
    <x v="721"/>
    <n v="0"/>
    <n v="0"/>
    <x v="0"/>
    <n v="94"/>
    <n v="0"/>
    <n v="2"/>
    <n v="3"/>
    <n v="4"/>
    <n v="1"/>
    <n v="5"/>
    <n v="1"/>
    <n v="0"/>
    <n v="0"/>
    <n v="3"/>
    <n v="6"/>
    <n v="0"/>
    <n v="0"/>
    <n v="0"/>
    <n v="0"/>
    <n v="0"/>
    <n v="0"/>
    <n v="3"/>
    <n v="11"/>
    <x v="0"/>
    <x v="19"/>
    <n v="2695"/>
    <n v="0"/>
    <n v="1"/>
    <n v="0"/>
    <n v="0"/>
    <n v="0"/>
    <n v="0"/>
    <n v="0"/>
    <n v="1"/>
    <n v="0"/>
    <n v="0"/>
    <x v="182"/>
    <n v="5"/>
    <n v="0"/>
    <x v="1"/>
    <s v=""/>
    <s v=""/>
    <n v="0"/>
    <s v=""/>
    <s v=""/>
  </r>
  <r>
    <s v="X1994"/>
    <x v="974"/>
    <n v="0"/>
    <n v="0"/>
    <x v="0"/>
    <n v="14"/>
    <n v="3"/>
    <n v="1"/>
    <n v="2"/>
    <n v="4"/>
    <n v="3"/>
    <n v="1"/>
    <n v="1"/>
    <n v="0"/>
    <n v="0"/>
    <n v="3"/>
    <n v="5"/>
    <n v="0"/>
    <n v="0"/>
    <n v="0"/>
    <n v="0"/>
    <n v="0"/>
    <n v="0"/>
    <n v="3"/>
    <n v="11"/>
    <x v="0"/>
    <x v="44"/>
    <n v="2486"/>
    <n v="0"/>
    <n v="1"/>
    <n v="0"/>
    <n v="0"/>
    <n v="0"/>
    <n v="0"/>
    <n v="0"/>
    <n v="1"/>
    <n v="0"/>
    <n v="0"/>
    <x v="183"/>
    <n v="12"/>
    <n v="0"/>
    <x v="1"/>
    <s v=""/>
    <s v=""/>
    <n v="3"/>
    <s v=""/>
    <s v=""/>
  </r>
  <r>
    <s v="X1999"/>
    <x v="975"/>
    <n v="1"/>
    <n v="1"/>
    <x v="2"/>
    <n v="20"/>
    <n v="9"/>
    <n v="0"/>
    <n v="3"/>
    <n v="0"/>
    <n v="0"/>
    <n v="1"/>
    <n v="1"/>
    <n v="0"/>
    <n v="0"/>
    <n v="3"/>
    <n v="3"/>
    <n v="0"/>
    <n v="0"/>
    <n v="0"/>
    <n v="0"/>
    <n v="0"/>
    <n v="0"/>
    <n v="3"/>
    <n v="11"/>
    <x v="0"/>
    <x v="15"/>
    <n v="2300"/>
    <n v="0"/>
    <n v="1"/>
    <n v="0"/>
    <n v="0"/>
    <n v="0"/>
    <n v="0"/>
    <n v="0"/>
    <n v="0"/>
    <n v="0"/>
    <n v="1"/>
    <x v="184"/>
    <n v="11"/>
    <n v="0"/>
    <x v="1"/>
    <s v=""/>
    <s v=""/>
    <n v="9"/>
    <s v=""/>
    <s v=""/>
  </r>
  <r>
    <s v="X2007"/>
    <x v="976"/>
    <n v="2"/>
    <n v="0"/>
    <x v="2"/>
    <n v="26"/>
    <n v="1"/>
    <n v="1"/>
    <n v="5"/>
    <n v="0"/>
    <n v="3"/>
    <n v="1"/>
    <n v="1"/>
    <n v="1"/>
    <n v="0"/>
    <n v="2"/>
    <n v="8"/>
    <n v="0"/>
    <n v="0"/>
    <n v="0"/>
    <n v="0"/>
    <n v="0"/>
    <n v="0"/>
    <n v="3"/>
    <n v="11"/>
    <x v="0"/>
    <x v="24"/>
    <n v="2197"/>
    <n v="0"/>
    <n v="1"/>
    <n v="0"/>
    <n v="0"/>
    <n v="0"/>
    <n v="0"/>
    <n v="0"/>
    <n v="1"/>
    <n v="0"/>
    <n v="0"/>
    <x v="185"/>
    <n v="9"/>
    <n v="0"/>
    <x v="1"/>
    <s v=""/>
    <s v=""/>
    <n v="1"/>
    <s v=""/>
    <s v=""/>
  </r>
  <r>
    <s v="X2009"/>
    <x v="977"/>
    <n v="1"/>
    <n v="0"/>
    <x v="1"/>
    <n v="82"/>
    <n v="2"/>
    <n v="2"/>
    <n v="1"/>
    <n v="3"/>
    <n v="1"/>
    <n v="2"/>
    <n v="1"/>
    <n v="1"/>
    <n v="0"/>
    <n v="2"/>
    <n v="8"/>
    <n v="0"/>
    <n v="0"/>
    <n v="0"/>
    <n v="0"/>
    <n v="0"/>
    <n v="1"/>
    <n v="3"/>
    <n v="11"/>
    <x v="0"/>
    <x v="35"/>
    <n v="2691"/>
    <n v="0"/>
    <n v="1"/>
    <n v="0"/>
    <n v="0"/>
    <n v="0"/>
    <n v="0"/>
    <n v="0"/>
    <n v="1"/>
    <n v="0"/>
    <n v="0"/>
    <x v="185"/>
    <n v="7"/>
    <n v="0"/>
    <x v="1"/>
    <s v=""/>
    <s v=""/>
    <n v="2"/>
    <s v=""/>
    <s v=""/>
  </r>
  <r>
    <s v="X2013"/>
    <x v="978"/>
    <n v="1"/>
    <n v="0"/>
    <x v="1"/>
    <n v="53"/>
    <n v="6"/>
    <n v="0"/>
    <n v="3"/>
    <n v="0"/>
    <n v="0"/>
    <n v="1"/>
    <n v="1"/>
    <n v="0"/>
    <n v="0"/>
    <n v="3"/>
    <n v="3"/>
    <n v="0"/>
    <n v="0"/>
    <n v="0"/>
    <n v="0"/>
    <n v="0"/>
    <n v="0"/>
    <n v="3"/>
    <n v="11"/>
    <x v="0"/>
    <x v="7"/>
    <n v="2184"/>
    <n v="0"/>
    <n v="1"/>
    <n v="0"/>
    <n v="0"/>
    <n v="0"/>
    <n v="0"/>
    <n v="0"/>
    <n v="0"/>
    <n v="0"/>
    <n v="1"/>
    <x v="639"/>
    <n v="8"/>
    <n v="0"/>
    <x v="1"/>
    <s v=""/>
    <s v=""/>
    <n v="6"/>
    <s v=""/>
    <s v=""/>
  </r>
  <r>
    <s v="X2015"/>
    <x v="979"/>
    <n v="1"/>
    <n v="1"/>
    <x v="2"/>
    <n v="29"/>
    <n v="5"/>
    <n v="0"/>
    <n v="1"/>
    <n v="1"/>
    <n v="1"/>
    <n v="1"/>
    <n v="15"/>
    <n v="0"/>
    <n v="0"/>
    <n v="0"/>
    <n v="19"/>
    <n v="0"/>
    <n v="0"/>
    <n v="0"/>
    <n v="0"/>
    <n v="0"/>
    <n v="0"/>
    <n v="3"/>
    <n v="11"/>
    <x v="0"/>
    <x v="1"/>
    <n v="2165"/>
    <n v="0"/>
    <n v="1"/>
    <n v="0"/>
    <n v="0"/>
    <n v="0"/>
    <n v="0"/>
    <n v="0"/>
    <n v="0"/>
    <n v="0"/>
    <n v="1"/>
    <x v="640"/>
    <n v="7"/>
    <n v="0"/>
    <x v="1"/>
    <s v=""/>
    <s v=""/>
    <n v="5"/>
    <s v=""/>
    <s v=""/>
  </r>
  <r>
    <s v="X1"/>
    <x v="980"/>
    <n v="0"/>
    <n v="0"/>
    <x v="0"/>
    <n v="29"/>
    <n v="1156"/>
    <n v="120"/>
    <n v="915"/>
    <n v="94"/>
    <n v="144"/>
    <n v="96"/>
    <n v="1"/>
    <n v="3"/>
    <n v="4"/>
    <n v="10"/>
    <n v="1"/>
    <n v="0"/>
    <n v="0"/>
    <n v="1"/>
    <n v="0"/>
    <n v="0"/>
    <n v="0"/>
    <n v="3"/>
    <n v="11"/>
    <x v="0"/>
    <x v="50"/>
    <n v="2295"/>
    <n v="0"/>
    <n v="0"/>
    <n v="1"/>
    <n v="0"/>
    <n v="0"/>
    <n v="0"/>
    <n v="0"/>
    <n v="0"/>
    <n v="1"/>
    <n v="0"/>
    <x v="641"/>
    <n v="2333"/>
    <n v="1"/>
    <x v="2"/>
    <n v="1156"/>
    <s v=""/>
    <s v=""/>
    <s v=""/>
    <s v=""/>
  </r>
  <r>
    <s v="X2"/>
    <x v="980"/>
    <n v="0"/>
    <n v="0"/>
    <x v="0"/>
    <n v="29"/>
    <n v="1156"/>
    <n v="120"/>
    <n v="915"/>
    <n v="94"/>
    <n v="144"/>
    <n v="96"/>
    <n v="1"/>
    <n v="3"/>
    <n v="4"/>
    <n v="10"/>
    <n v="1"/>
    <n v="0"/>
    <n v="0"/>
    <n v="1"/>
    <n v="0"/>
    <n v="0"/>
    <n v="0"/>
    <n v="3"/>
    <n v="11"/>
    <x v="1"/>
    <x v="50"/>
    <n v="2295"/>
    <n v="0"/>
    <n v="0"/>
    <n v="1"/>
    <n v="0"/>
    <n v="0"/>
    <n v="0"/>
    <n v="0"/>
    <n v="0"/>
    <n v="1"/>
    <n v="0"/>
    <x v="641"/>
    <n v="2333"/>
    <n v="1"/>
    <x v="2"/>
    <n v="1156"/>
    <s v=""/>
    <s v=""/>
    <s v=""/>
    <s v=""/>
  </r>
  <r>
    <s v="X7"/>
    <x v="981"/>
    <n v="0"/>
    <n v="0"/>
    <x v="0"/>
    <n v="16"/>
    <n v="1302"/>
    <n v="68"/>
    <n v="731"/>
    <n v="89"/>
    <n v="114"/>
    <n v="45"/>
    <n v="0"/>
    <n v="6"/>
    <n v="7"/>
    <n v="12"/>
    <n v="2"/>
    <n v="0"/>
    <n v="1"/>
    <n v="1"/>
    <n v="1"/>
    <n v="0"/>
    <n v="0"/>
    <n v="3"/>
    <n v="11"/>
    <x v="1"/>
    <x v="5"/>
    <n v="2296"/>
    <n v="0"/>
    <n v="0"/>
    <n v="1"/>
    <n v="0"/>
    <n v="0"/>
    <n v="0"/>
    <n v="0"/>
    <n v="1"/>
    <n v="0"/>
    <n v="0"/>
    <x v="642"/>
    <n v="2259"/>
    <n v="3"/>
    <x v="2"/>
    <n v="1302"/>
    <s v=""/>
    <s v=""/>
    <s v=""/>
    <s v=""/>
  </r>
  <r>
    <s v="X15"/>
    <x v="982"/>
    <n v="0"/>
    <n v="0"/>
    <x v="0"/>
    <n v="47"/>
    <n v="1276"/>
    <n v="24"/>
    <n v="746"/>
    <n v="94"/>
    <n v="29"/>
    <n v="48"/>
    <n v="0"/>
    <n v="9"/>
    <n v="7"/>
    <n v="11"/>
    <n v="3"/>
    <n v="0"/>
    <n v="0"/>
    <n v="1"/>
    <n v="0"/>
    <n v="0"/>
    <n v="0"/>
    <n v="3"/>
    <n v="11"/>
    <x v="1"/>
    <x v="48"/>
    <n v="2414"/>
    <n v="0"/>
    <n v="0"/>
    <n v="1"/>
    <n v="0"/>
    <n v="0"/>
    <n v="0"/>
    <n v="0"/>
    <n v="0"/>
    <n v="1"/>
    <n v="0"/>
    <x v="643"/>
    <n v="2121"/>
    <n v="1"/>
    <x v="2"/>
    <n v="1276"/>
    <s v=""/>
    <s v=""/>
    <s v=""/>
    <s v=""/>
  </r>
  <r>
    <s v="X17"/>
    <x v="983"/>
    <n v="0"/>
    <n v="0"/>
    <x v="0"/>
    <n v="40"/>
    <n v="1032"/>
    <n v="105"/>
    <n v="779"/>
    <n v="137"/>
    <n v="105"/>
    <n v="51"/>
    <n v="0"/>
    <n v="5"/>
    <n v="8"/>
    <n v="9"/>
    <n v="4"/>
    <n v="1"/>
    <n v="0"/>
    <n v="0"/>
    <n v="0"/>
    <n v="0"/>
    <n v="0"/>
    <n v="3"/>
    <n v="11"/>
    <x v="1"/>
    <x v="26"/>
    <n v="2784"/>
    <n v="0"/>
    <n v="0"/>
    <n v="1"/>
    <n v="0"/>
    <n v="0"/>
    <n v="0"/>
    <n v="0"/>
    <n v="1"/>
    <n v="0"/>
    <n v="0"/>
    <x v="644"/>
    <n v="2107"/>
    <n v="1"/>
    <x v="2"/>
    <n v="1032"/>
    <s v=""/>
    <s v=""/>
    <s v=""/>
    <s v=""/>
  </r>
  <r>
    <s v="X25"/>
    <x v="984"/>
    <n v="0"/>
    <n v="0"/>
    <x v="0"/>
    <n v="96"/>
    <n v="899"/>
    <n v="102"/>
    <n v="838"/>
    <n v="133"/>
    <n v="102"/>
    <n v="40"/>
    <n v="1"/>
    <n v="5"/>
    <n v="6"/>
    <n v="10"/>
    <n v="2"/>
    <n v="0"/>
    <n v="0"/>
    <n v="0"/>
    <n v="0"/>
    <n v="0"/>
    <n v="0"/>
    <n v="3"/>
    <n v="11"/>
    <x v="1"/>
    <x v="37"/>
    <n v="2814"/>
    <n v="0"/>
    <n v="0"/>
    <n v="1"/>
    <n v="0"/>
    <n v="0"/>
    <n v="0"/>
    <n v="0"/>
    <n v="0"/>
    <n v="0"/>
    <n v="1"/>
    <x v="645"/>
    <n v="2034"/>
    <n v="0"/>
    <x v="2"/>
    <n v="899"/>
    <s v=""/>
    <s v=""/>
    <s v=""/>
    <s v=""/>
  </r>
  <r>
    <s v="X29"/>
    <x v="985"/>
    <n v="0"/>
    <n v="0"/>
    <x v="0"/>
    <n v="47"/>
    <n v="1288"/>
    <n v="20"/>
    <n v="613"/>
    <n v="80"/>
    <n v="61"/>
    <n v="27"/>
    <n v="1"/>
    <n v="5"/>
    <n v="7"/>
    <n v="9"/>
    <n v="2"/>
    <n v="0"/>
    <n v="0"/>
    <n v="0"/>
    <n v="0"/>
    <n v="0"/>
    <n v="0"/>
    <n v="3"/>
    <n v="11"/>
    <x v="0"/>
    <x v="3"/>
    <n v="2600"/>
    <n v="0"/>
    <n v="0"/>
    <n v="1"/>
    <n v="0"/>
    <n v="0"/>
    <n v="0"/>
    <n v="0"/>
    <n v="0"/>
    <n v="1"/>
    <n v="0"/>
    <x v="646"/>
    <n v="2035"/>
    <n v="0"/>
    <x v="2"/>
    <n v="1288"/>
    <s v=""/>
    <s v=""/>
    <s v=""/>
    <s v=""/>
  </r>
  <r>
    <s v="X31"/>
    <x v="986"/>
    <n v="0"/>
    <n v="0"/>
    <x v="0"/>
    <n v="16"/>
    <n v="918"/>
    <n v="57"/>
    <n v="842"/>
    <n v="99"/>
    <n v="38"/>
    <n v="133"/>
    <n v="1"/>
    <n v="5"/>
    <n v="8"/>
    <n v="6"/>
    <n v="3"/>
    <n v="0"/>
    <n v="0"/>
    <n v="0"/>
    <n v="1"/>
    <n v="0"/>
    <n v="0"/>
    <n v="3"/>
    <n v="11"/>
    <x v="1"/>
    <x v="5"/>
    <n v="2671"/>
    <n v="0"/>
    <n v="0"/>
    <n v="1"/>
    <n v="0"/>
    <n v="0"/>
    <n v="0"/>
    <n v="0"/>
    <n v="0"/>
    <n v="1"/>
    <n v="0"/>
    <x v="647"/>
    <n v="1821"/>
    <n v="1"/>
    <x v="2"/>
    <n v="918"/>
    <s v=""/>
    <s v=""/>
    <s v=""/>
    <s v=""/>
  </r>
  <r>
    <s v="X33"/>
    <x v="987"/>
    <n v="0"/>
    <n v="0"/>
    <x v="0"/>
    <n v="46"/>
    <n v="962"/>
    <n v="61"/>
    <n v="921"/>
    <n v="52"/>
    <n v="61"/>
    <n v="20"/>
    <n v="1"/>
    <n v="5"/>
    <n v="4"/>
    <n v="12"/>
    <n v="2"/>
    <n v="0"/>
    <n v="0"/>
    <n v="0"/>
    <n v="0"/>
    <n v="0"/>
    <n v="0"/>
    <n v="3"/>
    <n v="11"/>
    <x v="0"/>
    <x v="49"/>
    <n v="2777"/>
    <n v="0"/>
    <n v="0"/>
    <n v="1"/>
    <n v="0"/>
    <n v="0"/>
    <n v="0"/>
    <n v="0"/>
    <n v="0"/>
    <n v="1"/>
    <n v="0"/>
    <x v="648"/>
    <n v="2037"/>
    <n v="0"/>
    <x v="2"/>
    <n v="962"/>
    <s v=""/>
    <s v=""/>
    <s v=""/>
    <s v=""/>
  </r>
  <r>
    <s v="X36"/>
    <x v="988"/>
    <n v="0"/>
    <n v="0"/>
    <x v="0"/>
    <n v="44"/>
    <n v="606"/>
    <n v="24"/>
    <n v="974"/>
    <n v="197"/>
    <n v="194"/>
    <n v="64"/>
    <n v="1"/>
    <n v="7"/>
    <n v="7"/>
    <n v="9"/>
    <n v="4"/>
    <n v="0"/>
    <n v="1"/>
    <n v="0"/>
    <n v="1"/>
    <n v="0"/>
    <n v="0"/>
    <n v="3"/>
    <n v="11"/>
    <x v="1"/>
    <x v="25"/>
    <n v="2811"/>
    <n v="0"/>
    <n v="0"/>
    <n v="1"/>
    <n v="0"/>
    <n v="0"/>
    <n v="1"/>
    <n v="0"/>
    <n v="0"/>
    <n v="0"/>
    <n v="0"/>
    <x v="649"/>
    <n v="1931"/>
    <n v="2"/>
    <x v="2"/>
    <n v="606"/>
    <s v=""/>
    <s v=""/>
    <s v=""/>
    <s v=""/>
  </r>
  <r>
    <s v="X38"/>
    <x v="989"/>
    <n v="0"/>
    <n v="0"/>
    <x v="0"/>
    <n v="53"/>
    <n v="871"/>
    <n v="111"/>
    <n v="704"/>
    <n v="145"/>
    <n v="55"/>
    <n v="166"/>
    <n v="1"/>
    <n v="4"/>
    <n v="4"/>
    <n v="10"/>
    <n v="2"/>
    <n v="0"/>
    <n v="1"/>
    <n v="0"/>
    <n v="0"/>
    <n v="0"/>
    <n v="0"/>
    <n v="3"/>
    <n v="11"/>
    <x v="0"/>
    <x v="42"/>
    <n v="2340"/>
    <n v="0"/>
    <n v="0"/>
    <n v="1"/>
    <n v="0"/>
    <n v="0"/>
    <n v="1"/>
    <n v="0"/>
    <n v="0"/>
    <n v="0"/>
    <n v="0"/>
    <x v="650"/>
    <n v="1720"/>
    <n v="1"/>
    <x v="2"/>
    <n v="871"/>
    <s v=""/>
    <s v=""/>
    <s v=""/>
    <s v=""/>
  </r>
  <r>
    <s v="X43"/>
    <x v="990"/>
    <n v="0"/>
    <n v="0"/>
    <x v="0"/>
    <n v="74"/>
    <n v="1067"/>
    <n v="138"/>
    <n v="750"/>
    <n v="0"/>
    <n v="19"/>
    <n v="39"/>
    <n v="1"/>
    <n v="7"/>
    <n v="5"/>
    <n v="8"/>
    <n v="4"/>
    <n v="0"/>
    <n v="1"/>
    <n v="1"/>
    <n v="1"/>
    <n v="0"/>
    <n v="0"/>
    <n v="3"/>
    <n v="11"/>
    <x v="1"/>
    <x v="47"/>
    <n v="2402"/>
    <n v="0"/>
    <n v="0"/>
    <n v="1"/>
    <n v="0"/>
    <n v="0"/>
    <n v="0"/>
    <n v="0"/>
    <n v="1"/>
    <n v="0"/>
    <n v="0"/>
    <x v="651"/>
    <n v="1935"/>
    <n v="3"/>
    <x v="2"/>
    <n v="1067"/>
    <s v=""/>
    <s v=""/>
    <s v=""/>
    <s v=""/>
  </r>
  <r>
    <s v="X45"/>
    <x v="991"/>
    <n v="0"/>
    <n v="0"/>
    <x v="0"/>
    <n v="23"/>
    <n v="1000"/>
    <n v="19"/>
    <n v="711"/>
    <n v="125"/>
    <n v="115"/>
    <n v="38"/>
    <n v="0"/>
    <n v="4"/>
    <n v="6"/>
    <n v="9"/>
    <n v="1"/>
    <n v="0"/>
    <n v="1"/>
    <n v="0"/>
    <n v="0"/>
    <n v="0"/>
    <n v="0"/>
    <n v="3"/>
    <n v="11"/>
    <x v="0"/>
    <x v="23"/>
    <n v="2291"/>
    <n v="0"/>
    <n v="0"/>
    <n v="1"/>
    <n v="0"/>
    <n v="0"/>
    <n v="0"/>
    <n v="0"/>
    <n v="0"/>
    <n v="1"/>
    <n v="0"/>
    <x v="652"/>
    <n v="1932"/>
    <n v="1"/>
    <x v="2"/>
    <n v="1000"/>
    <s v=""/>
    <s v=""/>
    <s v=""/>
    <s v=""/>
  </r>
  <r>
    <s v="X46"/>
    <x v="992"/>
    <n v="0"/>
    <n v="0"/>
    <x v="0"/>
    <n v="89"/>
    <n v="830"/>
    <n v="59"/>
    <n v="968"/>
    <n v="51"/>
    <n v="79"/>
    <n v="19"/>
    <n v="1"/>
    <n v="5"/>
    <n v="3"/>
    <n v="12"/>
    <n v="2"/>
    <n v="0"/>
    <n v="0"/>
    <n v="1"/>
    <n v="0"/>
    <n v="0"/>
    <n v="0"/>
    <n v="3"/>
    <n v="11"/>
    <x v="1"/>
    <x v="20"/>
    <n v="2809"/>
    <n v="0"/>
    <n v="0"/>
    <n v="1"/>
    <n v="0"/>
    <n v="0"/>
    <n v="0"/>
    <n v="0"/>
    <n v="1"/>
    <n v="0"/>
    <n v="0"/>
    <x v="653"/>
    <n v="1968"/>
    <n v="1"/>
    <x v="2"/>
    <n v="830"/>
    <s v=""/>
    <s v=""/>
    <s v=""/>
    <s v=""/>
  </r>
  <r>
    <s v="X47"/>
    <x v="993"/>
    <n v="0"/>
    <n v="0"/>
    <x v="0"/>
    <n v="32"/>
    <n v="704"/>
    <n v="129"/>
    <n v="853"/>
    <n v="120"/>
    <n v="74"/>
    <n v="111"/>
    <n v="1"/>
    <n v="5"/>
    <n v="6"/>
    <n v="7"/>
    <n v="2"/>
    <n v="0"/>
    <n v="1"/>
    <n v="1"/>
    <n v="1"/>
    <n v="0"/>
    <n v="0"/>
    <n v="3"/>
    <n v="11"/>
    <x v="1"/>
    <x v="50"/>
    <n v="2356"/>
    <n v="0"/>
    <n v="0"/>
    <n v="1"/>
    <n v="0"/>
    <n v="0"/>
    <n v="0"/>
    <n v="0"/>
    <n v="1"/>
    <n v="0"/>
    <n v="0"/>
    <x v="654"/>
    <n v="1769"/>
    <n v="3"/>
    <x v="2"/>
    <n v="704"/>
    <s v=""/>
    <s v=""/>
    <s v=""/>
    <s v=""/>
  </r>
  <r>
    <s v="X48"/>
    <x v="994"/>
    <n v="0"/>
    <n v="0"/>
    <x v="0"/>
    <n v="29"/>
    <n v="770"/>
    <n v="29"/>
    <n v="890"/>
    <n v="250"/>
    <n v="27"/>
    <n v="24"/>
    <n v="1"/>
    <n v="7"/>
    <n v="3"/>
    <n v="7"/>
    <n v="3"/>
    <n v="0"/>
    <n v="0"/>
    <n v="1"/>
    <n v="0"/>
    <n v="0"/>
    <n v="0"/>
    <n v="3"/>
    <n v="11"/>
    <x v="1"/>
    <x v="52"/>
    <n v="2732"/>
    <n v="0"/>
    <n v="0"/>
    <n v="1"/>
    <n v="0"/>
    <n v="0"/>
    <n v="0"/>
    <n v="0"/>
    <n v="1"/>
    <n v="0"/>
    <n v="0"/>
    <x v="655"/>
    <n v="1942"/>
    <n v="1"/>
    <x v="2"/>
    <n v="770"/>
    <s v=""/>
    <s v=""/>
    <s v=""/>
    <s v=""/>
  </r>
  <r>
    <s v="X49"/>
    <x v="995"/>
    <n v="0"/>
    <n v="0"/>
    <x v="0"/>
    <n v="58"/>
    <n v="576"/>
    <n v="172"/>
    <n v="961"/>
    <n v="125"/>
    <n v="115"/>
    <n v="19"/>
    <n v="1"/>
    <n v="8"/>
    <n v="6"/>
    <n v="5"/>
    <n v="3"/>
    <n v="0"/>
    <n v="0"/>
    <n v="0"/>
    <n v="0"/>
    <n v="0"/>
    <n v="0"/>
    <n v="3"/>
    <n v="11"/>
    <x v="1"/>
    <x v="10"/>
    <n v="2687"/>
    <n v="0"/>
    <n v="0"/>
    <n v="1"/>
    <n v="0"/>
    <n v="0"/>
    <n v="0"/>
    <n v="0"/>
    <n v="1"/>
    <n v="0"/>
    <n v="0"/>
    <x v="656"/>
    <n v="1930"/>
    <n v="0"/>
    <x v="2"/>
    <n v="576"/>
    <s v=""/>
    <s v=""/>
    <s v=""/>
    <s v=""/>
  </r>
  <r>
    <s v="X58"/>
    <x v="996"/>
    <n v="0"/>
    <n v="0"/>
    <x v="0"/>
    <n v="64"/>
    <n v="960"/>
    <n v="0"/>
    <n v="883"/>
    <n v="50"/>
    <n v="38"/>
    <n v="0"/>
    <n v="1"/>
    <n v="5"/>
    <n v="6"/>
    <n v="8"/>
    <n v="3"/>
    <n v="0"/>
    <n v="0"/>
    <n v="0"/>
    <n v="1"/>
    <n v="0"/>
    <n v="0"/>
    <n v="3"/>
    <n v="11"/>
    <x v="1"/>
    <x v="26"/>
    <n v="2634"/>
    <n v="0"/>
    <n v="0"/>
    <n v="1"/>
    <n v="0"/>
    <n v="0"/>
    <n v="0"/>
    <n v="0"/>
    <n v="0"/>
    <n v="1"/>
    <n v="0"/>
    <x v="657"/>
    <n v="1931"/>
    <n v="1"/>
    <x v="2"/>
    <n v="960"/>
    <s v=""/>
    <s v=""/>
    <s v=""/>
    <s v=""/>
  </r>
  <r>
    <s v="X61"/>
    <x v="997"/>
    <n v="0"/>
    <n v="0"/>
    <x v="0"/>
    <n v="73"/>
    <n v="910"/>
    <n v="111"/>
    <n v="724"/>
    <n v="49"/>
    <n v="74"/>
    <n v="55"/>
    <n v="1"/>
    <n v="10"/>
    <n v="2"/>
    <n v="6"/>
    <n v="3"/>
    <n v="0"/>
    <n v="0"/>
    <n v="0"/>
    <n v="0"/>
    <n v="0"/>
    <n v="0"/>
    <n v="3"/>
    <n v="11"/>
    <x v="1"/>
    <x v="7"/>
    <n v="2550"/>
    <n v="0"/>
    <n v="0"/>
    <n v="1"/>
    <n v="0"/>
    <n v="0"/>
    <n v="0"/>
    <n v="0"/>
    <n v="0"/>
    <n v="0"/>
    <n v="1"/>
    <x v="658"/>
    <n v="1813"/>
    <n v="0"/>
    <x v="2"/>
    <n v="910"/>
    <s v=""/>
    <s v=""/>
    <s v=""/>
    <s v=""/>
  </r>
  <r>
    <s v="X62"/>
    <x v="998"/>
    <n v="0"/>
    <n v="0"/>
    <x v="0"/>
    <n v="37"/>
    <n v="450"/>
    <n v="133"/>
    <n v="951"/>
    <n v="173"/>
    <n v="0"/>
    <n v="216"/>
    <n v="1"/>
    <n v="3"/>
    <n v="6"/>
    <n v="6"/>
    <n v="1"/>
    <n v="0"/>
    <n v="0"/>
    <n v="0"/>
    <n v="0"/>
    <n v="0"/>
    <n v="0"/>
    <n v="3"/>
    <n v="11"/>
    <x v="1"/>
    <x v="43"/>
    <n v="2593"/>
    <n v="0"/>
    <n v="0"/>
    <n v="1"/>
    <n v="0"/>
    <n v="0"/>
    <n v="0"/>
    <n v="0"/>
    <n v="1"/>
    <n v="0"/>
    <n v="0"/>
    <x v="658"/>
    <n v="1491"/>
    <n v="0"/>
    <x v="2"/>
    <n v="450"/>
    <s v=""/>
    <s v=""/>
    <s v=""/>
    <s v=""/>
  </r>
  <r>
    <s v="X66"/>
    <x v="999"/>
    <n v="0"/>
    <n v="0"/>
    <x v="0"/>
    <n v="85"/>
    <n v="557"/>
    <n v="129"/>
    <n v="984"/>
    <n v="193"/>
    <n v="37"/>
    <n v="18"/>
    <n v="1"/>
    <n v="5"/>
    <n v="8"/>
    <n v="5"/>
    <n v="2"/>
    <n v="0"/>
    <n v="0"/>
    <n v="0"/>
    <n v="0"/>
    <n v="0"/>
    <n v="0"/>
    <n v="3"/>
    <n v="11"/>
    <x v="0"/>
    <x v="1"/>
    <n v="2341"/>
    <n v="0"/>
    <n v="0"/>
    <n v="1"/>
    <n v="0"/>
    <n v="0"/>
    <n v="0"/>
    <n v="0"/>
    <n v="1"/>
    <n v="0"/>
    <n v="0"/>
    <x v="659"/>
    <n v="1882"/>
    <n v="0"/>
    <x v="2"/>
    <n v="557"/>
    <s v=""/>
    <s v=""/>
    <s v=""/>
    <s v=""/>
  </r>
  <r>
    <s v="X71"/>
    <x v="1000"/>
    <n v="0"/>
    <n v="0"/>
    <x v="0"/>
    <n v="1"/>
    <n v="1285"/>
    <n v="21"/>
    <n v="449"/>
    <n v="106"/>
    <n v="20"/>
    <n v="20"/>
    <n v="1"/>
    <n v="4"/>
    <n v="3"/>
    <n v="4"/>
    <n v="1"/>
    <n v="0"/>
    <n v="0"/>
    <n v="1"/>
    <n v="1"/>
    <n v="0"/>
    <n v="0"/>
    <n v="3"/>
    <n v="11"/>
    <x v="1"/>
    <x v="19"/>
    <n v="2422"/>
    <n v="0"/>
    <n v="0"/>
    <n v="1"/>
    <n v="0"/>
    <n v="0"/>
    <n v="0"/>
    <n v="0"/>
    <n v="0"/>
    <n v="0"/>
    <n v="1"/>
    <x v="660"/>
    <n v="1861"/>
    <n v="2"/>
    <x v="2"/>
    <n v="1285"/>
    <s v=""/>
    <s v=""/>
    <s v=""/>
    <s v=""/>
  </r>
  <r>
    <s v="X73"/>
    <x v="1001"/>
    <n v="0"/>
    <n v="0"/>
    <x v="0"/>
    <n v="20"/>
    <n v="1000"/>
    <n v="155"/>
    <n v="379"/>
    <n v="224"/>
    <n v="17"/>
    <n v="120"/>
    <n v="1"/>
    <n v="4"/>
    <n v="8"/>
    <n v="4"/>
    <n v="8"/>
    <n v="0"/>
    <n v="0"/>
    <n v="0"/>
    <n v="0"/>
    <n v="0"/>
    <n v="0"/>
    <n v="3"/>
    <n v="11"/>
    <x v="0"/>
    <x v="9"/>
    <n v="2845"/>
    <n v="0"/>
    <n v="0"/>
    <n v="1"/>
    <n v="0"/>
    <n v="0"/>
    <n v="0"/>
    <n v="0"/>
    <n v="1"/>
    <n v="0"/>
    <n v="0"/>
    <x v="661"/>
    <n v="1655"/>
    <n v="0"/>
    <x v="2"/>
    <n v="1000"/>
    <s v=""/>
    <s v=""/>
    <s v=""/>
    <s v=""/>
  </r>
  <r>
    <s v="X89"/>
    <x v="1002"/>
    <n v="0"/>
    <n v="0"/>
    <x v="0"/>
    <n v="40"/>
    <n v="1332"/>
    <n v="17"/>
    <n v="311"/>
    <n v="23"/>
    <n v="51"/>
    <n v="86"/>
    <n v="1"/>
    <n v="7"/>
    <n v="4"/>
    <n v="5"/>
    <n v="9"/>
    <n v="0"/>
    <n v="1"/>
    <n v="0"/>
    <n v="0"/>
    <n v="0"/>
    <n v="0"/>
    <n v="3"/>
    <n v="11"/>
    <x v="1"/>
    <x v="50"/>
    <n v="2755"/>
    <n v="0"/>
    <n v="0"/>
    <n v="1"/>
    <n v="0"/>
    <n v="0"/>
    <n v="0"/>
    <n v="0"/>
    <n v="0"/>
    <n v="0"/>
    <n v="1"/>
    <x v="662"/>
    <n v="1648"/>
    <n v="1"/>
    <x v="2"/>
    <n v="1332"/>
    <s v=""/>
    <s v=""/>
    <s v=""/>
    <s v=""/>
  </r>
  <r>
    <s v="X93"/>
    <x v="1003"/>
    <n v="0"/>
    <n v="0"/>
    <x v="0"/>
    <n v="15"/>
    <n v="840"/>
    <n v="53"/>
    <n v="804"/>
    <n v="23"/>
    <n v="71"/>
    <n v="17"/>
    <n v="1"/>
    <n v="5"/>
    <n v="4"/>
    <n v="8"/>
    <n v="3"/>
    <n v="0"/>
    <n v="0"/>
    <n v="1"/>
    <n v="1"/>
    <n v="0"/>
    <n v="0"/>
    <n v="3"/>
    <n v="11"/>
    <x v="1"/>
    <x v="8"/>
    <n v="2579"/>
    <n v="0"/>
    <n v="0"/>
    <n v="1"/>
    <n v="0"/>
    <n v="0"/>
    <n v="0"/>
    <n v="0"/>
    <n v="0"/>
    <n v="0"/>
    <n v="1"/>
    <x v="663"/>
    <n v="1774"/>
    <n v="2"/>
    <x v="2"/>
    <n v="840"/>
    <s v=""/>
    <s v=""/>
    <s v=""/>
    <s v=""/>
  </r>
  <r>
    <s v="X97"/>
    <x v="1004"/>
    <n v="0"/>
    <n v="0"/>
    <x v="0"/>
    <n v="74"/>
    <n v="965"/>
    <n v="34"/>
    <n v="586"/>
    <n v="89"/>
    <n v="86"/>
    <n v="37"/>
    <n v="1"/>
    <n v="3"/>
    <n v="5"/>
    <n v="8"/>
    <n v="3"/>
    <n v="1"/>
    <n v="0"/>
    <n v="0"/>
    <n v="0"/>
    <n v="0"/>
    <n v="0"/>
    <n v="3"/>
    <n v="11"/>
    <x v="0"/>
    <x v="24"/>
    <n v="2760"/>
    <n v="0"/>
    <n v="0"/>
    <n v="1"/>
    <n v="0"/>
    <n v="0"/>
    <n v="0"/>
    <n v="0"/>
    <n v="0"/>
    <n v="0"/>
    <n v="1"/>
    <x v="664"/>
    <n v="1723"/>
    <n v="1"/>
    <x v="2"/>
    <n v="965"/>
    <s v=""/>
    <s v=""/>
    <s v=""/>
    <s v=""/>
  </r>
  <r>
    <s v="X99"/>
    <x v="1005"/>
    <n v="0"/>
    <n v="0"/>
    <x v="0"/>
    <n v="55"/>
    <n v="1003"/>
    <n v="34"/>
    <n v="536"/>
    <n v="134"/>
    <n v="51"/>
    <n v="34"/>
    <n v="1"/>
    <n v="4"/>
    <n v="6"/>
    <n v="6"/>
    <n v="2"/>
    <n v="0"/>
    <n v="0"/>
    <n v="1"/>
    <n v="1"/>
    <n v="0"/>
    <n v="0"/>
    <n v="3"/>
    <n v="11"/>
    <x v="1"/>
    <x v="21"/>
    <n v="2165"/>
    <n v="0"/>
    <n v="0"/>
    <n v="1"/>
    <n v="0"/>
    <n v="0"/>
    <n v="0"/>
    <n v="0"/>
    <n v="1"/>
    <n v="0"/>
    <n v="0"/>
    <x v="665"/>
    <n v="1724"/>
    <n v="2"/>
    <x v="2"/>
    <n v="1003"/>
    <s v=""/>
    <s v=""/>
    <s v=""/>
    <s v=""/>
  </r>
  <r>
    <s v="X115"/>
    <x v="1006"/>
    <n v="0"/>
    <n v="0"/>
    <x v="0"/>
    <n v="53"/>
    <n v="1193"/>
    <n v="33"/>
    <n v="281"/>
    <n v="129"/>
    <n v="66"/>
    <n v="33"/>
    <n v="1"/>
    <n v="7"/>
    <n v="5"/>
    <n v="13"/>
    <n v="3"/>
    <n v="0"/>
    <n v="0"/>
    <n v="1"/>
    <n v="0"/>
    <n v="0"/>
    <n v="0"/>
    <n v="3"/>
    <n v="11"/>
    <x v="0"/>
    <x v="27"/>
    <n v="2430"/>
    <n v="0"/>
    <n v="0"/>
    <n v="1"/>
    <n v="0"/>
    <n v="0"/>
    <n v="0"/>
    <n v="0"/>
    <n v="0"/>
    <n v="1"/>
    <n v="0"/>
    <x v="666"/>
    <n v="1669"/>
    <n v="1"/>
    <x v="2"/>
    <n v="1193"/>
    <s v=""/>
    <s v=""/>
    <s v=""/>
    <s v=""/>
  </r>
  <r>
    <s v="X123"/>
    <x v="1007"/>
    <n v="0"/>
    <n v="0"/>
    <x v="0"/>
    <n v="19"/>
    <n v="836"/>
    <n v="185"/>
    <n v="575"/>
    <n v="24"/>
    <n v="25"/>
    <n v="77"/>
    <n v="1"/>
    <n v="6"/>
    <n v="3"/>
    <n v="9"/>
    <n v="4"/>
    <n v="1"/>
    <n v="0"/>
    <n v="0"/>
    <n v="0"/>
    <n v="0"/>
    <n v="0"/>
    <n v="3"/>
    <n v="11"/>
    <x v="1"/>
    <x v="45"/>
    <n v="2475"/>
    <n v="0"/>
    <n v="0"/>
    <n v="1"/>
    <n v="0"/>
    <n v="0"/>
    <n v="0"/>
    <n v="0"/>
    <n v="1"/>
    <n v="0"/>
    <n v="0"/>
    <x v="667"/>
    <n v="1568"/>
    <n v="1"/>
    <x v="2"/>
    <n v="836"/>
    <s v=""/>
    <s v=""/>
    <s v=""/>
    <s v=""/>
  </r>
  <r>
    <s v="X124"/>
    <x v="1008"/>
    <n v="1"/>
    <n v="1"/>
    <x v="2"/>
    <n v="78"/>
    <n v="957"/>
    <n v="47"/>
    <n v="494"/>
    <n v="82"/>
    <n v="47"/>
    <n v="95"/>
    <n v="4"/>
    <n v="5"/>
    <n v="3"/>
    <n v="6"/>
    <n v="8"/>
    <n v="0"/>
    <n v="0"/>
    <n v="0"/>
    <n v="0"/>
    <n v="0"/>
    <n v="0"/>
    <n v="3"/>
    <n v="11"/>
    <x v="0"/>
    <x v="25"/>
    <n v="2849"/>
    <n v="0"/>
    <n v="0"/>
    <n v="1"/>
    <n v="0"/>
    <n v="0"/>
    <n v="0"/>
    <n v="0"/>
    <n v="1"/>
    <n v="0"/>
    <n v="0"/>
    <x v="667"/>
    <n v="1532"/>
    <n v="0"/>
    <x v="2"/>
    <n v="957"/>
    <s v=""/>
    <s v=""/>
    <s v=""/>
    <s v=""/>
  </r>
  <r>
    <s v="X131"/>
    <x v="1009"/>
    <n v="0"/>
    <n v="1"/>
    <x v="1"/>
    <n v="75"/>
    <n v="1017"/>
    <n v="33"/>
    <n v="417"/>
    <n v="108"/>
    <n v="100"/>
    <n v="16"/>
    <n v="1"/>
    <n v="5"/>
    <n v="5"/>
    <n v="5"/>
    <n v="5"/>
    <n v="0"/>
    <n v="1"/>
    <n v="1"/>
    <n v="0"/>
    <n v="0"/>
    <n v="0"/>
    <n v="3"/>
    <n v="11"/>
    <x v="0"/>
    <x v="2"/>
    <n v="2246"/>
    <n v="0"/>
    <n v="0"/>
    <n v="1"/>
    <n v="0"/>
    <n v="0"/>
    <n v="0"/>
    <n v="0"/>
    <n v="1"/>
    <n v="0"/>
    <n v="0"/>
    <x v="668"/>
    <n v="1659"/>
    <n v="2"/>
    <x v="2"/>
    <n v="1017"/>
    <s v=""/>
    <s v=""/>
    <s v=""/>
    <s v=""/>
  </r>
  <r>
    <s v="X133"/>
    <x v="1010"/>
    <n v="0"/>
    <n v="0"/>
    <x v="0"/>
    <n v="1"/>
    <n v="1248"/>
    <n v="16"/>
    <n v="349"/>
    <n v="43"/>
    <n v="16"/>
    <n v="16"/>
    <n v="1"/>
    <n v="2"/>
    <n v="4"/>
    <n v="9"/>
    <n v="4"/>
    <n v="0"/>
    <n v="1"/>
    <n v="1"/>
    <n v="1"/>
    <n v="1"/>
    <n v="0"/>
    <n v="3"/>
    <n v="11"/>
    <x v="1"/>
    <x v="20"/>
    <n v="2575"/>
    <n v="0"/>
    <n v="0"/>
    <n v="1"/>
    <n v="0"/>
    <n v="0"/>
    <n v="0"/>
    <n v="0"/>
    <n v="0"/>
    <n v="0"/>
    <n v="1"/>
    <x v="669"/>
    <n v="1656"/>
    <n v="4"/>
    <x v="2"/>
    <n v="1248"/>
    <s v=""/>
    <s v=""/>
    <s v=""/>
    <s v=""/>
  </r>
  <r>
    <s v="X135"/>
    <x v="1011"/>
    <n v="0"/>
    <n v="0"/>
    <x v="0"/>
    <n v="90"/>
    <n v="1020"/>
    <n v="31"/>
    <n v="430"/>
    <n v="62"/>
    <n v="63"/>
    <n v="79"/>
    <n v="1"/>
    <n v="4"/>
    <n v="6"/>
    <n v="4"/>
    <n v="1"/>
    <n v="0"/>
    <n v="0"/>
    <n v="1"/>
    <n v="0"/>
    <n v="0"/>
    <n v="0"/>
    <n v="3"/>
    <n v="11"/>
    <x v="0"/>
    <x v="6"/>
    <n v="2249"/>
    <n v="0"/>
    <n v="0"/>
    <n v="1"/>
    <n v="0"/>
    <n v="0"/>
    <n v="0"/>
    <n v="0"/>
    <n v="0"/>
    <n v="0"/>
    <n v="1"/>
    <x v="670"/>
    <n v="1527"/>
    <n v="1"/>
    <x v="2"/>
    <n v="1020"/>
    <s v=""/>
    <s v=""/>
    <s v=""/>
    <s v=""/>
  </r>
  <r>
    <s v="X141"/>
    <x v="1012"/>
    <n v="0"/>
    <n v="0"/>
    <x v="0"/>
    <n v="84"/>
    <n v="1324"/>
    <n v="27"/>
    <n v="119"/>
    <n v="71"/>
    <n v="108"/>
    <n v="27"/>
    <n v="0"/>
    <n v="7"/>
    <n v="9"/>
    <n v="6"/>
    <n v="4"/>
    <n v="0"/>
    <n v="1"/>
    <n v="1"/>
    <n v="1"/>
    <n v="1"/>
    <n v="0"/>
    <n v="3"/>
    <n v="11"/>
    <x v="1"/>
    <x v="34"/>
    <n v="2776"/>
    <n v="0"/>
    <n v="0"/>
    <n v="1"/>
    <n v="0"/>
    <n v="0"/>
    <n v="0"/>
    <n v="0"/>
    <n v="1"/>
    <n v="0"/>
    <n v="0"/>
    <x v="671"/>
    <n v="1622"/>
    <n v="4"/>
    <x v="2"/>
    <n v="1324"/>
    <s v=""/>
    <s v=""/>
    <s v=""/>
    <s v=""/>
  </r>
  <r>
    <s v="X148"/>
    <x v="1013"/>
    <n v="0"/>
    <n v="0"/>
    <x v="0"/>
    <n v="5"/>
    <n v="784"/>
    <n v="48"/>
    <n v="560"/>
    <n v="42"/>
    <n v="176"/>
    <n v="48"/>
    <n v="1"/>
    <n v="4"/>
    <n v="6"/>
    <n v="4"/>
    <n v="3"/>
    <n v="0"/>
    <n v="0"/>
    <n v="1"/>
    <n v="1"/>
    <n v="0"/>
    <n v="0"/>
    <n v="3"/>
    <n v="11"/>
    <x v="1"/>
    <x v="19"/>
    <n v="2284"/>
    <n v="0"/>
    <n v="0"/>
    <n v="1"/>
    <n v="0"/>
    <n v="0"/>
    <n v="0"/>
    <n v="0"/>
    <n v="0"/>
    <n v="0"/>
    <n v="1"/>
    <x v="238"/>
    <n v="1562"/>
    <n v="2"/>
    <x v="2"/>
    <n v="784"/>
    <s v=""/>
    <s v=""/>
    <s v=""/>
    <s v=""/>
  </r>
  <r>
    <s v="X150"/>
    <x v="1014"/>
    <n v="0"/>
    <n v="0"/>
    <x v="0"/>
    <n v="31"/>
    <n v="995"/>
    <n v="112"/>
    <n v="417"/>
    <n v="42"/>
    <n v="48"/>
    <n v="41"/>
    <n v="1"/>
    <n v="2"/>
    <n v="9"/>
    <n v="13"/>
    <n v="5"/>
    <n v="0"/>
    <n v="0"/>
    <n v="0"/>
    <n v="0"/>
    <n v="0"/>
    <n v="0"/>
    <n v="3"/>
    <n v="11"/>
    <x v="1"/>
    <x v="2"/>
    <n v="2850"/>
    <n v="0"/>
    <n v="0"/>
    <n v="1"/>
    <n v="0"/>
    <n v="0"/>
    <n v="0"/>
    <n v="0"/>
    <n v="1"/>
    <n v="0"/>
    <n v="0"/>
    <x v="672"/>
    <n v="1573"/>
    <n v="0"/>
    <x v="2"/>
    <n v="995"/>
    <s v=""/>
    <s v=""/>
    <s v=""/>
    <s v=""/>
  </r>
  <r>
    <s v="X151"/>
    <x v="1015"/>
    <n v="0"/>
    <n v="0"/>
    <x v="0"/>
    <n v="95"/>
    <n v="982"/>
    <n v="73"/>
    <n v="351"/>
    <n v="56"/>
    <n v="14"/>
    <n v="175"/>
    <n v="1"/>
    <n v="2"/>
    <n v="4"/>
    <n v="6"/>
    <n v="5"/>
    <n v="1"/>
    <n v="0"/>
    <n v="0"/>
    <n v="0"/>
    <n v="0"/>
    <n v="0"/>
    <n v="3"/>
    <n v="11"/>
    <x v="0"/>
    <x v="19"/>
    <n v="2279"/>
    <n v="0"/>
    <n v="0"/>
    <n v="1"/>
    <n v="0"/>
    <n v="0"/>
    <n v="0"/>
    <n v="0"/>
    <n v="0"/>
    <n v="1"/>
    <n v="0"/>
    <x v="673"/>
    <n v="1301"/>
    <n v="1"/>
    <x v="2"/>
    <n v="982"/>
    <s v=""/>
    <s v=""/>
    <s v=""/>
    <s v=""/>
  </r>
  <r>
    <s v="X152"/>
    <x v="1016"/>
    <n v="0"/>
    <n v="0"/>
    <x v="0"/>
    <n v="73"/>
    <n v="960"/>
    <n v="64"/>
    <n v="464"/>
    <n v="146"/>
    <n v="0"/>
    <n v="16"/>
    <n v="1"/>
    <n v="6"/>
    <n v="9"/>
    <n v="9"/>
    <n v="3"/>
    <n v="0"/>
    <n v="0"/>
    <n v="0"/>
    <n v="1"/>
    <n v="0"/>
    <n v="0"/>
    <n v="3"/>
    <n v="11"/>
    <x v="0"/>
    <x v="6"/>
    <n v="2566"/>
    <n v="0"/>
    <n v="0"/>
    <n v="1"/>
    <n v="0"/>
    <n v="0"/>
    <n v="0"/>
    <n v="0"/>
    <n v="0"/>
    <n v="0"/>
    <n v="1"/>
    <x v="674"/>
    <n v="1618"/>
    <n v="1"/>
    <x v="2"/>
    <n v="960"/>
    <s v=""/>
    <s v=""/>
    <s v=""/>
    <s v=""/>
  </r>
  <r>
    <s v="X153"/>
    <x v="1017"/>
    <n v="0"/>
    <n v="0"/>
    <x v="0"/>
    <n v="7"/>
    <n v="530"/>
    <n v="117"/>
    <n v="678"/>
    <n v="134"/>
    <n v="44"/>
    <n v="147"/>
    <n v="1"/>
    <n v="4"/>
    <n v="10"/>
    <n v="8"/>
    <n v="1"/>
    <n v="1"/>
    <n v="0"/>
    <n v="0"/>
    <n v="1"/>
    <n v="0"/>
    <n v="0"/>
    <n v="3"/>
    <n v="11"/>
    <x v="1"/>
    <x v="49"/>
    <n v="2218"/>
    <n v="0"/>
    <n v="0"/>
    <n v="1"/>
    <n v="0"/>
    <n v="0"/>
    <n v="0"/>
    <n v="0"/>
    <n v="1"/>
    <n v="0"/>
    <n v="0"/>
    <x v="674"/>
    <n v="1356"/>
    <n v="2"/>
    <x v="2"/>
    <n v="530"/>
    <s v=""/>
    <s v=""/>
    <s v=""/>
    <s v=""/>
  </r>
  <r>
    <s v="X154"/>
    <x v="1018"/>
    <n v="0"/>
    <n v="0"/>
    <x v="0"/>
    <n v="36"/>
    <n v="671"/>
    <n v="47"/>
    <n v="655"/>
    <n v="145"/>
    <n v="111"/>
    <n v="15"/>
    <n v="1"/>
    <n v="7"/>
    <n v="5"/>
    <n v="12"/>
    <n v="2"/>
    <n v="0"/>
    <n v="0"/>
    <n v="0"/>
    <n v="0"/>
    <n v="0"/>
    <n v="0"/>
    <n v="3"/>
    <n v="11"/>
    <x v="1"/>
    <x v="7"/>
    <n v="2648"/>
    <n v="0"/>
    <n v="0"/>
    <n v="1"/>
    <n v="0"/>
    <n v="0"/>
    <n v="0"/>
    <n v="0"/>
    <n v="0"/>
    <n v="1"/>
    <n v="0"/>
    <x v="675"/>
    <n v="1614"/>
    <n v="0"/>
    <x v="2"/>
    <n v="671"/>
    <s v=""/>
    <s v=""/>
    <s v=""/>
    <s v=""/>
  </r>
  <r>
    <s v="X158"/>
    <x v="1019"/>
    <n v="0"/>
    <n v="0"/>
    <x v="0"/>
    <n v="31"/>
    <n v="778"/>
    <n v="44"/>
    <n v="499"/>
    <n v="95"/>
    <n v="73"/>
    <n v="146"/>
    <n v="2"/>
    <n v="3"/>
    <n v="4"/>
    <n v="5"/>
    <n v="7"/>
    <n v="0"/>
    <n v="0"/>
    <n v="0"/>
    <n v="0"/>
    <n v="0"/>
    <n v="0"/>
    <n v="3"/>
    <n v="11"/>
    <x v="1"/>
    <x v="32"/>
    <n v="2804"/>
    <n v="0"/>
    <n v="0"/>
    <n v="1"/>
    <n v="0"/>
    <n v="0"/>
    <n v="0"/>
    <n v="0"/>
    <n v="1"/>
    <n v="0"/>
    <n v="0"/>
    <x v="676"/>
    <n v="1343"/>
    <n v="0"/>
    <x v="2"/>
    <n v="778"/>
    <s v=""/>
    <s v=""/>
    <s v=""/>
    <s v=""/>
  </r>
  <r>
    <s v="X165"/>
    <x v="1020"/>
    <n v="0"/>
    <n v="0"/>
    <x v="0"/>
    <n v="27"/>
    <n v="1184"/>
    <n v="32"/>
    <n v="352"/>
    <n v="21"/>
    <n v="16"/>
    <n v="16"/>
    <n v="1"/>
    <n v="3"/>
    <n v="4"/>
    <n v="7"/>
    <n v="1"/>
    <n v="0"/>
    <n v="1"/>
    <n v="1"/>
    <n v="1"/>
    <n v="0"/>
    <n v="0"/>
    <n v="3"/>
    <n v="11"/>
    <x v="1"/>
    <x v="39"/>
    <n v="2220"/>
    <n v="0"/>
    <n v="0"/>
    <n v="1"/>
    <n v="0"/>
    <n v="0"/>
    <n v="0"/>
    <n v="0"/>
    <n v="0"/>
    <n v="1"/>
    <n v="0"/>
    <x v="677"/>
    <n v="1589"/>
    <n v="3"/>
    <x v="2"/>
    <n v="1184"/>
    <s v=""/>
    <s v=""/>
    <s v=""/>
    <s v=""/>
  </r>
  <r>
    <s v="X166"/>
    <x v="1021"/>
    <n v="0"/>
    <n v="0"/>
    <x v="0"/>
    <n v="58"/>
    <n v="635"/>
    <n v="88"/>
    <n v="546"/>
    <n v="172"/>
    <n v="88"/>
    <n v="88"/>
    <n v="3"/>
    <n v="8"/>
    <n v="10"/>
    <n v="4"/>
    <n v="7"/>
    <n v="0"/>
    <n v="0"/>
    <n v="0"/>
    <n v="0"/>
    <n v="0"/>
    <n v="0"/>
    <n v="3"/>
    <n v="11"/>
    <x v="1"/>
    <x v="29"/>
    <n v="2822"/>
    <n v="0"/>
    <n v="0"/>
    <n v="1"/>
    <n v="0"/>
    <n v="0"/>
    <n v="0"/>
    <n v="0"/>
    <n v="1"/>
    <n v="0"/>
    <n v="0"/>
    <x v="16"/>
    <n v="1441"/>
    <n v="0"/>
    <x v="2"/>
    <n v="635"/>
    <s v=""/>
    <s v=""/>
    <s v=""/>
    <s v=""/>
  </r>
  <r>
    <s v="X180"/>
    <x v="1022"/>
    <n v="0"/>
    <n v="0"/>
    <x v="0"/>
    <n v="12"/>
    <n v="514"/>
    <n v="22"/>
    <n v="732"/>
    <n v="42"/>
    <n v="198"/>
    <n v="79"/>
    <n v="1"/>
    <n v="6"/>
    <n v="7"/>
    <n v="7"/>
    <n v="3"/>
    <n v="0"/>
    <n v="0"/>
    <n v="0"/>
    <n v="0"/>
    <n v="0"/>
    <n v="0"/>
    <n v="3"/>
    <n v="11"/>
    <x v="1"/>
    <x v="12"/>
    <n v="2596"/>
    <n v="0"/>
    <n v="0"/>
    <n v="1"/>
    <n v="0"/>
    <n v="0"/>
    <n v="0"/>
    <n v="0"/>
    <n v="1"/>
    <n v="0"/>
    <n v="0"/>
    <x v="678"/>
    <n v="1429"/>
    <n v="0"/>
    <x v="2"/>
    <n v="514"/>
    <s v=""/>
    <s v=""/>
    <s v=""/>
    <s v=""/>
  </r>
  <r>
    <s v="X185"/>
    <x v="1023"/>
    <n v="1"/>
    <n v="0"/>
    <x v="1"/>
    <n v="44"/>
    <n v="676"/>
    <n v="161"/>
    <n v="426"/>
    <n v="210"/>
    <n v="44"/>
    <n v="58"/>
    <n v="2"/>
    <n v="2"/>
    <n v="5"/>
    <n v="5"/>
    <n v="6"/>
    <n v="0"/>
    <n v="0"/>
    <n v="0"/>
    <n v="0"/>
    <n v="0"/>
    <n v="0"/>
    <n v="3"/>
    <n v="11"/>
    <x v="1"/>
    <x v="5"/>
    <n v="2840"/>
    <n v="0"/>
    <n v="0"/>
    <n v="1"/>
    <n v="0"/>
    <n v="0"/>
    <n v="0"/>
    <n v="0"/>
    <n v="1"/>
    <n v="0"/>
    <n v="0"/>
    <x v="679"/>
    <n v="1459"/>
    <n v="0"/>
    <x v="2"/>
    <n v="676"/>
    <s v=""/>
    <s v=""/>
    <s v=""/>
    <s v=""/>
  </r>
  <r>
    <s v="X189"/>
    <x v="1024"/>
    <n v="0"/>
    <n v="0"/>
    <x v="0"/>
    <n v="93"/>
    <n v="816"/>
    <n v="42"/>
    <n v="450"/>
    <n v="55"/>
    <n v="56"/>
    <n v="154"/>
    <n v="1"/>
    <n v="3"/>
    <n v="10"/>
    <n v="8"/>
    <n v="2"/>
    <n v="0"/>
    <n v="0"/>
    <n v="0"/>
    <n v="0"/>
    <n v="0"/>
    <n v="0"/>
    <n v="3"/>
    <n v="11"/>
    <x v="0"/>
    <x v="13"/>
    <n v="2604"/>
    <n v="0"/>
    <n v="0"/>
    <n v="1"/>
    <n v="0"/>
    <n v="0"/>
    <n v="0"/>
    <n v="0"/>
    <n v="0"/>
    <n v="1"/>
    <n v="0"/>
    <x v="680"/>
    <n v="1265"/>
    <n v="0"/>
    <x v="2"/>
    <n v="816"/>
    <s v=""/>
    <s v=""/>
    <s v=""/>
    <s v=""/>
  </r>
  <r>
    <s v="X190"/>
    <x v="1025"/>
    <n v="0"/>
    <n v="0"/>
    <x v="0"/>
    <n v="75"/>
    <n v="249"/>
    <n v="153"/>
    <n v="940"/>
    <n v="58"/>
    <n v="134"/>
    <n v="38"/>
    <n v="0"/>
    <n v="6"/>
    <n v="6"/>
    <n v="7"/>
    <n v="2"/>
    <n v="0"/>
    <n v="0"/>
    <n v="0"/>
    <n v="0"/>
    <n v="0"/>
    <n v="0"/>
    <n v="3"/>
    <n v="11"/>
    <x v="0"/>
    <x v="8"/>
    <n v="2537"/>
    <n v="0"/>
    <n v="0"/>
    <n v="1"/>
    <n v="0"/>
    <n v="0"/>
    <n v="0"/>
    <n v="0"/>
    <n v="1"/>
    <n v="0"/>
    <n v="0"/>
    <x v="681"/>
    <n v="1496"/>
    <n v="0"/>
    <x v="2"/>
    <n v="249"/>
    <s v=""/>
    <s v=""/>
    <s v=""/>
    <s v=""/>
  </r>
  <r>
    <s v="X197"/>
    <x v="1026"/>
    <n v="0"/>
    <n v="0"/>
    <x v="0"/>
    <n v="60"/>
    <n v="448"/>
    <n v="71"/>
    <n v="951"/>
    <n v="40"/>
    <n v="17"/>
    <n v="17"/>
    <n v="1"/>
    <n v="6"/>
    <n v="11"/>
    <n v="10"/>
    <n v="2"/>
    <n v="0"/>
    <n v="0"/>
    <n v="1"/>
    <n v="0"/>
    <n v="0"/>
    <n v="0"/>
    <n v="3"/>
    <n v="11"/>
    <x v="1"/>
    <x v="45"/>
    <n v="2591"/>
    <n v="0"/>
    <n v="0"/>
    <n v="1"/>
    <n v="0"/>
    <n v="0"/>
    <n v="0"/>
    <n v="0"/>
    <n v="1"/>
    <n v="0"/>
    <n v="0"/>
    <x v="682"/>
    <n v="1510"/>
    <n v="1"/>
    <x v="2"/>
    <n v="448"/>
    <s v=""/>
    <s v=""/>
    <s v=""/>
    <s v=""/>
  </r>
  <r>
    <s v="X198"/>
    <x v="1027"/>
    <n v="0"/>
    <n v="0"/>
    <x v="0"/>
    <n v="78"/>
    <n v="556"/>
    <n v="14"/>
    <n v="717"/>
    <n v="210"/>
    <n v="0"/>
    <n v="43"/>
    <n v="1"/>
    <n v="7"/>
    <n v="5"/>
    <n v="10"/>
    <n v="4"/>
    <n v="0"/>
    <n v="0"/>
    <n v="0"/>
    <n v="0"/>
    <n v="0"/>
    <n v="0"/>
    <n v="3"/>
    <n v="11"/>
    <x v="0"/>
    <x v="34"/>
    <n v="2742"/>
    <n v="0"/>
    <n v="0"/>
    <n v="1"/>
    <n v="0"/>
    <n v="0"/>
    <n v="0"/>
    <n v="0"/>
    <n v="0"/>
    <n v="1"/>
    <n v="0"/>
    <x v="683"/>
    <n v="1454"/>
    <n v="0"/>
    <x v="2"/>
    <n v="556"/>
    <s v=""/>
    <s v=""/>
    <s v=""/>
    <s v=""/>
  </r>
  <r>
    <s v="X199"/>
    <x v="1028"/>
    <n v="0"/>
    <n v="0"/>
    <x v="0"/>
    <n v="95"/>
    <n v="456"/>
    <n v="19"/>
    <n v="832"/>
    <n v="75"/>
    <n v="118"/>
    <n v="38"/>
    <n v="1"/>
    <n v="4"/>
    <n v="5"/>
    <n v="11"/>
    <n v="3"/>
    <n v="0"/>
    <n v="0"/>
    <n v="0"/>
    <n v="0"/>
    <n v="0"/>
    <n v="0"/>
    <n v="3"/>
    <n v="11"/>
    <x v="0"/>
    <x v="39"/>
    <n v="2847"/>
    <n v="0"/>
    <n v="0"/>
    <n v="1"/>
    <n v="0"/>
    <n v="0"/>
    <n v="0"/>
    <n v="0"/>
    <n v="1"/>
    <n v="0"/>
    <n v="0"/>
    <x v="684"/>
    <n v="1462"/>
    <n v="0"/>
    <x v="2"/>
    <n v="456"/>
    <s v=""/>
    <s v=""/>
    <s v=""/>
    <s v=""/>
  </r>
  <r>
    <s v="X208"/>
    <x v="1029"/>
    <n v="0"/>
    <n v="1"/>
    <x v="1"/>
    <n v="28"/>
    <n v="522"/>
    <n v="0"/>
    <n v="522"/>
    <n v="227"/>
    <n v="120"/>
    <n v="134"/>
    <n v="2"/>
    <n v="6"/>
    <n v="9"/>
    <n v="5"/>
    <n v="2"/>
    <n v="0"/>
    <n v="0"/>
    <n v="0"/>
    <n v="0"/>
    <n v="0"/>
    <n v="0"/>
    <n v="3"/>
    <n v="11"/>
    <x v="0"/>
    <x v="10"/>
    <n v="2449"/>
    <n v="0"/>
    <n v="0"/>
    <n v="1"/>
    <n v="0"/>
    <n v="0"/>
    <n v="0"/>
    <n v="0"/>
    <n v="1"/>
    <n v="0"/>
    <n v="0"/>
    <x v="685"/>
    <n v="1257"/>
    <n v="0"/>
    <x v="2"/>
    <n v="522"/>
    <s v=""/>
    <s v=""/>
    <s v=""/>
    <s v=""/>
  </r>
  <r>
    <s v="X213"/>
    <x v="1030"/>
    <n v="0"/>
    <n v="0"/>
    <x v="0"/>
    <n v="48"/>
    <n v="980"/>
    <n v="37"/>
    <n v="265"/>
    <n v="35"/>
    <n v="163"/>
    <n v="31"/>
    <n v="1"/>
    <n v="3"/>
    <n v="6"/>
    <n v="12"/>
    <n v="6"/>
    <n v="0"/>
    <n v="0"/>
    <n v="0"/>
    <n v="0"/>
    <n v="0"/>
    <n v="0"/>
    <n v="3"/>
    <n v="11"/>
    <x v="1"/>
    <x v="20"/>
    <n v="2837"/>
    <n v="0"/>
    <n v="0"/>
    <n v="1"/>
    <n v="0"/>
    <n v="0"/>
    <n v="0"/>
    <n v="0"/>
    <n v="1"/>
    <n v="0"/>
    <n v="0"/>
    <x v="257"/>
    <n v="1449"/>
    <n v="0"/>
    <x v="2"/>
    <n v="980"/>
    <s v=""/>
    <s v=""/>
    <s v=""/>
    <s v=""/>
  </r>
  <r>
    <s v="X215"/>
    <x v="1031"/>
    <n v="0"/>
    <n v="0"/>
    <x v="0"/>
    <n v="42"/>
    <n v="768"/>
    <n v="44"/>
    <n v="561"/>
    <n v="77"/>
    <n v="44"/>
    <n v="14"/>
    <n v="1"/>
    <n v="6"/>
    <n v="6"/>
    <n v="10"/>
    <n v="3"/>
    <n v="0"/>
    <n v="0"/>
    <n v="0"/>
    <n v="0"/>
    <n v="0"/>
    <n v="0"/>
    <n v="3"/>
    <n v="11"/>
    <x v="0"/>
    <x v="26"/>
    <n v="2667"/>
    <n v="0"/>
    <n v="0"/>
    <n v="1"/>
    <n v="0"/>
    <n v="0"/>
    <n v="0"/>
    <n v="0"/>
    <n v="0"/>
    <n v="1"/>
    <n v="0"/>
    <x v="686"/>
    <n v="1480"/>
    <n v="0"/>
    <x v="2"/>
    <n v="768"/>
    <s v=""/>
    <s v=""/>
    <s v=""/>
    <s v=""/>
  </r>
  <r>
    <s v="X216"/>
    <x v="1032"/>
    <n v="0"/>
    <n v="0"/>
    <x v="0"/>
    <n v="40"/>
    <n v="703"/>
    <n v="102"/>
    <n v="601"/>
    <n v="0"/>
    <n v="58"/>
    <n v="43"/>
    <n v="1"/>
    <n v="3"/>
    <n v="11"/>
    <n v="8"/>
    <n v="1"/>
    <n v="0"/>
    <n v="0"/>
    <n v="0"/>
    <n v="0"/>
    <n v="0"/>
    <n v="0"/>
    <n v="3"/>
    <n v="11"/>
    <x v="1"/>
    <x v="32"/>
    <n v="2387"/>
    <n v="0"/>
    <n v="0"/>
    <n v="1"/>
    <n v="0"/>
    <n v="0"/>
    <n v="0"/>
    <n v="0"/>
    <n v="1"/>
    <n v="0"/>
    <n v="0"/>
    <x v="258"/>
    <n v="1421"/>
    <n v="0"/>
    <x v="2"/>
    <n v="703"/>
    <s v=""/>
    <s v=""/>
    <s v=""/>
    <s v=""/>
  </r>
  <r>
    <s v="X225"/>
    <x v="1033"/>
    <n v="0"/>
    <n v="1"/>
    <x v="1"/>
    <n v="32"/>
    <n v="957"/>
    <n v="40"/>
    <n v="175"/>
    <n v="158"/>
    <n v="53"/>
    <n v="107"/>
    <n v="2"/>
    <n v="7"/>
    <n v="8"/>
    <n v="5"/>
    <n v="5"/>
    <n v="0"/>
    <n v="1"/>
    <n v="0"/>
    <n v="0"/>
    <n v="0"/>
    <n v="0"/>
    <n v="3"/>
    <n v="11"/>
    <x v="0"/>
    <x v="5"/>
    <n v="2755"/>
    <n v="0"/>
    <n v="0"/>
    <n v="1"/>
    <n v="0"/>
    <n v="0"/>
    <n v="0"/>
    <n v="0"/>
    <n v="1"/>
    <n v="0"/>
    <n v="0"/>
    <x v="687"/>
    <n v="1276"/>
    <n v="1"/>
    <x v="2"/>
    <n v="957"/>
    <s v=""/>
    <s v=""/>
    <s v=""/>
    <s v=""/>
  </r>
  <r>
    <s v="X232"/>
    <x v="1034"/>
    <n v="0"/>
    <n v="1"/>
    <x v="1"/>
    <n v="43"/>
    <n v="604"/>
    <n v="26"/>
    <n v="470"/>
    <n v="123"/>
    <n v="161"/>
    <n v="94"/>
    <n v="2"/>
    <n v="5"/>
    <n v="9"/>
    <n v="6"/>
    <n v="2"/>
    <n v="0"/>
    <n v="0"/>
    <n v="0"/>
    <n v="0"/>
    <n v="0"/>
    <n v="0"/>
    <n v="3"/>
    <n v="11"/>
    <x v="0"/>
    <x v="37"/>
    <n v="2608"/>
    <n v="0"/>
    <n v="0"/>
    <n v="1"/>
    <n v="0"/>
    <n v="0"/>
    <n v="0"/>
    <n v="0"/>
    <n v="1"/>
    <n v="0"/>
    <n v="0"/>
    <x v="688"/>
    <n v="1290"/>
    <n v="0"/>
    <x v="2"/>
    <n v="604"/>
    <s v=""/>
    <s v=""/>
    <s v=""/>
    <s v=""/>
  </r>
  <r>
    <s v="X233"/>
    <x v="1035"/>
    <n v="0"/>
    <n v="0"/>
    <x v="0"/>
    <n v="94"/>
    <n v="292"/>
    <n v="127"/>
    <n v="635"/>
    <n v="132"/>
    <n v="127"/>
    <n v="165"/>
    <n v="1"/>
    <n v="3"/>
    <n v="7"/>
    <n v="9"/>
    <n v="1"/>
    <n v="0"/>
    <n v="0"/>
    <n v="0"/>
    <n v="0"/>
    <n v="0"/>
    <n v="0"/>
    <n v="3"/>
    <n v="11"/>
    <x v="0"/>
    <x v="4"/>
    <n v="2390"/>
    <n v="0"/>
    <n v="0"/>
    <n v="1"/>
    <n v="0"/>
    <n v="0"/>
    <n v="0"/>
    <n v="0"/>
    <n v="0"/>
    <n v="1"/>
    <n v="0"/>
    <x v="688"/>
    <n v="1148"/>
    <n v="0"/>
    <x v="2"/>
    <n v="292"/>
    <s v=""/>
    <s v=""/>
    <s v=""/>
    <s v=""/>
  </r>
  <r>
    <s v="X236"/>
    <x v="1036"/>
    <n v="0"/>
    <n v="0"/>
    <x v="0"/>
    <n v="33"/>
    <n v="822"/>
    <n v="114"/>
    <n v="108"/>
    <n v="179"/>
    <n v="137"/>
    <n v="114"/>
    <n v="1"/>
    <n v="7"/>
    <n v="9"/>
    <n v="9"/>
    <n v="3"/>
    <n v="0"/>
    <n v="0"/>
    <n v="1"/>
    <n v="1"/>
    <n v="0"/>
    <n v="0"/>
    <n v="3"/>
    <n v="11"/>
    <x v="1"/>
    <x v="21"/>
    <n v="2651"/>
    <n v="0"/>
    <n v="0"/>
    <n v="1"/>
    <n v="0"/>
    <n v="0"/>
    <n v="0"/>
    <n v="0"/>
    <n v="1"/>
    <n v="0"/>
    <n v="0"/>
    <x v="689"/>
    <n v="1246"/>
    <n v="2"/>
    <x v="2"/>
    <n v="822"/>
    <s v=""/>
    <s v=""/>
    <s v=""/>
    <s v=""/>
  </r>
  <r>
    <s v="X245"/>
    <x v="1037"/>
    <n v="0"/>
    <n v="0"/>
    <x v="0"/>
    <n v="75"/>
    <n v="604"/>
    <n v="28"/>
    <n v="674"/>
    <n v="91"/>
    <n v="28"/>
    <n v="28"/>
    <n v="1"/>
    <n v="3"/>
    <n v="10"/>
    <n v="8"/>
    <n v="1"/>
    <n v="0"/>
    <n v="0"/>
    <n v="0"/>
    <n v="0"/>
    <n v="0"/>
    <n v="0"/>
    <n v="3"/>
    <n v="11"/>
    <x v="0"/>
    <x v="25"/>
    <n v="2524"/>
    <n v="0"/>
    <n v="0"/>
    <n v="1"/>
    <n v="0"/>
    <n v="0"/>
    <n v="0"/>
    <n v="0"/>
    <n v="0"/>
    <n v="0"/>
    <n v="1"/>
    <x v="24"/>
    <n v="1397"/>
    <n v="0"/>
    <x v="2"/>
    <n v="604"/>
    <s v=""/>
    <s v=""/>
    <s v=""/>
    <s v=""/>
  </r>
  <r>
    <s v="X247"/>
    <x v="1038"/>
    <n v="0"/>
    <n v="0"/>
    <x v="0"/>
    <n v="10"/>
    <n v="464"/>
    <n v="28"/>
    <n v="873"/>
    <n v="29"/>
    <n v="18"/>
    <n v="37"/>
    <n v="0"/>
    <n v="7"/>
    <n v="4"/>
    <n v="7"/>
    <n v="2"/>
    <n v="0"/>
    <n v="0"/>
    <n v="0"/>
    <n v="1"/>
    <n v="0"/>
    <n v="0"/>
    <n v="3"/>
    <n v="11"/>
    <x v="1"/>
    <x v="20"/>
    <n v="2379"/>
    <n v="0"/>
    <n v="0"/>
    <n v="1"/>
    <n v="0"/>
    <n v="0"/>
    <n v="0"/>
    <n v="0"/>
    <n v="1"/>
    <n v="0"/>
    <n v="0"/>
    <x v="690"/>
    <n v="1375"/>
    <n v="1"/>
    <x v="2"/>
    <n v="464"/>
    <s v=""/>
    <s v=""/>
    <s v=""/>
    <s v=""/>
  </r>
  <r>
    <s v="X253"/>
    <x v="1039"/>
    <n v="0"/>
    <n v="0"/>
    <x v="0"/>
    <n v="12"/>
    <n v="712"/>
    <n v="26"/>
    <n v="538"/>
    <n v="69"/>
    <n v="13"/>
    <n v="80"/>
    <n v="1"/>
    <n v="3"/>
    <n v="6"/>
    <n v="11"/>
    <n v="1"/>
    <n v="0"/>
    <n v="1"/>
    <n v="1"/>
    <n v="0"/>
    <n v="0"/>
    <n v="0"/>
    <n v="3"/>
    <n v="11"/>
    <x v="1"/>
    <x v="42"/>
    <n v="2519"/>
    <n v="0"/>
    <n v="0"/>
    <n v="1"/>
    <n v="0"/>
    <n v="0"/>
    <n v="0"/>
    <n v="0"/>
    <n v="0"/>
    <n v="1"/>
    <n v="0"/>
    <x v="691"/>
    <n v="1278"/>
    <n v="2"/>
    <x v="2"/>
    <n v="712"/>
    <s v=""/>
    <s v=""/>
    <s v=""/>
    <s v=""/>
  </r>
  <r>
    <s v="X254"/>
    <x v="1040"/>
    <n v="0"/>
    <n v="0"/>
    <x v="0"/>
    <n v="42"/>
    <n v="594"/>
    <n v="51"/>
    <n v="631"/>
    <n v="72"/>
    <n v="55"/>
    <n v="32"/>
    <n v="1"/>
    <n v="4"/>
    <n v="6"/>
    <n v="8"/>
    <n v="2"/>
    <n v="0"/>
    <n v="0"/>
    <n v="0"/>
    <n v="0"/>
    <n v="0"/>
    <n v="0"/>
    <n v="3"/>
    <n v="11"/>
    <x v="0"/>
    <x v="53"/>
    <n v="2784"/>
    <n v="0"/>
    <n v="0"/>
    <n v="1"/>
    <n v="0"/>
    <n v="0"/>
    <n v="1"/>
    <n v="0"/>
    <n v="0"/>
    <n v="0"/>
    <n v="0"/>
    <x v="267"/>
    <n v="1371"/>
    <n v="0"/>
    <x v="2"/>
    <n v="594"/>
    <s v=""/>
    <s v=""/>
    <s v=""/>
    <s v=""/>
  </r>
  <r>
    <s v="X260"/>
    <x v="1041"/>
    <n v="0"/>
    <n v="0"/>
    <x v="0"/>
    <n v="57"/>
    <n v="774"/>
    <n v="70"/>
    <n v="118"/>
    <n v="182"/>
    <n v="187"/>
    <n v="93"/>
    <n v="1"/>
    <n v="4"/>
    <n v="9"/>
    <n v="13"/>
    <n v="1"/>
    <n v="0"/>
    <n v="0"/>
    <n v="0"/>
    <n v="0"/>
    <n v="0"/>
    <n v="0"/>
    <n v="3"/>
    <n v="11"/>
    <x v="0"/>
    <x v="36"/>
    <n v="2494"/>
    <n v="0"/>
    <n v="0"/>
    <n v="1"/>
    <n v="0"/>
    <n v="0"/>
    <n v="0"/>
    <n v="0"/>
    <n v="1"/>
    <n v="0"/>
    <n v="0"/>
    <x v="692"/>
    <n v="1238"/>
    <n v="0"/>
    <x v="2"/>
    <n v="774"/>
    <s v=""/>
    <s v=""/>
    <s v=""/>
    <s v=""/>
  </r>
  <r>
    <s v="X261"/>
    <x v="1042"/>
    <n v="0"/>
    <n v="0"/>
    <x v="0"/>
    <n v="94"/>
    <n v="494"/>
    <n v="92"/>
    <n v="391"/>
    <n v="194"/>
    <n v="11"/>
    <n v="241"/>
    <n v="1"/>
    <n v="3"/>
    <n v="4"/>
    <n v="10"/>
    <n v="0"/>
    <n v="0"/>
    <n v="0"/>
    <n v="0"/>
    <n v="0"/>
    <n v="0"/>
    <n v="0"/>
    <n v="3"/>
    <n v="11"/>
    <x v="0"/>
    <x v="11"/>
    <n v="2240"/>
    <n v="0"/>
    <n v="0"/>
    <n v="1"/>
    <n v="0"/>
    <n v="0"/>
    <n v="0"/>
    <n v="0"/>
    <n v="1"/>
    <n v="0"/>
    <n v="0"/>
    <x v="693"/>
    <n v="941"/>
    <n v="0"/>
    <x v="2"/>
    <n v="494"/>
    <s v=""/>
    <s v=""/>
    <s v=""/>
    <s v=""/>
  </r>
  <r>
    <s v="X268"/>
    <x v="1043"/>
    <n v="0"/>
    <n v="0"/>
    <x v="0"/>
    <n v="35"/>
    <n v="1181"/>
    <n v="26"/>
    <n v="120"/>
    <n v="17"/>
    <n v="13"/>
    <n v="39"/>
    <n v="2"/>
    <n v="5"/>
    <n v="10"/>
    <n v="5"/>
    <n v="8"/>
    <n v="1"/>
    <n v="0"/>
    <n v="0"/>
    <n v="0"/>
    <n v="0"/>
    <n v="0"/>
    <n v="3"/>
    <n v="11"/>
    <x v="1"/>
    <x v="18"/>
    <n v="2837"/>
    <n v="0"/>
    <n v="0"/>
    <n v="1"/>
    <n v="0"/>
    <n v="0"/>
    <n v="0"/>
    <n v="0"/>
    <n v="0"/>
    <n v="0"/>
    <n v="1"/>
    <x v="694"/>
    <n v="1318"/>
    <n v="1"/>
    <x v="2"/>
    <n v="1181"/>
    <s v=""/>
    <s v=""/>
    <s v=""/>
    <s v=""/>
  </r>
  <r>
    <s v="X270"/>
    <x v="1044"/>
    <n v="1"/>
    <n v="2"/>
    <x v="3"/>
    <n v="98"/>
    <n v="433"/>
    <n v="89"/>
    <n v="650"/>
    <n v="16"/>
    <n v="102"/>
    <n v="102"/>
    <n v="10"/>
    <n v="4"/>
    <n v="6"/>
    <n v="9"/>
    <n v="7"/>
    <n v="0"/>
    <n v="0"/>
    <n v="0"/>
    <n v="0"/>
    <n v="0"/>
    <n v="0"/>
    <n v="3"/>
    <n v="11"/>
    <x v="0"/>
    <x v="5"/>
    <n v="2801"/>
    <n v="0"/>
    <n v="0"/>
    <n v="1"/>
    <n v="0"/>
    <n v="0"/>
    <n v="0"/>
    <n v="0"/>
    <n v="1"/>
    <n v="0"/>
    <n v="0"/>
    <x v="695"/>
    <n v="1188"/>
    <n v="0"/>
    <x v="2"/>
    <n v="433"/>
    <s v=""/>
    <s v=""/>
    <s v=""/>
    <s v=""/>
  </r>
  <r>
    <s v="X274"/>
    <x v="1045"/>
    <n v="0"/>
    <n v="0"/>
    <x v="0"/>
    <n v="73"/>
    <n v="630"/>
    <n v="26"/>
    <n v="611"/>
    <n v="44"/>
    <n v="18"/>
    <n v="54"/>
    <n v="1"/>
    <n v="6"/>
    <n v="6"/>
    <n v="6"/>
    <n v="2"/>
    <n v="0"/>
    <n v="0"/>
    <n v="0"/>
    <n v="0"/>
    <n v="0"/>
    <n v="0"/>
    <n v="3"/>
    <n v="11"/>
    <x v="0"/>
    <x v="2"/>
    <n v="2167"/>
    <n v="0"/>
    <n v="0"/>
    <n v="1"/>
    <n v="0"/>
    <n v="0"/>
    <n v="1"/>
    <n v="0"/>
    <n v="0"/>
    <n v="0"/>
    <n v="0"/>
    <x v="279"/>
    <n v="1275"/>
    <n v="0"/>
    <x v="2"/>
    <n v="630"/>
    <s v=""/>
    <s v=""/>
    <s v=""/>
    <s v=""/>
  </r>
  <r>
    <s v="X280"/>
    <x v="1046"/>
    <n v="0"/>
    <n v="0"/>
    <x v="0"/>
    <n v="87"/>
    <n v="398"/>
    <n v="190"/>
    <n v="537"/>
    <n v="61"/>
    <n v="156"/>
    <n v="37"/>
    <n v="1"/>
    <n v="4"/>
    <n v="5"/>
    <n v="7"/>
    <n v="1"/>
    <n v="1"/>
    <n v="0"/>
    <n v="0"/>
    <n v="1"/>
    <n v="0"/>
    <n v="0"/>
    <n v="3"/>
    <n v="11"/>
    <x v="0"/>
    <x v="9"/>
    <n v="2341"/>
    <n v="0"/>
    <n v="0"/>
    <n v="1"/>
    <n v="0"/>
    <n v="0"/>
    <n v="0"/>
    <n v="0"/>
    <n v="1"/>
    <n v="0"/>
    <n v="0"/>
    <x v="696"/>
    <n v="1305"/>
    <n v="2"/>
    <x v="2"/>
    <n v="398"/>
    <s v=""/>
    <s v=""/>
    <s v=""/>
    <s v=""/>
  </r>
  <r>
    <s v="X285"/>
    <x v="1047"/>
    <n v="0"/>
    <n v="0"/>
    <x v="0"/>
    <n v="72"/>
    <n v="387"/>
    <n v="20"/>
    <n v="713"/>
    <n v="38"/>
    <n v="54"/>
    <n v="163"/>
    <n v="1"/>
    <n v="9"/>
    <n v="11"/>
    <n v="11"/>
    <n v="5"/>
    <n v="0"/>
    <n v="0"/>
    <n v="0"/>
    <n v="0"/>
    <n v="0"/>
    <n v="0"/>
    <n v="3"/>
    <n v="11"/>
    <x v="0"/>
    <x v="22"/>
    <n v="2549"/>
    <n v="0"/>
    <n v="0"/>
    <n v="1"/>
    <n v="0"/>
    <n v="0"/>
    <n v="0"/>
    <n v="0"/>
    <n v="1"/>
    <n v="0"/>
    <n v="0"/>
    <x v="697"/>
    <n v="1049"/>
    <n v="0"/>
    <x v="2"/>
    <n v="387"/>
    <s v=""/>
    <s v=""/>
    <s v=""/>
    <s v=""/>
  </r>
  <r>
    <s v="X288"/>
    <x v="1048"/>
    <n v="0"/>
    <n v="1"/>
    <x v="1"/>
    <n v="45"/>
    <n v="977"/>
    <n v="12"/>
    <n v="253"/>
    <n v="16"/>
    <n v="12"/>
    <n v="101"/>
    <n v="4"/>
    <n v="4"/>
    <n v="3"/>
    <n v="12"/>
    <n v="8"/>
    <n v="0"/>
    <n v="1"/>
    <n v="0"/>
    <n v="0"/>
    <n v="0"/>
    <n v="0"/>
    <n v="3"/>
    <n v="11"/>
    <x v="0"/>
    <x v="25"/>
    <n v="2754"/>
    <n v="0"/>
    <n v="0"/>
    <n v="1"/>
    <n v="0"/>
    <n v="0"/>
    <n v="0"/>
    <n v="0"/>
    <n v="1"/>
    <n v="0"/>
    <n v="0"/>
    <x v="698"/>
    <n v="1169"/>
    <n v="1"/>
    <x v="2"/>
    <n v="977"/>
    <s v=""/>
    <s v=""/>
    <s v=""/>
    <s v=""/>
  </r>
  <r>
    <s v="X293"/>
    <x v="1049"/>
    <n v="0"/>
    <n v="0"/>
    <x v="0"/>
    <n v="56"/>
    <n v="536"/>
    <n v="27"/>
    <n v="590"/>
    <n v="38"/>
    <n v="107"/>
    <n v="67"/>
    <n v="1"/>
    <n v="5"/>
    <n v="10"/>
    <n v="12"/>
    <n v="6"/>
    <n v="1"/>
    <n v="0"/>
    <n v="1"/>
    <n v="0"/>
    <n v="0"/>
    <n v="1"/>
    <n v="3"/>
    <n v="11"/>
    <x v="1"/>
    <x v="53"/>
    <n v="2808"/>
    <n v="0"/>
    <n v="0"/>
    <n v="1"/>
    <n v="0"/>
    <n v="0"/>
    <n v="1"/>
    <n v="0"/>
    <n v="0"/>
    <n v="0"/>
    <n v="0"/>
    <x v="699"/>
    <n v="1231"/>
    <n v="2"/>
    <x v="2"/>
    <n v="536"/>
    <s v=""/>
    <s v=""/>
    <s v=""/>
    <s v=""/>
  </r>
  <r>
    <s v="X299"/>
    <x v="1050"/>
    <n v="0"/>
    <n v="0"/>
    <x v="0"/>
    <n v="27"/>
    <n v="605"/>
    <n v="91"/>
    <n v="399"/>
    <n v="0"/>
    <n v="45"/>
    <n v="205"/>
    <n v="2"/>
    <n v="3"/>
    <n v="6"/>
    <n v="8"/>
    <n v="3"/>
    <n v="0"/>
    <n v="0"/>
    <n v="0"/>
    <n v="0"/>
    <n v="0"/>
    <n v="0"/>
    <n v="3"/>
    <n v="11"/>
    <x v="0"/>
    <x v="50"/>
    <n v="2797"/>
    <n v="0"/>
    <n v="0"/>
    <n v="1"/>
    <n v="0"/>
    <n v="0"/>
    <n v="1"/>
    <n v="0"/>
    <n v="0"/>
    <n v="0"/>
    <n v="0"/>
    <x v="700"/>
    <n v="935"/>
    <n v="0"/>
    <x v="2"/>
    <n v="605"/>
    <s v=""/>
    <s v=""/>
    <s v=""/>
    <s v=""/>
  </r>
  <r>
    <s v="X304"/>
    <x v="1051"/>
    <n v="0"/>
    <n v="0"/>
    <x v="0"/>
    <n v="42"/>
    <n v="652"/>
    <n v="48"/>
    <n v="350"/>
    <n v="94"/>
    <n v="84"/>
    <n v="108"/>
    <n v="1"/>
    <n v="9"/>
    <n v="3"/>
    <n v="6"/>
    <n v="5"/>
    <n v="0"/>
    <n v="0"/>
    <n v="0"/>
    <n v="0"/>
    <n v="0"/>
    <n v="0"/>
    <n v="3"/>
    <n v="11"/>
    <x v="1"/>
    <x v="29"/>
    <n v="2752"/>
    <n v="0"/>
    <n v="0"/>
    <n v="1"/>
    <n v="0"/>
    <n v="0"/>
    <n v="0"/>
    <n v="0"/>
    <n v="1"/>
    <n v="0"/>
    <n v="0"/>
    <x v="701"/>
    <n v="1120"/>
    <n v="0"/>
    <x v="2"/>
    <n v="652"/>
    <s v=""/>
    <s v=""/>
    <s v=""/>
    <s v=""/>
  </r>
  <r>
    <s v="X305"/>
    <x v="1052"/>
    <n v="0"/>
    <n v="0"/>
    <x v="0"/>
    <n v="60"/>
    <n v="483"/>
    <n v="72"/>
    <n v="567"/>
    <n v="94"/>
    <n v="12"/>
    <n v="108"/>
    <n v="1"/>
    <n v="4"/>
    <n v="4"/>
    <n v="10"/>
    <n v="1"/>
    <n v="0"/>
    <n v="0"/>
    <n v="0"/>
    <n v="0"/>
    <n v="0"/>
    <n v="0"/>
    <n v="3"/>
    <n v="11"/>
    <x v="0"/>
    <x v="31"/>
    <n v="2207"/>
    <n v="0"/>
    <n v="0"/>
    <n v="1"/>
    <n v="0"/>
    <n v="0"/>
    <n v="0"/>
    <n v="0"/>
    <n v="1"/>
    <n v="0"/>
    <n v="0"/>
    <x v="701"/>
    <n v="1120"/>
    <n v="0"/>
    <x v="2"/>
    <n v="483"/>
    <s v=""/>
    <s v=""/>
    <s v=""/>
    <s v=""/>
  </r>
  <r>
    <s v="X308"/>
    <x v="1053"/>
    <n v="0"/>
    <n v="0"/>
    <x v="0"/>
    <n v="12"/>
    <n v="912"/>
    <n v="72"/>
    <n v="170"/>
    <n v="47"/>
    <n v="36"/>
    <n v="97"/>
    <n v="1"/>
    <n v="11"/>
    <n v="3"/>
    <n v="4"/>
    <n v="4"/>
    <n v="0"/>
    <n v="0"/>
    <n v="1"/>
    <n v="0"/>
    <n v="0"/>
    <n v="0"/>
    <n v="3"/>
    <n v="11"/>
    <x v="1"/>
    <x v="29"/>
    <n v="2377"/>
    <n v="0"/>
    <n v="0"/>
    <n v="1"/>
    <n v="0"/>
    <n v="0"/>
    <n v="0"/>
    <n v="0"/>
    <n v="1"/>
    <n v="0"/>
    <n v="0"/>
    <x v="27"/>
    <n v="1140"/>
    <n v="1"/>
    <x v="2"/>
    <n v="912"/>
    <s v=""/>
    <s v=""/>
    <s v=""/>
    <s v=""/>
  </r>
  <r>
    <s v="X309"/>
    <x v="1054"/>
    <n v="0"/>
    <n v="0"/>
    <x v="0"/>
    <n v="70"/>
    <n v="503"/>
    <n v="27"/>
    <n v="419"/>
    <n v="90"/>
    <n v="139"/>
    <n v="153"/>
    <n v="1"/>
    <n v="5"/>
    <n v="7"/>
    <n v="9"/>
    <n v="7"/>
    <n v="0"/>
    <n v="0"/>
    <n v="0"/>
    <n v="0"/>
    <n v="0"/>
    <n v="0"/>
    <n v="3"/>
    <n v="11"/>
    <x v="1"/>
    <x v="31"/>
    <n v="2504"/>
    <n v="0"/>
    <n v="0"/>
    <n v="1"/>
    <n v="0"/>
    <n v="0"/>
    <n v="0"/>
    <n v="0"/>
    <n v="1"/>
    <n v="0"/>
    <n v="0"/>
    <x v="702"/>
    <n v="1025"/>
    <n v="0"/>
    <x v="2"/>
    <n v="503"/>
    <s v=""/>
    <s v=""/>
    <s v=""/>
    <s v=""/>
  </r>
  <r>
    <s v="X311"/>
    <x v="1055"/>
    <n v="0"/>
    <n v="0"/>
    <x v="0"/>
    <n v="78"/>
    <n v="760"/>
    <n v="53"/>
    <n v="400"/>
    <n v="17"/>
    <n v="93"/>
    <n v="0"/>
    <n v="1"/>
    <n v="4"/>
    <n v="5"/>
    <n v="11"/>
    <n v="2"/>
    <n v="0"/>
    <n v="0"/>
    <n v="0"/>
    <n v="1"/>
    <n v="0"/>
    <n v="0"/>
    <n v="3"/>
    <n v="11"/>
    <x v="0"/>
    <x v="23"/>
    <n v="2385"/>
    <n v="0"/>
    <n v="0"/>
    <n v="1"/>
    <n v="0"/>
    <n v="0"/>
    <n v="0"/>
    <n v="0"/>
    <n v="0"/>
    <n v="0"/>
    <n v="1"/>
    <x v="703"/>
    <n v="1323"/>
    <n v="1"/>
    <x v="2"/>
    <n v="760"/>
    <s v=""/>
    <s v=""/>
    <s v=""/>
    <s v=""/>
  </r>
  <r>
    <s v="X312"/>
    <x v="1056"/>
    <n v="0"/>
    <n v="0"/>
    <x v="0"/>
    <n v="28"/>
    <n v="712"/>
    <n v="50"/>
    <n v="420"/>
    <n v="65"/>
    <n v="38"/>
    <n v="38"/>
    <n v="1"/>
    <n v="8"/>
    <n v="4"/>
    <n v="7"/>
    <n v="4"/>
    <n v="0"/>
    <n v="0"/>
    <n v="0"/>
    <n v="0"/>
    <n v="0"/>
    <n v="0"/>
    <n v="3"/>
    <n v="11"/>
    <x v="1"/>
    <x v="43"/>
    <n v="2451"/>
    <n v="0"/>
    <n v="0"/>
    <n v="1"/>
    <n v="0"/>
    <n v="0"/>
    <n v="0"/>
    <n v="0"/>
    <n v="0"/>
    <n v="0"/>
    <n v="1"/>
    <x v="703"/>
    <n v="1247"/>
    <n v="0"/>
    <x v="2"/>
    <n v="712"/>
    <s v=""/>
    <s v=""/>
    <s v=""/>
    <s v=""/>
  </r>
  <r>
    <s v="X317"/>
    <x v="1057"/>
    <n v="0"/>
    <n v="0"/>
    <x v="0"/>
    <n v="23"/>
    <n v="1006"/>
    <n v="22"/>
    <n v="115"/>
    <n v="59"/>
    <n v="68"/>
    <n v="45"/>
    <n v="1"/>
    <n v="7"/>
    <n v="6"/>
    <n v="12"/>
    <n v="3"/>
    <n v="0"/>
    <n v="0"/>
    <n v="1"/>
    <n v="1"/>
    <n v="0"/>
    <n v="0"/>
    <n v="3"/>
    <n v="11"/>
    <x v="1"/>
    <x v="44"/>
    <n v="2741"/>
    <n v="0"/>
    <n v="0"/>
    <n v="1"/>
    <n v="0"/>
    <n v="0"/>
    <n v="0"/>
    <n v="0"/>
    <n v="0"/>
    <n v="0"/>
    <n v="1"/>
    <x v="704"/>
    <n v="1225"/>
    <n v="2"/>
    <x v="2"/>
    <n v="1006"/>
    <s v=""/>
    <s v=""/>
    <s v=""/>
    <s v=""/>
  </r>
  <r>
    <s v="X318"/>
    <x v="1058"/>
    <n v="0"/>
    <n v="0"/>
    <x v="0"/>
    <n v="65"/>
    <n v="311"/>
    <n v="26"/>
    <n v="640"/>
    <n v="180"/>
    <n v="37"/>
    <n v="121"/>
    <n v="1"/>
    <n v="4"/>
    <n v="9"/>
    <n v="13"/>
    <n v="2"/>
    <n v="0"/>
    <n v="0"/>
    <n v="0"/>
    <n v="0"/>
    <n v="0"/>
    <n v="0"/>
    <n v="3"/>
    <n v="11"/>
    <x v="0"/>
    <x v="26"/>
    <n v="2572"/>
    <n v="0"/>
    <n v="0"/>
    <n v="1"/>
    <n v="0"/>
    <n v="0"/>
    <n v="1"/>
    <n v="0"/>
    <n v="0"/>
    <n v="0"/>
    <n v="0"/>
    <x v="704"/>
    <n v="1073"/>
    <n v="0"/>
    <x v="2"/>
    <n v="311"/>
    <s v=""/>
    <s v=""/>
    <s v=""/>
    <s v=""/>
  </r>
  <r>
    <s v="X326"/>
    <x v="1059"/>
    <n v="0"/>
    <n v="0"/>
    <x v="0"/>
    <n v="60"/>
    <n v="265"/>
    <n v="138"/>
    <n v="553"/>
    <n v="224"/>
    <n v="23"/>
    <n v="92"/>
    <n v="1"/>
    <n v="4"/>
    <n v="4"/>
    <n v="9"/>
    <n v="1"/>
    <n v="0"/>
    <n v="0"/>
    <n v="0"/>
    <n v="0"/>
    <n v="0"/>
    <n v="0"/>
    <n v="3"/>
    <n v="11"/>
    <x v="0"/>
    <x v="17"/>
    <n v="2361"/>
    <n v="0"/>
    <n v="0"/>
    <n v="1"/>
    <n v="0"/>
    <n v="0"/>
    <n v="0"/>
    <n v="0"/>
    <n v="1"/>
    <n v="0"/>
    <n v="0"/>
    <x v="705"/>
    <n v="1111"/>
    <n v="0"/>
    <x v="2"/>
    <n v="265"/>
    <s v=""/>
    <s v=""/>
    <s v=""/>
    <s v=""/>
  </r>
  <r>
    <s v="X330"/>
    <x v="1060"/>
    <n v="0"/>
    <n v="0"/>
    <x v="0"/>
    <n v="83"/>
    <n v="789"/>
    <n v="25"/>
    <n v="420"/>
    <n v="16"/>
    <n v="38"/>
    <n v="0"/>
    <n v="1"/>
    <n v="2"/>
    <n v="8"/>
    <n v="9"/>
    <n v="1"/>
    <n v="0"/>
    <n v="0"/>
    <n v="0"/>
    <n v="0"/>
    <n v="0"/>
    <n v="0"/>
    <n v="3"/>
    <n v="11"/>
    <x v="0"/>
    <x v="28"/>
    <n v="2277"/>
    <n v="0"/>
    <n v="0"/>
    <n v="1"/>
    <n v="0"/>
    <n v="0"/>
    <n v="0"/>
    <n v="0"/>
    <n v="0"/>
    <n v="0"/>
    <n v="1"/>
    <x v="706"/>
    <n v="1288"/>
    <n v="0"/>
    <x v="2"/>
    <n v="789"/>
    <s v=""/>
    <s v=""/>
    <s v=""/>
    <s v=""/>
  </r>
  <r>
    <s v="X335"/>
    <x v="1061"/>
    <n v="0"/>
    <n v="0"/>
    <x v="0"/>
    <n v="7"/>
    <n v="852"/>
    <n v="60"/>
    <n v="207"/>
    <n v="78"/>
    <n v="36"/>
    <n v="48"/>
    <n v="2"/>
    <n v="2"/>
    <n v="6"/>
    <n v="10"/>
    <n v="5"/>
    <n v="0"/>
    <n v="0"/>
    <n v="0"/>
    <n v="0"/>
    <n v="0"/>
    <n v="0"/>
    <n v="3"/>
    <n v="11"/>
    <x v="0"/>
    <x v="16"/>
    <n v="2354"/>
    <n v="0"/>
    <n v="0"/>
    <n v="1"/>
    <n v="0"/>
    <n v="0"/>
    <n v="0"/>
    <n v="0"/>
    <n v="0"/>
    <n v="1"/>
    <n v="0"/>
    <x v="707"/>
    <n v="1185"/>
    <n v="0"/>
    <x v="2"/>
    <n v="852"/>
    <s v=""/>
    <s v=""/>
    <s v=""/>
    <s v=""/>
  </r>
  <r>
    <s v="X337"/>
    <x v="1062"/>
    <n v="0"/>
    <n v="1"/>
    <x v="1"/>
    <n v="57"/>
    <n v="1048"/>
    <n v="0"/>
    <n v="217"/>
    <n v="0"/>
    <n v="0"/>
    <n v="12"/>
    <n v="5"/>
    <n v="11"/>
    <n v="3"/>
    <n v="5"/>
    <n v="6"/>
    <n v="0"/>
    <n v="0"/>
    <n v="0"/>
    <n v="0"/>
    <n v="0"/>
    <n v="0"/>
    <n v="3"/>
    <n v="11"/>
    <x v="0"/>
    <x v="26"/>
    <n v="2713"/>
    <n v="0"/>
    <n v="0"/>
    <n v="1"/>
    <n v="0"/>
    <n v="0"/>
    <n v="0"/>
    <n v="0"/>
    <n v="0"/>
    <n v="0"/>
    <n v="1"/>
    <x v="708"/>
    <n v="1253"/>
    <n v="0"/>
    <x v="2"/>
    <n v="1048"/>
    <s v=""/>
    <s v=""/>
    <s v=""/>
    <s v=""/>
  </r>
  <r>
    <s v="X338"/>
    <x v="1063"/>
    <n v="0"/>
    <n v="1"/>
    <x v="1"/>
    <n v="19"/>
    <n v="688"/>
    <n v="14"/>
    <n v="309"/>
    <n v="201"/>
    <n v="24"/>
    <n v="38"/>
    <n v="1"/>
    <n v="11"/>
    <n v="10"/>
    <n v="10"/>
    <n v="5"/>
    <n v="1"/>
    <n v="0"/>
    <n v="0"/>
    <n v="1"/>
    <n v="0"/>
    <n v="0"/>
    <n v="3"/>
    <n v="11"/>
    <x v="1"/>
    <x v="35"/>
    <n v="2261"/>
    <n v="0"/>
    <n v="0"/>
    <n v="1"/>
    <n v="0"/>
    <n v="0"/>
    <n v="1"/>
    <n v="0"/>
    <n v="0"/>
    <n v="0"/>
    <n v="0"/>
    <x v="709"/>
    <n v="1198"/>
    <n v="2"/>
    <x v="2"/>
    <n v="688"/>
    <s v=""/>
    <s v=""/>
    <s v=""/>
    <s v=""/>
  </r>
  <r>
    <s v="X341"/>
    <x v="1064"/>
    <n v="0"/>
    <n v="1"/>
    <x v="1"/>
    <n v="93"/>
    <n v="928"/>
    <n v="63"/>
    <n v="254"/>
    <n v="0"/>
    <n v="12"/>
    <n v="12"/>
    <n v="4"/>
    <n v="5"/>
    <n v="4"/>
    <n v="10"/>
    <n v="4"/>
    <n v="0"/>
    <n v="1"/>
    <n v="0"/>
    <n v="0"/>
    <n v="0"/>
    <n v="0"/>
    <n v="3"/>
    <n v="11"/>
    <x v="0"/>
    <x v="9"/>
    <n v="2733"/>
    <n v="0"/>
    <n v="0"/>
    <n v="1"/>
    <n v="0"/>
    <n v="0"/>
    <n v="0"/>
    <n v="0"/>
    <n v="0"/>
    <n v="1"/>
    <n v="0"/>
    <x v="710"/>
    <n v="1245"/>
    <n v="1"/>
    <x v="2"/>
    <n v="928"/>
    <s v=""/>
    <s v=""/>
    <s v=""/>
    <s v=""/>
  </r>
  <r>
    <s v="X345"/>
    <x v="1065"/>
    <n v="0"/>
    <n v="0"/>
    <x v="0"/>
    <n v="12"/>
    <n v="420"/>
    <n v="0"/>
    <n v="452"/>
    <n v="182"/>
    <n v="64"/>
    <n v="140"/>
    <n v="1"/>
    <n v="6"/>
    <n v="6"/>
    <n v="4"/>
    <n v="2"/>
    <n v="0"/>
    <n v="0"/>
    <n v="0"/>
    <n v="0"/>
    <n v="0"/>
    <n v="0"/>
    <n v="3"/>
    <n v="11"/>
    <x v="1"/>
    <x v="54"/>
    <n v="2410"/>
    <n v="0"/>
    <n v="0"/>
    <n v="1"/>
    <n v="0"/>
    <n v="0"/>
    <n v="0"/>
    <n v="0"/>
    <n v="1"/>
    <n v="0"/>
    <n v="0"/>
    <x v="711"/>
    <n v="978"/>
    <n v="0"/>
    <x v="2"/>
    <n v="420"/>
    <s v=""/>
    <s v=""/>
    <s v=""/>
    <s v=""/>
  </r>
  <r>
    <s v="X349"/>
    <x v="1066"/>
    <n v="0"/>
    <n v="0"/>
    <x v="0"/>
    <n v="87"/>
    <n v="631"/>
    <n v="28"/>
    <n v="491"/>
    <n v="30"/>
    <n v="14"/>
    <n v="56"/>
    <n v="1"/>
    <n v="6"/>
    <n v="7"/>
    <n v="8"/>
    <n v="3"/>
    <n v="0"/>
    <n v="0"/>
    <n v="0"/>
    <n v="0"/>
    <n v="0"/>
    <n v="0"/>
    <n v="3"/>
    <n v="11"/>
    <x v="0"/>
    <x v="22"/>
    <n v="2738"/>
    <n v="0"/>
    <n v="0"/>
    <n v="1"/>
    <n v="0"/>
    <n v="0"/>
    <n v="0"/>
    <n v="0"/>
    <n v="1"/>
    <n v="0"/>
    <n v="0"/>
    <x v="299"/>
    <n v="1138"/>
    <n v="0"/>
    <x v="2"/>
    <n v="631"/>
    <s v=""/>
    <s v=""/>
    <s v=""/>
    <s v=""/>
  </r>
  <r>
    <s v="X357"/>
    <x v="1067"/>
    <n v="0"/>
    <n v="1"/>
    <x v="1"/>
    <n v="56"/>
    <n v="215"/>
    <n v="63"/>
    <n v="507"/>
    <n v="231"/>
    <n v="31"/>
    <n v="190"/>
    <n v="1"/>
    <n v="8"/>
    <n v="4"/>
    <n v="7"/>
    <n v="3"/>
    <n v="0"/>
    <n v="0"/>
    <n v="0"/>
    <n v="0"/>
    <n v="0"/>
    <n v="0"/>
    <n v="3"/>
    <n v="11"/>
    <x v="0"/>
    <x v="3"/>
    <n v="2550"/>
    <n v="0"/>
    <n v="0"/>
    <n v="1"/>
    <n v="0"/>
    <n v="0"/>
    <n v="0"/>
    <n v="0"/>
    <n v="1"/>
    <n v="0"/>
    <n v="0"/>
    <x v="712"/>
    <n v="857"/>
    <n v="0"/>
    <x v="2"/>
    <n v="215"/>
    <s v=""/>
    <s v=""/>
    <s v=""/>
    <s v=""/>
  </r>
  <r>
    <s v="X360"/>
    <x v="1068"/>
    <n v="0"/>
    <n v="0"/>
    <x v="0"/>
    <n v="64"/>
    <n v="536"/>
    <n v="11"/>
    <n v="387"/>
    <n v="149"/>
    <n v="91"/>
    <n v="57"/>
    <n v="1"/>
    <n v="3"/>
    <n v="4"/>
    <n v="10"/>
    <n v="1"/>
    <n v="0"/>
    <n v="0"/>
    <n v="0"/>
    <n v="0"/>
    <n v="0"/>
    <n v="0"/>
    <n v="3"/>
    <n v="11"/>
    <x v="0"/>
    <x v="18"/>
    <n v="2472"/>
    <n v="0"/>
    <n v="0"/>
    <n v="1"/>
    <n v="0"/>
    <n v="0"/>
    <n v="0"/>
    <n v="0"/>
    <n v="1"/>
    <n v="0"/>
    <n v="0"/>
    <x v="713"/>
    <n v="1117"/>
    <n v="0"/>
    <x v="2"/>
    <n v="536"/>
    <s v=""/>
    <s v=""/>
    <s v=""/>
    <s v=""/>
  </r>
  <r>
    <s v="X361"/>
    <x v="1069"/>
    <n v="0"/>
    <n v="0"/>
    <x v="0"/>
    <n v="86"/>
    <n v="412"/>
    <n v="12"/>
    <n v="546"/>
    <n v="78"/>
    <n v="182"/>
    <n v="0"/>
    <n v="1"/>
    <n v="4"/>
    <n v="4"/>
    <n v="10"/>
    <n v="1"/>
    <n v="0"/>
    <n v="0"/>
    <n v="0"/>
    <n v="0"/>
    <n v="0"/>
    <n v="0"/>
    <n v="3"/>
    <n v="11"/>
    <x v="0"/>
    <x v="24"/>
    <n v="2244"/>
    <n v="0"/>
    <n v="0"/>
    <n v="1"/>
    <n v="0"/>
    <n v="0"/>
    <n v="0"/>
    <n v="0"/>
    <n v="0"/>
    <n v="0"/>
    <n v="1"/>
    <x v="301"/>
    <n v="1230"/>
    <n v="0"/>
    <x v="2"/>
    <n v="412"/>
    <s v=""/>
    <s v=""/>
    <s v=""/>
    <s v=""/>
  </r>
  <r>
    <s v="X364"/>
    <x v="1070"/>
    <n v="0"/>
    <n v="0"/>
    <x v="0"/>
    <n v="67"/>
    <n v="315"/>
    <n v="26"/>
    <n v="473"/>
    <n v="220"/>
    <n v="12"/>
    <n v="182"/>
    <n v="1"/>
    <n v="2"/>
    <n v="10"/>
    <n v="6"/>
    <n v="1"/>
    <n v="0"/>
    <n v="0"/>
    <n v="0"/>
    <n v="0"/>
    <n v="0"/>
    <n v="0"/>
    <n v="3"/>
    <n v="11"/>
    <x v="0"/>
    <x v="54"/>
    <n v="2597"/>
    <n v="0"/>
    <n v="0"/>
    <n v="1"/>
    <n v="0"/>
    <n v="0"/>
    <n v="0"/>
    <n v="0"/>
    <n v="1"/>
    <n v="0"/>
    <n v="0"/>
    <x v="714"/>
    <n v="864"/>
    <n v="0"/>
    <x v="2"/>
    <n v="315"/>
    <s v=""/>
    <s v=""/>
    <s v=""/>
    <s v=""/>
  </r>
  <r>
    <s v="X366"/>
    <x v="1071"/>
    <n v="0"/>
    <n v="0"/>
    <x v="0"/>
    <n v="12"/>
    <n v="387"/>
    <n v="68"/>
    <n v="569"/>
    <n v="89"/>
    <n v="45"/>
    <n v="68"/>
    <n v="1"/>
    <n v="6"/>
    <n v="9"/>
    <n v="12"/>
    <n v="1"/>
    <n v="0"/>
    <n v="0"/>
    <n v="0"/>
    <n v="0"/>
    <n v="0"/>
    <n v="0"/>
    <n v="3"/>
    <n v="11"/>
    <x v="0"/>
    <x v="34"/>
    <n v="2244"/>
    <n v="0"/>
    <n v="0"/>
    <n v="1"/>
    <n v="0"/>
    <n v="0"/>
    <n v="0"/>
    <n v="0"/>
    <n v="0"/>
    <n v="1"/>
    <n v="0"/>
    <x v="715"/>
    <n v="1090"/>
    <n v="0"/>
    <x v="2"/>
    <n v="387"/>
    <s v=""/>
    <s v=""/>
    <s v=""/>
    <s v=""/>
  </r>
  <r>
    <s v="X369"/>
    <x v="1072"/>
    <n v="0"/>
    <n v="0"/>
    <x v="0"/>
    <n v="58"/>
    <n v="471"/>
    <n v="102"/>
    <n v="125"/>
    <n v="212"/>
    <n v="61"/>
    <n v="245"/>
    <n v="1"/>
    <n v="4"/>
    <n v="10"/>
    <n v="7"/>
    <n v="1"/>
    <n v="0"/>
    <n v="0"/>
    <n v="1"/>
    <n v="1"/>
    <n v="0"/>
    <n v="0"/>
    <n v="3"/>
    <n v="11"/>
    <x v="1"/>
    <x v="54"/>
    <n v="2716"/>
    <n v="0"/>
    <n v="0"/>
    <n v="1"/>
    <n v="0"/>
    <n v="0"/>
    <n v="0"/>
    <n v="0"/>
    <n v="1"/>
    <n v="0"/>
    <n v="0"/>
    <x v="716"/>
    <n v="726"/>
    <n v="2"/>
    <x v="2"/>
    <n v="471"/>
    <s v=""/>
    <s v=""/>
    <s v=""/>
    <s v=""/>
  </r>
  <r>
    <s v="X387"/>
    <x v="1073"/>
    <n v="0"/>
    <n v="0"/>
    <x v="0"/>
    <n v="0"/>
    <n v="336"/>
    <n v="130"/>
    <n v="411"/>
    <n v="240"/>
    <n v="32"/>
    <n v="43"/>
    <n v="1"/>
    <n v="4"/>
    <n v="7"/>
    <n v="5"/>
    <n v="2"/>
    <n v="0"/>
    <n v="0"/>
    <n v="0"/>
    <n v="0"/>
    <n v="0"/>
    <n v="0"/>
    <n v="3"/>
    <n v="11"/>
    <x v="1"/>
    <x v="2"/>
    <n v="2263"/>
    <n v="0"/>
    <n v="0"/>
    <n v="1"/>
    <n v="0"/>
    <n v="0"/>
    <n v="0"/>
    <n v="0"/>
    <n v="0"/>
    <n v="0"/>
    <n v="1"/>
    <x v="38"/>
    <n v="1106"/>
    <n v="0"/>
    <x v="2"/>
    <n v="336"/>
    <s v=""/>
    <s v=""/>
    <s v=""/>
    <s v=""/>
  </r>
  <r>
    <s v="X389"/>
    <x v="1074"/>
    <n v="1"/>
    <n v="1"/>
    <x v="2"/>
    <n v="48"/>
    <n v="505"/>
    <n v="137"/>
    <n v="401"/>
    <n v="104"/>
    <n v="22"/>
    <n v="22"/>
    <n v="3"/>
    <n v="11"/>
    <n v="5"/>
    <n v="11"/>
    <n v="5"/>
    <n v="0"/>
    <n v="0"/>
    <n v="0"/>
    <n v="0"/>
    <n v="0"/>
    <n v="1"/>
    <n v="3"/>
    <n v="11"/>
    <x v="0"/>
    <x v="14"/>
    <n v="2696"/>
    <n v="0"/>
    <n v="0"/>
    <n v="1"/>
    <n v="0"/>
    <n v="0"/>
    <n v="0"/>
    <n v="0"/>
    <n v="1"/>
    <n v="0"/>
    <n v="0"/>
    <x v="717"/>
    <n v="1147"/>
    <n v="0"/>
    <x v="2"/>
    <n v="505"/>
    <s v=""/>
    <s v=""/>
    <s v=""/>
    <s v=""/>
  </r>
  <r>
    <s v="X397"/>
    <x v="1075"/>
    <n v="0"/>
    <n v="1"/>
    <x v="1"/>
    <n v="25"/>
    <n v="265"/>
    <n v="199"/>
    <n v="303"/>
    <n v="234"/>
    <n v="9"/>
    <n v="170"/>
    <n v="7"/>
    <n v="10"/>
    <n v="2"/>
    <n v="12"/>
    <n v="7"/>
    <n v="0"/>
    <n v="0"/>
    <n v="0"/>
    <n v="0"/>
    <n v="0"/>
    <n v="0"/>
    <n v="3"/>
    <n v="11"/>
    <x v="0"/>
    <x v="35"/>
    <n v="2613"/>
    <n v="0"/>
    <n v="0"/>
    <n v="1"/>
    <n v="0"/>
    <n v="0"/>
    <n v="0"/>
    <n v="0"/>
    <n v="1"/>
    <n v="0"/>
    <n v="0"/>
    <x v="718"/>
    <n v="840"/>
    <n v="0"/>
    <x v="2"/>
    <n v="265"/>
    <s v=""/>
    <s v=""/>
    <s v=""/>
    <s v=""/>
  </r>
  <r>
    <s v="X409"/>
    <x v="1076"/>
    <n v="0"/>
    <n v="0"/>
    <x v="0"/>
    <n v="48"/>
    <n v="240"/>
    <n v="67"/>
    <n v="500"/>
    <n v="199"/>
    <n v="0"/>
    <n v="163"/>
    <n v="3"/>
    <n v="3"/>
    <n v="5"/>
    <n v="6"/>
    <n v="2"/>
    <n v="0"/>
    <n v="0"/>
    <n v="0"/>
    <n v="0"/>
    <n v="0"/>
    <n v="0"/>
    <n v="3"/>
    <n v="11"/>
    <x v="0"/>
    <x v="29"/>
    <n v="2329"/>
    <n v="0"/>
    <n v="0"/>
    <n v="1"/>
    <n v="0"/>
    <n v="0"/>
    <n v="0"/>
    <n v="0"/>
    <n v="0"/>
    <n v="1"/>
    <n v="0"/>
    <x v="719"/>
    <n v="843"/>
    <n v="0"/>
    <x v="2"/>
    <n v="240"/>
    <s v=""/>
    <s v=""/>
    <s v=""/>
    <s v=""/>
  </r>
  <r>
    <s v="X411"/>
    <x v="1077"/>
    <n v="0"/>
    <n v="1"/>
    <x v="1"/>
    <n v="65"/>
    <n v="619"/>
    <n v="54"/>
    <n v="260"/>
    <n v="127"/>
    <n v="54"/>
    <n v="54"/>
    <n v="1"/>
    <n v="4"/>
    <n v="7"/>
    <n v="5"/>
    <n v="1"/>
    <n v="0"/>
    <n v="0"/>
    <n v="0"/>
    <n v="0"/>
    <n v="0"/>
    <n v="0"/>
    <n v="3"/>
    <n v="11"/>
    <x v="0"/>
    <x v="28"/>
    <n v="2443"/>
    <n v="0"/>
    <n v="0"/>
    <n v="1"/>
    <n v="0"/>
    <n v="0"/>
    <n v="0"/>
    <n v="0"/>
    <n v="1"/>
    <n v="0"/>
    <n v="0"/>
    <x v="44"/>
    <n v="1060"/>
    <n v="0"/>
    <x v="2"/>
    <n v="619"/>
    <s v=""/>
    <s v=""/>
    <s v=""/>
    <s v=""/>
  </r>
  <r>
    <s v="X413"/>
    <x v="1078"/>
    <n v="0"/>
    <n v="0"/>
    <x v="0"/>
    <n v="8"/>
    <n v="606"/>
    <n v="148"/>
    <n v="228"/>
    <n v="15"/>
    <n v="148"/>
    <n v="22"/>
    <n v="1"/>
    <n v="6"/>
    <n v="8"/>
    <n v="13"/>
    <n v="2"/>
    <n v="0"/>
    <n v="0"/>
    <n v="0"/>
    <n v="0"/>
    <n v="0"/>
    <n v="0"/>
    <n v="3"/>
    <n v="11"/>
    <x v="0"/>
    <x v="30"/>
    <n v="2395"/>
    <n v="0"/>
    <n v="0"/>
    <n v="1"/>
    <n v="0"/>
    <n v="0"/>
    <n v="0"/>
    <n v="0"/>
    <n v="0"/>
    <n v="0"/>
    <n v="1"/>
    <x v="720"/>
    <n v="1123"/>
    <n v="0"/>
    <x v="2"/>
    <n v="606"/>
    <s v=""/>
    <s v=""/>
    <s v=""/>
    <s v=""/>
  </r>
  <r>
    <s v="X419"/>
    <x v="1079"/>
    <n v="0"/>
    <n v="0"/>
    <x v="0"/>
    <n v="85"/>
    <n v="675"/>
    <n v="11"/>
    <n v="400"/>
    <n v="15"/>
    <n v="45"/>
    <n v="11"/>
    <n v="1"/>
    <n v="2"/>
    <n v="5"/>
    <n v="10"/>
    <n v="1"/>
    <n v="0"/>
    <n v="0"/>
    <n v="1"/>
    <n v="0"/>
    <n v="0"/>
    <n v="0"/>
    <n v="3"/>
    <n v="11"/>
    <x v="0"/>
    <x v="48"/>
    <n v="2275"/>
    <n v="0"/>
    <n v="0"/>
    <n v="1"/>
    <n v="0"/>
    <n v="0"/>
    <n v="0"/>
    <n v="0"/>
    <n v="1"/>
    <n v="0"/>
    <n v="0"/>
    <x v="721"/>
    <n v="1135"/>
    <n v="1"/>
    <x v="2"/>
    <n v="675"/>
    <s v=""/>
    <s v=""/>
    <s v=""/>
    <s v=""/>
  </r>
  <r>
    <s v="X420"/>
    <x v="1080"/>
    <n v="0"/>
    <n v="0"/>
    <x v="0"/>
    <n v="77"/>
    <n v="493"/>
    <n v="70"/>
    <n v="324"/>
    <n v="146"/>
    <n v="40"/>
    <n v="84"/>
    <n v="1"/>
    <n v="3"/>
    <n v="7"/>
    <n v="11"/>
    <n v="1"/>
    <n v="0"/>
    <n v="0"/>
    <n v="0"/>
    <n v="0"/>
    <n v="0"/>
    <n v="0"/>
    <n v="3"/>
    <n v="11"/>
    <x v="0"/>
    <x v="40"/>
    <n v="2504"/>
    <n v="0"/>
    <n v="0"/>
    <n v="1"/>
    <n v="0"/>
    <n v="0"/>
    <n v="0"/>
    <n v="0"/>
    <n v="1"/>
    <n v="0"/>
    <n v="0"/>
    <x v="721"/>
    <n v="989"/>
    <n v="0"/>
    <x v="2"/>
    <n v="493"/>
    <s v=""/>
    <s v=""/>
    <s v=""/>
    <s v=""/>
  </r>
  <r>
    <s v="X426"/>
    <x v="1081"/>
    <n v="0"/>
    <n v="0"/>
    <x v="0"/>
    <n v="79"/>
    <n v="400"/>
    <n v="32"/>
    <n v="519"/>
    <n v="71"/>
    <n v="75"/>
    <n v="54"/>
    <n v="1"/>
    <n v="3"/>
    <n v="4"/>
    <n v="9"/>
    <n v="1"/>
    <n v="0"/>
    <n v="0"/>
    <n v="0"/>
    <n v="0"/>
    <n v="0"/>
    <n v="0"/>
    <n v="3"/>
    <n v="11"/>
    <x v="0"/>
    <x v="18"/>
    <n v="2444"/>
    <n v="0"/>
    <n v="0"/>
    <n v="1"/>
    <n v="0"/>
    <n v="0"/>
    <n v="0"/>
    <n v="0"/>
    <n v="1"/>
    <n v="0"/>
    <n v="0"/>
    <x v="722"/>
    <n v="1043"/>
    <n v="0"/>
    <x v="2"/>
    <n v="400"/>
    <s v=""/>
    <s v=""/>
    <s v=""/>
    <s v=""/>
  </r>
  <r>
    <s v="X434"/>
    <x v="1082"/>
    <n v="0"/>
    <n v="1"/>
    <x v="1"/>
    <n v="79"/>
    <n v="543"/>
    <n v="10"/>
    <n v="205"/>
    <n v="160"/>
    <n v="143"/>
    <n v="82"/>
    <n v="1"/>
    <n v="6"/>
    <n v="3"/>
    <n v="6"/>
    <n v="3"/>
    <n v="0"/>
    <n v="0"/>
    <n v="0"/>
    <n v="0"/>
    <n v="0"/>
    <n v="0"/>
    <n v="3"/>
    <n v="11"/>
    <x v="1"/>
    <x v="2"/>
    <n v="2822"/>
    <n v="0"/>
    <n v="0"/>
    <n v="1"/>
    <n v="0"/>
    <n v="0"/>
    <n v="0"/>
    <n v="0"/>
    <n v="0"/>
    <n v="1"/>
    <n v="0"/>
    <x v="723"/>
    <n v="979"/>
    <n v="0"/>
    <x v="2"/>
    <n v="543"/>
    <s v=""/>
    <s v=""/>
    <s v=""/>
    <s v=""/>
  </r>
  <r>
    <s v="X435"/>
    <x v="1083"/>
    <n v="0"/>
    <n v="1"/>
    <x v="1"/>
    <n v="71"/>
    <n v="777"/>
    <n v="30"/>
    <n v="163"/>
    <n v="0"/>
    <n v="51"/>
    <n v="122"/>
    <n v="6"/>
    <n v="4"/>
    <n v="4"/>
    <n v="7"/>
    <n v="9"/>
    <n v="0"/>
    <n v="0"/>
    <n v="0"/>
    <n v="0"/>
    <n v="0"/>
    <n v="0"/>
    <n v="3"/>
    <n v="11"/>
    <x v="0"/>
    <x v="1"/>
    <n v="2749"/>
    <n v="0"/>
    <n v="0"/>
    <n v="1"/>
    <n v="0"/>
    <n v="0"/>
    <n v="0"/>
    <n v="0"/>
    <n v="0"/>
    <n v="0"/>
    <n v="1"/>
    <x v="723"/>
    <n v="899"/>
    <n v="0"/>
    <x v="2"/>
    <n v="777"/>
    <s v=""/>
    <s v=""/>
    <s v=""/>
    <s v=""/>
  </r>
  <r>
    <s v="X437"/>
    <x v="1084"/>
    <n v="0"/>
    <n v="1"/>
    <x v="1"/>
    <n v="81"/>
    <n v="825"/>
    <n v="8"/>
    <n v="53"/>
    <n v="11"/>
    <n v="0"/>
    <n v="242"/>
    <n v="2"/>
    <n v="8"/>
    <n v="10"/>
    <n v="5"/>
    <n v="6"/>
    <n v="0"/>
    <n v="0"/>
    <n v="0"/>
    <n v="0"/>
    <n v="0"/>
    <n v="0"/>
    <n v="3"/>
    <n v="11"/>
    <x v="0"/>
    <x v="37"/>
    <n v="2723"/>
    <n v="0"/>
    <n v="0"/>
    <n v="1"/>
    <n v="0"/>
    <n v="0"/>
    <n v="0"/>
    <n v="0"/>
    <n v="0"/>
    <n v="0"/>
    <n v="1"/>
    <x v="724"/>
    <n v="655"/>
    <n v="0"/>
    <x v="2"/>
    <n v="825"/>
    <s v=""/>
    <s v=""/>
    <s v=""/>
    <s v=""/>
  </r>
  <r>
    <s v="X440"/>
    <x v="1085"/>
    <n v="0"/>
    <n v="0"/>
    <x v="0"/>
    <n v="69"/>
    <n v="722"/>
    <n v="27"/>
    <n v="102"/>
    <n v="44"/>
    <n v="72"/>
    <n v="168"/>
    <n v="0"/>
    <n v="6"/>
    <n v="8"/>
    <n v="13"/>
    <n v="2"/>
    <n v="0"/>
    <n v="1"/>
    <n v="1"/>
    <n v="1"/>
    <n v="0"/>
    <n v="0"/>
    <n v="3"/>
    <n v="11"/>
    <x v="1"/>
    <x v="7"/>
    <n v="2633"/>
    <n v="0"/>
    <n v="0"/>
    <n v="1"/>
    <n v="0"/>
    <n v="0"/>
    <n v="0"/>
    <n v="0"/>
    <n v="1"/>
    <n v="0"/>
    <n v="0"/>
    <x v="725"/>
    <n v="799"/>
    <n v="3"/>
    <x v="2"/>
    <n v="722"/>
    <s v=""/>
    <s v=""/>
    <s v=""/>
    <s v=""/>
  </r>
  <r>
    <s v="X444"/>
    <x v="1086"/>
    <n v="1"/>
    <n v="0"/>
    <x v="1"/>
    <n v="4"/>
    <n v="448"/>
    <n v="40"/>
    <n v="469"/>
    <n v="80"/>
    <n v="0"/>
    <n v="91"/>
    <n v="3"/>
    <n v="11"/>
    <n v="2"/>
    <n v="12"/>
    <n v="7"/>
    <n v="0"/>
    <n v="0"/>
    <n v="0"/>
    <n v="0"/>
    <n v="0"/>
    <n v="0"/>
    <n v="3"/>
    <n v="11"/>
    <x v="0"/>
    <x v="0"/>
    <n v="2692"/>
    <n v="0"/>
    <n v="0"/>
    <n v="1"/>
    <n v="0"/>
    <n v="0"/>
    <n v="0"/>
    <n v="0"/>
    <n v="0"/>
    <n v="1"/>
    <n v="0"/>
    <x v="726"/>
    <n v="946"/>
    <n v="0"/>
    <x v="2"/>
    <n v="448"/>
    <s v=""/>
    <s v=""/>
    <s v=""/>
    <s v=""/>
  </r>
  <r>
    <s v="X445"/>
    <x v="1087"/>
    <n v="0"/>
    <n v="0"/>
    <x v="0"/>
    <n v="66"/>
    <n v="375"/>
    <n v="152"/>
    <n v="335"/>
    <n v="93"/>
    <n v="91"/>
    <n v="81"/>
    <n v="1"/>
    <n v="5"/>
    <n v="4"/>
    <n v="6"/>
    <n v="2"/>
    <n v="0"/>
    <n v="0"/>
    <n v="0"/>
    <n v="0"/>
    <n v="0"/>
    <n v="0"/>
    <n v="3"/>
    <n v="11"/>
    <x v="0"/>
    <x v="54"/>
    <n v="2215"/>
    <n v="0"/>
    <n v="0"/>
    <n v="1"/>
    <n v="0"/>
    <n v="0"/>
    <n v="0"/>
    <n v="0"/>
    <n v="1"/>
    <n v="0"/>
    <n v="0"/>
    <x v="727"/>
    <n v="965"/>
    <n v="0"/>
    <x v="2"/>
    <n v="375"/>
    <s v=""/>
    <s v=""/>
    <s v=""/>
    <s v=""/>
  </r>
  <r>
    <s v="X450"/>
    <x v="1088"/>
    <n v="1"/>
    <n v="1"/>
    <x v="2"/>
    <n v="51"/>
    <n v="480"/>
    <n v="86"/>
    <n v="249"/>
    <n v="75"/>
    <n v="86"/>
    <n v="144"/>
    <n v="8"/>
    <n v="6"/>
    <n v="3"/>
    <n v="5"/>
    <n v="6"/>
    <n v="0"/>
    <n v="0"/>
    <n v="0"/>
    <n v="0"/>
    <n v="0"/>
    <n v="0"/>
    <n v="3"/>
    <n v="11"/>
    <x v="0"/>
    <x v="22"/>
    <n v="2543"/>
    <n v="0"/>
    <n v="0"/>
    <n v="1"/>
    <n v="0"/>
    <n v="0"/>
    <n v="1"/>
    <n v="0"/>
    <n v="0"/>
    <n v="0"/>
    <n v="0"/>
    <x v="324"/>
    <n v="832"/>
    <n v="0"/>
    <x v="2"/>
    <n v="480"/>
    <s v=""/>
    <s v=""/>
    <s v=""/>
    <s v=""/>
  </r>
  <r>
    <s v="X452"/>
    <x v="1089"/>
    <n v="0"/>
    <n v="0"/>
    <x v="0"/>
    <n v="46"/>
    <n v="277"/>
    <n v="162"/>
    <n v="305"/>
    <n v="173"/>
    <n v="76"/>
    <n v="124"/>
    <n v="1"/>
    <n v="3"/>
    <n v="4"/>
    <n v="7"/>
    <n v="1"/>
    <n v="0"/>
    <n v="0"/>
    <n v="0"/>
    <n v="0"/>
    <n v="0"/>
    <n v="0"/>
    <n v="3"/>
    <n v="11"/>
    <x v="0"/>
    <x v="39"/>
    <n v="2398"/>
    <n v="0"/>
    <n v="0"/>
    <n v="1"/>
    <n v="0"/>
    <n v="0"/>
    <n v="0"/>
    <n v="0"/>
    <n v="1"/>
    <n v="0"/>
    <n v="0"/>
    <x v="325"/>
    <n v="869"/>
    <n v="0"/>
    <x v="2"/>
    <n v="277"/>
    <s v=""/>
    <s v=""/>
    <s v=""/>
    <s v=""/>
  </r>
  <r>
    <s v="X459"/>
    <x v="401"/>
    <n v="0"/>
    <n v="0"/>
    <x v="0"/>
    <n v="1"/>
    <n v="709"/>
    <n v="45"/>
    <n v="115"/>
    <n v="30"/>
    <n v="160"/>
    <n v="45"/>
    <n v="1"/>
    <n v="8"/>
    <n v="2"/>
    <n v="5"/>
    <n v="5"/>
    <n v="0"/>
    <n v="0"/>
    <n v="0"/>
    <n v="1"/>
    <n v="0"/>
    <n v="0"/>
    <n v="3"/>
    <n v="11"/>
    <x v="1"/>
    <x v="7"/>
    <n v="2644"/>
    <n v="0"/>
    <n v="0"/>
    <n v="1"/>
    <n v="0"/>
    <n v="0"/>
    <n v="1"/>
    <n v="0"/>
    <n v="0"/>
    <n v="0"/>
    <n v="0"/>
    <x v="728"/>
    <n v="1014"/>
    <n v="1"/>
    <x v="2"/>
    <n v="709"/>
    <s v=""/>
    <s v=""/>
    <s v=""/>
    <s v=""/>
  </r>
  <r>
    <s v="X467"/>
    <x v="1090"/>
    <n v="0"/>
    <n v="1"/>
    <x v="1"/>
    <n v="8"/>
    <n v="948"/>
    <n v="10"/>
    <n v="86"/>
    <n v="13"/>
    <n v="21"/>
    <n v="21"/>
    <n v="4"/>
    <n v="6"/>
    <n v="9"/>
    <n v="11"/>
    <n v="5"/>
    <n v="0"/>
    <n v="0"/>
    <n v="0"/>
    <n v="0"/>
    <n v="0"/>
    <n v="0"/>
    <n v="3"/>
    <n v="11"/>
    <x v="0"/>
    <x v="32"/>
    <n v="2622"/>
    <n v="0"/>
    <n v="0"/>
    <n v="1"/>
    <n v="0"/>
    <n v="0"/>
    <n v="0"/>
    <n v="0"/>
    <n v="0"/>
    <n v="0"/>
    <n v="1"/>
    <x v="729"/>
    <n v="1057"/>
    <n v="0"/>
    <x v="2"/>
    <n v="948"/>
    <s v=""/>
    <s v=""/>
    <s v=""/>
    <s v=""/>
  </r>
  <r>
    <s v="X469"/>
    <x v="1091"/>
    <n v="0"/>
    <n v="0"/>
    <x v="0"/>
    <n v="69"/>
    <n v="364"/>
    <n v="40"/>
    <n v="425"/>
    <n v="158"/>
    <n v="60"/>
    <n v="50"/>
    <n v="1"/>
    <n v="3"/>
    <n v="4"/>
    <n v="8"/>
    <n v="1"/>
    <n v="0"/>
    <n v="0"/>
    <n v="0"/>
    <n v="0"/>
    <n v="0"/>
    <n v="0"/>
    <n v="3"/>
    <n v="11"/>
    <x v="0"/>
    <x v="28"/>
    <n v="2317"/>
    <n v="0"/>
    <n v="0"/>
    <n v="1"/>
    <n v="0"/>
    <n v="0"/>
    <n v="0"/>
    <n v="0"/>
    <n v="1"/>
    <n v="0"/>
    <n v="0"/>
    <x v="329"/>
    <n v="997"/>
    <n v="0"/>
    <x v="2"/>
    <n v="364"/>
    <s v=""/>
    <s v=""/>
    <s v=""/>
    <s v=""/>
  </r>
  <r>
    <s v="X474"/>
    <x v="1092"/>
    <n v="0"/>
    <n v="0"/>
    <x v="0"/>
    <n v="94"/>
    <n v="162"/>
    <n v="28"/>
    <n v="818"/>
    <n v="0"/>
    <n v="28"/>
    <n v="56"/>
    <n v="0"/>
    <n v="4"/>
    <n v="3"/>
    <n v="7"/>
    <n v="3"/>
    <n v="1"/>
    <n v="0"/>
    <n v="1"/>
    <n v="1"/>
    <n v="1"/>
    <n v="0"/>
    <n v="3"/>
    <n v="11"/>
    <x v="1"/>
    <x v="45"/>
    <n v="2618"/>
    <n v="0"/>
    <n v="0"/>
    <n v="1"/>
    <n v="0"/>
    <n v="0"/>
    <n v="0"/>
    <n v="0"/>
    <n v="0"/>
    <n v="1"/>
    <n v="0"/>
    <x v="330"/>
    <n v="980"/>
    <n v="4"/>
    <x v="2"/>
    <n v="162"/>
    <s v=""/>
    <s v=""/>
    <s v=""/>
    <s v=""/>
  </r>
  <r>
    <s v="X491"/>
    <x v="1093"/>
    <n v="0"/>
    <n v="1"/>
    <x v="1"/>
    <n v="78"/>
    <n v="520"/>
    <n v="20"/>
    <n v="367"/>
    <n v="39"/>
    <n v="81"/>
    <n v="40"/>
    <n v="2"/>
    <n v="6"/>
    <n v="3"/>
    <n v="6"/>
    <n v="5"/>
    <n v="0"/>
    <n v="0"/>
    <n v="0"/>
    <n v="0"/>
    <n v="0"/>
    <n v="0"/>
    <n v="3"/>
    <n v="11"/>
    <x v="0"/>
    <x v="34"/>
    <n v="2564"/>
    <n v="0"/>
    <n v="0"/>
    <n v="1"/>
    <n v="0"/>
    <n v="0"/>
    <n v="0"/>
    <n v="0"/>
    <n v="1"/>
    <n v="0"/>
    <n v="0"/>
    <x v="730"/>
    <n v="987"/>
    <n v="0"/>
    <x v="2"/>
    <n v="520"/>
    <s v=""/>
    <s v=""/>
    <s v=""/>
    <s v=""/>
  </r>
  <r>
    <s v="X493"/>
    <x v="1094"/>
    <n v="0"/>
    <n v="1"/>
    <x v="1"/>
    <n v="80"/>
    <n v="747"/>
    <n v="10"/>
    <n v="161"/>
    <n v="65"/>
    <n v="40"/>
    <n v="42"/>
    <n v="4"/>
    <n v="4"/>
    <n v="2"/>
    <n v="9"/>
    <n v="8"/>
    <n v="0"/>
    <n v="0"/>
    <n v="0"/>
    <n v="0"/>
    <n v="0"/>
    <n v="0"/>
    <n v="3"/>
    <n v="11"/>
    <x v="0"/>
    <x v="13"/>
    <n v="2730"/>
    <n v="0"/>
    <n v="0"/>
    <n v="1"/>
    <n v="0"/>
    <n v="0"/>
    <n v="0"/>
    <n v="0"/>
    <n v="1"/>
    <n v="0"/>
    <n v="0"/>
    <x v="731"/>
    <n v="981"/>
    <n v="0"/>
    <x v="2"/>
    <n v="747"/>
    <s v=""/>
    <s v=""/>
    <s v=""/>
    <s v=""/>
  </r>
  <r>
    <s v="X503"/>
    <x v="1095"/>
    <n v="0"/>
    <n v="0"/>
    <x v="0"/>
    <n v="71"/>
    <n v="853"/>
    <n v="10"/>
    <n v="143"/>
    <n v="13"/>
    <n v="10"/>
    <n v="20"/>
    <n v="2"/>
    <n v="9"/>
    <n v="4"/>
    <n v="12"/>
    <n v="8"/>
    <n v="0"/>
    <n v="0"/>
    <n v="0"/>
    <n v="0"/>
    <n v="0"/>
    <n v="0"/>
    <n v="3"/>
    <n v="11"/>
    <x v="0"/>
    <x v="5"/>
    <n v="2836"/>
    <n v="0"/>
    <n v="0"/>
    <n v="1"/>
    <n v="0"/>
    <n v="0"/>
    <n v="0"/>
    <n v="0"/>
    <n v="0"/>
    <n v="1"/>
    <n v="0"/>
    <x v="55"/>
    <n v="1009"/>
    <n v="0"/>
    <x v="2"/>
    <n v="853"/>
    <s v=""/>
    <s v=""/>
    <s v=""/>
    <s v=""/>
  </r>
  <r>
    <s v="X519"/>
    <x v="1096"/>
    <n v="0"/>
    <n v="0"/>
    <x v="0"/>
    <n v="38"/>
    <n v="452"/>
    <n v="20"/>
    <n v="514"/>
    <n v="13"/>
    <n v="30"/>
    <n v="0"/>
    <n v="3"/>
    <n v="4"/>
    <n v="6"/>
    <n v="5"/>
    <n v="3"/>
    <n v="0"/>
    <n v="0"/>
    <n v="0"/>
    <n v="0"/>
    <n v="0"/>
    <n v="0"/>
    <n v="3"/>
    <n v="11"/>
    <x v="1"/>
    <x v="25"/>
    <n v="2403"/>
    <n v="0"/>
    <n v="0"/>
    <n v="1"/>
    <n v="0"/>
    <n v="0"/>
    <n v="0"/>
    <n v="0"/>
    <n v="0"/>
    <n v="0"/>
    <n v="1"/>
    <x v="732"/>
    <n v="1029"/>
    <n v="0"/>
    <x v="2"/>
    <n v="452"/>
    <s v=""/>
    <s v=""/>
    <s v=""/>
    <s v=""/>
  </r>
  <r>
    <s v="X529"/>
    <x v="1097"/>
    <n v="0"/>
    <n v="1"/>
    <x v="1"/>
    <n v="25"/>
    <n v="899"/>
    <n v="0"/>
    <n v="101"/>
    <n v="0"/>
    <n v="0"/>
    <n v="20"/>
    <n v="1"/>
    <n v="6"/>
    <n v="6"/>
    <n v="13"/>
    <n v="4"/>
    <n v="0"/>
    <n v="0"/>
    <n v="0"/>
    <n v="1"/>
    <n v="0"/>
    <n v="0"/>
    <n v="3"/>
    <n v="11"/>
    <x v="0"/>
    <x v="22"/>
    <n v="2467"/>
    <n v="0"/>
    <n v="0"/>
    <n v="1"/>
    <n v="0"/>
    <n v="0"/>
    <n v="0"/>
    <n v="0"/>
    <n v="0"/>
    <n v="0"/>
    <n v="1"/>
    <x v="733"/>
    <n v="980"/>
    <n v="1"/>
    <x v="2"/>
    <n v="899"/>
    <s v=""/>
    <s v=""/>
    <s v=""/>
    <s v=""/>
  </r>
  <r>
    <s v="X544"/>
    <x v="1098"/>
    <n v="0"/>
    <n v="1"/>
    <x v="1"/>
    <n v="5"/>
    <n v="493"/>
    <n v="26"/>
    <n v="206"/>
    <n v="116"/>
    <n v="80"/>
    <n v="80"/>
    <n v="4"/>
    <n v="8"/>
    <n v="3"/>
    <n v="12"/>
    <n v="6"/>
    <n v="0"/>
    <n v="0"/>
    <n v="0"/>
    <n v="0"/>
    <n v="0"/>
    <n v="0"/>
    <n v="3"/>
    <n v="11"/>
    <x v="0"/>
    <x v="10"/>
    <n v="2700"/>
    <n v="0"/>
    <n v="0"/>
    <n v="1"/>
    <n v="0"/>
    <n v="0"/>
    <n v="0"/>
    <n v="0"/>
    <n v="1"/>
    <n v="0"/>
    <n v="0"/>
    <x v="352"/>
    <n v="841"/>
    <n v="0"/>
    <x v="2"/>
    <n v="493"/>
    <s v=""/>
    <s v=""/>
    <s v=""/>
    <s v=""/>
  </r>
  <r>
    <s v="X546"/>
    <x v="1099"/>
    <n v="0"/>
    <n v="1"/>
    <x v="1"/>
    <n v="61"/>
    <n v="515"/>
    <n v="47"/>
    <n v="267"/>
    <n v="62"/>
    <n v="66"/>
    <n v="38"/>
    <n v="2"/>
    <n v="5"/>
    <n v="5"/>
    <n v="4"/>
    <n v="3"/>
    <n v="0"/>
    <n v="1"/>
    <n v="0"/>
    <n v="0"/>
    <n v="0"/>
    <n v="0"/>
    <n v="3"/>
    <n v="11"/>
    <x v="0"/>
    <x v="14"/>
    <n v="2333"/>
    <n v="0"/>
    <n v="0"/>
    <n v="1"/>
    <n v="0"/>
    <n v="0"/>
    <n v="0"/>
    <n v="0"/>
    <n v="1"/>
    <n v="0"/>
    <n v="0"/>
    <x v="58"/>
    <n v="919"/>
    <n v="1"/>
    <x v="2"/>
    <n v="515"/>
    <s v=""/>
    <s v=""/>
    <s v=""/>
    <s v=""/>
  </r>
  <r>
    <s v="X550"/>
    <x v="1100"/>
    <n v="0"/>
    <n v="1"/>
    <x v="1"/>
    <n v="63"/>
    <n v="789"/>
    <n v="0"/>
    <n v="142"/>
    <n v="12"/>
    <n v="9"/>
    <n v="38"/>
    <n v="2"/>
    <n v="2"/>
    <n v="4"/>
    <n v="8"/>
    <n v="8"/>
    <n v="0"/>
    <n v="0"/>
    <n v="0"/>
    <n v="0"/>
    <n v="0"/>
    <n v="0"/>
    <n v="3"/>
    <n v="11"/>
    <x v="0"/>
    <x v="3"/>
    <n v="2734"/>
    <n v="0"/>
    <n v="0"/>
    <n v="1"/>
    <n v="0"/>
    <n v="0"/>
    <n v="0"/>
    <n v="0"/>
    <n v="0"/>
    <n v="0"/>
    <n v="1"/>
    <x v="355"/>
    <n v="914"/>
    <n v="0"/>
    <x v="2"/>
    <n v="789"/>
    <s v=""/>
    <s v=""/>
    <s v=""/>
    <s v=""/>
  </r>
  <r>
    <s v="X554"/>
    <x v="1101"/>
    <n v="0"/>
    <n v="0"/>
    <x v="0"/>
    <n v="72"/>
    <n v="123"/>
    <n v="164"/>
    <n v="266"/>
    <n v="227"/>
    <n v="30"/>
    <n v="174"/>
    <n v="1"/>
    <n v="2"/>
    <n v="4"/>
    <n v="9"/>
    <n v="1"/>
    <n v="0"/>
    <n v="0"/>
    <n v="0"/>
    <n v="0"/>
    <n v="0"/>
    <n v="0"/>
    <n v="3"/>
    <n v="11"/>
    <x v="0"/>
    <x v="26"/>
    <n v="2160"/>
    <n v="0"/>
    <n v="0"/>
    <n v="1"/>
    <n v="0"/>
    <n v="0"/>
    <n v="0"/>
    <n v="0"/>
    <n v="1"/>
    <n v="0"/>
    <n v="0"/>
    <x v="734"/>
    <n v="636"/>
    <n v="0"/>
    <x v="2"/>
    <n v="123"/>
    <s v=""/>
    <s v=""/>
    <s v=""/>
    <s v=""/>
  </r>
  <r>
    <s v="X570"/>
    <x v="1102"/>
    <n v="0"/>
    <n v="0"/>
    <x v="0"/>
    <n v="68"/>
    <n v="347"/>
    <n v="44"/>
    <n v="534"/>
    <n v="17"/>
    <n v="0"/>
    <n v="26"/>
    <n v="1"/>
    <n v="3"/>
    <n v="5"/>
    <n v="12"/>
    <n v="2"/>
    <n v="0"/>
    <n v="0"/>
    <n v="0"/>
    <n v="0"/>
    <n v="0"/>
    <n v="0"/>
    <n v="3"/>
    <n v="11"/>
    <x v="0"/>
    <x v="47"/>
    <n v="2791"/>
    <n v="0"/>
    <n v="0"/>
    <n v="1"/>
    <n v="0"/>
    <n v="0"/>
    <n v="0"/>
    <n v="0"/>
    <n v="1"/>
    <n v="0"/>
    <n v="0"/>
    <x v="735"/>
    <n v="916"/>
    <n v="0"/>
    <x v="2"/>
    <n v="347"/>
    <s v=""/>
    <s v=""/>
    <s v=""/>
    <s v=""/>
  </r>
  <r>
    <s v="X571"/>
    <x v="1103"/>
    <n v="0"/>
    <n v="0"/>
    <x v="0"/>
    <n v="68"/>
    <n v="251"/>
    <n v="108"/>
    <n v="334"/>
    <n v="65"/>
    <n v="92"/>
    <n v="117"/>
    <n v="1"/>
    <n v="4"/>
    <n v="3"/>
    <n v="5"/>
    <n v="2"/>
    <n v="0"/>
    <n v="0"/>
    <n v="0"/>
    <n v="0"/>
    <n v="0"/>
    <n v="0"/>
    <n v="3"/>
    <n v="11"/>
    <x v="0"/>
    <x v="4"/>
    <n v="2263"/>
    <n v="0"/>
    <n v="0"/>
    <n v="1"/>
    <n v="0"/>
    <n v="0"/>
    <n v="0"/>
    <n v="0"/>
    <n v="1"/>
    <n v="0"/>
    <n v="0"/>
    <x v="736"/>
    <n v="733"/>
    <n v="0"/>
    <x v="2"/>
    <n v="251"/>
    <s v=""/>
    <s v=""/>
    <s v=""/>
    <s v=""/>
  </r>
  <r>
    <s v="X572"/>
    <x v="1104"/>
    <n v="0"/>
    <n v="1"/>
    <x v="1"/>
    <n v="29"/>
    <n v="819"/>
    <n v="0"/>
    <n v="72"/>
    <n v="12"/>
    <n v="0"/>
    <n v="63"/>
    <n v="2"/>
    <n v="11"/>
    <n v="2"/>
    <n v="10"/>
    <n v="7"/>
    <n v="0"/>
    <n v="1"/>
    <n v="0"/>
    <n v="0"/>
    <n v="0"/>
    <n v="0"/>
    <n v="3"/>
    <n v="11"/>
    <x v="0"/>
    <x v="31"/>
    <n v="2845"/>
    <n v="0"/>
    <n v="0"/>
    <n v="1"/>
    <n v="0"/>
    <n v="0"/>
    <n v="0"/>
    <n v="0"/>
    <n v="0"/>
    <n v="0"/>
    <n v="1"/>
    <x v="737"/>
    <n v="840"/>
    <n v="1"/>
    <x v="2"/>
    <n v="819"/>
    <s v=""/>
    <s v=""/>
    <s v=""/>
    <s v=""/>
  </r>
  <r>
    <s v="X578"/>
    <x v="1105"/>
    <n v="0"/>
    <n v="0"/>
    <x v="0"/>
    <n v="30"/>
    <n v="283"/>
    <n v="17"/>
    <n v="372"/>
    <n v="138"/>
    <n v="106"/>
    <n v="44"/>
    <n v="1"/>
    <n v="3"/>
    <n v="8"/>
    <n v="12"/>
    <n v="1"/>
    <n v="0"/>
    <n v="0"/>
    <n v="0"/>
    <n v="0"/>
    <n v="0"/>
    <n v="0"/>
    <n v="3"/>
    <n v="11"/>
    <x v="0"/>
    <x v="53"/>
    <n v="2271"/>
    <n v="0"/>
    <n v="0"/>
    <n v="1"/>
    <n v="0"/>
    <n v="0"/>
    <n v="0"/>
    <n v="0"/>
    <n v="1"/>
    <n v="0"/>
    <n v="0"/>
    <x v="365"/>
    <n v="872"/>
    <n v="0"/>
    <x v="2"/>
    <n v="283"/>
    <s v=""/>
    <s v=""/>
    <s v=""/>
    <s v=""/>
  </r>
  <r>
    <s v="X581"/>
    <x v="1106"/>
    <n v="0"/>
    <n v="0"/>
    <x v="0"/>
    <n v="73"/>
    <n v="466"/>
    <n v="0"/>
    <n v="224"/>
    <n v="119"/>
    <n v="49"/>
    <n v="99"/>
    <n v="1"/>
    <n v="5"/>
    <n v="3"/>
    <n v="4"/>
    <n v="2"/>
    <n v="0"/>
    <n v="0"/>
    <n v="0"/>
    <n v="0"/>
    <n v="0"/>
    <n v="0"/>
    <n v="3"/>
    <n v="11"/>
    <x v="0"/>
    <x v="5"/>
    <n v="2467"/>
    <n v="0"/>
    <n v="0"/>
    <n v="1"/>
    <n v="0"/>
    <n v="0"/>
    <n v="0"/>
    <n v="0"/>
    <n v="1"/>
    <n v="0"/>
    <n v="0"/>
    <x v="366"/>
    <n v="759"/>
    <n v="0"/>
    <x v="2"/>
    <n v="466"/>
    <s v=""/>
    <s v=""/>
    <s v=""/>
    <s v=""/>
  </r>
  <r>
    <s v="X582"/>
    <x v="1107"/>
    <n v="0"/>
    <n v="0"/>
    <x v="0"/>
    <n v="56"/>
    <n v="216"/>
    <n v="162"/>
    <n v="224"/>
    <n v="101"/>
    <n v="92"/>
    <n v="162"/>
    <n v="2"/>
    <n v="7"/>
    <n v="4"/>
    <n v="10"/>
    <n v="5"/>
    <n v="0"/>
    <n v="0"/>
    <n v="0"/>
    <n v="0"/>
    <n v="0"/>
    <n v="0"/>
    <n v="3"/>
    <n v="11"/>
    <x v="1"/>
    <x v="34"/>
    <n v="2687"/>
    <n v="0"/>
    <n v="0"/>
    <n v="1"/>
    <n v="0"/>
    <n v="0"/>
    <n v="0"/>
    <n v="0"/>
    <n v="1"/>
    <n v="0"/>
    <n v="0"/>
    <x v="366"/>
    <n v="633"/>
    <n v="0"/>
    <x v="2"/>
    <n v="216"/>
    <s v=""/>
    <s v=""/>
    <s v=""/>
    <s v=""/>
  </r>
  <r>
    <s v="X585"/>
    <x v="1108"/>
    <n v="0"/>
    <n v="1"/>
    <x v="1"/>
    <n v="74"/>
    <n v="581"/>
    <n v="49"/>
    <n v="157"/>
    <n v="43"/>
    <n v="8"/>
    <n v="108"/>
    <n v="1"/>
    <n v="5"/>
    <n v="6"/>
    <n v="11"/>
    <n v="2"/>
    <n v="0"/>
    <n v="1"/>
    <n v="0"/>
    <n v="0"/>
    <n v="0"/>
    <n v="0"/>
    <n v="3"/>
    <n v="11"/>
    <x v="0"/>
    <x v="28"/>
    <n v="2565"/>
    <n v="0"/>
    <n v="0"/>
    <n v="1"/>
    <n v="0"/>
    <n v="0"/>
    <n v="0"/>
    <n v="0"/>
    <n v="0"/>
    <n v="1"/>
    <n v="0"/>
    <x v="61"/>
    <n v="730"/>
    <n v="1"/>
    <x v="2"/>
    <n v="581"/>
    <s v=""/>
    <s v=""/>
    <s v=""/>
    <s v=""/>
  </r>
  <r>
    <s v="X589"/>
    <x v="1109"/>
    <n v="0"/>
    <n v="1"/>
    <x v="1"/>
    <n v="6"/>
    <n v="325"/>
    <n v="83"/>
    <n v="300"/>
    <n v="86"/>
    <n v="58"/>
    <n v="91"/>
    <n v="1"/>
    <n v="6"/>
    <n v="4"/>
    <n v="12"/>
    <n v="3"/>
    <n v="0"/>
    <n v="0"/>
    <n v="0"/>
    <n v="0"/>
    <n v="0"/>
    <n v="0"/>
    <n v="3"/>
    <n v="11"/>
    <x v="0"/>
    <x v="35"/>
    <n v="2617"/>
    <n v="0"/>
    <n v="0"/>
    <n v="1"/>
    <n v="0"/>
    <n v="0"/>
    <n v="0"/>
    <n v="0"/>
    <n v="1"/>
    <n v="0"/>
    <n v="0"/>
    <x v="368"/>
    <n v="761"/>
    <n v="0"/>
    <x v="2"/>
    <n v="325"/>
    <s v=""/>
    <s v=""/>
    <s v=""/>
    <s v=""/>
  </r>
  <r>
    <s v="X606"/>
    <x v="1110"/>
    <n v="0"/>
    <n v="0"/>
    <x v="0"/>
    <n v="30"/>
    <n v="196"/>
    <n v="0"/>
    <n v="512"/>
    <n v="33"/>
    <n v="130"/>
    <n v="54"/>
    <n v="1"/>
    <n v="3"/>
    <n v="5"/>
    <n v="8"/>
    <n v="1"/>
    <n v="0"/>
    <n v="0"/>
    <n v="0"/>
    <n v="1"/>
    <n v="0"/>
    <n v="0"/>
    <n v="3"/>
    <n v="11"/>
    <x v="1"/>
    <x v="38"/>
    <n v="2612"/>
    <n v="0"/>
    <n v="0"/>
    <n v="1"/>
    <n v="0"/>
    <n v="0"/>
    <n v="0"/>
    <n v="0"/>
    <n v="0"/>
    <n v="0"/>
    <n v="1"/>
    <x v="738"/>
    <n v="817"/>
    <n v="1"/>
    <x v="2"/>
    <n v="196"/>
    <s v=""/>
    <s v=""/>
    <s v=""/>
    <s v=""/>
  </r>
  <r>
    <s v="X620"/>
    <x v="1111"/>
    <n v="0"/>
    <n v="1"/>
    <x v="1"/>
    <n v="49"/>
    <n v="664"/>
    <n v="58"/>
    <n v="83"/>
    <n v="32"/>
    <n v="0"/>
    <n v="66"/>
    <n v="4"/>
    <n v="7"/>
    <n v="5"/>
    <n v="10"/>
    <n v="5"/>
    <n v="0"/>
    <n v="0"/>
    <n v="0"/>
    <n v="0"/>
    <n v="0"/>
    <n v="0"/>
    <n v="3"/>
    <n v="11"/>
    <x v="0"/>
    <x v="4"/>
    <n v="2775"/>
    <n v="0"/>
    <n v="0"/>
    <n v="1"/>
    <n v="0"/>
    <n v="0"/>
    <n v="0"/>
    <n v="0"/>
    <n v="0"/>
    <n v="1"/>
    <n v="0"/>
    <x v="739"/>
    <n v="771"/>
    <n v="0"/>
    <x v="2"/>
    <n v="664"/>
    <s v=""/>
    <s v=""/>
    <s v=""/>
    <s v=""/>
  </r>
  <r>
    <s v="X627"/>
    <x v="1112"/>
    <n v="0"/>
    <n v="1"/>
    <x v="1"/>
    <n v="77"/>
    <n v="691"/>
    <n v="0"/>
    <n v="69"/>
    <n v="10"/>
    <n v="0"/>
    <n v="130"/>
    <n v="4"/>
    <n v="2"/>
    <n v="6"/>
    <n v="3"/>
    <n v="8"/>
    <n v="0"/>
    <n v="0"/>
    <n v="0"/>
    <n v="0"/>
    <n v="0"/>
    <n v="0"/>
    <n v="3"/>
    <n v="11"/>
    <x v="0"/>
    <x v="9"/>
    <n v="2692"/>
    <n v="0"/>
    <n v="0"/>
    <n v="1"/>
    <n v="0"/>
    <n v="0"/>
    <n v="0"/>
    <n v="0"/>
    <n v="0"/>
    <n v="1"/>
    <n v="0"/>
    <x v="382"/>
    <n v="640"/>
    <n v="0"/>
    <x v="2"/>
    <n v="691"/>
    <s v=""/>
    <s v=""/>
    <s v=""/>
    <s v=""/>
  </r>
  <r>
    <s v="X628"/>
    <x v="1113"/>
    <n v="0"/>
    <n v="1"/>
    <x v="1"/>
    <n v="68"/>
    <n v="411"/>
    <n v="106"/>
    <n v="147"/>
    <n v="54"/>
    <n v="115"/>
    <n v="66"/>
    <n v="1"/>
    <n v="5"/>
    <n v="10"/>
    <n v="7"/>
    <n v="1"/>
    <n v="1"/>
    <n v="0"/>
    <n v="0"/>
    <n v="0"/>
    <n v="0"/>
    <n v="0"/>
    <n v="3"/>
    <n v="11"/>
    <x v="0"/>
    <x v="13"/>
    <n v="2195"/>
    <n v="0"/>
    <n v="0"/>
    <n v="1"/>
    <n v="0"/>
    <n v="0"/>
    <n v="0"/>
    <n v="0"/>
    <n v="1"/>
    <n v="0"/>
    <n v="0"/>
    <x v="740"/>
    <n v="767"/>
    <n v="1"/>
    <x v="2"/>
    <n v="411"/>
    <s v=""/>
    <s v=""/>
    <s v=""/>
    <s v=""/>
  </r>
  <r>
    <s v="X636"/>
    <x v="1114"/>
    <n v="0"/>
    <n v="1"/>
    <x v="1"/>
    <n v="26"/>
    <n v="523"/>
    <n v="7"/>
    <n v="134"/>
    <n v="37"/>
    <n v="14"/>
    <n v="169"/>
    <n v="4"/>
    <n v="8"/>
    <n v="2"/>
    <n v="10"/>
    <n v="7"/>
    <n v="0"/>
    <n v="0"/>
    <n v="0"/>
    <n v="0"/>
    <n v="0"/>
    <n v="0"/>
    <n v="3"/>
    <n v="11"/>
    <x v="0"/>
    <x v="22"/>
    <n v="2655"/>
    <n v="0"/>
    <n v="0"/>
    <n v="1"/>
    <n v="0"/>
    <n v="0"/>
    <n v="0"/>
    <n v="0"/>
    <n v="1"/>
    <n v="0"/>
    <n v="0"/>
    <x v="741"/>
    <n v="546"/>
    <n v="0"/>
    <x v="2"/>
    <n v="523"/>
    <s v=""/>
    <s v=""/>
    <s v=""/>
    <s v=""/>
  </r>
  <r>
    <s v="X637"/>
    <x v="1115"/>
    <n v="0"/>
    <n v="0"/>
    <x v="0"/>
    <n v="73"/>
    <n v="389"/>
    <n v="91"/>
    <n v="248"/>
    <n v="64"/>
    <n v="49"/>
    <n v="41"/>
    <n v="3"/>
    <n v="6"/>
    <n v="3"/>
    <n v="13"/>
    <n v="5"/>
    <n v="0"/>
    <n v="0"/>
    <n v="0"/>
    <n v="0"/>
    <n v="0"/>
    <n v="0"/>
    <n v="3"/>
    <n v="11"/>
    <x v="1"/>
    <x v="28"/>
    <n v="2756"/>
    <n v="0"/>
    <n v="0"/>
    <n v="1"/>
    <n v="0"/>
    <n v="0"/>
    <n v="0"/>
    <n v="0"/>
    <n v="0"/>
    <n v="0"/>
    <n v="1"/>
    <x v="68"/>
    <n v="800"/>
    <n v="0"/>
    <x v="2"/>
    <n v="389"/>
    <s v=""/>
    <s v=""/>
    <s v=""/>
    <s v=""/>
  </r>
  <r>
    <s v="X646"/>
    <x v="1116"/>
    <n v="0"/>
    <n v="1"/>
    <x v="1"/>
    <n v="47"/>
    <n v="614"/>
    <n v="16"/>
    <n v="132"/>
    <n v="43"/>
    <n v="33"/>
    <n v="33"/>
    <n v="3"/>
    <n v="8"/>
    <n v="5"/>
    <n v="9"/>
    <n v="6"/>
    <n v="0"/>
    <n v="0"/>
    <n v="0"/>
    <n v="0"/>
    <n v="0"/>
    <n v="0"/>
    <n v="3"/>
    <n v="11"/>
    <x v="0"/>
    <x v="24"/>
    <n v="2464"/>
    <n v="0"/>
    <n v="0"/>
    <n v="1"/>
    <n v="0"/>
    <n v="0"/>
    <n v="0"/>
    <n v="0"/>
    <n v="0"/>
    <n v="0"/>
    <n v="1"/>
    <x v="742"/>
    <n v="805"/>
    <n v="0"/>
    <x v="2"/>
    <n v="614"/>
    <s v=""/>
    <s v=""/>
    <s v=""/>
    <s v=""/>
  </r>
  <r>
    <s v="X648"/>
    <x v="1117"/>
    <n v="0"/>
    <n v="1"/>
    <x v="1"/>
    <n v="71"/>
    <n v="430"/>
    <n v="16"/>
    <n v="322"/>
    <n v="43"/>
    <n v="24"/>
    <n v="33"/>
    <n v="5"/>
    <n v="4"/>
    <n v="7"/>
    <n v="11"/>
    <n v="3"/>
    <n v="0"/>
    <n v="0"/>
    <n v="0"/>
    <n v="0"/>
    <n v="0"/>
    <n v="0"/>
    <n v="3"/>
    <n v="11"/>
    <x v="0"/>
    <x v="18"/>
    <n v="2582"/>
    <n v="0"/>
    <n v="0"/>
    <n v="1"/>
    <n v="0"/>
    <n v="0"/>
    <n v="0"/>
    <n v="0"/>
    <n v="1"/>
    <n v="0"/>
    <n v="0"/>
    <x v="69"/>
    <n v="802"/>
    <n v="0"/>
    <x v="2"/>
    <n v="430"/>
    <s v=""/>
    <s v=""/>
    <s v=""/>
    <s v=""/>
  </r>
  <r>
    <s v="X652"/>
    <x v="1118"/>
    <n v="0"/>
    <n v="1"/>
    <x v="1"/>
    <n v="35"/>
    <n v="231"/>
    <n v="161"/>
    <n v="215"/>
    <n v="171"/>
    <n v="30"/>
    <n v="53"/>
    <n v="2"/>
    <n v="8"/>
    <n v="2"/>
    <n v="11"/>
    <n v="5"/>
    <n v="0"/>
    <n v="0"/>
    <n v="0"/>
    <n v="0"/>
    <n v="0"/>
    <n v="0"/>
    <n v="3"/>
    <n v="11"/>
    <x v="0"/>
    <x v="13"/>
    <n v="2628"/>
    <n v="0"/>
    <n v="0"/>
    <n v="1"/>
    <n v="0"/>
    <n v="0"/>
    <n v="0"/>
    <n v="0"/>
    <n v="1"/>
    <n v="0"/>
    <n v="0"/>
    <x v="743"/>
    <n v="755"/>
    <n v="0"/>
    <x v="2"/>
    <n v="231"/>
    <s v=""/>
    <s v=""/>
    <s v=""/>
    <s v=""/>
  </r>
  <r>
    <s v="X653"/>
    <x v="1119"/>
    <n v="0"/>
    <n v="1"/>
    <x v="1"/>
    <n v="84"/>
    <n v="553"/>
    <n v="25"/>
    <n v="142"/>
    <n v="65"/>
    <n v="67"/>
    <n v="8"/>
    <n v="3"/>
    <n v="6"/>
    <n v="3"/>
    <n v="13"/>
    <n v="4"/>
    <n v="0"/>
    <n v="0"/>
    <n v="0"/>
    <n v="0"/>
    <n v="0"/>
    <n v="0"/>
    <n v="3"/>
    <n v="11"/>
    <x v="0"/>
    <x v="26"/>
    <n v="2642"/>
    <n v="0"/>
    <n v="0"/>
    <n v="1"/>
    <n v="0"/>
    <n v="0"/>
    <n v="0"/>
    <n v="0"/>
    <n v="0"/>
    <n v="1"/>
    <n v="0"/>
    <x v="391"/>
    <n v="844"/>
    <n v="0"/>
    <x v="2"/>
    <n v="553"/>
    <s v=""/>
    <s v=""/>
    <s v=""/>
    <s v=""/>
  </r>
  <r>
    <s v="X671"/>
    <x v="1120"/>
    <n v="0"/>
    <n v="0"/>
    <x v="0"/>
    <n v="92"/>
    <n v="203"/>
    <n v="35"/>
    <n v="305"/>
    <n v="46"/>
    <n v="17"/>
    <n v="227"/>
    <n v="1"/>
    <n v="2"/>
    <n v="11"/>
    <n v="5"/>
    <n v="1"/>
    <n v="0"/>
    <n v="0"/>
    <n v="0"/>
    <n v="0"/>
    <n v="0"/>
    <n v="0"/>
    <n v="3"/>
    <n v="11"/>
    <x v="0"/>
    <x v="22"/>
    <n v="2197"/>
    <n v="0"/>
    <n v="0"/>
    <n v="1"/>
    <n v="0"/>
    <n v="0"/>
    <n v="0"/>
    <n v="0"/>
    <n v="1"/>
    <n v="0"/>
    <n v="0"/>
    <x v="744"/>
    <n v="379"/>
    <n v="0"/>
    <x v="2"/>
    <n v="203"/>
    <s v=""/>
    <s v=""/>
    <s v=""/>
    <s v=""/>
  </r>
  <r>
    <s v="X673"/>
    <x v="1121"/>
    <n v="0"/>
    <n v="1"/>
    <x v="1"/>
    <n v="30"/>
    <n v="420"/>
    <n v="15"/>
    <n v="186"/>
    <n v="151"/>
    <n v="38"/>
    <n v="15"/>
    <n v="3"/>
    <n v="5"/>
    <n v="3"/>
    <n v="13"/>
    <n v="3"/>
    <n v="0"/>
    <n v="0"/>
    <n v="0"/>
    <n v="0"/>
    <n v="0"/>
    <n v="0"/>
    <n v="3"/>
    <n v="11"/>
    <x v="0"/>
    <x v="1"/>
    <n v="2682"/>
    <n v="0"/>
    <n v="0"/>
    <n v="1"/>
    <n v="0"/>
    <n v="0"/>
    <n v="0"/>
    <n v="0"/>
    <n v="0"/>
    <n v="1"/>
    <n v="0"/>
    <x v="400"/>
    <n v="795"/>
    <n v="0"/>
    <x v="2"/>
    <n v="420"/>
    <s v=""/>
    <s v=""/>
    <s v=""/>
    <s v=""/>
  </r>
  <r>
    <s v="X675"/>
    <x v="1122"/>
    <n v="0"/>
    <n v="0"/>
    <x v="0"/>
    <n v="45"/>
    <n v="395"/>
    <n v="15"/>
    <n v="263"/>
    <n v="60"/>
    <n v="54"/>
    <n v="38"/>
    <n v="1"/>
    <n v="2"/>
    <n v="3"/>
    <n v="6"/>
    <n v="1"/>
    <n v="0"/>
    <n v="0"/>
    <n v="0"/>
    <n v="0"/>
    <n v="0"/>
    <n v="0"/>
    <n v="3"/>
    <n v="11"/>
    <x v="0"/>
    <x v="42"/>
    <n v="2692"/>
    <n v="0"/>
    <n v="0"/>
    <n v="1"/>
    <n v="0"/>
    <n v="0"/>
    <n v="0"/>
    <n v="0"/>
    <n v="1"/>
    <n v="0"/>
    <n v="0"/>
    <x v="400"/>
    <n v="749"/>
    <n v="0"/>
    <x v="2"/>
    <n v="395"/>
    <s v=""/>
    <s v=""/>
    <s v=""/>
    <s v=""/>
  </r>
  <r>
    <s v="X682"/>
    <x v="1123"/>
    <n v="0"/>
    <n v="0"/>
    <x v="0"/>
    <n v="18"/>
    <n v="279"/>
    <n v="172"/>
    <n v="74"/>
    <n v="38"/>
    <n v="8"/>
    <n v="246"/>
    <n v="1"/>
    <n v="2"/>
    <n v="10"/>
    <n v="10"/>
    <n v="1"/>
    <n v="0"/>
    <n v="0"/>
    <n v="0"/>
    <n v="0"/>
    <n v="0"/>
    <n v="0"/>
    <n v="3"/>
    <n v="11"/>
    <x v="0"/>
    <x v="37"/>
    <n v="2418"/>
    <n v="0"/>
    <n v="0"/>
    <n v="1"/>
    <n v="0"/>
    <n v="0"/>
    <n v="1"/>
    <n v="0"/>
    <n v="0"/>
    <n v="0"/>
    <n v="0"/>
    <x v="745"/>
    <n v="325"/>
    <n v="0"/>
    <x v="2"/>
    <n v="279"/>
    <s v=""/>
    <s v=""/>
    <s v=""/>
    <s v=""/>
  </r>
  <r>
    <s v="X685"/>
    <x v="1124"/>
    <n v="0"/>
    <n v="0"/>
    <x v="0"/>
    <n v="71"/>
    <n v="479"/>
    <n v="35"/>
    <n v="179"/>
    <n v="28"/>
    <n v="7"/>
    <n v="85"/>
    <n v="1"/>
    <n v="5"/>
    <n v="3"/>
    <n v="12"/>
    <n v="2"/>
    <n v="0"/>
    <n v="1"/>
    <n v="0"/>
    <n v="0"/>
    <n v="0"/>
    <n v="0"/>
    <n v="3"/>
    <n v="11"/>
    <x v="0"/>
    <x v="21"/>
    <n v="2172"/>
    <n v="0"/>
    <n v="0"/>
    <n v="1"/>
    <n v="0"/>
    <n v="0"/>
    <n v="0"/>
    <n v="0"/>
    <n v="1"/>
    <n v="0"/>
    <n v="0"/>
    <x v="71"/>
    <n v="643"/>
    <n v="1"/>
    <x v="2"/>
    <n v="479"/>
    <s v=""/>
    <s v=""/>
    <s v=""/>
    <s v=""/>
  </r>
  <r>
    <s v="X688"/>
    <x v="1125"/>
    <n v="0"/>
    <n v="0"/>
    <x v="0"/>
    <n v="76"/>
    <n v="618"/>
    <n v="15"/>
    <n v="106"/>
    <n v="20"/>
    <n v="7"/>
    <n v="45"/>
    <n v="1"/>
    <n v="11"/>
    <n v="2"/>
    <n v="8"/>
    <n v="6"/>
    <n v="0"/>
    <n v="1"/>
    <n v="0"/>
    <n v="0"/>
    <n v="0"/>
    <n v="0"/>
    <n v="3"/>
    <n v="11"/>
    <x v="0"/>
    <x v="18"/>
    <n v="2419"/>
    <n v="0"/>
    <n v="0"/>
    <n v="1"/>
    <n v="0"/>
    <n v="0"/>
    <n v="0"/>
    <n v="0"/>
    <n v="0"/>
    <n v="0"/>
    <n v="1"/>
    <x v="72"/>
    <n v="721"/>
    <n v="1"/>
    <x v="2"/>
    <n v="618"/>
    <s v=""/>
    <s v=""/>
    <s v=""/>
    <s v=""/>
  </r>
  <r>
    <s v="X691"/>
    <x v="1126"/>
    <n v="1"/>
    <n v="0"/>
    <x v="1"/>
    <n v="70"/>
    <n v="218"/>
    <n v="63"/>
    <n v="282"/>
    <n v="137"/>
    <n v="35"/>
    <n v="70"/>
    <n v="4"/>
    <n v="5"/>
    <n v="3"/>
    <n v="12"/>
    <n v="4"/>
    <n v="0"/>
    <n v="0"/>
    <n v="0"/>
    <n v="0"/>
    <n v="0"/>
    <n v="0"/>
    <n v="3"/>
    <n v="11"/>
    <x v="0"/>
    <x v="40"/>
    <n v="2290"/>
    <n v="0"/>
    <n v="0"/>
    <n v="1"/>
    <n v="0"/>
    <n v="0"/>
    <n v="0"/>
    <n v="0"/>
    <n v="1"/>
    <n v="0"/>
    <n v="0"/>
    <x v="403"/>
    <n v="665"/>
    <n v="0"/>
    <x v="2"/>
    <n v="218"/>
    <s v=""/>
    <s v=""/>
    <s v=""/>
    <s v=""/>
  </r>
  <r>
    <s v="X693"/>
    <x v="1127"/>
    <n v="0"/>
    <n v="0"/>
    <x v="0"/>
    <n v="99"/>
    <n v="273"/>
    <n v="86"/>
    <n v="208"/>
    <n v="177"/>
    <n v="14"/>
    <n v="43"/>
    <n v="1"/>
    <n v="2"/>
    <n v="3"/>
    <n v="5"/>
    <n v="1"/>
    <n v="0"/>
    <n v="0"/>
    <n v="0"/>
    <n v="0"/>
    <n v="0"/>
    <n v="0"/>
    <n v="3"/>
    <n v="11"/>
    <x v="0"/>
    <x v="24"/>
    <n v="2193"/>
    <n v="0"/>
    <n v="0"/>
    <n v="1"/>
    <n v="0"/>
    <n v="0"/>
    <n v="0"/>
    <n v="0"/>
    <n v="1"/>
    <n v="0"/>
    <n v="0"/>
    <x v="746"/>
    <n v="715"/>
    <n v="0"/>
    <x v="2"/>
    <n v="273"/>
    <s v=""/>
    <s v=""/>
    <s v=""/>
    <s v=""/>
  </r>
  <r>
    <s v="X695"/>
    <x v="1128"/>
    <n v="0"/>
    <n v="1"/>
    <x v="1"/>
    <n v="58"/>
    <n v="654"/>
    <n v="7"/>
    <n v="92"/>
    <n v="0"/>
    <n v="15"/>
    <n v="30"/>
    <n v="7"/>
    <n v="9"/>
    <n v="4"/>
    <n v="8"/>
    <n v="6"/>
    <n v="0"/>
    <n v="1"/>
    <n v="1"/>
    <n v="0"/>
    <n v="0"/>
    <n v="0"/>
    <n v="3"/>
    <n v="11"/>
    <x v="0"/>
    <x v="12"/>
    <n v="2322"/>
    <n v="0"/>
    <n v="0"/>
    <n v="1"/>
    <n v="0"/>
    <n v="0"/>
    <n v="0"/>
    <n v="0"/>
    <n v="1"/>
    <n v="0"/>
    <n v="0"/>
    <x v="747"/>
    <n v="738"/>
    <n v="2"/>
    <x v="2"/>
    <n v="654"/>
    <s v=""/>
    <s v=""/>
    <s v=""/>
    <s v=""/>
  </r>
  <r>
    <s v="X700"/>
    <x v="1129"/>
    <n v="1"/>
    <n v="0"/>
    <x v="1"/>
    <n v="57"/>
    <n v="308"/>
    <n v="85"/>
    <n v="137"/>
    <n v="102"/>
    <n v="45"/>
    <n v="118"/>
    <n v="2"/>
    <n v="6"/>
    <n v="2"/>
    <n v="11"/>
    <n v="5"/>
    <n v="0"/>
    <n v="0"/>
    <n v="0"/>
    <n v="0"/>
    <n v="0"/>
    <n v="0"/>
    <n v="3"/>
    <n v="11"/>
    <x v="0"/>
    <x v="16"/>
    <n v="2644"/>
    <n v="0"/>
    <n v="0"/>
    <n v="1"/>
    <n v="0"/>
    <n v="0"/>
    <n v="0"/>
    <n v="0"/>
    <n v="0"/>
    <n v="0"/>
    <n v="1"/>
    <x v="74"/>
    <n v="559"/>
    <n v="0"/>
    <x v="2"/>
    <n v="308"/>
    <s v=""/>
    <s v=""/>
    <s v=""/>
    <s v=""/>
  </r>
  <r>
    <s v="X711"/>
    <x v="1130"/>
    <n v="0"/>
    <n v="1"/>
    <x v="1"/>
    <n v="59"/>
    <n v="371"/>
    <n v="17"/>
    <n v="238"/>
    <n v="23"/>
    <n v="24"/>
    <n v="106"/>
    <n v="3"/>
    <n v="7"/>
    <n v="5"/>
    <n v="11"/>
    <n v="5"/>
    <n v="0"/>
    <n v="0"/>
    <n v="0"/>
    <n v="0"/>
    <n v="0"/>
    <n v="0"/>
    <n v="3"/>
    <n v="11"/>
    <x v="0"/>
    <x v="10"/>
    <n v="2509"/>
    <n v="0"/>
    <n v="0"/>
    <n v="1"/>
    <n v="0"/>
    <n v="0"/>
    <n v="0"/>
    <n v="0"/>
    <n v="1"/>
    <n v="0"/>
    <n v="0"/>
    <x v="748"/>
    <n v="567"/>
    <n v="0"/>
    <x v="2"/>
    <n v="371"/>
    <s v=""/>
    <s v=""/>
    <s v=""/>
    <s v=""/>
  </r>
  <r>
    <s v="X722"/>
    <x v="1131"/>
    <n v="0"/>
    <n v="1"/>
    <x v="1"/>
    <n v="60"/>
    <n v="547"/>
    <n v="7"/>
    <n v="140"/>
    <n v="0"/>
    <n v="7"/>
    <n v="63"/>
    <n v="3"/>
    <n v="7"/>
    <n v="5"/>
    <n v="8"/>
    <n v="5"/>
    <n v="0"/>
    <n v="0"/>
    <n v="0"/>
    <n v="0"/>
    <n v="0"/>
    <n v="0"/>
    <n v="3"/>
    <n v="11"/>
    <x v="0"/>
    <x v="34"/>
    <n v="2711"/>
    <n v="0"/>
    <n v="0"/>
    <n v="1"/>
    <n v="0"/>
    <n v="0"/>
    <n v="0"/>
    <n v="0"/>
    <n v="0"/>
    <n v="1"/>
    <n v="0"/>
    <x v="749"/>
    <n v="638"/>
    <n v="0"/>
    <x v="2"/>
    <n v="547"/>
    <s v=""/>
    <s v=""/>
    <s v=""/>
    <s v=""/>
  </r>
  <r>
    <s v="X724"/>
    <x v="1132"/>
    <n v="0"/>
    <n v="1"/>
    <x v="1"/>
    <n v="30"/>
    <n v="479"/>
    <n v="5"/>
    <n v="82"/>
    <n v="7"/>
    <n v="17"/>
    <n v="171"/>
    <n v="2"/>
    <n v="7"/>
    <n v="6"/>
    <n v="5"/>
    <n v="5"/>
    <n v="1"/>
    <n v="0"/>
    <n v="0"/>
    <n v="0"/>
    <n v="0"/>
    <n v="0"/>
    <n v="3"/>
    <n v="11"/>
    <x v="0"/>
    <x v="11"/>
    <n v="2259"/>
    <n v="0"/>
    <n v="0"/>
    <n v="1"/>
    <n v="0"/>
    <n v="0"/>
    <n v="0"/>
    <n v="0"/>
    <n v="1"/>
    <n v="0"/>
    <n v="0"/>
    <x v="750"/>
    <n v="419"/>
    <n v="1"/>
    <x v="2"/>
    <n v="479"/>
    <s v=""/>
    <s v=""/>
    <s v=""/>
    <s v=""/>
  </r>
  <r>
    <s v="X727"/>
    <x v="1133"/>
    <n v="0"/>
    <n v="1"/>
    <x v="1"/>
    <n v="4"/>
    <n v="381"/>
    <n v="28"/>
    <n v="215"/>
    <n v="84"/>
    <n v="28"/>
    <n v="21"/>
    <n v="2"/>
    <n v="6"/>
    <n v="5"/>
    <n v="9"/>
    <n v="3"/>
    <n v="0"/>
    <n v="0"/>
    <n v="0"/>
    <n v="0"/>
    <n v="0"/>
    <n v="0"/>
    <n v="3"/>
    <n v="11"/>
    <x v="0"/>
    <x v="17"/>
    <n v="2425"/>
    <n v="0"/>
    <n v="0"/>
    <n v="1"/>
    <n v="0"/>
    <n v="0"/>
    <n v="0"/>
    <n v="0"/>
    <n v="1"/>
    <n v="0"/>
    <n v="0"/>
    <x v="751"/>
    <n v="715"/>
    <n v="0"/>
    <x v="2"/>
    <n v="381"/>
    <s v=""/>
    <s v=""/>
    <s v=""/>
    <s v=""/>
  </r>
  <r>
    <s v="X728"/>
    <x v="1134"/>
    <n v="0"/>
    <n v="0"/>
    <x v="0"/>
    <n v="71"/>
    <n v="160"/>
    <n v="80"/>
    <n v="369"/>
    <n v="67"/>
    <n v="39"/>
    <n v="41"/>
    <n v="1"/>
    <n v="3"/>
    <n v="3"/>
    <n v="8"/>
    <n v="1"/>
    <n v="0"/>
    <n v="0"/>
    <n v="0"/>
    <n v="0"/>
    <n v="0"/>
    <n v="0"/>
    <n v="3"/>
    <n v="11"/>
    <x v="0"/>
    <x v="38"/>
    <n v="2765"/>
    <n v="0"/>
    <n v="0"/>
    <n v="1"/>
    <n v="0"/>
    <n v="0"/>
    <n v="1"/>
    <n v="0"/>
    <n v="0"/>
    <n v="0"/>
    <n v="0"/>
    <x v="752"/>
    <n v="674"/>
    <n v="0"/>
    <x v="2"/>
    <n v="160"/>
    <s v=""/>
    <s v=""/>
    <s v=""/>
    <s v=""/>
  </r>
  <r>
    <s v="X747"/>
    <x v="1135"/>
    <n v="0"/>
    <n v="0"/>
    <x v="0"/>
    <n v="95"/>
    <n v="490"/>
    <n v="44"/>
    <n v="125"/>
    <n v="29"/>
    <n v="20"/>
    <n v="22"/>
    <n v="1"/>
    <n v="6"/>
    <n v="7"/>
    <n v="11"/>
    <n v="3"/>
    <n v="0"/>
    <n v="1"/>
    <n v="1"/>
    <n v="0"/>
    <n v="0"/>
    <n v="0"/>
    <n v="3"/>
    <n v="11"/>
    <x v="1"/>
    <x v="50"/>
    <n v="2702"/>
    <n v="0"/>
    <n v="0"/>
    <n v="1"/>
    <n v="0"/>
    <n v="0"/>
    <n v="0"/>
    <n v="0"/>
    <n v="1"/>
    <n v="0"/>
    <n v="0"/>
    <x v="82"/>
    <n v="686"/>
    <n v="2"/>
    <x v="2"/>
    <n v="490"/>
    <s v=""/>
    <s v=""/>
    <s v=""/>
    <s v=""/>
  </r>
  <r>
    <s v="X754"/>
    <x v="1136"/>
    <n v="0"/>
    <n v="0"/>
    <x v="0"/>
    <n v="1"/>
    <n v="184"/>
    <n v="174"/>
    <n v="256"/>
    <n v="50"/>
    <n v="30"/>
    <n v="32"/>
    <n v="1"/>
    <n v="5"/>
    <n v="4"/>
    <n v="6"/>
    <n v="2"/>
    <n v="0"/>
    <n v="0"/>
    <n v="0"/>
    <n v="0"/>
    <n v="0"/>
    <n v="0"/>
    <n v="3"/>
    <n v="11"/>
    <x v="0"/>
    <x v="3"/>
    <n v="2188"/>
    <n v="0"/>
    <n v="0"/>
    <n v="1"/>
    <n v="0"/>
    <n v="0"/>
    <n v="0"/>
    <n v="0"/>
    <n v="1"/>
    <n v="0"/>
    <n v="0"/>
    <x v="753"/>
    <n v="662"/>
    <n v="0"/>
    <x v="2"/>
    <n v="184"/>
    <s v=""/>
    <s v=""/>
    <s v=""/>
    <s v=""/>
  </r>
  <r>
    <s v="X762"/>
    <x v="1137"/>
    <n v="1"/>
    <n v="0"/>
    <x v="1"/>
    <n v="28"/>
    <n v="342"/>
    <n v="32"/>
    <n v="230"/>
    <n v="34"/>
    <n v="32"/>
    <n v="40"/>
    <n v="5"/>
    <n v="10"/>
    <n v="5"/>
    <n v="4"/>
    <n v="9"/>
    <n v="1"/>
    <n v="0"/>
    <n v="0"/>
    <n v="0"/>
    <n v="0"/>
    <n v="0"/>
    <n v="3"/>
    <n v="11"/>
    <x v="0"/>
    <x v="45"/>
    <n v="2615"/>
    <n v="0"/>
    <n v="0"/>
    <n v="1"/>
    <n v="0"/>
    <n v="0"/>
    <n v="1"/>
    <n v="0"/>
    <n v="0"/>
    <n v="0"/>
    <n v="0"/>
    <x v="754"/>
    <n v="630"/>
    <n v="1"/>
    <x v="2"/>
    <n v="342"/>
    <s v=""/>
    <s v=""/>
    <s v=""/>
    <s v=""/>
  </r>
  <r>
    <s v="X764"/>
    <x v="1138"/>
    <n v="0"/>
    <n v="1"/>
    <x v="1"/>
    <n v="0"/>
    <n v="266"/>
    <n v="21"/>
    <n v="300"/>
    <n v="65"/>
    <n v="8"/>
    <n v="44"/>
    <n v="4"/>
    <n v="8"/>
    <n v="8"/>
    <n v="6"/>
    <n v="6"/>
    <n v="0"/>
    <n v="0"/>
    <n v="0"/>
    <n v="0"/>
    <n v="0"/>
    <n v="0"/>
    <n v="3"/>
    <n v="11"/>
    <x v="0"/>
    <x v="28"/>
    <n v="2742"/>
    <n v="0"/>
    <n v="0"/>
    <n v="1"/>
    <n v="0"/>
    <n v="0"/>
    <n v="0"/>
    <n v="0"/>
    <n v="1"/>
    <n v="0"/>
    <n v="0"/>
    <x v="423"/>
    <n v="616"/>
    <n v="0"/>
    <x v="2"/>
    <n v="266"/>
    <s v=""/>
    <s v=""/>
    <s v=""/>
    <s v=""/>
  </r>
  <r>
    <s v="X767"/>
    <x v="1139"/>
    <n v="0"/>
    <n v="1"/>
    <x v="1"/>
    <n v="94"/>
    <n v="263"/>
    <n v="5"/>
    <n v="233"/>
    <n v="69"/>
    <n v="41"/>
    <n v="83"/>
    <n v="4"/>
    <n v="5"/>
    <n v="5"/>
    <n v="8"/>
    <n v="5"/>
    <n v="0"/>
    <n v="0"/>
    <n v="0"/>
    <n v="0"/>
    <n v="0"/>
    <n v="0"/>
    <n v="3"/>
    <n v="11"/>
    <x v="0"/>
    <x v="22"/>
    <n v="2840"/>
    <n v="0"/>
    <n v="0"/>
    <n v="1"/>
    <n v="0"/>
    <n v="0"/>
    <n v="0"/>
    <n v="0"/>
    <n v="1"/>
    <n v="0"/>
    <n v="0"/>
    <x v="755"/>
    <n v="528"/>
    <n v="0"/>
    <x v="2"/>
    <n v="263"/>
    <s v=""/>
    <s v=""/>
    <s v=""/>
    <s v=""/>
  </r>
  <r>
    <s v="X769"/>
    <x v="1140"/>
    <n v="0"/>
    <n v="1"/>
    <x v="1"/>
    <n v="65"/>
    <n v="404"/>
    <n v="0"/>
    <n v="92"/>
    <n v="28"/>
    <n v="27"/>
    <n v="142"/>
    <n v="2"/>
    <n v="6"/>
    <n v="2"/>
    <n v="9"/>
    <n v="4"/>
    <n v="0"/>
    <n v="0"/>
    <n v="0"/>
    <n v="0"/>
    <n v="0"/>
    <n v="0"/>
    <n v="3"/>
    <n v="11"/>
    <x v="0"/>
    <x v="28"/>
    <n v="2836"/>
    <n v="0"/>
    <n v="0"/>
    <n v="1"/>
    <n v="0"/>
    <n v="0"/>
    <n v="0"/>
    <n v="0"/>
    <n v="1"/>
    <n v="0"/>
    <n v="0"/>
    <x v="756"/>
    <n v="409"/>
    <n v="0"/>
    <x v="2"/>
    <n v="404"/>
    <s v=""/>
    <s v=""/>
    <s v=""/>
    <s v=""/>
  </r>
  <r>
    <s v="X771"/>
    <x v="1141"/>
    <n v="0"/>
    <n v="0"/>
    <x v="0"/>
    <n v="92"/>
    <n v="202"/>
    <n v="47"/>
    <n v="197"/>
    <n v="55"/>
    <n v="42"/>
    <n v="149"/>
    <n v="1"/>
    <n v="5"/>
    <n v="4"/>
    <n v="8"/>
    <n v="4"/>
    <n v="0"/>
    <n v="0"/>
    <n v="0"/>
    <n v="0"/>
    <n v="0"/>
    <n v="0"/>
    <n v="3"/>
    <n v="11"/>
    <x v="0"/>
    <x v="50"/>
    <n v="2582"/>
    <n v="0"/>
    <n v="0"/>
    <n v="1"/>
    <n v="0"/>
    <n v="0"/>
    <n v="0"/>
    <n v="0"/>
    <n v="1"/>
    <n v="0"/>
    <n v="0"/>
    <x v="757"/>
    <n v="394"/>
    <n v="0"/>
    <x v="2"/>
    <n v="202"/>
    <s v=""/>
    <s v=""/>
    <s v=""/>
    <s v=""/>
  </r>
  <r>
    <s v="X775"/>
    <x v="1142"/>
    <n v="0"/>
    <n v="1"/>
    <x v="1"/>
    <n v="45"/>
    <n v="494"/>
    <n v="5"/>
    <n v="82"/>
    <n v="7"/>
    <n v="0"/>
    <n v="100"/>
    <n v="3"/>
    <n v="7"/>
    <n v="2"/>
    <n v="9"/>
    <n v="7"/>
    <n v="0"/>
    <n v="0"/>
    <n v="0"/>
    <n v="0"/>
    <n v="0"/>
    <n v="0"/>
    <n v="3"/>
    <n v="11"/>
    <x v="0"/>
    <x v="31"/>
    <n v="2504"/>
    <n v="0"/>
    <n v="0"/>
    <n v="1"/>
    <n v="0"/>
    <n v="0"/>
    <n v="0"/>
    <n v="0"/>
    <n v="1"/>
    <n v="0"/>
    <n v="0"/>
    <x v="758"/>
    <n v="488"/>
    <n v="0"/>
    <x v="2"/>
    <n v="494"/>
    <s v=""/>
    <s v=""/>
    <s v=""/>
    <s v=""/>
  </r>
  <r>
    <s v="X776"/>
    <x v="1143"/>
    <n v="0"/>
    <n v="1"/>
    <x v="1"/>
    <n v="3"/>
    <n v="502"/>
    <n v="19"/>
    <n v="132"/>
    <n v="0"/>
    <n v="6"/>
    <n v="26"/>
    <n v="6"/>
    <n v="6"/>
    <n v="2"/>
    <n v="11"/>
    <n v="6"/>
    <n v="0"/>
    <n v="0"/>
    <n v="0"/>
    <n v="0"/>
    <n v="0"/>
    <n v="0"/>
    <n v="3"/>
    <n v="11"/>
    <x v="0"/>
    <x v="36"/>
    <n v="2702"/>
    <n v="0"/>
    <n v="0"/>
    <n v="1"/>
    <n v="0"/>
    <n v="0"/>
    <n v="0"/>
    <n v="0"/>
    <n v="0"/>
    <n v="0"/>
    <n v="1"/>
    <x v="426"/>
    <n v="633"/>
    <n v="0"/>
    <x v="2"/>
    <n v="502"/>
    <s v=""/>
    <s v=""/>
    <s v=""/>
    <s v=""/>
  </r>
  <r>
    <s v="X783"/>
    <x v="1144"/>
    <n v="0"/>
    <n v="0"/>
    <x v="0"/>
    <n v="94"/>
    <n v="351"/>
    <n v="16"/>
    <n v="156"/>
    <n v="7"/>
    <n v="5"/>
    <n v="145"/>
    <n v="1"/>
    <n v="6"/>
    <n v="4"/>
    <n v="7"/>
    <n v="6"/>
    <n v="0"/>
    <n v="0"/>
    <n v="0"/>
    <n v="0"/>
    <n v="0"/>
    <n v="0"/>
    <n v="3"/>
    <n v="11"/>
    <x v="0"/>
    <x v="49"/>
    <n v="2816"/>
    <n v="0"/>
    <n v="0"/>
    <n v="1"/>
    <n v="0"/>
    <n v="0"/>
    <n v="0"/>
    <n v="0"/>
    <n v="1"/>
    <n v="0"/>
    <n v="0"/>
    <x v="429"/>
    <n v="390"/>
    <n v="0"/>
    <x v="2"/>
    <n v="351"/>
    <s v=""/>
    <s v=""/>
    <s v=""/>
    <s v=""/>
  </r>
  <r>
    <s v="X784"/>
    <x v="1145"/>
    <n v="0"/>
    <n v="1"/>
    <x v="1"/>
    <n v="24"/>
    <n v="580"/>
    <n v="6"/>
    <n v="58"/>
    <n v="8"/>
    <n v="0"/>
    <n v="27"/>
    <n v="3"/>
    <n v="7"/>
    <n v="6"/>
    <n v="6"/>
    <n v="4"/>
    <n v="1"/>
    <n v="0"/>
    <n v="0"/>
    <n v="0"/>
    <n v="0"/>
    <n v="0"/>
    <n v="3"/>
    <n v="11"/>
    <x v="0"/>
    <x v="5"/>
    <n v="2330"/>
    <n v="0"/>
    <n v="0"/>
    <n v="1"/>
    <n v="0"/>
    <n v="0"/>
    <n v="0"/>
    <n v="0"/>
    <n v="0"/>
    <n v="0"/>
    <n v="1"/>
    <x v="759"/>
    <n v="625"/>
    <n v="1"/>
    <x v="2"/>
    <n v="580"/>
    <s v=""/>
    <s v=""/>
    <s v=""/>
    <s v=""/>
  </r>
  <r>
    <s v="X787"/>
    <x v="1146"/>
    <n v="0"/>
    <n v="0"/>
    <x v="0"/>
    <n v="19"/>
    <n v="365"/>
    <n v="32"/>
    <n v="117"/>
    <n v="34"/>
    <n v="110"/>
    <n v="6"/>
    <n v="1"/>
    <n v="3"/>
    <n v="3"/>
    <n v="13"/>
    <n v="2"/>
    <n v="0"/>
    <n v="0"/>
    <n v="0"/>
    <n v="0"/>
    <n v="0"/>
    <n v="0"/>
    <n v="3"/>
    <n v="11"/>
    <x v="0"/>
    <x v="8"/>
    <n v="2347"/>
    <n v="0"/>
    <n v="0"/>
    <n v="1"/>
    <n v="0"/>
    <n v="0"/>
    <n v="0"/>
    <n v="0"/>
    <n v="0"/>
    <n v="0"/>
    <n v="1"/>
    <x v="431"/>
    <n v="652"/>
    <n v="0"/>
    <x v="2"/>
    <n v="365"/>
    <s v=""/>
    <s v=""/>
    <s v=""/>
    <s v=""/>
  </r>
  <r>
    <s v="X799"/>
    <x v="1147"/>
    <n v="1"/>
    <n v="1"/>
    <x v="2"/>
    <n v="9"/>
    <n v="392"/>
    <n v="5"/>
    <n v="91"/>
    <n v="28"/>
    <n v="26"/>
    <n v="112"/>
    <n v="8"/>
    <n v="7"/>
    <n v="3"/>
    <n v="7"/>
    <n v="8"/>
    <n v="0"/>
    <n v="0"/>
    <n v="0"/>
    <n v="0"/>
    <n v="0"/>
    <n v="0"/>
    <n v="3"/>
    <n v="11"/>
    <x v="1"/>
    <x v="4"/>
    <n v="2590"/>
    <n v="0"/>
    <n v="0"/>
    <n v="1"/>
    <n v="0"/>
    <n v="0"/>
    <n v="0"/>
    <n v="0"/>
    <n v="1"/>
    <n v="0"/>
    <n v="0"/>
    <x v="760"/>
    <n v="430"/>
    <n v="0"/>
    <x v="2"/>
    <n v="392"/>
    <s v=""/>
    <s v=""/>
    <s v=""/>
    <s v=""/>
  </r>
  <r>
    <s v="X800"/>
    <x v="1148"/>
    <n v="0"/>
    <n v="0"/>
    <x v="0"/>
    <n v="23"/>
    <n v="124"/>
    <n v="83"/>
    <n v="267"/>
    <n v="85"/>
    <n v="59"/>
    <n v="35"/>
    <n v="2"/>
    <n v="5"/>
    <n v="2"/>
    <n v="11"/>
    <n v="5"/>
    <n v="0"/>
    <n v="0"/>
    <n v="0"/>
    <n v="0"/>
    <n v="0"/>
    <n v="0"/>
    <n v="3"/>
    <n v="11"/>
    <x v="1"/>
    <x v="19"/>
    <n v="2694"/>
    <n v="0"/>
    <n v="0"/>
    <n v="1"/>
    <n v="0"/>
    <n v="0"/>
    <n v="0"/>
    <n v="0"/>
    <n v="0"/>
    <n v="0"/>
    <n v="1"/>
    <x v="435"/>
    <n v="583"/>
    <n v="0"/>
    <x v="2"/>
    <n v="124"/>
    <s v=""/>
    <s v=""/>
    <s v=""/>
    <s v=""/>
  </r>
  <r>
    <s v="X806"/>
    <x v="1149"/>
    <n v="0"/>
    <n v="1"/>
    <x v="1"/>
    <n v="23"/>
    <n v="240"/>
    <n v="90"/>
    <n v="216"/>
    <n v="63"/>
    <n v="6"/>
    <n v="24"/>
    <n v="4"/>
    <n v="4"/>
    <n v="4"/>
    <n v="10"/>
    <n v="3"/>
    <n v="0"/>
    <n v="0"/>
    <n v="0"/>
    <n v="0"/>
    <n v="0"/>
    <n v="0"/>
    <n v="3"/>
    <n v="11"/>
    <x v="0"/>
    <x v="31"/>
    <n v="2552"/>
    <n v="0"/>
    <n v="0"/>
    <n v="1"/>
    <n v="0"/>
    <n v="0"/>
    <n v="0"/>
    <n v="0"/>
    <n v="1"/>
    <n v="0"/>
    <n v="0"/>
    <x v="761"/>
    <n v="591"/>
    <n v="0"/>
    <x v="2"/>
    <n v="240"/>
    <s v=""/>
    <s v=""/>
    <s v=""/>
    <s v=""/>
  </r>
  <r>
    <s v="X810"/>
    <x v="1150"/>
    <n v="0"/>
    <n v="0"/>
    <x v="0"/>
    <n v="46"/>
    <n v="273"/>
    <n v="11"/>
    <n v="178"/>
    <n v="62"/>
    <n v="83"/>
    <n v="29"/>
    <n v="2"/>
    <n v="8"/>
    <n v="4"/>
    <n v="6"/>
    <n v="6"/>
    <n v="0"/>
    <n v="0"/>
    <n v="0"/>
    <n v="0"/>
    <n v="0"/>
    <n v="0"/>
    <n v="3"/>
    <n v="11"/>
    <x v="0"/>
    <x v="20"/>
    <n v="2397"/>
    <n v="0"/>
    <n v="0"/>
    <n v="1"/>
    <n v="0"/>
    <n v="0"/>
    <n v="0"/>
    <n v="0"/>
    <n v="1"/>
    <n v="0"/>
    <n v="0"/>
    <x v="762"/>
    <n v="578"/>
    <n v="0"/>
    <x v="2"/>
    <n v="273"/>
    <s v=""/>
    <s v=""/>
    <s v=""/>
    <s v=""/>
  </r>
  <r>
    <s v="X813"/>
    <x v="1151"/>
    <n v="0"/>
    <n v="0"/>
    <x v="0"/>
    <n v="68"/>
    <n v="182"/>
    <n v="17"/>
    <n v="259"/>
    <n v="77"/>
    <n v="70"/>
    <n v="29"/>
    <n v="1"/>
    <n v="6"/>
    <n v="2"/>
    <n v="10"/>
    <n v="4"/>
    <n v="0"/>
    <n v="0"/>
    <n v="0"/>
    <n v="0"/>
    <n v="0"/>
    <n v="0"/>
    <n v="3"/>
    <n v="11"/>
    <x v="0"/>
    <x v="44"/>
    <n v="2221"/>
    <n v="0"/>
    <n v="0"/>
    <n v="1"/>
    <n v="0"/>
    <n v="0"/>
    <n v="0"/>
    <n v="0"/>
    <n v="0"/>
    <n v="0"/>
    <n v="1"/>
    <x v="763"/>
    <n v="576"/>
    <n v="0"/>
    <x v="2"/>
    <n v="182"/>
    <s v=""/>
    <s v=""/>
    <s v=""/>
    <s v=""/>
  </r>
  <r>
    <s v="X815"/>
    <x v="1152"/>
    <n v="1"/>
    <n v="1"/>
    <x v="2"/>
    <n v="42"/>
    <n v="534"/>
    <n v="5"/>
    <n v="47"/>
    <n v="0"/>
    <n v="5"/>
    <n v="41"/>
    <n v="5"/>
    <n v="11"/>
    <n v="1"/>
    <n v="6"/>
    <n v="8"/>
    <n v="0"/>
    <n v="0"/>
    <n v="0"/>
    <n v="0"/>
    <n v="0"/>
    <n v="0"/>
    <n v="3"/>
    <n v="11"/>
    <x v="0"/>
    <x v="2"/>
    <n v="2635"/>
    <n v="0"/>
    <n v="0"/>
    <n v="1"/>
    <n v="0"/>
    <n v="0"/>
    <n v="0"/>
    <n v="0"/>
    <n v="0"/>
    <n v="1"/>
    <n v="0"/>
    <x v="764"/>
    <n v="550"/>
    <n v="0"/>
    <x v="2"/>
    <n v="534"/>
    <s v=""/>
    <s v=""/>
    <s v=""/>
    <s v=""/>
  </r>
  <r>
    <s v="X816"/>
    <x v="1153"/>
    <n v="0"/>
    <n v="1"/>
    <x v="1"/>
    <n v="78"/>
    <n v="424"/>
    <n v="17"/>
    <n v="118"/>
    <n v="7"/>
    <n v="23"/>
    <n v="41"/>
    <n v="6"/>
    <n v="8"/>
    <n v="2"/>
    <n v="8"/>
    <n v="8"/>
    <n v="0"/>
    <n v="0"/>
    <n v="0"/>
    <n v="0"/>
    <n v="0"/>
    <n v="0"/>
    <n v="3"/>
    <n v="11"/>
    <x v="0"/>
    <x v="32"/>
    <n v="2693"/>
    <n v="0"/>
    <n v="0"/>
    <n v="1"/>
    <n v="0"/>
    <n v="0"/>
    <n v="0"/>
    <n v="0"/>
    <n v="1"/>
    <n v="0"/>
    <n v="0"/>
    <x v="765"/>
    <n v="548"/>
    <n v="0"/>
    <x v="2"/>
    <n v="424"/>
    <s v=""/>
    <s v=""/>
    <s v=""/>
    <s v=""/>
  </r>
  <r>
    <s v="X832"/>
    <x v="1154"/>
    <n v="0"/>
    <n v="1"/>
    <x v="1"/>
    <n v="32"/>
    <n v="415"/>
    <n v="5"/>
    <n v="124"/>
    <n v="15"/>
    <n v="35"/>
    <n v="11"/>
    <n v="1"/>
    <n v="5"/>
    <n v="2"/>
    <n v="11"/>
    <n v="3"/>
    <n v="0"/>
    <n v="0"/>
    <n v="0"/>
    <n v="0"/>
    <n v="0"/>
    <n v="0"/>
    <n v="3"/>
    <n v="11"/>
    <x v="0"/>
    <x v="2"/>
    <n v="2427"/>
    <n v="0"/>
    <n v="0"/>
    <n v="1"/>
    <n v="0"/>
    <n v="0"/>
    <n v="0"/>
    <n v="0"/>
    <n v="0"/>
    <n v="0"/>
    <n v="1"/>
    <x v="766"/>
    <n v="583"/>
    <n v="0"/>
    <x v="2"/>
    <n v="415"/>
    <s v=""/>
    <s v=""/>
    <s v=""/>
    <s v=""/>
  </r>
  <r>
    <s v="X846"/>
    <x v="1155"/>
    <n v="0"/>
    <n v="1"/>
    <x v="1"/>
    <n v="69"/>
    <n v="492"/>
    <n v="0"/>
    <n v="37"/>
    <n v="7"/>
    <n v="0"/>
    <n v="42"/>
    <n v="3"/>
    <n v="6"/>
    <n v="3"/>
    <n v="8"/>
    <n v="5"/>
    <n v="0"/>
    <n v="0"/>
    <n v="0"/>
    <n v="0"/>
    <n v="0"/>
    <n v="0"/>
    <n v="3"/>
    <n v="11"/>
    <x v="0"/>
    <x v="13"/>
    <n v="2212"/>
    <n v="0"/>
    <n v="0"/>
    <n v="1"/>
    <n v="0"/>
    <n v="0"/>
    <n v="0"/>
    <n v="0"/>
    <n v="0"/>
    <n v="0"/>
    <n v="1"/>
    <x v="767"/>
    <n v="494"/>
    <n v="0"/>
    <x v="2"/>
    <n v="492"/>
    <s v=""/>
    <s v=""/>
    <s v=""/>
    <s v=""/>
  </r>
  <r>
    <s v="X847"/>
    <x v="552"/>
    <n v="0"/>
    <n v="0"/>
    <x v="0"/>
    <n v="0"/>
    <n v="464"/>
    <n v="5"/>
    <n v="64"/>
    <n v="7"/>
    <n v="0"/>
    <n v="37"/>
    <n v="1"/>
    <n v="7"/>
    <n v="3"/>
    <n v="7"/>
    <n v="5"/>
    <n v="0"/>
    <n v="0"/>
    <n v="0"/>
    <n v="0"/>
    <n v="1"/>
    <n v="0"/>
    <n v="3"/>
    <n v="11"/>
    <x v="1"/>
    <x v="20"/>
    <n v="2173"/>
    <n v="0"/>
    <n v="0"/>
    <n v="1"/>
    <n v="0"/>
    <n v="0"/>
    <n v="0"/>
    <n v="0"/>
    <n v="1"/>
    <n v="0"/>
    <n v="0"/>
    <x v="450"/>
    <n v="503"/>
    <n v="1"/>
    <x v="2"/>
    <n v="464"/>
    <s v=""/>
    <s v=""/>
    <s v=""/>
    <s v=""/>
  </r>
  <r>
    <s v="X850"/>
    <x v="1156"/>
    <n v="0"/>
    <n v="0"/>
    <x v="0"/>
    <n v="75"/>
    <n v="187"/>
    <n v="81"/>
    <n v="149"/>
    <n v="25"/>
    <n v="43"/>
    <n v="91"/>
    <n v="1"/>
    <n v="2"/>
    <n v="2"/>
    <n v="12"/>
    <n v="1"/>
    <n v="0"/>
    <n v="0"/>
    <n v="0"/>
    <n v="0"/>
    <n v="0"/>
    <n v="0"/>
    <n v="3"/>
    <n v="11"/>
    <x v="0"/>
    <x v="35"/>
    <n v="2337"/>
    <n v="0"/>
    <n v="0"/>
    <n v="1"/>
    <n v="0"/>
    <n v="0"/>
    <n v="0"/>
    <n v="0"/>
    <n v="1"/>
    <n v="0"/>
    <n v="0"/>
    <x v="451"/>
    <n v="394"/>
    <n v="0"/>
    <x v="2"/>
    <n v="187"/>
    <s v=""/>
    <s v=""/>
    <s v=""/>
    <s v=""/>
  </r>
  <r>
    <s v="X853"/>
    <x v="1157"/>
    <n v="0"/>
    <n v="2"/>
    <x v="2"/>
    <n v="87"/>
    <n v="327"/>
    <n v="9"/>
    <n v="122"/>
    <n v="19"/>
    <n v="14"/>
    <n v="83"/>
    <n v="5"/>
    <n v="5"/>
    <n v="2"/>
    <n v="9"/>
    <n v="6"/>
    <n v="0"/>
    <n v="0"/>
    <n v="0"/>
    <n v="0"/>
    <n v="0"/>
    <n v="0"/>
    <n v="3"/>
    <n v="11"/>
    <x v="0"/>
    <x v="13"/>
    <n v="2392"/>
    <n v="0"/>
    <n v="0"/>
    <n v="1"/>
    <n v="0"/>
    <n v="0"/>
    <n v="0"/>
    <n v="0"/>
    <n v="0"/>
    <n v="1"/>
    <n v="0"/>
    <x v="768"/>
    <n v="408"/>
    <n v="0"/>
    <x v="2"/>
    <n v="327"/>
    <s v=""/>
    <s v=""/>
    <s v=""/>
    <s v=""/>
  </r>
  <r>
    <s v="X856"/>
    <x v="1158"/>
    <n v="0"/>
    <n v="0"/>
    <x v="0"/>
    <n v="67"/>
    <n v="68"/>
    <n v="0"/>
    <n v="226"/>
    <n v="51"/>
    <n v="157"/>
    <n v="68"/>
    <n v="3"/>
    <n v="10"/>
    <n v="2"/>
    <n v="4"/>
    <n v="9"/>
    <n v="0"/>
    <n v="0"/>
    <n v="0"/>
    <n v="0"/>
    <n v="0"/>
    <n v="0"/>
    <n v="3"/>
    <n v="11"/>
    <x v="0"/>
    <x v="6"/>
    <n v="2741"/>
    <n v="0"/>
    <n v="0"/>
    <n v="1"/>
    <n v="0"/>
    <n v="0"/>
    <n v="0"/>
    <n v="0"/>
    <n v="1"/>
    <n v="0"/>
    <n v="0"/>
    <x v="769"/>
    <n v="434"/>
    <n v="0"/>
    <x v="2"/>
    <n v="68"/>
    <s v=""/>
    <s v=""/>
    <s v=""/>
    <s v=""/>
  </r>
  <r>
    <s v="X857"/>
    <x v="1159"/>
    <n v="0"/>
    <n v="1"/>
    <x v="1"/>
    <n v="14"/>
    <n v="492"/>
    <n v="5"/>
    <n v="32"/>
    <n v="13"/>
    <n v="5"/>
    <n v="21"/>
    <n v="1"/>
    <n v="9"/>
    <n v="1"/>
    <n v="7"/>
    <n v="6"/>
    <n v="0"/>
    <n v="1"/>
    <n v="0"/>
    <n v="0"/>
    <n v="0"/>
    <n v="0"/>
    <n v="3"/>
    <n v="11"/>
    <x v="0"/>
    <x v="4"/>
    <n v="2275"/>
    <n v="0"/>
    <n v="0"/>
    <n v="1"/>
    <n v="0"/>
    <n v="0"/>
    <n v="0"/>
    <n v="0"/>
    <n v="1"/>
    <n v="0"/>
    <n v="0"/>
    <x v="770"/>
    <n v="526"/>
    <n v="1"/>
    <x v="2"/>
    <n v="492"/>
    <s v=""/>
    <s v=""/>
    <s v=""/>
    <s v=""/>
  </r>
  <r>
    <s v="X858"/>
    <x v="1160"/>
    <n v="1"/>
    <n v="1"/>
    <x v="2"/>
    <n v="33"/>
    <n v="245"/>
    <n v="16"/>
    <n v="223"/>
    <n v="21"/>
    <n v="43"/>
    <n v="16"/>
    <n v="2"/>
    <n v="8"/>
    <n v="1"/>
    <n v="8"/>
    <n v="6"/>
    <n v="0"/>
    <n v="0"/>
    <n v="0"/>
    <n v="0"/>
    <n v="0"/>
    <n v="0"/>
    <n v="3"/>
    <n v="11"/>
    <x v="0"/>
    <x v="0"/>
    <n v="2225"/>
    <n v="0"/>
    <n v="0"/>
    <n v="1"/>
    <n v="0"/>
    <n v="0"/>
    <n v="0"/>
    <n v="0"/>
    <n v="1"/>
    <n v="0"/>
    <n v="0"/>
    <x v="771"/>
    <n v="532"/>
    <n v="0"/>
    <x v="2"/>
    <n v="245"/>
    <s v=""/>
    <s v=""/>
    <s v=""/>
    <s v=""/>
  </r>
  <r>
    <s v="X860"/>
    <x v="1161"/>
    <n v="0"/>
    <n v="1"/>
    <x v="1"/>
    <n v="38"/>
    <n v="204"/>
    <n v="97"/>
    <n v="97"/>
    <n v="21"/>
    <n v="118"/>
    <n v="26"/>
    <n v="1"/>
    <n v="5"/>
    <n v="2"/>
    <n v="10"/>
    <n v="4"/>
    <n v="0"/>
    <n v="0"/>
    <n v="0"/>
    <n v="0"/>
    <n v="0"/>
    <n v="0"/>
    <n v="3"/>
    <n v="11"/>
    <x v="0"/>
    <x v="2"/>
    <n v="2578"/>
    <n v="0"/>
    <n v="0"/>
    <n v="1"/>
    <n v="0"/>
    <n v="0"/>
    <n v="1"/>
    <n v="0"/>
    <n v="0"/>
    <n v="0"/>
    <n v="0"/>
    <x v="772"/>
    <n v="511"/>
    <n v="0"/>
    <x v="2"/>
    <n v="204"/>
    <s v=""/>
    <s v=""/>
    <s v=""/>
    <s v=""/>
  </r>
  <r>
    <s v="X864"/>
    <x v="1162"/>
    <n v="1"/>
    <n v="1"/>
    <x v="2"/>
    <n v="64"/>
    <n v="313"/>
    <n v="8"/>
    <n v="104"/>
    <n v="6"/>
    <n v="4"/>
    <n v="126"/>
    <n v="9"/>
    <n v="8"/>
    <n v="1"/>
    <n v="6"/>
    <n v="9"/>
    <n v="0"/>
    <n v="0"/>
    <n v="0"/>
    <n v="0"/>
    <n v="0"/>
    <n v="0"/>
    <n v="3"/>
    <n v="11"/>
    <x v="0"/>
    <x v="14"/>
    <n v="2688"/>
    <n v="0"/>
    <n v="0"/>
    <n v="1"/>
    <n v="0"/>
    <n v="0"/>
    <n v="0"/>
    <n v="0"/>
    <n v="1"/>
    <n v="0"/>
    <n v="0"/>
    <x v="455"/>
    <n v="309"/>
    <n v="0"/>
    <x v="2"/>
    <n v="313"/>
    <s v=""/>
    <s v=""/>
    <s v=""/>
    <s v=""/>
  </r>
  <r>
    <s v="X872"/>
    <x v="1163"/>
    <n v="1"/>
    <n v="0"/>
    <x v="1"/>
    <n v="83"/>
    <n v="191"/>
    <n v="56"/>
    <n v="139"/>
    <n v="51"/>
    <n v="8"/>
    <n v="100"/>
    <n v="4"/>
    <n v="4"/>
    <n v="3"/>
    <n v="8"/>
    <n v="4"/>
    <n v="0"/>
    <n v="0"/>
    <n v="0"/>
    <n v="0"/>
    <n v="0"/>
    <n v="0"/>
    <n v="3"/>
    <n v="11"/>
    <x v="0"/>
    <x v="35"/>
    <n v="2543"/>
    <n v="0"/>
    <n v="0"/>
    <n v="1"/>
    <n v="0"/>
    <n v="0"/>
    <n v="0"/>
    <n v="0"/>
    <n v="1"/>
    <n v="0"/>
    <n v="0"/>
    <x v="773"/>
    <n v="345"/>
    <n v="0"/>
    <x v="2"/>
    <n v="191"/>
    <s v=""/>
    <s v=""/>
    <s v=""/>
    <s v=""/>
  </r>
  <r>
    <s v="X880"/>
    <x v="1164"/>
    <n v="0"/>
    <n v="1"/>
    <x v="1"/>
    <n v="8"/>
    <n v="279"/>
    <n v="83"/>
    <n v="88"/>
    <n v="32"/>
    <n v="14"/>
    <n v="34"/>
    <n v="1"/>
    <n v="4"/>
    <n v="2"/>
    <n v="10"/>
    <n v="3"/>
    <n v="0"/>
    <n v="0"/>
    <n v="0"/>
    <n v="0"/>
    <n v="0"/>
    <n v="0"/>
    <n v="3"/>
    <n v="11"/>
    <x v="0"/>
    <x v="4"/>
    <n v="2506"/>
    <n v="0"/>
    <n v="0"/>
    <n v="1"/>
    <n v="0"/>
    <n v="0"/>
    <n v="0"/>
    <n v="0"/>
    <n v="1"/>
    <n v="0"/>
    <n v="0"/>
    <x v="462"/>
    <n v="462"/>
    <n v="0"/>
    <x v="2"/>
    <n v="279"/>
    <s v=""/>
    <s v=""/>
    <s v=""/>
    <s v=""/>
  </r>
  <r>
    <s v="X884"/>
    <x v="1165"/>
    <n v="1"/>
    <n v="1"/>
    <x v="2"/>
    <n v="35"/>
    <n v="367"/>
    <n v="4"/>
    <n v="51"/>
    <n v="6"/>
    <n v="4"/>
    <n v="95"/>
    <n v="6"/>
    <n v="7"/>
    <n v="2"/>
    <n v="6"/>
    <n v="7"/>
    <n v="0"/>
    <n v="0"/>
    <n v="0"/>
    <n v="1"/>
    <n v="0"/>
    <n v="0"/>
    <n v="3"/>
    <n v="11"/>
    <x v="0"/>
    <x v="3"/>
    <n v="2439"/>
    <n v="0"/>
    <n v="0"/>
    <n v="1"/>
    <n v="0"/>
    <n v="0"/>
    <n v="0"/>
    <n v="0"/>
    <n v="1"/>
    <n v="0"/>
    <n v="0"/>
    <x v="774"/>
    <n v="337"/>
    <n v="1"/>
    <x v="2"/>
    <n v="367"/>
    <s v=""/>
    <s v=""/>
    <s v=""/>
    <s v=""/>
  </r>
  <r>
    <s v="X885"/>
    <x v="1166"/>
    <n v="0"/>
    <n v="1"/>
    <x v="1"/>
    <n v="73"/>
    <n v="458"/>
    <n v="0"/>
    <n v="24"/>
    <n v="6"/>
    <n v="4"/>
    <n v="34"/>
    <n v="2"/>
    <n v="6"/>
    <n v="2"/>
    <n v="8"/>
    <n v="6"/>
    <n v="0"/>
    <n v="0"/>
    <n v="0"/>
    <n v="0"/>
    <n v="0"/>
    <n v="0"/>
    <n v="3"/>
    <n v="11"/>
    <x v="0"/>
    <x v="10"/>
    <n v="2301"/>
    <n v="0"/>
    <n v="0"/>
    <n v="1"/>
    <n v="0"/>
    <n v="0"/>
    <n v="0"/>
    <n v="0"/>
    <n v="0"/>
    <n v="0"/>
    <n v="1"/>
    <x v="775"/>
    <n v="458"/>
    <n v="0"/>
    <x v="2"/>
    <n v="458"/>
    <s v=""/>
    <s v=""/>
    <s v=""/>
    <s v=""/>
  </r>
  <r>
    <s v="X896"/>
    <x v="1167"/>
    <n v="0"/>
    <n v="1"/>
    <x v="1"/>
    <n v="81"/>
    <n v="255"/>
    <n v="43"/>
    <n v="134"/>
    <n v="37"/>
    <n v="14"/>
    <n v="24"/>
    <n v="1"/>
    <n v="7"/>
    <n v="2"/>
    <n v="7"/>
    <n v="7"/>
    <n v="0"/>
    <n v="0"/>
    <n v="0"/>
    <n v="0"/>
    <n v="0"/>
    <n v="0"/>
    <n v="3"/>
    <n v="11"/>
    <x v="0"/>
    <x v="26"/>
    <n v="2681"/>
    <n v="0"/>
    <n v="0"/>
    <n v="1"/>
    <n v="0"/>
    <n v="0"/>
    <n v="0"/>
    <n v="0"/>
    <n v="0"/>
    <n v="1"/>
    <n v="0"/>
    <x v="776"/>
    <n v="459"/>
    <n v="0"/>
    <x v="2"/>
    <n v="255"/>
    <s v=""/>
    <s v=""/>
    <s v=""/>
    <s v=""/>
  </r>
  <r>
    <s v="X907"/>
    <x v="1168"/>
    <n v="1"/>
    <n v="1"/>
    <x v="2"/>
    <n v="62"/>
    <n v="239"/>
    <n v="13"/>
    <n v="143"/>
    <n v="45"/>
    <n v="4"/>
    <n v="52"/>
    <n v="9"/>
    <n v="6"/>
    <n v="2"/>
    <n v="7"/>
    <n v="6"/>
    <n v="0"/>
    <n v="0"/>
    <n v="0"/>
    <n v="0"/>
    <n v="0"/>
    <n v="0"/>
    <n v="3"/>
    <n v="11"/>
    <x v="0"/>
    <x v="2"/>
    <n v="2582"/>
    <n v="0"/>
    <n v="0"/>
    <n v="1"/>
    <n v="0"/>
    <n v="0"/>
    <n v="0"/>
    <n v="0"/>
    <n v="0"/>
    <n v="0"/>
    <n v="1"/>
    <x v="470"/>
    <n v="392"/>
    <n v="0"/>
    <x v="2"/>
    <n v="239"/>
    <s v=""/>
    <s v=""/>
    <s v=""/>
    <s v=""/>
  </r>
  <r>
    <s v="X916"/>
    <x v="1169"/>
    <n v="0"/>
    <n v="1"/>
    <x v="1"/>
    <n v="46"/>
    <n v="157"/>
    <n v="43"/>
    <n v="127"/>
    <n v="68"/>
    <n v="56"/>
    <n v="37"/>
    <n v="6"/>
    <n v="3"/>
    <n v="8"/>
    <n v="4"/>
    <n v="4"/>
    <n v="1"/>
    <n v="0"/>
    <n v="0"/>
    <n v="0"/>
    <n v="0"/>
    <n v="0"/>
    <n v="3"/>
    <n v="11"/>
    <x v="1"/>
    <x v="6"/>
    <n v="2671"/>
    <n v="0"/>
    <n v="0"/>
    <n v="1"/>
    <n v="0"/>
    <n v="0"/>
    <n v="0"/>
    <n v="0"/>
    <n v="1"/>
    <n v="0"/>
    <n v="0"/>
    <x v="777"/>
    <n v="414"/>
    <n v="1"/>
    <x v="2"/>
    <n v="157"/>
    <s v=""/>
    <s v=""/>
    <s v=""/>
    <s v=""/>
  </r>
  <r>
    <s v="X919"/>
    <x v="1170"/>
    <n v="0"/>
    <n v="1"/>
    <x v="1"/>
    <n v="20"/>
    <n v="305"/>
    <n v="3"/>
    <n v="27"/>
    <n v="4"/>
    <n v="3"/>
    <n v="144"/>
    <n v="2"/>
    <n v="5"/>
    <n v="4"/>
    <n v="4"/>
    <n v="5"/>
    <n v="1"/>
    <n v="0"/>
    <n v="0"/>
    <n v="0"/>
    <n v="0"/>
    <n v="0"/>
    <n v="3"/>
    <n v="11"/>
    <x v="0"/>
    <x v="9"/>
    <n v="2577"/>
    <n v="0"/>
    <n v="0"/>
    <n v="1"/>
    <n v="0"/>
    <n v="0"/>
    <n v="0"/>
    <n v="0"/>
    <n v="1"/>
    <n v="0"/>
    <n v="0"/>
    <x v="473"/>
    <n v="198"/>
    <n v="1"/>
    <x v="2"/>
    <n v="305"/>
    <s v=""/>
    <s v=""/>
    <s v=""/>
    <s v=""/>
  </r>
  <r>
    <s v="X926"/>
    <x v="1171"/>
    <n v="2"/>
    <n v="0"/>
    <x v="2"/>
    <n v="28"/>
    <n v="173"/>
    <n v="8"/>
    <n v="107"/>
    <n v="7"/>
    <n v="2"/>
    <n v="176"/>
    <n v="4"/>
    <n v="7"/>
    <n v="2"/>
    <n v="3"/>
    <n v="9"/>
    <n v="1"/>
    <n v="0"/>
    <n v="0"/>
    <n v="0"/>
    <n v="0"/>
    <n v="1"/>
    <n v="3"/>
    <n v="11"/>
    <x v="1"/>
    <x v="11"/>
    <n v="2823"/>
    <n v="0"/>
    <n v="0"/>
    <n v="1"/>
    <n v="0"/>
    <n v="0"/>
    <n v="0"/>
    <n v="0"/>
    <n v="1"/>
    <n v="0"/>
    <n v="0"/>
    <x v="778"/>
    <n v="121"/>
    <n v="1"/>
    <x v="2"/>
    <n v="173"/>
    <s v=""/>
    <s v=""/>
    <s v=""/>
    <s v=""/>
  </r>
  <r>
    <s v="X929"/>
    <x v="1172"/>
    <n v="0"/>
    <n v="1"/>
    <x v="1"/>
    <n v="39"/>
    <n v="229"/>
    <n v="7"/>
    <n v="137"/>
    <n v="4"/>
    <n v="0"/>
    <n v="91"/>
    <n v="5"/>
    <n v="4"/>
    <n v="2"/>
    <n v="8"/>
    <n v="5"/>
    <n v="0"/>
    <n v="0"/>
    <n v="0"/>
    <n v="0"/>
    <n v="0"/>
    <n v="0"/>
    <n v="3"/>
    <n v="11"/>
    <x v="0"/>
    <x v="13"/>
    <n v="2642"/>
    <n v="0"/>
    <n v="0"/>
    <n v="1"/>
    <n v="0"/>
    <n v="0"/>
    <n v="0"/>
    <n v="0"/>
    <n v="1"/>
    <n v="0"/>
    <n v="0"/>
    <x v="779"/>
    <n v="286"/>
    <n v="0"/>
    <x v="2"/>
    <n v="229"/>
    <s v=""/>
    <s v=""/>
    <s v=""/>
    <s v=""/>
  </r>
  <r>
    <s v="X936"/>
    <x v="1173"/>
    <n v="0"/>
    <n v="0"/>
    <x v="0"/>
    <n v="13"/>
    <n v="338"/>
    <n v="4"/>
    <n v="89"/>
    <n v="11"/>
    <n v="8"/>
    <n v="13"/>
    <n v="1"/>
    <n v="4"/>
    <n v="2"/>
    <n v="9"/>
    <n v="4"/>
    <n v="0"/>
    <n v="0"/>
    <n v="0"/>
    <n v="0"/>
    <n v="0"/>
    <n v="0"/>
    <n v="3"/>
    <n v="11"/>
    <x v="0"/>
    <x v="9"/>
    <n v="2377"/>
    <n v="0"/>
    <n v="0"/>
    <n v="1"/>
    <n v="0"/>
    <n v="0"/>
    <n v="0"/>
    <n v="0"/>
    <n v="0"/>
    <n v="0"/>
    <n v="1"/>
    <x v="478"/>
    <n v="437"/>
    <n v="0"/>
    <x v="2"/>
    <n v="338"/>
    <s v=""/>
    <s v=""/>
    <s v=""/>
    <s v=""/>
  </r>
  <r>
    <s v="X945"/>
    <x v="1174"/>
    <n v="0"/>
    <n v="1"/>
    <x v="1"/>
    <n v="3"/>
    <n v="154"/>
    <n v="22"/>
    <n v="202"/>
    <n v="39"/>
    <n v="30"/>
    <n v="8"/>
    <n v="5"/>
    <n v="4"/>
    <n v="2"/>
    <n v="9"/>
    <n v="4"/>
    <n v="0"/>
    <n v="0"/>
    <n v="0"/>
    <n v="0"/>
    <n v="0"/>
    <n v="0"/>
    <n v="3"/>
    <n v="11"/>
    <x v="1"/>
    <x v="34"/>
    <n v="2635"/>
    <n v="0"/>
    <n v="0"/>
    <n v="1"/>
    <n v="0"/>
    <n v="0"/>
    <n v="0"/>
    <n v="0"/>
    <n v="0"/>
    <n v="0"/>
    <n v="1"/>
    <x v="780"/>
    <n v="439"/>
    <n v="0"/>
    <x v="2"/>
    <n v="154"/>
    <s v=""/>
    <s v=""/>
    <s v=""/>
    <s v=""/>
  </r>
  <r>
    <s v="X947"/>
    <x v="436"/>
    <n v="1"/>
    <n v="0"/>
    <x v="1"/>
    <n v="67"/>
    <n v="185"/>
    <n v="8"/>
    <n v="133"/>
    <n v="56"/>
    <n v="56"/>
    <n v="12"/>
    <n v="2"/>
    <n v="7"/>
    <n v="1"/>
    <n v="7"/>
    <n v="7"/>
    <n v="0"/>
    <n v="0"/>
    <n v="0"/>
    <n v="0"/>
    <n v="0"/>
    <n v="0"/>
    <n v="3"/>
    <n v="11"/>
    <x v="0"/>
    <x v="43"/>
    <n v="2762"/>
    <n v="0"/>
    <n v="0"/>
    <n v="1"/>
    <n v="0"/>
    <n v="0"/>
    <n v="0"/>
    <n v="0"/>
    <n v="1"/>
    <n v="0"/>
    <n v="0"/>
    <x v="484"/>
    <n v="426"/>
    <n v="0"/>
    <x v="2"/>
    <n v="185"/>
    <s v=""/>
    <s v=""/>
    <s v=""/>
    <s v=""/>
  </r>
  <r>
    <s v="X950"/>
    <x v="1175"/>
    <n v="0"/>
    <n v="0"/>
    <x v="0"/>
    <n v="75"/>
    <n v="33"/>
    <n v="87"/>
    <n v="64"/>
    <n v="175"/>
    <n v="16"/>
    <n v="74"/>
    <n v="1"/>
    <n v="6"/>
    <n v="1"/>
    <n v="6"/>
    <n v="7"/>
    <n v="0"/>
    <n v="0"/>
    <n v="0"/>
    <n v="0"/>
    <n v="0"/>
    <n v="0"/>
    <n v="3"/>
    <n v="11"/>
    <x v="0"/>
    <x v="37"/>
    <n v="2641"/>
    <n v="0"/>
    <n v="0"/>
    <n v="1"/>
    <n v="0"/>
    <n v="0"/>
    <n v="0"/>
    <n v="0"/>
    <n v="1"/>
    <n v="0"/>
    <n v="0"/>
    <x v="781"/>
    <n v="301"/>
    <n v="0"/>
    <x v="2"/>
    <n v="33"/>
    <s v=""/>
    <s v=""/>
    <s v=""/>
    <s v=""/>
  </r>
  <r>
    <s v="X953"/>
    <x v="1176"/>
    <n v="1"/>
    <n v="2"/>
    <x v="3"/>
    <n v="11"/>
    <n v="416"/>
    <n v="0"/>
    <n v="26"/>
    <n v="0"/>
    <n v="0"/>
    <n v="4"/>
    <n v="9"/>
    <n v="6"/>
    <n v="3"/>
    <n v="6"/>
    <n v="7"/>
    <n v="0"/>
    <n v="1"/>
    <n v="0"/>
    <n v="0"/>
    <n v="0"/>
    <n v="0"/>
    <n v="3"/>
    <n v="11"/>
    <x v="1"/>
    <x v="18"/>
    <n v="2409"/>
    <n v="0"/>
    <n v="0"/>
    <n v="1"/>
    <n v="0"/>
    <n v="0"/>
    <n v="0"/>
    <n v="0"/>
    <n v="0"/>
    <n v="0"/>
    <n v="1"/>
    <x v="485"/>
    <n v="438"/>
    <n v="1"/>
    <x v="2"/>
    <n v="416"/>
    <s v=""/>
    <s v=""/>
    <s v=""/>
    <s v=""/>
  </r>
  <r>
    <s v="X968"/>
    <x v="1177"/>
    <n v="1"/>
    <n v="1"/>
    <x v="2"/>
    <n v="30"/>
    <n v="231"/>
    <n v="7"/>
    <n v="137"/>
    <n v="4"/>
    <n v="15"/>
    <n v="39"/>
    <n v="9"/>
    <n v="5"/>
    <n v="1"/>
    <n v="8"/>
    <n v="7"/>
    <n v="0"/>
    <n v="0"/>
    <n v="0"/>
    <n v="0"/>
    <n v="0"/>
    <n v="0"/>
    <n v="3"/>
    <n v="11"/>
    <x v="1"/>
    <x v="25"/>
    <n v="2625"/>
    <n v="0"/>
    <n v="0"/>
    <n v="1"/>
    <n v="0"/>
    <n v="0"/>
    <n v="0"/>
    <n v="0"/>
    <n v="1"/>
    <n v="0"/>
    <n v="0"/>
    <x v="492"/>
    <n v="355"/>
    <n v="0"/>
    <x v="2"/>
    <n v="231"/>
    <s v=""/>
    <s v=""/>
    <s v=""/>
    <s v=""/>
  </r>
  <r>
    <s v="X975"/>
    <x v="1178"/>
    <n v="0"/>
    <n v="1"/>
    <x v="1"/>
    <n v="56"/>
    <n v="162"/>
    <n v="50"/>
    <n v="100"/>
    <n v="55"/>
    <n v="30"/>
    <n v="27"/>
    <n v="1"/>
    <n v="4"/>
    <n v="2"/>
    <n v="8"/>
    <n v="4"/>
    <n v="0"/>
    <n v="0"/>
    <n v="0"/>
    <n v="0"/>
    <n v="0"/>
    <n v="0"/>
    <n v="3"/>
    <n v="11"/>
    <x v="0"/>
    <x v="35"/>
    <n v="2485"/>
    <n v="0"/>
    <n v="0"/>
    <n v="1"/>
    <n v="0"/>
    <n v="0"/>
    <n v="0"/>
    <n v="0"/>
    <n v="1"/>
    <n v="0"/>
    <n v="0"/>
    <x v="782"/>
    <n v="370"/>
    <n v="0"/>
    <x v="2"/>
    <n v="162"/>
    <s v=""/>
    <s v=""/>
    <s v=""/>
    <s v=""/>
  </r>
  <r>
    <s v="X976"/>
    <x v="1179"/>
    <n v="0"/>
    <n v="1"/>
    <x v="1"/>
    <n v="3"/>
    <n v="322"/>
    <n v="3"/>
    <n v="50"/>
    <n v="4"/>
    <n v="3"/>
    <n v="42"/>
    <n v="5"/>
    <n v="7"/>
    <n v="1"/>
    <n v="6"/>
    <n v="8"/>
    <n v="0"/>
    <n v="0"/>
    <n v="0"/>
    <n v="0"/>
    <n v="0"/>
    <n v="0"/>
    <n v="3"/>
    <n v="11"/>
    <x v="1"/>
    <x v="12"/>
    <n v="2778"/>
    <n v="0"/>
    <n v="0"/>
    <n v="1"/>
    <n v="0"/>
    <n v="0"/>
    <n v="0"/>
    <n v="0"/>
    <n v="0"/>
    <n v="0"/>
    <n v="1"/>
    <x v="782"/>
    <n v="340"/>
    <n v="0"/>
    <x v="2"/>
    <n v="322"/>
    <s v=""/>
    <s v=""/>
    <s v=""/>
    <s v=""/>
  </r>
  <r>
    <s v="X977"/>
    <x v="1179"/>
    <n v="0"/>
    <n v="1"/>
    <x v="1"/>
    <n v="3"/>
    <n v="322"/>
    <n v="3"/>
    <n v="50"/>
    <n v="4"/>
    <n v="3"/>
    <n v="42"/>
    <n v="5"/>
    <n v="7"/>
    <n v="1"/>
    <n v="6"/>
    <n v="8"/>
    <n v="0"/>
    <n v="0"/>
    <n v="0"/>
    <n v="0"/>
    <n v="0"/>
    <n v="0"/>
    <n v="3"/>
    <n v="11"/>
    <x v="0"/>
    <x v="12"/>
    <n v="2778"/>
    <n v="0"/>
    <n v="0"/>
    <n v="1"/>
    <n v="0"/>
    <n v="0"/>
    <n v="0"/>
    <n v="0"/>
    <n v="0"/>
    <n v="0"/>
    <n v="1"/>
    <x v="782"/>
    <n v="340"/>
    <n v="0"/>
    <x v="2"/>
    <n v="322"/>
    <s v=""/>
    <s v=""/>
    <s v=""/>
    <s v=""/>
  </r>
  <r>
    <s v="X982"/>
    <x v="1180"/>
    <n v="0"/>
    <n v="1"/>
    <x v="1"/>
    <n v="44"/>
    <n v="159"/>
    <n v="0"/>
    <n v="120"/>
    <n v="0"/>
    <n v="0"/>
    <n v="137"/>
    <n v="7"/>
    <n v="4"/>
    <n v="4"/>
    <n v="8"/>
    <n v="8"/>
    <n v="0"/>
    <n v="1"/>
    <n v="0"/>
    <n v="0"/>
    <n v="1"/>
    <n v="0"/>
    <n v="3"/>
    <n v="11"/>
    <x v="1"/>
    <x v="17"/>
    <n v="2833"/>
    <n v="0"/>
    <n v="0"/>
    <n v="1"/>
    <n v="0"/>
    <n v="0"/>
    <n v="0"/>
    <n v="0"/>
    <n v="1"/>
    <n v="0"/>
    <n v="0"/>
    <x v="783"/>
    <n v="142"/>
    <n v="2"/>
    <x v="2"/>
    <n v="159"/>
    <s v=""/>
    <s v=""/>
    <s v=""/>
    <s v=""/>
  </r>
  <r>
    <s v="X983"/>
    <x v="1181"/>
    <n v="0"/>
    <n v="2"/>
    <x v="2"/>
    <n v="92"/>
    <n v="81"/>
    <n v="4"/>
    <n v="33"/>
    <n v="5"/>
    <n v="2"/>
    <n v="291"/>
    <n v="0"/>
    <n v="23"/>
    <n v="1"/>
    <n v="1"/>
    <n v="0"/>
    <n v="0"/>
    <n v="0"/>
    <n v="0"/>
    <n v="0"/>
    <n v="0"/>
    <n v="0"/>
    <n v="3"/>
    <n v="11"/>
    <x v="0"/>
    <x v="25"/>
    <n v="2363"/>
    <n v="0"/>
    <n v="0"/>
    <n v="1"/>
    <n v="0"/>
    <n v="0"/>
    <n v="0"/>
    <n v="0"/>
    <n v="0"/>
    <n v="0"/>
    <n v="1"/>
    <x v="783"/>
    <n v="-166"/>
    <n v="0"/>
    <x v="2"/>
    <n v="81"/>
    <s v=""/>
    <s v=""/>
    <s v=""/>
    <s v=""/>
  </r>
  <r>
    <s v="X984"/>
    <x v="197"/>
    <n v="0"/>
    <n v="1"/>
    <x v="1"/>
    <n v="52"/>
    <n v="254"/>
    <n v="7"/>
    <n v="108"/>
    <n v="20"/>
    <n v="0"/>
    <n v="26"/>
    <n v="3"/>
    <n v="6"/>
    <n v="3"/>
    <n v="5"/>
    <n v="6"/>
    <n v="0"/>
    <n v="0"/>
    <n v="0"/>
    <n v="0"/>
    <n v="0"/>
    <n v="0"/>
    <n v="3"/>
    <n v="11"/>
    <x v="0"/>
    <x v="26"/>
    <n v="2393"/>
    <n v="0"/>
    <n v="0"/>
    <n v="1"/>
    <n v="0"/>
    <n v="0"/>
    <n v="0"/>
    <n v="0"/>
    <n v="1"/>
    <n v="0"/>
    <n v="0"/>
    <x v="784"/>
    <n v="363"/>
    <n v="0"/>
    <x v="2"/>
    <n v="254"/>
    <s v=""/>
    <s v=""/>
    <s v=""/>
    <s v=""/>
  </r>
  <r>
    <s v="X985"/>
    <x v="1182"/>
    <n v="1"/>
    <n v="1"/>
    <x v="2"/>
    <n v="49"/>
    <n v="280"/>
    <n v="7"/>
    <n v="81"/>
    <n v="20"/>
    <n v="0"/>
    <n v="27"/>
    <n v="8"/>
    <n v="6"/>
    <n v="3"/>
    <n v="5"/>
    <n v="7"/>
    <n v="0"/>
    <n v="0"/>
    <n v="0"/>
    <n v="0"/>
    <n v="0"/>
    <n v="0"/>
    <n v="3"/>
    <n v="11"/>
    <x v="0"/>
    <x v="3"/>
    <n v="2661"/>
    <n v="0"/>
    <n v="0"/>
    <n v="1"/>
    <n v="0"/>
    <n v="0"/>
    <n v="0"/>
    <n v="0"/>
    <n v="1"/>
    <n v="0"/>
    <n v="0"/>
    <x v="784"/>
    <n v="361"/>
    <n v="0"/>
    <x v="2"/>
    <n v="280"/>
    <s v=""/>
    <s v=""/>
    <s v=""/>
    <s v=""/>
  </r>
  <r>
    <s v="X996"/>
    <x v="1183"/>
    <n v="0"/>
    <n v="1"/>
    <x v="1"/>
    <n v="8"/>
    <n v="268"/>
    <n v="11"/>
    <n v="88"/>
    <n v="15"/>
    <n v="3"/>
    <n v="22"/>
    <n v="2"/>
    <n v="6"/>
    <n v="3"/>
    <n v="5"/>
    <n v="5"/>
    <n v="0"/>
    <n v="0"/>
    <n v="0"/>
    <n v="0"/>
    <n v="0"/>
    <n v="0"/>
    <n v="3"/>
    <n v="11"/>
    <x v="0"/>
    <x v="22"/>
    <n v="2685"/>
    <n v="0"/>
    <n v="0"/>
    <n v="1"/>
    <n v="0"/>
    <n v="0"/>
    <n v="0"/>
    <n v="0"/>
    <n v="1"/>
    <n v="0"/>
    <n v="0"/>
    <x v="785"/>
    <n v="363"/>
    <n v="0"/>
    <x v="2"/>
    <n v="268"/>
    <s v=""/>
    <s v=""/>
    <s v=""/>
    <s v=""/>
  </r>
  <r>
    <s v="X998"/>
    <x v="1184"/>
    <n v="1"/>
    <n v="0"/>
    <x v="1"/>
    <n v="38"/>
    <n v="252"/>
    <n v="3"/>
    <n v="42"/>
    <n v="4"/>
    <n v="3"/>
    <n v="102"/>
    <n v="2"/>
    <n v="4"/>
    <n v="5"/>
    <n v="3"/>
    <n v="6"/>
    <n v="0"/>
    <n v="0"/>
    <n v="0"/>
    <n v="0"/>
    <n v="0"/>
    <n v="0"/>
    <n v="3"/>
    <n v="11"/>
    <x v="0"/>
    <x v="43"/>
    <n v="2737"/>
    <n v="0"/>
    <n v="0"/>
    <n v="1"/>
    <n v="0"/>
    <n v="0"/>
    <n v="0"/>
    <n v="0"/>
    <n v="0"/>
    <n v="0"/>
    <n v="1"/>
    <x v="503"/>
    <n v="202"/>
    <n v="0"/>
    <x v="2"/>
    <n v="252"/>
    <s v=""/>
    <s v=""/>
    <s v=""/>
    <s v=""/>
  </r>
  <r>
    <s v="X1007"/>
    <x v="1185"/>
    <n v="1"/>
    <n v="0"/>
    <x v="1"/>
    <n v="30"/>
    <n v="91"/>
    <n v="64"/>
    <n v="128"/>
    <n v="65"/>
    <n v="3"/>
    <n v="50"/>
    <n v="2"/>
    <n v="4"/>
    <n v="3"/>
    <n v="6"/>
    <n v="3"/>
    <n v="0"/>
    <n v="0"/>
    <n v="0"/>
    <n v="0"/>
    <n v="0"/>
    <n v="0"/>
    <n v="3"/>
    <n v="11"/>
    <x v="0"/>
    <x v="47"/>
    <n v="2843"/>
    <n v="0"/>
    <n v="0"/>
    <n v="1"/>
    <n v="0"/>
    <n v="0"/>
    <n v="0"/>
    <n v="0"/>
    <n v="1"/>
    <n v="0"/>
    <n v="0"/>
    <x v="506"/>
    <n v="301"/>
    <n v="0"/>
    <x v="2"/>
    <n v="91"/>
    <s v=""/>
    <s v=""/>
    <s v=""/>
    <s v=""/>
  </r>
  <r>
    <s v="X1010"/>
    <x v="1186"/>
    <n v="0"/>
    <n v="1"/>
    <x v="1"/>
    <n v="13"/>
    <n v="163"/>
    <n v="48"/>
    <n v="90"/>
    <n v="0"/>
    <n v="45"/>
    <n v="52"/>
    <n v="1"/>
    <n v="3"/>
    <n v="2"/>
    <n v="8"/>
    <n v="3"/>
    <n v="0"/>
    <n v="0"/>
    <n v="0"/>
    <n v="0"/>
    <n v="0"/>
    <n v="0"/>
    <n v="3"/>
    <n v="11"/>
    <x v="0"/>
    <x v="18"/>
    <n v="2428"/>
    <n v="0"/>
    <n v="0"/>
    <n v="1"/>
    <n v="0"/>
    <n v="0"/>
    <n v="0"/>
    <n v="0"/>
    <n v="1"/>
    <n v="0"/>
    <n v="0"/>
    <x v="786"/>
    <n v="294"/>
    <n v="0"/>
    <x v="2"/>
    <n v="163"/>
    <s v=""/>
    <s v=""/>
    <s v=""/>
    <s v=""/>
  </r>
  <r>
    <s v="X1014"/>
    <x v="1187"/>
    <n v="1"/>
    <n v="2"/>
    <x v="3"/>
    <n v="26"/>
    <n v="347"/>
    <n v="0"/>
    <n v="35"/>
    <n v="4"/>
    <n v="3"/>
    <n v="7"/>
    <n v="6"/>
    <n v="4"/>
    <n v="2"/>
    <n v="8"/>
    <n v="5"/>
    <n v="0"/>
    <n v="0"/>
    <n v="0"/>
    <n v="0"/>
    <n v="0"/>
    <n v="0"/>
    <n v="3"/>
    <n v="11"/>
    <x v="0"/>
    <x v="3"/>
    <n v="2340"/>
    <n v="0"/>
    <n v="0"/>
    <n v="1"/>
    <n v="0"/>
    <n v="0"/>
    <n v="0"/>
    <n v="0"/>
    <n v="1"/>
    <n v="0"/>
    <n v="0"/>
    <x v="508"/>
    <n v="382"/>
    <n v="0"/>
    <x v="2"/>
    <n v="347"/>
    <s v=""/>
    <s v=""/>
    <s v=""/>
    <s v=""/>
  </r>
  <r>
    <s v="X1016"/>
    <x v="1188"/>
    <n v="1"/>
    <n v="0"/>
    <x v="1"/>
    <n v="9"/>
    <n v="234"/>
    <n v="14"/>
    <n v="77"/>
    <n v="19"/>
    <n v="10"/>
    <n v="42"/>
    <n v="2"/>
    <n v="4"/>
    <n v="1"/>
    <n v="8"/>
    <n v="5"/>
    <n v="0"/>
    <n v="0"/>
    <n v="0"/>
    <n v="0"/>
    <n v="0"/>
    <n v="0"/>
    <n v="3"/>
    <n v="11"/>
    <x v="0"/>
    <x v="17"/>
    <n v="2317"/>
    <n v="0"/>
    <n v="0"/>
    <n v="1"/>
    <n v="0"/>
    <n v="0"/>
    <n v="0"/>
    <n v="0"/>
    <n v="0"/>
    <n v="1"/>
    <n v="0"/>
    <x v="508"/>
    <n v="312"/>
    <n v="0"/>
    <x v="2"/>
    <n v="234"/>
    <s v=""/>
    <s v=""/>
    <s v=""/>
    <s v=""/>
  </r>
  <r>
    <s v="X1019"/>
    <x v="1189"/>
    <n v="0"/>
    <n v="1"/>
    <x v="1"/>
    <n v="0"/>
    <n v="275"/>
    <n v="11"/>
    <n v="68"/>
    <n v="25"/>
    <n v="7"/>
    <n v="7"/>
    <n v="3"/>
    <n v="5"/>
    <n v="1"/>
    <n v="8"/>
    <n v="5"/>
    <n v="0"/>
    <n v="0"/>
    <n v="0"/>
    <n v="0"/>
    <n v="0"/>
    <n v="0"/>
    <n v="3"/>
    <n v="11"/>
    <x v="0"/>
    <x v="25"/>
    <n v="2619"/>
    <n v="0"/>
    <n v="0"/>
    <n v="1"/>
    <n v="0"/>
    <n v="0"/>
    <n v="0"/>
    <n v="0"/>
    <n v="0"/>
    <n v="1"/>
    <n v="0"/>
    <x v="510"/>
    <n v="379"/>
    <n v="0"/>
    <x v="2"/>
    <n v="275"/>
    <s v=""/>
    <s v=""/>
    <s v=""/>
    <s v=""/>
  </r>
  <r>
    <s v="X1025"/>
    <x v="1190"/>
    <n v="1"/>
    <n v="0"/>
    <x v="1"/>
    <n v="46"/>
    <n v="191"/>
    <n v="9"/>
    <n v="97"/>
    <n v="0"/>
    <n v="6"/>
    <n v="82"/>
    <n v="2"/>
    <n v="6"/>
    <n v="1"/>
    <n v="5"/>
    <n v="7"/>
    <n v="0"/>
    <n v="0"/>
    <n v="0"/>
    <n v="0"/>
    <n v="0"/>
    <n v="0"/>
    <n v="3"/>
    <n v="11"/>
    <x v="0"/>
    <x v="37"/>
    <n v="2589"/>
    <n v="0"/>
    <n v="0"/>
    <n v="1"/>
    <n v="0"/>
    <n v="0"/>
    <n v="0"/>
    <n v="0"/>
    <n v="0"/>
    <n v="1"/>
    <n v="0"/>
    <x v="787"/>
    <n v="221"/>
    <n v="0"/>
    <x v="2"/>
    <n v="191"/>
    <s v=""/>
    <s v=""/>
    <s v=""/>
    <s v=""/>
  </r>
  <r>
    <s v="X1030"/>
    <x v="1191"/>
    <n v="0"/>
    <n v="1"/>
    <x v="1"/>
    <n v="55"/>
    <n v="172"/>
    <n v="41"/>
    <n v="86"/>
    <n v="45"/>
    <n v="6"/>
    <n v="27"/>
    <n v="5"/>
    <n v="5"/>
    <n v="3"/>
    <n v="5"/>
    <n v="7"/>
    <n v="1"/>
    <n v="0"/>
    <n v="0"/>
    <n v="0"/>
    <n v="0"/>
    <n v="0"/>
    <n v="3"/>
    <n v="11"/>
    <x v="0"/>
    <x v="34"/>
    <n v="2774"/>
    <n v="0"/>
    <n v="0"/>
    <n v="1"/>
    <n v="0"/>
    <n v="0"/>
    <n v="0"/>
    <n v="0"/>
    <n v="1"/>
    <n v="0"/>
    <n v="0"/>
    <x v="104"/>
    <n v="323"/>
    <n v="1"/>
    <x v="2"/>
    <n v="172"/>
    <s v=""/>
    <s v=""/>
    <s v=""/>
    <s v=""/>
  </r>
  <r>
    <s v="X1033"/>
    <x v="1192"/>
    <n v="0"/>
    <n v="0"/>
    <x v="0"/>
    <n v="2"/>
    <n v="67"/>
    <n v="11"/>
    <n v="26"/>
    <n v="4"/>
    <n v="3"/>
    <n v="262"/>
    <n v="0"/>
    <n v="1"/>
    <n v="0"/>
    <n v="1"/>
    <n v="17"/>
    <n v="0"/>
    <n v="0"/>
    <n v="0"/>
    <n v="0"/>
    <n v="0"/>
    <n v="0"/>
    <n v="3"/>
    <n v="11"/>
    <x v="0"/>
    <x v="42"/>
    <n v="2358"/>
    <n v="0"/>
    <n v="0"/>
    <n v="1"/>
    <n v="0"/>
    <n v="0"/>
    <n v="0"/>
    <n v="0"/>
    <n v="0"/>
    <n v="1"/>
    <n v="0"/>
    <x v="512"/>
    <n v="-151"/>
    <n v="0"/>
    <x v="2"/>
    <n v="67"/>
    <s v=""/>
    <s v=""/>
    <s v=""/>
    <s v=""/>
  </r>
  <r>
    <s v="X1034"/>
    <x v="1193"/>
    <n v="0"/>
    <n v="1"/>
    <x v="1"/>
    <n v="3"/>
    <n v="292"/>
    <n v="6"/>
    <n v="37"/>
    <n v="0"/>
    <n v="3"/>
    <n v="34"/>
    <n v="4"/>
    <n v="6"/>
    <n v="1"/>
    <n v="6"/>
    <n v="7"/>
    <n v="0"/>
    <n v="1"/>
    <n v="0"/>
    <n v="1"/>
    <n v="0"/>
    <n v="0"/>
    <n v="3"/>
    <n v="11"/>
    <x v="1"/>
    <x v="29"/>
    <n v="2191"/>
    <n v="0"/>
    <n v="0"/>
    <n v="1"/>
    <n v="0"/>
    <n v="0"/>
    <n v="0"/>
    <n v="0"/>
    <n v="1"/>
    <n v="0"/>
    <n v="0"/>
    <x v="788"/>
    <n v="304"/>
    <n v="2"/>
    <x v="2"/>
    <n v="292"/>
    <s v=""/>
    <s v=""/>
    <s v=""/>
    <s v=""/>
  </r>
  <r>
    <s v="X1035"/>
    <x v="1194"/>
    <n v="0"/>
    <n v="1"/>
    <x v="1"/>
    <n v="1"/>
    <n v="283"/>
    <n v="10"/>
    <n v="38"/>
    <n v="0"/>
    <n v="13"/>
    <n v="27"/>
    <n v="4"/>
    <n v="7"/>
    <n v="2"/>
    <n v="4"/>
    <n v="8"/>
    <n v="0"/>
    <n v="0"/>
    <n v="0"/>
    <n v="0"/>
    <n v="0"/>
    <n v="0"/>
    <n v="3"/>
    <n v="11"/>
    <x v="0"/>
    <x v="23"/>
    <n v="2733"/>
    <n v="0"/>
    <n v="0"/>
    <n v="1"/>
    <n v="0"/>
    <n v="0"/>
    <n v="0"/>
    <n v="0"/>
    <n v="1"/>
    <n v="0"/>
    <n v="0"/>
    <x v="789"/>
    <n v="317"/>
    <n v="0"/>
    <x v="2"/>
    <n v="283"/>
    <s v=""/>
    <s v=""/>
    <s v=""/>
    <s v=""/>
  </r>
  <r>
    <s v="X1036"/>
    <x v="1195"/>
    <n v="1"/>
    <n v="0"/>
    <x v="1"/>
    <n v="90"/>
    <n v="85"/>
    <n v="44"/>
    <n v="54"/>
    <n v="102"/>
    <n v="78"/>
    <n v="6"/>
    <n v="3"/>
    <n v="5"/>
    <n v="1"/>
    <n v="7"/>
    <n v="7"/>
    <n v="0"/>
    <n v="0"/>
    <n v="0"/>
    <n v="0"/>
    <n v="0"/>
    <n v="0"/>
    <n v="3"/>
    <n v="11"/>
    <x v="0"/>
    <x v="19"/>
    <n v="2835"/>
    <n v="0"/>
    <n v="0"/>
    <n v="1"/>
    <n v="0"/>
    <n v="0"/>
    <n v="0"/>
    <n v="0"/>
    <n v="1"/>
    <n v="0"/>
    <n v="0"/>
    <x v="513"/>
    <n v="357"/>
    <n v="0"/>
    <x v="2"/>
    <n v="85"/>
    <s v=""/>
    <s v=""/>
    <s v=""/>
    <s v=""/>
  </r>
  <r>
    <s v="X1037"/>
    <x v="1196"/>
    <n v="1"/>
    <n v="0"/>
    <x v="1"/>
    <n v="61"/>
    <n v="88"/>
    <n v="39"/>
    <n v="78"/>
    <n v="58"/>
    <n v="13"/>
    <n v="93"/>
    <n v="2"/>
    <n v="6"/>
    <n v="1"/>
    <n v="4"/>
    <n v="7"/>
    <n v="0"/>
    <n v="0"/>
    <n v="0"/>
    <n v="0"/>
    <n v="0"/>
    <n v="0"/>
    <n v="3"/>
    <n v="11"/>
    <x v="0"/>
    <x v="3"/>
    <n v="2353"/>
    <n v="0"/>
    <n v="0"/>
    <n v="1"/>
    <n v="0"/>
    <n v="0"/>
    <n v="1"/>
    <n v="0"/>
    <n v="0"/>
    <n v="0"/>
    <n v="0"/>
    <x v="513"/>
    <n v="183"/>
    <n v="0"/>
    <x v="2"/>
    <n v="88"/>
    <s v=""/>
    <s v=""/>
    <s v=""/>
    <s v=""/>
  </r>
  <r>
    <s v="X1039"/>
    <x v="1197"/>
    <n v="0"/>
    <n v="1"/>
    <x v="1"/>
    <n v="17"/>
    <n v="224"/>
    <n v="2"/>
    <n v="25"/>
    <n v="7"/>
    <n v="0"/>
    <n v="110"/>
    <n v="2"/>
    <n v="5"/>
    <n v="3"/>
    <n v="3"/>
    <n v="6"/>
    <n v="0"/>
    <n v="0"/>
    <n v="0"/>
    <n v="0"/>
    <n v="0"/>
    <n v="0"/>
    <n v="3"/>
    <n v="11"/>
    <x v="0"/>
    <x v="24"/>
    <n v="2540"/>
    <n v="0"/>
    <n v="0"/>
    <n v="1"/>
    <n v="0"/>
    <n v="0"/>
    <n v="0"/>
    <n v="0"/>
    <n v="1"/>
    <n v="0"/>
    <n v="0"/>
    <x v="790"/>
    <n v="148"/>
    <n v="0"/>
    <x v="2"/>
    <n v="224"/>
    <s v=""/>
    <s v=""/>
    <s v=""/>
    <s v=""/>
  </r>
  <r>
    <s v="X1050"/>
    <x v="1198"/>
    <n v="0"/>
    <n v="1"/>
    <x v="1"/>
    <n v="53"/>
    <n v="204"/>
    <n v="5"/>
    <n v="39"/>
    <n v="17"/>
    <n v="0"/>
    <n v="89"/>
    <n v="3"/>
    <n v="5"/>
    <n v="2"/>
    <n v="4"/>
    <n v="8"/>
    <n v="0"/>
    <n v="0"/>
    <n v="0"/>
    <n v="0"/>
    <n v="0"/>
    <n v="0"/>
    <n v="3"/>
    <n v="11"/>
    <x v="1"/>
    <x v="29"/>
    <n v="2844"/>
    <n v="0"/>
    <n v="0"/>
    <n v="1"/>
    <n v="0"/>
    <n v="0"/>
    <n v="0"/>
    <n v="0"/>
    <n v="1"/>
    <n v="0"/>
    <n v="0"/>
    <x v="791"/>
    <n v="176"/>
    <n v="0"/>
    <x v="2"/>
    <n v="204"/>
    <s v=""/>
    <s v=""/>
    <s v=""/>
    <s v=""/>
  </r>
  <r>
    <s v="X1054"/>
    <x v="1199"/>
    <n v="0"/>
    <n v="1"/>
    <x v="1"/>
    <n v="30"/>
    <n v="156"/>
    <n v="29"/>
    <n v="56"/>
    <n v="30"/>
    <n v="32"/>
    <n v="47"/>
    <n v="2"/>
    <n v="3"/>
    <n v="2"/>
    <n v="7"/>
    <n v="3"/>
    <n v="0"/>
    <n v="0"/>
    <n v="0"/>
    <n v="0"/>
    <n v="0"/>
    <n v="0"/>
    <n v="3"/>
    <n v="11"/>
    <x v="0"/>
    <x v="6"/>
    <n v="2383"/>
    <n v="0"/>
    <n v="0"/>
    <n v="1"/>
    <n v="0"/>
    <n v="0"/>
    <n v="1"/>
    <n v="0"/>
    <n v="0"/>
    <n v="0"/>
    <n v="0"/>
    <x v="792"/>
    <n v="256"/>
    <n v="0"/>
    <x v="2"/>
    <n v="156"/>
    <s v=""/>
    <s v=""/>
    <s v=""/>
    <s v=""/>
  </r>
  <r>
    <s v="X1060"/>
    <x v="1200"/>
    <n v="1"/>
    <n v="0"/>
    <x v="1"/>
    <n v="68"/>
    <n v="141"/>
    <n v="8"/>
    <n v="129"/>
    <n v="3"/>
    <n v="11"/>
    <n v="47"/>
    <n v="3"/>
    <n v="7"/>
    <n v="1"/>
    <n v="4"/>
    <n v="9"/>
    <n v="1"/>
    <n v="0"/>
    <n v="0"/>
    <n v="0"/>
    <n v="0"/>
    <n v="0"/>
    <n v="3"/>
    <n v="11"/>
    <x v="0"/>
    <x v="43"/>
    <n v="2416"/>
    <n v="0"/>
    <n v="0"/>
    <n v="1"/>
    <n v="0"/>
    <n v="0"/>
    <n v="0"/>
    <n v="0"/>
    <n v="1"/>
    <n v="0"/>
    <n v="0"/>
    <x v="793"/>
    <n v="245"/>
    <n v="1"/>
    <x v="2"/>
    <n v="141"/>
    <s v=""/>
    <s v=""/>
    <s v=""/>
    <s v=""/>
  </r>
  <r>
    <s v="X1065"/>
    <x v="1201"/>
    <n v="0"/>
    <n v="1"/>
    <x v="1"/>
    <n v="73"/>
    <n v="90"/>
    <n v="38"/>
    <n v="67"/>
    <n v="33"/>
    <n v="36"/>
    <n v="67"/>
    <n v="1"/>
    <n v="4"/>
    <n v="1"/>
    <n v="6"/>
    <n v="3"/>
    <n v="0"/>
    <n v="0"/>
    <n v="0"/>
    <n v="0"/>
    <n v="0"/>
    <n v="0"/>
    <n v="3"/>
    <n v="11"/>
    <x v="0"/>
    <x v="8"/>
    <n v="2337"/>
    <n v="0"/>
    <n v="0"/>
    <n v="1"/>
    <n v="0"/>
    <n v="0"/>
    <n v="1"/>
    <n v="0"/>
    <n v="0"/>
    <n v="0"/>
    <n v="0"/>
    <x v="109"/>
    <n v="197"/>
    <n v="0"/>
    <x v="2"/>
    <n v="90"/>
    <s v=""/>
    <s v=""/>
    <s v=""/>
    <s v=""/>
  </r>
  <r>
    <s v="X1070"/>
    <x v="1202"/>
    <n v="1"/>
    <n v="0"/>
    <x v="1"/>
    <n v="20"/>
    <n v="172"/>
    <n v="3"/>
    <n v="115"/>
    <n v="16"/>
    <n v="0"/>
    <n v="18"/>
    <n v="5"/>
    <n v="6"/>
    <n v="1"/>
    <n v="5"/>
    <n v="8"/>
    <n v="0"/>
    <n v="0"/>
    <n v="0"/>
    <n v="0"/>
    <n v="0"/>
    <n v="0"/>
    <n v="3"/>
    <n v="11"/>
    <x v="1"/>
    <x v="42"/>
    <n v="2311"/>
    <n v="0"/>
    <n v="0"/>
    <n v="1"/>
    <n v="0"/>
    <n v="0"/>
    <n v="0"/>
    <n v="0"/>
    <n v="0"/>
    <n v="0"/>
    <n v="1"/>
    <x v="794"/>
    <n v="288"/>
    <n v="0"/>
    <x v="2"/>
    <n v="172"/>
    <s v=""/>
    <s v=""/>
    <s v=""/>
    <s v=""/>
  </r>
  <r>
    <s v="X1072"/>
    <x v="1203"/>
    <n v="0"/>
    <n v="1"/>
    <x v="1"/>
    <n v="97"/>
    <n v="138"/>
    <n v="33"/>
    <n v="87"/>
    <n v="28"/>
    <n v="24"/>
    <n v="12"/>
    <n v="4"/>
    <n v="3"/>
    <n v="2"/>
    <n v="7"/>
    <n v="3"/>
    <n v="0"/>
    <n v="0"/>
    <n v="0"/>
    <n v="0"/>
    <n v="0"/>
    <n v="0"/>
    <n v="3"/>
    <n v="11"/>
    <x v="0"/>
    <x v="9"/>
    <n v="2774"/>
    <n v="0"/>
    <n v="0"/>
    <n v="1"/>
    <n v="0"/>
    <n v="0"/>
    <n v="0"/>
    <n v="0"/>
    <n v="1"/>
    <n v="0"/>
    <n v="0"/>
    <x v="795"/>
    <n v="298"/>
    <n v="0"/>
    <x v="2"/>
    <n v="138"/>
    <s v=""/>
    <s v=""/>
    <s v=""/>
    <s v=""/>
  </r>
  <r>
    <s v="X1081"/>
    <x v="1204"/>
    <n v="0"/>
    <n v="0"/>
    <x v="0"/>
    <n v="33"/>
    <n v="219"/>
    <n v="3"/>
    <n v="60"/>
    <n v="12"/>
    <n v="9"/>
    <n v="12"/>
    <n v="1"/>
    <n v="4"/>
    <n v="1"/>
    <n v="7"/>
    <n v="7"/>
    <n v="0"/>
    <n v="1"/>
    <n v="0"/>
    <n v="0"/>
    <n v="0"/>
    <n v="0"/>
    <n v="3"/>
    <n v="11"/>
    <x v="0"/>
    <x v="13"/>
    <n v="2684"/>
    <n v="0"/>
    <n v="0"/>
    <n v="1"/>
    <n v="0"/>
    <n v="0"/>
    <n v="0"/>
    <n v="0"/>
    <n v="0"/>
    <n v="1"/>
    <n v="0"/>
    <x v="525"/>
    <n v="291"/>
    <n v="1"/>
    <x v="2"/>
    <n v="219"/>
    <s v=""/>
    <s v=""/>
    <s v=""/>
    <s v=""/>
  </r>
  <r>
    <s v="X1084"/>
    <x v="1205"/>
    <n v="0"/>
    <n v="0"/>
    <x v="0"/>
    <n v="65"/>
    <n v="39"/>
    <n v="33"/>
    <n v="130"/>
    <n v="41"/>
    <n v="26"/>
    <n v="44"/>
    <n v="2"/>
    <n v="5"/>
    <n v="1"/>
    <n v="5"/>
    <n v="8"/>
    <n v="0"/>
    <n v="0"/>
    <n v="0"/>
    <n v="0"/>
    <n v="0"/>
    <n v="0"/>
    <n v="3"/>
    <n v="11"/>
    <x v="0"/>
    <x v="8"/>
    <n v="2828"/>
    <n v="0"/>
    <n v="0"/>
    <n v="1"/>
    <n v="0"/>
    <n v="0"/>
    <n v="0"/>
    <n v="0"/>
    <n v="1"/>
    <n v="0"/>
    <n v="0"/>
    <x v="796"/>
    <n v="225"/>
    <n v="0"/>
    <x v="2"/>
    <n v="39"/>
    <s v=""/>
    <s v=""/>
    <s v=""/>
    <s v=""/>
  </r>
  <r>
    <s v="X1089"/>
    <x v="1206"/>
    <n v="1"/>
    <n v="0"/>
    <x v="1"/>
    <n v="9"/>
    <n v="158"/>
    <n v="11"/>
    <n v="99"/>
    <n v="15"/>
    <n v="11"/>
    <n v="17"/>
    <n v="2"/>
    <n v="3"/>
    <n v="2"/>
    <n v="7"/>
    <n v="3"/>
    <n v="0"/>
    <n v="0"/>
    <n v="0"/>
    <n v="0"/>
    <n v="0"/>
    <n v="0"/>
    <n v="3"/>
    <n v="11"/>
    <x v="0"/>
    <x v="19"/>
    <n v="2201"/>
    <n v="0"/>
    <n v="0"/>
    <n v="1"/>
    <n v="0"/>
    <n v="0"/>
    <n v="0"/>
    <n v="0"/>
    <n v="1"/>
    <n v="0"/>
    <n v="0"/>
    <x v="527"/>
    <n v="277"/>
    <n v="0"/>
    <x v="2"/>
    <n v="158"/>
    <s v=""/>
    <s v=""/>
    <s v=""/>
    <s v=""/>
  </r>
  <r>
    <s v="X1095"/>
    <x v="1207"/>
    <n v="0"/>
    <n v="1"/>
    <x v="1"/>
    <n v="4"/>
    <n v="212"/>
    <n v="6"/>
    <n v="69"/>
    <n v="4"/>
    <n v="12"/>
    <n v="3"/>
    <n v="3"/>
    <n v="6"/>
    <n v="1"/>
    <n v="5"/>
    <n v="7"/>
    <n v="0"/>
    <n v="0"/>
    <n v="0"/>
    <n v="0"/>
    <n v="0"/>
    <n v="0"/>
    <n v="3"/>
    <n v="11"/>
    <x v="0"/>
    <x v="2"/>
    <n v="2515"/>
    <n v="0"/>
    <n v="0"/>
    <n v="1"/>
    <n v="0"/>
    <n v="0"/>
    <n v="0"/>
    <n v="0"/>
    <n v="1"/>
    <n v="0"/>
    <n v="0"/>
    <x v="528"/>
    <n v="300"/>
    <n v="0"/>
    <x v="2"/>
    <n v="212"/>
    <s v=""/>
    <s v=""/>
    <s v=""/>
    <s v=""/>
  </r>
  <r>
    <s v="X1102"/>
    <x v="1208"/>
    <n v="1"/>
    <n v="0"/>
    <x v="1"/>
    <n v="36"/>
    <n v="139"/>
    <n v="13"/>
    <n v="78"/>
    <n v="20"/>
    <n v="13"/>
    <n v="36"/>
    <n v="3"/>
    <n v="7"/>
    <n v="1"/>
    <n v="3"/>
    <n v="9"/>
    <n v="0"/>
    <n v="0"/>
    <n v="0"/>
    <n v="0"/>
    <n v="0"/>
    <n v="0"/>
    <n v="3"/>
    <n v="11"/>
    <x v="1"/>
    <x v="42"/>
    <n v="2849"/>
    <n v="0"/>
    <n v="0"/>
    <n v="1"/>
    <n v="0"/>
    <n v="0"/>
    <n v="0"/>
    <n v="0"/>
    <n v="1"/>
    <n v="0"/>
    <n v="0"/>
    <x v="531"/>
    <n v="227"/>
    <n v="0"/>
    <x v="2"/>
    <n v="139"/>
    <s v=""/>
    <s v=""/>
    <s v=""/>
    <s v=""/>
  </r>
  <r>
    <s v="X1105"/>
    <x v="1209"/>
    <n v="1"/>
    <n v="0"/>
    <x v="1"/>
    <n v="26"/>
    <n v="138"/>
    <n v="15"/>
    <n v="35"/>
    <n v="25"/>
    <n v="11"/>
    <n v="72"/>
    <n v="2"/>
    <n v="6"/>
    <n v="2"/>
    <n v="2"/>
    <n v="9"/>
    <n v="1"/>
    <n v="0"/>
    <n v="0"/>
    <n v="0"/>
    <n v="0"/>
    <n v="0"/>
    <n v="3"/>
    <n v="11"/>
    <x v="1"/>
    <x v="24"/>
    <n v="2838"/>
    <n v="0"/>
    <n v="0"/>
    <n v="1"/>
    <n v="0"/>
    <n v="0"/>
    <n v="0"/>
    <n v="0"/>
    <n v="1"/>
    <n v="0"/>
    <n v="0"/>
    <x v="533"/>
    <n v="152"/>
    <n v="1"/>
    <x v="2"/>
    <n v="138"/>
    <s v=""/>
    <s v=""/>
    <s v=""/>
    <s v=""/>
  </r>
  <r>
    <s v="X1119"/>
    <x v="1210"/>
    <n v="1"/>
    <n v="0"/>
    <x v="1"/>
    <n v="51"/>
    <n v="154"/>
    <n v="20"/>
    <n v="66"/>
    <n v="0"/>
    <n v="12"/>
    <n v="27"/>
    <n v="7"/>
    <n v="6"/>
    <n v="1"/>
    <n v="4"/>
    <n v="9"/>
    <n v="0"/>
    <n v="0"/>
    <n v="0"/>
    <n v="0"/>
    <n v="0"/>
    <n v="0"/>
    <n v="3"/>
    <n v="11"/>
    <x v="0"/>
    <x v="16"/>
    <n v="2638"/>
    <n v="0"/>
    <n v="0"/>
    <n v="1"/>
    <n v="0"/>
    <n v="0"/>
    <n v="0"/>
    <n v="0"/>
    <n v="1"/>
    <n v="0"/>
    <n v="0"/>
    <x v="536"/>
    <n v="225"/>
    <n v="0"/>
    <x v="2"/>
    <n v="154"/>
    <s v=""/>
    <s v=""/>
    <s v=""/>
    <s v=""/>
  </r>
  <r>
    <s v="X1121"/>
    <x v="1211"/>
    <n v="0"/>
    <n v="0"/>
    <x v="0"/>
    <n v="9"/>
    <n v="6"/>
    <n v="2"/>
    <n v="3"/>
    <n v="1"/>
    <n v="262"/>
    <n v="3"/>
    <n v="0"/>
    <n v="27"/>
    <n v="0"/>
    <n v="0"/>
    <n v="1"/>
    <n v="0"/>
    <n v="0"/>
    <n v="0"/>
    <n v="0"/>
    <n v="0"/>
    <n v="0"/>
    <n v="3"/>
    <n v="11"/>
    <x v="0"/>
    <x v="46"/>
    <n v="2191"/>
    <n v="0"/>
    <n v="0"/>
    <n v="1"/>
    <n v="0"/>
    <n v="0"/>
    <n v="0"/>
    <n v="0"/>
    <n v="0"/>
    <n v="0"/>
    <n v="1"/>
    <x v="797"/>
    <n v="271"/>
    <n v="0"/>
    <x v="2"/>
    <n v="6"/>
    <s v=""/>
    <s v=""/>
    <s v=""/>
    <s v=""/>
  </r>
  <r>
    <s v="X1125"/>
    <x v="1212"/>
    <n v="1"/>
    <n v="0"/>
    <x v="1"/>
    <n v="74"/>
    <n v="60"/>
    <n v="51"/>
    <n v="87"/>
    <n v="6"/>
    <n v="20"/>
    <n v="51"/>
    <n v="2"/>
    <n v="4"/>
    <n v="2"/>
    <n v="4"/>
    <n v="5"/>
    <n v="0"/>
    <n v="0"/>
    <n v="0"/>
    <n v="0"/>
    <n v="0"/>
    <n v="0"/>
    <n v="3"/>
    <n v="11"/>
    <x v="0"/>
    <x v="8"/>
    <n v="2269"/>
    <n v="0"/>
    <n v="0"/>
    <n v="1"/>
    <n v="0"/>
    <n v="0"/>
    <n v="0"/>
    <n v="0"/>
    <n v="1"/>
    <n v="0"/>
    <n v="0"/>
    <x v="538"/>
    <n v="173"/>
    <n v="0"/>
    <x v="2"/>
    <n v="60"/>
    <s v=""/>
    <s v=""/>
    <s v=""/>
    <s v=""/>
  </r>
  <r>
    <s v="X1126"/>
    <x v="1213"/>
    <n v="0"/>
    <n v="1"/>
    <x v="1"/>
    <n v="78"/>
    <n v="89"/>
    <n v="15"/>
    <n v="89"/>
    <n v="34"/>
    <n v="42"/>
    <n v="5"/>
    <n v="1"/>
    <n v="4"/>
    <n v="1"/>
    <n v="6"/>
    <n v="4"/>
    <n v="0"/>
    <n v="0"/>
    <n v="0"/>
    <n v="0"/>
    <n v="0"/>
    <n v="0"/>
    <n v="3"/>
    <n v="11"/>
    <x v="0"/>
    <x v="4"/>
    <n v="2314"/>
    <n v="0"/>
    <n v="0"/>
    <n v="1"/>
    <n v="0"/>
    <n v="0"/>
    <n v="0"/>
    <n v="0"/>
    <n v="1"/>
    <n v="0"/>
    <n v="0"/>
    <x v="539"/>
    <n v="264"/>
    <n v="0"/>
    <x v="2"/>
    <n v="89"/>
    <s v=""/>
    <s v=""/>
    <s v=""/>
    <s v=""/>
  </r>
  <r>
    <s v="X1128"/>
    <x v="1214"/>
    <n v="1"/>
    <n v="0"/>
    <x v="1"/>
    <n v="43"/>
    <n v="80"/>
    <n v="15"/>
    <n v="93"/>
    <n v="20"/>
    <n v="13"/>
    <n v="52"/>
    <n v="3"/>
    <n v="5"/>
    <n v="1"/>
    <n v="4"/>
    <n v="8"/>
    <n v="0"/>
    <n v="0"/>
    <n v="0"/>
    <n v="0"/>
    <n v="0"/>
    <n v="0"/>
    <n v="3"/>
    <n v="11"/>
    <x v="0"/>
    <x v="39"/>
    <n v="2236"/>
    <n v="0"/>
    <n v="0"/>
    <n v="1"/>
    <n v="0"/>
    <n v="0"/>
    <n v="0"/>
    <n v="0"/>
    <n v="1"/>
    <n v="0"/>
    <n v="0"/>
    <x v="798"/>
    <n v="169"/>
    <n v="0"/>
    <x v="2"/>
    <n v="80"/>
    <s v=""/>
    <s v=""/>
    <s v=""/>
    <s v=""/>
  </r>
  <r>
    <s v="X1132"/>
    <x v="1215"/>
    <n v="1"/>
    <n v="0"/>
    <x v="1"/>
    <n v="92"/>
    <n v="100"/>
    <n v="2"/>
    <n v="128"/>
    <n v="23"/>
    <n v="7"/>
    <n v="10"/>
    <n v="4"/>
    <n v="5"/>
    <n v="1"/>
    <n v="5"/>
    <n v="8"/>
    <n v="0"/>
    <n v="0"/>
    <n v="0"/>
    <n v="0"/>
    <n v="0"/>
    <n v="0"/>
    <n v="3"/>
    <n v="11"/>
    <x v="0"/>
    <x v="3"/>
    <n v="2483"/>
    <n v="0"/>
    <n v="0"/>
    <n v="1"/>
    <n v="0"/>
    <n v="0"/>
    <n v="0"/>
    <n v="0"/>
    <n v="1"/>
    <n v="0"/>
    <n v="0"/>
    <x v="540"/>
    <n v="250"/>
    <n v="0"/>
    <x v="2"/>
    <n v="100"/>
    <s v=""/>
    <s v=""/>
    <s v=""/>
    <s v=""/>
  </r>
  <r>
    <s v="X1136"/>
    <x v="730"/>
    <n v="1"/>
    <n v="0"/>
    <x v="1"/>
    <n v="97"/>
    <n v="104"/>
    <n v="20"/>
    <n v="101"/>
    <n v="24"/>
    <n v="15"/>
    <n v="5"/>
    <n v="6"/>
    <n v="5"/>
    <n v="1"/>
    <n v="5"/>
    <n v="9"/>
    <n v="0"/>
    <n v="0"/>
    <n v="0"/>
    <n v="0"/>
    <n v="0"/>
    <n v="0"/>
    <n v="3"/>
    <n v="11"/>
    <x v="0"/>
    <x v="39"/>
    <n v="2791"/>
    <n v="0"/>
    <n v="0"/>
    <n v="1"/>
    <n v="0"/>
    <n v="0"/>
    <n v="1"/>
    <n v="0"/>
    <n v="0"/>
    <n v="0"/>
    <n v="0"/>
    <x v="119"/>
    <n v="259"/>
    <n v="0"/>
    <x v="2"/>
    <n v="104"/>
    <s v=""/>
    <s v=""/>
    <s v=""/>
    <s v=""/>
  </r>
  <r>
    <s v="X1140"/>
    <x v="1216"/>
    <n v="0"/>
    <n v="0"/>
    <x v="0"/>
    <n v="74"/>
    <n v="101"/>
    <n v="13"/>
    <n v="76"/>
    <n v="20"/>
    <n v="18"/>
    <n v="40"/>
    <n v="2"/>
    <n v="3"/>
    <n v="1"/>
    <n v="6"/>
    <n v="6"/>
    <n v="0"/>
    <n v="0"/>
    <n v="0"/>
    <n v="0"/>
    <n v="0"/>
    <n v="0"/>
    <n v="3"/>
    <n v="11"/>
    <x v="0"/>
    <x v="28"/>
    <n v="2473"/>
    <n v="0"/>
    <n v="0"/>
    <n v="1"/>
    <n v="0"/>
    <n v="0"/>
    <n v="0"/>
    <n v="0"/>
    <n v="0"/>
    <n v="1"/>
    <n v="0"/>
    <x v="799"/>
    <n v="188"/>
    <n v="0"/>
    <x v="2"/>
    <n v="101"/>
    <s v=""/>
    <s v=""/>
    <s v=""/>
    <s v=""/>
  </r>
  <r>
    <s v="X1146"/>
    <x v="1217"/>
    <n v="0"/>
    <n v="0"/>
    <x v="0"/>
    <n v="49"/>
    <n v="202"/>
    <n v="2"/>
    <n v="46"/>
    <n v="3"/>
    <n v="2"/>
    <n v="10"/>
    <n v="2"/>
    <n v="4"/>
    <n v="2"/>
    <n v="5"/>
    <n v="7"/>
    <n v="0"/>
    <n v="1"/>
    <n v="0"/>
    <n v="1"/>
    <n v="0"/>
    <n v="0"/>
    <n v="3"/>
    <n v="11"/>
    <x v="1"/>
    <x v="47"/>
    <n v="2493"/>
    <n v="0"/>
    <n v="0"/>
    <n v="1"/>
    <n v="0"/>
    <n v="0"/>
    <n v="0"/>
    <n v="0"/>
    <n v="0"/>
    <n v="0"/>
    <n v="1"/>
    <x v="542"/>
    <n v="245"/>
    <n v="2"/>
    <x v="2"/>
    <n v="202"/>
    <s v=""/>
    <s v=""/>
    <s v=""/>
    <s v=""/>
  </r>
  <r>
    <s v="X1151"/>
    <x v="1218"/>
    <n v="1"/>
    <n v="1"/>
    <x v="2"/>
    <n v="25"/>
    <n v="178"/>
    <n v="4"/>
    <n v="26"/>
    <n v="8"/>
    <n v="4"/>
    <n v="44"/>
    <n v="5"/>
    <n v="4"/>
    <n v="1"/>
    <n v="5"/>
    <n v="6"/>
    <n v="0"/>
    <n v="0"/>
    <n v="0"/>
    <n v="0"/>
    <n v="0"/>
    <n v="0"/>
    <n v="3"/>
    <n v="11"/>
    <x v="0"/>
    <x v="34"/>
    <n v="2556"/>
    <n v="0"/>
    <n v="0"/>
    <n v="1"/>
    <n v="0"/>
    <n v="0"/>
    <n v="0"/>
    <n v="0"/>
    <n v="1"/>
    <n v="0"/>
    <n v="0"/>
    <x v="543"/>
    <n v="176"/>
    <n v="0"/>
    <x v="2"/>
    <n v="178"/>
    <s v=""/>
    <s v=""/>
    <s v=""/>
    <s v=""/>
  </r>
  <r>
    <s v="X1152"/>
    <x v="1219"/>
    <n v="2"/>
    <n v="1"/>
    <x v="3"/>
    <n v="87"/>
    <n v="189"/>
    <n v="2"/>
    <n v="55"/>
    <n v="0"/>
    <n v="5"/>
    <n v="12"/>
    <n v="4"/>
    <n v="6"/>
    <n v="1"/>
    <n v="4"/>
    <n v="9"/>
    <n v="0"/>
    <n v="0"/>
    <n v="0"/>
    <n v="0"/>
    <n v="0"/>
    <n v="0"/>
    <n v="3"/>
    <n v="11"/>
    <x v="0"/>
    <x v="32"/>
    <n v="2739"/>
    <n v="0"/>
    <n v="0"/>
    <n v="1"/>
    <n v="0"/>
    <n v="0"/>
    <n v="0"/>
    <n v="0"/>
    <n v="0"/>
    <n v="0"/>
    <n v="1"/>
    <x v="544"/>
    <n v="239"/>
    <n v="0"/>
    <x v="2"/>
    <n v="189"/>
    <s v=""/>
    <s v=""/>
    <s v=""/>
    <s v=""/>
  </r>
  <r>
    <s v="X1154"/>
    <x v="1220"/>
    <n v="1"/>
    <n v="1"/>
    <x v="2"/>
    <n v="81"/>
    <n v="96"/>
    <n v="1"/>
    <n v="79"/>
    <n v="7"/>
    <n v="1"/>
    <n v="79"/>
    <n v="6"/>
    <n v="5"/>
    <n v="1"/>
    <n v="3"/>
    <n v="8"/>
    <n v="1"/>
    <n v="0"/>
    <n v="0"/>
    <n v="0"/>
    <n v="0"/>
    <n v="0"/>
    <n v="3"/>
    <n v="11"/>
    <x v="1"/>
    <x v="12"/>
    <n v="2249"/>
    <n v="0"/>
    <n v="0"/>
    <n v="1"/>
    <n v="0"/>
    <n v="0"/>
    <n v="0"/>
    <n v="0"/>
    <n v="0"/>
    <n v="0"/>
    <n v="1"/>
    <x v="544"/>
    <n v="105"/>
    <n v="1"/>
    <x v="2"/>
    <n v="96"/>
    <s v=""/>
    <s v=""/>
    <s v=""/>
    <s v=""/>
  </r>
  <r>
    <s v="X1163"/>
    <x v="1221"/>
    <n v="1"/>
    <n v="1"/>
    <x v="2"/>
    <n v="20"/>
    <n v="153"/>
    <n v="4"/>
    <n v="56"/>
    <n v="0"/>
    <n v="9"/>
    <n v="31"/>
    <n v="4"/>
    <n v="5"/>
    <n v="1"/>
    <n v="4"/>
    <n v="8"/>
    <n v="0"/>
    <n v="0"/>
    <n v="0"/>
    <n v="0"/>
    <n v="0"/>
    <n v="0"/>
    <n v="3"/>
    <n v="11"/>
    <x v="0"/>
    <x v="0"/>
    <n v="2762"/>
    <n v="0"/>
    <n v="0"/>
    <n v="1"/>
    <n v="0"/>
    <n v="0"/>
    <n v="0"/>
    <n v="0"/>
    <n v="1"/>
    <n v="0"/>
    <n v="0"/>
    <x v="800"/>
    <n v="191"/>
    <n v="0"/>
    <x v="2"/>
    <n v="153"/>
    <s v=""/>
    <s v=""/>
    <s v=""/>
    <s v=""/>
  </r>
  <r>
    <s v="X1166"/>
    <x v="1222"/>
    <n v="1"/>
    <n v="0"/>
    <x v="1"/>
    <n v="21"/>
    <n v="125"/>
    <n v="17"/>
    <n v="52"/>
    <n v="3"/>
    <n v="19"/>
    <n v="30"/>
    <n v="4"/>
    <n v="5"/>
    <n v="1"/>
    <n v="4"/>
    <n v="8"/>
    <n v="1"/>
    <n v="0"/>
    <n v="0"/>
    <n v="0"/>
    <n v="0"/>
    <n v="0"/>
    <n v="3"/>
    <n v="11"/>
    <x v="1"/>
    <x v="37"/>
    <n v="2831"/>
    <n v="0"/>
    <n v="0"/>
    <n v="1"/>
    <n v="0"/>
    <n v="0"/>
    <n v="0"/>
    <n v="0"/>
    <n v="1"/>
    <n v="0"/>
    <n v="0"/>
    <x v="801"/>
    <n v="186"/>
    <n v="1"/>
    <x v="2"/>
    <n v="125"/>
    <s v=""/>
    <s v=""/>
    <s v=""/>
    <s v=""/>
  </r>
  <r>
    <s v="X1175"/>
    <x v="1223"/>
    <n v="0"/>
    <n v="1"/>
    <x v="1"/>
    <n v="96"/>
    <n v="143"/>
    <n v="6"/>
    <n v="52"/>
    <n v="11"/>
    <n v="8"/>
    <n v="17"/>
    <n v="2"/>
    <n v="4"/>
    <n v="1"/>
    <n v="5"/>
    <n v="5"/>
    <n v="0"/>
    <n v="0"/>
    <n v="0"/>
    <n v="0"/>
    <n v="0"/>
    <n v="0"/>
    <n v="3"/>
    <n v="11"/>
    <x v="0"/>
    <x v="3"/>
    <n v="2220"/>
    <n v="0"/>
    <n v="0"/>
    <n v="1"/>
    <n v="0"/>
    <n v="0"/>
    <n v="0"/>
    <n v="0"/>
    <n v="1"/>
    <n v="0"/>
    <n v="0"/>
    <x v="551"/>
    <n v="203"/>
    <n v="0"/>
    <x v="2"/>
    <n v="143"/>
    <s v=""/>
    <s v=""/>
    <s v=""/>
    <s v=""/>
  </r>
  <r>
    <s v="X1192"/>
    <x v="1224"/>
    <n v="1"/>
    <n v="0"/>
    <x v="1"/>
    <n v="79"/>
    <n v="45"/>
    <n v="7"/>
    <n v="99"/>
    <n v="4"/>
    <n v="25"/>
    <n v="43"/>
    <n v="3"/>
    <n v="4"/>
    <n v="1"/>
    <n v="4"/>
    <n v="6"/>
    <n v="0"/>
    <n v="0"/>
    <n v="0"/>
    <n v="0"/>
    <n v="0"/>
    <n v="0"/>
    <n v="3"/>
    <n v="11"/>
    <x v="0"/>
    <x v="5"/>
    <n v="2370"/>
    <n v="0"/>
    <n v="0"/>
    <n v="1"/>
    <n v="0"/>
    <n v="0"/>
    <n v="0"/>
    <n v="0"/>
    <n v="1"/>
    <n v="0"/>
    <n v="0"/>
    <x v="802"/>
    <n v="137"/>
    <n v="0"/>
    <x v="2"/>
    <n v="45"/>
    <s v=""/>
    <s v=""/>
    <s v=""/>
    <s v=""/>
  </r>
  <r>
    <s v="X1193"/>
    <x v="616"/>
    <n v="1"/>
    <n v="2"/>
    <x v="3"/>
    <n v="86"/>
    <n v="100"/>
    <n v="1"/>
    <n v="39"/>
    <n v="6"/>
    <n v="1"/>
    <n v="76"/>
    <n v="4"/>
    <n v="3"/>
    <n v="2"/>
    <n v="3"/>
    <n v="6"/>
    <n v="1"/>
    <n v="0"/>
    <n v="0"/>
    <n v="0"/>
    <n v="0"/>
    <n v="0"/>
    <n v="3"/>
    <n v="11"/>
    <x v="0"/>
    <x v="25"/>
    <n v="2410"/>
    <n v="0"/>
    <n v="0"/>
    <n v="1"/>
    <n v="0"/>
    <n v="0"/>
    <n v="0"/>
    <n v="0"/>
    <n v="0"/>
    <n v="0"/>
    <n v="1"/>
    <x v="802"/>
    <n v="71"/>
    <n v="1"/>
    <x v="2"/>
    <n v="100"/>
    <s v=""/>
    <s v=""/>
    <s v=""/>
    <s v=""/>
  </r>
  <r>
    <s v="X1200"/>
    <x v="1225"/>
    <n v="0"/>
    <n v="0"/>
    <x v="0"/>
    <n v="68"/>
    <n v="112"/>
    <n v="1"/>
    <n v="54"/>
    <n v="7"/>
    <n v="7"/>
    <n v="36"/>
    <n v="1"/>
    <n v="3"/>
    <n v="2"/>
    <n v="4"/>
    <n v="3"/>
    <n v="0"/>
    <n v="0"/>
    <n v="0"/>
    <n v="0"/>
    <n v="0"/>
    <n v="0"/>
    <n v="3"/>
    <n v="11"/>
    <x v="0"/>
    <x v="19"/>
    <n v="2403"/>
    <n v="0"/>
    <n v="0"/>
    <n v="1"/>
    <n v="0"/>
    <n v="0"/>
    <n v="0"/>
    <n v="0"/>
    <n v="0"/>
    <n v="1"/>
    <n v="0"/>
    <x v="803"/>
    <n v="145"/>
    <n v="0"/>
    <x v="2"/>
    <n v="112"/>
    <s v=""/>
    <s v=""/>
    <s v=""/>
    <s v=""/>
  </r>
  <r>
    <s v="X1204"/>
    <x v="1226"/>
    <n v="1"/>
    <n v="0"/>
    <x v="1"/>
    <n v="15"/>
    <n v="88"/>
    <n v="10"/>
    <n v="46"/>
    <n v="2"/>
    <n v="3"/>
    <n v="64"/>
    <n v="4"/>
    <n v="5"/>
    <n v="1"/>
    <n v="2"/>
    <n v="10"/>
    <n v="0"/>
    <n v="0"/>
    <n v="0"/>
    <n v="0"/>
    <n v="0"/>
    <n v="0"/>
    <n v="3"/>
    <n v="11"/>
    <x v="1"/>
    <x v="38"/>
    <n v="2706"/>
    <n v="0"/>
    <n v="0"/>
    <n v="1"/>
    <n v="0"/>
    <n v="0"/>
    <n v="0"/>
    <n v="0"/>
    <n v="0"/>
    <n v="1"/>
    <n v="0"/>
    <x v="804"/>
    <n v="85"/>
    <n v="0"/>
    <x v="2"/>
    <n v="88"/>
    <s v=""/>
    <s v=""/>
    <s v=""/>
    <s v=""/>
  </r>
  <r>
    <s v="X1212"/>
    <x v="1227"/>
    <n v="1"/>
    <n v="0"/>
    <x v="1"/>
    <n v="62"/>
    <n v="52"/>
    <n v="12"/>
    <n v="50"/>
    <n v="4"/>
    <n v="36"/>
    <n v="55"/>
    <n v="3"/>
    <n v="5"/>
    <n v="0"/>
    <n v="3"/>
    <n v="9"/>
    <n v="0"/>
    <n v="0"/>
    <n v="0"/>
    <n v="0"/>
    <n v="0"/>
    <n v="0"/>
    <n v="3"/>
    <n v="11"/>
    <x v="0"/>
    <x v="45"/>
    <n v="2660"/>
    <n v="0"/>
    <n v="0"/>
    <n v="1"/>
    <n v="0"/>
    <n v="0"/>
    <n v="0"/>
    <n v="0"/>
    <n v="1"/>
    <n v="0"/>
    <n v="0"/>
    <x v="562"/>
    <n v="99"/>
    <n v="0"/>
    <x v="2"/>
    <n v="52"/>
    <s v=""/>
    <s v=""/>
    <s v=""/>
    <s v=""/>
  </r>
  <r>
    <s v="X1217"/>
    <x v="1228"/>
    <n v="1"/>
    <n v="1"/>
    <x v="2"/>
    <n v="80"/>
    <n v="158"/>
    <n v="0"/>
    <n v="23"/>
    <n v="0"/>
    <n v="0"/>
    <n v="18"/>
    <n v="6"/>
    <n v="3"/>
    <n v="1"/>
    <n v="5"/>
    <n v="8"/>
    <n v="0"/>
    <n v="0"/>
    <n v="0"/>
    <n v="0"/>
    <n v="0"/>
    <n v="0"/>
    <n v="3"/>
    <n v="11"/>
    <x v="0"/>
    <x v="17"/>
    <n v="2781"/>
    <n v="0"/>
    <n v="0"/>
    <n v="1"/>
    <n v="0"/>
    <n v="0"/>
    <n v="0"/>
    <n v="0"/>
    <n v="1"/>
    <n v="0"/>
    <n v="0"/>
    <x v="563"/>
    <n v="163"/>
    <n v="0"/>
    <x v="2"/>
    <n v="158"/>
    <s v=""/>
    <s v=""/>
    <s v=""/>
    <s v=""/>
  </r>
  <r>
    <s v="X1220"/>
    <x v="1229"/>
    <n v="0"/>
    <n v="1"/>
    <x v="1"/>
    <n v="79"/>
    <n v="104"/>
    <n v="1"/>
    <n v="54"/>
    <n v="13"/>
    <n v="9"/>
    <n v="14"/>
    <n v="2"/>
    <n v="3"/>
    <n v="1"/>
    <n v="5"/>
    <n v="5"/>
    <n v="0"/>
    <n v="0"/>
    <n v="0"/>
    <n v="0"/>
    <n v="0"/>
    <n v="0"/>
    <n v="3"/>
    <n v="11"/>
    <x v="0"/>
    <x v="1"/>
    <n v="2408"/>
    <n v="0"/>
    <n v="0"/>
    <n v="1"/>
    <n v="0"/>
    <n v="0"/>
    <n v="0"/>
    <n v="0"/>
    <n v="1"/>
    <n v="0"/>
    <n v="0"/>
    <x v="565"/>
    <n v="167"/>
    <n v="0"/>
    <x v="2"/>
    <n v="104"/>
    <s v=""/>
    <s v=""/>
    <s v=""/>
    <s v=""/>
  </r>
  <r>
    <s v="X1225"/>
    <x v="1230"/>
    <n v="1"/>
    <n v="0"/>
    <x v="1"/>
    <n v="76"/>
    <n v="41"/>
    <n v="5"/>
    <n v="129"/>
    <n v="10"/>
    <n v="3"/>
    <n v="3"/>
    <n v="3"/>
    <n v="4"/>
    <n v="1"/>
    <n v="4"/>
    <n v="9"/>
    <n v="0"/>
    <n v="0"/>
    <n v="0"/>
    <n v="0"/>
    <n v="0"/>
    <n v="0"/>
    <n v="3"/>
    <n v="11"/>
    <x v="0"/>
    <x v="11"/>
    <n v="2717"/>
    <n v="0"/>
    <n v="0"/>
    <n v="1"/>
    <n v="0"/>
    <n v="0"/>
    <n v="0"/>
    <n v="0"/>
    <n v="1"/>
    <n v="0"/>
    <n v="0"/>
    <x v="567"/>
    <n v="185"/>
    <n v="0"/>
    <x v="2"/>
    <n v="41"/>
    <s v=""/>
    <s v=""/>
    <s v=""/>
    <s v=""/>
  </r>
  <r>
    <s v="X1240"/>
    <x v="1231"/>
    <n v="1"/>
    <n v="1"/>
    <x v="2"/>
    <n v="35"/>
    <n v="48"/>
    <n v="13"/>
    <n v="57"/>
    <n v="24"/>
    <n v="15"/>
    <n v="25"/>
    <n v="4"/>
    <n v="3"/>
    <n v="1"/>
    <n v="4"/>
    <n v="7"/>
    <n v="0"/>
    <n v="0"/>
    <n v="0"/>
    <n v="0"/>
    <n v="0"/>
    <n v="0"/>
    <n v="3"/>
    <n v="11"/>
    <x v="0"/>
    <x v="21"/>
    <n v="2245"/>
    <n v="0"/>
    <n v="0"/>
    <n v="1"/>
    <n v="0"/>
    <n v="0"/>
    <n v="1"/>
    <n v="0"/>
    <n v="0"/>
    <n v="0"/>
    <n v="0"/>
    <x v="572"/>
    <n v="132"/>
    <n v="0"/>
    <x v="2"/>
    <n v="48"/>
    <s v=""/>
    <s v=""/>
    <s v=""/>
    <s v=""/>
  </r>
  <r>
    <s v="X1244"/>
    <x v="1232"/>
    <n v="0"/>
    <n v="0"/>
    <x v="0"/>
    <n v="62"/>
    <n v="73"/>
    <n v="18"/>
    <n v="66"/>
    <n v="7"/>
    <n v="12"/>
    <n v="2"/>
    <n v="15"/>
    <n v="0"/>
    <n v="1"/>
    <n v="0"/>
    <n v="19"/>
    <n v="0"/>
    <n v="0"/>
    <n v="0"/>
    <n v="0"/>
    <n v="0"/>
    <n v="0"/>
    <n v="3"/>
    <n v="11"/>
    <x v="0"/>
    <x v="50"/>
    <n v="2808"/>
    <n v="0"/>
    <n v="0"/>
    <n v="1"/>
    <n v="0"/>
    <n v="0"/>
    <n v="0"/>
    <n v="0"/>
    <n v="1"/>
    <n v="0"/>
    <n v="0"/>
    <x v="573"/>
    <n v="174"/>
    <n v="0"/>
    <x v="2"/>
    <n v="73"/>
    <s v=""/>
    <s v=""/>
    <s v=""/>
    <s v=""/>
  </r>
  <r>
    <s v="X1246"/>
    <x v="1233"/>
    <n v="1"/>
    <n v="0"/>
    <x v="1"/>
    <n v="42"/>
    <n v="51"/>
    <n v="12"/>
    <n v="49"/>
    <n v="17"/>
    <n v="24"/>
    <n v="24"/>
    <n v="3"/>
    <n v="4"/>
    <n v="1"/>
    <n v="3"/>
    <n v="8"/>
    <n v="0"/>
    <n v="0"/>
    <n v="0"/>
    <n v="0"/>
    <n v="0"/>
    <n v="0"/>
    <n v="3"/>
    <n v="11"/>
    <x v="0"/>
    <x v="16"/>
    <n v="2448"/>
    <n v="0"/>
    <n v="0"/>
    <n v="1"/>
    <n v="0"/>
    <n v="0"/>
    <n v="1"/>
    <n v="0"/>
    <n v="0"/>
    <n v="0"/>
    <n v="0"/>
    <x v="805"/>
    <n v="129"/>
    <n v="0"/>
    <x v="2"/>
    <n v="51"/>
    <s v=""/>
    <s v=""/>
    <s v=""/>
    <s v=""/>
  </r>
  <r>
    <s v="X1248"/>
    <x v="1234"/>
    <n v="0"/>
    <n v="1"/>
    <x v="1"/>
    <n v="70"/>
    <n v="31"/>
    <n v="19"/>
    <n v="35"/>
    <n v="26"/>
    <n v="14"/>
    <n v="52"/>
    <n v="2"/>
    <n v="1"/>
    <n v="1"/>
    <n v="5"/>
    <n v="3"/>
    <n v="0"/>
    <n v="0"/>
    <n v="0"/>
    <n v="0"/>
    <n v="0"/>
    <n v="0"/>
    <n v="3"/>
    <n v="11"/>
    <x v="0"/>
    <x v="20"/>
    <n v="2609"/>
    <n v="0"/>
    <n v="0"/>
    <n v="1"/>
    <n v="0"/>
    <n v="0"/>
    <n v="0"/>
    <n v="0"/>
    <n v="1"/>
    <n v="0"/>
    <n v="0"/>
    <x v="805"/>
    <n v="73"/>
    <n v="0"/>
    <x v="2"/>
    <n v="31"/>
    <s v=""/>
    <s v=""/>
    <s v=""/>
    <s v=""/>
  </r>
  <r>
    <s v="X1263"/>
    <x v="1235"/>
    <n v="1"/>
    <n v="0"/>
    <x v="1"/>
    <n v="9"/>
    <n v="80"/>
    <n v="1"/>
    <n v="60"/>
    <n v="4"/>
    <n v="6"/>
    <n v="16"/>
    <n v="2"/>
    <n v="5"/>
    <n v="1"/>
    <n v="2"/>
    <n v="9"/>
    <n v="0"/>
    <n v="0"/>
    <n v="0"/>
    <n v="0"/>
    <n v="0"/>
    <n v="0"/>
    <n v="3"/>
    <n v="11"/>
    <x v="1"/>
    <x v="10"/>
    <n v="2488"/>
    <n v="0"/>
    <n v="0"/>
    <n v="1"/>
    <n v="0"/>
    <n v="0"/>
    <n v="0"/>
    <n v="0"/>
    <n v="0"/>
    <n v="1"/>
    <n v="0"/>
    <x v="806"/>
    <n v="135"/>
    <n v="0"/>
    <x v="2"/>
    <n v="80"/>
    <s v=""/>
    <s v=""/>
    <s v=""/>
    <s v=""/>
  </r>
  <r>
    <s v="X1264"/>
    <x v="1236"/>
    <n v="0"/>
    <n v="0"/>
    <x v="0"/>
    <n v="50"/>
    <n v="51"/>
    <n v="4"/>
    <n v="50"/>
    <n v="12"/>
    <n v="1"/>
    <n v="49"/>
    <n v="1"/>
    <n v="4"/>
    <n v="0"/>
    <n v="3"/>
    <n v="8"/>
    <n v="0"/>
    <n v="0"/>
    <n v="0"/>
    <n v="0"/>
    <n v="0"/>
    <n v="0"/>
    <n v="3"/>
    <n v="11"/>
    <x v="1"/>
    <x v="1"/>
    <n v="2756"/>
    <n v="0"/>
    <n v="0"/>
    <n v="1"/>
    <n v="0"/>
    <n v="0"/>
    <n v="0"/>
    <n v="0"/>
    <n v="1"/>
    <n v="0"/>
    <n v="0"/>
    <x v="806"/>
    <n v="69"/>
    <n v="0"/>
    <x v="2"/>
    <n v="51"/>
    <s v=""/>
    <s v=""/>
    <s v=""/>
    <s v=""/>
  </r>
  <r>
    <s v="X1265"/>
    <x v="1237"/>
    <n v="1"/>
    <n v="0"/>
    <x v="1"/>
    <n v="1"/>
    <n v="94"/>
    <n v="1"/>
    <n v="33"/>
    <n v="13"/>
    <n v="12"/>
    <n v="12"/>
    <n v="3"/>
    <n v="4"/>
    <n v="0"/>
    <n v="4"/>
    <n v="8"/>
    <n v="0"/>
    <n v="0"/>
    <n v="0"/>
    <n v="0"/>
    <n v="0"/>
    <n v="0"/>
    <n v="3"/>
    <n v="11"/>
    <x v="0"/>
    <x v="38"/>
    <n v="2659"/>
    <n v="0"/>
    <n v="0"/>
    <n v="1"/>
    <n v="0"/>
    <n v="0"/>
    <n v="0"/>
    <n v="0"/>
    <n v="1"/>
    <n v="0"/>
    <n v="0"/>
    <x v="807"/>
    <n v="141"/>
    <n v="0"/>
    <x v="2"/>
    <n v="94"/>
    <s v=""/>
    <s v=""/>
    <s v=""/>
    <s v=""/>
  </r>
  <r>
    <s v="X1267"/>
    <x v="1238"/>
    <n v="1"/>
    <n v="0"/>
    <x v="1"/>
    <n v="87"/>
    <n v="64"/>
    <n v="4"/>
    <n v="68"/>
    <n v="7"/>
    <n v="5"/>
    <n v="17"/>
    <n v="4"/>
    <n v="3"/>
    <n v="1"/>
    <n v="4"/>
    <n v="8"/>
    <n v="0"/>
    <n v="0"/>
    <n v="0"/>
    <n v="0"/>
    <n v="0"/>
    <n v="0"/>
    <n v="3"/>
    <n v="11"/>
    <x v="0"/>
    <x v="47"/>
    <n v="2828"/>
    <n v="0"/>
    <n v="0"/>
    <n v="1"/>
    <n v="0"/>
    <n v="0"/>
    <n v="0"/>
    <n v="0"/>
    <n v="1"/>
    <n v="0"/>
    <n v="0"/>
    <x v="807"/>
    <n v="131"/>
    <n v="0"/>
    <x v="2"/>
    <n v="64"/>
    <s v=""/>
    <s v=""/>
    <s v=""/>
    <s v=""/>
  </r>
  <r>
    <s v="X1268"/>
    <x v="1239"/>
    <n v="1"/>
    <n v="1"/>
    <x v="2"/>
    <n v="83"/>
    <n v="67"/>
    <n v="5"/>
    <n v="61"/>
    <n v="3"/>
    <n v="8"/>
    <n v="19"/>
    <n v="5"/>
    <n v="2"/>
    <n v="1"/>
    <n v="5"/>
    <n v="5"/>
    <n v="0"/>
    <n v="0"/>
    <n v="0"/>
    <n v="0"/>
    <n v="0"/>
    <n v="0"/>
    <n v="3"/>
    <n v="11"/>
    <x v="0"/>
    <x v="24"/>
    <n v="2477"/>
    <n v="0"/>
    <n v="0"/>
    <n v="1"/>
    <n v="0"/>
    <n v="0"/>
    <n v="0"/>
    <n v="0"/>
    <n v="1"/>
    <n v="0"/>
    <n v="0"/>
    <x v="808"/>
    <n v="125"/>
    <n v="0"/>
    <x v="2"/>
    <n v="67"/>
    <s v=""/>
    <s v=""/>
    <s v=""/>
    <s v=""/>
  </r>
  <r>
    <s v="X1272"/>
    <x v="1240"/>
    <n v="1"/>
    <n v="1"/>
    <x v="2"/>
    <n v="32"/>
    <n v="50"/>
    <n v="4"/>
    <n v="44"/>
    <n v="10"/>
    <n v="10"/>
    <n v="43"/>
    <n v="3"/>
    <n v="3"/>
    <n v="1"/>
    <n v="3"/>
    <n v="9"/>
    <n v="0"/>
    <n v="0"/>
    <n v="0"/>
    <n v="0"/>
    <n v="0"/>
    <n v="0"/>
    <n v="3"/>
    <n v="11"/>
    <x v="1"/>
    <x v="22"/>
    <n v="2578"/>
    <n v="0"/>
    <n v="0"/>
    <n v="1"/>
    <n v="0"/>
    <n v="0"/>
    <n v="0"/>
    <n v="0"/>
    <n v="1"/>
    <n v="0"/>
    <n v="0"/>
    <x v="809"/>
    <n v="75"/>
    <n v="0"/>
    <x v="2"/>
    <n v="50"/>
    <s v=""/>
    <s v=""/>
    <s v=""/>
    <s v=""/>
  </r>
  <r>
    <s v="X1273"/>
    <x v="1241"/>
    <n v="0"/>
    <n v="1"/>
    <x v="1"/>
    <n v="94"/>
    <n v="87"/>
    <n v="13"/>
    <n v="34"/>
    <n v="10"/>
    <n v="6"/>
    <n v="10"/>
    <n v="1"/>
    <n v="4"/>
    <n v="0"/>
    <n v="4"/>
    <n v="5"/>
    <n v="0"/>
    <n v="0"/>
    <n v="0"/>
    <n v="0"/>
    <n v="0"/>
    <n v="0"/>
    <n v="3"/>
    <n v="11"/>
    <x v="0"/>
    <x v="22"/>
    <n v="2291"/>
    <n v="0"/>
    <n v="0"/>
    <n v="1"/>
    <n v="0"/>
    <n v="0"/>
    <n v="0"/>
    <n v="0"/>
    <n v="1"/>
    <n v="0"/>
    <n v="0"/>
    <x v="810"/>
    <n v="140"/>
    <n v="0"/>
    <x v="2"/>
    <n v="87"/>
    <s v=""/>
    <s v=""/>
    <s v=""/>
    <s v=""/>
  </r>
  <r>
    <s v="X1274"/>
    <x v="1242"/>
    <n v="1"/>
    <n v="0"/>
    <x v="1"/>
    <n v="22"/>
    <n v="68"/>
    <n v="7"/>
    <n v="59"/>
    <n v="10"/>
    <n v="5"/>
    <n v="11"/>
    <n v="4"/>
    <n v="3"/>
    <n v="1"/>
    <n v="4"/>
    <n v="8"/>
    <n v="0"/>
    <n v="0"/>
    <n v="0"/>
    <n v="0"/>
    <n v="0"/>
    <n v="0"/>
    <n v="3"/>
    <n v="11"/>
    <x v="0"/>
    <x v="38"/>
    <n v="2660"/>
    <n v="0"/>
    <n v="0"/>
    <n v="1"/>
    <n v="0"/>
    <n v="0"/>
    <n v="0"/>
    <n v="0"/>
    <n v="0"/>
    <n v="0"/>
    <n v="1"/>
    <x v="810"/>
    <n v="138"/>
    <n v="0"/>
    <x v="2"/>
    <n v="68"/>
    <s v=""/>
    <s v=""/>
    <s v=""/>
    <s v=""/>
  </r>
  <r>
    <s v="X1277"/>
    <x v="1243"/>
    <n v="0"/>
    <n v="0"/>
    <x v="0"/>
    <n v="96"/>
    <n v="144"/>
    <n v="0"/>
    <n v="7"/>
    <n v="0"/>
    <n v="0"/>
    <n v="6"/>
    <n v="1"/>
    <n v="3"/>
    <n v="1"/>
    <n v="4"/>
    <n v="5"/>
    <n v="0"/>
    <n v="0"/>
    <n v="0"/>
    <n v="0"/>
    <n v="0"/>
    <n v="0"/>
    <n v="3"/>
    <n v="11"/>
    <x v="0"/>
    <x v="55"/>
    <n v="2515"/>
    <n v="0"/>
    <n v="0"/>
    <n v="1"/>
    <n v="0"/>
    <n v="0"/>
    <n v="0"/>
    <n v="0"/>
    <n v="0"/>
    <n v="0"/>
    <n v="1"/>
    <x v="811"/>
    <n v="145"/>
    <n v="0"/>
    <x v="2"/>
    <n v="144"/>
    <s v=""/>
    <s v=""/>
    <s v=""/>
    <s v=""/>
  </r>
  <r>
    <s v="X1283"/>
    <x v="1244"/>
    <n v="1"/>
    <n v="1"/>
    <x v="2"/>
    <n v="48"/>
    <n v="95"/>
    <n v="11"/>
    <n v="35"/>
    <n v="0"/>
    <n v="4"/>
    <n v="7"/>
    <n v="4"/>
    <n v="2"/>
    <n v="1"/>
    <n v="5"/>
    <n v="6"/>
    <n v="0"/>
    <n v="0"/>
    <n v="0"/>
    <n v="0"/>
    <n v="0"/>
    <n v="0"/>
    <n v="3"/>
    <n v="11"/>
    <x v="0"/>
    <x v="22"/>
    <n v="2371"/>
    <n v="0"/>
    <n v="0"/>
    <n v="1"/>
    <n v="0"/>
    <n v="0"/>
    <n v="0"/>
    <n v="0"/>
    <n v="1"/>
    <n v="0"/>
    <n v="0"/>
    <x v="132"/>
    <n v="138"/>
    <n v="0"/>
    <x v="2"/>
    <n v="95"/>
    <s v=""/>
    <s v=""/>
    <s v=""/>
    <s v=""/>
  </r>
  <r>
    <s v="X1292"/>
    <x v="1245"/>
    <n v="0"/>
    <n v="0"/>
    <x v="0"/>
    <n v="9"/>
    <n v="56"/>
    <n v="19"/>
    <n v="29"/>
    <n v="2"/>
    <n v="14"/>
    <n v="25"/>
    <n v="1"/>
    <n v="3"/>
    <n v="1"/>
    <n v="3"/>
    <n v="8"/>
    <n v="0"/>
    <n v="0"/>
    <n v="0"/>
    <n v="0"/>
    <n v="0"/>
    <n v="0"/>
    <n v="3"/>
    <n v="11"/>
    <x v="1"/>
    <x v="46"/>
    <n v="2191"/>
    <n v="0"/>
    <n v="0"/>
    <n v="1"/>
    <n v="0"/>
    <n v="0"/>
    <n v="0"/>
    <n v="0"/>
    <n v="0"/>
    <n v="0"/>
    <n v="1"/>
    <x v="812"/>
    <n v="95"/>
    <n v="0"/>
    <x v="2"/>
    <n v="56"/>
    <s v=""/>
    <s v=""/>
    <s v=""/>
    <s v=""/>
  </r>
  <r>
    <s v="X1293"/>
    <x v="1246"/>
    <n v="1"/>
    <n v="0"/>
    <x v="1"/>
    <n v="17"/>
    <n v="76"/>
    <n v="3"/>
    <n v="31"/>
    <n v="4"/>
    <n v="4"/>
    <n v="27"/>
    <n v="2"/>
    <n v="3"/>
    <n v="1"/>
    <n v="3"/>
    <n v="7"/>
    <n v="0"/>
    <n v="0"/>
    <n v="0"/>
    <n v="0"/>
    <n v="0"/>
    <n v="0"/>
    <n v="3"/>
    <n v="11"/>
    <x v="0"/>
    <x v="16"/>
    <n v="2716"/>
    <n v="0"/>
    <n v="0"/>
    <n v="1"/>
    <n v="0"/>
    <n v="0"/>
    <n v="0"/>
    <n v="0"/>
    <n v="1"/>
    <n v="0"/>
    <n v="0"/>
    <x v="812"/>
    <n v="91"/>
    <n v="0"/>
    <x v="2"/>
    <n v="76"/>
    <s v=""/>
    <s v=""/>
    <s v=""/>
    <s v=""/>
  </r>
  <r>
    <s v="X1296"/>
    <x v="1247"/>
    <n v="1"/>
    <n v="1"/>
    <x v="2"/>
    <n v="72"/>
    <n v="93"/>
    <n v="1"/>
    <n v="21"/>
    <n v="0"/>
    <n v="4"/>
    <n v="25"/>
    <n v="3"/>
    <n v="2"/>
    <n v="1"/>
    <n v="4"/>
    <n v="5"/>
    <n v="0"/>
    <n v="0"/>
    <n v="0"/>
    <n v="0"/>
    <n v="0"/>
    <n v="0"/>
    <n v="3"/>
    <n v="11"/>
    <x v="0"/>
    <x v="26"/>
    <n v="2291"/>
    <n v="0"/>
    <n v="0"/>
    <n v="1"/>
    <n v="0"/>
    <n v="0"/>
    <n v="0"/>
    <n v="0"/>
    <n v="0"/>
    <n v="0"/>
    <n v="1"/>
    <x v="134"/>
    <n v="94"/>
    <n v="0"/>
    <x v="2"/>
    <n v="93"/>
    <s v=""/>
    <s v=""/>
    <s v=""/>
    <s v=""/>
  </r>
  <r>
    <s v="X1298"/>
    <x v="1248"/>
    <n v="0"/>
    <n v="0"/>
    <x v="0"/>
    <n v="25"/>
    <n v="56"/>
    <n v="7"/>
    <n v="48"/>
    <n v="10"/>
    <n v="2"/>
    <n v="18"/>
    <n v="1"/>
    <n v="3"/>
    <n v="0"/>
    <n v="4"/>
    <n v="7"/>
    <n v="0"/>
    <n v="0"/>
    <n v="0"/>
    <n v="0"/>
    <n v="0"/>
    <n v="0"/>
    <n v="3"/>
    <n v="11"/>
    <x v="0"/>
    <x v="24"/>
    <n v="2228"/>
    <n v="0"/>
    <n v="0"/>
    <n v="1"/>
    <n v="0"/>
    <n v="0"/>
    <n v="0"/>
    <n v="0"/>
    <n v="1"/>
    <n v="0"/>
    <n v="0"/>
    <x v="813"/>
    <n v="105"/>
    <n v="0"/>
    <x v="2"/>
    <n v="56"/>
    <s v=""/>
    <s v=""/>
    <s v=""/>
    <s v=""/>
  </r>
  <r>
    <s v="X1299"/>
    <x v="1249"/>
    <n v="1"/>
    <n v="1"/>
    <x v="2"/>
    <n v="26"/>
    <n v="48"/>
    <n v="9"/>
    <n v="45"/>
    <n v="3"/>
    <n v="15"/>
    <n v="20"/>
    <n v="4"/>
    <n v="2"/>
    <n v="1"/>
    <n v="4"/>
    <n v="6"/>
    <n v="0"/>
    <n v="0"/>
    <n v="0"/>
    <n v="0"/>
    <n v="0"/>
    <n v="0"/>
    <n v="3"/>
    <n v="11"/>
    <x v="1"/>
    <x v="3"/>
    <n v="2525"/>
    <n v="0"/>
    <n v="0"/>
    <n v="1"/>
    <n v="0"/>
    <n v="0"/>
    <n v="0"/>
    <n v="0"/>
    <n v="1"/>
    <n v="0"/>
    <n v="0"/>
    <x v="588"/>
    <n v="100"/>
    <n v="0"/>
    <x v="2"/>
    <n v="48"/>
    <s v=""/>
    <s v=""/>
    <s v=""/>
    <s v=""/>
  </r>
  <r>
    <s v="X1307"/>
    <x v="1250"/>
    <n v="0"/>
    <n v="0"/>
    <x v="0"/>
    <n v="27"/>
    <n v="18"/>
    <n v="42"/>
    <n v="24"/>
    <n v="15"/>
    <n v="20"/>
    <n v="18"/>
    <n v="1"/>
    <n v="2"/>
    <n v="1"/>
    <n v="4"/>
    <n v="7"/>
    <n v="0"/>
    <n v="0"/>
    <n v="0"/>
    <n v="0"/>
    <n v="0"/>
    <n v="0"/>
    <n v="3"/>
    <n v="11"/>
    <x v="0"/>
    <x v="26"/>
    <n v="2653"/>
    <n v="0"/>
    <n v="0"/>
    <n v="1"/>
    <n v="0"/>
    <n v="0"/>
    <n v="0"/>
    <n v="0"/>
    <n v="1"/>
    <n v="0"/>
    <n v="0"/>
    <x v="590"/>
    <n v="101"/>
    <n v="0"/>
    <x v="2"/>
    <n v="18"/>
    <s v=""/>
    <s v=""/>
    <s v=""/>
    <s v=""/>
  </r>
  <r>
    <s v="X1309"/>
    <x v="1251"/>
    <n v="1"/>
    <n v="0"/>
    <x v="1"/>
    <n v="32"/>
    <n v="23"/>
    <n v="17"/>
    <n v="23"/>
    <n v="43"/>
    <n v="20"/>
    <n v="9"/>
    <n v="1"/>
    <n v="2"/>
    <n v="1"/>
    <n v="4"/>
    <n v="3"/>
    <n v="0"/>
    <n v="0"/>
    <n v="0"/>
    <n v="0"/>
    <n v="0"/>
    <n v="0"/>
    <n v="3"/>
    <n v="11"/>
    <x v="0"/>
    <x v="35"/>
    <n v="2346"/>
    <n v="0"/>
    <n v="0"/>
    <n v="1"/>
    <n v="0"/>
    <n v="0"/>
    <n v="0"/>
    <n v="0"/>
    <n v="1"/>
    <n v="0"/>
    <n v="0"/>
    <x v="814"/>
    <n v="117"/>
    <n v="0"/>
    <x v="2"/>
    <n v="23"/>
    <s v=""/>
    <s v=""/>
    <s v=""/>
    <s v=""/>
  </r>
  <r>
    <s v="X1313"/>
    <x v="1252"/>
    <n v="1"/>
    <n v="0"/>
    <x v="1"/>
    <n v="91"/>
    <n v="68"/>
    <n v="8"/>
    <n v="18"/>
    <n v="19"/>
    <n v="8"/>
    <n v="12"/>
    <n v="2"/>
    <n v="2"/>
    <n v="1"/>
    <n v="4"/>
    <n v="5"/>
    <n v="0"/>
    <n v="0"/>
    <n v="0"/>
    <n v="0"/>
    <n v="0"/>
    <n v="0"/>
    <n v="3"/>
    <n v="11"/>
    <x v="0"/>
    <x v="24"/>
    <n v="2223"/>
    <n v="0"/>
    <n v="0"/>
    <n v="1"/>
    <n v="0"/>
    <n v="0"/>
    <n v="0"/>
    <n v="0"/>
    <n v="0"/>
    <n v="0"/>
    <n v="1"/>
    <x v="815"/>
    <n v="109"/>
    <n v="0"/>
    <x v="2"/>
    <n v="68"/>
    <s v=""/>
    <s v=""/>
    <s v=""/>
    <s v=""/>
  </r>
  <r>
    <s v="X1315"/>
    <x v="1253"/>
    <n v="1"/>
    <n v="0"/>
    <x v="1"/>
    <n v="86"/>
    <n v="4"/>
    <n v="17"/>
    <n v="19"/>
    <n v="30"/>
    <n v="24"/>
    <n v="39"/>
    <n v="2"/>
    <n v="2"/>
    <n v="1"/>
    <n v="3"/>
    <n v="6"/>
    <n v="0"/>
    <n v="0"/>
    <n v="0"/>
    <n v="0"/>
    <n v="0"/>
    <n v="0"/>
    <n v="3"/>
    <n v="11"/>
    <x v="0"/>
    <x v="47"/>
    <n v="2762"/>
    <n v="0"/>
    <n v="0"/>
    <n v="1"/>
    <n v="0"/>
    <n v="0"/>
    <n v="1"/>
    <n v="0"/>
    <n v="0"/>
    <n v="0"/>
    <n v="0"/>
    <x v="815"/>
    <n v="55"/>
    <n v="0"/>
    <x v="2"/>
    <n v="4"/>
    <s v=""/>
    <s v=""/>
    <s v=""/>
    <s v=""/>
  </r>
  <r>
    <s v="X1319"/>
    <x v="1254"/>
    <n v="1"/>
    <n v="1"/>
    <x v="2"/>
    <n v="34"/>
    <n v="79"/>
    <n v="1"/>
    <n v="31"/>
    <n v="4"/>
    <n v="4"/>
    <n v="12"/>
    <n v="3"/>
    <n v="2"/>
    <n v="1"/>
    <n v="4"/>
    <n v="6"/>
    <n v="0"/>
    <n v="0"/>
    <n v="0"/>
    <n v="0"/>
    <n v="0"/>
    <n v="0"/>
    <n v="3"/>
    <n v="11"/>
    <x v="0"/>
    <x v="10"/>
    <n v="2427"/>
    <n v="0"/>
    <n v="0"/>
    <n v="1"/>
    <n v="0"/>
    <n v="0"/>
    <n v="0"/>
    <n v="0"/>
    <n v="0"/>
    <n v="1"/>
    <n v="0"/>
    <x v="593"/>
    <n v="107"/>
    <n v="0"/>
    <x v="2"/>
    <n v="79"/>
    <s v=""/>
    <s v=""/>
    <s v=""/>
    <s v=""/>
  </r>
  <r>
    <s v="X1320"/>
    <x v="1255"/>
    <n v="2"/>
    <n v="0"/>
    <x v="2"/>
    <n v="53"/>
    <n v="20"/>
    <n v="6"/>
    <n v="43"/>
    <n v="19"/>
    <n v="5"/>
    <n v="38"/>
    <n v="1"/>
    <n v="3"/>
    <n v="1"/>
    <n v="2"/>
    <n v="8"/>
    <n v="0"/>
    <n v="0"/>
    <n v="0"/>
    <n v="0"/>
    <n v="0"/>
    <n v="0"/>
    <n v="3"/>
    <n v="11"/>
    <x v="0"/>
    <x v="10"/>
    <n v="2573"/>
    <n v="0"/>
    <n v="0"/>
    <n v="1"/>
    <n v="0"/>
    <n v="0"/>
    <n v="0"/>
    <n v="0"/>
    <n v="0"/>
    <n v="0"/>
    <n v="1"/>
    <x v="593"/>
    <n v="55"/>
    <n v="0"/>
    <x v="2"/>
    <n v="20"/>
    <s v=""/>
    <s v=""/>
    <s v=""/>
    <s v=""/>
  </r>
  <r>
    <s v="X1324"/>
    <x v="1256"/>
    <n v="0"/>
    <n v="0"/>
    <x v="0"/>
    <n v="51"/>
    <n v="28"/>
    <n v="6"/>
    <n v="27"/>
    <n v="12"/>
    <n v="17"/>
    <n v="39"/>
    <n v="1"/>
    <n v="3"/>
    <n v="0"/>
    <n v="3"/>
    <n v="8"/>
    <n v="0"/>
    <n v="0"/>
    <n v="0"/>
    <n v="0"/>
    <n v="0"/>
    <n v="0"/>
    <n v="3"/>
    <n v="11"/>
    <x v="0"/>
    <x v="4"/>
    <n v="2626"/>
    <n v="0"/>
    <n v="0"/>
    <n v="1"/>
    <n v="0"/>
    <n v="0"/>
    <n v="0"/>
    <n v="0"/>
    <n v="1"/>
    <n v="0"/>
    <n v="0"/>
    <x v="594"/>
    <n v="51"/>
    <n v="0"/>
    <x v="2"/>
    <n v="28"/>
    <s v=""/>
    <s v=""/>
    <s v=""/>
    <s v=""/>
  </r>
  <r>
    <s v="X1329"/>
    <x v="1257"/>
    <n v="1"/>
    <n v="0"/>
    <x v="1"/>
    <n v="78"/>
    <n v="31"/>
    <n v="9"/>
    <n v="27"/>
    <n v="16"/>
    <n v="9"/>
    <n v="33"/>
    <n v="1"/>
    <n v="1"/>
    <n v="1"/>
    <n v="4"/>
    <n v="3"/>
    <n v="0"/>
    <n v="0"/>
    <n v="0"/>
    <n v="0"/>
    <n v="0"/>
    <n v="0"/>
    <n v="3"/>
    <n v="11"/>
    <x v="0"/>
    <x v="40"/>
    <n v="2298"/>
    <n v="0"/>
    <n v="0"/>
    <n v="1"/>
    <n v="0"/>
    <n v="0"/>
    <n v="0"/>
    <n v="0"/>
    <n v="1"/>
    <n v="0"/>
    <n v="0"/>
    <x v="597"/>
    <n v="59"/>
    <n v="0"/>
    <x v="2"/>
    <n v="31"/>
    <s v=""/>
    <s v=""/>
    <s v=""/>
    <s v=""/>
  </r>
  <r>
    <s v="X1332"/>
    <x v="1258"/>
    <n v="0"/>
    <n v="1"/>
    <x v="1"/>
    <n v="0"/>
    <n v="80"/>
    <n v="1"/>
    <n v="37"/>
    <n v="0"/>
    <n v="1"/>
    <n v="3"/>
    <n v="3"/>
    <n v="2"/>
    <n v="1"/>
    <n v="4"/>
    <n v="7"/>
    <n v="0"/>
    <n v="0"/>
    <n v="0"/>
    <n v="0"/>
    <n v="0"/>
    <n v="0"/>
    <n v="3"/>
    <n v="11"/>
    <x v="0"/>
    <x v="4"/>
    <n v="2783"/>
    <n v="0"/>
    <n v="0"/>
    <n v="1"/>
    <n v="0"/>
    <n v="0"/>
    <n v="0"/>
    <n v="0"/>
    <n v="0"/>
    <n v="1"/>
    <n v="0"/>
    <x v="598"/>
    <n v="116"/>
    <n v="0"/>
    <x v="2"/>
    <n v="80"/>
    <s v=""/>
    <s v=""/>
    <s v=""/>
    <s v=""/>
  </r>
  <r>
    <s v="X1342"/>
    <x v="1259"/>
    <n v="1"/>
    <n v="1"/>
    <x v="2"/>
    <n v="86"/>
    <n v="57"/>
    <n v="0"/>
    <n v="27"/>
    <n v="0"/>
    <n v="0"/>
    <n v="36"/>
    <n v="4"/>
    <n v="3"/>
    <n v="2"/>
    <n v="2"/>
    <n v="8"/>
    <n v="0"/>
    <n v="0"/>
    <n v="0"/>
    <n v="0"/>
    <n v="0"/>
    <n v="0"/>
    <n v="3"/>
    <n v="11"/>
    <x v="0"/>
    <x v="3"/>
    <n v="2839"/>
    <n v="0"/>
    <n v="0"/>
    <n v="1"/>
    <n v="0"/>
    <n v="0"/>
    <n v="0"/>
    <n v="0"/>
    <n v="0"/>
    <n v="1"/>
    <n v="0"/>
    <x v="600"/>
    <n v="48"/>
    <n v="0"/>
    <x v="2"/>
    <n v="57"/>
    <s v=""/>
    <s v=""/>
    <s v=""/>
    <s v=""/>
  </r>
  <r>
    <s v="X1343"/>
    <x v="1259"/>
    <n v="1"/>
    <n v="1"/>
    <x v="2"/>
    <n v="86"/>
    <n v="57"/>
    <n v="0"/>
    <n v="27"/>
    <n v="0"/>
    <n v="0"/>
    <n v="36"/>
    <n v="4"/>
    <n v="3"/>
    <n v="2"/>
    <n v="2"/>
    <n v="8"/>
    <n v="0"/>
    <n v="0"/>
    <n v="0"/>
    <n v="0"/>
    <n v="0"/>
    <n v="0"/>
    <n v="3"/>
    <n v="11"/>
    <x v="1"/>
    <x v="3"/>
    <n v="2839"/>
    <n v="0"/>
    <n v="0"/>
    <n v="1"/>
    <n v="0"/>
    <n v="0"/>
    <n v="0"/>
    <n v="0"/>
    <n v="0"/>
    <n v="1"/>
    <n v="0"/>
    <x v="600"/>
    <n v="48"/>
    <n v="0"/>
    <x v="2"/>
    <n v="57"/>
    <s v=""/>
    <s v=""/>
    <s v=""/>
    <s v=""/>
  </r>
  <r>
    <s v="X1346"/>
    <x v="721"/>
    <n v="1"/>
    <n v="0"/>
    <x v="1"/>
    <n v="63"/>
    <n v="10"/>
    <n v="17"/>
    <n v="18"/>
    <n v="8"/>
    <n v="26"/>
    <n v="40"/>
    <n v="4"/>
    <n v="3"/>
    <n v="2"/>
    <n v="2"/>
    <n v="9"/>
    <n v="0"/>
    <n v="0"/>
    <n v="0"/>
    <n v="0"/>
    <n v="0"/>
    <n v="0"/>
    <n v="3"/>
    <n v="11"/>
    <x v="0"/>
    <x v="49"/>
    <n v="2732"/>
    <n v="0"/>
    <n v="0"/>
    <n v="1"/>
    <n v="0"/>
    <n v="0"/>
    <n v="0"/>
    <n v="1"/>
    <n v="0"/>
    <n v="0"/>
    <n v="0"/>
    <x v="816"/>
    <n v="39"/>
    <n v="0"/>
    <x v="2"/>
    <n v="10"/>
    <s v=""/>
    <s v=""/>
    <s v=""/>
    <s v=""/>
  </r>
  <r>
    <s v="X1347"/>
    <x v="1260"/>
    <n v="0"/>
    <n v="1"/>
    <x v="1"/>
    <n v="77"/>
    <n v="59"/>
    <n v="0"/>
    <n v="12"/>
    <n v="0"/>
    <n v="0"/>
    <n v="48"/>
    <n v="1"/>
    <n v="2"/>
    <n v="2"/>
    <n v="2"/>
    <n v="4"/>
    <n v="1"/>
    <n v="0"/>
    <n v="0"/>
    <n v="0"/>
    <n v="0"/>
    <n v="0"/>
    <n v="3"/>
    <n v="11"/>
    <x v="0"/>
    <x v="0"/>
    <n v="2245"/>
    <n v="0"/>
    <n v="0"/>
    <n v="1"/>
    <n v="0"/>
    <n v="0"/>
    <n v="0"/>
    <n v="0"/>
    <n v="1"/>
    <n v="0"/>
    <n v="0"/>
    <x v="816"/>
    <n v="23"/>
    <n v="1"/>
    <x v="2"/>
    <n v="59"/>
    <s v=""/>
    <s v=""/>
    <s v=""/>
    <s v=""/>
  </r>
  <r>
    <s v="X1354"/>
    <x v="1261"/>
    <n v="0"/>
    <n v="1"/>
    <x v="1"/>
    <n v="55"/>
    <n v="62"/>
    <n v="0"/>
    <n v="22"/>
    <n v="3"/>
    <n v="1"/>
    <n v="26"/>
    <n v="2"/>
    <n v="2"/>
    <n v="2"/>
    <n v="2"/>
    <n v="7"/>
    <n v="0"/>
    <n v="0"/>
    <n v="0"/>
    <n v="0"/>
    <n v="0"/>
    <n v="0"/>
    <n v="3"/>
    <n v="11"/>
    <x v="0"/>
    <x v="1"/>
    <n v="2685"/>
    <n v="0"/>
    <n v="0"/>
    <n v="1"/>
    <n v="0"/>
    <n v="0"/>
    <n v="0"/>
    <n v="0"/>
    <n v="1"/>
    <n v="0"/>
    <n v="0"/>
    <x v="817"/>
    <n v="62"/>
    <n v="0"/>
    <x v="2"/>
    <n v="62"/>
    <s v=""/>
    <s v=""/>
    <s v=""/>
    <s v=""/>
  </r>
  <r>
    <s v="X1355"/>
    <x v="1262"/>
    <n v="1"/>
    <n v="1"/>
    <x v="2"/>
    <n v="27"/>
    <n v="64"/>
    <n v="1"/>
    <n v="21"/>
    <n v="0"/>
    <n v="1"/>
    <n v="27"/>
    <n v="2"/>
    <n v="2"/>
    <n v="1"/>
    <n v="3"/>
    <n v="6"/>
    <n v="0"/>
    <n v="0"/>
    <n v="0"/>
    <n v="0"/>
    <n v="0"/>
    <n v="0"/>
    <n v="3"/>
    <n v="11"/>
    <x v="0"/>
    <x v="13"/>
    <n v="2451"/>
    <n v="0"/>
    <n v="0"/>
    <n v="1"/>
    <n v="0"/>
    <n v="0"/>
    <n v="0"/>
    <n v="0"/>
    <n v="1"/>
    <n v="0"/>
    <n v="0"/>
    <x v="817"/>
    <n v="60"/>
    <n v="0"/>
    <x v="2"/>
    <n v="64"/>
    <s v=""/>
    <s v=""/>
    <s v=""/>
    <s v=""/>
  </r>
  <r>
    <s v="X1357"/>
    <x v="1263"/>
    <n v="1"/>
    <n v="0"/>
    <x v="1"/>
    <n v="11"/>
    <n v="6"/>
    <n v="10"/>
    <n v="21"/>
    <n v="19"/>
    <n v="14"/>
    <n v="42"/>
    <n v="2"/>
    <n v="2"/>
    <n v="1"/>
    <n v="3"/>
    <n v="6"/>
    <n v="0"/>
    <n v="0"/>
    <n v="0"/>
    <n v="0"/>
    <n v="0"/>
    <n v="0"/>
    <n v="3"/>
    <n v="11"/>
    <x v="0"/>
    <x v="3"/>
    <n v="2653"/>
    <n v="0"/>
    <n v="0"/>
    <n v="1"/>
    <n v="0"/>
    <n v="0"/>
    <n v="0"/>
    <n v="0"/>
    <n v="1"/>
    <n v="0"/>
    <n v="0"/>
    <x v="818"/>
    <n v="28"/>
    <n v="0"/>
    <x v="2"/>
    <n v="6"/>
    <s v=""/>
    <s v=""/>
    <s v=""/>
    <s v=""/>
  </r>
  <r>
    <s v="X1364"/>
    <x v="1264"/>
    <n v="1"/>
    <n v="0"/>
    <x v="1"/>
    <n v="2"/>
    <n v="3"/>
    <n v="17"/>
    <n v="26"/>
    <n v="20"/>
    <n v="1"/>
    <n v="39"/>
    <n v="2"/>
    <n v="2"/>
    <n v="0"/>
    <n v="3"/>
    <n v="9"/>
    <n v="0"/>
    <n v="0"/>
    <n v="0"/>
    <n v="0"/>
    <n v="0"/>
    <n v="0"/>
    <n v="3"/>
    <n v="11"/>
    <x v="1"/>
    <x v="5"/>
    <n v="2754"/>
    <n v="0"/>
    <n v="0"/>
    <n v="1"/>
    <n v="0"/>
    <n v="0"/>
    <n v="0"/>
    <n v="0"/>
    <n v="1"/>
    <n v="0"/>
    <n v="0"/>
    <x v="603"/>
    <n v="28"/>
    <n v="0"/>
    <x v="2"/>
    <n v="3"/>
    <s v=""/>
    <s v=""/>
    <s v=""/>
    <s v=""/>
  </r>
  <r>
    <s v="X1365"/>
    <x v="1265"/>
    <n v="1"/>
    <n v="0"/>
    <x v="1"/>
    <n v="71"/>
    <n v="5"/>
    <n v="11"/>
    <n v="16"/>
    <n v="21"/>
    <n v="8"/>
    <n v="45"/>
    <n v="2"/>
    <n v="2"/>
    <n v="2"/>
    <n v="2"/>
    <n v="8"/>
    <n v="0"/>
    <n v="0"/>
    <n v="0"/>
    <n v="0"/>
    <n v="0"/>
    <n v="0"/>
    <n v="3"/>
    <n v="11"/>
    <x v="0"/>
    <x v="45"/>
    <n v="2487"/>
    <n v="0"/>
    <n v="0"/>
    <n v="1"/>
    <n v="0"/>
    <n v="0"/>
    <n v="0"/>
    <n v="1"/>
    <n v="0"/>
    <n v="0"/>
    <n v="0"/>
    <x v="603"/>
    <n v="16"/>
    <n v="0"/>
    <x v="2"/>
    <n v="5"/>
    <s v=""/>
    <s v=""/>
    <s v=""/>
    <s v=""/>
  </r>
  <r>
    <s v="X1368"/>
    <x v="1266"/>
    <n v="2"/>
    <n v="1"/>
    <x v="3"/>
    <n v="84"/>
    <n v="68"/>
    <n v="1"/>
    <n v="13"/>
    <n v="3"/>
    <n v="5"/>
    <n v="13"/>
    <n v="1"/>
    <n v="2"/>
    <n v="0"/>
    <n v="4"/>
    <n v="6"/>
    <n v="0"/>
    <n v="0"/>
    <n v="0"/>
    <n v="0"/>
    <n v="0"/>
    <n v="0"/>
    <n v="3"/>
    <n v="11"/>
    <x v="0"/>
    <x v="31"/>
    <n v="2748"/>
    <n v="0"/>
    <n v="0"/>
    <n v="1"/>
    <n v="0"/>
    <n v="0"/>
    <n v="0"/>
    <n v="0"/>
    <n v="0"/>
    <n v="1"/>
    <n v="0"/>
    <x v="137"/>
    <n v="77"/>
    <n v="0"/>
    <x v="2"/>
    <n v="68"/>
    <s v=""/>
    <s v=""/>
    <s v=""/>
    <s v=""/>
  </r>
  <r>
    <s v="X1379"/>
    <x v="1267"/>
    <n v="1"/>
    <n v="0"/>
    <x v="1"/>
    <n v="25"/>
    <n v="1"/>
    <n v="45"/>
    <n v="3"/>
    <n v="4"/>
    <n v="6"/>
    <n v="42"/>
    <n v="3"/>
    <n v="3"/>
    <n v="1"/>
    <n v="3"/>
    <n v="8"/>
    <n v="0"/>
    <n v="0"/>
    <n v="0"/>
    <n v="0"/>
    <n v="0"/>
    <n v="0"/>
    <n v="3"/>
    <n v="11"/>
    <x v="0"/>
    <x v="38"/>
    <n v="2835"/>
    <n v="0"/>
    <n v="0"/>
    <n v="1"/>
    <n v="0"/>
    <n v="0"/>
    <n v="0"/>
    <n v="1"/>
    <n v="0"/>
    <n v="0"/>
    <n v="0"/>
    <x v="139"/>
    <n v="17"/>
    <n v="0"/>
    <x v="2"/>
    <n v="1"/>
    <s v=""/>
    <s v=""/>
    <s v=""/>
    <s v=""/>
  </r>
  <r>
    <s v="X1384"/>
    <x v="1268"/>
    <n v="1"/>
    <n v="0"/>
    <x v="1"/>
    <n v="30"/>
    <n v="37"/>
    <n v="4"/>
    <n v="24"/>
    <n v="16"/>
    <n v="9"/>
    <n v="9"/>
    <n v="2"/>
    <n v="4"/>
    <n v="0"/>
    <n v="3"/>
    <n v="9"/>
    <n v="0"/>
    <n v="0"/>
    <n v="0"/>
    <n v="0"/>
    <n v="0"/>
    <n v="0"/>
    <n v="3"/>
    <n v="11"/>
    <x v="0"/>
    <x v="19"/>
    <n v="2423"/>
    <n v="0"/>
    <n v="0"/>
    <n v="1"/>
    <n v="0"/>
    <n v="0"/>
    <n v="0"/>
    <n v="0"/>
    <n v="1"/>
    <n v="0"/>
    <n v="0"/>
    <x v="140"/>
    <n v="81"/>
    <n v="0"/>
    <x v="2"/>
    <n v="37"/>
    <s v=""/>
    <s v=""/>
    <s v=""/>
    <s v=""/>
  </r>
  <r>
    <s v="X1397"/>
    <x v="1269"/>
    <n v="0"/>
    <n v="1"/>
    <x v="1"/>
    <n v="54"/>
    <n v="85"/>
    <n v="0"/>
    <n v="3"/>
    <n v="0"/>
    <n v="0"/>
    <n v="7"/>
    <n v="1"/>
    <n v="2"/>
    <n v="0"/>
    <n v="4"/>
    <n v="3"/>
    <n v="0"/>
    <n v="0"/>
    <n v="0"/>
    <n v="0"/>
    <n v="0"/>
    <n v="0"/>
    <n v="3"/>
    <n v="11"/>
    <x v="0"/>
    <x v="0"/>
    <n v="2244"/>
    <n v="0"/>
    <n v="0"/>
    <n v="1"/>
    <n v="0"/>
    <n v="0"/>
    <n v="0"/>
    <n v="0"/>
    <n v="0"/>
    <n v="0"/>
    <n v="1"/>
    <x v="819"/>
    <n v="81"/>
    <n v="0"/>
    <x v="2"/>
    <n v="85"/>
    <s v=""/>
    <s v=""/>
    <s v=""/>
    <s v=""/>
  </r>
  <r>
    <s v="X1398"/>
    <x v="1270"/>
    <n v="1"/>
    <n v="0"/>
    <x v="1"/>
    <n v="67"/>
    <n v="15"/>
    <n v="20"/>
    <n v="25"/>
    <n v="2"/>
    <n v="7"/>
    <n v="26"/>
    <n v="1"/>
    <n v="2"/>
    <n v="0"/>
    <n v="4"/>
    <n v="6"/>
    <n v="0"/>
    <n v="0"/>
    <n v="0"/>
    <n v="0"/>
    <n v="0"/>
    <n v="0"/>
    <n v="3"/>
    <n v="11"/>
    <x v="1"/>
    <x v="28"/>
    <n v="2680"/>
    <n v="0"/>
    <n v="0"/>
    <n v="1"/>
    <n v="0"/>
    <n v="0"/>
    <n v="0"/>
    <n v="0"/>
    <n v="0"/>
    <n v="1"/>
    <n v="0"/>
    <x v="819"/>
    <n v="43"/>
    <n v="0"/>
    <x v="2"/>
    <n v="15"/>
    <s v=""/>
    <s v=""/>
    <s v=""/>
    <s v=""/>
  </r>
  <r>
    <s v="X1399"/>
    <x v="1271"/>
    <n v="0"/>
    <n v="0"/>
    <x v="0"/>
    <n v="92"/>
    <n v="17"/>
    <n v="8"/>
    <n v="12"/>
    <n v="11"/>
    <n v="15"/>
    <n v="32"/>
    <n v="1"/>
    <n v="2"/>
    <n v="1"/>
    <n v="2"/>
    <n v="7"/>
    <n v="0"/>
    <n v="0"/>
    <n v="0"/>
    <n v="0"/>
    <n v="0"/>
    <n v="0"/>
    <n v="3"/>
    <n v="11"/>
    <x v="0"/>
    <x v="10"/>
    <n v="2509"/>
    <n v="0"/>
    <n v="0"/>
    <n v="1"/>
    <n v="0"/>
    <n v="0"/>
    <n v="0"/>
    <n v="0"/>
    <n v="1"/>
    <n v="0"/>
    <n v="0"/>
    <x v="819"/>
    <n v="31"/>
    <n v="0"/>
    <x v="2"/>
    <n v="17"/>
    <s v=""/>
    <s v=""/>
    <s v=""/>
    <s v=""/>
  </r>
  <r>
    <s v="X1401"/>
    <x v="1272"/>
    <n v="1"/>
    <n v="0"/>
    <x v="1"/>
    <n v="98"/>
    <n v="62"/>
    <n v="1"/>
    <n v="20"/>
    <n v="4"/>
    <n v="0"/>
    <n v="7"/>
    <n v="2"/>
    <n v="2"/>
    <n v="1"/>
    <n v="3"/>
    <n v="8"/>
    <n v="0"/>
    <n v="0"/>
    <n v="0"/>
    <n v="0"/>
    <n v="0"/>
    <n v="0"/>
    <n v="3"/>
    <n v="11"/>
    <x v="0"/>
    <x v="24"/>
    <n v="2529"/>
    <n v="0"/>
    <n v="0"/>
    <n v="1"/>
    <n v="0"/>
    <n v="0"/>
    <n v="0"/>
    <n v="0"/>
    <n v="0"/>
    <n v="0"/>
    <n v="1"/>
    <x v="142"/>
    <n v="80"/>
    <n v="0"/>
    <x v="2"/>
    <n v="62"/>
    <s v=""/>
    <s v=""/>
    <s v=""/>
    <s v=""/>
  </r>
  <r>
    <s v="X1402"/>
    <x v="1273"/>
    <n v="1"/>
    <n v="0"/>
    <x v="1"/>
    <n v="54"/>
    <n v="19"/>
    <n v="8"/>
    <n v="29"/>
    <n v="0"/>
    <n v="12"/>
    <n v="26"/>
    <n v="1"/>
    <n v="2"/>
    <n v="2"/>
    <n v="2"/>
    <n v="7"/>
    <n v="1"/>
    <n v="0"/>
    <n v="0"/>
    <n v="0"/>
    <n v="0"/>
    <n v="0"/>
    <n v="3"/>
    <n v="11"/>
    <x v="1"/>
    <x v="16"/>
    <n v="2471"/>
    <n v="0"/>
    <n v="0"/>
    <n v="1"/>
    <n v="0"/>
    <n v="0"/>
    <n v="0"/>
    <n v="0"/>
    <n v="1"/>
    <n v="0"/>
    <n v="0"/>
    <x v="142"/>
    <n v="42"/>
    <n v="1"/>
    <x v="2"/>
    <n v="19"/>
    <s v=""/>
    <s v=""/>
    <s v=""/>
    <s v=""/>
  </r>
  <r>
    <s v="X1405"/>
    <x v="1274"/>
    <n v="0"/>
    <n v="1"/>
    <x v="1"/>
    <n v="64"/>
    <n v="70"/>
    <n v="0"/>
    <n v="17"/>
    <n v="0"/>
    <n v="0"/>
    <n v="6"/>
    <n v="2"/>
    <n v="2"/>
    <n v="1"/>
    <n v="3"/>
    <n v="6"/>
    <n v="0"/>
    <n v="0"/>
    <n v="0"/>
    <n v="0"/>
    <n v="0"/>
    <n v="0"/>
    <n v="3"/>
    <n v="11"/>
    <x v="0"/>
    <x v="4"/>
    <n v="2462"/>
    <n v="0"/>
    <n v="0"/>
    <n v="1"/>
    <n v="0"/>
    <n v="0"/>
    <n v="0"/>
    <n v="0"/>
    <n v="0"/>
    <n v="0"/>
    <n v="1"/>
    <x v="606"/>
    <n v="81"/>
    <n v="0"/>
    <x v="2"/>
    <n v="70"/>
    <s v=""/>
    <s v=""/>
    <s v=""/>
    <s v=""/>
  </r>
  <r>
    <s v="X1408"/>
    <x v="1275"/>
    <n v="0"/>
    <n v="0"/>
    <x v="0"/>
    <n v="27"/>
    <n v="10"/>
    <n v="24"/>
    <n v="15"/>
    <n v="13"/>
    <n v="1"/>
    <n v="30"/>
    <n v="1"/>
    <n v="2"/>
    <n v="1"/>
    <n v="3"/>
    <n v="7"/>
    <n v="1"/>
    <n v="0"/>
    <n v="0"/>
    <n v="0"/>
    <n v="0"/>
    <n v="0"/>
    <n v="3"/>
    <n v="11"/>
    <x v="1"/>
    <x v="23"/>
    <n v="2293"/>
    <n v="0"/>
    <n v="0"/>
    <n v="1"/>
    <n v="0"/>
    <n v="0"/>
    <n v="1"/>
    <n v="0"/>
    <n v="0"/>
    <n v="0"/>
    <n v="0"/>
    <x v="606"/>
    <n v="33"/>
    <n v="1"/>
    <x v="2"/>
    <n v="10"/>
    <s v=""/>
    <s v=""/>
    <s v=""/>
    <s v=""/>
  </r>
  <r>
    <s v="X1412"/>
    <x v="1276"/>
    <n v="1"/>
    <n v="1"/>
    <x v="2"/>
    <n v="6"/>
    <n v="68"/>
    <n v="0"/>
    <n v="16"/>
    <n v="0"/>
    <n v="0"/>
    <n v="8"/>
    <n v="3"/>
    <n v="2"/>
    <n v="0"/>
    <n v="4"/>
    <n v="7"/>
    <n v="0"/>
    <n v="0"/>
    <n v="0"/>
    <n v="0"/>
    <n v="0"/>
    <n v="0"/>
    <n v="3"/>
    <n v="11"/>
    <x v="0"/>
    <x v="37"/>
    <n v="2443"/>
    <n v="0"/>
    <n v="0"/>
    <n v="1"/>
    <n v="0"/>
    <n v="0"/>
    <n v="0"/>
    <n v="0"/>
    <n v="0"/>
    <n v="1"/>
    <n v="0"/>
    <x v="143"/>
    <n v="76"/>
    <n v="0"/>
    <x v="2"/>
    <n v="68"/>
    <s v=""/>
    <s v=""/>
    <s v=""/>
    <s v=""/>
  </r>
  <r>
    <s v="X1419"/>
    <x v="1277"/>
    <n v="1"/>
    <n v="0"/>
    <x v="1"/>
    <n v="0"/>
    <n v="6"/>
    <n v="16"/>
    <n v="24"/>
    <n v="11"/>
    <n v="0"/>
    <n v="34"/>
    <n v="2"/>
    <n v="3"/>
    <n v="1"/>
    <n v="2"/>
    <n v="7"/>
    <n v="1"/>
    <n v="0"/>
    <n v="0"/>
    <n v="0"/>
    <n v="0"/>
    <n v="0"/>
    <n v="3"/>
    <n v="11"/>
    <x v="1"/>
    <x v="40"/>
    <n v="2241"/>
    <n v="0"/>
    <n v="0"/>
    <n v="1"/>
    <n v="0"/>
    <n v="0"/>
    <n v="0"/>
    <n v="0"/>
    <n v="1"/>
    <n v="0"/>
    <n v="0"/>
    <x v="144"/>
    <n v="23"/>
    <n v="1"/>
    <x v="2"/>
    <n v="6"/>
    <s v=""/>
    <s v=""/>
    <s v=""/>
    <s v=""/>
  </r>
  <r>
    <s v="X1425"/>
    <x v="1278"/>
    <n v="1"/>
    <n v="0"/>
    <x v="1"/>
    <n v="12"/>
    <n v="5"/>
    <n v="7"/>
    <n v="24"/>
    <n v="19"/>
    <n v="14"/>
    <n v="20"/>
    <n v="4"/>
    <n v="3"/>
    <n v="0"/>
    <n v="4"/>
    <n v="6"/>
    <n v="0"/>
    <n v="0"/>
    <n v="0"/>
    <n v="0"/>
    <n v="0"/>
    <n v="0"/>
    <n v="3"/>
    <n v="11"/>
    <x v="0"/>
    <x v="39"/>
    <n v="2207"/>
    <n v="0"/>
    <n v="0"/>
    <n v="1"/>
    <n v="0"/>
    <n v="0"/>
    <n v="0"/>
    <n v="0"/>
    <n v="1"/>
    <n v="0"/>
    <n v="0"/>
    <x v="820"/>
    <n v="49"/>
    <n v="0"/>
    <x v="2"/>
    <n v="5"/>
    <s v=""/>
    <s v=""/>
    <s v=""/>
    <s v=""/>
  </r>
  <r>
    <s v="X1427"/>
    <x v="1279"/>
    <n v="1"/>
    <n v="1"/>
    <x v="2"/>
    <n v="2"/>
    <n v="58"/>
    <n v="0"/>
    <n v="18"/>
    <n v="2"/>
    <n v="0"/>
    <n v="10"/>
    <n v="4"/>
    <n v="3"/>
    <n v="0"/>
    <n v="4"/>
    <n v="7"/>
    <n v="0"/>
    <n v="0"/>
    <n v="0"/>
    <n v="0"/>
    <n v="0"/>
    <n v="0"/>
    <n v="3"/>
    <n v="11"/>
    <x v="0"/>
    <x v="17"/>
    <n v="2441"/>
    <n v="0"/>
    <n v="0"/>
    <n v="1"/>
    <n v="0"/>
    <n v="0"/>
    <n v="0"/>
    <n v="0"/>
    <n v="0"/>
    <n v="0"/>
    <n v="1"/>
    <x v="608"/>
    <n v="68"/>
    <n v="0"/>
    <x v="2"/>
    <n v="58"/>
    <s v=""/>
    <s v=""/>
    <s v=""/>
    <s v=""/>
  </r>
  <r>
    <s v="X1429"/>
    <x v="1280"/>
    <n v="1"/>
    <n v="1"/>
    <x v="2"/>
    <n v="76"/>
    <n v="6"/>
    <n v="12"/>
    <n v="3"/>
    <n v="21"/>
    <n v="6"/>
    <n v="40"/>
    <n v="5"/>
    <n v="2"/>
    <n v="2"/>
    <n v="3"/>
    <n v="5"/>
    <n v="0"/>
    <n v="0"/>
    <n v="0"/>
    <n v="0"/>
    <n v="0"/>
    <n v="0"/>
    <n v="3"/>
    <n v="11"/>
    <x v="0"/>
    <x v="2"/>
    <n v="2581"/>
    <n v="0"/>
    <n v="0"/>
    <n v="1"/>
    <n v="0"/>
    <n v="0"/>
    <n v="0"/>
    <n v="1"/>
    <n v="0"/>
    <n v="0"/>
    <n v="0"/>
    <x v="608"/>
    <n v="8"/>
    <n v="0"/>
    <x v="2"/>
    <n v="6"/>
    <s v=""/>
    <s v=""/>
    <s v=""/>
    <s v=""/>
  </r>
  <r>
    <s v="X1432"/>
    <x v="1281"/>
    <n v="0"/>
    <n v="1"/>
    <x v="1"/>
    <n v="76"/>
    <n v="56"/>
    <n v="0"/>
    <n v="12"/>
    <n v="0"/>
    <n v="0"/>
    <n v="18"/>
    <n v="2"/>
    <n v="2"/>
    <n v="0"/>
    <n v="4"/>
    <n v="7"/>
    <n v="0"/>
    <n v="0"/>
    <n v="0"/>
    <n v="0"/>
    <n v="0"/>
    <n v="0"/>
    <n v="3"/>
    <n v="11"/>
    <x v="0"/>
    <x v="13"/>
    <n v="2475"/>
    <n v="0"/>
    <n v="0"/>
    <n v="1"/>
    <n v="0"/>
    <n v="0"/>
    <n v="0"/>
    <n v="0"/>
    <n v="0"/>
    <n v="0"/>
    <n v="1"/>
    <x v="821"/>
    <n v="50"/>
    <n v="0"/>
    <x v="2"/>
    <n v="56"/>
    <s v=""/>
    <s v=""/>
    <s v=""/>
    <s v=""/>
  </r>
  <r>
    <s v="X1433"/>
    <x v="1282"/>
    <n v="1"/>
    <n v="0"/>
    <x v="1"/>
    <n v="12"/>
    <n v="39"/>
    <n v="1"/>
    <n v="9"/>
    <n v="2"/>
    <n v="1"/>
    <n v="34"/>
    <n v="1"/>
    <n v="2"/>
    <n v="1"/>
    <n v="2"/>
    <n v="7"/>
    <n v="1"/>
    <n v="0"/>
    <n v="0"/>
    <n v="0"/>
    <n v="0"/>
    <n v="0"/>
    <n v="3"/>
    <n v="11"/>
    <x v="1"/>
    <x v="16"/>
    <n v="2574"/>
    <n v="0"/>
    <n v="0"/>
    <n v="1"/>
    <n v="0"/>
    <n v="0"/>
    <n v="0"/>
    <n v="0"/>
    <n v="0"/>
    <n v="0"/>
    <n v="1"/>
    <x v="821"/>
    <n v="18"/>
    <n v="1"/>
    <x v="2"/>
    <n v="39"/>
    <s v=""/>
    <s v=""/>
    <s v=""/>
    <s v=""/>
  </r>
  <r>
    <s v="X1434"/>
    <x v="1283"/>
    <n v="1"/>
    <n v="0"/>
    <x v="1"/>
    <n v="16"/>
    <n v="6"/>
    <n v="10"/>
    <n v="12"/>
    <n v="3"/>
    <n v="15"/>
    <n v="40"/>
    <n v="3"/>
    <n v="3"/>
    <n v="1"/>
    <n v="2"/>
    <n v="8"/>
    <n v="1"/>
    <n v="0"/>
    <n v="0"/>
    <n v="0"/>
    <n v="0"/>
    <n v="0"/>
    <n v="3"/>
    <n v="11"/>
    <x v="1"/>
    <x v="37"/>
    <n v="2298"/>
    <n v="0"/>
    <n v="0"/>
    <n v="1"/>
    <n v="0"/>
    <n v="0"/>
    <n v="0"/>
    <n v="0"/>
    <n v="1"/>
    <n v="0"/>
    <n v="0"/>
    <x v="821"/>
    <n v="6"/>
    <n v="1"/>
    <x v="2"/>
    <n v="6"/>
    <s v=""/>
    <s v=""/>
    <s v=""/>
    <s v=""/>
  </r>
  <r>
    <s v="X1436"/>
    <x v="1284"/>
    <n v="1"/>
    <n v="0"/>
    <x v="1"/>
    <n v="82"/>
    <n v="34"/>
    <n v="6"/>
    <n v="21"/>
    <n v="11"/>
    <n v="4"/>
    <n v="8"/>
    <n v="1"/>
    <n v="2"/>
    <n v="1"/>
    <n v="3"/>
    <n v="6"/>
    <n v="0"/>
    <n v="0"/>
    <n v="0"/>
    <n v="0"/>
    <n v="0"/>
    <n v="0"/>
    <n v="3"/>
    <n v="11"/>
    <x v="0"/>
    <x v="26"/>
    <n v="2301"/>
    <n v="0"/>
    <n v="0"/>
    <n v="1"/>
    <n v="0"/>
    <n v="0"/>
    <n v="0"/>
    <n v="0"/>
    <n v="1"/>
    <n v="0"/>
    <n v="0"/>
    <x v="145"/>
    <n v="68"/>
    <n v="0"/>
    <x v="2"/>
    <n v="34"/>
    <s v=""/>
    <s v=""/>
    <s v=""/>
    <s v=""/>
  </r>
  <r>
    <s v="X1438"/>
    <x v="1285"/>
    <n v="1"/>
    <n v="0"/>
    <x v="1"/>
    <n v="82"/>
    <n v="24"/>
    <n v="3"/>
    <n v="26"/>
    <n v="7"/>
    <n v="1"/>
    <n v="23"/>
    <n v="3"/>
    <n v="3"/>
    <n v="1"/>
    <n v="2"/>
    <n v="9"/>
    <n v="1"/>
    <n v="0"/>
    <n v="0"/>
    <n v="0"/>
    <n v="0"/>
    <n v="0"/>
    <n v="3"/>
    <n v="11"/>
    <x v="0"/>
    <x v="43"/>
    <n v="2629"/>
    <n v="0"/>
    <n v="0"/>
    <n v="1"/>
    <n v="0"/>
    <n v="0"/>
    <n v="0"/>
    <n v="0"/>
    <n v="1"/>
    <n v="0"/>
    <n v="0"/>
    <x v="145"/>
    <n v="38"/>
    <n v="1"/>
    <x v="2"/>
    <n v="24"/>
    <s v=""/>
    <s v=""/>
    <s v=""/>
    <s v=""/>
  </r>
  <r>
    <s v="X1442"/>
    <x v="1286"/>
    <n v="1"/>
    <n v="1"/>
    <x v="2"/>
    <n v="2"/>
    <n v="46"/>
    <n v="0"/>
    <n v="12"/>
    <n v="0"/>
    <n v="2"/>
    <n v="23"/>
    <n v="2"/>
    <n v="2"/>
    <n v="1"/>
    <n v="2"/>
    <n v="7"/>
    <n v="0"/>
    <n v="0"/>
    <n v="0"/>
    <n v="0"/>
    <n v="0"/>
    <n v="0"/>
    <n v="3"/>
    <n v="11"/>
    <x v="1"/>
    <x v="22"/>
    <n v="2274"/>
    <n v="0"/>
    <n v="0"/>
    <n v="1"/>
    <n v="0"/>
    <n v="0"/>
    <n v="0"/>
    <n v="0"/>
    <n v="1"/>
    <n v="0"/>
    <n v="0"/>
    <x v="611"/>
    <n v="37"/>
    <n v="0"/>
    <x v="2"/>
    <n v="46"/>
    <s v=""/>
    <s v=""/>
    <s v=""/>
    <s v=""/>
  </r>
  <r>
    <s v="X1446"/>
    <x v="1287"/>
    <n v="1"/>
    <n v="0"/>
    <x v="1"/>
    <n v="41"/>
    <n v="19"/>
    <n v="0"/>
    <n v="35"/>
    <n v="6"/>
    <n v="4"/>
    <n v="17"/>
    <n v="2"/>
    <n v="2"/>
    <n v="1"/>
    <n v="2"/>
    <n v="7"/>
    <n v="0"/>
    <n v="0"/>
    <n v="0"/>
    <n v="0"/>
    <n v="0"/>
    <n v="1"/>
    <n v="3"/>
    <n v="11"/>
    <x v="1"/>
    <x v="43"/>
    <n v="2784"/>
    <n v="0"/>
    <n v="0"/>
    <n v="1"/>
    <n v="0"/>
    <n v="0"/>
    <n v="0"/>
    <n v="0"/>
    <n v="0"/>
    <n v="0"/>
    <n v="1"/>
    <x v="612"/>
    <n v="47"/>
    <n v="0"/>
    <x v="2"/>
    <n v="19"/>
    <s v=""/>
    <s v=""/>
    <s v=""/>
    <s v=""/>
  </r>
  <r>
    <s v="X1451"/>
    <x v="1288"/>
    <n v="0"/>
    <n v="0"/>
    <x v="0"/>
    <n v="23"/>
    <n v="3"/>
    <n v="9"/>
    <n v="15"/>
    <n v="13"/>
    <n v="2"/>
    <n v="39"/>
    <n v="1"/>
    <n v="1"/>
    <n v="1"/>
    <n v="2"/>
    <n v="9"/>
    <n v="1"/>
    <n v="0"/>
    <n v="0"/>
    <n v="0"/>
    <n v="0"/>
    <n v="0"/>
    <n v="3"/>
    <n v="11"/>
    <x v="1"/>
    <x v="5"/>
    <n v="2627"/>
    <n v="0"/>
    <n v="0"/>
    <n v="1"/>
    <n v="0"/>
    <n v="0"/>
    <n v="0"/>
    <n v="0"/>
    <n v="1"/>
    <n v="0"/>
    <n v="0"/>
    <x v="612"/>
    <n v="3"/>
    <n v="1"/>
    <x v="2"/>
    <n v="3"/>
    <s v=""/>
    <s v=""/>
    <s v=""/>
    <s v=""/>
  </r>
  <r>
    <s v="X1452"/>
    <x v="1289"/>
    <n v="1"/>
    <n v="0"/>
    <x v="1"/>
    <n v="13"/>
    <n v="34"/>
    <n v="3"/>
    <n v="29"/>
    <n v="0"/>
    <n v="4"/>
    <n v="10"/>
    <n v="3"/>
    <n v="2"/>
    <n v="1"/>
    <n v="3"/>
    <n v="5"/>
    <n v="0"/>
    <n v="0"/>
    <n v="0"/>
    <n v="0"/>
    <n v="0"/>
    <n v="0"/>
    <n v="3"/>
    <n v="11"/>
    <x v="1"/>
    <x v="0"/>
    <n v="2284"/>
    <n v="0"/>
    <n v="0"/>
    <n v="1"/>
    <n v="0"/>
    <n v="0"/>
    <n v="0"/>
    <n v="0"/>
    <n v="0"/>
    <n v="1"/>
    <n v="0"/>
    <x v="613"/>
    <n v="60"/>
    <n v="0"/>
    <x v="2"/>
    <n v="34"/>
    <s v=""/>
    <s v=""/>
    <s v=""/>
    <s v=""/>
  </r>
  <r>
    <s v="X1454"/>
    <x v="1290"/>
    <n v="1"/>
    <n v="0"/>
    <x v="1"/>
    <n v="93"/>
    <n v="4"/>
    <n v="8"/>
    <n v="11"/>
    <n v="19"/>
    <n v="12"/>
    <n v="26"/>
    <n v="2"/>
    <n v="2"/>
    <n v="1"/>
    <n v="2"/>
    <n v="9"/>
    <n v="0"/>
    <n v="0"/>
    <n v="0"/>
    <n v="0"/>
    <n v="0"/>
    <n v="0"/>
    <n v="3"/>
    <n v="11"/>
    <x v="0"/>
    <x v="19"/>
    <n v="2675"/>
    <n v="0"/>
    <n v="0"/>
    <n v="1"/>
    <n v="0"/>
    <n v="0"/>
    <n v="0"/>
    <n v="1"/>
    <n v="0"/>
    <n v="0"/>
    <n v="0"/>
    <x v="613"/>
    <n v="28"/>
    <n v="0"/>
    <x v="2"/>
    <n v="4"/>
    <s v=""/>
    <s v=""/>
    <s v=""/>
    <s v=""/>
  </r>
  <r>
    <s v="X1461"/>
    <x v="1291"/>
    <n v="1"/>
    <n v="0"/>
    <x v="1"/>
    <n v="76"/>
    <n v="4"/>
    <n v="22"/>
    <n v="11"/>
    <n v="3"/>
    <n v="7"/>
    <n v="32"/>
    <n v="2"/>
    <n v="3"/>
    <n v="0"/>
    <n v="3"/>
    <n v="8"/>
    <n v="0"/>
    <n v="0"/>
    <n v="0"/>
    <n v="0"/>
    <n v="0"/>
    <n v="0"/>
    <n v="3"/>
    <n v="11"/>
    <x v="1"/>
    <x v="42"/>
    <n v="2748"/>
    <n v="0"/>
    <n v="0"/>
    <n v="1"/>
    <n v="0"/>
    <n v="0"/>
    <n v="1"/>
    <n v="0"/>
    <n v="0"/>
    <n v="0"/>
    <n v="0"/>
    <x v="614"/>
    <n v="15"/>
    <n v="0"/>
    <x v="2"/>
    <n v="4"/>
    <s v=""/>
    <s v=""/>
    <s v=""/>
    <s v=""/>
  </r>
  <r>
    <s v="X1475"/>
    <x v="1292"/>
    <n v="1"/>
    <n v="0"/>
    <x v="1"/>
    <n v="80"/>
    <n v="29"/>
    <n v="3"/>
    <n v="30"/>
    <n v="3"/>
    <n v="2"/>
    <n v="9"/>
    <n v="2"/>
    <n v="3"/>
    <n v="0"/>
    <n v="3"/>
    <n v="6"/>
    <n v="0"/>
    <n v="0"/>
    <n v="0"/>
    <n v="0"/>
    <n v="0"/>
    <n v="0"/>
    <n v="3"/>
    <n v="11"/>
    <x v="0"/>
    <x v="11"/>
    <n v="2233"/>
    <n v="0"/>
    <n v="0"/>
    <n v="1"/>
    <n v="0"/>
    <n v="0"/>
    <n v="0"/>
    <n v="0"/>
    <n v="0"/>
    <n v="1"/>
    <n v="0"/>
    <x v="146"/>
    <n v="58"/>
    <n v="0"/>
    <x v="2"/>
    <n v="29"/>
    <s v=""/>
    <s v=""/>
    <s v=""/>
    <s v=""/>
  </r>
  <r>
    <s v="X1476"/>
    <x v="1293"/>
    <n v="1"/>
    <n v="0"/>
    <x v="1"/>
    <n v="80"/>
    <n v="21"/>
    <n v="8"/>
    <n v="20"/>
    <n v="15"/>
    <n v="3"/>
    <n v="9"/>
    <n v="1"/>
    <n v="2"/>
    <n v="0"/>
    <n v="3"/>
    <n v="7"/>
    <n v="0"/>
    <n v="0"/>
    <n v="0"/>
    <n v="0"/>
    <n v="0"/>
    <n v="0"/>
    <n v="3"/>
    <n v="11"/>
    <x v="0"/>
    <x v="47"/>
    <n v="2534"/>
    <n v="0"/>
    <n v="0"/>
    <n v="1"/>
    <n v="0"/>
    <n v="0"/>
    <n v="1"/>
    <n v="0"/>
    <n v="0"/>
    <n v="0"/>
    <n v="0"/>
    <x v="146"/>
    <n v="58"/>
    <n v="0"/>
    <x v="2"/>
    <n v="21"/>
    <s v=""/>
    <s v=""/>
    <s v=""/>
    <s v=""/>
  </r>
  <r>
    <s v="X1478"/>
    <x v="1294"/>
    <n v="1"/>
    <n v="0"/>
    <x v="1"/>
    <n v="67"/>
    <n v="19"/>
    <n v="3"/>
    <n v="19"/>
    <n v="4"/>
    <n v="5"/>
    <n v="26"/>
    <n v="3"/>
    <n v="3"/>
    <n v="0"/>
    <n v="3"/>
    <n v="7"/>
    <n v="0"/>
    <n v="0"/>
    <n v="0"/>
    <n v="0"/>
    <n v="0"/>
    <n v="0"/>
    <n v="3"/>
    <n v="11"/>
    <x v="0"/>
    <x v="21"/>
    <n v="2347"/>
    <n v="0"/>
    <n v="0"/>
    <n v="1"/>
    <n v="0"/>
    <n v="0"/>
    <n v="0"/>
    <n v="0"/>
    <n v="0"/>
    <n v="1"/>
    <n v="0"/>
    <x v="146"/>
    <n v="24"/>
    <n v="0"/>
    <x v="2"/>
    <n v="19"/>
    <s v=""/>
    <s v=""/>
    <s v=""/>
    <s v=""/>
  </r>
  <r>
    <s v="X1481"/>
    <x v="1295"/>
    <n v="0"/>
    <n v="0"/>
    <x v="0"/>
    <n v="89"/>
    <n v="6"/>
    <n v="4"/>
    <n v="25"/>
    <n v="15"/>
    <n v="12"/>
    <n v="13"/>
    <n v="2"/>
    <n v="2"/>
    <n v="1"/>
    <n v="3"/>
    <n v="7"/>
    <n v="0"/>
    <n v="0"/>
    <n v="0"/>
    <n v="0"/>
    <n v="0"/>
    <n v="0"/>
    <n v="3"/>
    <n v="11"/>
    <x v="0"/>
    <x v="28"/>
    <n v="2702"/>
    <n v="0"/>
    <n v="0"/>
    <n v="1"/>
    <n v="0"/>
    <n v="0"/>
    <n v="0"/>
    <n v="0"/>
    <n v="1"/>
    <n v="0"/>
    <n v="0"/>
    <x v="617"/>
    <n v="49"/>
    <n v="0"/>
    <x v="2"/>
    <n v="6"/>
    <s v=""/>
    <s v=""/>
    <s v=""/>
    <s v=""/>
  </r>
  <r>
    <s v="X1485"/>
    <x v="1296"/>
    <n v="1"/>
    <n v="1"/>
    <x v="2"/>
    <n v="54"/>
    <n v="18"/>
    <n v="7"/>
    <n v="34"/>
    <n v="10"/>
    <n v="2"/>
    <n v="3"/>
    <n v="3"/>
    <n v="3"/>
    <n v="0"/>
    <n v="3"/>
    <n v="8"/>
    <n v="0"/>
    <n v="0"/>
    <n v="0"/>
    <n v="0"/>
    <n v="0"/>
    <n v="0"/>
    <n v="3"/>
    <n v="11"/>
    <x v="0"/>
    <x v="17"/>
    <n v="2614"/>
    <n v="0"/>
    <n v="0"/>
    <n v="1"/>
    <n v="0"/>
    <n v="0"/>
    <n v="0"/>
    <n v="0"/>
    <n v="1"/>
    <n v="0"/>
    <n v="0"/>
    <x v="618"/>
    <n v="68"/>
    <n v="0"/>
    <x v="2"/>
    <n v="18"/>
    <s v=""/>
    <s v=""/>
    <s v=""/>
    <s v=""/>
  </r>
  <r>
    <s v="X1488"/>
    <x v="1297"/>
    <n v="1"/>
    <n v="1"/>
    <x v="2"/>
    <n v="2"/>
    <n v="38"/>
    <n v="4"/>
    <n v="22"/>
    <n v="3"/>
    <n v="3"/>
    <n v="3"/>
    <n v="3"/>
    <n v="3"/>
    <n v="0"/>
    <n v="3"/>
    <n v="8"/>
    <n v="0"/>
    <n v="0"/>
    <n v="0"/>
    <n v="0"/>
    <n v="0"/>
    <n v="0"/>
    <n v="3"/>
    <n v="11"/>
    <x v="1"/>
    <x v="37"/>
    <n v="2531"/>
    <n v="0"/>
    <n v="0"/>
    <n v="1"/>
    <n v="0"/>
    <n v="0"/>
    <n v="0"/>
    <n v="0"/>
    <n v="0"/>
    <n v="0"/>
    <n v="1"/>
    <x v="822"/>
    <n v="67"/>
    <n v="0"/>
    <x v="2"/>
    <n v="38"/>
    <s v=""/>
    <s v=""/>
    <s v=""/>
    <s v=""/>
  </r>
  <r>
    <s v="X1489"/>
    <x v="1297"/>
    <n v="1"/>
    <n v="1"/>
    <x v="2"/>
    <n v="2"/>
    <n v="38"/>
    <n v="4"/>
    <n v="22"/>
    <n v="3"/>
    <n v="3"/>
    <n v="3"/>
    <n v="3"/>
    <n v="3"/>
    <n v="0"/>
    <n v="3"/>
    <n v="8"/>
    <n v="0"/>
    <n v="0"/>
    <n v="0"/>
    <n v="0"/>
    <n v="0"/>
    <n v="0"/>
    <n v="3"/>
    <n v="11"/>
    <x v="0"/>
    <x v="37"/>
    <n v="2531"/>
    <n v="0"/>
    <n v="0"/>
    <n v="1"/>
    <n v="0"/>
    <n v="0"/>
    <n v="0"/>
    <n v="0"/>
    <n v="0"/>
    <n v="0"/>
    <n v="1"/>
    <x v="822"/>
    <n v="67"/>
    <n v="0"/>
    <x v="2"/>
    <n v="38"/>
    <s v=""/>
    <s v=""/>
    <s v=""/>
    <s v=""/>
  </r>
  <r>
    <s v="X1492"/>
    <x v="1298"/>
    <n v="1"/>
    <n v="0"/>
    <x v="1"/>
    <n v="54"/>
    <n v="12"/>
    <n v="6"/>
    <n v="20"/>
    <n v="30"/>
    <n v="1"/>
    <n v="3"/>
    <n v="2"/>
    <n v="2"/>
    <n v="0"/>
    <n v="3"/>
    <n v="7"/>
    <n v="0"/>
    <n v="0"/>
    <n v="0"/>
    <n v="0"/>
    <n v="0"/>
    <n v="0"/>
    <n v="3"/>
    <n v="11"/>
    <x v="0"/>
    <x v="11"/>
    <n v="2702"/>
    <n v="0"/>
    <n v="0"/>
    <n v="1"/>
    <n v="0"/>
    <n v="0"/>
    <n v="0"/>
    <n v="0"/>
    <n v="1"/>
    <n v="0"/>
    <n v="0"/>
    <x v="619"/>
    <n v="66"/>
    <n v="0"/>
    <x v="2"/>
    <n v="12"/>
    <s v=""/>
    <s v=""/>
    <s v=""/>
    <s v=""/>
  </r>
  <r>
    <s v="X1496"/>
    <x v="1299"/>
    <n v="0"/>
    <n v="1"/>
    <x v="1"/>
    <n v="0"/>
    <n v="53"/>
    <n v="1"/>
    <n v="5"/>
    <n v="2"/>
    <n v="1"/>
    <n v="10"/>
    <n v="2"/>
    <n v="2"/>
    <n v="0"/>
    <n v="3"/>
    <n v="8"/>
    <n v="0"/>
    <n v="0"/>
    <n v="0"/>
    <n v="0"/>
    <n v="0"/>
    <n v="0"/>
    <n v="3"/>
    <n v="11"/>
    <x v="0"/>
    <x v="23"/>
    <n v="2500"/>
    <n v="0"/>
    <n v="0"/>
    <n v="1"/>
    <n v="0"/>
    <n v="0"/>
    <n v="1"/>
    <n v="0"/>
    <n v="0"/>
    <n v="0"/>
    <n v="0"/>
    <x v="619"/>
    <n v="52"/>
    <n v="0"/>
    <x v="2"/>
    <n v="53"/>
    <s v=""/>
    <s v=""/>
    <s v=""/>
    <s v=""/>
  </r>
  <r>
    <s v="X1497"/>
    <x v="1300"/>
    <n v="1"/>
    <n v="1"/>
    <x v="2"/>
    <n v="30"/>
    <n v="8"/>
    <n v="4"/>
    <n v="12"/>
    <n v="15"/>
    <n v="4"/>
    <n v="29"/>
    <n v="2"/>
    <n v="1"/>
    <n v="1"/>
    <n v="2"/>
    <n v="4"/>
    <n v="0"/>
    <n v="0"/>
    <n v="0"/>
    <n v="0"/>
    <n v="0"/>
    <n v="0"/>
    <n v="3"/>
    <n v="11"/>
    <x v="0"/>
    <x v="3"/>
    <n v="2756"/>
    <n v="0"/>
    <n v="0"/>
    <n v="1"/>
    <n v="0"/>
    <n v="0"/>
    <n v="1"/>
    <n v="0"/>
    <n v="0"/>
    <n v="0"/>
    <n v="0"/>
    <x v="619"/>
    <n v="14"/>
    <n v="0"/>
    <x v="2"/>
    <n v="8"/>
    <s v=""/>
    <s v=""/>
    <s v=""/>
    <s v=""/>
  </r>
  <r>
    <s v="X1499"/>
    <x v="1301"/>
    <n v="1"/>
    <n v="1"/>
    <x v="2"/>
    <n v="46"/>
    <n v="51"/>
    <n v="0"/>
    <n v="16"/>
    <n v="0"/>
    <n v="0"/>
    <n v="4"/>
    <n v="2"/>
    <n v="3"/>
    <n v="0"/>
    <n v="3"/>
    <n v="8"/>
    <n v="0"/>
    <n v="0"/>
    <n v="0"/>
    <n v="0"/>
    <n v="0"/>
    <n v="0"/>
    <n v="3"/>
    <n v="11"/>
    <x v="0"/>
    <x v="18"/>
    <n v="2186"/>
    <n v="0"/>
    <n v="0"/>
    <n v="1"/>
    <n v="0"/>
    <n v="0"/>
    <n v="0"/>
    <n v="0"/>
    <n v="0"/>
    <n v="1"/>
    <n v="0"/>
    <x v="620"/>
    <n v="63"/>
    <n v="0"/>
    <x v="2"/>
    <n v="51"/>
    <s v=""/>
    <s v=""/>
    <s v=""/>
    <s v=""/>
  </r>
  <r>
    <s v="X1501"/>
    <x v="1302"/>
    <n v="0"/>
    <n v="0"/>
    <x v="0"/>
    <n v="46"/>
    <n v="40"/>
    <n v="2"/>
    <n v="15"/>
    <n v="8"/>
    <n v="0"/>
    <n v="6"/>
    <n v="1"/>
    <n v="1"/>
    <n v="1"/>
    <n v="3"/>
    <n v="4"/>
    <n v="0"/>
    <n v="0"/>
    <n v="0"/>
    <n v="0"/>
    <n v="0"/>
    <n v="0"/>
    <n v="3"/>
    <n v="11"/>
    <x v="0"/>
    <x v="40"/>
    <n v="2450"/>
    <n v="0"/>
    <n v="0"/>
    <n v="1"/>
    <n v="0"/>
    <n v="0"/>
    <n v="0"/>
    <n v="0"/>
    <n v="0"/>
    <n v="0"/>
    <n v="1"/>
    <x v="620"/>
    <n v="59"/>
    <n v="0"/>
    <x v="2"/>
    <n v="40"/>
    <s v=""/>
    <s v=""/>
    <s v=""/>
    <s v=""/>
  </r>
  <r>
    <s v="X1505"/>
    <x v="1303"/>
    <n v="1"/>
    <n v="0"/>
    <x v="1"/>
    <n v="19"/>
    <n v="19"/>
    <n v="3"/>
    <n v="26"/>
    <n v="10"/>
    <n v="9"/>
    <n v="3"/>
    <n v="3"/>
    <n v="2"/>
    <n v="0"/>
    <n v="4"/>
    <n v="8"/>
    <n v="0"/>
    <n v="0"/>
    <n v="0"/>
    <n v="0"/>
    <n v="0"/>
    <n v="0"/>
    <n v="3"/>
    <n v="11"/>
    <x v="1"/>
    <x v="37"/>
    <n v="2827"/>
    <n v="0"/>
    <n v="0"/>
    <n v="1"/>
    <n v="0"/>
    <n v="0"/>
    <n v="0"/>
    <n v="0"/>
    <n v="0"/>
    <n v="0"/>
    <n v="1"/>
    <x v="621"/>
    <n v="64"/>
    <n v="0"/>
    <x v="2"/>
    <n v="19"/>
    <s v=""/>
    <s v=""/>
    <s v=""/>
    <s v=""/>
  </r>
  <r>
    <s v="X1510"/>
    <x v="1304"/>
    <n v="0"/>
    <n v="1"/>
    <x v="1"/>
    <n v="7"/>
    <n v="23"/>
    <n v="4"/>
    <n v="5"/>
    <n v="10"/>
    <n v="5"/>
    <n v="23"/>
    <n v="1"/>
    <n v="1"/>
    <n v="0"/>
    <n v="4"/>
    <n v="3"/>
    <n v="0"/>
    <n v="0"/>
    <n v="0"/>
    <n v="0"/>
    <n v="0"/>
    <n v="0"/>
    <n v="3"/>
    <n v="11"/>
    <x v="0"/>
    <x v="11"/>
    <n v="2166"/>
    <n v="0"/>
    <n v="0"/>
    <n v="1"/>
    <n v="0"/>
    <n v="0"/>
    <n v="1"/>
    <n v="0"/>
    <n v="0"/>
    <n v="0"/>
    <n v="0"/>
    <x v="621"/>
    <n v="24"/>
    <n v="0"/>
    <x v="2"/>
    <n v="23"/>
    <s v=""/>
    <s v=""/>
    <s v=""/>
    <s v=""/>
  </r>
  <r>
    <s v="X1512"/>
    <x v="1305"/>
    <n v="1"/>
    <n v="0"/>
    <x v="1"/>
    <n v="10"/>
    <n v="5"/>
    <n v="7"/>
    <n v="31"/>
    <n v="15"/>
    <n v="4"/>
    <n v="7"/>
    <n v="3"/>
    <n v="2"/>
    <n v="1"/>
    <n v="3"/>
    <n v="6"/>
    <n v="0"/>
    <n v="0"/>
    <n v="0"/>
    <n v="0"/>
    <n v="0"/>
    <n v="0"/>
    <n v="3"/>
    <n v="11"/>
    <x v="1"/>
    <x v="35"/>
    <n v="2231"/>
    <n v="0"/>
    <n v="0"/>
    <n v="1"/>
    <n v="0"/>
    <n v="0"/>
    <n v="0"/>
    <n v="0"/>
    <n v="0"/>
    <n v="1"/>
    <n v="0"/>
    <x v="622"/>
    <n v="55"/>
    <n v="0"/>
    <x v="2"/>
    <n v="5"/>
    <s v=""/>
    <s v=""/>
    <s v=""/>
    <s v=""/>
  </r>
  <r>
    <s v="X1517"/>
    <x v="1306"/>
    <n v="1"/>
    <n v="0"/>
    <x v="1"/>
    <n v="23"/>
    <n v="2"/>
    <n v="8"/>
    <n v="10"/>
    <n v="12"/>
    <n v="14"/>
    <n v="23"/>
    <n v="3"/>
    <n v="2"/>
    <n v="1"/>
    <n v="3"/>
    <n v="5"/>
    <n v="0"/>
    <n v="0"/>
    <n v="0"/>
    <n v="0"/>
    <n v="0"/>
    <n v="0"/>
    <n v="3"/>
    <n v="11"/>
    <x v="0"/>
    <x v="16"/>
    <n v="2564"/>
    <n v="0"/>
    <n v="0"/>
    <n v="1"/>
    <n v="0"/>
    <n v="0"/>
    <n v="0"/>
    <n v="1"/>
    <n v="0"/>
    <n v="0"/>
    <n v="0"/>
    <x v="622"/>
    <n v="23"/>
    <n v="0"/>
    <x v="2"/>
    <n v="2"/>
    <s v=""/>
    <s v=""/>
    <s v=""/>
    <s v=""/>
  </r>
  <r>
    <s v="X1527"/>
    <x v="1307"/>
    <n v="1"/>
    <n v="1"/>
    <x v="2"/>
    <n v="45"/>
    <n v="19"/>
    <n v="5"/>
    <n v="12"/>
    <n v="10"/>
    <n v="3"/>
    <n v="19"/>
    <n v="3"/>
    <n v="3"/>
    <n v="1"/>
    <n v="2"/>
    <n v="6"/>
    <n v="0"/>
    <n v="0"/>
    <n v="0"/>
    <n v="0"/>
    <n v="0"/>
    <n v="0"/>
    <n v="3"/>
    <n v="11"/>
    <x v="0"/>
    <x v="25"/>
    <n v="2329"/>
    <n v="0"/>
    <n v="0"/>
    <n v="1"/>
    <n v="0"/>
    <n v="0"/>
    <n v="0"/>
    <n v="0"/>
    <n v="1"/>
    <n v="0"/>
    <n v="0"/>
    <x v="147"/>
    <n v="30"/>
    <n v="0"/>
    <x v="2"/>
    <n v="19"/>
    <s v=""/>
    <s v=""/>
    <s v=""/>
    <s v=""/>
  </r>
  <r>
    <s v="X1530"/>
    <x v="1308"/>
    <n v="1"/>
    <n v="0"/>
    <x v="1"/>
    <n v="77"/>
    <n v="30"/>
    <n v="5"/>
    <n v="23"/>
    <n v="4"/>
    <n v="1"/>
    <n v="4"/>
    <n v="1"/>
    <n v="2"/>
    <n v="0"/>
    <n v="3"/>
    <n v="7"/>
    <n v="0"/>
    <n v="0"/>
    <n v="0"/>
    <n v="0"/>
    <n v="0"/>
    <n v="0"/>
    <n v="3"/>
    <n v="11"/>
    <x v="0"/>
    <x v="16"/>
    <n v="2272"/>
    <n v="0"/>
    <n v="0"/>
    <n v="1"/>
    <n v="0"/>
    <n v="0"/>
    <n v="0"/>
    <n v="0"/>
    <n v="0"/>
    <n v="1"/>
    <n v="0"/>
    <x v="148"/>
    <n v="59"/>
    <n v="0"/>
    <x v="2"/>
    <n v="30"/>
    <s v=""/>
    <s v=""/>
    <s v=""/>
    <s v=""/>
  </r>
  <r>
    <s v="X1543"/>
    <x v="1309"/>
    <n v="0"/>
    <n v="0"/>
    <x v="0"/>
    <n v="86"/>
    <n v="7"/>
    <n v="7"/>
    <n v="14"/>
    <n v="7"/>
    <n v="16"/>
    <n v="15"/>
    <n v="3"/>
    <n v="2"/>
    <n v="1"/>
    <n v="3"/>
    <n v="7"/>
    <n v="0"/>
    <n v="0"/>
    <n v="0"/>
    <n v="0"/>
    <n v="0"/>
    <n v="0"/>
    <n v="3"/>
    <n v="11"/>
    <x v="0"/>
    <x v="38"/>
    <n v="2713"/>
    <n v="0"/>
    <n v="0"/>
    <n v="1"/>
    <n v="0"/>
    <n v="0"/>
    <n v="0"/>
    <n v="1"/>
    <n v="0"/>
    <n v="0"/>
    <n v="0"/>
    <x v="623"/>
    <n v="36"/>
    <n v="0"/>
    <x v="2"/>
    <n v="7"/>
    <s v=""/>
    <s v=""/>
    <s v=""/>
    <s v=""/>
  </r>
  <r>
    <s v="X1545"/>
    <x v="1310"/>
    <n v="1"/>
    <n v="1"/>
    <x v="2"/>
    <n v="55"/>
    <n v="40"/>
    <n v="0"/>
    <n v="19"/>
    <n v="2"/>
    <n v="1"/>
    <n v="3"/>
    <n v="1"/>
    <n v="2"/>
    <n v="0"/>
    <n v="3"/>
    <n v="7"/>
    <n v="0"/>
    <n v="0"/>
    <n v="0"/>
    <n v="0"/>
    <n v="0"/>
    <n v="0"/>
    <n v="3"/>
    <n v="11"/>
    <x v="0"/>
    <x v="31"/>
    <n v="2463"/>
    <n v="0"/>
    <n v="0"/>
    <n v="1"/>
    <n v="0"/>
    <n v="0"/>
    <n v="0"/>
    <n v="0"/>
    <n v="0"/>
    <n v="1"/>
    <n v="0"/>
    <x v="149"/>
    <n v="59"/>
    <n v="0"/>
    <x v="2"/>
    <n v="40"/>
    <s v=""/>
    <s v=""/>
    <s v=""/>
    <s v=""/>
  </r>
  <r>
    <s v="X1553"/>
    <x v="1311"/>
    <n v="1"/>
    <n v="0"/>
    <x v="1"/>
    <n v="59"/>
    <n v="16"/>
    <n v="3"/>
    <n v="25"/>
    <n v="6"/>
    <n v="1"/>
    <n v="13"/>
    <n v="2"/>
    <n v="2"/>
    <n v="0"/>
    <n v="3"/>
    <n v="8"/>
    <n v="0"/>
    <n v="0"/>
    <n v="0"/>
    <n v="0"/>
    <n v="0"/>
    <n v="0"/>
    <n v="3"/>
    <n v="11"/>
    <x v="0"/>
    <x v="3"/>
    <n v="2445"/>
    <n v="0"/>
    <n v="0"/>
    <n v="1"/>
    <n v="0"/>
    <n v="0"/>
    <n v="0"/>
    <n v="0"/>
    <n v="0"/>
    <n v="1"/>
    <n v="0"/>
    <x v="150"/>
    <n v="38"/>
    <n v="0"/>
    <x v="2"/>
    <n v="16"/>
    <s v=""/>
    <s v=""/>
    <s v=""/>
    <s v=""/>
  </r>
  <r>
    <s v="X1555"/>
    <x v="1312"/>
    <n v="1"/>
    <n v="0"/>
    <x v="1"/>
    <n v="41"/>
    <n v="2"/>
    <n v="10"/>
    <n v="11"/>
    <n v="12"/>
    <n v="9"/>
    <n v="20"/>
    <n v="2"/>
    <n v="3"/>
    <n v="0"/>
    <n v="3"/>
    <n v="6"/>
    <n v="0"/>
    <n v="0"/>
    <n v="0"/>
    <n v="0"/>
    <n v="0"/>
    <n v="0"/>
    <n v="3"/>
    <n v="11"/>
    <x v="0"/>
    <x v="49"/>
    <n v="2190"/>
    <n v="0"/>
    <n v="0"/>
    <n v="1"/>
    <n v="0"/>
    <n v="0"/>
    <n v="0"/>
    <n v="1"/>
    <n v="0"/>
    <n v="0"/>
    <n v="0"/>
    <x v="150"/>
    <n v="24"/>
    <n v="0"/>
    <x v="2"/>
    <n v="2"/>
    <s v=""/>
    <s v=""/>
    <s v=""/>
    <s v=""/>
  </r>
  <r>
    <s v="X1563"/>
    <x v="1313"/>
    <n v="1"/>
    <n v="2"/>
    <x v="3"/>
    <n v="79"/>
    <n v="28"/>
    <n v="1"/>
    <n v="21"/>
    <n v="3"/>
    <n v="0"/>
    <n v="10"/>
    <n v="3"/>
    <n v="2"/>
    <n v="1"/>
    <n v="3"/>
    <n v="5"/>
    <n v="0"/>
    <n v="0"/>
    <n v="0"/>
    <n v="0"/>
    <n v="0"/>
    <n v="0"/>
    <n v="3"/>
    <n v="11"/>
    <x v="0"/>
    <x v="15"/>
    <n v="2338"/>
    <n v="0"/>
    <n v="0"/>
    <n v="1"/>
    <n v="0"/>
    <n v="0"/>
    <n v="0"/>
    <n v="0"/>
    <n v="0"/>
    <n v="0"/>
    <n v="1"/>
    <x v="151"/>
    <n v="43"/>
    <n v="0"/>
    <x v="2"/>
    <n v="28"/>
    <s v=""/>
    <s v=""/>
    <s v=""/>
    <s v=""/>
  </r>
  <r>
    <s v="X1570"/>
    <x v="1314"/>
    <n v="1"/>
    <n v="1"/>
    <x v="2"/>
    <n v="21"/>
    <n v="52"/>
    <n v="0"/>
    <n v="9"/>
    <n v="0"/>
    <n v="0"/>
    <n v="1"/>
    <n v="2"/>
    <n v="1"/>
    <n v="0"/>
    <n v="4"/>
    <n v="4"/>
    <n v="0"/>
    <n v="0"/>
    <n v="0"/>
    <n v="0"/>
    <n v="0"/>
    <n v="0"/>
    <n v="3"/>
    <n v="11"/>
    <x v="0"/>
    <x v="1"/>
    <n v="2237"/>
    <n v="0"/>
    <n v="0"/>
    <n v="1"/>
    <n v="0"/>
    <n v="0"/>
    <n v="0"/>
    <n v="0"/>
    <n v="0"/>
    <n v="0"/>
    <n v="1"/>
    <x v="152"/>
    <n v="60"/>
    <n v="0"/>
    <x v="2"/>
    <n v="52"/>
    <s v=""/>
    <s v=""/>
    <s v=""/>
    <s v=""/>
  </r>
  <r>
    <s v="X1579"/>
    <x v="1315"/>
    <n v="1"/>
    <n v="1"/>
    <x v="2"/>
    <n v="60"/>
    <n v="7"/>
    <n v="10"/>
    <n v="17"/>
    <n v="8"/>
    <n v="6"/>
    <n v="13"/>
    <n v="2"/>
    <n v="2"/>
    <n v="0"/>
    <n v="3"/>
    <n v="7"/>
    <n v="0"/>
    <n v="0"/>
    <n v="0"/>
    <n v="0"/>
    <n v="0"/>
    <n v="0"/>
    <n v="3"/>
    <n v="11"/>
    <x v="0"/>
    <x v="2"/>
    <n v="2250"/>
    <n v="0"/>
    <n v="0"/>
    <n v="1"/>
    <n v="0"/>
    <n v="0"/>
    <n v="1"/>
    <n v="0"/>
    <n v="0"/>
    <n v="0"/>
    <n v="0"/>
    <x v="624"/>
    <n v="35"/>
    <n v="0"/>
    <x v="2"/>
    <n v="7"/>
    <s v=""/>
    <s v=""/>
    <s v=""/>
    <s v=""/>
  </r>
  <r>
    <s v="X1586"/>
    <x v="1316"/>
    <n v="1"/>
    <n v="0"/>
    <x v="1"/>
    <n v="15"/>
    <n v="16"/>
    <n v="7"/>
    <n v="23"/>
    <n v="0"/>
    <n v="8"/>
    <n v="6"/>
    <n v="3"/>
    <n v="3"/>
    <n v="0"/>
    <n v="4"/>
    <n v="5"/>
    <n v="0"/>
    <n v="0"/>
    <n v="0"/>
    <n v="0"/>
    <n v="0"/>
    <n v="1"/>
    <n v="3"/>
    <n v="11"/>
    <x v="0"/>
    <x v="7"/>
    <n v="2260"/>
    <n v="0"/>
    <n v="0"/>
    <n v="1"/>
    <n v="0"/>
    <n v="0"/>
    <n v="0"/>
    <n v="0"/>
    <n v="0"/>
    <n v="1"/>
    <n v="0"/>
    <x v="625"/>
    <n v="48"/>
    <n v="0"/>
    <x v="2"/>
    <n v="16"/>
    <s v=""/>
    <s v=""/>
    <s v=""/>
    <s v=""/>
  </r>
  <r>
    <s v="X1590"/>
    <x v="1317"/>
    <n v="1"/>
    <n v="0"/>
    <x v="1"/>
    <n v="17"/>
    <n v="14"/>
    <n v="2"/>
    <n v="30"/>
    <n v="8"/>
    <n v="2"/>
    <n v="3"/>
    <n v="1"/>
    <n v="2"/>
    <n v="0"/>
    <n v="4"/>
    <n v="5"/>
    <n v="0"/>
    <n v="0"/>
    <n v="0"/>
    <n v="0"/>
    <n v="0"/>
    <n v="0"/>
    <n v="3"/>
    <n v="11"/>
    <x v="0"/>
    <x v="10"/>
    <n v="2414"/>
    <n v="0"/>
    <n v="0"/>
    <n v="1"/>
    <n v="0"/>
    <n v="0"/>
    <n v="0"/>
    <n v="0"/>
    <n v="0"/>
    <n v="1"/>
    <n v="0"/>
    <x v="153"/>
    <n v="53"/>
    <n v="0"/>
    <x v="2"/>
    <n v="14"/>
    <s v=""/>
    <s v=""/>
    <s v=""/>
    <s v=""/>
  </r>
  <r>
    <s v="X1591"/>
    <x v="1318"/>
    <n v="1"/>
    <n v="0"/>
    <x v="1"/>
    <n v="34"/>
    <n v="1"/>
    <n v="10"/>
    <n v="11"/>
    <n v="19"/>
    <n v="3"/>
    <n v="15"/>
    <n v="2"/>
    <n v="2"/>
    <n v="0"/>
    <n v="3"/>
    <n v="6"/>
    <n v="0"/>
    <n v="0"/>
    <n v="0"/>
    <n v="0"/>
    <n v="0"/>
    <n v="0"/>
    <n v="3"/>
    <n v="11"/>
    <x v="0"/>
    <x v="19"/>
    <n v="2436"/>
    <n v="0"/>
    <n v="0"/>
    <n v="1"/>
    <n v="0"/>
    <n v="0"/>
    <n v="0"/>
    <n v="1"/>
    <n v="0"/>
    <n v="0"/>
    <n v="0"/>
    <x v="153"/>
    <n v="29"/>
    <n v="0"/>
    <x v="2"/>
    <n v="1"/>
    <s v=""/>
    <s v=""/>
    <s v=""/>
    <s v=""/>
  </r>
  <r>
    <s v="X1598"/>
    <x v="1319"/>
    <n v="1"/>
    <n v="1"/>
    <x v="2"/>
    <n v="33"/>
    <n v="20"/>
    <n v="1"/>
    <n v="28"/>
    <n v="3"/>
    <n v="3"/>
    <n v="2"/>
    <n v="3"/>
    <n v="2"/>
    <n v="0"/>
    <n v="3"/>
    <n v="8"/>
    <n v="0"/>
    <n v="0"/>
    <n v="0"/>
    <n v="0"/>
    <n v="0"/>
    <n v="0"/>
    <n v="3"/>
    <n v="11"/>
    <x v="1"/>
    <x v="33"/>
    <n v="2606"/>
    <n v="0"/>
    <n v="0"/>
    <n v="1"/>
    <n v="0"/>
    <n v="0"/>
    <n v="0"/>
    <n v="0"/>
    <n v="0"/>
    <n v="0"/>
    <n v="1"/>
    <x v="154"/>
    <n v="53"/>
    <n v="0"/>
    <x v="2"/>
    <n v="20"/>
    <s v=""/>
    <s v=""/>
    <s v=""/>
    <s v=""/>
  </r>
  <r>
    <s v="X1599"/>
    <x v="1320"/>
    <n v="1"/>
    <n v="1"/>
    <x v="2"/>
    <n v="39"/>
    <n v="37"/>
    <n v="0"/>
    <n v="17"/>
    <n v="0"/>
    <n v="0"/>
    <n v="3"/>
    <n v="3"/>
    <n v="3"/>
    <n v="0"/>
    <n v="3"/>
    <n v="9"/>
    <n v="0"/>
    <n v="0"/>
    <n v="0"/>
    <n v="0"/>
    <n v="0"/>
    <n v="0"/>
    <n v="3"/>
    <n v="11"/>
    <x v="0"/>
    <x v="13"/>
    <n v="2594"/>
    <n v="0"/>
    <n v="0"/>
    <n v="1"/>
    <n v="0"/>
    <n v="0"/>
    <n v="0"/>
    <n v="0"/>
    <n v="0"/>
    <n v="0"/>
    <n v="1"/>
    <x v="154"/>
    <n v="51"/>
    <n v="0"/>
    <x v="2"/>
    <n v="37"/>
    <s v=""/>
    <s v=""/>
    <s v=""/>
    <s v=""/>
  </r>
  <r>
    <s v="X1600"/>
    <x v="1321"/>
    <n v="1"/>
    <n v="0"/>
    <x v="1"/>
    <n v="82"/>
    <n v="37"/>
    <n v="0"/>
    <n v="17"/>
    <n v="0"/>
    <n v="0"/>
    <n v="3"/>
    <n v="1"/>
    <n v="2"/>
    <n v="0"/>
    <n v="3"/>
    <n v="7"/>
    <n v="0"/>
    <n v="0"/>
    <n v="0"/>
    <n v="0"/>
    <n v="0"/>
    <n v="0"/>
    <n v="3"/>
    <n v="11"/>
    <x v="0"/>
    <x v="0"/>
    <n v="2431"/>
    <n v="0"/>
    <n v="0"/>
    <n v="1"/>
    <n v="0"/>
    <n v="0"/>
    <n v="0"/>
    <n v="0"/>
    <n v="0"/>
    <n v="0"/>
    <n v="1"/>
    <x v="154"/>
    <n v="51"/>
    <n v="0"/>
    <x v="2"/>
    <n v="37"/>
    <s v=""/>
    <s v=""/>
    <s v=""/>
    <s v=""/>
  </r>
  <r>
    <s v="X1601"/>
    <x v="1322"/>
    <n v="1"/>
    <n v="0"/>
    <x v="1"/>
    <n v="49"/>
    <n v="6"/>
    <n v="8"/>
    <n v="19"/>
    <n v="16"/>
    <n v="4"/>
    <n v="4"/>
    <n v="3"/>
    <n v="3"/>
    <n v="0"/>
    <n v="4"/>
    <n v="7"/>
    <n v="0"/>
    <n v="0"/>
    <n v="0"/>
    <n v="0"/>
    <n v="0"/>
    <n v="0"/>
    <n v="3"/>
    <n v="11"/>
    <x v="0"/>
    <x v="40"/>
    <n v="2380"/>
    <n v="0"/>
    <n v="0"/>
    <n v="1"/>
    <n v="0"/>
    <n v="0"/>
    <n v="0"/>
    <n v="0"/>
    <n v="1"/>
    <n v="0"/>
    <n v="0"/>
    <x v="154"/>
    <n v="49"/>
    <n v="0"/>
    <x v="2"/>
    <n v="6"/>
    <s v=""/>
    <s v=""/>
    <s v=""/>
    <s v=""/>
  </r>
  <r>
    <s v="X1602"/>
    <x v="1323"/>
    <n v="1"/>
    <n v="0"/>
    <x v="1"/>
    <n v="28"/>
    <n v="25"/>
    <n v="0"/>
    <n v="22"/>
    <n v="2"/>
    <n v="3"/>
    <n v="5"/>
    <n v="2"/>
    <n v="1"/>
    <n v="0"/>
    <n v="4"/>
    <n v="5"/>
    <n v="0"/>
    <n v="0"/>
    <n v="0"/>
    <n v="0"/>
    <n v="0"/>
    <n v="0"/>
    <n v="3"/>
    <n v="11"/>
    <x v="0"/>
    <x v="5"/>
    <n v="2306"/>
    <n v="0"/>
    <n v="0"/>
    <n v="1"/>
    <n v="0"/>
    <n v="0"/>
    <n v="0"/>
    <n v="0"/>
    <n v="1"/>
    <n v="0"/>
    <n v="0"/>
    <x v="154"/>
    <n v="47"/>
    <n v="0"/>
    <x v="2"/>
    <n v="25"/>
    <s v=""/>
    <s v=""/>
    <s v=""/>
    <s v=""/>
  </r>
  <r>
    <s v="X1611"/>
    <x v="721"/>
    <n v="1"/>
    <n v="0"/>
    <x v="1"/>
    <n v="54"/>
    <n v="5"/>
    <n v="3"/>
    <n v="10"/>
    <n v="12"/>
    <n v="7"/>
    <n v="20"/>
    <n v="4"/>
    <n v="3"/>
    <n v="1"/>
    <n v="3"/>
    <n v="7"/>
    <n v="0"/>
    <n v="0"/>
    <n v="0"/>
    <n v="0"/>
    <n v="0"/>
    <n v="0"/>
    <n v="3"/>
    <n v="11"/>
    <x v="0"/>
    <x v="12"/>
    <n v="2344"/>
    <n v="0"/>
    <n v="0"/>
    <n v="1"/>
    <n v="0"/>
    <n v="0"/>
    <n v="0"/>
    <n v="0"/>
    <n v="1"/>
    <n v="0"/>
    <n v="0"/>
    <x v="154"/>
    <n v="17"/>
    <n v="0"/>
    <x v="2"/>
    <n v="5"/>
    <s v=""/>
    <s v=""/>
    <s v=""/>
    <s v=""/>
  </r>
  <r>
    <s v="X1612"/>
    <x v="721"/>
    <n v="1"/>
    <n v="1"/>
    <x v="2"/>
    <n v="5"/>
    <n v="6"/>
    <n v="5"/>
    <n v="4"/>
    <n v="13"/>
    <n v="4"/>
    <n v="25"/>
    <n v="4"/>
    <n v="2"/>
    <n v="1"/>
    <n v="3"/>
    <n v="6"/>
    <n v="0"/>
    <n v="0"/>
    <n v="0"/>
    <n v="0"/>
    <n v="0"/>
    <n v="0"/>
    <n v="3"/>
    <n v="11"/>
    <x v="0"/>
    <x v="16"/>
    <n v="2708"/>
    <n v="0"/>
    <n v="0"/>
    <n v="1"/>
    <n v="0"/>
    <n v="0"/>
    <n v="0"/>
    <n v="0"/>
    <n v="1"/>
    <n v="0"/>
    <n v="0"/>
    <x v="154"/>
    <n v="7"/>
    <n v="0"/>
    <x v="2"/>
    <n v="6"/>
    <s v=""/>
    <s v=""/>
    <s v=""/>
    <s v=""/>
  </r>
  <r>
    <s v="X1615"/>
    <x v="1324"/>
    <n v="1"/>
    <n v="0"/>
    <x v="1"/>
    <n v="16"/>
    <n v="16"/>
    <n v="11"/>
    <n v="15"/>
    <n v="2"/>
    <n v="0"/>
    <n v="12"/>
    <n v="2"/>
    <n v="1"/>
    <n v="1"/>
    <n v="4"/>
    <n v="3"/>
    <n v="0"/>
    <n v="0"/>
    <n v="0"/>
    <n v="0"/>
    <n v="0"/>
    <n v="0"/>
    <n v="3"/>
    <n v="11"/>
    <x v="0"/>
    <x v="8"/>
    <n v="2427"/>
    <n v="0"/>
    <n v="0"/>
    <n v="1"/>
    <n v="0"/>
    <n v="0"/>
    <n v="0"/>
    <n v="0"/>
    <n v="1"/>
    <n v="0"/>
    <n v="0"/>
    <x v="155"/>
    <n v="32"/>
    <n v="0"/>
    <x v="2"/>
    <n v="16"/>
    <s v=""/>
    <s v=""/>
    <s v=""/>
    <s v=""/>
  </r>
  <r>
    <s v="X1620"/>
    <x v="1325"/>
    <n v="0"/>
    <n v="1"/>
    <x v="1"/>
    <n v="43"/>
    <n v="41"/>
    <n v="1"/>
    <n v="6"/>
    <n v="2"/>
    <n v="0"/>
    <n v="5"/>
    <n v="2"/>
    <n v="2"/>
    <n v="0"/>
    <n v="3"/>
    <n v="6"/>
    <n v="0"/>
    <n v="0"/>
    <n v="0"/>
    <n v="0"/>
    <n v="0"/>
    <n v="0"/>
    <n v="3"/>
    <n v="11"/>
    <x v="0"/>
    <x v="14"/>
    <n v="2250"/>
    <n v="0"/>
    <n v="0"/>
    <n v="1"/>
    <n v="0"/>
    <n v="0"/>
    <n v="0"/>
    <n v="0"/>
    <n v="0"/>
    <n v="0"/>
    <n v="1"/>
    <x v="156"/>
    <n v="45"/>
    <n v="0"/>
    <x v="2"/>
    <n v="41"/>
    <s v=""/>
    <s v=""/>
    <s v=""/>
    <s v=""/>
  </r>
  <r>
    <s v="X1639"/>
    <x v="1326"/>
    <n v="1"/>
    <n v="1"/>
    <x v="2"/>
    <n v="66"/>
    <n v="23"/>
    <n v="4"/>
    <n v="10"/>
    <n v="0"/>
    <n v="2"/>
    <n v="15"/>
    <n v="1"/>
    <n v="1"/>
    <n v="0"/>
    <n v="3"/>
    <n v="4"/>
    <n v="0"/>
    <n v="0"/>
    <n v="0"/>
    <n v="0"/>
    <n v="0"/>
    <n v="0"/>
    <n v="3"/>
    <n v="11"/>
    <x v="0"/>
    <x v="21"/>
    <n v="2377"/>
    <n v="0"/>
    <n v="0"/>
    <n v="1"/>
    <n v="0"/>
    <n v="0"/>
    <n v="0"/>
    <n v="0"/>
    <n v="1"/>
    <n v="0"/>
    <n v="0"/>
    <x v="157"/>
    <n v="24"/>
    <n v="0"/>
    <x v="2"/>
    <n v="23"/>
    <s v=""/>
    <s v=""/>
    <s v=""/>
    <s v=""/>
  </r>
  <r>
    <s v="X1641"/>
    <x v="1327"/>
    <n v="1"/>
    <n v="1"/>
    <x v="2"/>
    <n v="87"/>
    <n v="15"/>
    <n v="4"/>
    <n v="10"/>
    <n v="3"/>
    <n v="4"/>
    <n v="18"/>
    <n v="2"/>
    <n v="1"/>
    <n v="1"/>
    <n v="3"/>
    <n v="3"/>
    <n v="0"/>
    <n v="0"/>
    <n v="0"/>
    <n v="0"/>
    <n v="0"/>
    <n v="0"/>
    <n v="3"/>
    <n v="11"/>
    <x v="0"/>
    <x v="1"/>
    <n v="2249"/>
    <n v="0"/>
    <n v="0"/>
    <n v="1"/>
    <n v="0"/>
    <n v="0"/>
    <n v="1"/>
    <n v="0"/>
    <n v="0"/>
    <n v="0"/>
    <n v="0"/>
    <x v="157"/>
    <n v="18"/>
    <n v="0"/>
    <x v="2"/>
    <n v="15"/>
    <s v=""/>
    <s v=""/>
    <s v=""/>
    <s v=""/>
  </r>
  <r>
    <s v="X1642"/>
    <x v="1328"/>
    <n v="0"/>
    <n v="1"/>
    <x v="1"/>
    <n v="67"/>
    <n v="9"/>
    <n v="7"/>
    <n v="13"/>
    <n v="3"/>
    <n v="2"/>
    <n v="20"/>
    <n v="1"/>
    <n v="1"/>
    <n v="1"/>
    <n v="2"/>
    <n v="6"/>
    <n v="0"/>
    <n v="0"/>
    <n v="0"/>
    <n v="0"/>
    <n v="0"/>
    <n v="0"/>
    <n v="3"/>
    <n v="11"/>
    <x v="0"/>
    <x v="4"/>
    <n v="2697"/>
    <n v="0"/>
    <n v="0"/>
    <n v="1"/>
    <n v="0"/>
    <n v="0"/>
    <n v="0"/>
    <n v="1"/>
    <n v="0"/>
    <n v="0"/>
    <n v="0"/>
    <x v="157"/>
    <n v="14"/>
    <n v="0"/>
    <x v="2"/>
    <n v="9"/>
    <s v=""/>
    <s v=""/>
    <s v=""/>
    <s v=""/>
  </r>
  <r>
    <s v="X1659"/>
    <x v="1329"/>
    <n v="1"/>
    <n v="0"/>
    <x v="1"/>
    <n v="92"/>
    <n v="3"/>
    <n v="9"/>
    <n v="13"/>
    <n v="2"/>
    <n v="12"/>
    <n v="12"/>
    <n v="1"/>
    <n v="1"/>
    <n v="0"/>
    <n v="3"/>
    <n v="7"/>
    <n v="0"/>
    <n v="0"/>
    <n v="0"/>
    <n v="0"/>
    <n v="0"/>
    <n v="0"/>
    <n v="3"/>
    <n v="11"/>
    <x v="0"/>
    <x v="28"/>
    <n v="2539"/>
    <n v="0"/>
    <n v="0"/>
    <n v="1"/>
    <n v="0"/>
    <n v="0"/>
    <n v="0"/>
    <n v="0"/>
    <n v="1"/>
    <n v="0"/>
    <n v="0"/>
    <x v="160"/>
    <n v="27"/>
    <n v="0"/>
    <x v="2"/>
    <n v="3"/>
    <s v=""/>
    <s v=""/>
    <s v=""/>
    <s v=""/>
  </r>
  <r>
    <s v="X1666"/>
    <x v="1330"/>
    <n v="0"/>
    <n v="0"/>
    <x v="0"/>
    <n v="49"/>
    <n v="4"/>
    <n v="8"/>
    <n v="11"/>
    <n v="12"/>
    <n v="2"/>
    <n v="13"/>
    <n v="1"/>
    <n v="2"/>
    <n v="0"/>
    <n v="3"/>
    <n v="7"/>
    <n v="1"/>
    <n v="0"/>
    <n v="0"/>
    <n v="0"/>
    <n v="0"/>
    <n v="0"/>
    <n v="3"/>
    <n v="11"/>
    <x v="0"/>
    <x v="15"/>
    <n v="2504"/>
    <n v="0"/>
    <n v="0"/>
    <n v="1"/>
    <n v="0"/>
    <n v="0"/>
    <n v="0"/>
    <n v="0"/>
    <n v="1"/>
    <n v="0"/>
    <n v="0"/>
    <x v="627"/>
    <n v="24"/>
    <n v="1"/>
    <x v="2"/>
    <n v="4"/>
    <s v=""/>
    <s v=""/>
    <s v=""/>
    <s v=""/>
  </r>
  <r>
    <s v="X1672"/>
    <x v="1331"/>
    <n v="1"/>
    <n v="1"/>
    <x v="2"/>
    <n v="45"/>
    <n v="22"/>
    <n v="2"/>
    <n v="14"/>
    <n v="0"/>
    <n v="1"/>
    <n v="10"/>
    <n v="2"/>
    <n v="2"/>
    <n v="0"/>
    <n v="3"/>
    <n v="7"/>
    <n v="0"/>
    <n v="0"/>
    <n v="0"/>
    <n v="0"/>
    <n v="0"/>
    <n v="1"/>
    <n v="3"/>
    <n v="11"/>
    <x v="0"/>
    <x v="16"/>
    <n v="2371"/>
    <n v="0"/>
    <n v="0"/>
    <n v="1"/>
    <n v="0"/>
    <n v="0"/>
    <n v="0"/>
    <n v="0"/>
    <n v="1"/>
    <n v="0"/>
    <n v="0"/>
    <x v="161"/>
    <n v="29"/>
    <n v="0"/>
    <x v="2"/>
    <n v="22"/>
    <s v=""/>
    <s v=""/>
    <s v=""/>
    <s v=""/>
  </r>
  <r>
    <s v="X1674"/>
    <x v="1332"/>
    <n v="0"/>
    <n v="0"/>
    <x v="0"/>
    <n v="16"/>
    <n v="15"/>
    <n v="5"/>
    <n v="14"/>
    <n v="0"/>
    <n v="4"/>
    <n v="11"/>
    <n v="1"/>
    <n v="1"/>
    <n v="0"/>
    <n v="3"/>
    <n v="7"/>
    <n v="0"/>
    <n v="0"/>
    <n v="0"/>
    <n v="0"/>
    <n v="0"/>
    <n v="0"/>
    <n v="3"/>
    <n v="11"/>
    <x v="0"/>
    <x v="7"/>
    <n v="2236"/>
    <n v="0"/>
    <n v="0"/>
    <n v="1"/>
    <n v="0"/>
    <n v="0"/>
    <n v="0"/>
    <n v="0"/>
    <n v="1"/>
    <n v="0"/>
    <n v="0"/>
    <x v="161"/>
    <n v="27"/>
    <n v="0"/>
    <x v="2"/>
    <n v="15"/>
    <s v=""/>
    <s v=""/>
    <s v=""/>
    <s v=""/>
  </r>
  <r>
    <s v="X1677"/>
    <x v="172"/>
    <n v="1"/>
    <n v="1"/>
    <x v="2"/>
    <n v="37"/>
    <n v="15"/>
    <n v="0"/>
    <n v="8"/>
    <n v="4"/>
    <n v="2"/>
    <n v="20"/>
    <n v="2"/>
    <n v="1"/>
    <n v="1"/>
    <n v="2"/>
    <n v="5"/>
    <n v="1"/>
    <n v="0"/>
    <n v="0"/>
    <n v="0"/>
    <n v="0"/>
    <n v="0"/>
    <n v="3"/>
    <n v="11"/>
    <x v="1"/>
    <x v="12"/>
    <n v="2200"/>
    <n v="0"/>
    <n v="0"/>
    <n v="1"/>
    <n v="0"/>
    <n v="0"/>
    <n v="0"/>
    <n v="0"/>
    <n v="0"/>
    <n v="0"/>
    <n v="1"/>
    <x v="161"/>
    <n v="9"/>
    <n v="1"/>
    <x v="2"/>
    <n v="15"/>
    <s v=""/>
    <s v=""/>
    <s v=""/>
    <s v=""/>
  </r>
  <r>
    <s v="X1680"/>
    <x v="1333"/>
    <n v="1"/>
    <n v="1"/>
    <x v="2"/>
    <n v="98"/>
    <n v="35"/>
    <n v="0"/>
    <n v="11"/>
    <n v="0"/>
    <n v="0"/>
    <n v="2"/>
    <n v="4"/>
    <n v="2"/>
    <n v="1"/>
    <n v="3"/>
    <n v="7"/>
    <n v="0"/>
    <n v="0"/>
    <n v="0"/>
    <n v="0"/>
    <n v="0"/>
    <n v="0"/>
    <n v="3"/>
    <n v="11"/>
    <x v="0"/>
    <x v="1"/>
    <n v="2191"/>
    <n v="0"/>
    <n v="0"/>
    <n v="1"/>
    <n v="0"/>
    <n v="0"/>
    <n v="0"/>
    <n v="0"/>
    <n v="0"/>
    <n v="0"/>
    <n v="1"/>
    <x v="162"/>
    <n v="44"/>
    <n v="0"/>
    <x v="2"/>
    <n v="35"/>
    <s v=""/>
    <s v=""/>
    <s v=""/>
    <s v=""/>
  </r>
  <r>
    <s v="X1686"/>
    <x v="1334"/>
    <n v="1"/>
    <n v="1"/>
    <x v="2"/>
    <n v="83"/>
    <n v="31"/>
    <n v="1"/>
    <n v="8"/>
    <n v="0"/>
    <n v="0"/>
    <n v="8"/>
    <n v="2"/>
    <n v="2"/>
    <n v="0"/>
    <n v="3"/>
    <n v="6"/>
    <n v="0"/>
    <n v="0"/>
    <n v="0"/>
    <n v="0"/>
    <n v="0"/>
    <n v="0"/>
    <n v="3"/>
    <n v="11"/>
    <x v="0"/>
    <x v="37"/>
    <n v="2233"/>
    <n v="0"/>
    <n v="0"/>
    <n v="1"/>
    <n v="0"/>
    <n v="0"/>
    <n v="0"/>
    <n v="0"/>
    <n v="1"/>
    <n v="0"/>
    <n v="0"/>
    <x v="162"/>
    <n v="32"/>
    <n v="0"/>
    <x v="2"/>
    <n v="31"/>
    <s v=""/>
    <s v=""/>
    <s v=""/>
    <s v=""/>
  </r>
  <r>
    <s v="X1688"/>
    <x v="1335"/>
    <n v="1"/>
    <n v="0"/>
    <x v="1"/>
    <n v="1"/>
    <n v="12"/>
    <n v="2"/>
    <n v="17"/>
    <n v="6"/>
    <n v="1"/>
    <n v="10"/>
    <n v="2"/>
    <n v="2"/>
    <n v="0"/>
    <n v="3"/>
    <n v="8"/>
    <n v="0"/>
    <n v="0"/>
    <n v="0"/>
    <n v="0"/>
    <n v="0"/>
    <n v="0"/>
    <n v="3"/>
    <n v="11"/>
    <x v="1"/>
    <x v="37"/>
    <n v="2594"/>
    <n v="0"/>
    <n v="0"/>
    <n v="1"/>
    <n v="0"/>
    <n v="0"/>
    <n v="0"/>
    <n v="0"/>
    <n v="1"/>
    <n v="0"/>
    <n v="0"/>
    <x v="162"/>
    <n v="28"/>
    <n v="0"/>
    <x v="2"/>
    <n v="12"/>
    <s v=""/>
    <s v=""/>
    <s v=""/>
    <s v=""/>
  </r>
  <r>
    <s v="X1689"/>
    <x v="200"/>
    <n v="1"/>
    <n v="0"/>
    <x v="1"/>
    <n v="3"/>
    <n v="3"/>
    <n v="4"/>
    <n v="7"/>
    <n v="15"/>
    <n v="8"/>
    <n v="11"/>
    <n v="1"/>
    <n v="1"/>
    <n v="0"/>
    <n v="3"/>
    <n v="7"/>
    <n v="0"/>
    <n v="0"/>
    <n v="0"/>
    <n v="0"/>
    <n v="0"/>
    <n v="0"/>
    <n v="3"/>
    <n v="11"/>
    <x v="0"/>
    <x v="8"/>
    <n v="2281"/>
    <n v="0"/>
    <n v="0"/>
    <n v="1"/>
    <n v="0"/>
    <n v="0"/>
    <n v="1"/>
    <n v="0"/>
    <n v="0"/>
    <n v="0"/>
    <n v="0"/>
    <x v="162"/>
    <n v="26"/>
    <n v="0"/>
    <x v="2"/>
    <n v="3"/>
    <s v=""/>
    <s v=""/>
    <s v=""/>
    <s v=""/>
  </r>
  <r>
    <s v="X1695"/>
    <x v="1336"/>
    <n v="1"/>
    <n v="0"/>
    <x v="1"/>
    <n v="82"/>
    <n v="23"/>
    <n v="0"/>
    <n v="15"/>
    <n v="0"/>
    <n v="2"/>
    <n v="7"/>
    <n v="2"/>
    <n v="3"/>
    <n v="0"/>
    <n v="3"/>
    <n v="6"/>
    <n v="0"/>
    <n v="0"/>
    <n v="0"/>
    <n v="0"/>
    <n v="0"/>
    <n v="0"/>
    <n v="3"/>
    <n v="11"/>
    <x v="0"/>
    <x v="21"/>
    <n v="2553"/>
    <n v="0"/>
    <n v="0"/>
    <n v="1"/>
    <n v="0"/>
    <n v="0"/>
    <n v="0"/>
    <n v="0"/>
    <n v="0"/>
    <n v="0"/>
    <n v="1"/>
    <x v="628"/>
    <n v="33"/>
    <n v="0"/>
    <x v="2"/>
    <n v="23"/>
    <s v=""/>
    <s v=""/>
    <s v=""/>
    <s v=""/>
  </r>
  <r>
    <s v="X1699"/>
    <x v="1337"/>
    <n v="1"/>
    <n v="0"/>
    <x v="1"/>
    <n v="64"/>
    <n v="0"/>
    <n v="4"/>
    <n v="7"/>
    <n v="11"/>
    <n v="10"/>
    <n v="15"/>
    <n v="2"/>
    <n v="2"/>
    <n v="0"/>
    <n v="3"/>
    <n v="6"/>
    <n v="0"/>
    <n v="0"/>
    <n v="0"/>
    <n v="0"/>
    <n v="0"/>
    <n v="0"/>
    <n v="3"/>
    <n v="11"/>
    <x v="0"/>
    <x v="35"/>
    <n v="2718"/>
    <n v="0"/>
    <n v="0"/>
    <n v="1"/>
    <n v="0"/>
    <n v="0"/>
    <n v="0"/>
    <n v="1"/>
    <n v="0"/>
    <n v="0"/>
    <n v="0"/>
    <x v="628"/>
    <n v="17"/>
    <n v="0"/>
    <x v="2"/>
    <n v="0"/>
    <s v=""/>
    <s v=""/>
    <s v=""/>
    <s v=""/>
  </r>
  <r>
    <s v="X1707"/>
    <x v="1338"/>
    <n v="1"/>
    <n v="0"/>
    <x v="1"/>
    <n v="57"/>
    <n v="11"/>
    <n v="3"/>
    <n v="22"/>
    <n v="2"/>
    <n v="2"/>
    <n v="6"/>
    <n v="2"/>
    <n v="2"/>
    <n v="0"/>
    <n v="3"/>
    <n v="6"/>
    <n v="0"/>
    <n v="0"/>
    <n v="0"/>
    <n v="0"/>
    <n v="0"/>
    <n v="0"/>
    <n v="3"/>
    <n v="11"/>
    <x v="0"/>
    <x v="42"/>
    <n v="2536"/>
    <n v="0"/>
    <n v="0"/>
    <n v="1"/>
    <n v="0"/>
    <n v="0"/>
    <n v="0"/>
    <n v="0"/>
    <n v="1"/>
    <n v="0"/>
    <n v="0"/>
    <x v="163"/>
    <n v="34"/>
    <n v="0"/>
    <x v="2"/>
    <n v="11"/>
    <s v=""/>
    <s v=""/>
    <s v=""/>
    <s v=""/>
  </r>
  <r>
    <s v="X1711"/>
    <x v="1339"/>
    <n v="0"/>
    <n v="1"/>
    <x v="1"/>
    <n v="42"/>
    <n v="31"/>
    <n v="0"/>
    <n v="6"/>
    <n v="0"/>
    <n v="1"/>
    <n v="8"/>
    <n v="1"/>
    <n v="1"/>
    <n v="0"/>
    <n v="3"/>
    <n v="6"/>
    <n v="0"/>
    <n v="0"/>
    <n v="0"/>
    <n v="0"/>
    <n v="0"/>
    <n v="0"/>
    <n v="3"/>
    <n v="11"/>
    <x v="0"/>
    <x v="8"/>
    <n v="2521"/>
    <n v="0"/>
    <n v="0"/>
    <n v="1"/>
    <n v="0"/>
    <n v="0"/>
    <n v="1"/>
    <n v="0"/>
    <n v="0"/>
    <n v="0"/>
    <n v="0"/>
    <x v="163"/>
    <n v="30"/>
    <n v="0"/>
    <x v="2"/>
    <n v="31"/>
    <s v=""/>
    <s v=""/>
    <s v=""/>
    <s v=""/>
  </r>
  <r>
    <s v="X1727"/>
    <x v="1340"/>
    <n v="1"/>
    <n v="0"/>
    <x v="1"/>
    <n v="75"/>
    <n v="19"/>
    <n v="3"/>
    <n v="18"/>
    <n v="3"/>
    <n v="1"/>
    <n v="0"/>
    <n v="3"/>
    <n v="3"/>
    <n v="0"/>
    <n v="3"/>
    <n v="8"/>
    <n v="0"/>
    <n v="0"/>
    <n v="0"/>
    <n v="0"/>
    <n v="0"/>
    <n v="0"/>
    <n v="3"/>
    <n v="11"/>
    <x v="0"/>
    <x v="43"/>
    <n v="2462"/>
    <n v="0"/>
    <n v="0"/>
    <n v="1"/>
    <n v="0"/>
    <n v="0"/>
    <n v="0"/>
    <n v="0"/>
    <n v="0"/>
    <n v="0"/>
    <n v="1"/>
    <x v="165"/>
    <n v="44"/>
    <n v="0"/>
    <x v="2"/>
    <n v="19"/>
    <s v=""/>
    <s v=""/>
    <s v=""/>
    <s v=""/>
  </r>
  <r>
    <s v="X1737"/>
    <x v="1341"/>
    <n v="1"/>
    <n v="1"/>
    <x v="2"/>
    <n v="95"/>
    <n v="12"/>
    <n v="4"/>
    <n v="2"/>
    <n v="10"/>
    <n v="6"/>
    <n v="10"/>
    <n v="4"/>
    <n v="2"/>
    <n v="0"/>
    <n v="4"/>
    <n v="5"/>
    <n v="0"/>
    <n v="0"/>
    <n v="0"/>
    <n v="0"/>
    <n v="0"/>
    <n v="0"/>
    <n v="3"/>
    <n v="11"/>
    <x v="0"/>
    <x v="9"/>
    <n v="2549"/>
    <n v="0"/>
    <n v="0"/>
    <n v="1"/>
    <n v="0"/>
    <n v="0"/>
    <n v="0"/>
    <n v="0"/>
    <n v="1"/>
    <n v="0"/>
    <n v="0"/>
    <x v="165"/>
    <n v="24"/>
    <n v="0"/>
    <x v="2"/>
    <n v="12"/>
    <s v=""/>
    <s v=""/>
    <s v=""/>
    <s v=""/>
  </r>
  <r>
    <s v="X1739"/>
    <x v="1342"/>
    <n v="1"/>
    <n v="0"/>
    <x v="1"/>
    <n v="28"/>
    <n v="23"/>
    <n v="0"/>
    <n v="9"/>
    <n v="0"/>
    <n v="0"/>
    <n v="12"/>
    <n v="1"/>
    <n v="1"/>
    <n v="0"/>
    <n v="3"/>
    <n v="4"/>
    <n v="1"/>
    <n v="0"/>
    <n v="0"/>
    <n v="0"/>
    <n v="0"/>
    <n v="0"/>
    <n v="3"/>
    <n v="11"/>
    <x v="0"/>
    <x v="7"/>
    <n v="2255"/>
    <n v="0"/>
    <n v="0"/>
    <n v="1"/>
    <n v="0"/>
    <n v="0"/>
    <n v="0"/>
    <n v="0"/>
    <n v="1"/>
    <n v="0"/>
    <n v="0"/>
    <x v="165"/>
    <n v="20"/>
    <n v="1"/>
    <x v="2"/>
    <n v="23"/>
    <s v=""/>
    <s v=""/>
    <s v=""/>
    <s v=""/>
  </r>
  <r>
    <s v="X1744"/>
    <x v="1343"/>
    <n v="1"/>
    <n v="1"/>
    <x v="2"/>
    <n v="79"/>
    <n v="26"/>
    <n v="1"/>
    <n v="11"/>
    <n v="0"/>
    <n v="1"/>
    <n v="4"/>
    <n v="2"/>
    <n v="1"/>
    <n v="0"/>
    <n v="3"/>
    <n v="3"/>
    <n v="0"/>
    <n v="0"/>
    <n v="0"/>
    <n v="0"/>
    <n v="0"/>
    <n v="0"/>
    <n v="3"/>
    <n v="11"/>
    <x v="0"/>
    <x v="18"/>
    <n v="2352"/>
    <n v="0"/>
    <n v="0"/>
    <n v="1"/>
    <n v="0"/>
    <n v="0"/>
    <n v="0"/>
    <n v="0"/>
    <n v="0"/>
    <n v="1"/>
    <n v="0"/>
    <x v="166"/>
    <n v="35"/>
    <n v="0"/>
    <x v="2"/>
    <n v="26"/>
    <s v=""/>
    <s v=""/>
    <s v=""/>
    <s v=""/>
  </r>
  <r>
    <s v="X1750"/>
    <x v="1344"/>
    <n v="0"/>
    <n v="0"/>
    <x v="0"/>
    <n v="3"/>
    <n v="1"/>
    <n v="8"/>
    <n v="6"/>
    <n v="4"/>
    <n v="8"/>
    <n v="16"/>
    <n v="1"/>
    <n v="1"/>
    <n v="0"/>
    <n v="3"/>
    <n v="7"/>
    <n v="0"/>
    <n v="0"/>
    <n v="0"/>
    <n v="0"/>
    <n v="0"/>
    <n v="0"/>
    <n v="3"/>
    <n v="11"/>
    <x v="0"/>
    <x v="19"/>
    <n v="2301"/>
    <n v="0"/>
    <n v="0"/>
    <n v="1"/>
    <n v="0"/>
    <n v="0"/>
    <n v="1"/>
    <n v="0"/>
    <n v="0"/>
    <n v="0"/>
    <n v="0"/>
    <x v="166"/>
    <n v="11"/>
    <n v="0"/>
    <x v="2"/>
    <n v="1"/>
    <s v=""/>
    <s v=""/>
    <s v=""/>
    <s v=""/>
  </r>
  <r>
    <s v="X1757"/>
    <x v="1345"/>
    <n v="0"/>
    <n v="1"/>
    <x v="1"/>
    <n v="27"/>
    <n v="36"/>
    <n v="0"/>
    <n v="2"/>
    <n v="0"/>
    <n v="0"/>
    <n v="4"/>
    <n v="1"/>
    <n v="1"/>
    <n v="0"/>
    <n v="3"/>
    <n v="7"/>
    <n v="0"/>
    <n v="0"/>
    <n v="0"/>
    <n v="0"/>
    <n v="0"/>
    <n v="0"/>
    <n v="3"/>
    <n v="11"/>
    <x v="0"/>
    <x v="20"/>
    <n v="2652"/>
    <n v="0"/>
    <n v="0"/>
    <n v="1"/>
    <n v="0"/>
    <n v="0"/>
    <n v="0"/>
    <n v="0"/>
    <n v="1"/>
    <n v="0"/>
    <n v="0"/>
    <x v="167"/>
    <n v="34"/>
    <n v="0"/>
    <x v="2"/>
    <n v="36"/>
    <s v=""/>
    <s v=""/>
    <s v=""/>
    <s v=""/>
  </r>
  <r>
    <s v="X1758"/>
    <x v="1346"/>
    <n v="1"/>
    <n v="0"/>
    <x v="1"/>
    <n v="64"/>
    <n v="22"/>
    <n v="0"/>
    <n v="6"/>
    <n v="6"/>
    <n v="2"/>
    <n v="6"/>
    <n v="1"/>
    <n v="1"/>
    <n v="0"/>
    <n v="3"/>
    <n v="7"/>
    <n v="0"/>
    <n v="0"/>
    <n v="0"/>
    <n v="0"/>
    <n v="0"/>
    <n v="0"/>
    <n v="3"/>
    <n v="11"/>
    <x v="0"/>
    <x v="11"/>
    <n v="2850"/>
    <n v="0"/>
    <n v="0"/>
    <n v="1"/>
    <n v="0"/>
    <n v="0"/>
    <n v="0"/>
    <n v="0"/>
    <n v="1"/>
    <n v="0"/>
    <n v="0"/>
    <x v="167"/>
    <n v="30"/>
    <n v="0"/>
    <x v="2"/>
    <n v="22"/>
    <s v=""/>
    <s v=""/>
    <s v=""/>
    <s v=""/>
  </r>
  <r>
    <s v="X1761"/>
    <x v="1347"/>
    <n v="1"/>
    <n v="0"/>
    <x v="1"/>
    <n v="77"/>
    <n v="11"/>
    <n v="7"/>
    <n v="9"/>
    <n v="3"/>
    <n v="1"/>
    <n v="11"/>
    <n v="1"/>
    <n v="1"/>
    <n v="0"/>
    <n v="3"/>
    <n v="7"/>
    <n v="0"/>
    <n v="0"/>
    <n v="0"/>
    <n v="0"/>
    <n v="0"/>
    <n v="0"/>
    <n v="3"/>
    <n v="11"/>
    <x v="0"/>
    <x v="45"/>
    <n v="2523"/>
    <n v="0"/>
    <n v="0"/>
    <n v="1"/>
    <n v="0"/>
    <n v="0"/>
    <n v="0"/>
    <n v="0"/>
    <n v="1"/>
    <n v="0"/>
    <n v="0"/>
    <x v="167"/>
    <n v="20"/>
    <n v="0"/>
    <x v="2"/>
    <n v="11"/>
    <s v=""/>
    <s v=""/>
    <s v=""/>
    <s v=""/>
  </r>
  <r>
    <s v="X1772"/>
    <x v="1348"/>
    <n v="1"/>
    <n v="0"/>
    <x v="1"/>
    <n v="32"/>
    <n v="4"/>
    <n v="7"/>
    <n v="7"/>
    <n v="6"/>
    <n v="4"/>
    <n v="13"/>
    <n v="3"/>
    <n v="1"/>
    <n v="2"/>
    <n v="2"/>
    <n v="5"/>
    <n v="0"/>
    <n v="0"/>
    <n v="0"/>
    <n v="0"/>
    <n v="0"/>
    <n v="0"/>
    <n v="3"/>
    <n v="11"/>
    <x v="0"/>
    <x v="10"/>
    <n v="2569"/>
    <n v="0"/>
    <n v="0"/>
    <n v="1"/>
    <n v="0"/>
    <n v="0"/>
    <n v="0"/>
    <n v="0"/>
    <n v="1"/>
    <n v="0"/>
    <n v="0"/>
    <x v="629"/>
    <n v="15"/>
    <n v="0"/>
    <x v="2"/>
    <n v="4"/>
    <s v=""/>
    <s v=""/>
    <s v=""/>
    <s v=""/>
  </r>
  <r>
    <s v="X1778"/>
    <x v="1349"/>
    <n v="0"/>
    <n v="1"/>
    <x v="1"/>
    <n v="65"/>
    <n v="29"/>
    <n v="0"/>
    <n v="5"/>
    <n v="0"/>
    <n v="1"/>
    <n v="5"/>
    <n v="1"/>
    <n v="1"/>
    <n v="0"/>
    <n v="3"/>
    <n v="5"/>
    <n v="0"/>
    <n v="0"/>
    <n v="0"/>
    <n v="0"/>
    <n v="0"/>
    <n v="0"/>
    <n v="3"/>
    <n v="11"/>
    <x v="0"/>
    <x v="25"/>
    <n v="2587"/>
    <n v="0"/>
    <n v="0"/>
    <n v="1"/>
    <n v="0"/>
    <n v="0"/>
    <n v="0"/>
    <n v="0"/>
    <n v="1"/>
    <n v="0"/>
    <n v="0"/>
    <x v="630"/>
    <n v="30"/>
    <n v="0"/>
    <x v="2"/>
    <n v="29"/>
    <s v=""/>
    <s v=""/>
    <s v=""/>
    <s v=""/>
  </r>
  <r>
    <s v="X1783"/>
    <x v="1350"/>
    <n v="0"/>
    <n v="1"/>
    <x v="1"/>
    <n v="63"/>
    <n v="35"/>
    <n v="0"/>
    <n v="2"/>
    <n v="0"/>
    <n v="0"/>
    <n v="2"/>
    <n v="2"/>
    <n v="1"/>
    <n v="0"/>
    <n v="4"/>
    <n v="5"/>
    <n v="0"/>
    <n v="0"/>
    <n v="0"/>
    <n v="0"/>
    <n v="0"/>
    <n v="0"/>
    <n v="3"/>
    <n v="11"/>
    <x v="0"/>
    <x v="5"/>
    <n v="2272"/>
    <n v="0"/>
    <n v="0"/>
    <n v="1"/>
    <n v="0"/>
    <n v="0"/>
    <n v="0"/>
    <n v="0"/>
    <n v="0"/>
    <n v="0"/>
    <n v="1"/>
    <x v="168"/>
    <n v="35"/>
    <n v="0"/>
    <x v="2"/>
    <n v="35"/>
    <s v=""/>
    <s v=""/>
    <s v=""/>
    <s v=""/>
  </r>
  <r>
    <s v="X1791"/>
    <x v="1351"/>
    <n v="1"/>
    <n v="1"/>
    <x v="2"/>
    <n v="72"/>
    <n v="22"/>
    <n v="0"/>
    <n v="13"/>
    <n v="0"/>
    <n v="0"/>
    <n v="3"/>
    <n v="2"/>
    <n v="1"/>
    <n v="0"/>
    <n v="3"/>
    <n v="7"/>
    <n v="0"/>
    <n v="0"/>
    <n v="0"/>
    <n v="0"/>
    <n v="0"/>
    <n v="0"/>
    <n v="3"/>
    <n v="11"/>
    <x v="0"/>
    <x v="4"/>
    <n v="2506"/>
    <n v="0"/>
    <n v="0"/>
    <n v="1"/>
    <n v="0"/>
    <n v="0"/>
    <n v="0"/>
    <n v="0"/>
    <n v="0"/>
    <n v="0"/>
    <n v="1"/>
    <x v="169"/>
    <n v="32"/>
    <n v="0"/>
    <x v="2"/>
    <n v="22"/>
    <s v=""/>
    <s v=""/>
    <s v=""/>
    <s v=""/>
  </r>
  <r>
    <s v="X1795"/>
    <x v="1352"/>
    <n v="1"/>
    <n v="1"/>
    <x v="2"/>
    <n v="42"/>
    <n v="3"/>
    <n v="9"/>
    <n v="4"/>
    <n v="7"/>
    <n v="8"/>
    <n v="7"/>
    <n v="4"/>
    <n v="1"/>
    <n v="1"/>
    <n v="4"/>
    <n v="3"/>
    <n v="0"/>
    <n v="0"/>
    <n v="0"/>
    <n v="0"/>
    <n v="0"/>
    <n v="0"/>
    <n v="3"/>
    <n v="11"/>
    <x v="0"/>
    <x v="35"/>
    <n v="2628"/>
    <n v="0"/>
    <n v="0"/>
    <n v="1"/>
    <n v="0"/>
    <n v="0"/>
    <n v="0"/>
    <n v="1"/>
    <n v="0"/>
    <n v="0"/>
    <n v="0"/>
    <x v="169"/>
    <n v="24"/>
    <n v="0"/>
    <x v="2"/>
    <n v="3"/>
    <s v=""/>
    <s v=""/>
    <s v=""/>
    <s v=""/>
  </r>
  <r>
    <s v="X1799"/>
    <x v="1353"/>
    <n v="1"/>
    <n v="0"/>
    <x v="1"/>
    <n v="13"/>
    <n v="10"/>
    <n v="4"/>
    <n v="14"/>
    <n v="4"/>
    <n v="4"/>
    <n v="1"/>
    <n v="1"/>
    <n v="1"/>
    <n v="0"/>
    <n v="3"/>
    <n v="8"/>
    <n v="0"/>
    <n v="0"/>
    <n v="0"/>
    <n v="0"/>
    <n v="0"/>
    <n v="0"/>
    <n v="3"/>
    <n v="11"/>
    <x v="0"/>
    <x v="40"/>
    <n v="2705"/>
    <n v="0"/>
    <n v="0"/>
    <n v="1"/>
    <n v="0"/>
    <n v="0"/>
    <n v="0"/>
    <n v="0"/>
    <n v="1"/>
    <n v="0"/>
    <n v="0"/>
    <x v="631"/>
    <n v="35"/>
    <n v="0"/>
    <x v="2"/>
    <n v="10"/>
    <s v=""/>
    <s v=""/>
    <s v=""/>
    <s v=""/>
  </r>
  <r>
    <s v="X1814"/>
    <x v="1354"/>
    <n v="1"/>
    <n v="0"/>
    <x v="1"/>
    <n v="26"/>
    <n v="1"/>
    <n v="1"/>
    <n v="4"/>
    <n v="11"/>
    <n v="9"/>
    <n v="10"/>
    <n v="1"/>
    <n v="1"/>
    <n v="0"/>
    <n v="3"/>
    <n v="8"/>
    <n v="0"/>
    <n v="0"/>
    <n v="0"/>
    <n v="0"/>
    <n v="0"/>
    <n v="0"/>
    <n v="3"/>
    <n v="11"/>
    <x v="0"/>
    <x v="35"/>
    <n v="2526"/>
    <n v="0"/>
    <n v="0"/>
    <n v="1"/>
    <n v="0"/>
    <n v="0"/>
    <n v="0"/>
    <n v="1"/>
    <n v="0"/>
    <n v="0"/>
    <n v="0"/>
    <x v="170"/>
    <n v="16"/>
    <n v="0"/>
    <x v="2"/>
    <n v="1"/>
    <s v=""/>
    <s v=""/>
    <s v=""/>
    <s v=""/>
  </r>
  <r>
    <s v="X1816"/>
    <x v="1355"/>
    <n v="2"/>
    <n v="1"/>
    <x v="3"/>
    <n v="94"/>
    <n v="27"/>
    <n v="0"/>
    <n v="5"/>
    <n v="0"/>
    <n v="0"/>
    <n v="3"/>
    <n v="2"/>
    <n v="1"/>
    <n v="0"/>
    <n v="3"/>
    <n v="8"/>
    <n v="0"/>
    <n v="0"/>
    <n v="0"/>
    <n v="0"/>
    <n v="0"/>
    <n v="0"/>
    <n v="3"/>
    <n v="11"/>
    <x v="0"/>
    <x v="4"/>
    <n v="2578"/>
    <n v="0"/>
    <n v="0"/>
    <n v="1"/>
    <n v="0"/>
    <n v="0"/>
    <n v="0"/>
    <n v="0"/>
    <n v="0"/>
    <n v="1"/>
    <n v="0"/>
    <x v="171"/>
    <n v="29"/>
    <n v="0"/>
    <x v="2"/>
    <n v="27"/>
    <s v=""/>
    <s v=""/>
    <s v=""/>
    <s v=""/>
  </r>
  <r>
    <s v="X1817"/>
    <x v="1356"/>
    <n v="1"/>
    <n v="1"/>
    <x v="2"/>
    <n v="52"/>
    <n v="12"/>
    <n v="0"/>
    <n v="13"/>
    <n v="4"/>
    <n v="2"/>
    <n v="4"/>
    <n v="4"/>
    <n v="3"/>
    <n v="0"/>
    <n v="3"/>
    <n v="8"/>
    <n v="0"/>
    <n v="0"/>
    <n v="0"/>
    <n v="0"/>
    <n v="0"/>
    <n v="0"/>
    <n v="3"/>
    <n v="11"/>
    <x v="0"/>
    <x v="22"/>
    <n v="2623"/>
    <n v="0"/>
    <n v="0"/>
    <n v="1"/>
    <n v="0"/>
    <n v="0"/>
    <n v="0"/>
    <n v="0"/>
    <n v="0"/>
    <n v="1"/>
    <n v="0"/>
    <x v="171"/>
    <n v="27"/>
    <n v="0"/>
    <x v="2"/>
    <n v="12"/>
    <s v=""/>
    <s v=""/>
    <s v=""/>
    <s v=""/>
  </r>
  <r>
    <s v="X1820"/>
    <x v="1357"/>
    <n v="0"/>
    <n v="0"/>
    <x v="0"/>
    <n v="5"/>
    <n v="6"/>
    <n v="4"/>
    <n v="1"/>
    <n v="7"/>
    <n v="2"/>
    <n v="15"/>
    <n v="1"/>
    <n v="0"/>
    <n v="1"/>
    <n v="2"/>
    <n v="6"/>
    <n v="1"/>
    <n v="0"/>
    <n v="0"/>
    <n v="0"/>
    <n v="0"/>
    <n v="0"/>
    <n v="3"/>
    <n v="11"/>
    <x v="1"/>
    <x v="43"/>
    <n v="2755"/>
    <n v="0"/>
    <n v="0"/>
    <n v="1"/>
    <n v="0"/>
    <n v="0"/>
    <n v="0"/>
    <n v="0"/>
    <n v="0"/>
    <n v="1"/>
    <n v="0"/>
    <x v="171"/>
    <n v="5"/>
    <n v="1"/>
    <x v="2"/>
    <n v="6"/>
    <s v=""/>
    <s v=""/>
    <s v=""/>
    <s v=""/>
  </r>
  <r>
    <s v="X1822"/>
    <x v="1358"/>
    <n v="1"/>
    <n v="1"/>
    <x v="2"/>
    <n v="75"/>
    <n v="9"/>
    <n v="3"/>
    <n v="15"/>
    <n v="2"/>
    <n v="3"/>
    <n v="2"/>
    <n v="2"/>
    <n v="2"/>
    <n v="0"/>
    <n v="3"/>
    <n v="6"/>
    <n v="0"/>
    <n v="0"/>
    <n v="0"/>
    <n v="0"/>
    <n v="0"/>
    <n v="0"/>
    <n v="3"/>
    <n v="11"/>
    <x v="0"/>
    <x v="12"/>
    <n v="2347"/>
    <n v="0"/>
    <n v="0"/>
    <n v="1"/>
    <n v="0"/>
    <n v="0"/>
    <n v="0"/>
    <n v="0"/>
    <n v="1"/>
    <n v="0"/>
    <n v="0"/>
    <x v="632"/>
    <n v="30"/>
    <n v="0"/>
    <x v="2"/>
    <n v="9"/>
    <s v=""/>
    <s v=""/>
    <s v=""/>
    <s v=""/>
  </r>
  <r>
    <s v="X1825"/>
    <x v="1359"/>
    <n v="1"/>
    <n v="0"/>
    <x v="1"/>
    <n v="72"/>
    <n v="2"/>
    <n v="8"/>
    <n v="8"/>
    <n v="6"/>
    <n v="1"/>
    <n v="9"/>
    <n v="2"/>
    <n v="1"/>
    <n v="0"/>
    <n v="3"/>
    <n v="8"/>
    <n v="0"/>
    <n v="0"/>
    <n v="0"/>
    <n v="0"/>
    <n v="0"/>
    <n v="0"/>
    <n v="3"/>
    <n v="11"/>
    <x v="0"/>
    <x v="39"/>
    <n v="2306"/>
    <n v="0"/>
    <n v="0"/>
    <n v="1"/>
    <n v="0"/>
    <n v="0"/>
    <n v="0"/>
    <n v="0"/>
    <n v="1"/>
    <n v="0"/>
    <n v="0"/>
    <x v="632"/>
    <n v="16"/>
    <n v="0"/>
    <x v="2"/>
    <n v="2"/>
    <s v=""/>
    <s v=""/>
    <s v=""/>
    <s v=""/>
  </r>
  <r>
    <s v="X1830"/>
    <x v="1360"/>
    <n v="1"/>
    <n v="0"/>
    <x v="1"/>
    <n v="35"/>
    <n v="24"/>
    <n v="0"/>
    <n v="8"/>
    <n v="0"/>
    <n v="0"/>
    <n v="1"/>
    <n v="2"/>
    <n v="1"/>
    <n v="0"/>
    <n v="3"/>
    <n v="6"/>
    <n v="0"/>
    <n v="0"/>
    <n v="0"/>
    <n v="0"/>
    <n v="0"/>
    <n v="0"/>
    <n v="3"/>
    <n v="11"/>
    <x v="0"/>
    <x v="24"/>
    <n v="2783"/>
    <n v="0"/>
    <n v="0"/>
    <n v="1"/>
    <n v="0"/>
    <n v="0"/>
    <n v="0"/>
    <n v="0"/>
    <n v="0"/>
    <n v="0"/>
    <n v="1"/>
    <x v="823"/>
    <n v="31"/>
    <n v="0"/>
    <x v="2"/>
    <n v="24"/>
    <s v=""/>
    <s v=""/>
    <s v=""/>
    <s v=""/>
  </r>
  <r>
    <s v="X1831"/>
    <x v="1361"/>
    <n v="1"/>
    <n v="0"/>
    <x v="1"/>
    <n v="50"/>
    <n v="10"/>
    <n v="6"/>
    <n v="11"/>
    <n v="0"/>
    <n v="4"/>
    <n v="2"/>
    <n v="1"/>
    <n v="1"/>
    <n v="0"/>
    <n v="3"/>
    <n v="7"/>
    <n v="0"/>
    <n v="0"/>
    <n v="0"/>
    <n v="0"/>
    <n v="0"/>
    <n v="0"/>
    <n v="3"/>
    <n v="11"/>
    <x v="0"/>
    <x v="16"/>
    <n v="2342"/>
    <n v="0"/>
    <n v="0"/>
    <n v="1"/>
    <n v="0"/>
    <n v="0"/>
    <n v="1"/>
    <n v="0"/>
    <n v="0"/>
    <n v="0"/>
    <n v="0"/>
    <x v="823"/>
    <n v="29"/>
    <n v="0"/>
    <x v="2"/>
    <n v="10"/>
    <s v=""/>
    <s v=""/>
    <s v=""/>
    <s v=""/>
  </r>
  <r>
    <s v="X1839"/>
    <x v="1362"/>
    <n v="1"/>
    <n v="0"/>
    <x v="1"/>
    <n v="69"/>
    <n v="15"/>
    <n v="2"/>
    <n v="10"/>
    <n v="0"/>
    <n v="1"/>
    <n v="4"/>
    <n v="1"/>
    <n v="1"/>
    <n v="0"/>
    <n v="3"/>
    <n v="7"/>
    <n v="0"/>
    <n v="0"/>
    <n v="0"/>
    <n v="0"/>
    <n v="0"/>
    <n v="0"/>
    <n v="3"/>
    <n v="11"/>
    <x v="0"/>
    <x v="37"/>
    <n v="2257"/>
    <n v="0"/>
    <n v="0"/>
    <n v="1"/>
    <n v="0"/>
    <n v="0"/>
    <n v="0"/>
    <n v="0"/>
    <n v="0"/>
    <n v="1"/>
    <n v="0"/>
    <x v="172"/>
    <n v="24"/>
    <n v="0"/>
    <x v="2"/>
    <n v="15"/>
    <s v=""/>
    <s v=""/>
    <s v=""/>
    <s v=""/>
  </r>
  <r>
    <s v="X1845"/>
    <x v="1363"/>
    <n v="1"/>
    <n v="1"/>
    <x v="2"/>
    <n v="67"/>
    <n v="20"/>
    <n v="3"/>
    <n v="4"/>
    <n v="2"/>
    <n v="0"/>
    <n v="2"/>
    <n v="2"/>
    <n v="1"/>
    <n v="0"/>
    <n v="3"/>
    <n v="3"/>
    <n v="0"/>
    <n v="0"/>
    <n v="0"/>
    <n v="0"/>
    <n v="0"/>
    <n v="0"/>
    <n v="3"/>
    <n v="11"/>
    <x v="0"/>
    <x v="37"/>
    <n v="2210"/>
    <n v="0"/>
    <n v="0"/>
    <n v="1"/>
    <n v="0"/>
    <n v="0"/>
    <n v="0"/>
    <n v="0"/>
    <n v="0"/>
    <n v="0"/>
    <n v="1"/>
    <x v="173"/>
    <n v="27"/>
    <n v="0"/>
    <x v="2"/>
    <n v="20"/>
    <s v=""/>
    <s v=""/>
    <s v=""/>
    <s v=""/>
  </r>
  <r>
    <s v="X1851"/>
    <x v="1364"/>
    <n v="1"/>
    <n v="0"/>
    <x v="1"/>
    <n v="82"/>
    <n v="1"/>
    <n v="6"/>
    <n v="2"/>
    <n v="8"/>
    <n v="2"/>
    <n v="12"/>
    <n v="1"/>
    <n v="1"/>
    <n v="0"/>
    <n v="2"/>
    <n v="7"/>
    <n v="0"/>
    <n v="0"/>
    <n v="0"/>
    <n v="0"/>
    <n v="0"/>
    <n v="0"/>
    <n v="3"/>
    <n v="11"/>
    <x v="0"/>
    <x v="21"/>
    <n v="2830"/>
    <n v="0"/>
    <n v="0"/>
    <n v="1"/>
    <n v="0"/>
    <n v="0"/>
    <n v="1"/>
    <n v="0"/>
    <n v="0"/>
    <n v="0"/>
    <n v="0"/>
    <x v="173"/>
    <n v="7"/>
    <n v="0"/>
    <x v="2"/>
    <n v="1"/>
    <s v=""/>
    <s v=""/>
    <s v=""/>
    <s v=""/>
  </r>
  <r>
    <s v="X1862"/>
    <x v="1365"/>
    <n v="1"/>
    <n v="0"/>
    <x v="1"/>
    <n v="31"/>
    <n v="13"/>
    <n v="0"/>
    <n v="8"/>
    <n v="2"/>
    <n v="1"/>
    <n v="5"/>
    <n v="1"/>
    <n v="1"/>
    <n v="0"/>
    <n v="4"/>
    <n v="3"/>
    <n v="0"/>
    <n v="0"/>
    <n v="0"/>
    <n v="0"/>
    <n v="0"/>
    <n v="0"/>
    <n v="3"/>
    <n v="11"/>
    <x v="0"/>
    <x v="39"/>
    <n v="2221"/>
    <n v="0"/>
    <n v="0"/>
    <n v="1"/>
    <n v="0"/>
    <n v="0"/>
    <n v="0"/>
    <n v="0"/>
    <n v="1"/>
    <n v="0"/>
    <n v="0"/>
    <x v="175"/>
    <n v="19"/>
    <n v="0"/>
    <x v="2"/>
    <n v="13"/>
    <s v=""/>
    <s v=""/>
    <s v=""/>
    <s v=""/>
  </r>
  <r>
    <s v="X1867"/>
    <x v="1366"/>
    <n v="1"/>
    <n v="0"/>
    <x v="1"/>
    <n v="52"/>
    <n v="7"/>
    <n v="1"/>
    <n v="6"/>
    <n v="3"/>
    <n v="1"/>
    <n v="11"/>
    <n v="1"/>
    <n v="1"/>
    <n v="1"/>
    <n v="2"/>
    <n v="4"/>
    <n v="1"/>
    <n v="0"/>
    <n v="0"/>
    <n v="0"/>
    <n v="0"/>
    <n v="0"/>
    <n v="3"/>
    <n v="11"/>
    <x v="0"/>
    <x v="5"/>
    <n v="2463"/>
    <n v="0"/>
    <n v="0"/>
    <n v="1"/>
    <n v="0"/>
    <n v="0"/>
    <n v="0"/>
    <n v="0"/>
    <n v="0"/>
    <n v="1"/>
    <n v="0"/>
    <x v="175"/>
    <n v="7"/>
    <n v="1"/>
    <x v="2"/>
    <n v="7"/>
    <s v=""/>
    <s v=""/>
    <s v=""/>
    <s v=""/>
  </r>
  <r>
    <s v="X1868"/>
    <x v="1367"/>
    <n v="1"/>
    <n v="0"/>
    <x v="1"/>
    <n v="13"/>
    <n v="1"/>
    <n v="3"/>
    <n v="3"/>
    <n v="8"/>
    <n v="1"/>
    <n v="13"/>
    <n v="2"/>
    <n v="1"/>
    <n v="0"/>
    <n v="3"/>
    <n v="7"/>
    <n v="0"/>
    <n v="0"/>
    <n v="0"/>
    <n v="0"/>
    <n v="0"/>
    <n v="0"/>
    <n v="3"/>
    <n v="11"/>
    <x v="0"/>
    <x v="49"/>
    <n v="2403"/>
    <n v="0"/>
    <n v="0"/>
    <n v="1"/>
    <n v="0"/>
    <n v="0"/>
    <n v="0"/>
    <n v="1"/>
    <n v="0"/>
    <n v="0"/>
    <n v="0"/>
    <x v="175"/>
    <n v="3"/>
    <n v="0"/>
    <x v="2"/>
    <n v="1"/>
    <s v=""/>
    <s v=""/>
    <s v=""/>
    <s v=""/>
  </r>
  <r>
    <s v="X1869"/>
    <x v="1368"/>
    <n v="0"/>
    <n v="0"/>
    <x v="0"/>
    <n v="48"/>
    <n v="6"/>
    <n v="3"/>
    <n v="12"/>
    <n v="6"/>
    <n v="1"/>
    <n v="0"/>
    <n v="1"/>
    <n v="1"/>
    <n v="1"/>
    <n v="3"/>
    <n v="3"/>
    <n v="0"/>
    <n v="0"/>
    <n v="0"/>
    <n v="0"/>
    <n v="0"/>
    <n v="0"/>
    <n v="3"/>
    <n v="11"/>
    <x v="0"/>
    <x v="47"/>
    <n v="2200"/>
    <n v="0"/>
    <n v="0"/>
    <n v="1"/>
    <n v="0"/>
    <n v="0"/>
    <n v="0"/>
    <n v="0"/>
    <n v="0"/>
    <n v="0"/>
    <n v="1"/>
    <x v="176"/>
    <n v="28"/>
    <n v="0"/>
    <x v="2"/>
    <n v="6"/>
    <s v=""/>
    <s v=""/>
    <s v=""/>
    <s v=""/>
  </r>
  <r>
    <s v="X1877"/>
    <x v="1369"/>
    <n v="1"/>
    <n v="0"/>
    <x v="1"/>
    <n v="34"/>
    <n v="4"/>
    <n v="3"/>
    <n v="7"/>
    <n v="0"/>
    <n v="3"/>
    <n v="11"/>
    <n v="1"/>
    <n v="1"/>
    <n v="0"/>
    <n v="2"/>
    <n v="7"/>
    <n v="1"/>
    <n v="0"/>
    <n v="0"/>
    <n v="0"/>
    <n v="0"/>
    <n v="0"/>
    <n v="3"/>
    <n v="11"/>
    <x v="0"/>
    <x v="5"/>
    <n v="2446"/>
    <n v="0"/>
    <n v="0"/>
    <n v="1"/>
    <n v="0"/>
    <n v="0"/>
    <n v="0"/>
    <n v="0"/>
    <n v="1"/>
    <n v="0"/>
    <n v="0"/>
    <x v="176"/>
    <n v="6"/>
    <n v="1"/>
    <x v="2"/>
    <n v="4"/>
    <s v=""/>
    <s v=""/>
    <s v=""/>
    <s v=""/>
  </r>
  <r>
    <s v="X1879"/>
    <x v="1370"/>
    <n v="1"/>
    <n v="0"/>
    <x v="1"/>
    <n v="71"/>
    <n v="2"/>
    <n v="0"/>
    <n v="6"/>
    <n v="8"/>
    <n v="6"/>
    <n v="5"/>
    <n v="1"/>
    <n v="1"/>
    <n v="0"/>
    <n v="3"/>
    <n v="7"/>
    <n v="0"/>
    <n v="0"/>
    <n v="0"/>
    <n v="0"/>
    <n v="0"/>
    <n v="0"/>
    <n v="3"/>
    <n v="11"/>
    <x v="0"/>
    <x v="19"/>
    <n v="2711"/>
    <n v="0"/>
    <n v="0"/>
    <n v="1"/>
    <n v="0"/>
    <n v="0"/>
    <n v="0"/>
    <n v="0"/>
    <n v="1"/>
    <n v="0"/>
    <n v="0"/>
    <x v="824"/>
    <n v="17"/>
    <n v="0"/>
    <x v="2"/>
    <n v="2"/>
    <s v=""/>
    <s v=""/>
    <s v=""/>
    <s v=""/>
  </r>
  <r>
    <s v="X1880"/>
    <x v="1371"/>
    <n v="1"/>
    <n v="1"/>
    <x v="2"/>
    <n v="38"/>
    <n v="11"/>
    <n v="1"/>
    <n v="6"/>
    <n v="2"/>
    <n v="1"/>
    <n v="6"/>
    <n v="2"/>
    <n v="1"/>
    <n v="1"/>
    <n v="2"/>
    <n v="5"/>
    <n v="0"/>
    <n v="0"/>
    <n v="0"/>
    <n v="0"/>
    <n v="0"/>
    <n v="0"/>
    <n v="3"/>
    <n v="11"/>
    <x v="0"/>
    <x v="6"/>
    <n v="2272"/>
    <n v="0"/>
    <n v="0"/>
    <n v="1"/>
    <n v="0"/>
    <n v="0"/>
    <n v="0"/>
    <n v="0"/>
    <n v="1"/>
    <n v="0"/>
    <n v="0"/>
    <x v="824"/>
    <n v="15"/>
    <n v="0"/>
    <x v="2"/>
    <n v="11"/>
    <s v=""/>
    <s v=""/>
    <s v=""/>
    <s v=""/>
  </r>
  <r>
    <s v="X1881"/>
    <x v="1372"/>
    <n v="1"/>
    <n v="0"/>
    <x v="1"/>
    <n v="40"/>
    <n v="10"/>
    <n v="0"/>
    <n v="8"/>
    <n v="0"/>
    <n v="0"/>
    <n v="9"/>
    <n v="1"/>
    <n v="1"/>
    <n v="0"/>
    <n v="2"/>
    <n v="9"/>
    <n v="1"/>
    <n v="0"/>
    <n v="0"/>
    <n v="0"/>
    <n v="0"/>
    <n v="0"/>
    <n v="3"/>
    <n v="11"/>
    <x v="1"/>
    <x v="38"/>
    <n v="2783"/>
    <n v="0"/>
    <n v="0"/>
    <n v="1"/>
    <n v="0"/>
    <n v="0"/>
    <n v="0"/>
    <n v="0"/>
    <n v="1"/>
    <n v="0"/>
    <n v="0"/>
    <x v="824"/>
    <n v="9"/>
    <n v="1"/>
    <x v="2"/>
    <n v="10"/>
    <s v=""/>
    <s v=""/>
    <s v=""/>
    <s v=""/>
  </r>
  <r>
    <s v="X1882"/>
    <x v="1373"/>
    <n v="1"/>
    <n v="0"/>
    <x v="1"/>
    <n v="56"/>
    <n v="3"/>
    <n v="2"/>
    <n v="12"/>
    <n v="0"/>
    <n v="1"/>
    <n v="9"/>
    <n v="1"/>
    <n v="1"/>
    <n v="0"/>
    <n v="2"/>
    <n v="8"/>
    <n v="1"/>
    <n v="0"/>
    <n v="0"/>
    <n v="0"/>
    <n v="0"/>
    <n v="0"/>
    <n v="3"/>
    <n v="11"/>
    <x v="1"/>
    <x v="43"/>
    <n v="2730"/>
    <n v="0"/>
    <n v="0"/>
    <n v="1"/>
    <n v="0"/>
    <n v="0"/>
    <n v="0"/>
    <n v="0"/>
    <n v="0"/>
    <n v="1"/>
    <n v="0"/>
    <x v="824"/>
    <n v="9"/>
    <n v="1"/>
    <x v="2"/>
    <n v="3"/>
    <s v=""/>
    <s v=""/>
    <s v=""/>
    <s v=""/>
  </r>
  <r>
    <s v="X1883"/>
    <x v="1374"/>
    <n v="1"/>
    <n v="0"/>
    <x v="1"/>
    <n v="75"/>
    <n v="14"/>
    <n v="1"/>
    <n v="7"/>
    <n v="2"/>
    <n v="1"/>
    <n v="1"/>
    <n v="1"/>
    <n v="2"/>
    <n v="0"/>
    <n v="2"/>
    <n v="9"/>
    <n v="0"/>
    <n v="0"/>
    <n v="0"/>
    <n v="0"/>
    <n v="0"/>
    <n v="0"/>
    <n v="3"/>
    <n v="11"/>
    <x v="0"/>
    <x v="10"/>
    <n v="2492"/>
    <n v="0"/>
    <n v="0"/>
    <n v="1"/>
    <n v="0"/>
    <n v="0"/>
    <n v="0"/>
    <n v="0"/>
    <n v="1"/>
    <n v="0"/>
    <n v="0"/>
    <x v="633"/>
    <n v="24"/>
    <n v="0"/>
    <x v="2"/>
    <n v="14"/>
    <s v=""/>
    <s v=""/>
    <s v=""/>
    <s v=""/>
  </r>
  <r>
    <s v="X1887"/>
    <x v="1375"/>
    <n v="1"/>
    <n v="0"/>
    <x v="1"/>
    <n v="52"/>
    <n v="3"/>
    <n v="3"/>
    <n v="7"/>
    <n v="0"/>
    <n v="2"/>
    <n v="11"/>
    <n v="2"/>
    <n v="1"/>
    <n v="0"/>
    <n v="3"/>
    <n v="6"/>
    <n v="0"/>
    <n v="0"/>
    <n v="0"/>
    <n v="0"/>
    <n v="0"/>
    <n v="0"/>
    <n v="3"/>
    <n v="11"/>
    <x v="0"/>
    <x v="47"/>
    <n v="2404"/>
    <n v="0"/>
    <n v="0"/>
    <n v="1"/>
    <n v="0"/>
    <n v="0"/>
    <n v="0"/>
    <n v="0"/>
    <n v="1"/>
    <n v="0"/>
    <n v="0"/>
    <x v="633"/>
    <n v="4"/>
    <n v="0"/>
    <x v="2"/>
    <n v="3"/>
    <s v=""/>
    <s v=""/>
    <s v=""/>
    <s v=""/>
  </r>
  <r>
    <s v="X1888"/>
    <x v="1376"/>
    <n v="1"/>
    <n v="0"/>
    <x v="1"/>
    <n v="66"/>
    <n v="7"/>
    <n v="2"/>
    <n v="8"/>
    <n v="3"/>
    <n v="2"/>
    <n v="3"/>
    <n v="1"/>
    <n v="1"/>
    <n v="0"/>
    <n v="3"/>
    <n v="6"/>
    <n v="0"/>
    <n v="0"/>
    <n v="0"/>
    <n v="0"/>
    <n v="0"/>
    <n v="0"/>
    <n v="3"/>
    <n v="11"/>
    <x v="0"/>
    <x v="5"/>
    <n v="2637"/>
    <n v="0"/>
    <n v="0"/>
    <n v="1"/>
    <n v="0"/>
    <n v="0"/>
    <n v="0"/>
    <n v="0"/>
    <n v="1"/>
    <n v="0"/>
    <n v="0"/>
    <x v="634"/>
    <n v="19"/>
    <n v="0"/>
    <x v="2"/>
    <n v="7"/>
    <s v=""/>
    <s v=""/>
    <s v=""/>
    <s v=""/>
  </r>
  <r>
    <s v="X1894"/>
    <x v="1377"/>
    <n v="1"/>
    <n v="0"/>
    <x v="1"/>
    <n v="58"/>
    <n v="4"/>
    <n v="1"/>
    <n v="6"/>
    <n v="4"/>
    <n v="1"/>
    <n v="9"/>
    <n v="1"/>
    <n v="1"/>
    <n v="1"/>
    <n v="2"/>
    <n v="5"/>
    <n v="0"/>
    <n v="0"/>
    <n v="0"/>
    <n v="0"/>
    <n v="0"/>
    <n v="0"/>
    <n v="3"/>
    <n v="11"/>
    <x v="0"/>
    <x v="39"/>
    <n v="2201"/>
    <n v="0"/>
    <n v="0"/>
    <n v="1"/>
    <n v="0"/>
    <n v="0"/>
    <n v="0"/>
    <n v="0"/>
    <n v="1"/>
    <n v="0"/>
    <n v="0"/>
    <x v="634"/>
    <n v="7"/>
    <n v="0"/>
    <x v="2"/>
    <n v="4"/>
    <s v=""/>
    <s v=""/>
    <s v=""/>
    <s v=""/>
  </r>
  <r>
    <s v="X1895"/>
    <x v="1378"/>
    <n v="1"/>
    <n v="0"/>
    <x v="1"/>
    <n v="39"/>
    <n v="2"/>
    <n v="3"/>
    <n v="6"/>
    <n v="4"/>
    <n v="1"/>
    <n v="9"/>
    <n v="1"/>
    <n v="1"/>
    <n v="1"/>
    <n v="2"/>
    <n v="7"/>
    <n v="0"/>
    <n v="0"/>
    <n v="0"/>
    <n v="0"/>
    <n v="0"/>
    <n v="0"/>
    <n v="3"/>
    <n v="11"/>
    <x v="0"/>
    <x v="5"/>
    <n v="2208"/>
    <n v="0"/>
    <n v="0"/>
    <n v="1"/>
    <n v="0"/>
    <n v="0"/>
    <n v="0"/>
    <n v="0"/>
    <n v="1"/>
    <n v="0"/>
    <n v="0"/>
    <x v="634"/>
    <n v="7"/>
    <n v="0"/>
    <x v="2"/>
    <n v="2"/>
    <s v=""/>
    <s v=""/>
    <s v=""/>
    <s v=""/>
  </r>
  <r>
    <s v="X1898"/>
    <x v="1379"/>
    <n v="1"/>
    <n v="0"/>
    <x v="1"/>
    <n v="94"/>
    <n v="5"/>
    <n v="4"/>
    <n v="8"/>
    <n v="2"/>
    <n v="0"/>
    <n v="5"/>
    <n v="1"/>
    <n v="1"/>
    <n v="0"/>
    <n v="3"/>
    <n v="5"/>
    <n v="0"/>
    <n v="0"/>
    <n v="0"/>
    <n v="0"/>
    <n v="0"/>
    <n v="0"/>
    <n v="3"/>
    <n v="11"/>
    <x v="0"/>
    <x v="47"/>
    <n v="2490"/>
    <n v="0"/>
    <n v="0"/>
    <n v="1"/>
    <n v="0"/>
    <n v="0"/>
    <n v="0"/>
    <n v="0"/>
    <n v="1"/>
    <n v="0"/>
    <n v="0"/>
    <x v="635"/>
    <n v="14"/>
    <n v="0"/>
    <x v="2"/>
    <n v="5"/>
    <s v=""/>
    <s v=""/>
    <s v=""/>
    <s v=""/>
  </r>
  <r>
    <s v="X1900"/>
    <x v="1380"/>
    <n v="1"/>
    <n v="0"/>
    <x v="1"/>
    <n v="58"/>
    <n v="2"/>
    <n v="4"/>
    <n v="2"/>
    <n v="0"/>
    <n v="11"/>
    <n v="5"/>
    <n v="1"/>
    <n v="1"/>
    <n v="0"/>
    <n v="2"/>
    <n v="9"/>
    <n v="0"/>
    <n v="0"/>
    <n v="0"/>
    <n v="0"/>
    <n v="0"/>
    <n v="0"/>
    <n v="3"/>
    <n v="11"/>
    <x v="0"/>
    <x v="42"/>
    <n v="2625"/>
    <n v="0"/>
    <n v="0"/>
    <n v="1"/>
    <n v="0"/>
    <n v="0"/>
    <n v="0"/>
    <n v="1"/>
    <n v="0"/>
    <n v="0"/>
    <n v="0"/>
    <x v="635"/>
    <n v="14"/>
    <n v="0"/>
    <x v="2"/>
    <n v="2"/>
    <s v=""/>
    <s v=""/>
    <s v=""/>
    <s v=""/>
  </r>
  <r>
    <s v="X1902"/>
    <x v="1381"/>
    <n v="0"/>
    <n v="0"/>
    <x v="0"/>
    <n v="51"/>
    <n v="1"/>
    <n v="3"/>
    <n v="4"/>
    <n v="2"/>
    <n v="3"/>
    <n v="11"/>
    <n v="1"/>
    <n v="0"/>
    <n v="0"/>
    <n v="3"/>
    <n v="4"/>
    <n v="0"/>
    <n v="0"/>
    <n v="0"/>
    <n v="0"/>
    <n v="0"/>
    <n v="0"/>
    <n v="3"/>
    <n v="11"/>
    <x v="0"/>
    <x v="47"/>
    <n v="2692"/>
    <n v="0"/>
    <n v="0"/>
    <n v="1"/>
    <n v="0"/>
    <n v="0"/>
    <n v="0"/>
    <n v="1"/>
    <n v="0"/>
    <n v="0"/>
    <n v="0"/>
    <x v="635"/>
    <n v="2"/>
    <n v="0"/>
    <x v="2"/>
    <n v="1"/>
    <s v=""/>
    <s v=""/>
    <s v=""/>
    <s v=""/>
  </r>
  <r>
    <s v="X1905"/>
    <x v="1382"/>
    <n v="1"/>
    <n v="0"/>
    <x v="1"/>
    <n v="79"/>
    <n v="9"/>
    <n v="1"/>
    <n v="6"/>
    <n v="3"/>
    <n v="0"/>
    <n v="4"/>
    <n v="1"/>
    <n v="1"/>
    <n v="0"/>
    <n v="2"/>
    <n v="8"/>
    <n v="0"/>
    <n v="0"/>
    <n v="0"/>
    <n v="0"/>
    <n v="0"/>
    <n v="0"/>
    <n v="3"/>
    <n v="11"/>
    <x v="0"/>
    <x v="7"/>
    <n v="2598"/>
    <n v="0"/>
    <n v="0"/>
    <n v="1"/>
    <n v="0"/>
    <n v="0"/>
    <n v="0"/>
    <n v="0"/>
    <n v="1"/>
    <n v="0"/>
    <n v="0"/>
    <x v="636"/>
    <n v="15"/>
    <n v="0"/>
    <x v="2"/>
    <n v="9"/>
    <s v=""/>
    <s v=""/>
    <s v=""/>
    <s v=""/>
  </r>
  <r>
    <s v="X1906"/>
    <x v="1383"/>
    <n v="0"/>
    <n v="0"/>
    <x v="0"/>
    <n v="65"/>
    <n v="4"/>
    <n v="2"/>
    <n v="11"/>
    <n v="2"/>
    <n v="0"/>
    <n v="4"/>
    <n v="1"/>
    <n v="1"/>
    <n v="0"/>
    <n v="2"/>
    <n v="6"/>
    <n v="0"/>
    <n v="0"/>
    <n v="0"/>
    <n v="0"/>
    <n v="0"/>
    <n v="0"/>
    <n v="3"/>
    <n v="11"/>
    <x v="0"/>
    <x v="53"/>
    <n v="2254"/>
    <n v="0"/>
    <n v="0"/>
    <n v="1"/>
    <n v="0"/>
    <n v="0"/>
    <n v="0"/>
    <n v="0"/>
    <n v="1"/>
    <n v="0"/>
    <n v="0"/>
    <x v="636"/>
    <n v="15"/>
    <n v="0"/>
    <x v="2"/>
    <n v="4"/>
    <s v=""/>
    <s v=""/>
    <s v=""/>
    <s v=""/>
  </r>
  <r>
    <s v="X1918"/>
    <x v="1384"/>
    <n v="0"/>
    <n v="0"/>
    <x v="0"/>
    <n v="50"/>
    <n v="5"/>
    <n v="1"/>
    <n v="6"/>
    <n v="3"/>
    <n v="4"/>
    <n v="3"/>
    <n v="1"/>
    <n v="0"/>
    <n v="0"/>
    <n v="3"/>
    <n v="4"/>
    <n v="0"/>
    <n v="0"/>
    <n v="0"/>
    <n v="0"/>
    <n v="0"/>
    <n v="0"/>
    <n v="3"/>
    <n v="11"/>
    <x v="0"/>
    <x v="38"/>
    <n v="2840"/>
    <n v="0"/>
    <n v="0"/>
    <n v="1"/>
    <n v="0"/>
    <n v="0"/>
    <n v="0"/>
    <n v="0"/>
    <n v="1"/>
    <n v="0"/>
    <n v="0"/>
    <x v="177"/>
    <n v="16"/>
    <n v="0"/>
    <x v="2"/>
    <n v="5"/>
    <s v=""/>
    <s v=""/>
    <s v=""/>
    <s v=""/>
  </r>
  <r>
    <s v="X1921"/>
    <x v="1385"/>
    <n v="1"/>
    <n v="0"/>
    <x v="1"/>
    <n v="91"/>
    <n v="9"/>
    <n v="0"/>
    <n v="7"/>
    <n v="2"/>
    <n v="0"/>
    <n v="4"/>
    <n v="1"/>
    <n v="1"/>
    <n v="1"/>
    <n v="2"/>
    <n v="8"/>
    <n v="0"/>
    <n v="0"/>
    <n v="0"/>
    <n v="0"/>
    <n v="0"/>
    <n v="0"/>
    <n v="3"/>
    <n v="11"/>
    <x v="0"/>
    <x v="40"/>
    <n v="2350"/>
    <n v="0"/>
    <n v="0"/>
    <n v="1"/>
    <n v="0"/>
    <n v="0"/>
    <n v="0"/>
    <n v="0"/>
    <n v="1"/>
    <n v="0"/>
    <n v="0"/>
    <x v="177"/>
    <n v="14"/>
    <n v="0"/>
    <x v="2"/>
    <n v="9"/>
    <s v=""/>
    <s v=""/>
    <s v=""/>
    <s v=""/>
  </r>
  <r>
    <s v="X1929"/>
    <x v="1386"/>
    <n v="1"/>
    <n v="0"/>
    <x v="1"/>
    <n v="18"/>
    <n v="1"/>
    <n v="6"/>
    <n v="2"/>
    <n v="3"/>
    <n v="6"/>
    <n v="3"/>
    <n v="1"/>
    <n v="1"/>
    <n v="0"/>
    <n v="3"/>
    <n v="7"/>
    <n v="0"/>
    <n v="0"/>
    <n v="0"/>
    <n v="0"/>
    <n v="0"/>
    <n v="0"/>
    <n v="3"/>
    <n v="11"/>
    <x v="0"/>
    <x v="43"/>
    <n v="2321"/>
    <n v="0"/>
    <n v="0"/>
    <n v="1"/>
    <n v="0"/>
    <n v="0"/>
    <n v="0"/>
    <n v="1"/>
    <n v="0"/>
    <n v="0"/>
    <n v="0"/>
    <x v="178"/>
    <n v="15"/>
    <n v="0"/>
    <x v="2"/>
    <n v="1"/>
    <s v=""/>
    <s v=""/>
    <s v=""/>
    <s v=""/>
  </r>
  <r>
    <s v="X1930"/>
    <x v="1387"/>
    <n v="1"/>
    <n v="1"/>
    <x v="2"/>
    <n v="9"/>
    <n v="8"/>
    <n v="2"/>
    <n v="5"/>
    <n v="3"/>
    <n v="0"/>
    <n v="3"/>
    <n v="1"/>
    <n v="1"/>
    <n v="0"/>
    <n v="2"/>
    <n v="7"/>
    <n v="0"/>
    <n v="0"/>
    <n v="0"/>
    <n v="0"/>
    <n v="0"/>
    <n v="0"/>
    <n v="3"/>
    <n v="11"/>
    <x v="0"/>
    <x v="2"/>
    <n v="2251"/>
    <n v="0"/>
    <n v="0"/>
    <n v="1"/>
    <n v="0"/>
    <n v="0"/>
    <n v="0"/>
    <n v="0"/>
    <n v="1"/>
    <n v="0"/>
    <n v="0"/>
    <x v="178"/>
    <n v="15"/>
    <n v="0"/>
    <x v="2"/>
    <n v="8"/>
    <s v=""/>
    <s v=""/>
    <s v=""/>
    <s v=""/>
  </r>
  <r>
    <s v="X1932"/>
    <x v="1388"/>
    <n v="0"/>
    <n v="1"/>
    <x v="1"/>
    <n v="43"/>
    <n v="14"/>
    <n v="0"/>
    <n v="3"/>
    <n v="0"/>
    <n v="0"/>
    <n v="4"/>
    <n v="1"/>
    <n v="1"/>
    <n v="0"/>
    <n v="2"/>
    <n v="6"/>
    <n v="0"/>
    <n v="0"/>
    <n v="0"/>
    <n v="0"/>
    <n v="0"/>
    <n v="0"/>
    <n v="3"/>
    <n v="11"/>
    <x v="0"/>
    <x v="35"/>
    <n v="2518"/>
    <n v="0"/>
    <n v="0"/>
    <n v="1"/>
    <n v="0"/>
    <n v="0"/>
    <n v="0"/>
    <n v="0"/>
    <n v="1"/>
    <n v="0"/>
    <n v="0"/>
    <x v="178"/>
    <n v="13"/>
    <n v="0"/>
    <x v="2"/>
    <n v="14"/>
    <s v=""/>
    <s v=""/>
    <s v=""/>
    <s v=""/>
  </r>
  <r>
    <s v="X1937"/>
    <x v="1389"/>
    <n v="1"/>
    <n v="0"/>
    <x v="1"/>
    <n v="23"/>
    <n v="16"/>
    <n v="1"/>
    <n v="2"/>
    <n v="0"/>
    <n v="0"/>
    <n v="1"/>
    <n v="1"/>
    <n v="1"/>
    <n v="0"/>
    <n v="3"/>
    <n v="5"/>
    <n v="0"/>
    <n v="0"/>
    <n v="0"/>
    <n v="0"/>
    <n v="0"/>
    <n v="0"/>
    <n v="3"/>
    <n v="11"/>
    <x v="0"/>
    <x v="8"/>
    <n v="2172"/>
    <n v="0"/>
    <n v="0"/>
    <n v="1"/>
    <n v="0"/>
    <n v="0"/>
    <n v="0"/>
    <n v="0"/>
    <n v="0"/>
    <n v="0"/>
    <n v="1"/>
    <x v="179"/>
    <n v="18"/>
    <n v="0"/>
    <x v="2"/>
    <n v="16"/>
    <s v=""/>
    <s v=""/>
    <s v=""/>
    <s v=""/>
  </r>
  <r>
    <s v="X1940"/>
    <x v="1390"/>
    <n v="1"/>
    <n v="0"/>
    <x v="1"/>
    <n v="51"/>
    <n v="3"/>
    <n v="2"/>
    <n v="10"/>
    <n v="3"/>
    <n v="0"/>
    <n v="2"/>
    <n v="1"/>
    <n v="1"/>
    <n v="0"/>
    <n v="3"/>
    <n v="6"/>
    <n v="0"/>
    <n v="0"/>
    <n v="0"/>
    <n v="0"/>
    <n v="0"/>
    <n v="0"/>
    <n v="3"/>
    <n v="11"/>
    <x v="0"/>
    <x v="43"/>
    <n v="2208"/>
    <n v="0"/>
    <n v="0"/>
    <n v="1"/>
    <n v="0"/>
    <n v="0"/>
    <n v="0"/>
    <n v="0"/>
    <n v="1"/>
    <n v="0"/>
    <n v="0"/>
    <x v="179"/>
    <n v="16"/>
    <n v="0"/>
    <x v="2"/>
    <n v="3"/>
    <s v=""/>
    <s v=""/>
    <s v=""/>
    <s v=""/>
  </r>
  <r>
    <s v="X1950"/>
    <x v="1391"/>
    <n v="0"/>
    <n v="0"/>
    <x v="0"/>
    <n v="37"/>
    <n v="0"/>
    <n v="4"/>
    <n v="5"/>
    <n v="6"/>
    <n v="0"/>
    <n v="4"/>
    <n v="1"/>
    <n v="1"/>
    <n v="0"/>
    <n v="3"/>
    <n v="3"/>
    <n v="0"/>
    <n v="0"/>
    <n v="0"/>
    <n v="0"/>
    <n v="0"/>
    <n v="0"/>
    <n v="3"/>
    <n v="11"/>
    <x v="0"/>
    <x v="31"/>
    <n v="2233"/>
    <n v="0"/>
    <n v="0"/>
    <n v="1"/>
    <n v="0"/>
    <n v="0"/>
    <n v="0"/>
    <n v="0"/>
    <n v="1"/>
    <n v="0"/>
    <n v="0"/>
    <x v="637"/>
    <n v="11"/>
    <n v="0"/>
    <x v="2"/>
    <n v="0"/>
    <s v=""/>
    <s v=""/>
    <s v=""/>
    <s v=""/>
  </r>
  <r>
    <s v="X1951"/>
    <x v="1392"/>
    <n v="1"/>
    <n v="0"/>
    <x v="1"/>
    <n v="33"/>
    <n v="12"/>
    <n v="0"/>
    <n v="1"/>
    <n v="0"/>
    <n v="0"/>
    <n v="6"/>
    <n v="1"/>
    <n v="0"/>
    <n v="1"/>
    <n v="2"/>
    <n v="3"/>
    <n v="0"/>
    <n v="0"/>
    <n v="0"/>
    <n v="0"/>
    <n v="0"/>
    <n v="0"/>
    <n v="3"/>
    <n v="11"/>
    <x v="0"/>
    <x v="21"/>
    <n v="2250"/>
    <n v="0"/>
    <n v="0"/>
    <n v="1"/>
    <n v="0"/>
    <n v="0"/>
    <n v="0"/>
    <n v="0"/>
    <n v="0"/>
    <n v="1"/>
    <n v="0"/>
    <x v="637"/>
    <n v="7"/>
    <n v="0"/>
    <x v="2"/>
    <n v="12"/>
    <s v=""/>
    <s v=""/>
    <s v=""/>
    <s v=""/>
  </r>
  <r>
    <s v="X1952"/>
    <x v="1393"/>
    <n v="1"/>
    <n v="2"/>
    <x v="3"/>
    <n v="49"/>
    <n v="8"/>
    <n v="1"/>
    <n v="7"/>
    <n v="2"/>
    <n v="0"/>
    <n v="0"/>
    <n v="1"/>
    <n v="0"/>
    <n v="0"/>
    <n v="3"/>
    <n v="4"/>
    <n v="0"/>
    <n v="0"/>
    <n v="0"/>
    <n v="0"/>
    <n v="0"/>
    <n v="0"/>
    <n v="3"/>
    <n v="11"/>
    <x v="0"/>
    <x v="16"/>
    <n v="2449"/>
    <n v="0"/>
    <n v="0"/>
    <n v="1"/>
    <n v="0"/>
    <n v="0"/>
    <n v="0"/>
    <n v="0"/>
    <n v="1"/>
    <n v="0"/>
    <n v="0"/>
    <x v="180"/>
    <n v="18"/>
    <n v="0"/>
    <x v="2"/>
    <n v="8"/>
    <s v=""/>
    <s v=""/>
    <s v=""/>
    <s v=""/>
  </r>
  <r>
    <s v="X1953"/>
    <x v="1394"/>
    <n v="1"/>
    <n v="2"/>
    <x v="3"/>
    <n v="81"/>
    <n v="14"/>
    <n v="0"/>
    <n v="3"/>
    <n v="0"/>
    <n v="0"/>
    <n v="1"/>
    <n v="1"/>
    <n v="0"/>
    <n v="0"/>
    <n v="3"/>
    <n v="5"/>
    <n v="0"/>
    <n v="0"/>
    <n v="0"/>
    <n v="0"/>
    <n v="0"/>
    <n v="0"/>
    <n v="3"/>
    <n v="11"/>
    <x v="0"/>
    <x v="32"/>
    <n v="2558"/>
    <n v="0"/>
    <n v="0"/>
    <n v="1"/>
    <n v="0"/>
    <n v="0"/>
    <n v="0"/>
    <n v="0"/>
    <n v="0"/>
    <n v="0"/>
    <n v="1"/>
    <x v="180"/>
    <n v="16"/>
    <n v="0"/>
    <x v="2"/>
    <n v="14"/>
    <s v=""/>
    <s v=""/>
    <s v=""/>
    <s v=""/>
  </r>
  <r>
    <s v="X1964"/>
    <x v="1395"/>
    <n v="1"/>
    <n v="0"/>
    <x v="1"/>
    <n v="17"/>
    <n v="4"/>
    <n v="1"/>
    <n v="11"/>
    <n v="0"/>
    <n v="0"/>
    <n v="1"/>
    <n v="1"/>
    <n v="1"/>
    <n v="0"/>
    <n v="2"/>
    <n v="7"/>
    <n v="0"/>
    <n v="0"/>
    <n v="0"/>
    <n v="0"/>
    <n v="0"/>
    <n v="0"/>
    <n v="3"/>
    <n v="11"/>
    <x v="0"/>
    <x v="10"/>
    <n v="2211"/>
    <n v="0"/>
    <n v="0"/>
    <n v="1"/>
    <n v="0"/>
    <n v="0"/>
    <n v="0"/>
    <n v="0"/>
    <n v="1"/>
    <n v="0"/>
    <n v="0"/>
    <x v="638"/>
    <n v="15"/>
    <n v="0"/>
    <x v="2"/>
    <n v="4"/>
    <s v=""/>
    <s v=""/>
    <s v=""/>
    <s v=""/>
  </r>
  <r>
    <s v="X1968"/>
    <x v="1396"/>
    <n v="2"/>
    <n v="1"/>
    <x v="3"/>
    <n v="2"/>
    <n v="12"/>
    <n v="0"/>
    <n v="4"/>
    <n v="0"/>
    <n v="0"/>
    <n v="1"/>
    <n v="1"/>
    <n v="1"/>
    <n v="0"/>
    <n v="2"/>
    <n v="8"/>
    <n v="0"/>
    <n v="0"/>
    <n v="0"/>
    <n v="0"/>
    <n v="0"/>
    <n v="0"/>
    <n v="3"/>
    <n v="11"/>
    <x v="0"/>
    <x v="16"/>
    <n v="2207"/>
    <n v="0"/>
    <n v="0"/>
    <n v="1"/>
    <n v="0"/>
    <n v="0"/>
    <n v="1"/>
    <n v="0"/>
    <n v="0"/>
    <n v="0"/>
    <n v="0"/>
    <x v="638"/>
    <n v="15"/>
    <n v="0"/>
    <x v="2"/>
    <n v="12"/>
    <s v=""/>
    <s v=""/>
    <s v=""/>
    <s v=""/>
  </r>
  <r>
    <s v="X1969"/>
    <x v="1397"/>
    <n v="1"/>
    <n v="1"/>
    <x v="2"/>
    <n v="3"/>
    <n v="4"/>
    <n v="1"/>
    <n v="7"/>
    <n v="2"/>
    <n v="1"/>
    <n v="2"/>
    <n v="2"/>
    <n v="1"/>
    <n v="0"/>
    <n v="3"/>
    <n v="4"/>
    <n v="0"/>
    <n v="0"/>
    <n v="0"/>
    <n v="0"/>
    <n v="0"/>
    <n v="0"/>
    <n v="3"/>
    <n v="11"/>
    <x v="0"/>
    <x v="5"/>
    <n v="2419"/>
    <n v="0"/>
    <n v="0"/>
    <n v="1"/>
    <n v="0"/>
    <n v="0"/>
    <n v="0"/>
    <n v="0"/>
    <n v="1"/>
    <n v="0"/>
    <n v="0"/>
    <x v="638"/>
    <n v="13"/>
    <n v="0"/>
    <x v="2"/>
    <n v="4"/>
    <s v=""/>
    <s v=""/>
    <s v=""/>
    <s v=""/>
  </r>
  <r>
    <s v="X1970"/>
    <x v="1398"/>
    <n v="2"/>
    <n v="1"/>
    <x v="3"/>
    <n v="24"/>
    <n v="11"/>
    <n v="0"/>
    <n v="4"/>
    <n v="0"/>
    <n v="0"/>
    <n v="2"/>
    <n v="1"/>
    <n v="1"/>
    <n v="0"/>
    <n v="2"/>
    <n v="8"/>
    <n v="0"/>
    <n v="0"/>
    <n v="0"/>
    <n v="0"/>
    <n v="0"/>
    <n v="0"/>
    <n v="3"/>
    <n v="11"/>
    <x v="0"/>
    <x v="29"/>
    <n v="2362"/>
    <n v="0"/>
    <n v="0"/>
    <n v="1"/>
    <n v="0"/>
    <n v="0"/>
    <n v="0"/>
    <n v="0"/>
    <n v="0"/>
    <n v="0"/>
    <n v="1"/>
    <x v="638"/>
    <n v="13"/>
    <n v="0"/>
    <x v="2"/>
    <n v="11"/>
    <s v=""/>
    <s v=""/>
    <s v=""/>
    <s v=""/>
  </r>
  <r>
    <s v="X1973"/>
    <x v="1399"/>
    <n v="1"/>
    <n v="1"/>
    <x v="2"/>
    <n v="52"/>
    <n v="10"/>
    <n v="0"/>
    <n v="3"/>
    <n v="0"/>
    <n v="0"/>
    <n v="4"/>
    <n v="1"/>
    <n v="1"/>
    <n v="0"/>
    <n v="2"/>
    <n v="6"/>
    <n v="0"/>
    <n v="0"/>
    <n v="0"/>
    <n v="0"/>
    <n v="0"/>
    <n v="0"/>
    <n v="3"/>
    <n v="11"/>
    <x v="0"/>
    <x v="1"/>
    <n v="2574"/>
    <n v="0"/>
    <n v="0"/>
    <n v="1"/>
    <n v="0"/>
    <n v="0"/>
    <n v="0"/>
    <n v="0"/>
    <n v="0"/>
    <n v="0"/>
    <n v="1"/>
    <x v="638"/>
    <n v="9"/>
    <n v="0"/>
    <x v="2"/>
    <n v="10"/>
    <s v=""/>
    <s v=""/>
    <s v=""/>
    <s v=""/>
  </r>
  <r>
    <s v="X1974"/>
    <x v="1400"/>
    <n v="0"/>
    <n v="0"/>
    <x v="0"/>
    <n v="29"/>
    <n v="10"/>
    <n v="3"/>
    <n v="3"/>
    <n v="0"/>
    <n v="0"/>
    <n v="0"/>
    <n v="1"/>
    <n v="0"/>
    <n v="0"/>
    <n v="3"/>
    <n v="3"/>
    <n v="0"/>
    <n v="0"/>
    <n v="0"/>
    <n v="0"/>
    <n v="0"/>
    <n v="0"/>
    <n v="3"/>
    <n v="11"/>
    <x v="0"/>
    <x v="25"/>
    <n v="2176"/>
    <n v="0"/>
    <n v="0"/>
    <n v="1"/>
    <n v="0"/>
    <n v="0"/>
    <n v="0"/>
    <n v="0"/>
    <n v="1"/>
    <n v="0"/>
    <n v="0"/>
    <x v="181"/>
    <n v="16"/>
    <n v="0"/>
    <x v="2"/>
    <n v="10"/>
    <s v=""/>
    <s v=""/>
    <s v=""/>
    <s v=""/>
  </r>
  <r>
    <s v="X1976"/>
    <x v="1401"/>
    <n v="1"/>
    <n v="1"/>
    <x v="2"/>
    <n v="78"/>
    <n v="12"/>
    <n v="0"/>
    <n v="4"/>
    <n v="0"/>
    <n v="0"/>
    <n v="0"/>
    <n v="1"/>
    <n v="1"/>
    <n v="0"/>
    <n v="2"/>
    <n v="5"/>
    <n v="0"/>
    <n v="0"/>
    <n v="0"/>
    <n v="0"/>
    <n v="0"/>
    <n v="0"/>
    <n v="3"/>
    <n v="11"/>
    <x v="0"/>
    <x v="12"/>
    <n v="2299"/>
    <n v="0"/>
    <n v="0"/>
    <n v="1"/>
    <n v="0"/>
    <n v="0"/>
    <n v="0"/>
    <n v="0"/>
    <n v="0"/>
    <n v="0"/>
    <n v="1"/>
    <x v="181"/>
    <n v="16"/>
    <n v="0"/>
    <x v="2"/>
    <n v="12"/>
    <s v=""/>
    <s v=""/>
    <s v=""/>
    <s v=""/>
  </r>
  <r>
    <s v="X1991"/>
    <x v="1402"/>
    <n v="1"/>
    <n v="1"/>
    <x v="2"/>
    <n v="87"/>
    <n v="6"/>
    <n v="1"/>
    <n v="2"/>
    <n v="2"/>
    <n v="0"/>
    <n v="4"/>
    <n v="1"/>
    <n v="1"/>
    <n v="0"/>
    <n v="2"/>
    <n v="7"/>
    <n v="0"/>
    <n v="0"/>
    <n v="0"/>
    <n v="0"/>
    <n v="0"/>
    <n v="0"/>
    <n v="3"/>
    <n v="11"/>
    <x v="0"/>
    <x v="0"/>
    <n v="2421"/>
    <n v="0"/>
    <n v="0"/>
    <n v="1"/>
    <n v="0"/>
    <n v="0"/>
    <n v="0"/>
    <n v="0"/>
    <n v="1"/>
    <n v="0"/>
    <n v="0"/>
    <x v="182"/>
    <n v="7"/>
    <n v="0"/>
    <x v="2"/>
    <n v="6"/>
    <s v=""/>
    <s v=""/>
    <s v=""/>
    <s v=""/>
  </r>
  <r>
    <s v="X1993"/>
    <x v="1403"/>
    <n v="1"/>
    <n v="1"/>
    <x v="2"/>
    <n v="91"/>
    <n v="4"/>
    <n v="0"/>
    <n v="5"/>
    <n v="0"/>
    <n v="1"/>
    <n v="5"/>
    <n v="1"/>
    <n v="1"/>
    <n v="0"/>
    <n v="2"/>
    <n v="7"/>
    <n v="0"/>
    <n v="0"/>
    <n v="0"/>
    <n v="0"/>
    <n v="0"/>
    <n v="0"/>
    <n v="3"/>
    <n v="11"/>
    <x v="0"/>
    <x v="11"/>
    <n v="2363"/>
    <n v="0"/>
    <n v="0"/>
    <n v="1"/>
    <n v="0"/>
    <n v="0"/>
    <n v="0"/>
    <n v="0"/>
    <n v="0"/>
    <n v="0"/>
    <n v="1"/>
    <x v="182"/>
    <n v="5"/>
    <n v="0"/>
    <x v="2"/>
    <n v="4"/>
    <s v=""/>
    <s v=""/>
    <s v=""/>
    <s v=""/>
  </r>
  <r>
    <s v="X1995"/>
    <x v="1404"/>
    <n v="1"/>
    <n v="0"/>
    <x v="1"/>
    <n v="52"/>
    <n v="0"/>
    <n v="0"/>
    <n v="1"/>
    <n v="8"/>
    <n v="3"/>
    <n v="2"/>
    <n v="1"/>
    <n v="1"/>
    <n v="0"/>
    <n v="2"/>
    <n v="7"/>
    <n v="0"/>
    <n v="0"/>
    <n v="0"/>
    <n v="0"/>
    <n v="0"/>
    <n v="0"/>
    <n v="3"/>
    <n v="11"/>
    <x v="0"/>
    <x v="50"/>
    <n v="2219"/>
    <n v="0"/>
    <n v="0"/>
    <n v="1"/>
    <n v="0"/>
    <n v="0"/>
    <n v="0"/>
    <n v="1"/>
    <n v="0"/>
    <n v="0"/>
    <n v="0"/>
    <x v="183"/>
    <n v="10"/>
    <n v="0"/>
    <x v="2"/>
    <n v="0"/>
    <s v=""/>
    <s v=""/>
    <s v=""/>
    <s v=""/>
  </r>
  <r>
    <s v="X2002"/>
    <x v="1405"/>
    <n v="2"/>
    <n v="1"/>
    <x v="3"/>
    <n v="0"/>
    <n v="5"/>
    <n v="0"/>
    <n v="3"/>
    <n v="0"/>
    <n v="0"/>
    <n v="5"/>
    <n v="1"/>
    <n v="1"/>
    <n v="0"/>
    <n v="2"/>
    <n v="7"/>
    <n v="0"/>
    <n v="0"/>
    <n v="0"/>
    <n v="0"/>
    <n v="0"/>
    <n v="0"/>
    <n v="3"/>
    <n v="11"/>
    <x v="0"/>
    <x v="2"/>
    <n v="2522"/>
    <n v="0"/>
    <n v="0"/>
    <n v="1"/>
    <n v="0"/>
    <n v="0"/>
    <n v="0"/>
    <n v="0"/>
    <n v="0"/>
    <n v="1"/>
    <n v="0"/>
    <x v="184"/>
    <n v="3"/>
    <n v="0"/>
    <x v="2"/>
    <n v="5"/>
    <s v=""/>
    <s v=""/>
    <s v=""/>
    <s v=""/>
  </r>
  <r>
    <s v="X2010"/>
    <x v="1406"/>
    <n v="2"/>
    <n v="0"/>
    <x v="2"/>
    <n v="80"/>
    <n v="6"/>
    <n v="0"/>
    <n v="4"/>
    <n v="0"/>
    <n v="0"/>
    <n v="0"/>
    <n v="1"/>
    <n v="1"/>
    <n v="0"/>
    <n v="2"/>
    <n v="7"/>
    <n v="0"/>
    <n v="0"/>
    <n v="0"/>
    <n v="0"/>
    <n v="0"/>
    <n v="0"/>
    <n v="3"/>
    <n v="11"/>
    <x v="0"/>
    <x v="38"/>
    <n v="2437"/>
    <n v="0"/>
    <n v="0"/>
    <n v="1"/>
    <n v="0"/>
    <n v="0"/>
    <n v="0"/>
    <n v="0"/>
    <n v="0"/>
    <n v="1"/>
    <n v="0"/>
    <x v="639"/>
    <n v="10"/>
    <n v="0"/>
    <x v="2"/>
    <n v="6"/>
    <s v=""/>
    <s v=""/>
    <s v=""/>
    <s v=""/>
  </r>
  <r>
    <s v="X2021"/>
    <x v="1407"/>
    <n v="1"/>
    <n v="0"/>
    <x v="1"/>
    <n v="56"/>
    <n v="2"/>
    <n v="1"/>
    <n v="1"/>
    <n v="0"/>
    <n v="0"/>
    <n v="1"/>
    <n v="0"/>
    <n v="0"/>
    <n v="0"/>
    <n v="0"/>
    <n v="14"/>
    <n v="0"/>
    <n v="0"/>
    <n v="0"/>
    <n v="0"/>
    <n v="0"/>
    <n v="0"/>
    <n v="3"/>
    <n v="11"/>
    <x v="0"/>
    <x v="12"/>
    <n v="2601"/>
    <n v="0"/>
    <n v="0"/>
    <n v="1"/>
    <n v="0"/>
    <n v="0"/>
    <n v="0"/>
    <n v="0"/>
    <n v="1"/>
    <n v="0"/>
    <n v="0"/>
    <x v="825"/>
    <n v="3"/>
    <n v="0"/>
    <x v="2"/>
    <n v="2"/>
    <s v=""/>
    <s v=""/>
    <s v=""/>
    <s v=""/>
  </r>
  <r>
    <s v="X3"/>
    <x v="1408"/>
    <n v="0"/>
    <n v="0"/>
    <x v="0"/>
    <n v="62"/>
    <n v="1259"/>
    <n v="172"/>
    <n v="815"/>
    <n v="97"/>
    <n v="148"/>
    <n v="33"/>
    <n v="1"/>
    <n v="7"/>
    <n v="11"/>
    <n v="10"/>
    <n v="4"/>
    <n v="1"/>
    <n v="0"/>
    <n v="1"/>
    <n v="1"/>
    <n v="0"/>
    <n v="0"/>
    <n v="3"/>
    <n v="11"/>
    <x v="1"/>
    <x v="39"/>
    <n v="2496"/>
    <n v="0"/>
    <n v="0"/>
    <n v="0"/>
    <n v="1"/>
    <n v="0"/>
    <n v="0"/>
    <n v="0"/>
    <n v="1"/>
    <n v="0"/>
    <n v="0"/>
    <x v="826"/>
    <n v="2458"/>
    <n v="3"/>
    <x v="3"/>
    <s v=""/>
    <n v="1259"/>
    <s v=""/>
    <s v=""/>
    <s v=""/>
  </r>
  <r>
    <s v="X9"/>
    <x v="1409"/>
    <n v="0"/>
    <n v="0"/>
    <x v="0"/>
    <n v="62"/>
    <n v="1111"/>
    <n v="24"/>
    <n v="790"/>
    <n v="160"/>
    <n v="45"/>
    <n v="172"/>
    <n v="0"/>
    <n v="5"/>
    <n v="8"/>
    <n v="5"/>
    <n v="2"/>
    <n v="0"/>
    <n v="1"/>
    <n v="1"/>
    <n v="1"/>
    <n v="0"/>
    <n v="0"/>
    <n v="3"/>
    <n v="11"/>
    <x v="1"/>
    <x v="32"/>
    <n v="2641"/>
    <n v="0"/>
    <n v="0"/>
    <n v="0"/>
    <n v="1"/>
    <n v="0"/>
    <n v="0"/>
    <n v="0"/>
    <n v="1"/>
    <n v="0"/>
    <n v="0"/>
    <x v="827"/>
    <n v="1958"/>
    <n v="3"/>
    <x v="3"/>
    <s v=""/>
    <n v="1111"/>
    <s v=""/>
    <s v=""/>
    <s v=""/>
  </r>
  <r>
    <s v="X10"/>
    <x v="1410"/>
    <n v="0"/>
    <n v="0"/>
    <x v="0"/>
    <n v="71"/>
    <n v="966"/>
    <n v="168"/>
    <n v="672"/>
    <n v="246"/>
    <n v="105"/>
    <n v="126"/>
    <n v="1"/>
    <n v="7"/>
    <n v="5"/>
    <n v="10"/>
    <n v="4"/>
    <n v="0"/>
    <n v="1"/>
    <n v="0"/>
    <n v="1"/>
    <n v="0"/>
    <n v="0"/>
    <n v="3"/>
    <n v="11"/>
    <x v="0"/>
    <x v="44"/>
    <n v="2434"/>
    <n v="0"/>
    <n v="0"/>
    <n v="0"/>
    <n v="1"/>
    <n v="0"/>
    <n v="0"/>
    <n v="0"/>
    <n v="1"/>
    <n v="0"/>
    <n v="0"/>
    <x v="828"/>
    <n v="2031"/>
    <n v="2"/>
    <x v="3"/>
    <s v=""/>
    <n v="966"/>
    <s v=""/>
    <s v=""/>
    <s v=""/>
  </r>
  <r>
    <s v="X11"/>
    <x v="1411"/>
    <n v="0"/>
    <n v="0"/>
    <x v="0"/>
    <n v="91"/>
    <n v="736"/>
    <n v="63"/>
    <n v="946"/>
    <n v="219"/>
    <n v="189"/>
    <n v="126"/>
    <n v="1"/>
    <n v="4"/>
    <n v="7"/>
    <n v="11"/>
    <n v="2"/>
    <n v="0"/>
    <n v="0"/>
    <n v="1"/>
    <n v="1"/>
    <n v="0"/>
    <n v="0"/>
    <n v="3"/>
    <n v="11"/>
    <x v="0"/>
    <x v="28"/>
    <n v="2476"/>
    <n v="0"/>
    <n v="0"/>
    <n v="0"/>
    <n v="1"/>
    <n v="0"/>
    <n v="0"/>
    <n v="0"/>
    <n v="1"/>
    <n v="0"/>
    <n v="0"/>
    <x v="829"/>
    <n v="2027"/>
    <n v="2"/>
    <x v="3"/>
    <s v=""/>
    <n v="736"/>
    <s v=""/>
    <s v=""/>
    <s v=""/>
  </r>
  <r>
    <s v="X12"/>
    <x v="1412"/>
    <n v="0"/>
    <n v="0"/>
    <x v="0"/>
    <n v="30"/>
    <n v="938"/>
    <n v="142"/>
    <n v="754"/>
    <n v="159"/>
    <n v="81"/>
    <n v="183"/>
    <n v="1"/>
    <n v="5"/>
    <n v="10"/>
    <n v="6"/>
    <n v="2"/>
    <n v="0"/>
    <n v="1"/>
    <n v="1"/>
    <n v="1"/>
    <n v="0"/>
    <n v="0"/>
    <n v="3"/>
    <n v="11"/>
    <x v="1"/>
    <x v="11"/>
    <n v="2270"/>
    <n v="0"/>
    <n v="0"/>
    <n v="0"/>
    <n v="1"/>
    <n v="0"/>
    <n v="1"/>
    <n v="0"/>
    <n v="0"/>
    <n v="0"/>
    <n v="0"/>
    <x v="830"/>
    <n v="1891"/>
    <n v="3"/>
    <x v="3"/>
    <s v=""/>
    <n v="938"/>
    <s v=""/>
    <s v=""/>
    <s v=""/>
  </r>
  <r>
    <s v="X13"/>
    <x v="1413"/>
    <n v="0"/>
    <n v="0"/>
    <x v="0"/>
    <n v="73"/>
    <n v="1200"/>
    <n v="105"/>
    <n v="758"/>
    <n v="0"/>
    <n v="42"/>
    <n v="147"/>
    <n v="1"/>
    <n v="4"/>
    <n v="2"/>
    <n v="6"/>
    <n v="2"/>
    <n v="0"/>
    <n v="1"/>
    <n v="1"/>
    <n v="0"/>
    <n v="0"/>
    <n v="0"/>
    <n v="3"/>
    <n v="11"/>
    <x v="1"/>
    <x v="48"/>
    <n v="2635"/>
    <n v="0"/>
    <n v="0"/>
    <n v="0"/>
    <n v="1"/>
    <n v="0"/>
    <n v="0"/>
    <n v="0"/>
    <n v="0"/>
    <n v="1"/>
    <n v="0"/>
    <x v="831"/>
    <n v="1958"/>
    <n v="2"/>
    <x v="3"/>
    <s v=""/>
    <n v="1200"/>
    <s v=""/>
    <s v=""/>
    <s v=""/>
  </r>
  <r>
    <s v="X18"/>
    <x v="1414"/>
    <n v="0"/>
    <n v="1"/>
    <x v="1"/>
    <n v="30"/>
    <n v="1230"/>
    <n v="0"/>
    <n v="396"/>
    <n v="232"/>
    <n v="178"/>
    <n v="158"/>
    <n v="1"/>
    <n v="10"/>
    <n v="2"/>
    <n v="8"/>
    <n v="5"/>
    <n v="0"/>
    <n v="1"/>
    <n v="1"/>
    <n v="1"/>
    <n v="0"/>
    <n v="0"/>
    <n v="3"/>
    <n v="11"/>
    <x v="0"/>
    <x v="35"/>
    <n v="2832"/>
    <n v="0"/>
    <n v="0"/>
    <n v="0"/>
    <n v="1"/>
    <n v="0"/>
    <n v="0"/>
    <n v="0"/>
    <n v="1"/>
    <n v="0"/>
    <n v="0"/>
    <x v="832"/>
    <n v="1878"/>
    <n v="3"/>
    <x v="3"/>
    <s v=""/>
    <n v="1230"/>
    <s v=""/>
    <s v=""/>
    <s v=""/>
  </r>
  <r>
    <s v="X21"/>
    <x v="1415"/>
    <n v="0"/>
    <n v="0"/>
    <x v="0"/>
    <n v="13"/>
    <n v="817"/>
    <n v="185"/>
    <n v="687"/>
    <n v="145"/>
    <n v="55"/>
    <n v="241"/>
    <n v="1"/>
    <n v="4"/>
    <n v="6"/>
    <n v="8"/>
    <n v="2"/>
    <n v="0"/>
    <n v="0"/>
    <n v="1"/>
    <n v="0"/>
    <n v="0"/>
    <n v="0"/>
    <n v="3"/>
    <n v="11"/>
    <x v="1"/>
    <x v="7"/>
    <n v="2848"/>
    <n v="0"/>
    <n v="0"/>
    <n v="0"/>
    <n v="1"/>
    <n v="0"/>
    <n v="0"/>
    <n v="0"/>
    <n v="1"/>
    <n v="0"/>
    <n v="0"/>
    <x v="833"/>
    <n v="1648"/>
    <n v="1"/>
    <x v="3"/>
    <s v=""/>
    <n v="817"/>
    <s v=""/>
    <s v=""/>
    <s v=""/>
  </r>
  <r>
    <s v="X24"/>
    <x v="1416"/>
    <n v="0"/>
    <n v="0"/>
    <x v="0"/>
    <n v="32"/>
    <n v="1050"/>
    <n v="178"/>
    <n v="555"/>
    <n v="77"/>
    <n v="138"/>
    <n v="118"/>
    <n v="1"/>
    <n v="4"/>
    <n v="7"/>
    <n v="9"/>
    <n v="1"/>
    <n v="0"/>
    <n v="0"/>
    <n v="0"/>
    <n v="1"/>
    <n v="0"/>
    <n v="0"/>
    <n v="3"/>
    <n v="11"/>
    <x v="0"/>
    <x v="20"/>
    <n v="2520"/>
    <n v="0"/>
    <n v="0"/>
    <n v="0"/>
    <n v="1"/>
    <n v="0"/>
    <n v="0"/>
    <n v="0"/>
    <n v="1"/>
    <n v="0"/>
    <n v="0"/>
    <x v="834"/>
    <n v="1880"/>
    <n v="1"/>
    <x v="3"/>
    <s v=""/>
    <n v="1050"/>
    <s v=""/>
    <s v=""/>
    <s v=""/>
  </r>
  <r>
    <s v="X26"/>
    <x v="1417"/>
    <n v="0"/>
    <n v="0"/>
    <x v="0"/>
    <n v="2"/>
    <n v="1285"/>
    <n v="105"/>
    <n v="653"/>
    <n v="28"/>
    <n v="21"/>
    <n v="0"/>
    <n v="1"/>
    <n v="10"/>
    <n v="4"/>
    <n v="8"/>
    <n v="8"/>
    <n v="0"/>
    <n v="0"/>
    <n v="0"/>
    <n v="0"/>
    <n v="0"/>
    <n v="0"/>
    <n v="3"/>
    <n v="11"/>
    <x v="1"/>
    <x v="26"/>
    <n v="2844"/>
    <n v="0"/>
    <n v="0"/>
    <n v="0"/>
    <n v="1"/>
    <n v="0"/>
    <n v="0"/>
    <n v="0"/>
    <n v="0"/>
    <n v="0"/>
    <n v="1"/>
    <x v="835"/>
    <n v="2092"/>
    <n v="0"/>
    <x v="3"/>
    <s v=""/>
    <n v="1285"/>
    <s v=""/>
    <s v=""/>
    <s v=""/>
  </r>
  <r>
    <s v="X27"/>
    <x v="1418"/>
    <n v="0"/>
    <n v="1"/>
    <x v="1"/>
    <n v="11"/>
    <n v="1170"/>
    <n v="19"/>
    <n v="594"/>
    <n v="99"/>
    <n v="76"/>
    <n v="134"/>
    <n v="2"/>
    <n v="2"/>
    <n v="5"/>
    <n v="12"/>
    <n v="6"/>
    <n v="0"/>
    <n v="0"/>
    <n v="0"/>
    <n v="0"/>
    <n v="0"/>
    <n v="0"/>
    <n v="3"/>
    <n v="11"/>
    <x v="0"/>
    <x v="2"/>
    <n v="2802"/>
    <n v="0"/>
    <n v="0"/>
    <n v="0"/>
    <n v="1"/>
    <n v="0"/>
    <n v="0"/>
    <n v="0"/>
    <n v="0"/>
    <n v="0"/>
    <n v="1"/>
    <x v="835"/>
    <n v="1824"/>
    <n v="0"/>
    <x v="3"/>
    <s v=""/>
    <n v="1170"/>
    <s v=""/>
    <s v=""/>
    <s v=""/>
  </r>
  <r>
    <s v="X35"/>
    <x v="1419"/>
    <n v="0"/>
    <n v="0"/>
    <x v="0"/>
    <n v="87"/>
    <n v="957"/>
    <n v="153"/>
    <n v="612"/>
    <n v="99"/>
    <n v="95"/>
    <n v="153"/>
    <n v="1"/>
    <n v="4"/>
    <n v="7"/>
    <n v="8"/>
    <n v="1"/>
    <n v="1"/>
    <n v="0"/>
    <n v="1"/>
    <n v="1"/>
    <n v="0"/>
    <n v="0"/>
    <n v="3"/>
    <n v="11"/>
    <x v="0"/>
    <x v="40"/>
    <n v="2217"/>
    <n v="0"/>
    <n v="0"/>
    <n v="0"/>
    <n v="1"/>
    <n v="0"/>
    <n v="0"/>
    <n v="0"/>
    <n v="0"/>
    <n v="1"/>
    <n v="0"/>
    <x v="836"/>
    <n v="1763"/>
    <n v="3"/>
    <x v="3"/>
    <s v=""/>
    <n v="957"/>
    <s v=""/>
    <s v=""/>
    <s v=""/>
  </r>
  <r>
    <s v="X39"/>
    <x v="1420"/>
    <n v="0"/>
    <n v="0"/>
    <x v="0"/>
    <n v="78"/>
    <n v="972"/>
    <n v="59"/>
    <n v="913"/>
    <n v="25"/>
    <n v="19"/>
    <n v="59"/>
    <n v="1"/>
    <n v="5"/>
    <n v="9"/>
    <n v="6"/>
    <n v="3"/>
    <n v="0"/>
    <n v="0"/>
    <n v="1"/>
    <n v="0"/>
    <n v="0"/>
    <n v="0"/>
    <n v="3"/>
    <n v="11"/>
    <x v="0"/>
    <x v="28"/>
    <n v="2633"/>
    <n v="0"/>
    <n v="0"/>
    <n v="0"/>
    <n v="1"/>
    <n v="0"/>
    <n v="0"/>
    <n v="0"/>
    <n v="1"/>
    <n v="0"/>
    <n v="0"/>
    <x v="837"/>
    <n v="1929"/>
    <n v="1"/>
    <x v="3"/>
    <s v=""/>
    <n v="972"/>
    <s v=""/>
    <s v=""/>
    <s v=""/>
  </r>
  <r>
    <s v="X42"/>
    <x v="1421"/>
    <n v="0"/>
    <n v="0"/>
    <x v="0"/>
    <n v="67"/>
    <n v="889"/>
    <n v="55"/>
    <n v="685"/>
    <n v="168"/>
    <n v="92"/>
    <n v="129"/>
    <n v="1"/>
    <n v="3"/>
    <n v="2"/>
    <n v="13"/>
    <n v="1"/>
    <n v="0"/>
    <n v="0"/>
    <n v="0"/>
    <n v="0"/>
    <n v="0"/>
    <n v="0"/>
    <n v="3"/>
    <n v="11"/>
    <x v="0"/>
    <x v="5"/>
    <n v="2521"/>
    <n v="0"/>
    <n v="0"/>
    <n v="0"/>
    <n v="1"/>
    <n v="0"/>
    <n v="0"/>
    <n v="0"/>
    <n v="0"/>
    <n v="0"/>
    <n v="1"/>
    <x v="838"/>
    <n v="1760"/>
    <n v="0"/>
    <x v="3"/>
    <s v=""/>
    <n v="889"/>
    <s v=""/>
    <s v=""/>
    <s v=""/>
  </r>
  <r>
    <s v="X44"/>
    <x v="1422"/>
    <n v="0"/>
    <n v="0"/>
    <x v="0"/>
    <n v="43"/>
    <n v="724"/>
    <n v="74"/>
    <n v="929"/>
    <n v="97"/>
    <n v="55"/>
    <n v="130"/>
    <n v="1"/>
    <n v="5"/>
    <n v="6"/>
    <n v="7"/>
    <n v="2"/>
    <n v="1"/>
    <n v="0"/>
    <n v="1"/>
    <n v="0"/>
    <n v="1"/>
    <n v="0"/>
    <n v="3"/>
    <n v="11"/>
    <x v="1"/>
    <x v="5"/>
    <n v="2326"/>
    <n v="0"/>
    <n v="0"/>
    <n v="0"/>
    <n v="1"/>
    <n v="0"/>
    <n v="0"/>
    <n v="0"/>
    <n v="1"/>
    <n v="0"/>
    <n v="0"/>
    <x v="839"/>
    <n v="1749"/>
    <n v="3"/>
    <x v="3"/>
    <s v=""/>
    <n v="724"/>
    <s v=""/>
    <s v=""/>
    <s v=""/>
  </r>
  <r>
    <s v="X52"/>
    <x v="1423"/>
    <n v="0"/>
    <n v="1"/>
    <x v="1"/>
    <n v="61"/>
    <n v="1492"/>
    <n v="38"/>
    <n v="287"/>
    <n v="50"/>
    <n v="57"/>
    <n v="33"/>
    <n v="1"/>
    <n v="5"/>
    <n v="10"/>
    <n v="4"/>
    <n v="6"/>
    <n v="0"/>
    <n v="1"/>
    <n v="1"/>
    <n v="1"/>
    <n v="1"/>
    <n v="0"/>
    <n v="3"/>
    <n v="11"/>
    <x v="1"/>
    <x v="14"/>
    <n v="2562"/>
    <n v="0"/>
    <n v="0"/>
    <n v="0"/>
    <n v="1"/>
    <n v="0"/>
    <n v="0"/>
    <n v="0"/>
    <n v="1"/>
    <n v="0"/>
    <n v="0"/>
    <x v="840"/>
    <n v="1891"/>
    <n v="4"/>
    <x v="3"/>
    <s v=""/>
    <n v="1492"/>
    <s v=""/>
    <s v=""/>
    <s v=""/>
  </r>
  <r>
    <s v="X53"/>
    <x v="1424"/>
    <n v="0"/>
    <n v="0"/>
    <x v="0"/>
    <n v="55"/>
    <n v="984"/>
    <n v="51"/>
    <n v="432"/>
    <n v="180"/>
    <n v="120"/>
    <n v="190"/>
    <n v="1"/>
    <n v="3"/>
    <n v="10"/>
    <n v="13"/>
    <n v="1"/>
    <n v="0"/>
    <n v="0"/>
    <n v="1"/>
    <n v="0"/>
    <n v="0"/>
    <n v="0"/>
    <n v="3"/>
    <n v="11"/>
    <x v="1"/>
    <x v="18"/>
    <n v="2746"/>
    <n v="0"/>
    <n v="0"/>
    <n v="0"/>
    <n v="1"/>
    <n v="0"/>
    <n v="0"/>
    <n v="0"/>
    <n v="0"/>
    <n v="1"/>
    <n v="0"/>
    <x v="840"/>
    <n v="1577"/>
    <n v="1"/>
    <x v="3"/>
    <s v=""/>
    <n v="984"/>
    <s v=""/>
    <s v=""/>
    <s v=""/>
  </r>
  <r>
    <s v="X54"/>
    <x v="1425"/>
    <n v="0"/>
    <n v="1"/>
    <x v="1"/>
    <n v="89"/>
    <n v="717"/>
    <n v="42"/>
    <n v="864"/>
    <n v="219"/>
    <n v="30"/>
    <n v="84"/>
    <n v="2"/>
    <n v="6"/>
    <n v="7"/>
    <n v="9"/>
    <n v="3"/>
    <n v="0"/>
    <n v="0"/>
    <n v="0"/>
    <n v="1"/>
    <n v="0"/>
    <n v="0"/>
    <n v="3"/>
    <n v="11"/>
    <x v="0"/>
    <x v="26"/>
    <n v="2753"/>
    <n v="0"/>
    <n v="0"/>
    <n v="0"/>
    <n v="1"/>
    <n v="0"/>
    <n v="0"/>
    <n v="0"/>
    <n v="1"/>
    <n v="0"/>
    <n v="0"/>
    <x v="841"/>
    <n v="1788"/>
    <n v="1"/>
    <x v="3"/>
    <s v=""/>
    <n v="717"/>
    <s v=""/>
    <s v=""/>
    <s v=""/>
  </r>
  <r>
    <s v="X56"/>
    <x v="1426"/>
    <n v="0"/>
    <n v="0"/>
    <x v="0"/>
    <n v="79"/>
    <n v="908"/>
    <n v="43"/>
    <n v="735"/>
    <n v="40"/>
    <n v="194"/>
    <n v="21"/>
    <n v="1"/>
    <n v="7"/>
    <n v="7"/>
    <n v="9"/>
    <n v="2"/>
    <n v="0"/>
    <n v="1"/>
    <n v="1"/>
    <n v="1"/>
    <n v="0"/>
    <n v="0"/>
    <n v="3"/>
    <n v="11"/>
    <x v="1"/>
    <x v="11"/>
    <n v="2486"/>
    <n v="0"/>
    <n v="0"/>
    <n v="0"/>
    <n v="1"/>
    <n v="0"/>
    <n v="0"/>
    <n v="0"/>
    <n v="1"/>
    <n v="0"/>
    <n v="0"/>
    <x v="842"/>
    <n v="1899"/>
    <n v="3"/>
    <x v="3"/>
    <s v=""/>
    <n v="908"/>
    <s v=""/>
    <s v=""/>
    <s v=""/>
  </r>
  <r>
    <s v="X57"/>
    <x v="261"/>
    <n v="0"/>
    <n v="0"/>
    <x v="0"/>
    <n v="27"/>
    <n v="833"/>
    <n v="33"/>
    <n v="549"/>
    <n v="151"/>
    <n v="133"/>
    <n v="233"/>
    <n v="1"/>
    <n v="4"/>
    <n v="3"/>
    <n v="8"/>
    <n v="3"/>
    <n v="0"/>
    <n v="0"/>
    <n v="0"/>
    <n v="0"/>
    <n v="0"/>
    <n v="0"/>
    <n v="3"/>
    <n v="11"/>
    <x v="0"/>
    <x v="13"/>
    <n v="2748"/>
    <n v="0"/>
    <n v="0"/>
    <n v="0"/>
    <n v="1"/>
    <n v="0"/>
    <n v="0"/>
    <n v="0"/>
    <n v="1"/>
    <n v="0"/>
    <n v="0"/>
    <x v="843"/>
    <n v="1466"/>
    <n v="0"/>
    <x v="3"/>
    <s v=""/>
    <n v="833"/>
    <s v=""/>
    <s v=""/>
    <s v=""/>
  </r>
  <r>
    <s v="X60"/>
    <x v="1427"/>
    <n v="0"/>
    <n v="0"/>
    <x v="0"/>
    <n v="78"/>
    <n v="1168"/>
    <n v="92"/>
    <n v="408"/>
    <n v="72"/>
    <n v="129"/>
    <n v="55"/>
    <n v="1"/>
    <n v="5"/>
    <n v="6"/>
    <n v="7"/>
    <n v="1"/>
    <n v="0"/>
    <n v="0"/>
    <n v="1"/>
    <n v="0"/>
    <n v="0"/>
    <n v="0"/>
    <n v="3"/>
    <n v="11"/>
    <x v="0"/>
    <x v="14"/>
    <n v="2263"/>
    <n v="0"/>
    <n v="0"/>
    <n v="0"/>
    <n v="1"/>
    <n v="0"/>
    <n v="0"/>
    <n v="0"/>
    <n v="0"/>
    <n v="1"/>
    <n v="0"/>
    <x v="844"/>
    <n v="1814"/>
    <n v="1"/>
    <x v="3"/>
    <s v=""/>
    <n v="1168"/>
    <s v=""/>
    <s v=""/>
    <s v=""/>
  </r>
  <r>
    <s v="X63"/>
    <x v="1428"/>
    <n v="0"/>
    <n v="1"/>
    <x v="1"/>
    <n v="87"/>
    <n v="1073"/>
    <n v="0"/>
    <n v="629"/>
    <n v="145"/>
    <n v="37"/>
    <n v="37"/>
    <n v="1"/>
    <n v="10"/>
    <n v="5"/>
    <n v="13"/>
    <n v="6"/>
    <n v="0"/>
    <n v="0"/>
    <n v="1"/>
    <n v="0"/>
    <n v="0"/>
    <n v="0"/>
    <n v="3"/>
    <n v="11"/>
    <x v="0"/>
    <x v="24"/>
    <n v="2782"/>
    <n v="0"/>
    <n v="0"/>
    <n v="0"/>
    <n v="1"/>
    <n v="0"/>
    <n v="0"/>
    <n v="0"/>
    <n v="1"/>
    <n v="0"/>
    <n v="0"/>
    <x v="845"/>
    <n v="1847"/>
    <n v="1"/>
    <x v="3"/>
    <s v=""/>
    <n v="1073"/>
    <s v=""/>
    <s v=""/>
    <s v=""/>
  </r>
  <r>
    <s v="X67"/>
    <x v="1429"/>
    <n v="0"/>
    <n v="0"/>
    <x v="0"/>
    <n v="66"/>
    <n v="1206"/>
    <n v="55"/>
    <n v="445"/>
    <n v="168"/>
    <n v="18"/>
    <n v="18"/>
    <n v="1"/>
    <n v="2"/>
    <n v="4"/>
    <n v="12"/>
    <n v="1"/>
    <n v="0"/>
    <n v="0"/>
    <n v="1"/>
    <n v="0"/>
    <n v="0"/>
    <n v="0"/>
    <n v="3"/>
    <n v="11"/>
    <x v="0"/>
    <x v="14"/>
    <n v="2856"/>
    <n v="0"/>
    <n v="0"/>
    <n v="0"/>
    <n v="1"/>
    <n v="0"/>
    <n v="0"/>
    <n v="0"/>
    <n v="0"/>
    <n v="1"/>
    <n v="0"/>
    <x v="205"/>
    <n v="1874"/>
    <n v="1"/>
    <x v="3"/>
    <s v=""/>
    <n v="1206"/>
    <s v=""/>
    <s v=""/>
    <s v=""/>
  </r>
  <r>
    <s v="X83"/>
    <x v="1430"/>
    <n v="0"/>
    <n v="0"/>
    <x v="0"/>
    <n v="14"/>
    <n v="777"/>
    <n v="35"/>
    <n v="731"/>
    <n v="39"/>
    <n v="137"/>
    <n v="114"/>
    <n v="1"/>
    <n v="5"/>
    <n v="9"/>
    <n v="11"/>
    <n v="2"/>
    <n v="0"/>
    <n v="0"/>
    <n v="1"/>
    <n v="0"/>
    <n v="0"/>
    <n v="0"/>
    <n v="3"/>
    <n v="11"/>
    <x v="1"/>
    <x v="24"/>
    <n v="2804"/>
    <n v="0"/>
    <n v="0"/>
    <n v="0"/>
    <n v="1"/>
    <n v="0"/>
    <n v="0"/>
    <n v="0"/>
    <n v="1"/>
    <n v="0"/>
    <n v="0"/>
    <x v="846"/>
    <n v="1605"/>
    <n v="1"/>
    <x v="3"/>
    <s v=""/>
    <n v="777"/>
    <s v=""/>
    <s v=""/>
    <s v=""/>
  </r>
  <r>
    <s v="X87"/>
    <x v="1431"/>
    <n v="0"/>
    <n v="1"/>
    <x v="1"/>
    <n v="28"/>
    <n v="1001"/>
    <n v="17"/>
    <n v="572"/>
    <n v="93"/>
    <n v="125"/>
    <n v="17"/>
    <n v="7"/>
    <n v="11"/>
    <n v="11"/>
    <n v="5"/>
    <n v="7"/>
    <n v="0"/>
    <n v="0"/>
    <n v="0"/>
    <n v="0"/>
    <n v="0"/>
    <n v="0"/>
    <n v="3"/>
    <n v="11"/>
    <x v="1"/>
    <x v="23"/>
    <n v="2805"/>
    <n v="0"/>
    <n v="0"/>
    <n v="0"/>
    <n v="1"/>
    <n v="0"/>
    <n v="0"/>
    <n v="0"/>
    <n v="1"/>
    <n v="0"/>
    <n v="0"/>
    <x v="847"/>
    <n v="1791"/>
    <n v="0"/>
    <x v="3"/>
    <s v=""/>
    <n v="1001"/>
    <s v=""/>
    <s v=""/>
    <s v=""/>
  </r>
  <r>
    <s v="X90"/>
    <x v="1432"/>
    <n v="0"/>
    <n v="1"/>
    <x v="1"/>
    <n v="83"/>
    <n v="1396"/>
    <n v="0"/>
    <n v="322"/>
    <n v="46"/>
    <n v="35"/>
    <n v="17"/>
    <n v="1"/>
    <n v="4"/>
    <n v="9"/>
    <n v="4"/>
    <n v="6"/>
    <n v="0"/>
    <n v="0"/>
    <n v="0"/>
    <n v="0"/>
    <n v="0"/>
    <n v="0"/>
    <n v="3"/>
    <n v="11"/>
    <x v="0"/>
    <x v="10"/>
    <n v="2593"/>
    <n v="0"/>
    <n v="0"/>
    <n v="0"/>
    <n v="1"/>
    <n v="0"/>
    <n v="0"/>
    <n v="0"/>
    <n v="0"/>
    <n v="0"/>
    <n v="1"/>
    <x v="848"/>
    <n v="1782"/>
    <n v="0"/>
    <x v="3"/>
    <s v=""/>
    <n v="1396"/>
    <s v=""/>
    <s v=""/>
    <s v=""/>
  </r>
  <r>
    <s v="X94"/>
    <x v="1433"/>
    <n v="0"/>
    <n v="0"/>
    <x v="0"/>
    <n v="85"/>
    <n v="1142"/>
    <n v="51"/>
    <n v="415"/>
    <n v="90"/>
    <n v="69"/>
    <n v="37"/>
    <n v="1"/>
    <n v="7"/>
    <n v="8"/>
    <n v="11"/>
    <n v="3"/>
    <n v="1"/>
    <n v="0"/>
    <n v="0"/>
    <n v="1"/>
    <n v="0"/>
    <n v="0"/>
    <n v="3"/>
    <n v="11"/>
    <x v="0"/>
    <x v="42"/>
    <n v="2365"/>
    <n v="0"/>
    <n v="0"/>
    <n v="0"/>
    <n v="1"/>
    <n v="0"/>
    <n v="0"/>
    <n v="0"/>
    <n v="0"/>
    <n v="1"/>
    <n v="0"/>
    <x v="7"/>
    <n v="1730"/>
    <n v="2"/>
    <x v="3"/>
    <s v=""/>
    <n v="1142"/>
    <s v=""/>
    <s v=""/>
    <s v=""/>
  </r>
  <r>
    <s v="X96"/>
    <x v="1434"/>
    <n v="0"/>
    <n v="0"/>
    <x v="0"/>
    <n v="89"/>
    <n v="1252"/>
    <n v="0"/>
    <n v="465"/>
    <n v="46"/>
    <n v="35"/>
    <n v="0"/>
    <n v="1"/>
    <n v="4"/>
    <n v="5"/>
    <n v="8"/>
    <n v="1"/>
    <n v="0"/>
    <n v="1"/>
    <n v="1"/>
    <n v="0"/>
    <n v="0"/>
    <n v="0"/>
    <n v="3"/>
    <n v="11"/>
    <x v="0"/>
    <x v="48"/>
    <n v="2221"/>
    <n v="0"/>
    <n v="0"/>
    <n v="0"/>
    <n v="1"/>
    <n v="0"/>
    <n v="0"/>
    <n v="0"/>
    <n v="0"/>
    <n v="0"/>
    <n v="1"/>
    <x v="849"/>
    <n v="1798"/>
    <n v="2"/>
    <x v="3"/>
    <s v=""/>
    <n v="1252"/>
    <s v=""/>
    <s v=""/>
    <s v=""/>
  </r>
  <r>
    <s v="X107"/>
    <x v="1435"/>
    <n v="1"/>
    <n v="0"/>
    <x v="1"/>
    <n v="82"/>
    <n v="812"/>
    <n v="99"/>
    <n v="431"/>
    <n v="237"/>
    <n v="149"/>
    <n v="33"/>
    <n v="1"/>
    <n v="11"/>
    <n v="4"/>
    <n v="10"/>
    <n v="5"/>
    <n v="0"/>
    <n v="0"/>
    <n v="0"/>
    <n v="1"/>
    <n v="0"/>
    <n v="0"/>
    <n v="3"/>
    <n v="11"/>
    <x v="0"/>
    <x v="38"/>
    <n v="2201"/>
    <n v="0"/>
    <n v="0"/>
    <n v="0"/>
    <n v="1"/>
    <n v="0"/>
    <n v="0"/>
    <n v="0"/>
    <n v="1"/>
    <n v="0"/>
    <n v="0"/>
    <x v="850"/>
    <n v="1695"/>
    <n v="1"/>
    <x v="3"/>
    <s v=""/>
    <n v="812"/>
    <s v=""/>
    <s v=""/>
    <s v=""/>
  </r>
  <r>
    <s v="X112"/>
    <x v="1436"/>
    <n v="0"/>
    <n v="0"/>
    <x v="0"/>
    <n v="17"/>
    <n v="1239"/>
    <n v="17"/>
    <n v="413"/>
    <n v="23"/>
    <n v="34"/>
    <n v="17"/>
    <n v="1"/>
    <n v="5"/>
    <n v="6"/>
    <n v="5"/>
    <n v="2"/>
    <n v="0"/>
    <n v="1"/>
    <n v="1"/>
    <n v="0"/>
    <n v="0"/>
    <n v="0"/>
    <n v="3"/>
    <n v="11"/>
    <x v="1"/>
    <x v="18"/>
    <n v="2591"/>
    <n v="0"/>
    <n v="0"/>
    <n v="0"/>
    <n v="1"/>
    <n v="0"/>
    <n v="0"/>
    <n v="0"/>
    <n v="0"/>
    <n v="0"/>
    <n v="1"/>
    <x v="851"/>
    <n v="1709"/>
    <n v="2"/>
    <x v="3"/>
    <s v=""/>
    <n v="1239"/>
    <s v=""/>
    <s v=""/>
    <s v=""/>
  </r>
  <r>
    <s v="X113"/>
    <x v="1437"/>
    <n v="0"/>
    <n v="0"/>
    <x v="0"/>
    <n v="7"/>
    <n v="594"/>
    <n v="134"/>
    <n v="786"/>
    <n v="33"/>
    <n v="134"/>
    <n v="57"/>
    <n v="0"/>
    <n v="5"/>
    <n v="6"/>
    <n v="8"/>
    <n v="1"/>
    <n v="0"/>
    <n v="0"/>
    <n v="1"/>
    <n v="0"/>
    <n v="0"/>
    <n v="0"/>
    <n v="3"/>
    <n v="11"/>
    <x v="0"/>
    <x v="35"/>
    <n v="2336"/>
    <n v="0"/>
    <n v="0"/>
    <n v="0"/>
    <n v="1"/>
    <n v="0"/>
    <n v="0"/>
    <n v="0"/>
    <n v="1"/>
    <n v="0"/>
    <n v="0"/>
    <x v="852"/>
    <n v="1624"/>
    <n v="1"/>
    <x v="3"/>
    <s v=""/>
    <n v="594"/>
    <s v=""/>
    <s v=""/>
    <s v=""/>
  </r>
  <r>
    <s v="X116"/>
    <x v="1438"/>
    <n v="0"/>
    <n v="0"/>
    <x v="0"/>
    <n v="58"/>
    <n v="499"/>
    <n v="149"/>
    <n v="815"/>
    <n v="173"/>
    <n v="49"/>
    <n v="49"/>
    <n v="1"/>
    <n v="6"/>
    <n v="7"/>
    <n v="12"/>
    <n v="3"/>
    <n v="0"/>
    <n v="0"/>
    <n v="0"/>
    <n v="0"/>
    <n v="0"/>
    <n v="0"/>
    <n v="3"/>
    <n v="11"/>
    <x v="0"/>
    <x v="48"/>
    <n v="2468"/>
    <n v="0"/>
    <n v="0"/>
    <n v="0"/>
    <n v="1"/>
    <n v="0"/>
    <n v="0"/>
    <n v="0"/>
    <n v="1"/>
    <n v="0"/>
    <n v="0"/>
    <x v="853"/>
    <n v="1636"/>
    <n v="0"/>
    <x v="3"/>
    <s v=""/>
    <n v="499"/>
    <s v=""/>
    <s v=""/>
    <s v=""/>
  </r>
  <r>
    <s v="X118"/>
    <x v="1439"/>
    <n v="0"/>
    <n v="0"/>
    <x v="0"/>
    <n v="27"/>
    <n v="1308"/>
    <n v="0"/>
    <n v="396"/>
    <n v="23"/>
    <n v="0"/>
    <n v="0"/>
    <n v="1"/>
    <n v="5"/>
    <n v="7"/>
    <n v="4"/>
    <n v="3"/>
    <n v="0"/>
    <n v="1"/>
    <n v="0"/>
    <n v="0"/>
    <n v="1"/>
    <n v="0"/>
    <n v="3"/>
    <n v="11"/>
    <x v="0"/>
    <x v="7"/>
    <n v="2433"/>
    <n v="0"/>
    <n v="0"/>
    <n v="0"/>
    <n v="1"/>
    <n v="0"/>
    <n v="0"/>
    <n v="0"/>
    <n v="0"/>
    <n v="0"/>
    <n v="1"/>
    <x v="225"/>
    <n v="1727"/>
    <n v="2"/>
    <x v="3"/>
    <s v=""/>
    <n v="1308"/>
    <s v=""/>
    <s v=""/>
    <s v=""/>
  </r>
  <r>
    <s v="X121"/>
    <x v="1440"/>
    <n v="0"/>
    <n v="0"/>
    <x v="0"/>
    <n v="36"/>
    <n v="1009"/>
    <n v="181"/>
    <n v="104"/>
    <n v="202"/>
    <n v="21"/>
    <n v="207"/>
    <n v="0"/>
    <n v="9"/>
    <n v="8"/>
    <n v="13"/>
    <n v="3"/>
    <n v="0"/>
    <n v="0"/>
    <n v="1"/>
    <n v="1"/>
    <n v="0"/>
    <n v="0"/>
    <n v="3"/>
    <n v="11"/>
    <x v="1"/>
    <x v="5"/>
    <n v="2683"/>
    <n v="0"/>
    <n v="0"/>
    <n v="0"/>
    <n v="1"/>
    <n v="0"/>
    <n v="0"/>
    <n v="0"/>
    <n v="1"/>
    <n v="0"/>
    <n v="0"/>
    <x v="226"/>
    <n v="1310"/>
    <n v="2"/>
    <x v="3"/>
    <s v=""/>
    <n v="1009"/>
    <s v=""/>
    <s v=""/>
    <s v=""/>
  </r>
  <r>
    <s v="X122"/>
    <x v="1441"/>
    <n v="0"/>
    <n v="0"/>
    <x v="0"/>
    <n v="72"/>
    <n v="983"/>
    <n v="20"/>
    <n v="389"/>
    <n v="240"/>
    <n v="50"/>
    <n v="40"/>
    <n v="1"/>
    <n v="3"/>
    <n v="5"/>
    <n v="13"/>
    <n v="6"/>
    <n v="0"/>
    <n v="0"/>
    <n v="0"/>
    <n v="1"/>
    <n v="0"/>
    <n v="0"/>
    <n v="3"/>
    <n v="11"/>
    <x v="0"/>
    <x v="18"/>
    <n v="2651"/>
    <n v="0"/>
    <n v="0"/>
    <n v="0"/>
    <n v="1"/>
    <n v="0"/>
    <n v="0"/>
    <n v="0"/>
    <n v="1"/>
    <n v="0"/>
    <n v="0"/>
    <x v="667"/>
    <n v="1642"/>
    <n v="1"/>
    <x v="3"/>
    <s v=""/>
    <n v="983"/>
    <s v=""/>
    <s v=""/>
    <s v=""/>
  </r>
  <r>
    <s v="X140"/>
    <x v="1442"/>
    <n v="0"/>
    <n v="0"/>
    <x v="0"/>
    <n v="95"/>
    <n v="769"/>
    <n v="22"/>
    <n v="500"/>
    <n v="210"/>
    <n v="143"/>
    <n v="33"/>
    <n v="1"/>
    <n v="4"/>
    <n v="8"/>
    <n v="5"/>
    <n v="2"/>
    <n v="1"/>
    <n v="0"/>
    <n v="1"/>
    <n v="1"/>
    <n v="0"/>
    <n v="0"/>
    <n v="3"/>
    <n v="11"/>
    <x v="0"/>
    <x v="32"/>
    <n v="2444"/>
    <n v="0"/>
    <n v="0"/>
    <n v="0"/>
    <n v="1"/>
    <n v="0"/>
    <n v="0"/>
    <n v="0"/>
    <n v="1"/>
    <n v="0"/>
    <n v="0"/>
    <x v="235"/>
    <n v="1611"/>
    <n v="3"/>
    <x v="3"/>
    <s v=""/>
    <n v="769"/>
    <s v=""/>
    <s v=""/>
    <s v=""/>
  </r>
  <r>
    <s v="X142"/>
    <x v="1443"/>
    <n v="0"/>
    <n v="0"/>
    <x v="0"/>
    <n v="18"/>
    <n v="856"/>
    <n v="61"/>
    <n v="570"/>
    <n v="40"/>
    <n v="25"/>
    <n v="122"/>
    <n v="1"/>
    <n v="7"/>
    <n v="6"/>
    <n v="8"/>
    <n v="3"/>
    <n v="0"/>
    <n v="0"/>
    <n v="1"/>
    <n v="0"/>
    <n v="0"/>
    <n v="0"/>
    <n v="3"/>
    <n v="11"/>
    <x v="1"/>
    <x v="4"/>
    <n v="2642"/>
    <n v="0"/>
    <n v="0"/>
    <n v="0"/>
    <n v="1"/>
    <n v="0"/>
    <n v="0"/>
    <n v="0"/>
    <n v="1"/>
    <n v="0"/>
    <n v="0"/>
    <x v="854"/>
    <n v="1430"/>
    <n v="1"/>
    <x v="3"/>
    <s v=""/>
    <n v="856"/>
    <s v=""/>
    <s v=""/>
    <s v=""/>
  </r>
  <r>
    <s v="X145"/>
    <x v="1444"/>
    <n v="0"/>
    <n v="0"/>
    <x v="0"/>
    <n v="25"/>
    <n v="848"/>
    <n v="154"/>
    <n v="323"/>
    <n v="201"/>
    <n v="61"/>
    <n v="78"/>
    <n v="1"/>
    <n v="10"/>
    <n v="3"/>
    <n v="10"/>
    <n v="6"/>
    <n v="1"/>
    <n v="0"/>
    <n v="0"/>
    <n v="0"/>
    <n v="0"/>
    <n v="0"/>
    <n v="3"/>
    <n v="11"/>
    <x v="0"/>
    <x v="42"/>
    <n v="2665"/>
    <n v="0"/>
    <n v="0"/>
    <n v="0"/>
    <n v="1"/>
    <n v="0"/>
    <n v="0"/>
    <n v="0"/>
    <n v="1"/>
    <n v="0"/>
    <n v="0"/>
    <x v="855"/>
    <n v="1509"/>
    <n v="1"/>
    <x v="3"/>
    <s v=""/>
    <n v="848"/>
    <s v=""/>
    <s v=""/>
    <s v=""/>
  </r>
  <r>
    <s v="X147"/>
    <x v="1445"/>
    <n v="0"/>
    <n v="0"/>
    <x v="0"/>
    <n v="21"/>
    <n v="252"/>
    <n v="98"/>
    <n v="827"/>
    <n v="219"/>
    <n v="70"/>
    <n v="196"/>
    <n v="1"/>
    <n v="4"/>
    <n v="5"/>
    <n v="12"/>
    <n v="3"/>
    <n v="0"/>
    <n v="0"/>
    <n v="0"/>
    <n v="0"/>
    <n v="0"/>
    <n v="0"/>
    <n v="3"/>
    <n v="11"/>
    <x v="0"/>
    <x v="10"/>
    <n v="2558"/>
    <n v="0"/>
    <n v="0"/>
    <n v="0"/>
    <n v="1"/>
    <n v="0"/>
    <n v="0"/>
    <n v="0"/>
    <n v="1"/>
    <n v="0"/>
    <n v="0"/>
    <x v="13"/>
    <n v="1270"/>
    <n v="0"/>
    <x v="3"/>
    <s v=""/>
    <n v="252"/>
    <s v=""/>
    <s v=""/>
    <s v=""/>
  </r>
  <r>
    <s v="X161"/>
    <x v="1446"/>
    <n v="0"/>
    <n v="0"/>
    <x v="0"/>
    <n v="96"/>
    <n v="751"/>
    <n v="127"/>
    <n v="687"/>
    <n v="20"/>
    <n v="15"/>
    <n v="31"/>
    <n v="1"/>
    <n v="4"/>
    <n v="6"/>
    <n v="4"/>
    <n v="2"/>
    <n v="0"/>
    <n v="0"/>
    <n v="0"/>
    <n v="0"/>
    <n v="0"/>
    <n v="0"/>
    <n v="3"/>
    <n v="11"/>
    <x v="0"/>
    <x v="5"/>
    <n v="2166"/>
    <n v="0"/>
    <n v="0"/>
    <n v="0"/>
    <n v="1"/>
    <n v="0"/>
    <n v="0"/>
    <n v="0"/>
    <n v="0"/>
    <n v="1"/>
    <n v="0"/>
    <x v="856"/>
    <n v="1569"/>
    <n v="0"/>
    <x v="3"/>
    <s v=""/>
    <n v="751"/>
    <s v=""/>
    <s v=""/>
    <s v=""/>
  </r>
  <r>
    <s v="X162"/>
    <x v="1447"/>
    <n v="0"/>
    <n v="0"/>
    <x v="0"/>
    <n v="98"/>
    <n v="997"/>
    <n v="15"/>
    <n v="414"/>
    <n v="99"/>
    <n v="30"/>
    <n v="76"/>
    <n v="1"/>
    <n v="5"/>
    <n v="6"/>
    <n v="12"/>
    <n v="2"/>
    <n v="0"/>
    <n v="1"/>
    <n v="1"/>
    <n v="0"/>
    <n v="1"/>
    <n v="0"/>
    <n v="3"/>
    <n v="11"/>
    <x v="0"/>
    <x v="37"/>
    <n v="2427"/>
    <n v="0"/>
    <n v="0"/>
    <n v="0"/>
    <n v="1"/>
    <n v="0"/>
    <n v="0"/>
    <n v="0"/>
    <n v="1"/>
    <n v="0"/>
    <n v="0"/>
    <x v="856"/>
    <n v="1479"/>
    <n v="3"/>
    <x v="3"/>
    <s v=""/>
    <n v="997"/>
    <s v=""/>
    <s v=""/>
    <s v=""/>
  </r>
  <r>
    <s v="X164"/>
    <x v="1448"/>
    <n v="0"/>
    <n v="0"/>
    <x v="0"/>
    <n v="42"/>
    <n v="519"/>
    <n v="71"/>
    <n v="860"/>
    <n v="93"/>
    <n v="27"/>
    <n v="53"/>
    <n v="1"/>
    <n v="6"/>
    <n v="2"/>
    <n v="9"/>
    <n v="2"/>
    <n v="0"/>
    <n v="0"/>
    <n v="0"/>
    <n v="0"/>
    <n v="0"/>
    <n v="0"/>
    <n v="3"/>
    <n v="11"/>
    <x v="0"/>
    <x v="21"/>
    <n v="2303"/>
    <n v="0"/>
    <n v="0"/>
    <n v="0"/>
    <n v="1"/>
    <n v="0"/>
    <n v="0"/>
    <n v="0"/>
    <n v="1"/>
    <n v="0"/>
    <n v="0"/>
    <x v="857"/>
    <n v="1517"/>
    <n v="0"/>
    <x v="3"/>
    <s v=""/>
    <n v="519"/>
    <s v=""/>
    <s v=""/>
    <s v=""/>
  </r>
  <r>
    <s v="X171"/>
    <x v="1449"/>
    <n v="0"/>
    <n v="0"/>
    <x v="0"/>
    <n v="45"/>
    <n v="521"/>
    <n v="168"/>
    <n v="706"/>
    <n v="80"/>
    <n v="76"/>
    <n v="61"/>
    <n v="1"/>
    <n v="3"/>
    <n v="6"/>
    <n v="4"/>
    <n v="2"/>
    <n v="0"/>
    <n v="0"/>
    <n v="0"/>
    <n v="0"/>
    <n v="0"/>
    <n v="0"/>
    <n v="3"/>
    <n v="11"/>
    <x v="0"/>
    <x v="46"/>
    <n v="2689"/>
    <n v="0"/>
    <n v="0"/>
    <n v="0"/>
    <n v="1"/>
    <n v="0"/>
    <n v="0"/>
    <n v="0"/>
    <n v="0"/>
    <n v="1"/>
    <n v="0"/>
    <x v="858"/>
    <n v="1490"/>
    <n v="0"/>
    <x v="3"/>
    <s v=""/>
    <n v="521"/>
    <s v=""/>
    <s v=""/>
    <s v=""/>
  </r>
  <r>
    <s v="X172"/>
    <x v="1450"/>
    <n v="0"/>
    <n v="0"/>
    <x v="0"/>
    <n v="66"/>
    <n v="446"/>
    <n v="107"/>
    <n v="768"/>
    <n v="33"/>
    <n v="196"/>
    <n v="53"/>
    <n v="1"/>
    <n v="5"/>
    <n v="6"/>
    <n v="6"/>
    <n v="2"/>
    <n v="0"/>
    <n v="0"/>
    <n v="0"/>
    <n v="0"/>
    <n v="0"/>
    <n v="0"/>
    <n v="3"/>
    <n v="11"/>
    <x v="0"/>
    <x v="31"/>
    <n v="2456"/>
    <n v="0"/>
    <n v="0"/>
    <n v="0"/>
    <n v="1"/>
    <n v="0"/>
    <n v="0"/>
    <n v="0"/>
    <n v="1"/>
    <n v="0"/>
    <n v="0"/>
    <x v="859"/>
    <n v="1497"/>
    <n v="0"/>
    <x v="3"/>
    <s v=""/>
    <n v="446"/>
    <s v=""/>
    <s v=""/>
    <s v=""/>
  </r>
  <r>
    <s v="X175"/>
    <x v="1451"/>
    <n v="0"/>
    <n v="0"/>
    <x v="0"/>
    <n v="56"/>
    <n v="919"/>
    <n v="0"/>
    <n v="505"/>
    <n v="99"/>
    <n v="30"/>
    <n v="45"/>
    <n v="1"/>
    <n v="4"/>
    <n v="9"/>
    <n v="10"/>
    <n v="2"/>
    <n v="0"/>
    <n v="0"/>
    <n v="0"/>
    <n v="0"/>
    <n v="0"/>
    <n v="0"/>
    <n v="3"/>
    <n v="11"/>
    <x v="0"/>
    <x v="50"/>
    <n v="2425"/>
    <n v="0"/>
    <n v="0"/>
    <n v="0"/>
    <n v="1"/>
    <n v="0"/>
    <n v="0"/>
    <n v="0"/>
    <n v="0"/>
    <n v="0"/>
    <n v="1"/>
    <x v="860"/>
    <n v="1508"/>
    <n v="0"/>
    <x v="3"/>
    <s v=""/>
    <n v="919"/>
    <s v=""/>
    <s v=""/>
    <s v=""/>
  </r>
  <r>
    <s v="X183"/>
    <x v="1452"/>
    <n v="0"/>
    <n v="0"/>
    <x v="0"/>
    <n v="54"/>
    <n v="627"/>
    <n v="91"/>
    <n v="597"/>
    <n v="159"/>
    <n v="91"/>
    <n v="15"/>
    <n v="1"/>
    <n v="6"/>
    <n v="5"/>
    <n v="12"/>
    <n v="3"/>
    <n v="0"/>
    <n v="0"/>
    <n v="0"/>
    <n v="0"/>
    <n v="0"/>
    <n v="0"/>
    <n v="3"/>
    <n v="11"/>
    <x v="0"/>
    <x v="12"/>
    <n v="2643"/>
    <n v="0"/>
    <n v="0"/>
    <n v="0"/>
    <n v="1"/>
    <n v="0"/>
    <n v="0"/>
    <n v="0"/>
    <n v="1"/>
    <n v="0"/>
    <n v="0"/>
    <x v="861"/>
    <n v="1550"/>
    <n v="0"/>
    <x v="3"/>
    <s v=""/>
    <n v="627"/>
    <s v=""/>
    <s v=""/>
    <s v=""/>
  </r>
  <r>
    <s v="X186"/>
    <x v="1453"/>
    <n v="0"/>
    <n v="0"/>
    <x v="0"/>
    <n v="1"/>
    <n v="539"/>
    <n v="169"/>
    <n v="816"/>
    <n v="20"/>
    <n v="0"/>
    <n v="30"/>
    <n v="1"/>
    <n v="4"/>
    <n v="5"/>
    <n v="4"/>
    <n v="3"/>
    <n v="0"/>
    <n v="0"/>
    <n v="0"/>
    <n v="0"/>
    <n v="0"/>
    <n v="0"/>
    <n v="3"/>
    <n v="11"/>
    <x v="1"/>
    <x v="20"/>
    <n v="2693"/>
    <n v="0"/>
    <n v="0"/>
    <n v="0"/>
    <n v="1"/>
    <n v="0"/>
    <n v="0"/>
    <n v="0"/>
    <n v="1"/>
    <n v="0"/>
    <n v="0"/>
    <x v="862"/>
    <n v="1514"/>
    <n v="0"/>
    <x v="3"/>
    <s v=""/>
    <n v="539"/>
    <s v=""/>
    <s v=""/>
    <s v=""/>
  </r>
  <r>
    <s v="X187"/>
    <x v="1454"/>
    <n v="0"/>
    <n v="1"/>
    <x v="1"/>
    <n v="70"/>
    <n v="1224"/>
    <n v="28"/>
    <n v="140"/>
    <n v="0"/>
    <n v="14"/>
    <n v="168"/>
    <n v="3"/>
    <n v="3"/>
    <n v="3"/>
    <n v="5"/>
    <n v="6"/>
    <n v="0"/>
    <n v="1"/>
    <n v="1"/>
    <n v="0"/>
    <n v="0"/>
    <n v="0"/>
    <n v="3"/>
    <n v="11"/>
    <x v="0"/>
    <x v="10"/>
    <n v="2464"/>
    <n v="0"/>
    <n v="0"/>
    <n v="0"/>
    <n v="1"/>
    <n v="0"/>
    <n v="0"/>
    <n v="0"/>
    <n v="1"/>
    <n v="0"/>
    <n v="0"/>
    <x v="862"/>
    <n v="1238"/>
    <n v="2"/>
    <x v="3"/>
    <s v=""/>
    <n v="1224"/>
    <s v=""/>
    <s v=""/>
    <s v=""/>
  </r>
  <r>
    <s v="X188"/>
    <x v="1455"/>
    <n v="0"/>
    <n v="0"/>
    <x v="0"/>
    <n v="57"/>
    <n v="901"/>
    <n v="31"/>
    <n v="345"/>
    <n v="75"/>
    <n v="31"/>
    <n v="191"/>
    <n v="1"/>
    <n v="4"/>
    <n v="4"/>
    <n v="11"/>
    <n v="1"/>
    <n v="0"/>
    <n v="0"/>
    <n v="1"/>
    <n v="0"/>
    <n v="0"/>
    <n v="0"/>
    <n v="3"/>
    <n v="11"/>
    <x v="0"/>
    <x v="22"/>
    <n v="2572"/>
    <n v="0"/>
    <n v="0"/>
    <n v="0"/>
    <n v="1"/>
    <n v="0"/>
    <n v="0"/>
    <n v="0"/>
    <n v="1"/>
    <n v="0"/>
    <n v="0"/>
    <x v="862"/>
    <n v="1192"/>
    <n v="1"/>
    <x v="3"/>
    <s v=""/>
    <n v="901"/>
    <s v=""/>
    <s v=""/>
    <s v=""/>
  </r>
  <r>
    <s v="X191"/>
    <x v="1456"/>
    <n v="0"/>
    <n v="0"/>
    <x v="0"/>
    <n v="49"/>
    <n v="690"/>
    <n v="117"/>
    <n v="499"/>
    <n v="76"/>
    <n v="102"/>
    <n v="88"/>
    <n v="1"/>
    <n v="5"/>
    <n v="10"/>
    <n v="7"/>
    <n v="3"/>
    <n v="0"/>
    <n v="0"/>
    <n v="0"/>
    <n v="1"/>
    <n v="0"/>
    <n v="0"/>
    <n v="3"/>
    <n v="11"/>
    <x v="0"/>
    <x v="16"/>
    <n v="2423"/>
    <n v="0"/>
    <n v="0"/>
    <n v="0"/>
    <n v="1"/>
    <n v="0"/>
    <n v="0"/>
    <n v="0"/>
    <n v="1"/>
    <n v="0"/>
    <n v="0"/>
    <x v="681"/>
    <n v="1396"/>
    <n v="1"/>
    <x v="3"/>
    <s v=""/>
    <n v="690"/>
    <s v=""/>
    <s v=""/>
    <s v=""/>
  </r>
  <r>
    <s v="X194"/>
    <x v="1457"/>
    <n v="0"/>
    <n v="0"/>
    <x v="0"/>
    <n v="85"/>
    <n v="829"/>
    <n v="138"/>
    <n v="430"/>
    <n v="60"/>
    <n v="92"/>
    <n v="15"/>
    <n v="1"/>
    <n v="4"/>
    <n v="6"/>
    <n v="13"/>
    <n v="2"/>
    <n v="0"/>
    <n v="0"/>
    <n v="0"/>
    <n v="0"/>
    <n v="0"/>
    <n v="0"/>
    <n v="3"/>
    <n v="11"/>
    <x v="0"/>
    <x v="10"/>
    <n v="2782"/>
    <n v="0"/>
    <n v="0"/>
    <n v="0"/>
    <n v="1"/>
    <n v="0"/>
    <n v="0"/>
    <n v="0"/>
    <n v="0"/>
    <n v="1"/>
    <n v="0"/>
    <x v="863"/>
    <n v="1534"/>
    <n v="0"/>
    <x v="3"/>
    <s v=""/>
    <n v="829"/>
    <s v=""/>
    <s v=""/>
    <s v=""/>
  </r>
  <r>
    <s v="X195"/>
    <x v="1458"/>
    <n v="1"/>
    <n v="2"/>
    <x v="3"/>
    <n v="90"/>
    <n v="856"/>
    <n v="59"/>
    <n v="487"/>
    <n v="58"/>
    <n v="29"/>
    <n v="73"/>
    <n v="7"/>
    <n v="2"/>
    <n v="5"/>
    <n v="5"/>
    <n v="5"/>
    <n v="0"/>
    <n v="0"/>
    <n v="0"/>
    <n v="0"/>
    <n v="0"/>
    <n v="0"/>
    <n v="3"/>
    <n v="11"/>
    <x v="0"/>
    <x v="5"/>
    <n v="2606"/>
    <n v="0"/>
    <n v="0"/>
    <n v="0"/>
    <n v="1"/>
    <n v="0"/>
    <n v="0"/>
    <n v="0"/>
    <n v="1"/>
    <n v="0"/>
    <n v="0"/>
    <x v="864"/>
    <n v="1416"/>
    <n v="0"/>
    <x v="3"/>
    <s v=""/>
    <n v="856"/>
    <s v=""/>
    <s v=""/>
    <s v=""/>
  </r>
  <r>
    <s v="X203"/>
    <x v="1459"/>
    <n v="0"/>
    <n v="1"/>
    <x v="1"/>
    <n v="57"/>
    <n v="960"/>
    <n v="28"/>
    <n v="183"/>
    <n v="220"/>
    <n v="70"/>
    <n v="70"/>
    <n v="4"/>
    <n v="9"/>
    <n v="6"/>
    <n v="6"/>
    <n v="6"/>
    <n v="0"/>
    <n v="0"/>
    <n v="0"/>
    <n v="0"/>
    <n v="0"/>
    <n v="0"/>
    <n v="3"/>
    <n v="11"/>
    <x v="0"/>
    <x v="28"/>
    <n v="2767"/>
    <n v="0"/>
    <n v="0"/>
    <n v="0"/>
    <n v="1"/>
    <n v="0"/>
    <n v="0"/>
    <n v="0"/>
    <n v="0"/>
    <n v="1"/>
    <n v="0"/>
    <x v="865"/>
    <n v="1391"/>
    <n v="0"/>
    <x v="3"/>
    <s v=""/>
    <n v="960"/>
    <s v=""/>
    <s v=""/>
    <s v=""/>
  </r>
  <r>
    <s v="X219"/>
    <x v="1460"/>
    <n v="0"/>
    <n v="0"/>
    <x v="0"/>
    <n v="68"/>
    <n v="438"/>
    <n v="169"/>
    <n v="565"/>
    <n v="91"/>
    <n v="169"/>
    <n v="70"/>
    <n v="1"/>
    <n v="2"/>
    <n v="3"/>
    <n v="6"/>
    <n v="7"/>
    <n v="0"/>
    <n v="0"/>
    <n v="0"/>
    <n v="1"/>
    <n v="0"/>
    <n v="0"/>
    <n v="3"/>
    <n v="11"/>
    <x v="0"/>
    <x v="49"/>
    <n v="2684"/>
    <n v="0"/>
    <n v="0"/>
    <n v="0"/>
    <n v="1"/>
    <n v="0"/>
    <n v="0"/>
    <n v="0"/>
    <n v="1"/>
    <n v="0"/>
    <n v="0"/>
    <x v="866"/>
    <n v="1362"/>
    <n v="1"/>
    <x v="3"/>
    <s v=""/>
    <n v="438"/>
    <s v=""/>
    <s v=""/>
    <s v=""/>
  </r>
  <r>
    <s v="X221"/>
    <x v="1461"/>
    <n v="0"/>
    <n v="0"/>
    <x v="0"/>
    <n v="72"/>
    <n v="410"/>
    <n v="73"/>
    <n v="747"/>
    <n v="76"/>
    <n v="161"/>
    <n v="30"/>
    <n v="0"/>
    <n v="5"/>
    <n v="5"/>
    <n v="12"/>
    <n v="1"/>
    <n v="0"/>
    <n v="0"/>
    <n v="0"/>
    <n v="0"/>
    <n v="0"/>
    <n v="0"/>
    <n v="3"/>
    <n v="11"/>
    <x v="0"/>
    <x v="38"/>
    <n v="2377"/>
    <n v="0"/>
    <n v="0"/>
    <n v="0"/>
    <n v="1"/>
    <n v="0"/>
    <n v="0"/>
    <n v="0"/>
    <n v="0"/>
    <n v="0"/>
    <n v="1"/>
    <x v="867"/>
    <n v="1437"/>
    <n v="0"/>
    <x v="3"/>
    <s v=""/>
    <n v="410"/>
    <s v=""/>
    <s v=""/>
    <s v=""/>
  </r>
  <r>
    <s v="X222"/>
    <x v="1462"/>
    <n v="0"/>
    <n v="0"/>
    <x v="0"/>
    <n v="89"/>
    <n v="518"/>
    <n v="42"/>
    <n v="742"/>
    <n v="55"/>
    <n v="56"/>
    <n v="84"/>
    <n v="1"/>
    <n v="6"/>
    <n v="10"/>
    <n v="5"/>
    <n v="2"/>
    <n v="0"/>
    <n v="0"/>
    <n v="0"/>
    <n v="0"/>
    <n v="0"/>
    <n v="0"/>
    <n v="3"/>
    <n v="11"/>
    <x v="0"/>
    <x v="37"/>
    <n v="2339"/>
    <n v="0"/>
    <n v="0"/>
    <n v="0"/>
    <n v="1"/>
    <n v="0"/>
    <n v="0"/>
    <n v="0"/>
    <n v="0"/>
    <n v="0"/>
    <n v="1"/>
    <x v="867"/>
    <n v="1329"/>
    <n v="0"/>
    <x v="3"/>
    <s v=""/>
    <n v="518"/>
    <s v=""/>
    <s v=""/>
    <s v=""/>
  </r>
  <r>
    <s v="X224"/>
    <x v="1463"/>
    <n v="0"/>
    <n v="0"/>
    <x v="0"/>
    <n v="25"/>
    <n v="795"/>
    <n v="0"/>
    <n v="545"/>
    <n v="95"/>
    <n v="58"/>
    <n v="0"/>
    <n v="1"/>
    <n v="8"/>
    <n v="4"/>
    <n v="10"/>
    <n v="6"/>
    <n v="0"/>
    <n v="0"/>
    <n v="0"/>
    <n v="1"/>
    <n v="0"/>
    <n v="0"/>
    <n v="3"/>
    <n v="11"/>
    <x v="0"/>
    <x v="16"/>
    <n v="2391"/>
    <n v="0"/>
    <n v="0"/>
    <n v="0"/>
    <n v="1"/>
    <n v="0"/>
    <n v="0"/>
    <n v="0"/>
    <n v="1"/>
    <n v="0"/>
    <n v="0"/>
    <x v="868"/>
    <n v="1493"/>
    <n v="1"/>
    <x v="3"/>
    <s v=""/>
    <n v="795"/>
    <s v=""/>
    <s v=""/>
    <s v=""/>
  </r>
  <r>
    <s v="X227"/>
    <x v="1464"/>
    <n v="0"/>
    <n v="0"/>
    <x v="0"/>
    <n v="91"/>
    <n v="794"/>
    <n v="73"/>
    <n v="573"/>
    <n v="0"/>
    <n v="29"/>
    <n v="14"/>
    <n v="1"/>
    <n v="4"/>
    <n v="8"/>
    <n v="10"/>
    <n v="2"/>
    <n v="0"/>
    <n v="0"/>
    <n v="0"/>
    <n v="0"/>
    <n v="0"/>
    <n v="0"/>
    <n v="3"/>
    <n v="11"/>
    <x v="0"/>
    <x v="34"/>
    <n v="2615"/>
    <n v="0"/>
    <n v="0"/>
    <n v="0"/>
    <n v="1"/>
    <n v="0"/>
    <n v="0"/>
    <n v="0"/>
    <n v="0"/>
    <n v="0"/>
    <n v="1"/>
    <x v="869"/>
    <n v="1455"/>
    <n v="0"/>
    <x v="3"/>
    <s v=""/>
    <n v="794"/>
    <s v=""/>
    <s v=""/>
    <s v=""/>
  </r>
  <r>
    <s v="X228"/>
    <x v="1465"/>
    <n v="0"/>
    <n v="0"/>
    <x v="0"/>
    <n v="21"/>
    <n v="796"/>
    <n v="14"/>
    <n v="590"/>
    <n v="38"/>
    <n v="44"/>
    <n v="0"/>
    <n v="1"/>
    <n v="4"/>
    <n v="5"/>
    <n v="13"/>
    <n v="3"/>
    <n v="0"/>
    <n v="1"/>
    <n v="0"/>
    <n v="0"/>
    <n v="0"/>
    <n v="0"/>
    <n v="3"/>
    <n v="11"/>
    <x v="0"/>
    <x v="0"/>
    <n v="2628"/>
    <n v="0"/>
    <n v="0"/>
    <n v="0"/>
    <n v="1"/>
    <n v="0"/>
    <n v="0"/>
    <n v="0"/>
    <n v="0"/>
    <n v="0"/>
    <n v="1"/>
    <x v="870"/>
    <n v="1482"/>
    <n v="1"/>
    <x v="3"/>
    <s v=""/>
    <n v="796"/>
    <s v=""/>
    <s v=""/>
    <s v=""/>
  </r>
  <r>
    <s v="X235"/>
    <x v="1466"/>
    <n v="0"/>
    <n v="1"/>
    <x v="1"/>
    <n v="23"/>
    <n v="736"/>
    <n v="114"/>
    <n v="279"/>
    <n v="82"/>
    <n v="76"/>
    <n v="190"/>
    <n v="6"/>
    <n v="5"/>
    <n v="6"/>
    <n v="8"/>
    <n v="3"/>
    <n v="0"/>
    <n v="0"/>
    <n v="0"/>
    <n v="0"/>
    <n v="0"/>
    <n v="0"/>
    <n v="3"/>
    <n v="11"/>
    <x v="0"/>
    <x v="25"/>
    <n v="2732"/>
    <n v="0"/>
    <n v="0"/>
    <n v="0"/>
    <n v="1"/>
    <n v="0"/>
    <n v="0"/>
    <n v="0"/>
    <n v="1"/>
    <n v="0"/>
    <n v="0"/>
    <x v="22"/>
    <n v="1097"/>
    <n v="0"/>
    <x v="3"/>
    <s v=""/>
    <n v="736"/>
    <s v=""/>
    <s v=""/>
    <s v=""/>
  </r>
  <r>
    <s v="X238"/>
    <x v="1467"/>
    <n v="0"/>
    <n v="1"/>
    <x v="1"/>
    <n v="29"/>
    <n v="846"/>
    <n v="84"/>
    <n v="352"/>
    <n v="91"/>
    <n v="56"/>
    <n v="42"/>
    <n v="4"/>
    <n v="9"/>
    <n v="4"/>
    <n v="8"/>
    <n v="5"/>
    <n v="0"/>
    <n v="0"/>
    <n v="0"/>
    <n v="0"/>
    <n v="0"/>
    <n v="0"/>
    <n v="3"/>
    <n v="11"/>
    <x v="0"/>
    <x v="5"/>
    <n v="2688"/>
    <n v="0"/>
    <n v="0"/>
    <n v="0"/>
    <n v="1"/>
    <n v="0"/>
    <n v="0"/>
    <n v="0"/>
    <n v="1"/>
    <n v="0"/>
    <n v="0"/>
    <x v="871"/>
    <n v="1387"/>
    <n v="0"/>
    <x v="3"/>
    <s v=""/>
    <n v="846"/>
    <s v=""/>
    <s v=""/>
    <s v=""/>
  </r>
  <r>
    <s v="X240"/>
    <x v="1468"/>
    <n v="0"/>
    <n v="0"/>
    <x v="0"/>
    <n v="21"/>
    <n v="380"/>
    <n v="98"/>
    <n v="733"/>
    <n v="110"/>
    <n v="112"/>
    <n v="28"/>
    <n v="1"/>
    <n v="8"/>
    <n v="8"/>
    <n v="5"/>
    <n v="3"/>
    <n v="0"/>
    <n v="0"/>
    <n v="1"/>
    <n v="0"/>
    <n v="0"/>
    <n v="0"/>
    <n v="3"/>
    <n v="11"/>
    <x v="1"/>
    <x v="10"/>
    <n v="2524"/>
    <n v="0"/>
    <n v="0"/>
    <n v="0"/>
    <n v="1"/>
    <n v="0"/>
    <n v="0"/>
    <n v="0"/>
    <n v="1"/>
    <n v="0"/>
    <n v="0"/>
    <x v="872"/>
    <n v="1405"/>
    <n v="1"/>
    <x v="3"/>
    <s v=""/>
    <n v="380"/>
    <s v=""/>
    <s v=""/>
    <s v=""/>
  </r>
  <r>
    <s v="X242"/>
    <x v="1469"/>
    <n v="0"/>
    <n v="1"/>
    <x v="1"/>
    <n v="96"/>
    <n v="897"/>
    <n v="126"/>
    <n v="196"/>
    <n v="91"/>
    <n v="112"/>
    <n v="37"/>
    <n v="3"/>
    <n v="10"/>
    <n v="4"/>
    <n v="7"/>
    <n v="6"/>
    <n v="0"/>
    <n v="0"/>
    <n v="0"/>
    <n v="0"/>
    <n v="0"/>
    <n v="0"/>
    <n v="3"/>
    <n v="11"/>
    <x v="0"/>
    <x v="9"/>
    <n v="2828"/>
    <n v="0"/>
    <n v="0"/>
    <n v="0"/>
    <n v="1"/>
    <n v="0"/>
    <n v="0"/>
    <n v="0"/>
    <n v="1"/>
    <n v="0"/>
    <n v="0"/>
    <x v="873"/>
    <n v="1385"/>
    <n v="0"/>
    <x v="3"/>
    <s v=""/>
    <n v="897"/>
    <s v=""/>
    <s v=""/>
    <s v=""/>
  </r>
  <r>
    <s v="X243"/>
    <x v="1470"/>
    <n v="0"/>
    <n v="0"/>
    <x v="0"/>
    <n v="35"/>
    <n v="482"/>
    <n v="147"/>
    <n v="509"/>
    <n v="104"/>
    <n v="107"/>
    <n v="107"/>
    <n v="1"/>
    <n v="3"/>
    <n v="5"/>
    <n v="12"/>
    <n v="1"/>
    <n v="0"/>
    <n v="0"/>
    <n v="1"/>
    <n v="0"/>
    <n v="0"/>
    <n v="0"/>
    <n v="3"/>
    <n v="11"/>
    <x v="0"/>
    <x v="25"/>
    <n v="2268"/>
    <n v="0"/>
    <n v="0"/>
    <n v="0"/>
    <n v="1"/>
    <n v="0"/>
    <n v="0"/>
    <n v="0"/>
    <n v="1"/>
    <n v="0"/>
    <n v="0"/>
    <x v="874"/>
    <n v="1242"/>
    <n v="1"/>
    <x v="3"/>
    <s v=""/>
    <n v="482"/>
    <s v=""/>
    <s v=""/>
    <s v=""/>
  </r>
  <r>
    <s v="X249"/>
    <x v="1471"/>
    <n v="0"/>
    <n v="1"/>
    <x v="1"/>
    <n v="16"/>
    <n v="931"/>
    <n v="56"/>
    <n v="253"/>
    <n v="91"/>
    <n v="98"/>
    <n v="14"/>
    <n v="4"/>
    <n v="9"/>
    <n v="5"/>
    <n v="7"/>
    <n v="5"/>
    <n v="0"/>
    <n v="0"/>
    <n v="0"/>
    <n v="0"/>
    <n v="0"/>
    <n v="0"/>
    <n v="3"/>
    <n v="11"/>
    <x v="0"/>
    <x v="14"/>
    <n v="2752"/>
    <n v="0"/>
    <n v="0"/>
    <n v="0"/>
    <n v="1"/>
    <n v="0"/>
    <n v="0"/>
    <n v="0"/>
    <n v="1"/>
    <n v="0"/>
    <n v="0"/>
    <x v="266"/>
    <n v="1415"/>
    <n v="0"/>
    <x v="3"/>
    <s v=""/>
    <n v="931"/>
    <s v=""/>
    <s v=""/>
    <s v=""/>
  </r>
  <r>
    <s v="X252"/>
    <x v="1472"/>
    <n v="0"/>
    <n v="0"/>
    <x v="0"/>
    <n v="56"/>
    <n v="709"/>
    <n v="93"/>
    <n v="374"/>
    <n v="104"/>
    <n v="80"/>
    <n v="80"/>
    <n v="1"/>
    <n v="8"/>
    <n v="6"/>
    <n v="6"/>
    <n v="3"/>
    <n v="0"/>
    <n v="0"/>
    <n v="0"/>
    <n v="0"/>
    <n v="0"/>
    <n v="0"/>
    <n v="3"/>
    <n v="11"/>
    <x v="0"/>
    <x v="35"/>
    <n v="2217"/>
    <n v="0"/>
    <n v="0"/>
    <n v="0"/>
    <n v="1"/>
    <n v="0"/>
    <n v="0"/>
    <n v="0"/>
    <n v="1"/>
    <n v="0"/>
    <n v="0"/>
    <x v="875"/>
    <n v="1280"/>
    <n v="0"/>
    <x v="3"/>
    <s v=""/>
    <n v="709"/>
    <s v=""/>
    <s v=""/>
    <s v=""/>
  </r>
  <r>
    <s v="X258"/>
    <x v="1473"/>
    <n v="0"/>
    <n v="0"/>
    <x v="0"/>
    <n v="13"/>
    <n v="298"/>
    <n v="27"/>
    <n v="697"/>
    <n v="216"/>
    <n v="24"/>
    <n v="166"/>
    <n v="1"/>
    <n v="4"/>
    <n v="6"/>
    <n v="5"/>
    <n v="2"/>
    <n v="0"/>
    <n v="0"/>
    <n v="0"/>
    <n v="0"/>
    <n v="0"/>
    <n v="0"/>
    <n v="3"/>
    <n v="11"/>
    <x v="1"/>
    <x v="38"/>
    <n v="2658"/>
    <n v="0"/>
    <n v="0"/>
    <n v="0"/>
    <n v="1"/>
    <n v="0"/>
    <n v="0"/>
    <n v="0"/>
    <n v="1"/>
    <n v="0"/>
    <n v="0"/>
    <x v="268"/>
    <n v="1096"/>
    <n v="0"/>
    <x v="3"/>
    <s v=""/>
    <n v="298"/>
    <s v=""/>
    <s v=""/>
    <s v=""/>
  </r>
  <r>
    <s v="X277"/>
    <x v="1474"/>
    <n v="0"/>
    <n v="0"/>
    <x v="0"/>
    <n v="89"/>
    <n v="734"/>
    <n v="22"/>
    <n v="350"/>
    <n v="151"/>
    <n v="25"/>
    <n v="100"/>
    <n v="1"/>
    <n v="3"/>
    <n v="9"/>
    <n v="13"/>
    <n v="1"/>
    <n v="0"/>
    <n v="0"/>
    <n v="1"/>
    <n v="0"/>
    <n v="0"/>
    <n v="0"/>
    <n v="3"/>
    <n v="11"/>
    <x v="0"/>
    <x v="13"/>
    <n v="2477"/>
    <n v="0"/>
    <n v="0"/>
    <n v="0"/>
    <n v="1"/>
    <n v="0"/>
    <n v="1"/>
    <n v="0"/>
    <n v="0"/>
    <n v="0"/>
    <n v="0"/>
    <x v="280"/>
    <n v="1182"/>
    <n v="1"/>
    <x v="3"/>
    <s v=""/>
    <n v="734"/>
    <s v=""/>
    <s v=""/>
    <s v=""/>
  </r>
  <r>
    <s v="X278"/>
    <x v="1475"/>
    <n v="0"/>
    <n v="0"/>
    <x v="0"/>
    <n v="10"/>
    <n v="997"/>
    <n v="26"/>
    <n v="269"/>
    <n v="34"/>
    <n v="13"/>
    <n v="42"/>
    <n v="1"/>
    <n v="10"/>
    <n v="4"/>
    <n v="6"/>
    <n v="4"/>
    <n v="0"/>
    <n v="1"/>
    <n v="1"/>
    <n v="0"/>
    <n v="0"/>
    <n v="0"/>
    <n v="3"/>
    <n v="11"/>
    <x v="1"/>
    <x v="33"/>
    <n v="2654"/>
    <n v="0"/>
    <n v="0"/>
    <n v="0"/>
    <n v="1"/>
    <n v="0"/>
    <n v="0"/>
    <n v="0"/>
    <n v="1"/>
    <n v="0"/>
    <n v="0"/>
    <x v="876"/>
    <n v="1297"/>
    <n v="2"/>
    <x v="3"/>
    <s v=""/>
    <n v="997"/>
    <s v=""/>
    <s v=""/>
    <s v=""/>
  </r>
  <r>
    <s v="X281"/>
    <x v="257"/>
    <n v="0"/>
    <n v="0"/>
    <x v="0"/>
    <n v="11"/>
    <n v="966"/>
    <n v="26"/>
    <n v="282"/>
    <n v="52"/>
    <n v="26"/>
    <n v="26"/>
    <n v="1"/>
    <n v="2"/>
    <n v="7"/>
    <n v="11"/>
    <n v="5"/>
    <n v="0"/>
    <n v="1"/>
    <n v="1"/>
    <n v="1"/>
    <n v="1"/>
    <n v="0"/>
    <n v="3"/>
    <n v="11"/>
    <x v="0"/>
    <x v="52"/>
    <n v="2294"/>
    <n v="0"/>
    <n v="0"/>
    <n v="0"/>
    <n v="1"/>
    <n v="0"/>
    <n v="0"/>
    <n v="0"/>
    <n v="1"/>
    <n v="0"/>
    <n v="0"/>
    <x v="877"/>
    <n v="1326"/>
    <n v="4"/>
    <x v="3"/>
    <s v=""/>
    <n v="966"/>
    <s v=""/>
    <s v=""/>
    <s v=""/>
  </r>
  <r>
    <s v="X282"/>
    <x v="1476"/>
    <n v="0"/>
    <n v="1"/>
    <x v="1"/>
    <n v="14"/>
    <n v="1043"/>
    <n v="24"/>
    <n v="97"/>
    <n v="32"/>
    <n v="24"/>
    <n v="157"/>
    <n v="2"/>
    <n v="3"/>
    <n v="5"/>
    <n v="10"/>
    <n v="6"/>
    <n v="0"/>
    <n v="0"/>
    <n v="0"/>
    <n v="0"/>
    <n v="0"/>
    <n v="0"/>
    <n v="3"/>
    <n v="11"/>
    <x v="0"/>
    <x v="20"/>
    <n v="2429"/>
    <n v="0"/>
    <n v="0"/>
    <n v="0"/>
    <n v="1"/>
    <n v="0"/>
    <n v="0"/>
    <n v="0"/>
    <n v="0"/>
    <n v="0"/>
    <n v="1"/>
    <x v="878"/>
    <n v="1063"/>
    <n v="0"/>
    <x v="3"/>
    <s v=""/>
    <n v="1043"/>
    <s v=""/>
    <s v=""/>
    <s v=""/>
  </r>
  <r>
    <s v="X284"/>
    <x v="1477"/>
    <n v="0"/>
    <n v="0"/>
    <x v="0"/>
    <n v="6"/>
    <n v="303"/>
    <n v="23"/>
    <n v="751"/>
    <n v="82"/>
    <n v="26"/>
    <n v="191"/>
    <n v="1"/>
    <n v="6"/>
    <n v="5"/>
    <n v="13"/>
    <n v="4"/>
    <n v="0"/>
    <n v="0"/>
    <n v="0"/>
    <n v="0"/>
    <n v="0"/>
    <n v="0"/>
    <n v="3"/>
    <n v="11"/>
    <x v="1"/>
    <x v="48"/>
    <n v="2688"/>
    <n v="0"/>
    <n v="0"/>
    <n v="0"/>
    <n v="1"/>
    <n v="0"/>
    <n v="0"/>
    <n v="0"/>
    <n v="1"/>
    <n v="0"/>
    <n v="0"/>
    <x v="282"/>
    <n v="994"/>
    <n v="0"/>
    <x v="3"/>
    <s v=""/>
    <n v="303"/>
    <s v=""/>
    <s v=""/>
    <s v=""/>
  </r>
  <r>
    <s v="X286"/>
    <x v="1478"/>
    <n v="0"/>
    <n v="1"/>
    <x v="1"/>
    <n v="62"/>
    <n v="1241"/>
    <n v="0"/>
    <n v="80"/>
    <n v="0"/>
    <n v="13"/>
    <n v="40"/>
    <n v="3"/>
    <n v="3"/>
    <n v="6"/>
    <n v="11"/>
    <n v="8"/>
    <n v="0"/>
    <n v="1"/>
    <n v="0"/>
    <n v="0"/>
    <n v="1"/>
    <n v="0"/>
    <n v="3"/>
    <n v="11"/>
    <x v="0"/>
    <x v="22"/>
    <n v="2834"/>
    <n v="0"/>
    <n v="0"/>
    <n v="0"/>
    <n v="1"/>
    <n v="0"/>
    <n v="0"/>
    <n v="0"/>
    <n v="0"/>
    <n v="1"/>
    <n v="0"/>
    <x v="879"/>
    <n v="1294"/>
    <n v="2"/>
    <x v="3"/>
    <s v=""/>
    <n v="1241"/>
    <s v=""/>
    <s v=""/>
    <s v=""/>
  </r>
  <r>
    <s v="X287"/>
    <x v="1479"/>
    <n v="0"/>
    <n v="0"/>
    <x v="0"/>
    <n v="41"/>
    <n v="913"/>
    <n v="26"/>
    <n v="376"/>
    <n v="17"/>
    <n v="26"/>
    <n v="13"/>
    <n v="1"/>
    <n v="3"/>
    <n v="6"/>
    <n v="11"/>
    <n v="1"/>
    <n v="0"/>
    <n v="1"/>
    <n v="1"/>
    <n v="0"/>
    <n v="0"/>
    <n v="0"/>
    <n v="3"/>
    <n v="11"/>
    <x v="0"/>
    <x v="16"/>
    <n v="2316"/>
    <n v="0"/>
    <n v="0"/>
    <n v="0"/>
    <n v="1"/>
    <n v="0"/>
    <n v="0"/>
    <n v="0"/>
    <n v="0"/>
    <n v="1"/>
    <n v="0"/>
    <x v="698"/>
    <n v="1345"/>
    <n v="2"/>
    <x v="3"/>
    <s v=""/>
    <n v="913"/>
    <s v=""/>
    <s v=""/>
    <s v=""/>
  </r>
  <r>
    <s v="X290"/>
    <x v="1480"/>
    <n v="0"/>
    <n v="0"/>
    <x v="0"/>
    <n v="47"/>
    <n v="240"/>
    <n v="132"/>
    <n v="445"/>
    <n v="250"/>
    <n v="192"/>
    <n v="108"/>
    <n v="1"/>
    <n v="3"/>
    <n v="7"/>
    <n v="8"/>
    <n v="1"/>
    <n v="0"/>
    <n v="0"/>
    <n v="0"/>
    <n v="0"/>
    <n v="0"/>
    <n v="0"/>
    <n v="3"/>
    <n v="11"/>
    <x v="0"/>
    <x v="3"/>
    <n v="2431"/>
    <n v="0"/>
    <n v="0"/>
    <n v="0"/>
    <n v="1"/>
    <n v="0"/>
    <n v="0"/>
    <n v="0"/>
    <n v="1"/>
    <n v="0"/>
    <n v="0"/>
    <x v="880"/>
    <n v="1151"/>
    <n v="0"/>
    <x v="3"/>
    <s v=""/>
    <n v="240"/>
    <s v=""/>
    <s v=""/>
    <s v=""/>
  </r>
  <r>
    <s v="X294"/>
    <x v="1481"/>
    <n v="0"/>
    <n v="0"/>
    <x v="0"/>
    <n v="6"/>
    <n v="595"/>
    <n v="97"/>
    <n v="291"/>
    <n v="127"/>
    <n v="133"/>
    <n v="121"/>
    <n v="1"/>
    <n v="11"/>
    <n v="5"/>
    <n v="12"/>
    <n v="6"/>
    <n v="0"/>
    <n v="0"/>
    <n v="0"/>
    <n v="0"/>
    <n v="0"/>
    <n v="0"/>
    <n v="3"/>
    <n v="11"/>
    <x v="0"/>
    <x v="19"/>
    <n v="2821"/>
    <n v="0"/>
    <n v="0"/>
    <n v="0"/>
    <n v="1"/>
    <n v="0"/>
    <n v="0"/>
    <n v="0"/>
    <n v="1"/>
    <n v="0"/>
    <n v="0"/>
    <x v="881"/>
    <n v="1122"/>
    <n v="0"/>
    <x v="3"/>
    <s v=""/>
    <n v="595"/>
    <s v=""/>
    <s v=""/>
    <s v=""/>
  </r>
  <r>
    <s v="X296"/>
    <x v="1482"/>
    <n v="0"/>
    <n v="0"/>
    <x v="0"/>
    <n v="57"/>
    <n v="586"/>
    <n v="66"/>
    <n v="653"/>
    <n v="17"/>
    <n v="0"/>
    <n v="26"/>
    <n v="1"/>
    <n v="5"/>
    <n v="9"/>
    <n v="6"/>
    <n v="2"/>
    <n v="0"/>
    <n v="0"/>
    <n v="0"/>
    <n v="0"/>
    <n v="0"/>
    <n v="0"/>
    <n v="3"/>
    <n v="11"/>
    <x v="0"/>
    <x v="36"/>
    <n v="2206"/>
    <n v="0"/>
    <n v="0"/>
    <n v="0"/>
    <n v="1"/>
    <n v="0"/>
    <n v="0"/>
    <n v="0"/>
    <n v="0"/>
    <n v="0"/>
    <n v="1"/>
    <x v="286"/>
    <n v="1296"/>
    <n v="0"/>
    <x v="3"/>
    <s v=""/>
    <n v="586"/>
    <s v=""/>
    <s v=""/>
    <s v=""/>
  </r>
  <r>
    <s v="X298"/>
    <x v="1483"/>
    <n v="0"/>
    <n v="0"/>
    <x v="0"/>
    <n v="40"/>
    <n v="760"/>
    <n v="40"/>
    <n v="480"/>
    <n v="0"/>
    <n v="40"/>
    <n v="26"/>
    <n v="1"/>
    <n v="3"/>
    <n v="5"/>
    <n v="12"/>
    <n v="1"/>
    <n v="0"/>
    <n v="0"/>
    <n v="1"/>
    <n v="1"/>
    <n v="0"/>
    <n v="0"/>
    <n v="3"/>
    <n v="11"/>
    <x v="0"/>
    <x v="40"/>
    <n v="2203"/>
    <n v="0"/>
    <n v="0"/>
    <n v="0"/>
    <n v="1"/>
    <n v="0"/>
    <n v="0"/>
    <n v="0"/>
    <n v="0"/>
    <n v="0"/>
    <n v="1"/>
    <x v="882"/>
    <n v="1294"/>
    <n v="2"/>
    <x v="3"/>
    <s v=""/>
    <n v="760"/>
    <s v=""/>
    <s v=""/>
    <s v=""/>
  </r>
  <r>
    <s v="X302"/>
    <x v="1484"/>
    <n v="0"/>
    <n v="1"/>
    <x v="1"/>
    <n v="26"/>
    <n v="509"/>
    <n v="133"/>
    <n v="497"/>
    <n v="78"/>
    <n v="24"/>
    <n v="97"/>
    <n v="2"/>
    <n v="7"/>
    <n v="5"/>
    <n v="6"/>
    <n v="4"/>
    <n v="0"/>
    <n v="0"/>
    <n v="0"/>
    <n v="0"/>
    <n v="0"/>
    <n v="0"/>
    <n v="3"/>
    <n v="11"/>
    <x v="0"/>
    <x v="28"/>
    <n v="2848"/>
    <n v="0"/>
    <n v="0"/>
    <n v="0"/>
    <n v="1"/>
    <n v="0"/>
    <n v="0"/>
    <n v="0"/>
    <n v="1"/>
    <n v="0"/>
    <n v="0"/>
    <x v="26"/>
    <n v="1144"/>
    <n v="0"/>
    <x v="3"/>
    <s v=""/>
    <n v="509"/>
    <s v=""/>
    <s v=""/>
    <s v=""/>
  </r>
  <r>
    <s v="X319"/>
    <x v="1485"/>
    <n v="1"/>
    <n v="2"/>
    <x v="3"/>
    <n v="81"/>
    <n v="986"/>
    <n v="36"/>
    <n v="168"/>
    <n v="16"/>
    <n v="0"/>
    <n v="108"/>
    <n v="7"/>
    <n v="11"/>
    <n v="3"/>
    <n v="4"/>
    <n v="7"/>
    <n v="0"/>
    <n v="0"/>
    <n v="0"/>
    <n v="0"/>
    <n v="0"/>
    <n v="0"/>
    <n v="3"/>
    <n v="11"/>
    <x v="1"/>
    <x v="32"/>
    <n v="2641"/>
    <n v="0"/>
    <n v="0"/>
    <n v="0"/>
    <n v="1"/>
    <n v="0"/>
    <n v="0"/>
    <n v="0"/>
    <n v="0"/>
    <n v="0"/>
    <n v="1"/>
    <x v="883"/>
    <n v="1098"/>
    <n v="0"/>
    <x v="3"/>
    <s v=""/>
    <n v="986"/>
    <s v=""/>
    <s v=""/>
    <s v=""/>
  </r>
  <r>
    <s v="X328"/>
    <x v="1486"/>
    <n v="0"/>
    <n v="0"/>
    <x v="0"/>
    <n v="20"/>
    <n v="881"/>
    <n v="38"/>
    <n v="319"/>
    <n v="16"/>
    <n v="25"/>
    <n v="12"/>
    <n v="1"/>
    <n v="4"/>
    <n v="5"/>
    <n v="10"/>
    <n v="2"/>
    <n v="0"/>
    <n v="0"/>
    <n v="0"/>
    <n v="0"/>
    <n v="0"/>
    <n v="0"/>
    <n v="3"/>
    <n v="11"/>
    <x v="0"/>
    <x v="2"/>
    <n v="2373"/>
    <n v="0"/>
    <n v="0"/>
    <n v="0"/>
    <n v="1"/>
    <n v="0"/>
    <n v="0"/>
    <n v="0"/>
    <n v="0"/>
    <n v="0"/>
    <n v="1"/>
    <x v="884"/>
    <n v="1267"/>
    <n v="0"/>
    <x v="3"/>
    <s v=""/>
    <n v="881"/>
    <s v=""/>
    <s v=""/>
    <s v=""/>
  </r>
  <r>
    <s v="X329"/>
    <x v="1487"/>
    <n v="0"/>
    <n v="0"/>
    <x v="0"/>
    <n v="78"/>
    <n v="398"/>
    <n v="96"/>
    <n v="447"/>
    <n v="220"/>
    <n v="96"/>
    <n v="32"/>
    <n v="1"/>
    <n v="5"/>
    <n v="7"/>
    <n v="6"/>
    <n v="3"/>
    <n v="0"/>
    <n v="0"/>
    <n v="0"/>
    <n v="0"/>
    <n v="0"/>
    <n v="0"/>
    <n v="3"/>
    <n v="11"/>
    <x v="0"/>
    <x v="42"/>
    <n v="2801"/>
    <n v="0"/>
    <n v="0"/>
    <n v="0"/>
    <n v="1"/>
    <n v="0"/>
    <n v="1"/>
    <n v="0"/>
    <n v="0"/>
    <n v="0"/>
    <n v="0"/>
    <x v="885"/>
    <n v="1225"/>
    <n v="0"/>
    <x v="3"/>
    <s v=""/>
    <n v="398"/>
    <s v=""/>
    <s v=""/>
    <s v=""/>
  </r>
  <r>
    <s v="X333"/>
    <x v="1488"/>
    <n v="0"/>
    <n v="0"/>
    <x v="0"/>
    <n v="3"/>
    <n v="890"/>
    <n v="63"/>
    <n v="292"/>
    <n v="0"/>
    <n v="25"/>
    <n v="12"/>
    <n v="4"/>
    <n v="8"/>
    <n v="4"/>
    <n v="7"/>
    <n v="6"/>
    <n v="0"/>
    <n v="0"/>
    <n v="0"/>
    <n v="0"/>
    <n v="0"/>
    <n v="0"/>
    <n v="3"/>
    <n v="11"/>
    <x v="1"/>
    <x v="4"/>
    <n v="2823"/>
    <n v="0"/>
    <n v="0"/>
    <n v="0"/>
    <n v="1"/>
    <n v="0"/>
    <n v="0"/>
    <n v="0"/>
    <n v="0"/>
    <n v="0"/>
    <n v="1"/>
    <x v="886"/>
    <n v="1258"/>
    <n v="0"/>
    <x v="3"/>
    <s v=""/>
    <n v="890"/>
    <s v=""/>
    <s v=""/>
    <s v=""/>
  </r>
  <r>
    <s v="X334"/>
    <x v="1489"/>
    <n v="0"/>
    <n v="0"/>
    <x v="0"/>
    <n v="98"/>
    <n v="466"/>
    <n v="22"/>
    <n v="432"/>
    <n v="147"/>
    <n v="113"/>
    <n v="102"/>
    <n v="1"/>
    <n v="8"/>
    <n v="7"/>
    <n v="12"/>
    <n v="3"/>
    <n v="0"/>
    <n v="0"/>
    <n v="0"/>
    <n v="0"/>
    <n v="0"/>
    <n v="0"/>
    <n v="3"/>
    <n v="11"/>
    <x v="0"/>
    <x v="40"/>
    <n v="2567"/>
    <n v="0"/>
    <n v="0"/>
    <n v="0"/>
    <n v="1"/>
    <n v="0"/>
    <n v="0"/>
    <n v="0"/>
    <n v="0"/>
    <n v="0"/>
    <n v="1"/>
    <x v="886"/>
    <n v="1078"/>
    <n v="0"/>
    <x v="3"/>
    <s v=""/>
    <n v="466"/>
    <s v=""/>
    <s v=""/>
    <s v=""/>
  </r>
  <r>
    <s v="X343"/>
    <x v="1490"/>
    <n v="0"/>
    <n v="0"/>
    <x v="0"/>
    <n v="32"/>
    <n v="493"/>
    <n v="183"/>
    <n v="352"/>
    <n v="184"/>
    <n v="23"/>
    <n v="28"/>
    <n v="0"/>
    <n v="3"/>
    <n v="5"/>
    <n v="13"/>
    <n v="0"/>
    <n v="0"/>
    <n v="0"/>
    <n v="0"/>
    <n v="0"/>
    <n v="0"/>
    <n v="0"/>
    <n v="3"/>
    <n v="11"/>
    <x v="0"/>
    <x v="23"/>
    <n v="2229"/>
    <n v="0"/>
    <n v="0"/>
    <n v="0"/>
    <n v="1"/>
    <n v="0"/>
    <n v="1"/>
    <n v="0"/>
    <n v="0"/>
    <n v="0"/>
    <n v="0"/>
    <x v="887"/>
    <n v="1207"/>
    <n v="0"/>
    <x v="3"/>
    <s v=""/>
    <n v="493"/>
    <s v=""/>
    <s v=""/>
    <s v=""/>
  </r>
  <r>
    <s v="X344"/>
    <x v="1491"/>
    <n v="0"/>
    <n v="1"/>
    <x v="1"/>
    <n v="32"/>
    <n v="384"/>
    <n v="60"/>
    <n v="364"/>
    <n v="119"/>
    <n v="101"/>
    <n v="232"/>
    <n v="4"/>
    <n v="11"/>
    <n v="6"/>
    <n v="8"/>
    <n v="7"/>
    <n v="0"/>
    <n v="0"/>
    <n v="0"/>
    <n v="0"/>
    <n v="0"/>
    <n v="0"/>
    <n v="3"/>
    <n v="11"/>
    <x v="0"/>
    <x v="3"/>
    <n v="2585"/>
    <n v="0"/>
    <n v="0"/>
    <n v="0"/>
    <n v="1"/>
    <n v="0"/>
    <n v="0"/>
    <n v="0"/>
    <n v="1"/>
    <n v="0"/>
    <n v="0"/>
    <x v="888"/>
    <n v="796"/>
    <n v="0"/>
    <x v="3"/>
    <s v=""/>
    <n v="384"/>
    <s v=""/>
    <s v=""/>
    <s v=""/>
  </r>
  <r>
    <s v="X347"/>
    <x v="1492"/>
    <n v="0"/>
    <n v="0"/>
    <x v="0"/>
    <n v="40"/>
    <n v="571"/>
    <n v="12"/>
    <n v="523"/>
    <n v="63"/>
    <n v="60"/>
    <n v="24"/>
    <n v="1"/>
    <n v="3"/>
    <n v="10"/>
    <n v="5"/>
    <n v="2"/>
    <n v="0"/>
    <n v="0"/>
    <n v="0"/>
    <n v="0"/>
    <n v="0"/>
    <n v="0"/>
    <n v="3"/>
    <n v="11"/>
    <x v="0"/>
    <x v="49"/>
    <n v="2393"/>
    <n v="0"/>
    <n v="0"/>
    <n v="0"/>
    <n v="1"/>
    <n v="0"/>
    <n v="0"/>
    <n v="0"/>
    <n v="1"/>
    <n v="0"/>
    <n v="0"/>
    <x v="298"/>
    <n v="1205"/>
    <n v="0"/>
    <x v="3"/>
    <s v=""/>
    <n v="571"/>
    <s v=""/>
    <s v=""/>
    <s v=""/>
  </r>
  <r>
    <s v="X350"/>
    <x v="1493"/>
    <n v="1"/>
    <n v="1"/>
    <x v="2"/>
    <n v="72"/>
    <n v="600"/>
    <n v="21"/>
    <n v="128"/>
    <n v="223"/>
    <n v="150"/>
    <n v="128"/>
    <n v="13"/>
    <n v="2"/>
    <n v="2"/>
    <n v="12"/>
    <n v="8"/>
    <n v="0"/>
    <n v="0"/>
    <n v="0"/>
    <n v="0"/>
    <n v="0"/>
    <n v="0"/>
    <n v="3"/>
    <n v="11"/>
    <x v="0"/>
    <x v="35"/>
    <n v="2829"/>
    <n v="0"/>
    <n v="0"/>
    <n v="0"/>
    <n v="1"/>
    <n v="0"/>
    <n v="1"/>
    <n v="0"/>
    <n v="0"/>
    <n v="0"/>
    <n v="0"/>
    <x v="299"/>
    <n v="994"/>
    <n v="0"/>
    <x v="3"/>
    <s v=""/>
    <n v="600"/>
    <s v=""/>
    <s v=""/>
    <s v=""/>
  </r>
  <r>
    <s v="X352"/>
    <x v="1494"/>
    <n v="0"/>
    <n v="0"/>
    <x v="0"/>
    <n v="54"/>
    <n v="587"/>
    <n v="54"/>
    <n v="348"/>
    <n v="71"/>
    <n v="54"/>
    <n v="130"/>
    <n v="1"/>
    <n v="4"/>
    <n v="4"/>
    <n v="8"/>
    <n v="2"/>
    <n v="0"/>
    <n v="0"/>
    <n v="0"/>
    <n v="0"/>
    <n v="0"/>
    <n v="0"/>
    <n v="3"/>
    <n v="11"/>
    <x v="0"/>
    <x v="42"/>
    <n v="2406"/>
    <n v="0"/>
    <n v="0"/>
    <n v="0"/>
    <n v="1"/>
    <n v="0"/>
    <n v="0"/>
    <n v="0"/>
    <n v="0"/>
    <n v="0"/>
    <n v="1"/>
    <x v="889"/>
    <n v="984"/>
    <n v="0"/>
    <x v="3"/>
    <s v=""/>
    <n v="587"/>
    <s v=""/>
    <s v=""/>
    <s v=""/>
  </r>
  <r>
    <s v="X356"/>
    <x v="1495"/>
    <n v="0"/>
    <n v="0"/>
    <x v="0"/>
    <n v="54"/>
    <n v="763"/>
    <n v="29"/>
    <n v="138"/>
    <n v="76"/>
    <n v="176"/>
    <n v="58"/>
    <n v="0"/>
    <n v="7"/>
    <n v="9"/>
    <n v="10"/>
    <n v="4"/>
    <n v="0"/>
    <n v="1"/>
    <n v="1"/>
    <n v="1"/>
    <n v="0"/>
    <n v="0"/>
    <n v="3"/>
    <n v="11"/>
    <x v="1"/>
    <x v="11"/>
    <n v="2763"/>
    <n v="0"/>
    <n v="0"/>
    <n v="0"/>
    <n v="1"/>
    <n v="0"/>
    <n v="0"/>
    <n v="0"/>
    <n v="0"/>
    <n v="0"/>
    <n v="1"/>
    <x v="890"/>
    <n v="1124"/>
    <n v="3"/>
    <x v="3"/>
    <s v=""/>
    <n v="763"/>
    <s v=""/>
    <s v=""/>
    <s v=""/>
  </r>
  <r>
    <s v="X365"/>
    <x v="1496"/>
    <n v="0"/>
    <n v="1"/>
    <x v="1"/>
    <n v="55"/>
    <n v="799"/>
    <n v="12"/>
    <n v="375"/>
    <n v="16"/>
    <n v="12"/>
    <n v="12"/>
    <n v="5"/>
    <n v="7"/>
    <n v="6"/>
    <n v="5"/>
    <n v="6"/>
    <n v="0"/>
    <n v="0"/>
    <n v="0"/>
    <n v="0"/>
    <n v="0"/>
    <n v="0"/>
    <n v="3"/>
    <n v="11"/>
    <x v="1"/>
    <x v="37"/>
    <n v="2846"/>
    <n v="0"/>
    <n v="0"/>
    <n v="0"/>
    <n v="1"/>
    <n v="0"/>
    <n v="0"/>
    <n v="0"/>
    <n v="0"/>
    <n v="0"/>
    <n v="1"/>
    <x v="715"/>
    <n v="1202"/>
    <n v="0"/>
    <x v="3"/>
    <s v=""/>
    <n v="799"/>
    <s v=""/>
    <s v=""/>
    <s v=""/>
  </r>
  <r>
    <s v="X367"/>
    <x v="1497"/>
    <n v="0"/>
    <n v="1"/>
    <x v="1"/>
    <n v="25"/>
    <n v="962"/>
    <n v="12"/>
    <n v="194"/>
    <n v="16"/>
    <n v="24"/>
    <n v="12"/>
    <n v="4"/>
    <n v="7"/>
    <n v="8"/>
    <n v="13"/>
    <n v="6"/>
    <n v="0"/>
    <n v="0"/>
    <n v="1"/>
    <n v="0"/>
    <n v="0"/>
    <n v="0"/>
    <n v="3"/>
    <n v="11"/>
    <x v="0"/>
    <x v="34"/>
    <n v="2806"/>
    <n v="0"/>
    <n v="0"/>
    <n v="0"/>
    <n v="1"/>
    <n v="0"/>
    <n v="0"/>
    <n v="0"/>
    <n v="0"/>
    <n v="1"/>
    <n v="0"/>
    <x v="891"/>
    <n v="1196"/>
    <n v="1"/>
    <x v="3"/>
    <s v=""/>
    <n v="962"/>
    <s v=""/>
    <s v=""/>
    <s v=""/>
  </r>
  <r>
    <s v="X374"/>
    <x v="1498"/>
    <n v="0"/>
    <n v="1"/>
    <x v="1"/>
    <n v="54"/>
    <n v="806"/>
    <n v="80"/>
    <n v="161"/>
    <n v="120"/>
    <n v="11"/>
    <n v="33"/>
    <n v="5"/>
    <n v="10"/>
    <n v="7"/>
    <n v="10"/>
    <n v="6"/>
    <n v="0"/>
    <n v="0"/>
    <n v="0"/>
    <n v="0"/>
    <n v="0"/>
    <n v="0"/>
    <n v="3"/>
    <n v="11"/>
    <x v="0"/>
    <x v="9"/>
    <n v="2761"/>
    <n v="0"/>
    <n v="0"/>
    <n v="0"/>
    <n v="1"/>
    <n v="0"/>
    <n v="1"/>
    <n v="0"/>
    <n v="0"/>
    <n v="0"/>
    <n v="0"/>
    <x v="304"/>
    <n v="1145"/>
    <n v="0"/>
    <x v="3"/>
    <s v=""/>
    <n v="806"/>
    <s v=""/>
    <s v=""/>
    <s v=""/>
  </r>
  <r>
    <s v="X384"/>
    <x v="1499"/>
    <n v="0"/>
    <n v="0"/>
    <x v="0"/>
    <n v="3"/>
    <n v="345"/>
    <n v="53"/>
    <n v="528"/>
    <n v="98"/>
    <n v="75"/>
    <n v="97"/>
    <n v="1"/>
    <n v="8"/>
    <n v="3"/>
    <n v="5"/>
    <n v="4"/>
    <n v="1"/>
    <n v="0"/>
    <n v="0"/>
    <n v="0"/>
    <n v="0"/>
    <n v="0"/>
    <n v="3"/>
    <n v="11"/>
    <x v="1"/>
    <x v="46"/>
    <n v="2383"/>
    <n v="0"/>
    <n v="0"/>
    <n v="0"/>
    <n v="1"/>
    <n v="0"/>
    <n v="0"/>
    <n v="0"/>
    <n v="0"/>
    <n v="0"/>
    <n v="1"/>
    <x v="307"/>
    <n v="1002"/>
    <n v="1"/>
    <x v="3"/>
    <s v=""/>
    <n v="345"/>
    <s v=""/>
    <s v=""/>
    <s v=""/>
  </r>
  <r>
    <s v="X385"/>
    <x v="1500"/>
    <n v="0"/>
    <n v="1"/>
    <x v="1"/>
    <n v="37"/>
    <n v="771"/>
    <n v="51"/>
    <n v="154"/>
    <n v="54"/>
    <n v="10"/>
    <n v="154"/>
    <n v="7"/>
    <n v="11"/>
    <n v="2"/>
    <n v="12"/>
    <n v="6"/>
    <n v="0"/>
    <n v="0"/>
    <n v="0"/>
    <n v="0"/>
    <n v="0"/>
    <n v="0"/>
    <n v="3"/>
    <n v="11"/>
    <x v="0"/>
    <x v="37"/>
    <n v="2501"/>
    <n v="0"/>
    <n v="0"/>
    <n v="0"/>
    <n v="1"/>
    <n v="0"/>
    <n v="0"/>
    <n v="0"/>
    <n v="1"/>
    <n v="0"/>
    <n v="0"/>
    <x v="892"/>
    <n v="886"/>
    <n v="0"/>
    <x v="3"/>
    <s v=""/>
    <n v="771"/>
    <s v=""/>
    <s v=""/>
    <s v=""/>
  </r>
  <r>
    <s v="X400"/>
    <x v="1501"/>
    <n v="0"/>
    <n v="1"/>
    <x v="1"/>
    <n v="99"/>
    <n v="453"/>
    <n v="38"/>
    <n v="279"/>
    <n v="188"/>
    <n v="38"/>
    <n v="183"/>
    <n v="2"/>
    <n v="7"/>
    <n v="7"/>
    <n v="10"/>
    <n v="3"/>
    <n v="0"/>
    <n v="0"/>
    <n v="0"/>
    <n v="0"/>
    <n v="0"/>
    <n v="0"/>
    <n v="3"/>
    <n v="11"/>
    <x v="0"/>
    <x v="26"/>
    <n v="2161"/>
    <n v="0"/>
    <n v="0"/>
    <n v="0"/>
    <n v="1"/>
    <n v="0"/>
    <n v="0"/>
    <n v="0"/>
    <n v="1"/>
    <n v="0"/>
    <n v="0"/>
    <x v="42"/>
    <n v="813"/>
    <n v="0"/>
    <x v="3"/>
    <s v=""/>
    <n v="453"/>
    <s v=""/>
    <s v=""/>
    <s v=""/>
  </r>
  <r>
    <s v="X408"/>
    <x v="1502"/>
    <n v="0"/>
    <n v="1"/>
    <x v="1"/>
    <n v="59"/>
    <n v="386"/>
    <n v="172"/>
    <n v="183"/>
    <n v="185"/>
    <n v="132"/>
    <n v="111"/>
    <n v="2"/>
    <n v="9"/>
    <n v="5"/>
    <n v="11"/>
    <n v="5"/>
    <n v="0"/>
    <n v="0"/>
    <n v="0"/>
    <n v="0"/>
    <n v="0"/>
    <n v="0"/>
    <n v="3"/>
    <n v="11"/>
    <x v="0"/>
    <x v="35"/>
    <n v="2594"/>
    <n v="0"/>
    <n v="0"/>
    <n v="0"/>
    <n v="1"/>
    <n v="0"/>
    <n v="0"/>
    <n v="0"/>
    <n v="1"/>
    <n v="0"/>
    <n v="0"/>
    <x v="719"/>
    <n v="947"/>
    <n v="0"/>
    <x v="3"/>
    <s v=""/>
    <n v="386"/>
    <s v=""/>
    <s v=""/>
    <s v=""/>
  </r>
  <r>
    <s v="X410"/>
    <x v="1076"/>
    <n v="0"/>
    <n v="0"/>
    <x v="0"/>
    <n v="48"/>
    <n v="240"/>
    <n v="67"/>
    <n v="500"/>
    <n v="199"/>
    <n v="0"/>
    <n v="163"/>
    <n v="3"/>
    <n v="3"/>
    <n v="5"/>
    <n v="6"/>
    <n v="2"/>
    <n v="0"/>
    <n v="0"/>
    <n v="0"/>
    <n v="0"/>
    <n v="0"/>
    <n v="0"/>
    <n v="3"/>
    <n v="11"/>
    <x v="0"/>
    <x v="29"/>
    <n v="2329"/>
    <n v="0"/>
    <n v="0"/>
    <n v="0"/>
    <n v="1"/>
    <n v="0"/>
    <n v="0"/>
    <n v="0"/>
    <n v="0"/>
    <n v="1"/>
    <n v="0"/>
    <x v="719"/>
    <n v="843"/>
    <n v="0"/>
    <x v="3"/>
    <s v=""/>
    <n v="240"/>
    <s v=""/>
    <s v=""/>
    <s v=""/>
  </r>
  <r>
    <s v="X414"/>
    <x v="1503"/>
    <n v="0"/>
    <n v="0"/>
    <x v="0"/>
    <n v="54"/>
    <n v="376"/>
    <n v="53"/>
    <n v="462"/>
    <n v="168"/>
    <n v="53"/>
    <n v="53"/>
    <n v="1"/>
    <n v="2"/>
    <n v="7"/>
    <n v="7"/>
    <n v="0"/>
    <n v="0"/>
    <n v="0"/>
    <n v="0"/>
    <n v="0"/>
    <n v="0"/>
    <n v="0"/>
    <n v="3"/>
    <n v="11"/>
    <x v="0"/>
    <x v="22"/>
    <n v="2545"/>
    <n v="0"/>
    <n v="0"/>
    <n v="0"/>
    <n v="1"/>
    <n v="0"/>
    <n v="0"/>
    <n v="0"/>
    <n v="0"/>
    <n v="0"/>
    <n v="1"/>
    <x v="893"/>
    <n v="1059"/>
    <n v="0"/>
    <x v="3"/>
    <s v=""/>
    <n v="376"/>
    <s v=""/>
    <s v=""/>
    <s v=""/>
  </r>
  <r>
    <s v="X417"/>
    <x v="1504"/>
    <n v="0"/>
    <n v="1"/>
    <x v="1"/>
    <n v="50"/>
    <n v="378"/>
    <n v="97"/>
    <n v="259"/>
    <n v="197"/>
    <n v="194"/>
    <n v="34"/>
    <n v="2"/>
    <n v="7"/>
    <n v="3"/>
    <n v="6"/>
    <n v="4"/>
    <n v="0"/>
    <n v="0"/>
    <n v="0"/>
    <n v="0"/>
    <n v="0"/>
    <n v="0"/>
    <n v="3"/>
    <n v="11"/>
    <x v="0"/>
    <x v="26"/>
    <n v="2855"/>
    <n v="0"/>
    <n v="0"/>
    <n v="0"/>
    <n v="1"/>
    <n v="0"/>
    <n v="1"/>
    <n v="0"/>
    <n v="0"/>
    <n v="0"/>
    <n v="0"/>
    <x v="894"/>
    <n v="1091"/>
    <n v="0"/>
    <x v="3"/>
    <s v=""/>
    <n v="378"/>
    <s v=""/>
    <s v=""/>
    <s v=""/>
  </r>
  <r>
    <s v="X418"/>
    <x v="1505"/>
    <n v="0"/>
    <n v="0"/>
    <x v="0"/>
    <n v="90"/>
    <n v="680"/>
    <n v="11"/>
    <n v="392"/>
    <n v="75"/>
    <n v="0"/>
    <n v="0"/>
    <n v="1"/>
    <n v="2"/>
    <n v="11"/>
    <n v="4"/>
    <n v="1"/>
    <n v="0"/>
    <n v="0"/>
    <n v="0"/>
    <n v="0"/>
    <n v="0"/>
    <n v="0"/>
    <n v="3"/>
    <n v="11"/>
    <x v="0"/>
    <x v="2"/>
    <n v="2313"/>
    <n v="0"/>
    <n v="0"/>
    <n v="0"/>
    <n v="1"/>
    <n v="0"/>
    <n v="0"/>
    <n v="0"/>
    <n v="0"/>
    <n v="0"/>
    <n v="1"/>
    <x v="895"/>
    <n v="1158"/>
    <n v="0"/>
    <x v="3"/>
    <s v=""/>
    <n v="680"/>
    <s v=""/>
    <s v=""/>
    <s v=""/>
  </r>
  <r>
    <s v="X423"/>
    <x v="1506"/>
    <n v="0"/>
    <n v="2"/>
    <x v="2"/>
    <n v="34"/>
    <n v="743"/>
    <n v="19"/>
    <n v="181"/>
    <n v="12"/>
    <n v="0"/>
    <n v="200"/>
    <n v="2"/>
    <n v="7"/>
    <n v="6"/>
    <n v="11"/>
    <n v="5"/>
    <n v="1"/>
    <n v="0"/>
    <n v="0"/>
    <n v="0"/>
    <n v="0"/>
    <n v="0"/>
    <n v="3"/>
    <n v="11"/>
    <x v="0"/>
    <x v="2"/>
    <n v="2498"/>
    <n v="0"/>
    <n v="0"/>
    <n v="0"/>
    <n v="1"/>
    <n v="0"/>
    <n v="0"/>
    <n v="0"/>
    <n v="1"/>
    <n v="0"/>
    <n v="0"/>
    <x v="896"/>
    <n v="755"/>
    <n v="1"/>
    <x v="3"/>
    <s v=""/>
    <n v="743"/>
    <s v=""/>
    <s v=""/>
    <s v=""/>
  </r>
  <r>
    <s v="X428"/>
    <x v="1507"/>
    <n v="0"/>
    <n v="0"/>
    <x v="0"/>
    <n v="29"/>
    <n v="358"/>
    <n v="108"/>
    <n v="413"/>
    <n v="141"/>
    <n v="97"/>
    <n v="32"/>
    <n v="1"/>
    <n v="2"/>
    <n v="8"/>
    <n v="6"/>
    <n v="1"/>
    <n v="0"/>
    <n v="0"/>
    <n v="0"/>
    <n v="0"/>
    <n v="0"/>
    <n v="0"/>
    <n v="3"/>
    <n v="11"/>
    <x v="0"/>
    <x v="42"/>
    <n v="2576"/>
    <n v="0"/>
    <n v="0"/>
    <n v="0"/>
    <n v="1"/>
    <n v="0"/>
    <n v="0"/>
    <n v="0"/>
    <n v="1"/>
    <n v="0"/>
    <n v="0"/>
    <x v="317"/>
    <n v="1085"/>
    <n v="0"/>
    <x v="3"/>
    <s v=""/>
    <n v="358"/>
    <s v=""/>
    <s v=""/>
    <s v=""/>
  </r>
  <r>
    <s v="X430"/>
    <x v="1508"/>
    <n v="0"/>
    <n v="0"/>
    <x v="0"/>
    <n v="84"/>
    <n v="367"/>
    <n v="17"/>
    <n v="241"/>
    <n v="104"/>
    <n v="188"/>
    <n v="232"/>
    <n v="2"/>
    <n v="9"/>
    <n v="5"/>
    <n v="9"/>
    <n v="7"/>
    <n v="0"/>
    <n v="0"/>
    <n v="0"/>
    <n v="0"/>
    <n v="0"/>
    <n v="0"/>
    <n v="3"/>
    <n v="11"/>
    <x v="0"/>
    <x v="16"/>
    <n v="2822"/>
    <n v="0"/>
    <n v="0"/>
    <n v="0"/>
    <n v="1"/>
    <n v="0"/>
    <n v="1"/>
    <n v="0"/>
    <n v="0"/>
    <n v="0"/>
    <n v="0"/>
    <x v="317"/>
    <n v="685"/>
    <n v="0"/>
    <x v="3"/>
    <s v=""/>
    <n v="367"/>
    <s v=""/>
    <s v=""/>
    <s v=""/>
  </r>
  <r>
    <s v="X431"/>
    <x v="1428"/>
    <n v="1"/>
    <n v="1"/>
    <x v="2"/>
    <n v="77"/>
    <n v="650"/>
    <n v="28"/>
    <n v="353"/>
    <n v="45"/>
    <n v="42"/>
    <n v="30"/>
    <n v="5"/>
    <n v="4"/>
    <n v="6"/>
    <n v="11"/>
    <n v="8"/>
    <n v="0"/>
    <n v="0"/>
    <n v="0"/>
    <n v="0"/>
    <n v="0"/>
    <n v="0"/>
    <n v="3"/>
    <n v="11"/>
    <x v="0"/>
    <x v="0"/>
    <n v="2828"/>
    <n v="0"/>
    <n v="0"/>
    <n v="0"/>
    <n v="1"/>
    <n v="0"/>
    <n v="0"/>
    <n v="0"/>
    <n v="1"/>
    <n v="0"/>
    <n v="0"/>
    <x v="897"/>
    <n v="1088"/>
    <n v="0"/>
    <x v="3"/>
    <s v=""/>
    <n v="650"/>
    <s v=""/>
    <s v=""/>
    <s v=""/>
  </r>
  <r>
    <s v="X433"/>
    <x v="1509"/>
    <n v="0"/>
    <n v="0"/>
    <x v="0"/>
    <n v="87"/>
    <n v="565"/>
    <n v="32"/>
    <n v="435"/>
    <n v="28"/>
    <n v="32"/>
    <n v="54"/>
    <n v="1"/>
    <n v="2"/>
    <n v="8"/>
    <n v="6"/>
    <n v="1"/>
    <n v="0"/>
    <n v="0"/>
    <n v="0"/>
    <n v="0"/>
    <n v="0"/>
    <n v="0"/>
    <n v="3"/>
    <n v="11"/>
    <x v="0"/>
    <x v="0"/>
    <n v="2351"/>
    <n v="0"/>
    <n v="0"/>
    <n v="0"/>
    <n v="1"/>
    <n v="0"/>
    <n v="0"/>
    <n v="0"/>
    <n v="1"/>
    <n v="0"/>
    <n v="0"/>
    <x v="898"/>
    <n v="1038"/>
    <n v="0"/>
    <x v="3"/>
    <s v=""/>
    <n v="565"/>
    <s v=""/>
    <s v=""/>
    <s v=""/>
  </r>
  <r>
    <s v="X438"/>
    <x v="1510"/>
    <n v="0"/>
    <n v="1"/>
    <x v="1"/>
    <n v="29"/>
    <n v="631"/>
    <n v="43"/>
    <n v="239"/>
    <n v="128"/>
    <n v="76"/>
    <n v="21"/>
    <n v="2"/>
    <n v="6"/>
    <n v="8"/>
    <n v="12"/>
    <n v="3"/>
    <n v="0"/>
    <n v="0"/>
    <n v="0"/>
    <n v="0"/>
    <n v="0"/>
    <n v="0"/>
    <n v="3"/>
    <n v="11"/>
    <x v="0"/>
    <x v="1"/>
    <n v="2280"/>
    <n v="0"/>
    <n v="0"/>
    <n v="0"/>
    <n v="1"/>
    <n v="0"/>
    <n v="0"/>
    <n v="0"/>
    <n v="1"/>
    <n v="0"/>
    <n v="0"/>
    <x v="899"/>
    <n v="1096"/>
    <n v="0"/>
    <x v="3"/>
    <s v=""/>
    <n v="631"/>
    <s v=""/>
    <s v=""/>
    <s v=""/>
  </r>
  <r>
    <s v="X439"/>
    <x v="1511"/>
    <n v="1"/>
    <n v="0"/>
    <x v="1"/>
    <n v="48"/>
    <n v="824"/>
    <n v="32"/>
    <n v="162"/>
    <n v="42"/>
    <n v="32"/>
    <n v="43"/>
    <n v="2"/>
    <n v="11"/>
    <n v="4"/>
    <n v="11"/>
    <n v="6"/>
    <n v="0"/>
    <n v="0"/>
    <n v="0"/>
    <n v="0"/>
    <n v="0"/>
    <n v="0"/>
    <n v="3"/>
    <n v="11"/>
    <x v="0"/>
    <x v="8"/>
    <n v="2751"/>
    <n v="0"/>
    <n v="0"/>
    <n v="0"/>
    <n v="1"/>
    <n v="0"/>
    <n v="0"/>
    <n v="0"/>
    <n v="1"/>
    <n v="0"/>
    <n v="0"/>
    <x v="725"/>
    <n v="1049"/>
    <n v="0"/>
    <x v="3"/>
    <s v=""/>
    <n v="824"/>
    <s v=""/>
    <s v=""/>
    <s v=""/>
  </r>
  <r>
    <s v="X448"/>
    <x v="1512"/>
    <n v="0"/>
    <n v="1"/>
    <x v="1"/>
    <n v="36"/>
    <n v="491"/>
    <n v="48"/>
    <n v="231"/>
    <n v="112"/>
    <n v="105"/>
    <n v="134"/>
    <n v="2"/>
    <n v="5"/>
    <n v="7"/>
    <n v="12"/>
    <n v="1"/>
    <n v="0"/>
    <n v="0"/>
    <n v="1"/>
    <n v="0"/>
    <n v="0"/>
    <n v="0"/>
    <n v="3"/>
    <n v="11"/>
    <x v="0"/>
    <x v="17"/>
    <n v="2332"/>
    <n v="0"/>
    <n v="0"/>
    <n v="0"/>
    <n v="1"/>
    <n v="0"/>
    <n v="0"/>
    <n v="0"/>
    <n v="1"/>
    <n v="0"/>
    <n v="0"/>
    <x v="900"/>
    <n v="853"/>
    <n v="1"/>
    <x v="3"/>
    <s v=""/>
    <n v="491"/>
    <s v=""/>
    <s v=""/>
    <s v=""/>
  </r>
  <r>
    <s v="X454"/>
    <x v="1513"/>
    <n v="0"/>
    <n v="0"/>
    <x v="0"/>
    <n v="42"/>
    <n v="471"/>
    <n v="0"/>
    <n v="510"/>
    <n v="99"/>
    <n v="21"/>
    <n v="12"/>
    <n v="1"/>
    <n v="6"/>
    <n v="4"/>
    <n v="9"/>
    <n v="2"/>
    <n v="0"/>
    <n v="0"/>
    <n v="0"/>
    <n v="0"/>
    <n v="0"/>
    <n v="0"/>
    <n v="3"/>
    <n v="11"/>
    <x v="0"/>
    <x v="24"/>
    <n v="2241"/>
    <n v="0"/>
    <n v="0"/>
    <n v="0"/>
    <n v="1"/>
    <n v="0"/>
    <n v="0"/>
    <n v="0"/>
    <n v="0"/>
    <n v="0"/>
    <n v="1"/>
    <x v="901"/>
    <n v="1089"/>
    <n v="0"/>
    <x v="3"/>
    <s v=""/>
    <n v="471"/>
    <s v=""/>
    <s v=""/>
    <s v=""/>
  </r>
  <r>
    <s v="X458"/>
    <x v="1514"/>
    <n v="0"/>
    <n v="0"/>
    <x v="0"/>
    <n v="53"/>
    <n v="368"/>
    <n v="32"/>
    <n v="639"/>
    <n v="13"/>
    <n v="43"/>
    <n v="10"/>
    <n v="1"/>
    <n v="4"/>
    <n v="7"/>
    <n v="5"/>
    <n v="1"/>
    <n v="0"/>
    <n v="0"/>
    <n v="0"/>
    <n v="0"/>
    <n v="0"/>
    <n v="0"/>
    <n v="3"/>
    <n v="11"/>
    <x v="0"/>
    <x v="48"/>
    <n v="2359"/>
    <n v="0"/>
    <n v="0"/>
    <n v="0"/>
    <n v="1"/>
    <n v="0"/>
    <n v="0"/>
    <n v="0"/>
    <n v="0"/>
    <n v="1"/>
    <n v="0"/>
    <x v="902"/>
    <n v="1085"/>
    <n v="0"/>
    <x v="3"/>
    <s v=""/>
    <n v="368"/>
    <s v=""/>
    <s v=""/>
    <s v=""/>
  </r>
  <r>
    <s v="X464"/>
    <x v="1515"/>
    <n v="0"/>
    <n v="0"/>
    <x v="0"/>
    <n v="18"/>
    <n v="613"/>
    <n v="22"/>
    <n v="319"/>
    <n v="33"/>
    <n v="102"/>
    <n v="12"/>
    <n v="1"/>
    <n v="4"/>
    <n v="6"/>
    <n v="9"/>
    <n v="1"/>
    <n v="0"/>
    <n v="0"/>
    <n v="0"/>
    <n v="0"/>
    <n v="0"/>
    <n v="0"/>
    <n v="3"/>
    <n v="11"/>
    <x v="0"/>
    <x v="6"/>
    <n v="2262"/>
    <n v="0"/>
    <n v="0"/>
    <n v="0"/>
    <n v="1"/>
    <n v="0"/>
    <n v="0"/>
    <n v="0"/>
    <n v="1"/>
    <n v="0"/>
    <n v="0"/>
    <x v="903"/>
    <n v="1077"/>
    <n v="0"/>
    <x v="3"/>
    <s v=""/>
    <n v="613"/>
    <s v=""/>
    <s v=""/>
    <s v=""/>
  </r>
  <r>
    <s v="X465"/>
    <x v="1516"/>
    <n v="0"/>
    <n v="1"/>
    <x v="1"/>
    <n v="48"/>
    <n v="918"/>
    <n v="21"/>
    <n v="118"/>
    <n v="13"/>
    <n v="10"/>
    <n v="21"/>
    <n v="3"/>
    <n v="8"/>
    <n v="3"/>
    <n v="5"/>
    <n v="6"/>
    <n v="0"/>
    <n v="1"/>
    <n v="0"/>
    <n v="0"/>
    <n v="0"/>
    <n v="0"/>
    <n v="3"/>
    <n v="11"/>
    <x v="0"/>
    <x v="20"/>
    <n v="2780"/>
    <n v="0"/>
    <n v="0"/>
    <n v="0"/>
    <n v="1"/>
    <n v="0"/>
    <n v="0"/>
    <n v="0"/>
    <n v="0"/>
    <n v="0"/>
    <n v="1"/>
    <x v="903"/>
    <n v="1059"/>
    <n v="1"/>
    <x v="3"/>
    <s v=""/>
    <n v="918"/>
    <s v=""/>
    <s v=""/>
    <s v=""/>
  </r>
  <r>
    <s v="X466"/>
    <x v="1516"/>
    <n v="0"/>
    <n v="1"/>
    <x v="1"/>
    <n v="48"/>
    <n v="918"/>
    <n v="21"/>
    <n v="118"/>
    <n v="13"/>
    <n v="10"/>
    <n v="21"/>
    <n v="3"/>
    <n v="8"/>
    <n v="3"/>
    <n v="5"/>
    <n v="6"/>
    <n v="0"/>
    <n v="1"/>
    <n v="0"/>
    <n v="0"/>
    <n v="0"/>
    <n v="0"/>
    <n v="3"/>
    <n v="11"/>
    <x v="1"/>
    <x v="20"/>
    <n v="2780"/>
    <n v="0"/>
    <n v="0"/>
    <n v="0"/>
    <n v="1"/>
    <n v="0"/>
    <n v="0"/>
    <n v="0"/>
    <n v="0"/>
    <n v="0"/>
    <n v="1"/>
    <x v="903"/>
    <n v="1059"/>
    <n v="1"/>
    <x v="3"/>
    <s v=""/>
    <n v="918"/>
    <s v=""/>
    <s v=""/>
    <s v=""/>
  </r>
  <r>
    <s v="X470"/>
    <x v="1517"/>
    <n v="0"/>
    <n v="1"/>
    <x v="1"/>
    <n v="36"/>
    <n v="410"/>
    <n v="112"/>
    <n v="420"/>
    <n v="0"/>
    <n v="82"/>
    <n v="71"/>
    <n v="1"/>
    <n v="9"/>
    <n v="3"/>
    <n v="13"/>
    <n v="4"/>
    <n v="0"/>
    <n v="0"/>
    <n v="0"/>
    <n v="0"/>
    <n v="0"/>
    <n v="0"/>
    <n v="3"/>
    <n v="11"/>
    <x v="0"/>
    <x v="48"/>
    <n v="2461"/>
    <n v="0"/>
    <n v="0"/>
    <n v="0"/>
    <n v="1"/>
    <n v="0"/>
    <n v="0"/>
    <n v="0"/>
    <n v="0"/>
    <n v="0"/>
    <n v="1"/>
    <x v="904"/>
    <n v="953"/>
    <n v="0"/>
    <x v="3"/>
    <s v=""/>
    <n v="410"/>
    <s v=""/>
    <s v=""/>
    <s v=""/>
  </r>
  <r>
    <s v="X475"/>
    <x v="1518"/>
    <n v="0"/>
    <n v="0"/>
    <x v="0"/>
    <n v="3"/>
    <n v="458"/>
    <n v="81"/>
    <n v="356"/>
    <n v="106"/>
    <n v="50"/>
    <n v="40"/>
    <n v="1"/>
    <n v="4"/>
    <n v="4"/>
    <n v="7"/>
    <n v="2"/>
    <n v="0"/>
    <n v="0"/>
    <n v="0"/>
    <n v="0"/>
    <n v="0"/>
    <n v="0"/>
    <n v="3"/>
    <n v="11"/>
    <x v="0"/>
    <x v="28"/>
    <n v="2163"/>
    <n v="0"/>
    <n v="0"/>
    <n v="0"/>
    <n v="1"/>
    <n v="0"/>
    <n v="0"/>
    <n v="0"/>
    <n v="1"/>
    <n v="0"/>
    <n v="0"/>
    <x v="905"/>
    <n v="1011"/>
    <n v="0"/>
    <x v="3"/>
    <s v=""/>
    <n v="458"/>
    <s v=""/>
    <s v=""/>
    <s v=""/>
  </r>
  <r>
    <s v="X479"/>
    <x v="1519"/>
    <n v="0"/>
    <n v="1"/>
    <x v="1"/>
    <n v="70"/>
    <n v="729"/>
    <n v="17"/>
    <n v="133"/>
    <n v="11"/>
    <n v="0"/>
    <n v="195"/>
    <n v="5"/>
    <n v="10"/>
    <n v="6"/>
    <n v="7"/>
    <n v="7"/>
    <n v="1"/>
    <n v="0"/>
    <n v="0"/>
    <n v="0"/>
    <n v="0"/>
    <n v="0"/>
    <n v="3"/>
    <n v="11"/>
    <x v="0"/>
    <x v="6"/>
    <n v="2449"/>
    <n v="0"/>
    <n v="0"/>
    <n v="0"/>
    <n v="1"/>
    <n v="0"/>
    <n v="0"/>
    <n v="0"/>
    <n v="1"/>
    <n v="0"/>
    <n v="0"/>
    <x v="906"/>
    <n v="695"/>
    <n v="1"/>
    <x v="3"/>
    <s v=""/>
    <n v="729"/>
    <s v=""/>
    <s v=""/>
    <s v=""/>
  </r>
  <r>
    <s v="X480"/>
    <x v="1520"/>
    <n v="0"/>
    <n v="0"/>
    <x v="0"/>
    <n v="64"/>
    <n v="291"/>
    <n v="10"/>
    <n v="689"/>
    <n v="84"/>
    <n v="10"/>
    <n v="0"/>
    <n v="1"/>
    <n v="3"/>
    <n v="4"/>
    <n v="9"/>
    <n v="1"/>
    <n v="0"/>
    <n v="0"/>
    <n v="0"/>
    <n v="0"/>
    <n v="0"/>
    <n v="0"/>
    <n v="3"/>
    <n v="11"/>
    <x v="0"/>
    <x v="29"/>
    <n v="2475"/>
    <n v="0"/>
    <n v="0"/>
    <n v="0"/>
    <n v="1"/>
    <n v="0"/>
    <n v="0"/>
    <n v="0"/>
    <n v="0"/>
    <n v="1"/>
    <n v="0"/>
    <x v="907"/>
    <n v="1084"/>
    <n v="0"/>
    <x v="3"/>
    <s v=""/>
    <n v="291"/>
    <s v=""/>
    <s v=""/>
    <s v=""/>
  </r>
  <r>
    <s v="X481"/>
    <x v="1521"/>
    <n v="1"/>
    <n v="1"/>
    <x v="2"/>
    <n v="76"/>
    <n v="515"/>
    <n v="47"/>
    <n v="181"/>
    <n v="149"/>
    <n v="95"/>
    <n v="95"/>
    <n v="15"/>
    <n v="9"/>
    <n v="6"/>
    <n v="9"/>
    <n v="7"/>
    <n v="0"/>
    <n v="0"/>
    <n v="0"/>
    <n v="0"/>
    <n v="0"/>
    <n v="0"/>
    <n v="3"/>
    <n v="11"/>
    <x v="0"/>
    <x v="0"/>
    <n v="2681"/>
    <n v="0"/>
    <n v="0"/>
    <n v="0"/>
    <n v="1"/>
    <n v="0"/>
    <n v="1"/>
    <n v="0"/>
    <n v="0"/>
    <n v="0"/>
    <n v="0"/>
    <x v="908"/>
    <n v="892"/>
    <n v="0"/>
    <x v="3"/>
    <s v=""/>
    <n v="515"/>
    <s v=""/>
    <s v=""/>
    <s v=""/>
  </r>
  <r>
    <s v="X485"/>
    <x v="1522"/>
    <n v="0"/>
    <n v="0"/>
    <x v="0"/>
    <n v="29"/>
    <n v="398"/>
    <n v="40"/>
    <n v="367"/>
    <n v="119"/>
    <n v="122"/>
    <n v="30"/>
    <n v="1"/>
    <n v="7"/>
    <n v="4"/>
    <n v="4"/>
    <n v="4"/>
    <n v="0"/>
    <n v="0"/>
    <n v="0"/>
    <n v="0"/>
    <n v="0"/>
    <n v="0"/>
    <n v="3"/>
    <n v="11"/>
    <x v="0"/>
    <x v="36"/>
    <n v="2364"/>
    <n v="0"/>
    <n v="0"/>
    <n v="0"/>
    <n v="1"/>
    <n v="0"/>
    <n v="0"/>
    <n v="0"/>
    <n v="1"/>
    <n v="0"/>
    <n v="0"/>
    <x v="909"/>
    <n v="1016"/>
    <n v="0"/>
    <x v="3"/>
    <s v=""/>
    <n v="398"/>
    <s v=""/>
    <s v=""/>
    <s v=""/>
  </r>
  <r>
    <s v="X487"/>
    <x v="1523"/>
    <n v="0"/>
    <n v="1"/>
    <x v="1"/>
    <n v="83"/>
    <n v="583"/>
    <n v="34"/>
    <n v="309"/>
    <n v="0"/>
    <n v="22"/>
    <n v="125"/>
    <n v="2"/>
    <n v="5"/>
    <n v="4"/>
    <n v="8"/>
    <n v="3"/>
    <n v="0"/>
    <n v="0"/>
    <n v="0"/>
    <n v="0"/>
    <n v="0"/>
    <n v="0"/>
    <n v="3"/>
    <n v="11"/>
    <x v="0"/>
    <x v="13"/>
    <n v="2681"/>
    <n v="0"/>
    <n v="0"/>
    <n v="0"/>
    <n v="1"/>
    <n v="0"/>
    <n v="0"/>
    <n v="0"/>
    <n v="1"/>
    <n v="0"/>
    <n v="0"/>
    <x v="336"/>
    <n v="823"/>
    <n v="0"/>
    <x v="3"/>
    <s v=""/>
    <n v="583"/>
    <s v=""/>
    <s v=""/>
    <s v=""/>
  </r>
  <r>
    <s v="X494"/>
    <x v="1524"/>
    <n v="0"/>
    <n v="1"/>
    <x v="1"/>
    <n v="12"/>
    <n v="625"/>
    <n v="38"/>
    <n v="242"/>
    <n v="50"/>
    <n v="34"/>
    <n v="76"/>
    <n v="2"/>
    <n v="7"/>
    <n v="11"/>
    <n v="11"/>
    <n v="4"/>
    <n v="1"/>
    <n v="0"/>
    <n v="0"/>
    <n v="0"/>
    <n v="0"/>
    <n v="0"/>
    <n v="3"/>
    <n v="11"/>
    <x v="0"/>
    <x v="37"/>
    <n v="2404"/>
    <n v="0"/>
    <n v="0"/>
    <n v="0"/>
    <n v="1"/>
    <n v="0"/>
    <n v="0"/>
    <n v="0"/>
    <n v="1"/>
    <n v="0"/>
    <n v="0"/>
    <x v="731"/>
    <n v="913"/>
    <n v="1"/>
    <x v="3"/>
    <s v=""/>
    <n v="625"/>
    <s v=""/>
    <s v=""/>
    <s v=""/>
  </r>
  <r>
    <s v="X495"/>
    <x v="1525"/>
    <n v="0"/>
    <n v="1"/>
    <x v="1"/>
    <n v="34"/>
    <n v="896"/>
    <n v="10"/>
    <n v="101"/>
    <n v="13"/>
    <n v="10"/>
    <n v="34"/>
    <n v="6"/>
    <n v="4"/>
    <n v="2"/>
    <n v="9"/>
    <n v="9"/>
    <n v="1"/>
    <n v="0"/>
    <n v="0"/>
    <n v="0"/>
    <n v="0"/>
    <n v="0"/>
    <n v="3"/>
    <n v="11"/>
    <x v="1"/>
    <x v="28"/>
    <n v="2841"/>
    <n v="0"/>
    <n v="0"/>
    <n v="0"/>
    <n v="1"/>
    <n v="0"/>
    <n v="0"/>
    <n v="0"/>
    <n v="0"/>
    <n v="0"/>
    <n v="1"/>
    <x v="910"/>
    <n v="996"/>
    <n v="1"/>
    <x v="3"/>
    <s v=""/>
    <n v="896"/>
    <s v=""/>
    <s v=""/>
    <s v=""/>
  </r>
  <r>
    <s v="X500"/>
    <x v="1526"/>
    <n v="0"/>
    <n v="1"/>
    <x v="1"/>
    <n v="4"/>
    <n v="738"/>
    <n v="0"/>
    <n v="232"/>
    <n v="13"/>
    <n v="20"/>
    <n v="50"/>
    <n v="2"/>
    <n v="3"/>
    <n v="5"/>
    <n v="7"/>
    <n v="7"/>
    <n v="0"/>
    <n v="0"/>
    <n v="0"/>
    <n v="0"/>
    <n v="0"/>
    <n v="0"/>
    <n v="3"/>
    <n v="11"/>
    <x v="1"/>
    <x v="26"/>
    <n v="2386"/>
    <n v="0"/>
    <n v="0"/>
    <n v="0"/>
    <n v="1"/>
    <n v="0"/>
    <n v="0"/>
    <n v="0"/>
    <n v="0"/>
    <n v="1"/>
    <n v="0"/>
    <x v="911"/>
    <n v="953"/>
    <n v="0"/>
    <x v="3"/>
    <s v=""/>
    <n v="738"/>
    <s v=""/>
    <s v=""/>
    <s v=""/>
  </r>
  <r>
    <s v="X501"/>
    <x v="1526"/>
    <n v="0"/>
    <n v="1"/>
    <x v="1"/>
    <n v="4"/>
    <n v="738"/>
    <n v="0"/>
    <n v="232"/>
    <n v="13"/>
    <n v="20"/>
    <n v="50"/>
    <n v="2"/>
    <n v="3"/>
    <n v="5"/>
    <n v="7"/>
    <n v="7"/>
    <n v="0"/>
    <n v="0"/>
    <n v="0"/>
    <n v="0"/>
    <n v="0"/>
    <n v="0"/>
    <n v="3"/>
    <n v="11"/>
    <x v="0"/>
    <x v="26"/>
    <n v="2386"/>
    <n v="0"/>
    <n v="0"/>
    <n v="0"/>
    <n v="1"/>
    <n v="0"/>
    <n v="0"/>
    <n v="0"/>
    <n v="0"/>
    <n v="1"/>
    <n v="0"/>
    <x v="911"/>
    <n v="953"/>
    <n v="0"/>
    <x v="3"/>
    <s v=""/>
    <n v="738"/>
    <s v=""/>
    <s v=""/>
    <s v=""/>
  </r>
  <r>
    <s v="X506"/>
    <x v="1527"/>
    <n v="0"/>
    <n v="1"/>
    <x v="1"/>
    <n v="88"/>
    <n v="350"/>
    <n v="104"/>
    <n v="189"/>
    <n v="197"/>
    <n v="151"/>
    <n v="57"/>
    <n v="6"/>
    <n v="11"/>
    <n v="8"/>
    <n v="5"/>
    <n v="8"/>
    <n v="1"/>
    <n v="0"/>
    <n v="0"/>
    <n v="0"/>
    <n v="0"/>
    <n v="0"/>
    <n v="3"/>
    <n v="11"/>
    <x v="0"/>
    <x v="3"/>
    <n v="2758"/>
    <n v="0"/>
    <n v="0"/>
    <n v="0"/>
    <n v="1"/>
    <n v="0"/>
    <n v="1"/>
    <n v="0"/>
    <n v="0"/>
    <n v="0"/>
    <n v="0"/>
    <x v="340"/>
    <n v="934"/>
    <n v="1"/>
    <x v="3"/>
    <s v=""/>
    <n v="350"/>
    <s v=""/>
    <s v=""/>
    <s v=""/>
  </r>
  <r>
    <s v="X509"/>
    <x v="1528"/>
    <n v="0"/>
    <n v="0"/>
    <x v="0"/>
    <n v="3"/>
    <n v="260"/>
    <n v="86"/>
    <n v="559"/>
    <n v="63"/>
    <n v="9"/>
    <n v="67"/>
    <n v="1"/>
    <n v="4"/>
    <n v="6"/>
    <n v="4"/>
    <n v="2"/>
    <n v="0"/>
    <n v="0"/>
    <n v="0"/>
    <n v="0"/>
    <n v="0"/>
    <n v="0"/>
    <n v="3"/>
    <n v="11"/>
    <x v="0"/>
    <x v="28"/>
    <n v="2431"/>
    <n v="0"/>
    <n v="0"/>
    <n v="0"/>
    <n v="1"/>
    <n v="0"/>
    <n v="0"/>
    <n v="0"/>
    <n v="0"/>
    <n v="0"/>
    <n v="1"/>
    <x v="912"/>
    <n v="910"/>
    <n v="0"/>
    <x v="3"/>
    <s v=""/>
    <n v="260"/>
    <s v=""/>
    <s v=""/>
    <s v=""/>
  </r>
  <r>
    <s v="X511"/>
    <x v="1529"/>
    <n v="0"/>
    <n v="0"/>
    <x v="0"/>
    <n v="86"/>
    <n v="389"/>
    <n v="66"/>
    <n v="408"/>
    <n v="37"/>
    <n v="57"/>
    <n v="85"/>
    <n v="1"/>
    <n v="4"/>
    <n v="4"/>
    <n v="6"/>
    <n v="2"/>
    <n v="0"/>
    <n v="0"/>
    <n v="0"/>
    <n v="0"/>
    <n v="0"/>
    <n v="0"/>
    <n v="3"/>
    <n v="11"/>
    <x v="0"/>
    <x v="29"/>
    <n v="2461"/>
    <n v="0"/>
    <n v="0"/>
    <n v="0"/>
    <n v="1"/>
    <n v="0"/>
    <n v="0"/>
    <n v="0"/>
    <n v="0"/>
    <n v="1"/>
    <n v="0"/>
    <x v="913"/>
    <n v="872"/>
    <n v="0"/>
    <x v="3"/>
    <s v=""/>
    <n v="389"/>
    <s v=""/>
    <s v=""/>
    <s v=""/>
  </r>
  <r>
    <s v="X512"/>
    <x v="1530"/>
    <n v="0"/>
    <n v="0"/>
    <x v="0"/>
    <n v="2"/>
    <n v="610"/>
    <n v="105"/>
    <n v="125"/>
    <n v="137"/>
    <n v="42"/>
    <n v="21"/>
    <n v="1"/>
    <n v="9"/>
    <n v="4"/>
    <n v="9"/>
    <n v="5"/>
    <n v="0"/>
    <n v="0"/>
    <n v="0"/>
    <n v="0"/>
    <n v="0"/>
    <n v="0"/>
    <n v="3"/>
    <n v="11"/>
    <x v="0"/>
    <x v="4"/>
    <n v="2799"/>
    <n v="0"/>
    <n v="0"/>
    <n v="0"/>
    <n v="1"/>
    <n v="0"/>
    <n v="0"/>
    <n v="0"/>
    <n v="1"/>
    <n v="0"/>
    <n v="0"/>
    <x v="914"/>
    <n v="998"/>
    <n v="0"/>
    <x v="3"/>
    <s v=""/>
    <n v="610"/>
    <s v=""/>
    <s v=""/>
    <s v=""/>
  </r>
  <r>
    <s v="X513"/>
    <x v="1531"/>
    <n v="0"/>
    <n v="1"/>
    <x v="1"/>
    <n v="8"/>
    <n v="664"/>
    <n v="9"/>
    <n v="240"/>
    <n v="50"/>
    <n v="19"/>
    <n v="57"/>
    <n v="2"/>
    <n v="7"/>
    <n v="7"/>
    <n v="10"/>
    <n v="4"/>
    <n v="0"/>
    <n v="0"/>
    <n v="0"/>
    <n v="0"/>
    <n v="0"/>
    <n v="0"/>
    <n v="3"/>
    <n v="11"/>
    <x v="0"/>
    <x v="31"/>
    <n v="2654"/>
    <n v="0"/>
    <n v="0"/>
    <n v="0"/>
    <n v="1"/>
    <n v="0"/>
    <n v="0"/>
    <n v="0"/>
    <n v="0"/>
    <n v="0"/>
    <n v="1"/>
    <x v="915"/>
    <n v="925"/>
    <n v="0"/>
    <x v="3"/>
    <s v=""/>
    <n v="664"/>
    <s v=""/>
    <s v=""/>
    <s v=""/>
  </r>
  <r>
    <s v="X514"/>
    <x v="1532"/>
    <n v="0"/>
    <n v="1"/>
    <x v="1"/>
    <n v="50"/>
    <n v="750"/>
    <n v="71"/>
    <n v="174"/>
    <n v="13"/>
    <n v="10"/>
    <n v="20"/>
    <n v="2"/>
    <n v="6"/>
    <n v="8"/>
    <n v="11"/>
    <n v="2"/>
    <n v="0"/>
    <n v="0"/>
    <n v="0"/>
    <n v="0"/>
    <n v="0"/>
    <n v="0"/>
    <n v="3"/>
    <n v="11"/>
    <x v="0"/>
    <x v="22"/>
    <n v="2318"/>
    <n v="0"/>
    <n v="0"/>
    <n v="0"/>
    <n v="1"/>
    <n v="0"/>
    <n v="0"/>
    <n v="0"/>
    <n v="0"/>
    <n v="0"/>
    <n v="1"/>
    <x v="916"/>
    <n v="998"/>
    <n v="0"/>
    <x v="3"/>
    <s v=""/>
    <n v="750"/>
    <s v=""/>
    <s v=""/>
    <s v=""/>
  </r>
  <r>
    <s v="X518"/>
    <x v="1533"/>
    <n v="0"/>
    <n v="0"/>
    <x v="0"/>
    <n v="85"/>
    <n v="292"/>
    <n v="30"/>
    <n v="415"/>
    <n v="63"/>
    <n v="33"/>
    <n v="200"/>
    <n v="1"/>
    <n v="4"/>
    <n v="5"/>
    <n v="4"/>
    <n v="2"/>
    <n v="0"/>
    <n v="0"/>
    <n v="0"/>
    <n v="1"/>
    <n v="0"/>
    <n v="0"/>
    <n v="3"/>
    <n v="11"/>
    <x v="0"/>
    <x v="13"/>
    <n v="2196"/>
    <n v="0"/>
    <n v="0"/>
    <n v="0"/>
    <n v="1"/>
    <n v="0"/>
    <n v="0"/>
    <n v="0"/>
    <n v="1"/>
    <n v="0"/>
    <n v="0"/>
    <x v="344"/>
    <n v="633"/>
    <n v="1"/>
    <x v="3"/>
    <s v=""/>
    <n v="292"/>
    <s v=""/>
    <s v=""/>
    <s v=""/>
  </r>
  <r>
    <s v="X526"/>
    <x v="1534"/>
    <n v="0"/>
    <n v="1"/>
    <x v="1"/>
    <n v="57"/>
    <n v="888"/>
    <n v="0"/>
    <n v="57"/>
    <n v="0"/>
    <n v="0"/>
    <n v="76"/>
    <n v="2"/>
    <n v="8"/>
    <n v="5"/>
    <n v="11"/>
    <n v="5"/>
    <n v="0"/>
    <n v="0"/>
    <n v="0"/>
    <n v="0"/>
    <n v="0"/>
    <n v="0"/>
    <n v="3"/>
    <n v="11"/>
    <x v="0"/>
    <x v="22"/>
    <n v="2787"/>
    <n v="0"/>
    <n v="0"/>
    <n v="0"/>
    <n v="1"/>
    <n v="0"/>
    <n v="0"/>
    <n v="0"/>
    <n v="0"/>
    <n v="0"/>
    <n v="1"/>
    <x v="917"/>
    <n v="869"/>
    <n v="0"/>
    <x v="3"/>
    <s v=""/>
    <n v="888"/>
    <s v=""/>
    <s v=""/>
    <s v=""/>
  </r>
  <r>
    <s v="X527"/>
    <x v="1535"/>
    <n v="0"/>
    <n v="0"/>
    <x v="0"/>
    <n v="31"/>
    <n v="728"/>
    <n v="17"/>
    <n v="133"/>
    <n v="11"/>
    <n v="8"/>
    <n v="124"/>
    <n v="1"/>
    <n v="7"/>
    <n v="3"/>
    <n v="13"/>
    <n v="6"/>
    <n v="1"/>
    <n v="0"/>
    <n v="0"/>
    <n v="0"/>
    <n v="0"/>
    <n v="0"/>
    <n v="3"/>
    <n v="11"/>
    <x v="0"/>
    <x v="21"/>
    <n v="2714"/>
    <n v="0"/>
    <n v="0"/>
    <n v="0"/>
    <n v="1"/>
    <n v="0"/>
    <n v="0"/>
    <n v="0"/>
    <n v="0"/>
    <n v="0"/>
    <n v="1"/>
    <x v="917"/>
    <n v="773"/>
    <n v="1"/>
    <x v="3"/>
    <s v=""/>
    <n v="728"/>
    <s v=""/>
    <s v=""/>
    <s v=""/>
  </r>
  <r>
    <s v="X528"/>
    <x v="1536"/>
    <n v="0"/>
    <n v="0"/>
    <x v="0"/>
    <n v="52"/>
    <n v="258"/>
    <n v="105"/>
    <n v="239"/>
    <n v="237"/>
    <n v="172"/>
    <n v="9"/>
    <n v="1"/>
    <n v="7"/>
    <n v="3"/>
    <n v="4"/>
    <n v="4"/>
    <n v="0"/>
    <n v="0"/>
    <n v="0"/>
    <n v="0"/>
    <n v="0"/>
    <n v="0"/>
    <n v="3"/>
    <n v="11"/>
    <x v="0"/>
    <x v="24"/>
    <n v="2730"/>
    <n v="0"/>
    <n v="0"/>
    <n v="0"/>
    <n v="1"/>
    <n v="0"/>
    <n v="0"/>
    <n v="0"/>
    <n v="1"/>
    <n v="0"/>
    <n v="0"/>
    <x v="733"/>
    <n v="1002"/>
    <n v="0"/>
    <x v="3"/>
    <s v=""/>
    <n v="258"/>
    <s v=""/>
    <s v=""/>
    <s v=""/>
  </r>
  <r>
    <s v="X532"/>
    <x v="87"/>
    <n v="0"/>
    <n v="1"/>
    <x v="1"/>
    <n v="80"/>
    <n v="742"/>
    <n v="28"/>
    <n v="152"/>
    <n v="25"/>
    <n v="9"/>
    <n v="57"/>
    <n v="2"/>
    <n v="6"/>
    <n v="8"/>
    <n v="10"/>
    <n v="4"/>
    <n v="0"/>
    <n v="0"/>
    <n v="0"/>
    <n v="0"/>
    <n v="0"/>
    <n v="0"/>
    <n v="3"/>
    <n v="11"/>
    <x v="0"/>
    <x v="28"/>
    <n v="2366"/>
    <n v="0"/>
    <n v="0"/>
    <n v="0"/>
    <n v="1"/>
    <n v="0"/>
    <n v="0"/>
    <n v="0"/>
    <n v="0"/>
    <n v="1"/>
    <n v="0"/>
    <x v="918"/>
    <n v="899"/>
    <n v="0"/>
    <x v="3"/>
    <s v=""/>
    <n v="742"/>
    <s v=""/>
    <s v=""/>
    <s v=""/>
  </r>
  <r>
    <s v="X534"/>
    <x v="1537"/>
    <n v="0"/>
    <n v="1"/>
    <x v="1"/>
    <n v="97"/>
    <n v="382"/>
    <n v="114"/>
    <n v="276"/>
    <n v="75"/>
    <n v="124"/>
    <n v="38"/>
    <n v="2"/>
    <n v="6"/>
    <n v="4"/>
    <n v="4"/>
    <n v="3"/>
    <n v="0"/>
    <n v="0"/>
    <n v="0"/>
    <n v="0"/>
    <n v="0"/>
    <n v="0"/>
    <n v="3"/>
    <n v="11"/>
    <x v="0"/>
    <x v="2"/>
    <n v="2712"/>
    <n v="0"/>
    <n v="0"/>
    <n v="0"/>
    <n v="1"/>
    <n v="0"/>
    <n v="0"/>
    <n v="0"/>
    <n v="1"/>
    <n v="0"/>
    <n v="0"/>
    <x v="919"/>
    <n v="933"/>
    <n v="0"/>
    <x v="3"/>
    <s v=""/>
    <n v="382"/>
    <s v=""/>
    <s v=""/>
    <s v=""/>
  </r>
  <r>
    <s v="X537"/>
    <x v="1538"/>
    <n v="0"/>
    <n v="0"/>
    <x v="0"/>
    <n v="28"/>
    <n v="359"/>
    <n v="35"/>
    <n v="314"/>
    <n v="93"/>
    <n v="116"/>
    <n v="89"/>
    <n v="1"/>
    <n v="7"/>
    <n v="3"/>
    <n v="13"/>
    <n v="4"/>
    <n v="0"/>
    <n v="0"/>
    <n v="0"/>
    <n v="0"/>
    <n v="0"/>
    <n v="0"/>
    <n v="3"/>
    <n v="11"/>
    <x v="0"/>
    <x v="16"/>
    <n v="2664"/>
    <n v="0"/>
    <n v="0"/>
    <n v="0"/>
    <n v="1"/>
    <n v="0"/>
    <n v="1"/>
    <n v="0"/>
    <n v="0"/>
    <n v="0"/>
    <n v="0"/>
    <x v="920"/>
    <n v="828"/>
    <n v="0"/>
    <x v="3"/>
    <s v=""/>
    <n v="359"/>
    <s v=""/>
    <s v=""/>
    <s v=""/>
  </r>
  <r>
    <s v="X538"/>
    <x v="1539"/>
    <n v="0"/>
    <n v="1"/>
    <x v="1"/>
    <n v="78"/>
    <n v="571"/>
    <n v="50"/>
    <n v="142"/>
    <n v="33"/>
    <n v="50"/>
    <n v="159"/>
    <n v="4"/>
    <n v="4"/>
    <n v="5"/>
    <n v="13"/>
    <n v="2"/>
    <n v="0"/>
    <n v="0"/>
    <n v="0"/>
    <n v="0"/>
    <n v="0"/>
    <n v="0"/>
    <n v="3"/>
    <n v="11"/>
    <x v="0"/>
    <x v="23"/>
    <n v="2791"/>
    <n v="0"/>
    <n v="0"/>
    <n v="0"/>
    <n v="1"/>
    <n v="0"/>
    <n v="0"/>
    <n v="0"/>
    <n v="1"/>
    <n v="0"/>
    <n v="0"/>
    <x v="921"/>
    <n v="687"/>
    <n v="0"/>
    <x v="3"/>
    <s v=""/>
    <n v="571"/>
    <s v=""/>
    <s v=""/>
    <s v=""/>
  </r>
  <r>
    <s v="X539"/>
    <x v="1540"/>
    <n v="0"/>
    <n v="0"/>
    <x v="0"/>
    <n v="29"/>
    <n v="434"/>
    <n v="22"/>
    <n v="388"/>
    <n v="104"/>
    <n v="22"/>
    <n v="34"/>
    <n v="1"/>
    <n v="10"/>
    <n v="7"/>
    <n v="10"/>
    <n v="4"/>
    <n v="0"/>
    <n v="0"/>
    <n v="0"/>
    <n v="1"/>
    <n v="0"/>
    <n v="0"/>
    <n v="3"/>
    <n v="11"/>
    <x v="0"/>
    <x v="23"/>
    <n v="2240"/>
    <n v="0"/>
    <n v="0"/>
    <n v="0"/>
    <n v="1"/>
    <n v="0"/>
    <n v="0"/>
    <n v="0"/>
    <n v="1"/>
    <n v="0"/>
    <n v="0"/>
    <x v="922"/>
    <n v="936"/>
    <n v="1"/>
    <x v="3"/>
    <s v=""/>
    <n v="434"/>
    <s v=""/>
    <s v=""/>
    <s v=""/>
  </r>
  <r>
    <s v="X540"/>
    <x v="1541"/>
    <n v="0"/>
    <n v="0"/>
    <x v="0"/>
    <n v="55"/>
    <n v="241"/>
    <n v="45"/>
    <n v="604"/>
    <n v="34"/>
    <n v="26"/>
    <n v="54"/>
    <n v="1"/>
    <n v="6"/>
    <n v="4"/>
    <n v="10"/>
    <n v="2"/>
    <n v="0"/>
    <n v="0"/>
    <n v="0"/>
    <n v="0"/>
    <n v="0"/>
    <n v="0"/>
    <n v="3"/>
    <n v="11"/>
    <x v="0"/>
    <x v="52"/>
    <n v="2835"/>
    <n v="0"/>
    <n v="0"/>
    <n v="0"/>
    <n v="1"/>
    <n v="0"/>
    <n v="0"/>
    <n v="0"/>
    <n v="1"/>
    <n v="0"/>
    <n v="0"/>
    <x v="922"/>
    <n v="896"/>
    <n v="0"/>
    <x v="3"/>
    <s v=""/>
    <n v="241"/>
    <s v=""/>
    <s v=""/>
    <s v=""/>
  </r>
  <r>
    <s v="X542"/>
    <x v="1542"/>
    <n v="0"/>
    <n v="0"/>
    <x v="0"/>
    <n v="86"/>
    <n v="741"/>
    <n v="19"/>
    <n v="154"/>
    <n v="50"/>
    <n v="9"/>
    <n v="28"/>
    <n v="1"/>
    <n v="3"/>
    <n v="4"/>
    <n v="7"/>
    <n v="2"/>
    <n v="0"/>
    <n v="0"/>
    <n v="0"/>
    <n v="0"/>
    <n v="0"/>
    <n v="0"/>
    <n v="3"/>
    <n v="11"/>
    <x v="0"/>
    <x v="23"/>
    <n v="2344"/>
    <n v="0"/>
    <n v="0"/>
    <n v="0"/>
    <n v="1"/>
    <n v="0"/>
    <n v="0"/>
    <n v="0"/>
    <n v="0"/>
    <n v="1"/>
    <n v="0"/>
    <x v="352"/>
    <n v="945"/>
    <n v="0"/>
    <x v="3"/>
    <s v=""/>
    <n v="741"/>
    <s v=""/>
    <s v=""/>
    <s v=""/>
  </r>
  <r>
    <s v="X552"/>
    <x v="1543"/>
    <n v="1"/>
    <n v="0"/>
    <x v="1"/>
    <n v="34"/>
    <n v="562"/>
    <n v="58"/>
    <n v="168"/>
    <n v="43"/>
    <n v="16"/>
    <n v="142"/>
    <n v="1"/>
    <n v="5"/>
    <n v="7"/>
    <n v="10"/>
    <n v="3"/>
    <n v="0"/>
    <n v="0"/>
    <n v="0"/>
    <n v="0"/>
    <n v="0"/>
    <n v="0"/>
    <n v="3"/>
    <n v="11"/>
    <x v="0"/>
    <x v="16"/>
    <n v="2425"/>
    <n v="0"/>
    <n v="0"/>
    <n v="0"/>
    <n v="1"/>
    <n v="0"/>
    <n v="0"/>
    <n v="0"/>
    <n v="0"/>
    <n v="1"/>
    <n v="0"/>
    <x v="923"/>
    <n v="705"/>
    <n v="0"/>
    <x v="3"/>
    <s v=""/>
    <n v="562"/>
    <s v=""/>
    <s v=""/>
    <s v=""/>
  </r>
  <r>
    <s v="X560"/>
    <x v="1544"/>
    <n v="0"/>
    <n v="1"/>
    <x v="1"/>
    <n v="63"/>
    <n v="529"/>
    <n v="0"/>
    <n v="356"/>
    <n v="63"/>
    <n v="28"/>
    <n v="0"/>
    <n v="3"/>
    <n v="6"/>
    <n v="7"/>
    <n v="11"/>
    <n v="3"/>
    <n v="0"/>
    <n v="0"/>
    <n v="0"/>
    <n v="0"/>
    <n v="0"/>
    <n v="0"/>
    <n v="3"/>
    <n v="11"/>
    <x v="0"/>
    <x v="33"/>
    <n v="2197"/>
    <n v="0"/>
    <n v="0"/>
    <n v="0"/>
    <n v="1"/>
    <n v="0"/>
    <n v="0"/>
    <n v="0"/>
    <n v="0"/>
    <n v="0"/>
    <n v="1"/>
    <x v="359"/>
    <n v="976"/>
    <n v="0"/>
    <x v="3"/>
    <s v=""/>
    <n v="529"/>
    <s v=""/>
    <s v=""/>
    <s v=""/>
  </r>
  <r>
    <s v="X569"/>
    <x v="1545"/>
    <n v="0"/>
    <n v="1"/>
    <x v="1"/>
    <n v="46"/>
    <n v="425"/>
    <n v="115"/>
    <n v="292"/>
    <n v="23"/>
    <n v="35"/>
    <n v="79"/>
    <n v="1"/>
    <n v="6"/>
    <n v="6"/>
    <n v="11"/>
    <n v="3"/>
    <n v="0"/>
    <n v="0"/>
    <n v="0"/>
    <n v="0"/>
    <n v="0"/>
    <n v="0"/>
    <n v="3"/>
    <n v="11"/>
    <x v="0"/>
    <x v="35"/>
    <n v="2398"/>
    <n v="0"/>
    <n v="0"/>
    <n v="0"/>
    <n v="1"/>
    <n v="0"/>
    <n v="0"/>
    <n v="0"/>
    <n v="1"/>
    <n v="0"/>
    <n v="0"/>
    <x v="924"/>
    <n v="811"/>
    <n v="0"/>
    <x v="3"/>
    <s v=""/>
    <n v="425"/>
    <s v=""/>
    <s v=""/>
    <s v=""/>
  </r>
  <r>
    <s v="X574"/>
    <x v="1546"/>
    <n v="1"/>
    <n v="1"/>
    <x v="2"/>
    <n v="48"/>
    <n v="505"/>
    <n v="72"/>
    <n v="270"/>
    <n v="36"/>
    <n v="27"/>
    <n v="54"/>
    <n v="4"/>
    <n v="9"/>
    <n v="2"/>
    <n v="12"/>
    <n v="5"/>
    <n v="0"/>
    <n v="0"/>
    <n v="0"/>
    <n v="0"/>
    <n v="0"/>
    <n v="0"/>
    <n v="3"/>
    <n v="11"/>
    <x v="0"/>
    <x v="20"/>
    <n v="2637"/>
    <n v="0"/>
    <n v="0"/>
    <n v="0"/>
    <n v="1"/>
    <n v="0"/>
    <n v="0"/>
    <n v="0"/>
    <n v="0"/>
    <n v="1"/>
    <n v="0"/>
    <x v="925"/>
    <n v="856"/>
    <n v="0"/>
    <x v="3"/>
    <s v=""/>
    <n v="505"/>
    <s v=""/>
    <s v=""/>
    <s v=""/>
  </r>
  <r>
    <s v="X575"/>
    <x v="1547"/>
    <n v="0"/>
    <n v="0"/>
    <x v="0"/>
    <n v="46"/>
    <n v="603"/>
    <n v="45"/>
    <n v="207"/>
    <n v="36"/>
    <n v="18"/>
    <n v="54"/>
    <n v="1"/>
    <n v="3"/>
    <n v="4"/>
    <n v="6"/>
    <n v="1"/>
    <n v="0"/>
    <n v="0"/>
    <n v="0"/>
    <n v="0"/>
    <n v="0"/>
    <n v="0"/>
    <n v="3"/>
    <n v="11"/>
    <x v="0"/>
    <x v="2"/>
    <n v="2175"/>
    <n v="0"/>
    <n v="0"/>
    <n v="0"/>
    <n v="1"/>
    <n v="0"/>
    <n v="0"/>
    <n v="0"/>
    <n v="0"/>
    <n v="0"/>
    <n v="1"/>
    <x v="926"/>
    <n v="855"/>
    <n v="0"/>
    <x v="3"/>
    <s v=""/>
    <n v="603"/>
    <s v=""/>
    <s v=""/>
    <s v=""/>
  </r>
  <r>
    <s v="X577"/>
    <x v="1548"/>
    <n v="0"/>
    <n v="0"/>
    <x v="0"/>
    <n v="54"/>
    <n v="354"/>
    <n v="21"/>
    <n v="311"/>
    <n v="167"/>
    <n v="75"/>
    <n v="32"/>
    <n v="1"/>
    <n v="9"/>
    <n v="3"/>
    <n v="4"/>
    <n v="4"/>
    <n v="0"/>
    <n v="0"/>
    <n v="0"/>
    <n v="0"/>
    <n v="0"/>
    <n v="0"/>
    <n v="3"/>
    <n v="11"/>
    <x v="0"/>
    <x v="10"/>
    <n v="2407"/>
    <n v="0"/>
    <n v="0"/>
    <n v="0"/>
    <n v="1"/>
    <n v="0"/>
    <n v="0"/>
    <n v="0"/>
    <n v="1"/>
    <n v="0"/>
    <n v="0"/>
    <x v="365"/>
    <n v="896"/>
    <n v="0"/>
    <x v="3"/>
    <s v=""/>
    <n v="354"/>
    <s v=""/>
    <s v=""/>
    <s v=""/>
  </r>
  <r>
    <s v="X583"/>
    <x v="1549"/>
    <n v="0"/>
    <n v="1"/>
    <x v="1"/>
    <n v="99"/>
    <n v="362"/>
    <n v="17"/>
    <n v="398"/>
    <n v="80"/>
    <n v="35"/>
    <n v="61"/>
    <n v="3"/>
    <n v="5"/>
    <n v="3"/>
    <n v="5"/>
    <n v="4"/>
    <n v="0"/>
    <n v="0"/>
    <n v="0"/>
    <n v="1"/>
    <n v="0"/>
    <n v="0"/>
    <n v="3"/>
    <n v="11"/>
    <x v="0"/>
    <x v="13"/>
    <n v="2242"/>
    <n v="0"/>
    <n v="0"/>
    <n v="0"/>
    <n v="1"/>
    <n v="0"/>
    <n v="0"/>
    <n v="0"/>
    <n v="1"/>
    <n v="0"/>
    <n v="0"/>
    <x v="927"/>
    <n v="831"/>
    <n v="1"/>
    <x v="3"/>
    <s v=""/>
    <n v="362"/>
    <s v=""/>
    <s v=""/>
    <s v=""/>
  </r>
  <r>
    <s v="X584"/>
    <x v="1550"/>
    <n v="0"/>
    <n v="1"/>
    <x v="1"/>
    <n v="96"/>
    <n v="712"/>
    <n v="0"/>
    <n v="45"/>
    <n v="0"/>
    <n v="0"/>
    <n v="191"/>
    <n v="3"/>
    <n v="2"/>
    <n v="4"/>
    <n v="5"/>
    <n v="7"/>
    <n v="1"/>
    <n v="0"/>
    <n v="0"/>
    <n v="0"/>
    <n v="0"/>
    <n v="0"/>
    <n v="3"/>
    <n v="11"/>
    <x v="0"/>
    <x v="36"/>
    <n v="2379"/>
    <n v="0"/>
    <n v="0"/>
    <n v="0"/>
    <n v="1"/>
    <n v="0"/>
    <n v="0"/>
    <n v="0"/>
    <n v="0"/>
    <n v="0"/>
    <n v="1"/>
    <x v="928"/>
    <n v="566"/>
    <n v="1"/>
    <x v="3"/>
    <s v=""/>
    <n v="712"/>
    <s v=""/>
    <s v=""/>
    <s v=""/>
  </r>
  <r>
    <s v="X591"/>
    <x v="1551"/>
    <n v="0"/>
    <n v="0"/>
    <x v="0"/>
    <n v="36"/>
    <n v="488"/>
    <n v="21"/>
    <n v="238"/>
    <n v="56"/>
    <n v="108"/>
    <n v="28"/>
    <n v="1"/>
    <n v="8"/>
    <n v="7"/>
    <n v="11"/>
    <n v="6"/>
    <n v="0"/>
    <n v="0"/>
    <n v="0"/>
    <n v="0"/>
    <n v="0"/>
    <n v="0"/>
    <n v="3"/>
    <n v="11"/>
    <x v="0"/>
    <x v="15"/>
    <n v="2857"/>
    <n v="0"/>
    <n v="0"/>
    <n v="0"/>
    <n v="1"/>
    <n v="0"/>
    <n v="1"/>
    <n v="0"/>
    <n v="0"/>
    <n v="0"/>
    <n v="0"/>
    <x v="929"/>
    <n v="883"/>
    <n v="0"/>
    <x v="3"/>
    <s v=""/>
    <n v="488"/>
    <s v=""/>
    <s v=""/>
    <s v=""/>
  </r>
  <r>
    <s v="X593"/>
    <x v="1552"/>
    <n v="0"/>
    <n v="0"/>
    <x v="0"/>
    <n v="84"/>
    <n v="336"/>
    <n v="28"/>
    <n v="282"/>
    <n v="184"/>
    <n v="54"/>
    <n v="54"/>
    <n v="1"/>
    <n v="2"/>
    <n v="8"/>
    <n v="6"/>
    <n v="1"/>
    <n v="0"/>
    <n v="0"/>
    <n v="0"/>
    <n v="0"/>
    <n v="0"/>
    <n v="0"/>
    <n v="3"/>
    <n v="11"/>
    <x v="0"/>
    <x v="19"/>
    <n v="2614"/>
    <n v="0"/>
    <n v="0"/>
    <n v="0"/>
    <n v="1"/>
    <n v="0"/>
    <n v="0"/>
    <n v="0"/>
    <n v="1"/>
    <n v="0"/>
    <n v="0"/>
    <x v="930"/>
    <n v="830"/>
    <n v="0"/>
    <x v="3"/>
    <s v=""/>
    <n v="336"/>
    <s v=""/>
    <s v=""/>
    <s v=""/>
  </r>
  <r>
    <s v="X598"/>
    <x v="1553"/>
    <n v="0"/>
    <n v="0"/>
    <x v="0"/>
    <n v="17"/>
    <n v="304"/>
    <n v="98"/>
    <n v="230"/>
    <n v="150"/>
    <n v="74"/>
    <n v="74"/>
    <n v="1"/>
    <n v="6"/>
    <n v="3"/>
    <n v="13"/>
    <n v="3"/>
    <n v="0"/>
    <n v="0"/>
    <n v="0"/>
    <n v="0"/>
    <n v="0"/>
    <n v="0"/>
    <n v="3"/>
    <n v="11"/>
    <x v="0"/>
    <x v="22"/>
    <n v="2675"/>
    <n v="0"/>
    <n v="0"/>
    <n v="0"/>
    <n v="1"/>
    <n v="0"/>
    <n v="0"/>
    <n v="0"/>
    <n v="1"/>
    <n v="0"/>
    <n v="0"/>
    <x v="931"/>
    <n v="782"/>
    <n v="0"/>
    <x v="3"/>
    <s v=""/>
    <n v="304"/>
    <s v=""/>
    <s v=""/>
    <s v=""/>
  </r>
  <r>
    <s v="X607"/>
    <x v="1554"/>
    <n v="0"/>
    <n v="1"/>
    <x v="1"/>
    <n v="91"/>
    <n v="653"/>
    <n v="17"/>
    <n v="170"/>
    <n v="34"/>
    <n v="26"/>
    <n v="17"/>
    <n v="2"/>
    <n v="11"/>
    <n v="2"/>
    <n v="10"/>
    <n v="7"/>
    <n v="0"/>
    <n v="0"/>
    <n v="0"/>
    <n v="0"/>
    <n v="0"/>
    <n v="0"/>
    <n v="3"/>
    <n v="11"/>
    <x v="0"/>
    <x v="14"/>
    <n v="2372"/>
    <n v="0"/>
    <n v="0"/>
    <n v="0"/>
    <n v="1"/>
    <n v="0"/>
    <n v="0"/>
    <n v="0"/>
    <n v="1"/>
    <n v="0"/>
    <n v="0"/>
    <x v="932"/>
    <n v="883"/>
    <n v="0"/>
    <x v="3"/>
    <s v=""/>
    <n v="653"/>
    <s v=""/>
    <s v=""/>
    <s v=""/>
  </r>
  <r>
    <s v="X616"/>
    <x v="1555"/>
    <n v="0"/>
    <n v="1"/>
    <x v="1"/>
    <n v="21"/>
    <n v="620"/>
    <n v="16"/>
    <n v="165"/>
    <n v="0"/>
    <n v="24"/>
    <n v="82"/>
    <n v="5"/>
    <n v="5"/>
    <n v="5"/>
    <n v="12"/>
    <n v="5"/>
    <n v="0"/>
    <n v="0"/>
    <n v="0"/>
    <n v="0"/>
    <n v="0"/>
    <n v="0"/>
    <n v="3"/>
    <n v="11"/>
    <x v="0"/>
    <x v="2"/>
    <n v="2545"/>
    <n v="0"/>
    <n v="0"/>
    <n v="0"/>
    <n v="1"/>
    <n v="0"/>
    <n v="0"/>
    <n v="0"/>
    <n v="1"/>
    <n v="0"/>
    <n v="0"/>
    <x v="378"/>
    <n v="743"/>
    <n v="0"/>
    <x v="3"/>
    <s v=""/>
    <n v="620"/>
    <s v=""/>
    <s v=""/>
    <s v=""/>
  </r>
  <r>
    <s v="X617"/>
    <x v="1556"/>
    <n v="1"/>
    <n v="0"/>
    <x v="1"/>
    <n v="81"/>
    <n v="746"/>
    <n v="8"/>
    <n v="125"/>
    <n v="11"/>
    <n v="8"/>
    <n v="8"/>
    <n v="7"/>
    <n v="8"/>
    <n v="6"/>
    <n v="9"/>
    <n v="6"/>
    <n v="0"/>
    <n v="1"/>
    <n v="0"/>
    <n v="0"/>
    <n v="0"/>
    <n v="0"/>
    <n v="3"/>
    <n v="11"/>
    <x v="1"/>
    <x v="21"/>
    <n v="2853"/>
    <n v="0"/>
    <n v="0"/>
    <n v="0"/>
    <n v="1"/>
    <n v="0"/>
    <n v="0"/>
    <n v="0"/>
    <n v="0"/>
    <n v="0"/>
    <n v="1"/>
    <x v="379"/>
    <n v="890"/>
    <n v="1"/>
    <x v="3"/>
    <s v=""/>
    <n v="746"/>
    <s v=""/>
    <s v=""/>
    <s v=""/>
  </r>
  <r>
    <s v="X621"/>
    <x v="1557"/>
    <n v="0"/>
    <n v="2"/>
    <x v="2"/>
    <n v="97"/>
    <n v="734"/>
    <n v="26"/>
    <n v="70"/>
    <n v="11"/>
    <n v="44"/>
    <n v="17"/>
    <n v="2"/>
    <n v="6"/>
    <n v="3"/>
    <n v="4"/>
    <n v="4"/>
    <n v="0"/>
    <n v="0"/>
    <n v="0"/>
    <n v="1"/>
    <n v="0"/>
    <n v="0"/>
    <n v="3"/>
    <n v="11"/>
    <x v="0"/>
    <x v="9"/>
    <n v="2182"/>
    <n v="0"/>
    <n v="0"/>
    <n v="0"/>
    <n v="1"/>
    <n v="0"/>
    <n v="0"/>
    <n v="0"/>
    <n v="1"/>
    <n v="0"/>
    <n v="0"/>
    <x v="66"/>
    <n v="868"/>
    <n v="1"/>
    <x v="3"/>
    <s v=""/>
    <n v="734"/>
    <s v=""/>
    <s v=""/>
    <s v=""/>
  </r>
  <r>
    <s v="X634"/>
    <x v="1558"/>
    <n v="1"/>
    <n v="0"/>
    <x v="1"/>
    <n v="92"/>
    <n v="639"/>
    <n v="8"/>
    <n v="166"/>
    <n v="11"/>
    <n v="8"/>
    <n v="58"/>
    <n v="3"/>
    <n v="7"/>
    <n v="3"/>
    <n v="12"/>
    <n v="7"/>
    <n v="0"/>
    <n v="0"/>
    <n v="0"/>
    <n v="0"/>
    <n v="0"/>
    <n v="0"/>
    <n v="3"/>
    <n v="11"/>
    <x v="0"/>
    <x v="10"/>
    <n v="2842"/>
    <n v="0"/>
    <n v="0"/>
    <n v="0"/>
    <n v="1"/>
    <n v="0"/>
    <n v="0"/>
    <n v="0"/>
    <n v="0"/>
    <n v="0"/>
    <n v="1"/>
    <x v="933"/>
    <n v="774"/>
    <n v="0"/>
    <x v="3"/>
    <s v=""/>
    <n v="639"/>
    <s v=""/>
    <s v=""/>
    <s v=""/>
  </r>
  <r>
    <s v="X644"/>
    <x v="1559"/>
    <n v="0"/>
    <n v="1"/>
    <x v="1"/>
    <n v="5"/>
    <n v="520"/>
    <n v="8"/>
    <n v="223"/>
    <n v="32"/>
    <n v="49"/>
    <n v="42"/>
    <n v="4"/>
    <n v="10"/>
    <n v="5"/>
    <n v="7"/>
    <n v="8"/>
    <n v="1"/>
    <n v="0"/>
    <n v="0"/>
    <n v="0"/>
    <n v="0"/>
    <n v="0"/>
    <n v="3"/>
    <n v="11"/>
    <x v="1"/>
    <x v="33"/>
    <n v="2819"/>
    <n v="0"/>
    <n v="0"/>
    <n v="0"/>
    <n v="1"/>
    <n v="0"/>
    <n v="0"/>
    <n v="0"/>
    <n v="0"/>
    <n v="1"/>
    <n v="0"/>
    <x v="934"/>
    <n v="790"/>
    <n v="1"/>
    <x v="3"/>
    <s v=""/>
    <n v="520"/>
    <s v=""/>
    <s v=""/>
    <s v=""/>
  </r>
  <r>
    <s v="X645"/>
    <x v="1560"/>
    <n v="0"/>
    <n v="1"/>
    <x v="1"/>
    <n v="41"/>
    <n v="224"/>
    <n v="155"/>
    <n v="155"/>
    <n v="192"/>
    <n v="93"/>
    <n v="54"/>
    <n v="2"/>
    <n v="6"/>
    <n v="4"/>
    <n v="11"/>
    <n v="4"/>
    <n v="0"/>
    <n v="0"/>
    <n v="0"/>
    <n v="0"/>
    <n v="0"/>
    <n v="0"/>
    <n v="3"/>
    <n v="11"/>
    <x v="0"/>
    <x v="3"/>
    <n v="2322"/>
    <n v="0"/>
    <n v="0"/>
    <n v="0"/>
    <n v="1"/>
    <n v="0"/>
    <n v="0"/>
    <n v="0"/>
    <n v="1"/>
    <n v="0"/>
    <n v="0"/>
    <x v="935"/>
    <n v="765"/>
    <n v="0"/>
    <x v="3"/>
    <s v=""/>
    <n v="224"/>
    <s v=""/>
    <s v=""/>
    <s v=""/>
  </r>
  <r>
    <s v="X657"/>
    <x v="1561"/>
    <n v="1"/>
    <n v="1"/>
    <x v="2"/>
    <n v="88"/>
    <n v="285"/>
    <n v="28"/>
    <n v="242"/>
    <n v="55"/>
    <n v="114"/>
    <n v="135"/>
    <n v="13"/>
    <n v="6"/>
    <n v="2"/>
    <n v="12"/>
    <n v="5"/>
    <n v="0"/>
    <n v="0"/>
    <n v="0"/>
    <n v="0"/>
    <n v="0"/>
    <n v="0"/>
    <n v="3"/>
    <n v="11"/>
    <x v="0"/>
    <x v="34"/>
    <n v="2696"/>
    <n v="0"/>
    <n v="0"/>
    <n v="0"/>
    <n v="1"/>
    <n v="0"/>
    <n v="0"/>
    <n v="0"/>
    <n v="0"/>
    <n v="1"/>
    <n v="0"/>
    <x v="392"/>
    <n v="589"/>
    <n v="0"/>
    <x v="3"/>
    <s v=""/>
    <n v="285"/>
    <s v=""/>
    <s v=""/>
    <s v=""/>
  </r>
  <r>
    <s v="X658"/>
    <x v="1562"/>
    <n v="0"/>
    <n v="0"/>
    <x v="0"/>
    <n v="73"/>
    <n v="243"/>
    <n v="101"/>
    <n v="405"/>
    <n v="29"/>
    <n v="40"/>
    <n v="40"/>
    <n v="1"/>
    <n v="4"/>
    <n v="5"/>
    <n v="6"/>
    <n v="2"/>
    <n v="0"/>
    <n v="0"/>
    <n v="0"/>
    <n v="0"/>
    <n v="0"/>
    <n v="0"/>
    <n v="3"/>
    <n v="11"/>
    <x v="0"/>
    <x v="0"/>
    <n v="2509"/>
    <n v="0"/>
    <n v="0"/>
    <n v="0"/>
    <n v="1"/>
    <n v="0"/>
    <n v="0"/>
    <n v="0"/>
    <n v="1"/>
    <n v="0"/>
    <n v="0"/>
    <x v="936"/>
    <n v="778"/>
    <n v="0"/>
    <x v="3"/>
    <s v=""/>
    <n v="243"/>
    <s v=""/>
    <s v=""/>
    <s v=""/>
  </r>
  <r>
    <s v="X664"/>
    <x v="1563"/>
    <n v="0"/>
    <n v="1"/>
    <x v="1"/>
    <n v="8"/>
    <n v="428"/>
    <n v="30"/>
    <n v="214"/>
    <n v="80"/>
    <n v="30"/>
    <n v="61"/>
    <n v="2"/>
    <n v="6"/>
    <n v="5"/>
    <n v="10"/>
    <n v="3"/>
    <n v="0"/>
    <n v="0"/>
    <n v="0"/>
    <n v="0"/>
    <n v="0"/>
    <n v="0"/>
    <n v="3"/>
    <n v="11"/>
    <x v="0"/>
    <x v="34"/>
    <n v="2315"/>
    <n v="0"/>
    <n v="0"/>
    <n v="0"/>
    <n v="1"/>
    <n v="0"/>
    <n v="0"/>
    <n v="0"/>
    <n v="0"/>
    <n v="1"/>
    <n v="0"/>
    <x v="937"/>
    <n v="721"/>
    <n v="0"/>
    <x v="3"/>
    <s v=""/>
    <n v="428"/>
    <s v=""/>
    <s v=""/>
    <s v=""/>
  </r>
  <r>
    <s v="X665"/>
    <x v="1564"/>
    <n v="0"/>
    <n v="1"/>
    <x v="1"/>
    <n v="14"/>
    <n v="459"/>
    <n v="15"/>
    <n v="171"/>
    <n v="142"/>
    <n v="23"/>
    <n v="31"/>
    <n v="2"/>
    <n v="5"/>
    <n v="4"/>
    <n v="12"/>
    <n v="2"/>
    <n v="0"/>
    <n v="0"/>
    <n v="0"/>
    <n v="0"/>
    <n v="0"/>
    <n v="0"/>
    <n v="3"/>
    <n v="11"/>
    <x v="0"/>
    <x v="6"/>
    <n v="2234"/>
    <n v="0"/>
    <n v="0"/>
    <n v="0"/>
    <n v="1"/>
    <n v="0"/>
    <n v="0"/>
    <n v="0"/>
    <n v="1"/>
    <n v="0"/>
    <n v="0"/>
    <x v="938"/>
    <n v="779"/>
    <n v="0"/>
    <x v="3"/>
    <s v=""/>
    <n v="459"/>
    <s v=""/>
    <s v=""/>
    <s v=""/>
  </r>
  <r>
    <s v="X667"/>
    <x v="1565"/>
    <n v="0"/>
    <n v="0"/>
    <x v="0"/>
    <n v="17"/>
    <n v="412"/>
    <n v="22"/>
    <n v="132"/>
    <n v="59"/>
    <n v="28"/>
    <n v="183"/>
    <n v="1"/>
    <n v="11"/>
    <n v="6"/>
    <n v="8"/>
    <n v="4"/>
    <n v="0"/>
    <n v="0"/>
    <n v="1"/>
    <n v="0"/>
    <n v="0"/>
    <n v="0"/>
    <n v="3"/>
    <n v="11"/>
    <x v="0"/>
    <x v="50"/>
    <n v="2599"/>
    <n v="0"/>
    <n v="0"/>
    <n v="0"/>
    <n v="1"/>
    <n v="0"/>
    <n v="0"/>
    <n v="0"/>
    <n v="1"/>
    <n v="0"/>
    <n v="0"/>
    <x v="939"/>
    <n v="470"/>
    <n v="1"/>
    <x v="3"/>
    <s v=""/>
    <n v="412"/>
    <s v=""/>
    <s v=""/>
    <s v=""/>
  </r>
  <r>
    <s v="X672"/>
    <x v="1566"/>
    <n v="0"/>
    <n v="1"/>
    <x v="1"/>
    <n v="61"/>
    <n v="606"/>
    <n v="7"/>
    <n v="155"/>
    <n v="10"/>
    <n v="0"/>
    <n v="54"/>
    <n v="5"/>
    <n v="10"/>
    <n v="3"/>
    <n v="8"/>
    <n v="7"/>
    <n v="0"/>
    <n v="0"/>
    <n v="0"/>
    <n v="0"/>
    <n v="0"/>
    <n v="0"/>
    <n v="3"/>
    <n v="11"/>
    <x v="0"/>
    <x v="25"/>
    <n v="2525"/>
    <n v="0"/>
    <n v="0"/>
    <n v="0"/>
    <n v="1"/>
    <n v="0"/>
    <n v="0"/>
    <n v="0"/>
    <n v="1"/>
    <n v="0"/>
    <n v="0"/>
    <x v="940"/>
    <n v="724"/>
    <n v="0"/>
    <x v="3"/>
    <s v=""/>
    <n v="606"/>
    <s v=""/>
    <s v=""/>
    <s v=""/>
  </r>
  <r>
    <s v="X676"/>
    <x v="1567"/>
    <n v="1"/>
    <n v="0"/>
    <x v="1"/>
    <n v="27"/>
    <n v="340"/>
    <n v="21"/>
    <n v="134"/>
    <n v="258"/>
    <n v="14"/>
    <n v="56"/>
    <n v="1"/>
    <n v="7"/>
    <n v="5"/>
    <n v="8"/>
    <n v="4"/>
    <n v="0"/>
    <n v="0"/>
    <n v="0"/>
    <n v="0"/>
    <n v="0"/>
    <n v="0"/>
    <n v="3"/>
    <n v="11"/>
    <x v="0"/>
    <x v="21"/>
    <n v="2217"/>
    <n v="0"/>
    <n v="0"/>
    <n v="0"/>
    <n v="1"/>
    <n v="0"/>
    <n v="1"/>
    <n v="0"/>
    <n v="0"/>
    <n v="0"/>
    <n v="0"/>
    <x v="941"/>
    <n v="711"/>
    <n v="0"/>
    <x v="3"/>
    <s v=""/>
    <n v="340"/>
    <s v=""/>
    <s v=""/>
    <s v=""/>
  </r>
  <r>
    <s v="X677"/>
    <x v="1568"/>
    <n v="0"/>
    <n v="1"/>
    <x v="1"/>
    <n v="59"/>
    <n v="381"/>
    <n v="35"/>
    <n v="172"/>
    <n v="56"/>
    <n v="86"/>
    <n v="93"/>
    <n v="2"/>
    <n v="8"/>
    <n v="2"/>
    <n v="10"/>
    <n v="5"/>
    <n v="0"/>
    <n v="0"/>
    <n v="0"/>
    <n v="0"/>
    <n v="0"/>
    <n v="0"/>
    <n v="3"/>
    <n v="11"/>
    <x v="0"/>
    <x v="37"/>
    <n v="2409"/>
    <n v="0"/>
    <n v="0"/>
    <n v="0"/>
    <n v="1"/>
    <n v="0"/>
    <n v="0"/>
    <n v="0"/>
    <n v="1"/>
    <n v="0"/>
    <n v="0"/>
    <x v="941"/>
    <n v="637"/>
    <n v="0"/>
    <x v="3"/>
    <s v=""/>
    <n v="381"/>
    <s v=""/>
    <s v=""/>
    <s v=""/>
  </r>
  <r>
    <s v="X678"/>
    <x v="1569"/>
    <n v="1"/>
    <n v="1"/>
    <x v="2"/>
    <n v="38"/>
    <n v="355"/>
    <n v="30"/>
    <n v="177"/>
    <n v="90"/>
    <n v="138"/>
    <n v="30"/>
    <n v="4"/>
    <n v="9"/>
    <n v="5"/>
    <n v="7"/>
    <n v="5"/>
    <n v="0"/>
    <n v="0"/>
    <n v="0"/>
    <n v="0"/>
    <n v="0"/>
    <n v="0"/>
    <n v="3"/>
    <n v="11"/>
    <x v="0"/>
    <x v="3"/>
    <n v="2452"/>
    <n v="0"/>
    <n v="0"/>
    <n v="0"/>
    <n v="1"/>
    <n v="0"/>
    <n v="0"/>
    <n v="0"/>
    <n v="1"/>
    <n v="0"/>
    <n v="0"/>
    <x v="942"/>
    <n v="760"/>
    <n v="0"/>
    <x v="3"/>
    <s v=""/>
    <n v="355"/>
    <s v=""/>
    <s v=""/>
    <s v=""/>
  </r>
  <r>
    <s v="X679"/>
    <x v="1570"/>
    <n v="0"/>
    <n v="1"/>
    <x v="1"/>
    <n v="14"/>
    <n v="209"/>
    <n v="162"/>
    <n v="209"/>
    <n v="41"/>
    <n v="162"/>
    <n v="37"/>
    <n v="5"/>
    <n v="4"/>
    <n v="7"/>
    <n v="10"/>
    <n v="2"/>
    <n v="0"/>
    <n v="0"/>
    <n v="0"/>
    <n v="0"/>
    <n v="0"/>
    <n v="0"/>
    <n v="3"/>
    <n v="11"/>
    <x v="0"/>
    <x v="18"/>
    <n v="2394"/>
    <n v="0"/>
    <n v="0"/>
    <n v="0"/>
    <n v="1"/>
    <n v="0"/>
    <n v="1"/>
    <n v="0"/>
    <n v="0"/>
    <n v="0"/>
    <n v="0"/>
    <x v="942"/>
    <n v="746"/>
    <n v="0"/>
    <x v="3"/>
    <s v=""/>
    <n v="209"/>
    <s v=""/>
    <s v=""/>
    <s v=""/>
  </r>
  <r>
    <s v="X680"/>
    <x v="1571"/>
    <n v="0"/>
    <n v="1"/>
    <x v="1"/>
    <n v="83"/>
    <n v="526"/>
    <n v="28"/>
    <n v="135"/>
    <n v="10"/>
    <n v="21"/>
    <n v="99"/>
    <n v="3"/>
    <n v="5"/>
    <n v="3"/>
    <n v="12"/>
    <n v="5"/>
    <n v="0"/>
    <n v="0"/>
    <n v="0"/>
    <n v="0"/>
    <n v="0"/>
    <n v="0"/>
    <n v="3"/>
    <n v="11"/>
    <x v="0"/>
    <x v="23"/>
    <n v="2826"/>
    <n v="0"/>
    <n v="0"/>
    <n v="0"/>
    <n v="1"/>
    <n v="0"/>
    <n v="0"/>
    <n v="0"/>
    <n v="1"/>
    <n v="0"/>
    <n v="0"/>
    <x v="943"/>
    <n v="621"/>
    <n v="0"/>
    <x v="3"/>
    <s v=""/>
    <n v="526"/>
    <s v=""/>
    <s v=""/>
    <s v=""/>
  </r>
  <r>
    <s v="X681"/>
    <x v="1572"/>
    <n v="0"/>
    <n v="0"/>
    <x v="0"/>
    <n v="29"/>
    <n v="68"/>
    <n v="129"/>
    <n v="396"/>
    <n v="188"/>
    <n v="22"/>
    <n v="15"/>
    <n v="1"/>
    <n v="3"/>
    <n v="3"/>
    <n v="5"/>
    <n v="1"/>
    <n v="0"/>
    <n v="0"/>
    <n v="0"/>
    <n v="0"/>
    <n v="0"/>
    <n v="0"/>
    <n v="3"/>
    <n v="11"/>
    <x v="0"/>
    <x v="21"/>
    <n v="2219"/>
    <n v="0"/>
    <n v="0"/>
    <n v="0"/>
    <n v="1"/>
    <n v="0"/>
    <n v="0"/>
    <n v="0"/>
    <n v="0"/>
    <n v="1"/>
    <n v="0"/>
    <x v="944"/>
    <n v="788"/>
    <n v="0"/>
    <x v="3"/>
    <s v=""/>
    <n v="68"/>
    <s v=""/>
    <s v=""/>
    <s v=""/>
  </r>
  <r>
    <s v="X684"/>
    <x v="1573"/>
    <n v="0"/>
    <n v="1"/>
    <x v="1"/>
    <n v="35"/>
    <n v="691"/>
    <n v="7"/>
    <n v="61"/>
    <n v="10"/>
    <n v="0"/>
    <n v="46"/>
    <n v="4"/>
    <n v="10"/>
    <n v="4"/>
    <n v="7"/>
    <n v="8"/>
    <n v="0"/>
    <n v="1"/>
    <n v="0"/>
    <n v="0"/>
    <n v="1"/>
    <n v="0"/>
    <n v="3"/>
    <n v="11"/>
    <x v="1"/>
    <x v="17"/>
    <n v="2500"/>
    <n v="0"/>
    <n v="0"/>
    <n v="0"/>
    <n v="1"/>
    <n v="0"/>
    <n v="0"/>
    <n v="0"/>
    <n v="1"/>
    <n v="0"/>
    <n v="0"/>
    <x v="945"/>
    <n v="723"/>
    <n v="2"/>
    <x v="3"/>
    <s v=""/>
    <n v="691"/>
    <s v=""/>
    <s v=""/>
    <s v=""/>
  </r>
  <r>
    <s v="X692"/>
    <x v="1574"/>
    <n v="0"/>
    <n v="1"/>
    <x v="1"/>
    <n v="49"/>
    <n v="545"/>
    <n v="7"/>
    <n v="114"/>
    <n v="37"/>
    <n v="21"/>
    <n v="78"/>
    <n v="5"/>
    <n v="7"/>
    <n v="2"/>
    <n v="11"/>
    <n v="5"/>
    <n v="0"/>
    <n v="1"/>
    <n v="0"/>
    <n v="0"/>
    <n v="0"/>
    <n v="0"/>
    <n v="3"/>
    <n v="11"/>
    <x v="0"/>
    <x v="25"/>
    <n v="2529"/>
    <n v="0"/>
    <n v="0"/>
    <n v="0"/>
    <n v="1"/>
    <n v="0"/>
    <n v="0"/>
    <n v="0"/>
    <n v="1"/>
    <n v="0"/>
    <n v="0"/>
    <x v="946"/>
    <n v="646"/>
    <n v="1"/>
    <x v="3"/>
    <s v=""/>
    <n v="545"/>
    <s v=""/>
    <s v=""/>
    <s v=""/>
  </r>
  <r>
    <s v="X694"/>
    <x v="1575"/>
    <n v="0"/>
    <n v="1"/>
    <x v="1"/>
    <n v="12"/>
    <n v="641"/>
    <n v="7"/>
    <n v="84"/>
    <n v="0"/>
    <n v="30"/>
    <n v="38"/>
    <n v="3"/>
    <n v="10"/>
    <n v="4"/>
    <n v="7"/>
    <n v="6"/>
    <n v="0"/>
    <n v="1"/>
    <n v="0"/>
    <n v="0"/>
    <n v="0"/>
    <n v="0"/>
    <n v="3"/>
    <n v="11"/>
    <x v="0"/>
    <x v="26"/>
    <n v="2461"/>
    <n v="0"/>
    <n v="0"/>
    <n v="0"/>
    <n v="1"/>
    <n v="0"/>
    <n v="0"/>
    <n v="0"/>
    <n v="1"/>
    <n v="0"/>
    <n v="0"/>
    <x v="947"/>
    <n v="724"/>
    <n v="1"/>
    <x v="3"/>
    <s v=""/>
    <n v="641"/>
    <s v=""/>
    <s v=""/>
    <s v=""/>
  </r>
  <r>
    <s v="X698"/>
    <x v="1576"/>
    <n v="0"/>
    <n v="1"/>
    <x v="1"/>
    <n v="8"/>
    <n v="316"/>
    <n v="58"/>
    <n v="161"/>
    <n v="76"/>
    <n v="51"/>
    <n v="135"/>
    <n v="1"/>
    <n v="6"/>
    <n v="9"/>
    <n v="4"/>
    <n v="5"/>
    <n v="0"/>
    <n v="0"/>
    <n v="0"/>
    <n v="0"/>
    <n v="0"/>
    <n v="0"/>
    <n v="3"/>
    <n v="11"/>
    <x v="1"/>
    <x v="34"/>
    <n v="2485"/>
    <n v="0"/>
    <n v="0"/>
    <n v="0"/>
    <n v="1"/>
    <n v="0"/>
    <n v="0"/>
    <n v="0"/>
    <n v="1"/>
    <n v="0"/>
    <n v="0"/>
    <x v="73"/>
    <n v="527"/>
    <n v="0"/>
    <x v="3"/>
    <s v=""/>
    <n v="316"/>
    <s v=""/>
    <s v=""/>
    <s v=""/>
  </r>
  <r>
    <s v="X699"/>
    <x v="1577"/>
    <n v="0"/>
    <n v="1"/>
    <x v="1"/>
    <n v="12"/>
    <n v="465"/>
    <n v="25"/>
    <n v="132"/>
    <n v="136"/>
    <n v="0"/>
    <n v="37"/>
    <n v="2"/>
    <n v="8"/>
    <n v="3"/>
    <n v="13"/>
    <n v="4"/>
    <n v="0"/>
    <n v="0"/>
    <n v="0"/>
    <n v="0"/>
    <n v="0"/>
    <n v="0"/>
    <n v="3"/>
    <n v="11"/>
    <x v="0"/>
    <x v="10"/>
    <n v="2528"/>
    <n v="0"/>
    <n v="0"/>
    <n v="0"/>
    <n v="1"/>
    <n v="0"/>
    <n v="0"/>
    <n v="0"/>
    <n v="0"/>
    <n v="1"/>
    <n v="0"/>
    <x v="74"/>
    <n v="721"/>
    <n v="0"/>
    <x v="3"/>
    <s v=""/>
    <n v="465"/>
    <s v=""/>
    <s v=""/>
    <s v=""/>
  </r>
  <r>
    <s v="X714"/>
    <x v="1578"/>
    <n v="0"/>
    <n v="0"/>
    <x v="0"/>
    <n v="24"/>
    <n v="227"/>
    <n v="23"/>
    <n v="389"/>
    <n v="42"/>
    <n v="21"/>
    <n v="75"/>
    <n v="1"/>
    <n v="4"/>
    <n v="5"/>
    <n v="7"/>
    <n v="2"/>
    <n v="0"/>
    <n v="0"/>
    <n v="0"/>
    <n v="0"/>
    <n v="0"/>
    <n v="0"/>
    <n v="3"/>
    <n v="11"/>
    <x v="0"/>
    <x v="14"/>
    <n v="2469"/>
    <n v="0"/>
    <n v="0"/>
    <n v="0"/>
    <n v="1"/>
    <n v="0"/>
    <n v="0"/>
    <n v="0"/>
    <n v="1"/>
    <n v="0"/>
    <n v="0"/>
    <x v="948"/>
    <n v="627"/>
    <n v="0"/>
    <x v="3"/>
    <s v=""/>
    <n v="227"/>
    <s v=""/>
    <s v=""/>
    <s v=""/>
  </r>
  <r>
    <s v="X715"/>
    <x v="1579"/>
    <n v="0"/>
    <n v="0"/>
    <x v="0"/>
    <n v="26"/>
    <n v="426"/>
    <n v="49"/>
    <n v="127"/>
    <n v="111"/>
    <n v="21"/>
    <n v="42"/>
    <n v="1"/>
    <n v="8"/>
    <n v="2"/>
    <n v="10"/>
    <n v="4"/>
    <n v="0"/>
    <n v="0"/>
    <n v="0"/>
    <n v="0"/>
    <n v="0"/>
    <n v="0"/>
    <n v="3"/>
    <n v="11"/>
    <x v="0"/>
    <x v="4"/>
    <n v="2471"/>
    <n v="0"/>
    <n v="0"/>
    <n v="0"/>
    <n v="1"/>
    <n v="0"/>
    <n v="0"/>
    <n v="0"/>
    <n v="1"/>
    <n v="0"/>
    <n v="0"/>
    <x v="949"/>
    <n v="692"/>
    <n v="0"/>
    <x v="3"/>
    <s v=""/>
    <n v="426"/>
    <s v=""/>
    <s v=""/>
    <s v=""/>
  </r>
  <r>
    <s v="X718"/>
    <x v="1580"/>
    <n v="0"/>
    <n v="1"/>
    <x v="1"/>
    <n v="86"/>
    <n v="625"/>
    <n v="7"/>
    <n v="99"/>
    <n v="10"/>
    <n v="22"/>
    <n v="7"/>
    <n v="2"/>
    <n v="6"/>
    <n v="3"/>
    <n v="12"/>
    <n v="4"/>
    <n v="0"/>
    <n v="0"/>
    <n v="0"/>
    <n v="0"/>
    <n v="0"/>
    <n v="0"/>
    <n v="3"/>
    <n v="11"/>
    <x v="0"/>
    <x v="1"/>
    <n v="2445"/>
    <n v="0"/>
    <n v="0"/>
    <n v="0"/>
    <n v="1"/>
    <n v="0"/>
    <n v="0"/>
    <n v="0"/>
    <n v="0"/>
    <n v="0"/>
    <n v="1"/>
    <x v="950"/>
    <n v="756"/>
    <n v="0"/>
    <x v="3"/>
    <s v=""/>
    <n v="625"/>
    <s v=""/>
    <s v=""/>
    <s v=""/>
  </r>
  <r>
    <s v="X721"/>
    <x v="1581"/>
    <n v="0"/>
    <n v="1"/>
    <x v="1"/>
    <n v="83"/>
    <n v="473"/>
    <n v="21"/>
    <n v="176"/>
    <n v="19"/>
    <n v="21"/>
    <n v="56"/>
    <n v="3"/>
    <n v="9"/>
    <n v="2"/>
    <n v="9"/>
    <n v="6"/>
    <n v="0"/>
    <n v="0"/>
    <n v="0"/>
    <n v="0"/>
    <n v="0"/>
    <n v="0"/>
    <n v="3"/>
    <n v="11"/>
    <x v="0"/>
    <x v="18"/>
    <n v="2735"/>
    <n v="0"/>
    <n v="0"/>
    <n v="0"/>
    <n v="1"/>
    <n v="0"/>
    <n v="0"/>
    <n v="0"/>
    <n v="1"/>
    <n v="0"/>
    <n v="0"/>
    <x v="951"/>
    <n v="654"/>
    <n v="0"/>
    <x v="3"/>
    <s v=""/>
    <n v="473"/>
    <s v=""/>
    <s v=""/>
    <s v=""/>
  </r>
  <r>
    <s v="X723"/>
    <x v="1582"/>
    <n v="0"/>
    <n v="1"/>
    <x v="1"/>
    <n v="15"/>
    <n v="402"/>
    <n v="35"/>
    <n v="106"/>
    <n v="101"/>
    <n v="77"/>
    <n v="42"/>
    <n v="2"/>
    <n v="9"/>
    <n v="2"/>
    <n v="9"/>
    <n v="5"/>
    <n v="0"/>
    <n v="1"/>
    <n v="0"/>
    <n v="0"/>
    <n v="0"/>
    <n v="0"/>
    <n v="3"/>
    <n v="11"/>
    <x v="0"/>
    <x v="42"/>
    <n v="2433"/>
    <n v="0"/>
    <n v="0"/>
    <n v="0"/>
    <n v="1"/>
    <n v="0"/>
    <n v="1"/>
    <n v="0"/>
    <n v="0"/>
    <n v="0"/>
    <n v="0"/>
    <x v="952"/>
    <n v="679"/>
    <n v="1"/>
    <x v="3"/>
    <s v=""/>
    <n v="402"/>
    <s v=""/>
    <s v=""/>
    <s v=""/>
  </r>
  <r>
    <s v="X731"/>
    <x v="214"/>
    <n v="0"/>
    <n v="0"/>
    <x v="0"/>
    <n v="93"/>
    <n v="407"/>
    <n v="28"/>
    <n v="100"/>
    <n v="120"/>
    <n v="74"/>
    <n v="18"/>
    <n v="1"/>
    <n v="5"/>
    <n v="9"/>
    <n v="4"/>
    <n v="3"/>
    <n v="0"/>
    <n v="0"/>
    <n v="0"/>
    <n v="0"/>
    <n v="0"/>
    <n v="0"/>
    <n v="3"/>
    <n v="11"/>
    <x v="0"/>
    <x v="23"/>
    <n v="2786"/>
    <n v="0"/>
    <n v="0"/>
    <n v="0"/>
    <n v="1"/>
    <n v="0"/>
    <n v="0"/>
    <n v="0"/>
    <n v="0"/>
    <n v="1"/>
    <n v="0"/>
    <x v="412"/>
    <n v="711"/>
    <n v="0"/>
    <x v="3"/>
    <s v=""/>
    <n v="407"/>
    <s v=""/>
    <s v=""/>
    <s v=""/>
  </r>
  <r>
    <s v="X732"/>
    <x v="1583"/>
    <n v="0"/>
    <n v="1"/>
    <x v="1"/>
    <n v="90"/>
    <n v="561"/>
    <n v="14"/>
    <n v="113"/>
    <n v="10"/>
    <n v="14"/>
    <n v="35"/>
    <n v="3"/>
    <n v="8"/>
    <n v="2"/>
    <n v="10"/>
    <n v="5"/>
    <n v="0"/>
    <n v="0"/>
    <n v="0"/>
    <n v="0"/>
    <n v="0"/>
    <n v="0"/>
    <n v="3"/>
    <n v="11"/>
    <x v="0"/>
    <x v="25"/>
    <n v="2278"/>
    <n v="0"/>
    <n v="0"/>
    <n v="0"/>
    <n v="1"/>
    <n v="0"/>
    <n v="0"/>
    <n v="0"/>
    <n v="0"/>
    <n v="0"/>
    <n v="1"/>
    <x v="412"/>
    <n v="677"/>
    <n v="0"/>
    <x v="3"/>
    <s v=""/>
    <n v="561"/>
    <s v=""/>
    <s v=""/>
    <s v=""/>
  </r>
  <r>
    <s v="X750"/>
    <x v="1584"/>
    <n v="0"/>
    <n v="1"/>
    <x v="1"/>
    <n v="44"/>
    <n v="513"/>
    <n v="14"/>
    <n v="154"/>
    <n v="19"/>
    <n v="0"/>
    <n v="28"/>
    <n v="1"/>
    <n v="9"/>
    <n v="2"/>
    <n v="9"/>
    <n v="6"/>
    <n v="0"/>
    <n v="0"/>
    <n v="0"/>
    <n v="0"/>
    <n v="0"/>
    <n v="0"/>
    <n v="3"/>
    <n v="11"/>
    <x v="0"/>
    <x v="34"/>
    <n v="2419"/>
    <n v="0"/>
    <n v="0"/>
    <n v="0"/>
    <n v="1"/>
    <n v="0"/>
    <n v="1"/>
    <n v="0"/>
    <n v="0"/>
    <n v="0"/>
    <n v="0"/>
    <x v="953"/>
    <n v="672"/>
    <n v="0"/>
    <x v="3"/>
    <s v=""/>
    <n v="513"/>
    <s v=""/>
    <s v=""/>
    <s v=""/>
  </r>
  <r>
    <s v="X751"/>
    <x v="1585"/>
    <n v="0"/>
    <n v="1"/>
    <x v="1"/>
    <n v="87"/>
    <n v="197"/>
    <n v="107"/>
    <n v="227"/>
    <n v="7"/>
    <n v="59"/>
    <n v="131"/>
    <n v="3"/>
    <n v="5"/>
    <n v="2"/>
    <n v="11"/>
    <n v="4"/>
    <n v="0"/>
    <n v="0"/>
    <n v="0"/>
    <n v="0"/>
    <n v="0"/>
    <n v="0"/>
    <n v="3"/>
    <n v="11"/>
    <x v="0"/>
    <x v="14"/>
    <n v="2449"/>
    <n v="0"/>
    <n v="0"/>
    <n v="0"/>
    <n v="1"/>
    <n v="0"/>
    <n v="0"/>
    <n v="0"/>
    <n v="1"/>
    <n v="0"/>
    <n v="0"/>
    <x v="953"/>
    <n v="466"/>
    <n v="0"/>
    <x v="3"/>
    <s v=""/>
    <n v="197"/>
    <s v=""/>
    <s v=""/>
    <s v=""/>
  </r>
  <r>
    <s v="X755"/>
    <x v="1586"/>
    <n v="0"/>
    <n v="1"/>
    <x v="1"/>
    <n v="51"/>
    <n v="517"/>
    <n v="12"/>
    <n v="54"/>
    <n v="16"/>
    <n v="6"/>
    <n v="120"/>
    <n v="2"/>
    <n v="7"/>
    <n v="4"/>
    <n v="7"/>
    <n v="5"/>
    <n v="0"/>
    <n v="0"/>
    <n v="0"/>
    <n v="0"/>
    <n v="0"/>
    <n v="0"/>
    <n v="3"/>
    <n v="11"/>
    <x v="0"/>
    <x v="13"/>
    <n v="2503"/>
    <n v="0"/>
    <n v="0"/>
    <n v="0"/>
    <n v="1"/>
    <n v="0"/>
    <n v="0"/>
    <n v="0"/>
    <n v="0"/>
    <n v="0"/>
    <n v="1"/>
    <x v="420"/>
    <n v="485"/>
    <n v="0"/>
    <x v="3"/>
    <s v=""/>
    <n v="517"/>
    <s v=""/>
    <s v=""/>
    <s v=""/>
  </r>
  <r>
    <s v="X758"/>
    <x v="1587"/>
    <n v="0"/>
    <n v="1"/>
    <x v="1"/>
    <n v="16"/>
    <n v="520"/>
    <n v="42"/>
    <n v="98"/>
    <n v="0"/>
    <n v="42"/>
    <n v="14"/>
    <n v="2"/>
    <n v="6"/>
    <n v="4"/>
    <n v="10"/>
    <n v="6"/>
    <n v="0"/>
    <n v="0"/>
    <n v="0"/>
    <n v="0"/>
    <n v="0"/>
    <n v="0"/>
    <n v="3"/>
    <n v="11"/>
    <x v="0"/>
    <x v="0"/>
    <n v="2452"/>
    <n v="0"/>
    <n v="0"/>
    <n v="0"/>
    <n v="1"/>
    <n v="0"/>
    <n v="0"/>
    <n v="0"/>
    <n v="0"/>
    <n v="1"/>
    <n v="0"/>
    <x v="954"/>
    <n v="688"/>
    <n v="0"/>
    <x v="3"/>
    <s v=""/>
    <n v="520"/>
    <s v=""/>
    <s v=""/>
    <s v=""/>
  </r>
  <r>
    <s v="X760"/>
    <x v="1588"/>
    <n v="0"/>
    <n v="2"/>
    <x v="2"/>
    <n v="3"/>
    <n v="520"/>
    <n v="7"/>
    <n v="154"/>
    <n v="19"/>
    <n v="0"/>
    <n v="14"/>
    <n v="2"/>
    <n v="6"/>
    <n v="3"/>
    <n v="11"/>
    <n v="3"/>
    <n v="0"/>
    <n v="0"/>
    <n v="0"/>
    <n v="0"/>
    <n v="0"/>
    <n v="0"/>
    <n v="3"/>
    <n v="11"/>
    <x v="0"/>
    <x v="5"/>
    <n v="2235"/>
    <n v="0"/>
    <n v="0"/>
    <n v="0"/>
    <n v="1"/>
    <n v="0"/>
    <n v="0"/>
    <n v="0"/>
    <n v="0"/>
    <n v="0"/>
    <n v="1"/>
    <x v="955"/>
    <n v="686"/>
    <n v="0"/>
    <x v="3"/>
    <s v=""/>
    <n v="520"/>
    <s v=""/>
    <s v=""/>
    <s v=""/>
  </r>
  <r>
    <s v="X761"/>
    <x v="1589"/>
    <n v="0"/>
    <n v="0"/>
    <x v="0"/>
    <n v="36"/>
    <n v="244"/>
    <n v="51"/>
    <n v="270"/>
    <n v="101"/>
    <n v="0"/>
    <n v="45"/>
    <n v="1"/>
    <n v="1"/>
    <n v="3"/>
    <n v="5"/>
    <n v="1"/>
    <n v="0"/>
    <n v="0"/>
    <n v="0"/>
    <n v="0"/>
    <n v="0"/>
    <n v="0"/>
    <n v="3"/>
    <n v="11"/>
    <x v="0"/>
    <x v="48"/>
    <n v="2229"/>
    <n v="0"/>
    <n v="0"/>
    <n v="0"/>
    <n v="1"/>
    <n v="0"/>
    <n v="0"/>
    <n v="0"/>
    <n v="0"/>
    <n v="1"/>
    <n v="0"/>
    <x v="956"/>
    <n v="621"/>
    <n v="0"/>
    <x v="3"/>
    <s v=""/>
    <n v="244"/>
    <s v=""/>
    <s v=""/>
    <s v=""/>
  </r>
  <r>
    <s v="X768"/>
    <x v="1590"/>
    <n v="0"/>
    <n v="1"/>
    <x v="1"/>
    <n v="24"/>
    <n v="284"/>
    <n v="16"/>
    <n v="160"/>
    <n v="84"/>
    <n v="16"/>
    <n v="134"/>
    <n v="6"/>
    <n v="7"/>
    <n v="4"/>
    <n v="6"/>
    <n v="6"/>
    <n v="0"/>
    <n v="0"/>
    <n v="0"/>
    <n v="0"/>
    <n v="0"/>
    <n v="0"/>
    <n v="3"/>
    <n v="11"/>
    <x v="0"/>
    <x v="37"/>
    <n v="2499"/>
    <n v="0"/>
    <n v="0"/>
    <n v="0"/>
    <n v="1"/>
    <n v="0"/>
    <n v="1"/>
    <n v="0"/>
    <n v="0"/>
    <n v="0"/>
    <n v="0"/>
    <x v="755"/>
    <n v="426"/>
    <n v="0"/>
    <x v="3"/>
    <s v=""/>
    <n v="284"/>
    <s v=""/>
    <s v=""/>
    <s v=""/>
  </r>
  <r>
    <s v="X770"/>
    <x v="1591"/>
    <n v="0"/>
    <n v="0"/>
    <x v="0"/>
    <n v="9"/>
    <n v="577"/>
    <n v="0"/>
    <n v="64"/>
    <n v="0"/>
    <n v="0"/>
    <n v="51"/>
    <n v="2"/>
    <n v="10"/>
    <n v="1"/>
    <n v="8"/>
    <n v="8"/>
    <n v="1"/>
    <n v="0"/>
    <n v="0"/>
    <n v="0"/>
    <n v="0"/>
    <n v="0"/>
    <n v="3"/>
    <n v="11"/>
    <x v="1"/>
    <x v="4"/>
    <n v="2702"/>
    <n v="0"/>
    <n v="0"/>
    <n v="0"/>
    <n v="1"/>
    <n v="0"/>
    <n v="0"/>
    <n v="0"/>
    <n v="1"/>
    <n v="0"/>
    <n v="0"/>
    <x v="757"/>
    <n v="590"/>
    <n v="1"/>
    <x v="3"/>
    <s v=""/>
    <n v="577"/>
    <s v=""/>
    <s v=""/>
    <s v=""/>
  </r>
  <r>
    <s v="X773"/>
    <x v="1592"/>
    <n v="0"/>
    <n v="1"/>
    <x v="1"/>
    <n v="41"/>
    <n v="399"/>
    <n v="27"/>
    <n v="159"/>
    <n v="58"/>
    <n v="8"/>
    <n v="39"/>
    <n v="4"/>
    <n v="4"/>
    <n v="4"/>
    <n v="5"/>
    <n v="2"/>
    <n v="0"/>
    <n v="0"/>
    <n v="0"/>
    <n v="0"/>
    <n v="0"/>
    <n v="0"/>
    <n v="3"/>
    <n v="11"/>
    <x v="0"/>
    <x v="12"/>
    <n v="2257"/>
    <n v="0"/>
    <n v="0"/>
    <n v="0"/>
    <n v="1"/>
    <n v="0"/>
    <n v="1"/>
    <n v="0"/>
    <n v="0"/>
    <n v="0"/>
    <n v="0"/>
    <x v="957"/>
    <n v="612"/>
    <n v="0"/>
    <x v="3"/>
    <s v=""/>
    <n v="399"/>
    <s v=""/>
    <s v=""/>
    <s v=""/>
  </r>
  <r>
    <s v="X778"/>
    <x v="1593"/>
    <n v="1"/>
    <n v="1"/>
    <x v="2"/>
    <n v="0"/>
    <n v="454"/>
    <n v="0"/>
    <n v="171"/>
    <n v="8"/>
    <n v="19"/>
    <n v="32"/>
    <n v="12"/>
    <n v="9"/>
    <n v="2"/>
    <n v="8"/>
    <n v="8"/>
    <n v="0"/>
    <n v="0"/>
    <n v="0"/>
    <n v="0"/>
    <n v="0"/>
    <n v="0"/>
    <n v="3"/>
    <n v="11"/>
    <x v="0"/>
    <x v="34"/>
    <n v="2812"/>
    <n v="0"/>
    <n v="0"/>
    <n v="0"/>
    <n v="1"/>
    <n v="0"/>
    <n v="0"/>
    <n v="0"/>
    <n v="1"/>
    <n v="0"/>
    <n v="0"/>
    <x v="427"/>
    <n v="620"/>
    <n v="0"/>
    <x v="3"/>
    <s v=""/>
    <n v="454"/>
    <s v=""/>
    <s v=""/>
    <s v=""/>
  </r>
  <r>
    <s v="X790"/>
    <x v="1594"/>
    <n v="1"/>
    <n v="0"/>
    <x v="1"/>
    <n v="46"/>
    <n v="186"/>
    <n v="36"/>
    <n v="234"/>
    <n v="86"/>
    <n v="72"/>
    <n v="48"/>
    <n v="6"/>
    <n v="10"/>
    <n v="2"/>
    <n v="6"/>
    <n v="9"/>
    <n v="0"/>
    <n v="0"/>
    <n v="0"/>
    <n v="0"/>
    <n v="0"/>
    <n v="0"/>
    <n v="3"/>
    <n v="11"/>
    <x v="0"/>
    <x v="8"/>
    <n v="2783"/>
    <n v="0"/>
    <n v="0"/>
    <n v="0"/>
    <n v="1"/>
    <n v="0"/>
    <n v="0"/>
    <n v="0"/>
    <n v="1"/>
    <n v="0"/>
    <n v="0"/>
    <x v="958"/>
    <n v="566"/>
    <n v="0"/>
    <x v="3"/>
    <s v=""/>
    <n v="186"/>
    <s v=""/>
    <s v=""/>
    <s v=""/>
  </r>
  <r>
    <s v="X791"/>
    <x v="1595"/>
    <n v="0"/>
    <n v="1"/>
    <x v="1"/>
    <n v="56"/>
    <n v="198"/>
    <n v="18"/>
    <n v="252"/>
    <n v="32"/>
    <n v="108"/>
    <n v="54"/>
    <n v="2"/>
    <n v="4"/>
    <n v="6"/>
    <n v="8"/>
    <n v="3"/>
    <n v="0"/>
    <n v="0"/>
    <n v="0"/>
    <n v="0"/>
    <n v="0"/>
    <n v="0"/>
    <n v="3"/>
    <n v="11"/>
    <x v="0"/>
    <x v="26"/>
    <n v="2549"/>
    <n v="0"/>
    <n v="0"/>
    <n v="0"/>
    <n v="1"/>
    <n v="0"/>
    <n v="0"/>
    <n v="0"/>
    <n v="1"/>
    <n v="0"/>
    <n v="0"/>
    <x v="958"/>
    <n v="554"/>
    <n v="0"/>
    <x v="3"/>
    <s v=""/>
    <n v="198"/>
    <s v=""/>
    <s v=""/>
    <s v=""/>
  </r>
  <r>
    <s v="X792"/>
    <x v="1596"/>
    <n v="1"/>
    <n v="1"/>
    <x v="2"/>
    <n v="72"/>
    <n v="492"/>
    <n v="19"/>
    <n v="110"/>
    <n v="16"/>
    <n v="12"/>
    <n v="12"/>
    <n v="4"/>
    <n v="6"/>
    <n v="3"/>
    <n v="10"/>
    <n v="4"/>
    <n v="0"/>
    <n v="0"/>
    <n v="0"/>
    <n v="0"/>
    <n v="0"/>
    <n v="0"/>
    <n v="3"/>
    <n v="11"/>
    <x v="0"/>
    <x v="34"/>
    <n v="2209"/>
    <n v="0"/>
    <n v="0"/>
    <n v="0"/>
    <n v="1"/>
    <n v="0"/>
    <n v="0"/>
    <n v="0"/>
    <n v="0"/>
    <n v="0"/>
    <n v="1"/>
    <x v="432"/>
    <n v="637"/>
    <n v="0"/>
    <x v="3"/>
    <s v=""/>
    <n v="492"/>
    <s v=""/>
    <s v=""/>
    <s v=""/>
  </r>
  <r>
    <s v="X794"/>
    <x v="1597"/>
    <n v="0"/>
    <n v="1"/>
    <x v="1"/>
    <n v="85"/>
    <n v="582"/>
    <n v="0"/>
    <n v="65"/>
    <n v="0"/>
    <n v="0"/>
    <n v="13"/>
    <n v="6"/>
    <n v="8"/>
    <n v="2"/>
    <n v="9"/>
    <n v="5"/>
    <n v="0"/>
    <n v="0"/>
    <n v="0"/>
    <n v="0"/>
    <n v="0"/>
    <n v="0"/>
    <n v="3"/>
    <n v="11"/>
    <x v="0"/>
    <x v="12"/>
    <n v="2259"/>
    <n v="0"/>
    <n v="0"/>
    <n v="0"/>
    <n v="1"/>
    <n v="0"/>
    <n v="0"/>
    <n v="0"/>
    <n v="0"/>
    <n v="0"/>
    <n v="1"/>
    <x v="959"/>
    <n v="634"/>
    <n v="0"/>
    <x v="3"/>
    <s v=""/>
    <n v="582"/>
    <s v=""/>
    <s v=""/>
    <s v=""/>
  </r>
  <r>
    <s v="X795"/>
    <x v="1598"/>
    <n v="0"/>
    <n v="1"/>
    <x v="1"/>
    <n v="65"/>
    <n v="320"/>
    <n v="48"/>
    <n v="133"/>
    <n v="39"/>
    <n v="72"/>
    <n v="48"/>
    <n v="4"/>
    <n v="6"/>
    <n v="2"/>
    <n v="10"/>
    <n v="4"/>
    <n v="0"/>
    <n v="0"/>
    <n v="0"/>
    <n v="0"/>
    <n v="0"/>
    <n v="0"/>
    <n v="3"/>
    <n v="11"/>
    <x v="0"/>
    <x v="32"/>
    <n v="2533"/>
    <n v="0"/>
    <n v="0"/>
    <n v="0"/>
    <n v="1"/>
    <n v="0"/>
    <n v="0"/>
    <n v="0"/>
    <n v="0"/>
    <n v="1"/>
    <n v="0"/>
    <x v="959"/>
    <n v="564"/>
    <n v="0"/>
    <x v="3"/>
    <s v=""/>
    <n v="320"/>
    <s v=""/>
    <s v=""/>
    <s v=""/>
  </r>
  <r>
    <s v="X802"/>
    <x v="1599"/>
    <n v="0"/>
    <n v="1"/>
    <x v="1"/>
    <n v="4"/>
    <n v="247"/>
    <n v="49"/>
    <n v="159"/>
    <n v="7"/>
    <n v="82"/>
    <n v="109"/>
    <n v="1"/>
    <n v="5"/>
    <n v="2"/>
    <n v="10"/>
    <n v="4"/>
    <n v="0"/>
    <n v="0"/>
    <n v="0"/>
    <n v="0"/>
    <n v="0"/>
    <n v="0"/>
    <n v="3"/>
    <n v="11"/>
    <x v="0"/>
    <x v="2"/>
    <n v="2434"/>
    <n v="0"/>
    <n v="0"/>
    <n v="0"/>
    <n v="1"/>
    <n v="0"/>
    <n v="0"/>
    <n v="0"/>
    <n v="1"/>
    <n v="0"/>
    <n v="0"/>
    <x v="435"/>
    <n v="435"/>
    <n v="0"/>
    <x v="3"/>
    <s v=""/>
    <n v="247"/>
    <s v=""/>
    <s v=""/>
    <s v=""/>
  </r>
  <r>
    <s v="X808"/>
    <x v="1600"/>
    <n v="0"/>
    <n v="1"/>
    <x v="1"/>
    <n v="24"/>
    <n v="290"/>
    <n v="59"/>
    <n v="177"/>
    <n v="77"/>
    <n v="5"/>
    <n v="29"/>
    <n v="7"/>
    <n v="4"/>
    <n v="6"/>
    <n v="8"/>
    <n v="3"/>
    <n v="0"/>
    <n v="0"/>
    <n v="0"/>
    <n v="0"/>
    <n v="0"/>
    <n v="1"/>
    <n v="3"/>
    <n v="11"/>
    <x v="0"/>
    <x v="14"/>
    <n v="2473"/>
    <n v="0"/>
    <n v="0"/>
    <n v="0"/>
    <n v="1"/>
    <n v="0"/>
    <n v="0"/>
    <n v="0"/>
    <n v="1"/>
    <n v="0"/>
    <n v="0"/>
    <x v="88"/>
    <n v="579"/>
    <n v="0"/>
    <x v="3"/>
    <s v=""/>
    <n v="290"/>
    <s v=""/>
    <s v=""/>
    <s v=""/>
  </r>
  <r>
    <s v="X821"/>
    <x v="1601"/>
    <n v="1"/>
    <n v="1"/>
    <x v="2"/>
    <n v="18"/>
    <n v="452"/>
    <n v="18"/>
    <n v="102"/>
    <n v="16"/>
    <n v="18"/>
    <n v="6"/>
    <n v="4"/>
    <n v="4"/>
    <n v="2"/>
    <n v="12"/>
    <n v="3"/>
    <n v="0"/>
    <n v="0"/>
    <n v="0"/>
    <n v="0"/>
    <n v="0"/>
    <n v="0"/>
    <n v="3"/>
    <n v="11"/>
    <x v="0"/>
    <x v="3"/>
    <n v="2819"/>
    <n v="0"/>
    <n v="0"/>
    <n v="0"/>
    <n v="1"/>
    <n v="0"/>
    <n v="0"/>
    <n v="0"/>
    <n v="1"/>
    <n v="0"/>
    <n v="0"/>
    <x v="960"/>
    <n v="600"/>
    <n v="0"/>
    <x v="3"/>
    <s v=""/>
    <n v="452"/>
    <s v=""/>
    <s v=""/>
    <s v=""/>
  </r>
  <r>
    <s v="X822"/>
    <x v="1602"/>
    <n v="1"/>
    <n v="0"/>
    <x v="1"/>
    <n v="48"/>
    <n v="344"/>
    <n v="35"/>
    <n v="178"/>
    <n v="15"/>
    <n v="23"/>
    <n v="17"/>
    <n v="7"/>
    <n v="7"/>
    <n v="2"/>
    <n v="9"/>
    <n v="6"/>
    <n v="0"/>
    <n v="0"/>
    <n v="0"/>
    <n v="0"/>
    <n v="0"/>
    <n v="0"/>
    <n v="3"/>
    <n v="11"/>
    <x v="0"/>
    <x v="16"/>
    <n v="2430"/>
    <n v="0"/>
    <n v="0"/>
    <n v="0"/>
    <n v="1"/>
    <n v="0"/>
    <n v="0"/>
    <n v="0"/>
    <n v="1"/>
    <n v="0"/>
    <n v="0"/>
    <x v="960"/>
    <n v="578"/>
    <n v="0"/>
    <x v="3"/>
    <s v=""/>
    <n v="344"/>
    <s v=""/>
    <s v=""/>
    <s v=""/>
  </r>
  <r>
    <s v="X823"/>
    <x v="1603"/>
    <n v="1"/>
    <n v="1"/>
    <x v="2"/>
    <n v="51"/>
    <n v="230"/>
    <n v="48"/>
    <n v="214"/>
    <n v="13"/>
    <n v="32"/>
    <n v="75"/>
    <n v="8"/>
    <n v="9"/>
    <n v="1"/>
    <n v="7"/>
    <n v="9"/>
    <n v="0"/>
    <n v="0"/>
    <n v="0"/>
    <n v="0"/>
    <n v="0"/>
    <n v="0"/>
    <n v="3"/>
    <n v="11"/>
    <x v="0"/>
    <x v="21"/>
    <n v="2769"/>
    <n v="0"/>
    <n v="0"/>
    <n v="0"/>
    <n v="1"/>
    <n v="0"/>
    <n v="0"/>
    <n v="0"/>
    <n v="1"/>
    <n v="0"/>
    <n v="0"/>
    <x v="960"/>
    <n v="462"/>
    <n v="0"/>
    <x v="3"/>
    <s v=""/>
    <n v="230"/>
    <s v=""/>
    <s v=""/>
    <s v=""/>
  </r>
  <r>
    <s v="X826"/>
    <x v="1604"/>
    <n v="0"/>
    <n v="1"/>
    <x v="1"/>
    <n v="27"/>
    <n v="527"/>
    <n v="0"/>
    <n v="21"/>
    <n v="0"/>
    <n v="0"/>
    <n v="60"/>
    <n v="3"/>
    <n v="8"/>
    <n v="1"/>
    <n v="8"/>
    <n v="6"/>
    <n v="0"/>
    <n v="1"/>
    <n v="0"/>
    <n v="0"/>
    <n v="0"/>
    <n v="0"/>
    <n v="3"/>
    <n v="11"/>
    <x v="0"/>
    <x v="1"/>
    <n v="2163"/>
    <n v="0"/>
    <n v="0"/>
    <n v="0"/>
    <n v="1"/>
    <n v="0"/>
    <n v="0"/>
    <n v="0"/>
    <n v="0"/>
    <n v="1"/>
    <n v="0"/>
    <x v="445"/>
    <n v="488"/>
    <n v="1"/>
    <x v="3"/>
    <s v=""/>
    <n v="527"/>
    <s v=""/>
    <s v=""/>
    <s v=""/>
  </r>
  <r>
    <s v="X835"/>
    <x v="1605"/>
    <n v="0"/>
    <n v="1"/>
    <x v="1"/>
    <n v="28"/>
    <n v="315"/>
    <n v="4"/>
    <n v="62"/>
    <n v="41"/>
    <n v="31"/>
    <n v="146"/>
    <n v="2"/>
    <n v="7"/>
    <n v="1"/>
    <n v="7"/>
    <n v="5"/>
    <n v="0"/>
    <n v="0"/>
    <n v="0"/>
    <n v="0"/>
    <n v="0"/>
    <n v="0"/>
    <n v="3"/>
    <n v="11"/>
    <x v="0"/>
    <x v="2"/>
    <n v="2445"/>
    <n v="0"/>
    <n v="0"/>
    <n v="0"/>
    <n v="1"/>
    <n v="0"/>
    <n v="0"/>
    <n v="0"/>
    <n v="1"/>
    <n v="0"/>
    <n v="0"/>
    <x v="961"/>
    <n v="307"/>
    <n v="0"/>
    <x v="3"/>
    <s v=""/>
    <n v="315"/>
    <s v=""/>
    <s v=""/>
    <s v=""/>
  </r>
  <r>
    <s v="X836"/>
    <x v="1606"/>
    <n v="0"/>
    <n v="1"/>
    <x v="1"/>
    <n v="83"/>
    <n v="509"/>
    <n v="0"/>
    <n v="65"/>
    <n v="7"/>
    <n v="11"/>
    <n v="5"/>
    <n v="4"/>
    <n v="7"/>
    <n v="2"/>
    <n v="9"/>
    <n v="6"/>
    <n v="0"/>
    <n v="0"/>
    <n v="0"/>
    <n v="0"/>
    <n v="0"/>
    <n v="0"/>
    <n v="3"/>
    <n v="11"/>
    <x v="0"/>
    <x v="1"/>
    <n v="2728"/>
    <n v="0"/>
    <n v="0"/>
    <n v="0"/>
    <n v="1"/>
    <n v="0"/>
    <n v="0"/>
    <n v="0"/>
    <n v="1"/>
    <n v="0"/>
    <n v="0"/>
    <x v="962"/>
    <n v="587"/>
    <n v="0"/>
    <x v="3"/>
    <s v=""/>
    <n v="509"/>
    <s v=""/>
    <s v=""/>
    <s v=""/>
  </r>
  <r>
    <s v="X837"/>
    <x v="1607"/>
    <n v="0"/>
    <n v="0"/>
    <x v="0"/>
    <n v="44"/>
    <n v="299"/>
    <n v="5"/>
    <n v="201"/>
    <n v="21"/>
    <n v="21"/>
    <n v="49"/>
    <n v="3"/>
    <n v="5"/>
    <n v="4"/>
    <n v="8"/>
    <n v="4"/>
    <n v="0"/>
    <n v="0"/>
    <n v="0"/>
    <n v="0"/>
    <n v="0"/>
    <n v="0"/>
    <n v="3"/>
    <n v="11"/>
    <x v="0"/>
    <x v="32"/>
    <n v="2570"/>
    <n v="0"/>
    <n v="0"/>
    <n v="0"/>
    <n v="1"/>
    <n v="0"/>
    <n v="0"/>
    <n v="0"/>
    <n v="1"/>
    <n v="0"/>
    <n v="0"/>
    <x v="963"/>
    <n v="498"/>
    <n v="0"/>
    <x v="3"/>
    <s v=""/>
    <n v="299"/>
    <s v=""/>
    <s v=""/>
    <s v=""/>
  </r>
  <r>
    <s v="X844"/>
    <x v="1608"/>
    <n v="1"/>
    <n v="1"/>
    <x v="2"/>
    <n v="55"/>
    <n v="368"/>
    <n v="24"/>
    <n v="68"/>
    <n v="38"/>
    <n v="0"/>
    <n v="88"/>
    <n v="6"/>
    <n v="8"/>
    <n v="2"/>
    <n v="6"/>
    <n v="7"/>
    <n v="0"/>
    <n v="0"/>
    <n v="0"/>
    <n v="0"/>
    <n v="0"/>
    <n v="0"/>
    <n v="3"/>
    <n v="11"/>
    <x v="0"/>
    <x v="17"/>
    <n v="2800"/>
    <n v="0"/>
    <n v="0"/>
    <n v="0"/>
    <n v="1"/>
    <n v="0"/>
    <n v="0"/>
    <n v="0"/>
    <n v="1"/>
    <n v="0"/>
    <n v="0"/>
    <x v="449"/>
    <n v="410"/>
    <n v="0"/>
    <x v="3"/>
    <s v=""/>
    <n v="368"/>
    <s v=""/>
    <s v=""/>
    <s v=""/>
  </r>
  <r>
    <s v="X845"/>
    <x v="1609"/>
    <n v="1"/>
    <n v="0"/>
    <x v="1"/>
    <n v="42"/>
    <n v="174"/>
    <n v="77"/>
    <n v="203"/>
    <n v="6"/>
    <n v="24"/>
    <n v="97"/>
    <n v="2"/>
    <n v="8"/>
    <n v="1"/>
    <n v="7"/>
    <n v="7"/>
    <n v="0"/>
    <n v="0"/>
    <n v="0"/>
    <n v="0"/>
    <n v="0"/>
    <n v="0"/>
    <n v="3"/>
    <n v="11"/>
    <x v="0"/>
    <x v="47"/>
    <n v="2808"/>
    <n v="0"/>
    <n v="0"/>
    <n v="0"/>
    <n v="1"/>
    <n v="0"/>
    <n v="0"/>
    <n v="0"/>
    <n v="1"/>
    <n v="0"/>
    <n v="0"/>
    <x v="964"/>
    <n v="387"/>
    <n v="0"/>
    <x v="3"/>
    <s v=""/>
    <n v="174"/>
    <s v=""/>
    <s v=""/>
    <s v=""/>
  </r>
  <r>
    <s v="X851"/>
    <x v="1610"/>
    <n v="0"/>
    <n v="1"/>
    <x v="1"/>
    <n v="84"/>
    <n v="297"/>
    <n v="7"/>
    <n v="79"/>
    <n v="0"/>
    <n v="11"/>
    <n v="182"/>
    <n v="2"/>
    <n v="8"/>
    <n v="2"/>
    <n v="4"/>
    <n v="8"/>
    <n v="0"/>
    <n v="0"/>
    <n v="0"/>
    <n v="0"/>
    <n v="0"/>
    <n v="0"/>
    <n v="3"/>
    <n v="11"/>
    <x v="0"/>
    <x v="26"/>
    <n v="2771"/>
    <n v="0"/>
    <n v="0"/>
    <n v="0"/>
    <n v="1"/>
    <n v="0"/>
    <n v="0"/>
    <n v="0"/>
    <n v="1"/>
    <n v="0"/>
    <n v="0"/>
    <x v="451"/>
    <n v="212"/>
    <n v="0"/>
    <x v="3"/>
    <s v=""/>
    <n v="297"/>
    <s v=""/>
    <s v=""/>
    <s v=""/>
  </r>
  <r>
    <s v="X855"/>
    <x v="1611"/>
    <n v="1"/>
    <n v="0"/>
    <x v="1"/>
    <n v="34"/>
    <n v="393"/>
    <n v="5"/>
    <n v="136"/>
    <n v="7"/>
    <n v="5"/>
    <n v="27"/>
    <n v="5"/>
    <n v="10"/>
    <n v="1"/>
    <n v="6"/>
    <n v="9"/>
    <n v="1"/>
    <n v="0"/>
    <n v="0"/>
    <n v="0"/>
    <n v="0"/>
    <n v="0"/>
    <n v="3"/>
    <n v="11"/>
    <x v="0"/>
    <x v="21"/>
    <n v="2826"/>
    <n v="0"/>
    <n v="0"/>
    <n v="0"/>
    <n v="1"/>
    <n v="0"/>
    <n v="0"/>
    <n v="0"/>
    <n v="0"/>
    <n v="1"/>
    <n v="0"/>
    <x v="453"/>
    <n v="519"/>
    <n v="1"/>
    <x v="3"/>
    <s v=""/>
    <n v="393"/>
    <s v=""/>
    <s v=""/>
    <s v=""/>
  </r>
  <r>
    <s v="X859"/>
    <x v="1612"/>
    <n v="1"/>
    <n v="1"/>
    <x v="2"/>
    <n v="46"/>
    <n v="230"/>
    <n v="14"/>
    <n v="156"/>
    <n v="82"/>
    <n v="24"/>
    <n v="58"/>
    <n v="8"/>
    <n v="9"/>
    <n v="2"/>
    <n v="5"/>
    <n v="8"/>
    <n v="0"/>
    <n v="0"/>
    <n v="0"/>
    <n v="0"/>
    <n v="0"/>
    <n v="0"/>
    <n v="3"/>
    <n v="11"/>
    <x v="0"/>
    <x v="13"/>
    <n v="2613"/>
    <n v="0"/>
    <n v="0"/>
    <n v="0"/>
    <n v="1"/>
    <n v="0"/>
    <n v="0"/>
    <n v="0"/>
    <n v="1"/>
    <n v="0"/>
    <n v="0"/>
    <x v="771"/>
    <n v="448"/>
    <n v="0"/>
    <x v="3"/>
    <s v=""/>
    <n v="230"/>
    <s v=""/>
    <s v=""/>
    <s v=""/>
  </r>
  <r>
    <s v="X865"/>
    <x v="1613"/>
    <n v="0"/>
    <n v="0"/>
    <x v="0"/>
    <n v="87"/>
    <n v="162"/>
    <n v="33"/>
    <n v="124"/>
    <n v="40"/>
    <n v="28"/>
    <n v="172"/>
    <n v="2"/>
    <n v="3"/>
    <n v="4"/>
    <n v="7"/>
    <n v="1"/>
    <n v="0"/>
    <n v="0"/>
    <n v="0"/>
    <n v="0"/>
    <n v="0"/>
    <n v="0"/>
    <n v="3"/>
    <n v="11"/>
    <x v="0"/>
    <x v="4"/>
    <n v="2655"/>
    <n v="0"/>
    <n v="0"/>
    <n v="0"/>
    <n v="1"/>
    <n v="0"/>
    <n v="1"/>
    <n v="0"/>
    <n v="0"/>
    <n v="0"/>
    <n v="0"/>
    <x v="965"/>
    <n v="215"/>
    <n v="0"/>
    <x v="3"/>
    <s v=""/>
    <n v="162"/>
    <s v=""/>
    <s v=""/>
    <s v=""/>
  </r>
  <r>
    <s v="X870"/>
    <x v="1614"/>
    <n v="0"/>
    <n v="1"/>
    <x v="1"/>
    <n v="63"/>
    <n v="293"/>
    <n v="8"/>
    <n v="124"/>
    <n v="11"/>
    <n v="4"/>
    <n v="106"/>
    <n v="2"/>
    <n v="6"/>
    <n v="6"/>
    <n v="3"/>
    <n v="6"/>
    <n v="1"/>
    <n v="0"/>
    <n v="0"/>
    <n v="0"/>
    <n v="0"/>
    <n v="0"/>
    <n v="3"/>
    <n v="11"/>
    <x v="0"/>
    <x v="12"/>
    <n v="2471"/>
    <n v="0"/>
    <n v="0"/>
    <n v="0"/>
    <n v="1"/>
    <n v="0"/>
    <n v="0"/>
    <n v="0"/>
    <n v="1"/>
    <n v="0"/>
    <n v="0"/>
    <x v="458"/>
    <n v="334"/>
    <n v="1"/>
    <x v="3"/>
    <s v=""/>
    <n v="293"/>
    <s v=""/>
    <s v=""/>
    <s v=""/>
  </r>
  <r>
    <s v="X871"/>
    <x v="1615"/>
    <n v="0"/>
    <n v="1"/>
    <x v="1"/>
    <n v="58"/>
    <n v="172"/>
    <n v="73"/>
    <n v="93"/>
    <n v="95"/>
    <n v="78"/>
    <n v="34"/>
    <n v="2"/>
    <n v="2"/>
    <n v="4"/>
    <n v="10"/>
    <n v="1"/>
    <n v="0"/>
    <n v="0"/>
    <n v="0"/>
    <n v="0"/>
    <n v="0"/>
    <n v="1"/>
    <n v="3"/>
    <n v="11"/>
    <x v="0"/>
    <x v="18"/>
    <n v="2599"/>
    <n v="0"/>
    <n v="0"/>
    <n v="0"/>
    <n v="1"/>
    <n v="0"/>
    <n v="0"/>
    <n v="0"/>
    <n v="1"/>
    <n v="0"/>
    <n v="0"/>
    <x v="773"/>
    <n v="477"/>
    <n v="0"/>
    <x v="3"/>
    <s v=""/>
    <n v="172"/>
    <s v=""/>
    <s v=""/>
    <s v=""/>
  </r>
  <r>
    <s v="X876"/>
    <x v="1616"/>
    <n v="0"/>
    <n v="2"/>
    <x v="2"/>
    <n v="42"/>
    <n v="421"/>
    <n v="5"/>
    <n v="90"/>
    <n v="0"/>
    <n v="16"/>
    <n v="10"/>
    <n v="3"/>
    <n v="7"/>
    <n v="3"/>
    <n v="7"/>
    <n v="5"/>
    <n v="0"/>
    <n v="0"/>
    <n v="0"/>
    <n v="0"/>
    <n v="0"/>
    <n v="0"/>
    <n v="3"/>
    <n v="11"/>
    <x v="0"/>
    <x v="0"/>
    <n v="2579"/>
    <n v="0"/>
    <n v="0"/>
    <n v="0"/>
    <n v="1"/>
    <n v="0"/>
    <n v="0"/>
    <n v="0"/>
    <n v="0"/>
    <n v="0"/>
    <n v="1"/>
    <x v="460"/>
    <n v="522"/>
    <n v="0"/>
    <x v="3"/>
    <s v=""/>
    <n v="421"/>
    <s v=""/>
    <s v=""/>
    <s v=""/>
  </r>
  <r>
    <s v="X877"/>
    <x v="1617"/>
    <n v="1"/>
    <n v="1"/>
    <x v="2"/>
    <n v="21"/>
    <n v="410"/>
    <n v="0"/>
    <n v="59"/>
    <n v="19"/>
    <n v="9"/>
    <n v="44"/>
    <n v="10"/>
    <n v="7"/>
    <n v="1"/>
    <n v="8"/>
    <n v="7"/>
    <n v="0"/>
    <n v="0"/>
    <n v="0"/>
    <n v="0"/>
    <n v="0"/>
    <n v="0"/>
    <n v="3"/>
    <n v="11"/>
    <x v="0"/>
    <x v="24"/>
    <n v="2683"/>
    <n v="0"/>
    <n v="0"/>
    <n v="0"/>
    <n v="1"/>
    <n v="0"/>
    <n v="0"/>
    <n v="0"/>
    <n v="0"/>
    <n v="1"/>
    <n v="0"/>
    <x v="966"/>
    <n v="453"/>
    <n v="0"/>
    <x v="3"/>
    <s v=""/>
    <n v="410"/>
    <s v=""/>
    <s v=""/>
    <s v=""/>
  </r>
  <r>
    <s v="X882"/>
    <x v="1618"/>
    <n v="0"/>
    <n v="0"/>
    <x v="0"/>
    <n v="38"/>
    <n v="167"/>
    <n v="13"/>
    <n v="180"/>
    <n v="86"/>
    <n v="13"/>
    <n v="70"/>
    <n v="2"/>
    <n v="7"/>
    <n v="3"/>
    <n v="5"/>
    <n v="8"/>
    <n v="0"/>
    <n v="0"/>
    <n v="0"/>
    <n v="0"/>
    <n v="0"/>
    <n v="0"/>
    <n v="3"/>
    <n v="11"/>
    <x v="0"/>
    <x v="4"/>
    <n v="2829"/>
    <n v="0"/>
    <n v="0"/>
    <n v="0"/>
    <n v="1"/>
    <n v="0"/>
    <n v="0"/>
    <n v="0"/>
    <n v="0"/>
    <n v="0"/>
    <n v="1"/>
    <x v="967"/>
    <n v="389"/>
    <n v="0"/>
    <x v="3"/>
    <s v=""/>
    <n v="167"/>
    <s v=""/>
    <s v=""/>
    <s v=""/>
  </r>
  <r>
    <s v="X887"/>
    <x v="1619"/>
    <n v="0"/>
    <n v="0"/>
    <x v="0"/>
    <n v="80"/>
    <n v="152"/>
    <n v="27"/>
    <n v="103"/>
    <n v="106"/>
    <n v="54"/>
    <n v="81"/>
    <n v="0"/>
    <n v="9"/>
    <n v="9"/>
    <n v="4"/>
    <n v="5"/>
    <n v="0"/>
    <n v="1"/>
    <n v="1"/>
    <n v="1"/>
    <n v="1"/>
    <n v="0"/>
    <n v="3"/>
    <n v="11"/>
    <x v="1"/>
    <x v="2"/>
    <n v="2700"/>
    <n v="0"/>
    <n v="0"/>
    <n v="0"/>
    <n v="1"/>
    <n v="0"/>
    <n v="0"/>
    <n v="0"/>
    <n v="0"/>
    <n v="0"/>
    <n v="1"/>
    <x v="968"/>
    <n v="361"/>
    <n v="4"/>
    <x v="3"/>
    <s v=""/>
    <n v="152"/>
    <s v=""/>
    <s v=""/>
    <s v=""/>
  </r>
  <r>
    <s v="X890"/>
    <x v="1620"/>
    <n v="0"/>
    <n v="1"/>
    <x v="1"/>
    <n v="63"/>
    <n v="376"/>
    <n v="4"/>
    <n v="94"/>
    <n v="12"/>
    <n v="9"/>
    <n v="24"/>
    <n v="3"/>
    <n v="6"/>
    <n v="2"/>
    <n v="8"/>
    <n v="5"/>
    <n v="0"/>
    <n v="0"/>
    <n v="0"/>
    <n v="0"/>
    <n v="0"/>
    <n v="0"/>
    <n v="3"/>
    <n v="11"/>
    <x v="0"/>
    <x v="33"/>
    <n v="2487"/>
    <n v="0"/>
    <n v="0"/>
    <n v="0"/>
    <n v="1"/>
    <n v="0"/>
    <n v="0"/>
    <n v="0"/>
    <n v="1"/>
    <n v="0"/>
    <n v="0"/>
    <x v="969"/>
    <n v="471"/>
    <n v="0"/>
    <x v="3"/>
    <s v=""/>
    <n v="376"/>
    <s v=""/>
    <s v=""/>
    <s v=""/>
  </r>
  <r>
    <s v="X894"/>
    <x v="1621"/>
    <n v="0"/>
    <n v="1"/>
    <x v="1"/>
    <n v="71"/>
    <n v="378"/>
    <n v="14"/>
    <n v="68"/>
    <n v="19"/>
    <n v="14"/>
    <n v="14"/>
    <n v="2"/>
    <n v="3"/>
    <n v="5"/>
    <n v="8"/>
    <n v="3"/>
    <n v="0"/>
    <n v="0"/>
    <n v="0"/>
    <n v="0"/>
    <n v="0"/>
    <n v="0"/>
    <n v="3"/>
    <n v="11"/>
    <x v="0"/>
    <x v="15"/>
    <n v="2540"/>
    <n v="0"/>
    <n v="0"/>
    <n v="0"/>
    <n v="1"/>
    <n v="0"/>
    <n v="0"/>
    <n v="0"/>
    <n v="0"/>
    <n v="0"/>
    <n v="1"/>
    <x v="776"/>
    <n v="479"/>
    <n v="0"/>
    <x v="3"/>
    <s v=""/>
    <n v="378"/>
    <s v=""/>
    <s v=""/>
    <s v=""/>
  </r>
  <r>
    <s v="X899"/>
    <x v="1622"/>
    <n v="0"/>
    <n v="1"/>
    <x v="1"/>
    <n v="33"/>
    <n v="373"/>
    <n v="14"/>
    <n v="83"/>
    <n v="6"/>
    <n v="9"/>
    <n v="19"/>
    <n v="3"/>
    <n v="8"/>
    <n v="2"/>
    <n v="6"/>
    <n v="7"/>
    <n v="0"/>
    <n v="0"/>
    <n v="0"/>
    <n v="0"/>
    <n v="0"/>
    <n v="1"/>
    <n v="3"/>
    <n v="11"/>
    <x v="0"/>
    <x v="15"/>
    <n v="2691"/>
    <n v="0"/>
    <n v="0"/>
    <n v="0"/>
    <n v="1"/>
    <n v="0"/>
    <n v="0"/>
    <n v="0"/>
    <n v="1"/>
    <n v="0"/>
    <n v="0"/>
    <x v="970"/>
    <n v="466"/>
    <n v="0"/>
    <x v="3"/>
    <s v=""/>
    <n v="373"/>
    <s v=""/>
    <s v=""/>
    <s v=""/>
  </r>
  <r>
    <s v="X904"/>
    <x v="1623"/>
    <n v="1"/>
    <n v="0"/>
    <x v="1"/>
    <n v="68"/>
    <n v="75"/>
    <n v="12"/>
    <n v="141"/>
    <n v="43"/>
    <n v="39"/>
    <n v="187"/>
    <n v="6"/>
    <n v="6"/>
    <n v="1"/>
    <n v="5"/>
    <n v="8"/>
    <n v="0"/>
    <n v="0"/>
    <n v="0"/>
    <n v="0"/>
    <n v="0"/>
    <n v="0"/>
    <n v="3"/>
    <n v="11"/>
    <x v="1"/>
    <x v="43"/>
    <n v="2752"/>
    <n v="0"/>
    <n v="0"/>
    <n v="0"/>
    <n v="1"/>
    <n v="0"/>
    <n v="0"/>
    <n v="0"/>
    <n v="1"/>
    <n v="0"/>
    <n v="0"/>
    <x v="95"/>
    <n v="123"/>
    <n v="0"/>
    <x v="3"/>
    <s v=""/>
    <n v="75"/>
    <s v=""/>
    <s v=""/>
    <s v=""/>
  </r>
  <r>
    <s v="X905"/>
    <x v="1623"/>
    <n v="1"/>
    <n v="0"/>
    <x v="1"/>
    <n v="68"/>
    <n v="75"/>
    <n v="12"/>
    <n v="141"/>
    <n v="43"/>
    <n v="39"/>
    <n v="187"/>
    <n v="6"/>
    <n v="6"/>
    <n v="1"/>
    <n v="5"/>
    <n v="8"/>
    <n v="0"/>
    <n v="0"/>
    <n v="0"/>
    <n v="0"/>
    <n v="0"/>
    <n v="0"/>
    <n v="3"/>
    <n v="11"/>
    <x v="0"/>
    <x v="43"/>
    <n v="2752"/>
    <n v="0"/>
    <n v="0"/>
    <n v="0"/>
    <n v="1"/>
    <n v="0"/>
    <n v="0"/>
    <n v="0"/>
    <n v="1"/>
    <n v="0"/>
    <n v="0"/>
    <x v="95"/>
    <n v="123"/>
    <n v="0"/>
    <x v="3"/>
    <s v=""/>
    <n v="75"/>
    <s v=""/>
    <s v=""/>
    <s v=""/>
  </r>
  <r>
    <s v="X908"/>
    <x v="1624"/>
    <n v="0"/>
    <n v="1"/>
    <x v="1"/>
    <n v="12"/>
    <n v="376"/>
    <n v="9"/>
    <n v="83"/>
    <n v="19"/>
    <n v="4"/>
    <n v="4"/>
    <n v="2"/>
    <n v="5"/>
    <n v="4"/>
    <n v="7"/>
    <n v="3"/>
    <n v="0"/>
    <n v="0"/>
    <n v="0"/>
    <n v="0"/>
    <n v="0"/>
    <n v="0"/>
    <n v="3"/>
    <n v="11"/>
    <x v="0"/>
    <x v="5"/>
    <n v="2207"/>
    <n v="0"/>
    <n v="0"/>
    <n v="0"/>
    <n v="1"/>
    <n v="0"/>
    <n v="0"/>
    <n v="0"/>
    <n v="0"/>
    <n v="0"/>
    <n v="1"/>
    <x v="971"/>
    <n v="487"/>
    <n v="0"/>
    <x v="3"/>
    <s v=""/>
    <n v="376"/>
    <s v=""/>
    <s v=""/>
    <s v=""/>
  </r>
  <r>
    <s v="X912"/>
    <x v="1625"/>
    <n v="1"/>
    <n v="1"/>
    <x v="2"/>
    <n v="52"/>
    <n v="456"/>
    <n v="4"/>
    <n v="24"/>
    <n v="0"/>
    <n v="0"/>
    <n v="9"/>
    <n v="7"/>
    <n v="8"/>
    <n v="2"/>
    <n v="6"/>
    <n v="7"/>
    <n v="0"/>
    <n v="1"/>
    <n v="0"/>
    <n v="0"/>
    <n v="0"/>
    <n v="0"/>
    <n v="3"/>
    <n v="11"/>
    <x v="0"/>
    <x v="11"/>
    <n v="2170"/>
    <n v="0"/>
    <n v="0"/>
    <n v="0"/>
    <n v="1"/>
    <n v="0"/>
    <n v="0"/>
    <n v="0"/>
    <n v="0"/>
    <n v="1"/>
    <n v="0"/>
    <x v="96"/>
    <n v="475"/>
    <n v="1"/>
    <x v="3"/>
    <s v=""/>
    <n v="456"/>
    <s v=""/>
    <s v=""/>
    <s v=""/>
  </r>
  <r>
    <s v="X913"/>
    <x v="1626"/>
    <n v="0"/>
    <n v="1"/>
    <x v="1"/>
    <n v="11"/>
    <n v="314"/>
    <n v="11"/>
    <n v="53"/>
    <n v="4"/>
    <n v="3"/>
    <n v="107"/>
    <n v="3"/>
    <n v="7"/>
    <n v="3"/>
    <n v="4"/>
    <n v="7"/>
    <n v="0"/>
    <n v="1"/>
    <n v="0"/>
    <n v="0"/>
    <n v="0"/>
    <n v="0"/>
    <n v="3"/>
    <n v="11"/>
    <x v="1"/>
    <x v="17"/>
    <n v="2415"/>
    <n v="0"/>
    <n v="0"/>
    <n v="0"/>
    <n v="1"/>
    <n v="0"/>
    <n v="0"/>
    <n v="0"/>
    <n v="0"/>
    <n v="1"/>
    <n v="0"/>
    <x v="972"/>
    <n v="278"/>
    <n v="1"/>
    <x v="3"/>
    <s v=""/>
    <n v="314"/>
    <s v=""/>
    <s v=""/>
    <s v=""/>
  </r>
  <r>
    <s v="X918"/>
    <x v="1627"/>
    <n v="0"/>
    <n v="1"/>
    <x v="1"/>
    <n v="54"/>
    <n v="121"/>
    <n v="62"/>
    <n v="90"/>
    <n v="68"/>
    <n v="20"/>
    <n v="125"/>
    <n v="3"/>
    <n v="2"/>
    <n v="3"/>
    <n v="8"/>
    <n v="3"/>
    <n v="0"/>
    <n v="0"/>
    <n v="0"/>
    <n v="0"/>
    <n v="0"/>
    <n v="0"/>
    <n v="3"/>
    <n v="11"/>
    <x v="0"/>
    <x v="16"/>
    <n v="2578"/>
    <n v="0"/>
    <n v="0"/>
    <n v="0"/>
    <n v="1"/>
    <n v="0"/>
    <n v="0"/>
    <n v="0"/>
    <n v="1"/>
    <n v="0"/>
    <n v="0"/>
    <x v="473"/>
    <n v="236"/>
    <n v="0"/>
    <x v="3"/>
    <s v=""/>
    <n v="121"/>
    <s v=""/>
    <s v=""/>
    <s v=""/>
  </r>
  <r>
    <s v="X920"/>
    <x v="1628"/>
    <n v="0"/>
    <n v="0"/>
    <x v="0"/>
    <n v="18"/>
    <n v="113"/>
    <n v="61"/>
    <n v="204"/>
    <n v="34"/>
    <n v="26"/>
    <n v="47"/>
    <n v="2"/>
    <n v="7"/>
    <n v="1"/>
    <n v="7"/>
    <n v="8"/>
    <n v="0"/>
    <n v="0"/>
    <n v="0"/>
    <n v="0"/>
    <n v="0"/>
    <n v="0"/>
    <n v="3"/>
    <n v="11"/>
    <x v="0"/>
    <x v="31"/>
    <n v="2502"/>
    <n v="0"/>
    <n v="0"/>
    <n v="0"/>
    <n v="1"/>
    <n v="0"/>
    <n v="0"/>
    <n v="0"/>
    <n v="0"/>
    <n v="1"/>
    <n v="0"/>
    <x v="973"/>
    <n v="391"/>
    <n v="0"/>
    <x v="3"/>
    <s v=""/>
    <n v="113"/>
    <s v=""/>
    <s v=""/>
    <s v=""/>
  </r>
  <r>
    <s v="X921"/>
    <x v="1629"/>
    <n v="0"/>
    <n v="1"/>
    <x v="1"/>
    <n v="46"/>
    <n v="226"/>
    <n v="22"/>
    <n v="133"/>
    <n v="41"/>
    <n v="31"/>
    <n v="31"/>
    <n v="3"/>
    <n v="4"/>
    <n v="3"/>
    <n v="8"/>
    <n v="4"/>
    <n v="0"/>
    <n v="0"/>
    <n v="0"/>
    <n v="0"/>
    <n v="0"/>
    <n v="0"/>
    <n v="3"/>
    <n v="11"/>
    <x v="0"/>
    <x v="3"/>
    <n v="2710"/>
    <n v="0"/>
    <n v="0"/>
    <n v="0"/>
    <n v="1"/>
    <n v="0"/>
    <n v="0"/>
    <n v="0"/>
    <n v="0"/>
    <n v="0"/>
    <n v="1"/>
    <x v="974"/>
    <n v="422"/>
    <n v="0"/>
    <x v="3"/>
    <s v=""/>
    <n v="226"/>
    <s v=""/>
    <s v=""/>
    <s v=""/>
  </r>
  <r>
    <s v="X923"/>
    <x v="1630"/>
    <n v="1"/>
    <n v="1"/>
    <x v="2"/>
    <n v="60"/>
    <n v="349"/>
    <n v="4"/>
    <n v="78"/>
    <n v="6"/>
    <n v="0"/>
    <n v="43"/>
    <n v="8"/>
    <n v="7"/>
    <n v="2"/>
    <n v="6"/>
    <n v="8"/>
    <n v="0"/>
    <n v="0"/>
    <n v="0"/>
    <n v="0"/>
    <n v="0"/>
    <n v="0"/>
    <n v="3"/>
    <n v="11"/>
    <x v="0"/>
    <x v="32"/>
    <n v="2850"/>
    <n v="0"/>
    <n v="0"/>
    <n v="0"/>
    <n v="1"/>
    <n v="0"/>
    <n v="0"/>
    <n v="0"/>
    <n v="0"/>
    <n v="0"/>
    <n v="1"/>
    <x v="975"/>
    <n v="394"/>
    <n v="0"/>
    <x v="3"/>
    <s v=""/>
    <n v="349"/>
    <s v=""/>
    <s v=""/>
    <s v=""/>
  </r>
  <r>
    <s v="X925"/>
    <x v="1631"/>
    <n v="0"/>
    <n v="1"/>
    <x v="1"/>
    <n v="4"/>
    <n v="399"/>
    <n v="4"/>
    <n v="30"/>
    <n v="6"/>
    <n v="4"/>
    <n v="30"/>
    <n v="3"/>
    <n v="7"/>
    <n v="1"/>
    <n v="7"/>
    <n v="7"/>
    <n v="0"/>
    <n v="1"/>
    <n v="0"/>
    <n v="0"/>
    <n v="0"/>
    <n v="0"/>
    <n v="3"/>
    <n v="11"/>
    <x v="0"/>
    <x v="18"/>
    <n v="2202"/>
    <n v="0"/>
    <n v="0"/>
    <n v="0"/>
    <n v="1"/>
    <n v="0"/>
    <n v="0"/>
    <n v="0"/>
    <n v="1"/>
    <n v="0"/>
    <n v="0"/>
    <x v="778"/>
    <n v="413"/>
    <n v="1"/>
    <x v="3"/>
    <s v=""/>
    <n v="399"/>
    <s v=""/>
    <s v=""/>
    <s v=""/>
  </r>
  <r>
    <s v="X932"/>
    <x v="1632"/>
    <n v="0"/>
    <n v="0"/>
    <x v="0"/>
    <n v="32"/>
    <n v="34"/>
    <n v="11"/>
    <n v="137"/>
    <n v="179"/>
    <n v="61"/>
    <n v="45"/>
    <n v="1"/>
    <n v="8"/>
    <n v="1"/>
    <n v="5"/>
    <n v="8"/>
    <n v="0"/>
    <n v="0"/>
    <n v="0"/>
    <n v="0"/>
    <n v="0"/>
    <n v="0"/>
    <n v="3"/>
    <n v="11"/>
    <x v="0"/>
    <x v="42"/>
    <n v="2498"/>
    <n v="0"/>
    <n v="0"/>
    <n v="0"/>
    <n v="1"/>
    <n v="0"/>
    <n v="1"/>
    <n v="0"/>
    <n v="0"/>
    <n v="0"/>
    <n v="0"/>
    <x v="477"/>
    <n v="377"/>
    <n v="0"/>
    <x v="3"/>
    <s v=""/>
    <n v="34"/>
    <s v=""/>
    <s v=""/>
    <s v=""/>
  </r>
  <r>
    <s v="X933"/>
    <x v="1633"/>
    <n v="0"/>
    <n v="0"/>
    <x v="0"/>
    <n v="98"/>
    <n v="73"/>
    <n v="28"/>
    <n v="217"/>
    <n v="10"/>
    <n v="24"/>
    <n v="115"/>
    <n v="3"/>
    <n v="6"/>
    <n v="1"/>
    <n v="6"/>
    <n v="8"/>
    <n v="0"/>
    <n v="0"/>
    <n v="0"/>
    <n v="0"/>
    <n v="0"/>
    <n v="0"/>
    <n v="3"/>
    <n v="11"/>
    <x v="0"/>
    <x v="35"/>
    <n v="2826"/>
    <n v="0"/>
    <n v="0"/>
    <n v="0"/>
    <n v="1"/>
    <n v="0"/>
    <n v="0"/>
    <n v="0"/>
    <n v="0"/>
    <n v="1"/>
    <n v="0"/>
    <x v="477"/>
    <n v="237"/>
    <n v="0"/>
    <x v="3"/>
    <s v=""/>
    <n v="73"/>
    <s v=""/>
    <s v=""/>
    <s v=""/>
  </r>
  <r>
    <s v="X935"/>
    <x v="117"/>
    <n v="0"/>
    <n v="0"/>
    <x v="0"/>
    <n v="4"/>
    <n v="288"/>
    <n v="10"/>
    <n v="30"/>
    <n v="4"/>
    <n v="10"/>
    <n v="125"/>
    <n v="1"/>
    <n v="6"/>
    <n v="1"/>
    <n v="6"/>
    <n v="6"/>
    <n v="0"/>
    <n v="0"/>
    <n v="0"/>
    <n v="0"/>
    <n v="0"/>
    <n v="0"/>
    <n v="3"/>
    <n v="11"/>
    <x v="0"/>
    <x v="2"/>
    <n v="2505"/>
    <n v="0"/>
    <n v="0"/>
    <n v="0"/>
    <n v="1"/>
    <n v="0"/>
    <n v="0"/>
    <n v="0"/>
    <n v="1"/>
    <n v="0"/>
    <n v="0"/>
    <x v="477"/>
    <n v="217"/>
    <n v="0"/>
    <x v="3"/>
    <s v=""/>
    <n v="288"/>
    <s v=""/>
    <s v=""/>
    <s v=""/>
  </r>
  <r>
    <s v="X939"/>
    <x v="1634"/>
    <n v="0"/>
    <n v="1"/>
    <x v="1"/>
    <n v="47"/>
    <n v="178"/>
    <n v="3"/>
    <n v="85"/>
    <n v="71"/>
    <n v="66"/>
    <n v="58"/>
    <n v="2"/>
    <n v="3"/>
    <n v="3"/>
    <n v="8"/>
    <n v="2"/>
    <n v="0"/>
    <n v="0"/>
    <n v="0"/>
    <n v="0"/>
    <n v="0"/>
    <n v="0"/>
    <n v="3"/>
    <n v="11"/>
    <x v="0"/>
    <x v="3"/>
    <n v="2408"/>
    <n v="0"/>
    <n v="0"/>
    <n v="0"/>
    <n v="1"/>
    <n v="0"/>
    <n v="0"/>
    <n v="0"/>
    <n v="1"/>
    <n v="0"/>
    <n v="0"/>
    <x v="479"/>
    <n v="345"/>
    <n v="0"/>
    <x v="3"/>
    <s v=""/>
    <n v="178"/>
    <s v=""/>
    <s v=""/>
    <s v=""/>
  </r>
  <r>
    <s v="X940"/>
    <x v="1635"/>
    <n v="0"/>
    <n v="1"/>
    <x v="1"/>
    <n v="74"/>
    <n v="204"/>
    <n v="7"/>
    <n v="149"/>
    <n v="20"/>
    <n v="15"/>
    <n v="66"/>
    <n v="1"/>
    <n v="5"/>
    <n v="1"/>
    <n v="8"/>
    <n v="2"/>
    <n v="0"/>
    <n v="0"/>
    <n v="0"/>
    <n v="0"/>
    <n v="0"/>
    <n v="0"/>
    <n v="3"/>
    <n v="11"/>
    <x v="0"/>
    <x v="24"/>
    <n v="2279"/>
    <n v="0"/>
    <n v="0"/>
    <n v="0"/>
    <n v="1"/>
    <n v="0"/>
    <n v="0"/>
    <n v="0"/>
    <n v="0"/>
    <n v="0"/>
    <n v="1"/>
    <x v="479"/>
    <n v="329"/>
    <n v="0"/>
    <x v="3"/>
    <s v=""/>
    <n v="204"/>
    <s v=""/>
    <s v=""/>
    <s v=""/>
  </r>
  <r>
    <s v="X942"/>
    <x v="1636"/>
    <n v="1"/>
    <n v="0"/>
    <x v="1"/>
    <n v="32"/>
    <n v="275"/>
    <n v="0"/>
    <n v="86"/>
    <n v="10"/>
    <n v="23"/>
    <n v="66"/>
    <n v="5"/>
    <n v="6"/>
    <n v="3"/>
    <n v="5"/>
    <n v="8"/>
    <n v="0"/>
    <n v="0"/>
    <n v="0"/>
    <n v="0"/>
    <n v="0"/>
    <n v="0"/>
    <n v="3"/>
    <n v="11"/>
    <x v="0"/>
    <x v="7"/>
    <n v="2596"/>
    <n v="0"/>
    <n v="0"/>
    <n v="0"/>
    <n v="1"/>
    <n v="0"/>
    <n v="0"/>
    <n v="0"/>
    <n v="1"/>
    <n v="0"/>
    <n v="0"/>
    <x v="480"/>
    <n v="328"/>
    <n v="0"/>
    <x v="3"/>
    <s v=""/>
    <n v="275"/>
    <s v=""/>
    <s v=""/>
    <s v=""/>
  </r>
  <r>
    <s v="X949"/>
    <x v="1637"/>
    <n v="0"/>
    <n v="1"/>
    <x v="1"/>
    <n v="92"/>
    <n v="350"/>
    <n v="8"/>
    <n v="66"/>
    <n v="17"/>
    <n v="4"/>
    <n v="4"/>
    <n v="2"/>
    <n v="3"/>
    <n v="2"/>
    <n v="10"/>
    <n v="3"/>
    <n v="0"/>
    <n v="0"/>
    <n v="0"/>
    <n v="0"/>
    <n v="0"/>
    <n v="0"/>
    <n v="3"/>
    <n v="11"/>
    <x v="0"/>
    <x v="2"/>
    <n v="2428"/>
    <n v="0"/>
    <n v="0"/>
    <n v="0"/>
    <n v="1"/>
    <n v="0"/>
    <n v="0"/>
    <n v="0"/>
    <n v="0"/>
    <n v="0"/>
    <n v="1"/>
    <x v="781"/>
    <n v="441"/>
    <n v="0"/>
    <x v="3"/>
    <s v=""/>
    <n v="350"/>
    <s v=""/>
    <s v=""/>
    <s v=""/>
  </r>
  <r>
    <s v="X951"/>
    <x v="1638"/>
    <n v="0"/>
    <n v="1"/>
    <x v="1"/>
    <n v="89"/>
    <n v="171"/>
    <n v="45"/>
    <n v="73"/>
    <n v="59"/>
    <n v="10"/>
    <n v="90"/>
    <n v="4"/>
    <n v="3"/>
    <n v="2"/>
    <n v="8"/>
    <n v="4"/>
    <n v="0"/>
    <n v="0"/>
    <n v="0"/>
    <n v="0"/>
    <n v="0"/>
    <n v="0"/>
    <n v="3"/>
    <n v="11"/>
    <x v="0"/>
    <x v="4"/>
    <n v="2430"/>
    <n v="0"/>
    <n v="0"/>
    <n v="0"/>
    <n v="1"/>
    <n v="0"/>
    <n v="0"/>
    <n v="0"/>
    <n v="1"/>
    <n v="0"/>
    <n v="0"/>
    <x v="976"/>
    <n v="268"/>
    <n v="0"/>
    <x v="3"/>
    <s v=""/>
    <n v="171"/>
    <s v=""/>
    <s v=""/>
    <s v=""/>
  </r>
  <r>
    <s v="X955"/>
    <x v="1639"/>
    <n v="2"/>
    <n v="1"/>
    <x v="3"/>
    <n v="56"/>
    <n v="406"/>
    <n v="0"/>
    <n v="30"/>
    <n v="0"/>
    <n v="0"/>
    <n v="8"/>
    <n v="7"/>
    <n v="8"/>
    <n v="2"/>
    <n v="5"/>
    <n v="7"/>
    <n v="0"/>
    <n v="0"/>
    <n v="0"/>
    <n v="1"/>
    <n v="0"/>
    <n v="0"/>
    <n v="3"/>
    <n v="11"/>
    <x v="0"/>
    <x v="44"/>
    <n v="2178"/>
    <n v="0"/>
    <n v="0"/>
    <n v="0"/>
    <n v="1"/>
    <n v="0"/>
    <n v="0"/>
    <n v="0"/>
    <n v="0"/>
    <n v="0"/>
    <n v="1"/>
    <x v="977"/>
    <n v="428"/>
    <n v="1"/>
    <x v="3"/>
    <s v=""/>
    <n v="406"/>
    <s v=""/>
    <s v=""/>
    <s v=""/>
  </r>
  <r>
    <s v="X956"/>
    <x v="1640"/>
    <n v="0"/>
    <n v="1"/>
    <x v="1"/>
    <n v="69"/>
    <n v="270"/>
    <n v="3"/>
    <n v="27"/>
    <n v="39"/>
    <n v="6"/>
    <n v="99"/>
    <n v="7"/>
    <n v="7"/>
    <n v="1"/>
    <n v="5"/>
    <n v="8"/>
    <n v="0"/>
    <n v="0"/>
    <n v="0"/>
    <n v="0"/>
    <n v="0"/>
    <n v="0"/>
    <n v="3"/>
    <n v="11"/>
    <x v="0"/>
    <x v="31"/>
    <n v="2627"/>
    <n v="0"/>
    <n v="0"/>
    <n v="0"/>
    <n v="1"/>
    <n v="0"/>
    <n v="0"/>
    <n v="0"/>
    <n v="1"/>
    <n v="0"/>
    <n v="0"/>
    <x v="977"/>
    <n v="246"/>
    <n v="0"/>
    <x v="3"/>
    <s v=""/>
    <n v="270"/>
    <s v=""/>
    <s v=""/>
    <s v=""/>
  </r>
  <r>
    <s v="X965"/>
    <x v="1641"/>
    <n v="1"/>
    <n v="1"/>
    <x v="2"/>
    <n v="61"/>
    <n v="216"/>
    <n v="9"/>
    <n v="57"/>
    <n v="20"/>
    <n v="9"/>
    <n v="125"/>
    <n v="7"/>
    <n v="4"/>
    <n v="3"/>
    <n v="5"/>
    <n v="5"/>
    <n v="0"/>
    <n v="0"/>
    <n v="0"/>
    <n v="0"/>
    <n v="0"/>
    <n v="0"/>
    <n v="3"/>
    <n v="11"/>
    <x v="0"/>
    <x v="3"/>
    <n v="2662"/>
    <n v="0"/>
    <n v="0"/>
    <n v="0"/>
    <n v="1"/>
    <n v="0"/>
    <n v="0"/>
    <n v="0"/>
    <n v="0"/>
    <n v="1"/>
    <n v="0"/>
    <x v="490"/>
    <n v="186"/>
    <n v="0"/>
    <x v="3"/>
    <s v=""/>
    <n v="216"/>
    <s v=""/>
    <s v=""/>
    <s v=""/>
  </r>
  <r>
    <s v="X971"/>
    <x v="1371"/>
    <n v="0"/>
    <n v="1"/>
    <x v="1"/>
    <n v="28"/>
    <n v="233"/>
    <n v="20"/>
    <n v="57"/>
    <n v="8"/>
    <n v="20"/>
    <n v="91"/>
    <n v="4"/>
    <n v="7"/>
    <n v="1"/>
    <n v="5"/>
    <n v="7"/>
    <n v="0"/>
    <n v="0"/>
    <n v="0"/>
    <n v="0"/>
    <n v="0"/>
    <n v="0"/>
    <n v="3"/>
    <n v="11"/>
    <x v="0"/>
    <x v="37"/>
    <n v="2721"/>
    <n v="0"/>
    <n v="0"/>
    <n v="0"/>
    <n v="1"/>
    <n v="0"/>
    <n v="1"/>
    <n v="0"/>
    <n v="0"/>
    <n v="0"/>
    <n v="0"/>
    <x v="978"/>
    <n v="247"/>
    <n v="0"/>
    <x v="3"/>
    <s v=""/>
    <n v="233"/>
    <s v=""/>
    <s v=""/>
    <s v=""/>
  </r>
  <r>
    <s v="X974"/>
    <x v="1642"/>
    <n v="0"/>
    <n v="2"/>
    <x v="2"/>
    <n v="52"/>
    <n v="269"/>
    <n v="15"/>
    <n v="69"/>
    <n v="15"/>
    <n v="19"/>
    <n v="38"/>
    <n v="2"/>
    <n v="4"/>
    <n v="6"/>
    <n v="4"/>
    <n v="5"/>
    <n v="0"/>
    <n v="0"/>
    <n v="0"/>
    <n v="0"/>
    <n v="0"/>
    <n v="0"/>
    <n v="3"/>
    <n v="11"/>
    <x v="0"/>
    <x v="36"/>
    <n v="2423"/>
    <n v="0"/>
    <n v="0"/>
    <n v="0"/>
    <n v="1"/>
    <n v="0"/>
    <n v="0"/>
    <n v="0"/>
    <n v="0"/>
    <n v="0"/>
    <n v="1"/>
    <x v="979"/>
    <n v="349"/>
    <n v="0"/>
    <x v="3"/>
    <s v=""/>
    <n v="269"/>
    <s v=""/>
    <s v=""/>
    <s v=""/>
  </r>
  <r>
    <s v="X986"/>
    <x v="1643"/>
    <n v="1"/>
    <n v="0"/>
    <x v="1"/>
    <n v="73"/>
    <n v="171"/>
    <n v="3"/>
    <n v="129"/>
    <n v="26"/>
    <n v="24"/>
    <n v="62"/>
    <n v="4"/>
    <n v="6"/>
    <n v="1"/>
    <n v="6"/>
    <n v="7"/>
    <n v="0"/>
    <n v="0"/>
    <n v="0"/>
    <n v="0"/>
    <n v="0"/>
    <n v="0"/>
    <n v="3"/>
    <n v="11"/>
    <x v="0"/>
    <x v="47"/>
    <n v="2782"/>
    <n v="0"/>
    <n v="0"/>
    <n v="0"/>
    <n v="1"/>
    <n v="0"/>
    <n v="0"/>
    <n v="0"/>
    <n v="0"/>
    <n v="1"/>
    <n v="0"/>
    <x v="784"/>
    <n v="291"/>
    <n v="0"/>
    <x v="3"/>
    <s v=""/>
    <n v="171"/>
    <s v=""/>
    <s v=""/>
    <s v=""/>
  </r>
  <r>
    <s v="X987"/>
    <x v="1644"/>
    <n v="0"/>
    <n v="1"/>
    <x v="1"/>
    <n v="10"/>
    <n v="200"/>
    <n v="19"/>
    <n v="111"/>
    <n v="50"/>
    <n v="15"/>
    <n v="19"/>
    <n v="6"/>
    <n v="5"/>
    <n v="1"/>
    <n v="8"/>
    <n v="6"/>
    <n v="0"/>
    <n v="0"/>
    <n v="0"/>
    <n v="0"/>
    <n v="0"/>
    <n v="0"/>
    <n v="3"/>
    <n v="11"/>
    <x v="0"/>
    <x v="29"/>
    <n v="2491"/>
    <n v="0"/>
    <n v="0"/>
    <n v="0"/>
    <n v="1"/>
    <n v="0"/>
    <n v="0"/>
    <n v="0"/>
    <n v="1"/>
    <n v="0"/>
    <n v="0"/>
    <x v="499"/>
    <n v="376"/>
    <n v="0"/>
    <x v="3"/>
    <s v=""/>
    <n v="200"/>
    <s v=""/>
    <s v=""/>
    <s v=""/>
  </r>
  <r>
    <s v="X995"/>
    <x v="1206"/>
    <n v="0"/>
    <n v="0"/>
    <x v="0"/>
    <n v="19"/>
    <n v="181"/>
    <n v="21"/>
    <n v="69"/>
    <n v="39"/>
    <n v="3"/>
    <n v="96"/>
    <n v="1"/>
    <n v="3"/>
    <n v="3"/>
    <n v="6"/>
    <n v="3"/>
    <n v="0"/>
    <n v="0"/>
    <n v="0"/>
    <n v="0"/>
    <n v="0"/>
    <n v="0"/>
    <n v="3"/>
    <n v="11"/>
    <x v="0"/>
    <x v="12"/>
    <n v="2366"/>
    <n v="0"/>
    <n v="0"/>
    <n v="0"/>
    <n v="1"/>
    <n v="0"/>
    <n v="0"/>
    <n v="0"/>
    <n v="1"/>
    <n v="0"/>
    <n v="0"/>
    <x v="980"/>
    <n v="217"/>
    <n v="0"/>
    <x v="3"/>
    <s v=""/>
    <n v="181"/>
    <s v=""/>
    <s v=""/>
    <s v=""/>
  </r>
  <r>
    <s v="X1006"/>
    <x v="1645"/>
    <n v="0"/>
    <n v="1"/>
    <x v="1"/>
    <n v="29"/>
    <n v="243"/>
    <n v="11"/>
    <n v="119"/>
    <n v="10"/>
    <n v="3"/>
    <n v="15"/>
    <n v="3"/>
    <n v="4"/>
    <n v="2"/>
    <n v="8"/>
    <n v="4"/>
    <n v="0"/>
    <n v="0"/>
    <n v="0"/>
    <n v="0"/>
    <n v="0"/>
    <n v="0"/>
    <n v="3"/>
    <n v="11"/>
    <x v="0"/>
    <x v="12"/>
    <n v="2542"/>
    <n v="0"/>
    <n v="0"/>
    <n v="0"/>
    <n v="1"/>
    <n v="0"/>
    <n v="0"/>
    <n v="0"/>
    <n v="0"/>
    <n v="0"/>
    <n v="1"/>
    <x v="506"/>
    <n v="371"/>
    <n v="0"/>
    <x v="3"/>
    <s v=""/>
    <n v="243"/>
    <s v=""/>
    <s v=""/>
    <s v=""/>
  </r>
  <r>
    <s v="X1008"/>
    <x v="1646"/>
    <n v="1"/>
    <n v="1"/>
    <x v="2"/>
    <n v="70"/>
    <n v="266"/>
    <n v="6"/>
    <n v="51"/>
    <n v="8"/>
    <n v="6"/>
    <n v="64"/>
    <n v="6"/>
    <n v="7"/>
    <n v="1"/>
    <n v="5"/>
    <n v="8"/>
    <n v="0"/>
    <n v="0"/>
    <n v="0"/>
    <n v="0"/>
    <n v="0"/>
    <n v="0"/>
    <n v="3"/>
    <n v="11"/>
    <x v="0"/>
    <x v="26"/>
    <n v="2611"/>
    <n v="0"/>
    <n v="0"/>
    <n v="0"/>
    <n v="1"/>
    <n v="0"/>
    <n v="0"/>
    <n v="0"/>
    <n v="1"/>
    <n v="0"/>
    <n v="0"/>
    <x v="506"/>
    <n v="273"/>
    <n v="0"/>
    <x v="3"/>
    <s v=""/>
    <n v="266"/>
    <s v=""/>
    <s v=""/>
    <s v=""/>
  </r>
  <r>
    <s v="X1012"/>
    <x v="1647"/>
    <n v="0"/>
    <n v="1"/>
    <x v="1"/>
    <n v="62"/>
    <n v="284"/>
    <n v="0"/>
    <n v="55"/>
    <n v="0"/>
    <n v="6"/>
    <n v="52"/>
    <n v="4"/>
    <n v="6"/>
    <n v="2"/>
    <n v="5"/>
    <n v="8"/>
    <n v="0"/>
    <n v="0"/>
    <n v="0"/>
    <n v="0"/>
    <n v="0"/>
    <n v="0"/>
    <n v="3"/>
    <n v="11"/>
    <x v="0"/>
    <x v="44"/>
    <n v="2573"/>
    <n v="0"/>
    <n v="0"/>
    <n v="0"/>
    <n v="1"/>
    <n v="0"/>
    <n v="0"/>
    <n v="0"/>
    <n v="0"/>
    <n v="0"/>
    <n v="1"/>
    <x v="507"/>
    <n v="293"/>
    <n v="0"/>
    <x v="3"/>
    <s v=""/>
    <n v="284"/>
    <s v=""/>
    <s v=""/>
    <s v=""/>
  </r>
  <r>
    <s v="X1013"/>
    <x v="1648"/>
    <n v="0"/>
    <n v="1"/>
    <x v="1"/>
    <n v="37"/>
    <n v="170"/>
    <n v="6"/>
    <n v="97"/>
    <n v="24"/>
    <n v="12"/>
    <n v="88"/>
    <n v="3"/>
    <n v="6"/>
    <n v="1"/>
    <n v="5"/>
    <n v="6"/>
    <n v="0"/>
    <n v="0"/>
    <n v="0"/>
    <n v="0"/>
    <n v="0"/>
    <n v="0"/>
    <n v="3"/>
    <n v="11"/>
    <x v="0"/>
    <x v="2"/>
    <n v="2547"/>
    <n v="0"/>
    <n v="0"/>
    <n v="0"/>
    <n v="1"/>
    <n v="0"/>
    <n v="0"/>
    <n v="0"/>
    <n v="0"/>
    <n v="1"/>
    <n v="0"/>
    <x v="507"/>
    <n v="221"/>
    <n v="0"/>
    <x v="3"/>
    <s v=""/>
    <n v="170"/>
    <s v=""/>
    <s v=""/>
    <s v=""/>
  </r>
  <r>
    <s v="X1018"/>
    <x v="1649"/>
    <n v="1"/>
    <n v="1"/>
    <x v="2"/>
    <n v="37"/>
    <n v="239"/>
    <n v="7"/>
    <n v="119"/>
    <n v="4"/>
    <n v="15"/>
    <n v="11"/>
    <n v="5"/>
    <n v="6"/>
    <n v="2"/>
    <n v="6"/>
    <n v="7"/>
    <n v="0"/>
    <n v="0"/>
    <n v="0"/>
    <n v="0"/>
    <n v="0"/>
    <n v="0"/>
    <n v="3"/>
    <n v="11"/>
    <x v="0"/>
    <x v="4"/>
    <n v="2363"/>
    <n v="0"/>
    <n v="0"/>
    <n v="0"/>
    <n v="1"/>
    <n v="0"/>
    <n v="0"/>
    <n v="0"/>
    <n v="0"/>
    <n v="1"/>
    <n v="0"/>
    <x v="509"/>
    <n v="373"/>
    <n v="0"/>
    <x v="3"/>
    <s v=""/>
    <n v="239"/>
    <s v=""/>
    <s v=""/>
    <s v=""/>
  </r>
  <r>
    <s v="X1022"/>
    <x v="1650"/>
    <n v="0"/>
    <n v="1"/>
    <x v="1"/>
    <n v="27"/>
    <n v="208"/>
    <n v="17"/>
    <n v="76"/>
    <n v="36"/>
    <n v="17"/>
    <n v="38"/>
    <n v="2"/>
    <n v="3"/>
    <n v="3"/>
    <n v="7"/>
    <n v="2"/>
    <n v="0"/>
    <n v="0"/>
    <n v="0"/>
    <n v="0"/>
    <n v="0"/>
    <n v="0"/>
    <n v="3"/>
    <n v="11"/>
    <x v="0"/>
    <x v="15"/>
    <n v="2365"/>
    <n v="0"/>
    <n v="0"/>
    <n v="0"/>
    <n v="1"/>
    <n v="0"/>
    <n v="0"/>
    <n v="0"/>
    <n v="1"/>
    <n v="0"/>
    <n v="0"/>
    <x v="981"/>
    <n v="316"/>
    <n v="0"/>
    <x v="3"/>
    <s v=""/>
    <n v="208"/>
    <s v=""/>
    <s v=""/>
    <s v=""/>
  </r>
  <r>
    <s v="X1029"/>
    <x v="1651"/>
    <n v="1"/>
    <n v="0"/>
    <x v="1"/>
    <n v="63"/>
    <n v="123"/>
    <n v="17"/>
    <n v="171"/>
    <n v="39"/>
    <n v="0"/>
    <n v="30"/>
    <n v="5"/>
    <n v="6"/>
    <n v="2"/>
    <n v="5"/>
    <n v="6"/>
    <n v="0"/>
    <n v="0"/>
    <n v="0"/>
    <n v="0"/>
    <n v="0"/>
    <n v="0"/>
    <n v="3"/>
    <n v="11"/>
    <x v="0"/>
    <x v="37"/>
    <n v="2390"/>
    <n v="0"/>
    <n v="0"/>
    <n v="0"/>
    <n v="1"/>
    <n v="0"/>
    <n v="0"/>
    <n v="0"/>
    <n v="0"/>
    <n v="1"/>
    <n v="0"/>
    <x v="982"/>
    <n v="320"/>
    <n v="0"/>
    <x v="3"/>
    <s v=""/>
    <n v="123"/>
    <s v=""/>
    <s v=""/>
    <s v=""/>
  </r>
  <r>
    <s v="X1040"/>
    <x v="1652"/>
    <n v="1"/>
    <n v="0"/>
    <x v="1"/>
    <n v="27"/>
    <n v="284"/>
    <n v="0"/>
    <n v="52"/>
    <n v="8"/>
    <n v="3"/>
    <n v="20"/>
    <n v="4"/>
    <n v="9"/>
    <n v="0"/>
    <n v="4"/>
    <n v="10"/>
    <n v="0"/>
    <n v="0"/>
    <n v="0"/>
    <n v="0"/>
    <n v="0"/>
    <n v="0"/>
    <n v="3"/>
    <n v="11"/>
    <x v="0"/>
    <x v="10"/>
    <n v="2795"/>
    <n v="0"/>
    <n v="0"/>
    <n v="0"/>
    <n v="1"/>
    <n v="0"/>
    <n v="0"/>
    <n v="0"/>
    <n v="0"/>
    <n v="1"/>
    <n v="0"/>
    <x v="514"/>
    <n v="327"/>
    <n v="0"/>
    <x v="3"/>
    <s v=""/>
    <n v="284"/>
    <s v=""/>
    <s v=""/>
    <s v=""/>
  </r>
  <r>
    <s v="X1043"/>
    <x v="1653"/>
    <n v="0"/>
    <n v="1"/>
    <x v="1"/>
    <n v="96"/>
    <n v="309"/>
    <n v="3"/>
    <n v="24"/>
    <n v="4"/>
    <n v="3"/>
    <n v="20"/>
    <n v="2"/>
    <n v="5"/>
    <n v="1"/>
    <n v="7"/>
    <n v="7"/>
    <n v="0"/>
    <n v="1"/>
    <n v="0"/>
    <n v="0"/>
    <n v="0"/>
    <n v="0"/>
    <n v="3"/>
    <n v="11"/>
    <x v="0"/>
    <x v="29"/>
    <n v="2419"/>
    <n v="0"/>
    <n v="0"/>
    <n v="0"/>
    <n v="1"/>
    <n v="0"/>
    <n v="0"/>
    <n v="0"/>
    <n v="1"/>
    <n v="0"/>
    <n v="0"/>
    <x v="983"/>
    <n v="323"/>
    <n v="1"/>
    <x v="3"/>
    <s v=""/>
    <n v="309"/>
    <s v=""/>
    <s v=""/>
    <s v=""/>
  </r>
  <r>
    <s v="X1052"/>
    <x v="1654"/>
    <n v="1"/>
    <n v="0"/>
    <x v="1"/>
    <n v="90"/>
    <n v="152"/>
    <n v="9"/>
    <n v="121"/>
    <n v="12"/>
    <n v="12"/>
    <n v="45"/>
    <n v="4"/>
    <n v="6"/>
    <n v="2"/>
    <n v="4"/>
    <n v="8"/>
    <n v="0"/>
    <n v="0"/>
    <n v="0"/>
    <n v="0"/>
    <n v="0"/>
    <n v="0"/>
    <n v="3"/>
    <n v="11"/>
    <x v="0"/>
    <x v="16"/>
    <n v="2853"/>
    <n v="0"/>
    <n v="0"/>
    <n v="0"/>
    <n v="1"/>
    <n v="0"/>
    <n v="0"/>
    <n v="0"/>
    <n v="0"/>
    <n v="0"/>
    <n v="1"/>
    <x v="984"/>
    <n v="261"/>
    <n v="0"/>
    <x v="3"/>
    <s v=""/>
    <n v="152"/>
    <s v=""/>
    <s v=""/>
    <s v=""/>
  </r>
  <r>
    <s v="X1053"/>
    <x v="329"/>
    <n v="0"/>
    <n v="1"/>
    <x v="1"/>
    <n v="31"/>
    <n v="121"/>
    <n v="24"/>
    <n v="124"/>
    <n v="24"/>
    <n v="15"/>
    <n v="42"/>
    <n v="1"/>
    <n v="4"/>
    <n v="1"/>
    <n v="7"/>
    <n v="2"/>
    <n v="0"/>
    <n v="0"/>
    <n v="0"/>
    <n v="0"/>
    <n v="0"/>
    <n v="0"/>
    <n v="3"/>
    <n v="11"/>
    <x v="0"/>
    <x v="26"/>
    <n v="2217"/>
    <n v="0"/>
    <n v="0"/>
    <n v="0"/>
    <n v="1"/>
    <n v="0"/>
    <n v="0"/>
    <n v="0"/>
    <n v="1"/>
    <n v="0"/>
    <n v="0"/>
    <x v="792"/>
    <n v="266"/>
    <n v="0"/>
    <x v="3"/>
    <s v=""/>
    <n v="121"/>
    <s v=""/>
    <s v=""/>
    <s v=""/>
  </r>
  <r>
    <s v="X1058"/>
    <x v="1655"/>
    <n v="0"/>
    <n v="0"/>
    <x v="0"/>
    <n v="29"/>
    <n v="65"/>
    <n v="36"/>
    <n v="74"/>
    <n v="38"/>
    <n v="20"/>
    <n v="110"/>
    <n v="1"/>
    <n v="5"/>
    <n v="1"/>
    <n v="4"/>
    <n v="7"/>
    <n v="0"/>
    <n v="0"/>
    <n v="0"/>
    <n v="0"/>
    <n v="0"/>
    <n v="0"/>
    <n v="3"/>
    <n v="11"/>
    <x v="0"/>
    <x v="23"/>
    <n v="2634"/>
    <n v="0"/>
    <n v="0"/>
    <n v="0"/>
    <n v="1"/>
    <n v="0"/>
    <n v="0"/>
    <n v="0"/>
    <n v="1"/>
    <n v="0"/>
    <n v="0"/>
    <x v="107"/>
    <n v="123"/>
    <n v="0"/>
    <x v="3"/>
    <s v=""/>
    <n v="65"/>
    <s v=""/>
    <s v=""/>
    <s v=""/>
  </r>
  <r>
    <s v="X1059"/>
    <x v="1656"/>
    <n v="1"/>
    <n v="0"/>
    <x v="1"/>
    <n v="80"/>
    <n v="46"/>
    <n v="35"/>
    <n v="69"/>
    <n v="84"/>
    <n v="41"/>
    <n v="66"/>
    <n v="6"/>
    <n v="4"/>
    <n v="1"/>
    <n v="6"/>
    <n v="7"/>
    <n v="0"/>
    <n v="0"/>
    <n v="0"/>
    <n v="0"/>
    <n v="0"/>
    <n v="0"/>
    <n v="3"/>
    <n v="11"/>
    <x v="0"/>
    <x v="40"/>
    <n v="2792"/>
    <n v="0"/>
    <n v="0"/>
    <n v="0"/>
    <n v="1"/>
    <n v="0"/>
    <n v="1"/>
    <n v="0"/>
    <n v="0"/>
    <n v="0"/>
    <n v="0"/>
    <x v="985"/>
    <n v="209"/>
    <n v="0"/>
    <x v="3"/>
    <s v=""/>
    <n v="46"/>
    <s v=""/>
    <s v=""/>
    <s v=""/>
  </r>
  <r>
    <s v="X1061"/>
    <x v="1657"/>
    <n v="0"/>
    <n v="1"/>
    <x v="1"/>
    <n v="0"/>
    <n v="213"/>
    <n v="9"/>
    <n v="76"/>
    <n v="4"/>
    <n v="3"/>
    <n v="30"/>
    <n v="3"/>
    <n v="5"/>
    <n v="2"/>
    <n v="5"/>
    <n v="7"/>
    <n v="0"/>
    <n v="0"/>
    <n v="0"/>
    <n v="0"/>
    <n v="0"/>
    <n v="0"/>
    <n v="3"/>
    <n v="11"/>
    <x v="0"/>
    <x v="6"/>
    <n v="2556"/>
    <n v="0"/>
    <n v="0"/>
    <n v="0"/>
    <n v="1"/>
    <n v="0"/>
    <n v="0"/>
    <n v="0"/>
    <n v="0"/>
    <n v="1"/>
    <n v="0"/>
    <x v="986"/>
    <n v="275"/>
    <n v="0"/>
    <x v="3"/>
    <s v=""/>
    <n v="213"/>
    <s v=""/>
    <s v=""/>
    <s v=""/>
  </r>
  <r>
    <s v="X1062"/>
    <x v="1658"/>
    <n v="0"/>
    <n v="1"/>
    <x v="1"/>
    <n v="29"/>
    <n v="138"/>
    <n v="39"/>
    <n v="63"/>
    <n v="55"/>
    <n v="18"/>
    <n v="21"/>
    <n v="1"/>
    <n v="4"/>
    <n v="1"/>
    <n v="7"/>
    <n v="2"/>
    <n v="0"/>
    <n v="0"/>
    <n v="0"/>
    <n v="0"/>
    <n v="0"/>
    <n v="0"/>
    <n v="3"/>
    <n v="11"/>
    <x v="0"/>
    <x v="22"/>
    <n v="2185"/>
    <n v="0"/>
    <n v="0"/>
    <n v="0"/>
    <n v="1"/>
    <n v="0"/>
    <n v="0"/>
    <n v="0"/>
    <n v="0"/>
    <n v="1"/>
    <n v="0"/>
    <x v="987"/>
    <n v="292"/>
    <n v="0"/>
    <x v="3"/>
    <s v=""/>
    <n v="138"/>
    <s v=""/>
    <s v=""/>
    <s v=""/>
  </r>
  <r>
    <s v="X1068"/>
    <x v="1659"/>
    <n v="1"/>
    <n v="0"/>
    <x v="1"/>
    <n v="97"/>
    <n v="166"/>
    <n v="5"/>
    <n v="107"/>
    <n v="11"/>
    <n v="8"/>
    <n v="29"/>
    <n v="2"/>
    <n v="5"/>
    <n v="1"/>
    <n v="6"/>
    <n v="6"/>
    <n v="0"/>
    <n v="0"/>
    <n v="0"/>
    <n v="0"/>
    <n v="0"/>
    <n v="0"/>
    <n v="3"/>
    <n v="11"/>
    <x v="0"/>
    <x v="24"/>
    <n v="2195"/>
    <n v="0"/>
    <n v="0"/>
    <n v="0"/>
    <n v="1"/>
    <n v="0"/>
    <n v="1"/>
    <n v="0"/>
    <n v="0"/>
    <n v="0"/>
    <n v="0"/>
    <x v="522"/>
    <n v="268"/>
    <n v="0"/>
    <x v="3"/>
    <s v=""/>
    <n v="166"/>
    <s v=""/>
    <s v=""/>
    <s v=""/>
  </r>
  <r>
    <s v="X1073"/>
    <x v="1660"/>
    <n v="0"/>
    <n v="1"/>
    <x v="1"/>
    <n v="22"/>
    <n v="280"/>
    <n v="0"/>
    <n v="18"/>
    <n v="0"/>
    <n v="0"/>
    <n v="24"/>
    <n v="3"/>
    <n v="5"/>
    <n v="1"/>
    <n v="6"/>
    <n v="7"/>
    <n v="0"/>
    <n v="1"/>
    <n v="0"/>
    <n v="0"/>
    <n v="0"/>
    <n v="0"/>
    <n v="3"/>
    <n v="11"/>
    <x v="0"/>
    <x v="10"/>
    <n v="2528"/>
    <n v="0"/>
    <n v="0"/>
    <n v="0"/>
    <n v="1"/>
    <n v="0"/>
    <n v="0"/>
    <n v="0"/>
    <n v="0"/>
    <n v="1"/>
    <n v="0"/>
    <x v="795"/>
    <n v="274"/>
    <n v="1"/>
    <x v="3"/>
    <s v=""/>
    <n v="280"/>
    <s v=""/>
    <s v=""/>
    <s v=""/>
  </r>
  <r>
    <s v="X1074"/>
    <x v="1661"/>
    <n v="0"/>
    <n v="1"/>
    <x v="1"/>
    <n v="88"/>
    <n v="274"/>
    <n v="0"/>
    <n v="21"/>
    <n v="4"/>
    <n v="6"/>
    <n v="15"/>
    <n v="1"/>
    <n v="5"/>
    <n v="1"/>
    <n v="6"/>
    <n v="6"/>
    <n v="0"/>
    <n v="1"/>
    <n v="0"/>
    <n v="0"/>
    <n v="0"/>
    <n v="0"/>
    <n v="3"/>
    <n v="11"/>
    <x v="0"/>
    <x v="13"/>
    <n v="2190"/>
    <n v="0"/>
    <n v="0"/>
    <n v="0"/>
    <n v="1"/>
    <n v="0"/>
    <n v="0"/>
    <n v="0"/>
    <n v="1"/>
    <n v="0"/>
    <n v="0"/>
    <x v="988"/>
    <n v="290"/>
    <n v="1"/>
    <x v="3"/>
    <s v=""/>
    <n v="274"/>
    <s v=""/>
    <s v=""/>
    <s v=""/>
  </r>
  <r>
    <s v="X1075"/>
    <x v="1662"/>
    <n v="0"/>
    <n v="1"/>
    <x v="1"/>
    <n v="70"/>
    <n v="172"/>
    <n v="12"/>
    <n v="112"/>
    <n v="8"/>
    <n v="0"/>
    <n v="15"/>
    <n v="4"/>
    <n v="6"/>
    <n v="1"/>
    <n v="5"/>
    <n v="7"/>
    <n v="0"/>
    <n v="0"/>
    <n v="0"/>
    <n v="0"/>
    <n v="0"/>
    <n v="0"/>
    <n v="3"/>
    <n v="11"/>
    <x v="0"/>
    <x v="31"/>
    <n v="2603"/>
    <n v="0"/>
    <n v="0"/>
    <n v="0"/>
    <n v="1"/>
    <n v="0"/>
    <n v="0"/>
    <n v="0"/>
    <n v="0"/>
    <n v="1"/>
    <n v="0"/>
    <x v="989"/>
    <n v="289"/>
    <n v="0"/>
    <x v="3"/>
    <s v=""/>
    <n v="172"/>
    <s v=""/>
    <s v=""/>
    <s v=""/>
  </r>
  <r>
    <s v="X1076"/>
    <x v="1663"/>
    <n v="1"/>
    <n v="1"/>
    <x v="2"/>
    <n v="8"/>
    <n v="199"/>
    <n v="33"/>
    <n v="60"/>
    <n v="8"/>
    <n v="3"/>
    <n v="15"/>
    <n v="5"/>
    <n v="5"/>
    <n v="2"/>
    <n v="5"/>
    <n v="8"/>
    <n v="0"/>
    <n v="0"/>
    <n v="0"/>
    <n v="0"/>
    <n v="0"/>
    <n v="0"/>
    <n v="3"/>
    <n v="11"/>
    <x v="1"/>
    <x v="10"/>
    <n v="2703"/>
    <n v="0"/>
    <n v="0"/>
    <n v="0"/>
    <n v="1"/>
    <n v="0"/>
    <n v="0"/>
    <n v="0"/>
    <n v="1"/>
    <n v="0"/>
    <n v="0"/>
    <x v="990"/>
    <n v="288"/>
    <n v="0"/>
    <x v="3"/>
    <s v=""/>
    <n v="199"/>
    <s v=""/>
    <s v=""/>
    <s v=""/>
  </r>
  <r>
    <s v="X1077"/>
    <x v="1664"/>
    <n v="0"/>
    <n v="0"/>
    <x v="0"/>
    <n v="56"/>
    <n v="112"/>
    <n v="17"/>
    <n v="44"/>
    <n v="34"/>
    <n v="22"/>
    <n v="89"/>
    <n v="1"/>
    <n v="2"/>
    <n v="5"/>
    <n v="3"/>
    <n v="3"/>
    <n v="0"/>
    <n v="0"/>
    <n v="0"/>
    <n v="0"/>
    <n v="0"/>
    <n v="0"/>
    <n v="3"/>
    <n v="11"/>
    <x v="0"/>
    <x v="1"/>
    <n v="2573"/>
    <n v="0"/>
    <n v="0"/>
    <n v="0"/>
    <n v="1"/>
    <n v="0"/>
    <n v="0"/>
    <n v="0"/>
    <n v="0"/>
    <n v="1"/>
    <n v="0"/>
    <x v="990"/>
    <n v="140"/>
    <n v="0"/>
    <x v="3"/>
    <s v=""/>
    <n v="112"/>
    <s v=""/>
    <s v=""/>
    <s v=""/>
  </r>
  <r>
    <s v="X1078"/>
    <x v="166"/>
    <n v="0"/>
    <n v="0"/>
    <x v="0"/>
    <n v="20"/>
    <n v="84"/>
    <n v="5"/>
    <n v="38"/>
    <n v="150"/>
    <n v="12"/>
    <n v="28"/>
    <n v="2"/>
    <n v="4"/>
    <n v="1"/>
    <n v="6"/>
    <n v="7"/>
    <n v="0"/>
    <n v="0"/>
    <n v="0"/>
    <n v="0"/>
    <n v="0"/>
    <n v="0"/>
    <n v="3"/>
    <n v="11"/>
    <x v="0"/>
    <x v="44"/>
    <n v="2826"/>
    <n v="0"/>
    <n v="0"/>
    <n v="0"/>
    <n v="1"/>
    <n v="0"/>
    <n v="0"/>
    <n v="0"/>
    <n v="1"/>
    <n v="0"/>
    <n v="0"/>
    <x v="991"/>
    <n v="261"/>
    <n v="0"/>
    <x v="3"/>
    <s v=""/>
    <n v="84"/>
    <s v=""/>
    <s v=""/>
    <s v=""/>
  </r>
  <r>
    <s v="X1086"/>
    <x v="1665"/>
    <n v="1"/>
    <n v="0"/>
    <x v="1"/>
    <n v="74"/>
    <n v="224"/>
    <n v="12"/>
    <n v="48"/>
    <n v="4"/>
    <n v="12"/>
    <n v="12"/>
    <n v="1"/>
    <n v="6"/>
    <n v="2"/>
    <n v="4"/>
    <n v="6"/>
    <n v="0"/>
    <n v="0"/>
    <n v="0"/>
    <n v="0"/>
    <n v="0"/>
    <n v="0"/>
    <n v="3"/>
    <n v="11"/>
    <x v="0"/>
    <x v="8"/>
    <n v="2276"/>
    <n v="0"/>
    <n v="0"/>
    <n v="0"/>
    <n v="1"/>
    <n v="0"/>
    <n v="0"/>
    <n v="0"/>
    <n v="1"/>
    <n v="0"/>
    <n v="0"/>
    <x v="526"/>
    <n v="288"/>
    <n v="0"/>
    <x v="3"/>
    <s v=""/>
    <n v="224"/>
    <s v=""/>
    <s v=""/>
    <s v=""/>
  </r>
  <r>
    <s v="X1087"/>
    <x v="1666"/>
    <n v="1"/>
    <n v="0"/>
    <x v="1"/>
    <n v="13"/>
    <n v="32"/>
    <n v="34"/>
    <n v="41"/>
    <n v="73"/>
    <n v="16"/>
    <n v="116"/>
    <n v="3"/>
    <n v="4"/>
    <n v="2"/>
    <n v="3"/>
    <n v="7"/>
    <n v="0"/>
    <n v="0"/>
    <n v="0"/>
    <n v="0"/>
    <n v="0"/>
    <n v="0"/>
    <n v="3"/>
    <n v="11"/>
    <x v="0"/>
    <x v="39"/>
    <n v="2626"/>
    <n v="0"/>
    <n v="0"/>
    <n v="0"/>
    <n v="1"/>
    <n v="0"/>
    <n v="0"/>
    <n v="0"/>
    <n v="1"/>
    <n v="0"/>
    <n v="0"/>
    <x v="526"/>
    <n v="80"/>
    <n v="0"/>
    <x v="3"/>
    <s v=""/>
    <n v="32"/>
    <s v=""/>
    <s v=""/>
    <s v=""/>
  </r>
  <r>
    <s v="X1088"/>
    <x v="1667"/>
    <n v="0"/>
    <n v="1"/>
    <x v="1"/>
    <n v="74"/>
    <n v="202"/>
    <n v="5"/>
    <n v="74"/>
    <n v="11"/>
    <n v="5"/>
    <n v="14"/>
    <n v="3"/>
    <n v="6"/>
    <n v="1"/>
    <n v="5"/>
    <n v="7"/>
    <n v="0"/>
    <n v="0"/>
    <n v="0"/>
    <n v="0"/>
    <n v="0"/>
    <n v="0"/>
    <n v="3"/>
    <n v="11"/>
    <x v="0"/>
    <x v="4"/>
    <n v="2466"/>
    <n v="0"/>
    <n v="0"/>
    <n v="0"/>
    <n v="1"/>
    <n v="0"/>
    <n v="0"/>
    <n v="0"/>
    <n v="0"/>
    <n v="1"/>
    <n v="0"/>
    <x v="527"/>
    <n v="283"/>
    <n v="0"/>
    <x v="3"/>
    <s v=""/>
    <n v="202"/>
    <s v=""/>
    <s v=""/>
    <s v=""/>
  </r>
  <r>
    <s v="X1101"/>
    <x v="1668"/>
    <n v="1"/>
    <n v="1"/>
    <x v="2"/>
    <n v="30"/>
    <n v="141"/>
    <n v="11"/>
    <n v="114"/>
    <n v="15"/>
    <n v="14"/>
    <n v="5"/>
    <n v="4"/>
    <n v="4"/>
    <n v="1"/>
    <n v="7"/>
    <n v="5"/>
    <n v="0"/>
    <n v="0"/>
    <n v="0"/>
    <n v="0"/>
    <n v="0"/>
    <n v="0"/>
    <n v="3"/>
    <n v="11"/>
    <x v="0"/>
    <x v="12"/>
    <n v="2517"/>
    <n v="0"/>
    <n v="0"/>
    <n v="0"/>
    <n v="1"/>
    <n v="0"/>
    <n v="0"/>
    <n v="0"/>
    <n v="0"/>
    <n v="0"/>
    <n v="1"/>
    <x v="992"/>
    <n v="290"/>
    <n v="0"/>
    <x v="3"/>
    <s v=""/>
    <n v="141"/>
    <s v=""/>
    <s v=""/>
    <s v=""/>
  </r>
  <r>
    <s v="X1109"/>
    <x v="1669"/>
    <n v="1"/>
    <n v="1"/>
    <x v="2"/>
    <n v="35"/>
    <n v="167"/>
    <n v="2"/>
    <n v="89"/>
    <n v="0"/>
    <n v="0"/>
    <n v="34"/>
    <n v="6"/>
    <n v="6"/>
    <n v="1"/>
    <n v="4"/>
    <n v="8"/>
    <n v="0"/>
    <n v="0"/>
    <n v="0"/>
    <n v="0"/>
    <n v="0"/>
    <n v="0"/>
    <n v="3"/>
    <n v="11"/>
    <x v="0"/>
    <x v="28"/>
    <n v="2293"/>
    <n v="0"/>
    <n v="0"/>
    <n v="0"/>
    <n v="1"/>
    <n v="0"/>
    <n v="0"/>
    <n v="0"/>
    <n v="0"/>
    <n v="1"/>
    <n v="0"/>
    <x v="993"/>
    <n v="224"/>
    <n v="0"/>
    <x v="3"/>
    <s v=""/>
    <n v="167"/>
    <s v=""/>
    <s v=""/>
    <s v=""/>
  </r>
  <r>
    <s v="X1115"/>
    <x v="1670"/>
    <n v="1"/>
    <n v="2"/>
    <x v="3"/>
    <n v="10"/>
    <n v="151"/>
    <n v="7"/>
    <n v="89"/>
    <n v="0"/>
    <n v="7"/>
    <n v="28"/>
    <n v="5"/>
    <n v="4"/>
    <n v="1"/>
    <n v="6"/>
    <n v="5"/>
    <n v="0"/>
    <n v="0"/>
    <n v="0"/>
    <n v="0"/>
    <n v="0"/>
    <n v="0"/>
    <n v="3"/>
    <n v="11"/>
    <x v="0"/>
    <x v="28"/>
    <n v="2621"/>
    <n v="0"/>
    <n v="0"/>
    <n v="0"/>
    <n v="1"/>
    <n v="0"/>
    <n v="0"/>
    <n v="0"/>
    <n v="1"/>
    <n v="0"/>
    <n v="0"/>
    <x v="994"/>
    <n v="226"/>
    <n v="0"/>
    <x v="3"/>
    <s v=""/>
    <n v="151"/>
    <s v=""/>
    <s v=""/>
    <s v=""/>
  </r>
  <r>
    <s v="X1116"/>
    <x v="1671"/>
    <n v="0"/>
    <n v="1"/>
    <x v="1"/>
    <n v="55"/>
    <n v="112"/>
    <n v="10"/>
    <n v="107"/>
    <n v="30"/>
    <n v="0"/>
    <n v="20"/>
    <n v="2"/>
    <n v="5"/>
    <n v="2"/>
    <n v="4"/>
    <n v="7"/>
    <n v="0"/>
    <n v="0"/>
    <n v="0"/>
    <n v="0"/>
    <n v="0"/>
    <n v="0"/>
    <n v="3"/>
    <n v="11"/>
    <x v="0"/>
    <x v="4"/>
    <n v="2841"/>
    <n v="0"/>
    <n v="0"/>
    <n v="0"/>
    <n v="1"/>
    <n v="0"/>
    <n v="0"/>
    <n v="0"/>
    <n v="1"/>
    <n v="0"/>
    <n v="0"/>
    <x v="536"/>
    <n v="239"/>
    <n v="0"/>
    <x v="3"/>
    <s v=""/>
    <n v="112"/>
    <s v=""/>
    <s v=""/>
    <s v=""/>
  </r>
  <r>
    <s v="X1117"/>
    <x v="1672"/>
    <n v="0"/>
    <n v="1"/>
    <x v="1"/>
    <n v="27"/>
    <n v="200"/>
    <n v="5"/>
    <n v="44"/>
    <n v="0"/>
    <n v="10"/>
    <n v="20"/>
    <n v="1"/>
    <n v="5"/>
    <n v="1"/>
    <n v="5"/>
    <n v="5"/>
    <n v="0"/>
    <n v="0"/>
    <n v="0"/>
    <n v="0"/>
    <n v="0"/>
    <n v="0"/>
    <n v="3"/>
    <n v="11"/>
    <x v="0"/>
    <x v="5"/>
    <n v="2491"/>
    <n v="0"/>
    <n v="0"/>
    <n v="0"/>
    <n v="1"/>
    <n v="0"/>
    <n v="0"/>
    <n v="0"/>
    <n v="0"/>
    <n v="0"/>
    <n v="1"/>
    <x v="536"/>
    <n v="239"/>
    <n v="0"/>
    <x v="3"/>
    <s v=""/>
    <n v="200"/>
    <s v=""/>
    <s v=""/>
    <s v=""/>
  </r>
  <r>
    <s v="X1123"/>
    <x v="1673"/>
    <n v="1"/>
    <n v="1"/>
    <x v="2"/>
    <n v="9"/>
    <n v="177"/>
    <n v="2"/>
    <n v="71"/>
    <n v="3"/>
    <n v="2"/>
    <n v="20"/>
    <n v="6"/>
    <n v="5"/>
    <n v="2"/>
    <n v="4"/>
    <n v="8"/>
    <n v="0"/>
    <n v="0"/>
    <n v="0"/>
    <n v="0"/>
    <n v="0"/>
    <n v="0"/>
    <n v="3"/>
    <n v="11"/>
    <x v="1"/>
    <x v="22"/>
    <n v="2670"/>
    <n v="0"/>
    <n v="0"/>
    <n v="0"/>
    <n v="1"/>
    <n v="0"/>
    <n v="0"/>
    <n v="0"/>
    <n v="0"/>
    <n v="1"/>
    <n v="0"/>
    <x v="538"/>
    <n v="235"/>
    <n v="0"/>
    <x v="3"/>
    <s v=""/>
    <n v="177"/>
    <s v=""/>
    <s v=""/>
    <s v=""/>
  </r>
  <r>
    <s v="X1130"/>
    <x v="1674"/>
    <n v="1"/>
    <n v="1"/>
    <x v="2"/>
    <n v="65"/>
    <n v="215"/>
    <n v="7"/>
    <n v="33"/>
    <n v="3"/>
    <n v="0"/>
    <n v="13"/>
    <n v="6"/>
    <n v="5"/>
    <n v="1"/>
    <n v="5"/>
    <n v="7"/>
    <n v="0"/>
    <n v="1"/>
    <n v="0"/>
    <n v="0"/>
    <n v="0"/>
    <n v="0"/>
    <n v="3"/>
    <n v="11"/>
    <x v="0"/>
    <x v="2"/>
    <n v="2569"/>
    <n v="0"/>
    <n v="0"/>
    <n v="0"/>
    <n v="1"/>
    <n v="0"/>
    <n v="1"/>
    <n v="0"/>
    <n v="0"/>
    <n v="0"/>
    <n v="0"/>
    <x v="995"/>
    <n v="245"/>
    <n v="1"/>
    <x v="3"/>
    <s v=""/>
    <n v="215"/>
    <s v=""/>
    <s v=""/>
    <s v=""/>
  </r>
  <r>
    <s v="X1135"/>
    <x v="1675"/>
    <n v="0"/>
    <n v="1"/>
    <x v="1"/>
    <n v="90"/>
    <n v="67"/>
    <n v="15"/>
    <n v="80"/>
    <n v="17"/>
    <n v="11"/>
    <n v="80"/>
    <n v="3"/>
    <n v="1"/>
    <n v="4"/>
    <n v="4"/>
    <n v="3"/>
    <n v="0"/>
    <n v="0"/>
    <n v="0"/>
    <n v="0"/>
    <n v="0"/>
    <n v="0"/>
    <n v="3"/>
    <n v="11"/>
    <x v="0"/>
    <x v="2"/>
    <n v="2511"/>
    <n v="0"/>
    <n v="0"/>
    <n v="0"/>
    <n v="1"/>
    <n v="0"/>
    <n v="0"/>
    <n v="0"/>
    <n v="0"/>
    <n v="1"/>
    <n v="0"/>
    <x v="540"/>
    <n v="110"/>
    <n v="0"/>
    <x v="3"/>
    <s v=""/>
    <n v="67"/>
    <s v=""/>
    <s v=""/>
    <s v=""/>
  </r>
  <r>
    <s v="X1139"/>
    <x v="1676"/>
    <n v="0"/>
    <n v="1"/>
    <x v="1"/>
    <n v="19"/>
    <n v="233"/>
    <n v="0"/>
    <n v="23"/>
    <n v="0"/>
    <n v="0"/>
    <n v="12"/>
    <n v="4"/>
    <n v="5"/>
    <n v="1"/>
    <n v="5"/>
    <n v="8"/>
    <n v="0"/>
    <n v="0"/>
    <n v="0"/>
    <n v="0"/>
    <n v="0"/>
    <n v="0"/>
    <n v="3"/>
    <n v="11"/>
    <x v="0"/>
    <x v="23"/>
    <n v="2616"/>
    <n v="0"/>
    <n v="0"/>
    <n v="0"/>
    <n v="1"/>
    <n v="0"/>
    <n v="0"/>
    <n v="0"/>
    <n v="0"/>
    <n v="0"/>
    <n v="1"/>
    <x v="799"/>
    <n v="244"/>
    <n v="0"/>
    <x v="3"/>
    <s v=""/>
    <n v="233"/>
    <s v=""/>
    <s v=""/>
    <s v=""/>
  </r>
  <r>
    <s v="X1141"/>
    <x v="1677"/>
    <n v="1"/>
    <n v="0"/>
    <x v="1"/>
    <n v="66"/>
    <n v="211"/>
    <n v="2"/>
    <n v="30"/>
    <n v="7"/>
    <n v="7"/>
    <n v="10"/>
    <n v="2"/>
    <n v="4"/>
    <n v="1"/>
    <n v="6"/>
    <n v="5"/>
    <n v="0"/>
    <n v="0"/>
    <n v="0"/>
    <n v="0"/>
    <n v="0"/>
    <n v="0"/>
    <n v="3"/>
    <n v="11"/>
    <x v="0"/>
    <x v="5"/>
    <n v="2405"/>
    <n v="0"/>
    <n v="0"/>
    <n v="0"/>
    <n v="1"/>
    <n v="0"/>
    <n v="0"/>
    <n v="0"/>
    <n v="1"/>
    <n v="0"/>
    <n v="0"/>
    <x v="996"/>
    <n v="247"/>
    <n v="0"/>
    <x v="3"/>
    <s v=""/>
    <n v="211"/>
    <s v=""/>
    <s v=""/>
    <s v=""/>
  </r>
  <r>
    <s v="X1147"/>
    <x v="1678"/>
    <n v="0"/>
    <n v="1"/>
    <x v="1"/>
    <n v="48"/>
    <n v="189"/>
    <n v="2"/>
    <n v="29"/>
    <n v="3"/>
    <n v="2"/>
    <n v="40"/>
    <n v="2"/>
    <n v="3"/>
    <n v="2"/>
    <n v="5"/>
    <n v="4"/>
    <n v="0"/>
    <n v="0"/>
    <n v="0"/>
    <n v="0"/>
    <n v="0"/>
    <n v="0"/>
    <n v="3"/>
    <n v="11"/>
    <x v="0"/>
    <x v="15"/>
    <n v="2181"/>
    <n v="0"/>
    <n v="0"/>
    <n v="0"/>
    <n v="1"/>
    <n v="0"/>
    <n v="0"/>
    <n v="0"/>
    <n v="0"/>
    <n v="0"/>
    <n v="1"/>
    <x v="542"/>
    <n v="185"/>
    <n v="0"/>
    <x v="3"/>
    <s v=""/>
    <n v="189"/>
    <s v=""/>
    <s v=""/>
    <s v=""/>
  </r>
  <r>
    <s v="X1159"/>
    <x v="1679"/>
    <n v="0"/>
    <n v="1"/>
    <x v="1"/>
    <n v="84"/>
    <n v="116"/>
    <n v="6"/>
    <n v="82"/>
    <n v="6"/>
    <n v="6"/>
    <n v="41"/>
    <n v="2"/>
    <n v="3"/>
    <n v="1"/>
    <n v="6"/>
    <n v="5"/>
    <n v="0"/>
    <n v="0"/>
    <n v="0"/>
    <n v="0"/>
    <n v="0"/>
    <n v="0"/>
    <n v="3"/>
    <n v="11"/>
    <x v="0"/>
    <x v="18"/>
    <n v="2407"/>
    <n v="0"/>
    <n v="0"/>
    <n v="0"/>
    <n v="1"/>
    <n v="0"/>
    <n v="0"/>
    <n v="0"/>
    <n v="1"/>
    <n v="0"/>
    <n v="0"/>
    <x v="546"/>
    <n v="175"/>
    <n v="0"/>
    <x v="3"/>
    <s v=""/>
    <n v="116"/>
    <s v=""/>
    <s v=""/>
    <s v=""/>
  </r>
  <r>
    <s v="X1161"/>
    <x v="1680"/>
    <n v="1"/>
    <n v="1"/>
    <x v="2"/>
    <n v="69"/>
    <n v="135"/>
    <n v="1"/>
    <n v="41"/>
    <n v="10"/>
    <n v="1"/>
    <n v="67"/>
    <n v="5"/>
    <n v="3"/>
    <n v="3"/>
    <n v="3"/>
    <n v="6"/>
    <n v="1"/>
    <n v="0"/>
    <n v="0"/>
    <n v="0"/>
    <n v="0"/>
    <n v="0"/>
    <n v="3"/>
    <n v="11"/>
    <x v="0"/>
    <x v="22"/>
    <n v="2510"/>
    <n v="0"/>
    <n v="0"/>
    <n v="0"/>
    <n v="1"/>
    <n v="0"/>
    <n v="0"/>
    <n v="0"/>
    <n v="1"/>
    <n v="0"/>
    <n v="0"/>
    <x v="997"/>
    <n v="121"/>
    <n v="1"/>
    <x v="3"/>
    <s v=""/>
    <n v="135"/>
    <s v=""/>
    <s v=""/>
    <s v=""/>
  </r>
  <r>
    <s v="X1164"/>
    <x v="1681"/>
    <n v="1"/>
    <n v="1"/>
    <x v="2"/>
    <n v="7"/>
    <n v="194"/>
    <n v="2"/>
    <n v="56"/>
    <n v="0"/>
    <n v="0"/>
    <n v="0"/>
    <n v="5"/>
    <n v="4"/>
    <n v="1"/>
    <n v="6"/>
    <n v="8"/>
    <n v="0"/>
    <n v="0"/>
    <n v="0"/>
    <n v="0"/>
    <n v="0"/>
    <n v="0"/>
    <n v="3"/>
    <n v="11"/>
    <x v="1"/>
    <x v="18"/>
    <n v="2767"/>
    <n v="0"/>
    <n v="0"/>
    <n v="0"/>
    <n v="1"/>
    <n v="0"/>
    <n v="0"/>
    <n v="0"/>
    <n v="1"/>
    <n v="0"/>
    <n v="0"/>
    <x v="998"/>
    <n v="252"/>
    <n v="0"/>
    <x v="3"/>
    <s v=""/>
    <n v="194"/>
    <s v=""/>
    <s v=""/>
    <s v=""/>
  </r>
  <r>
    <s v="X1168"/>
    <x v="1682"/>
    <n v="1"/>
    <n v="0"/>
    <x v="1"/>
    <n v="64"/>
    <n v="159"/>
    <n v="2"/>
    <n v="51"/>
    <n v="6"/>
    <n v="2"/>
    <n v="24"/>
    <n v="3"/>
    <n v="4"/>
    <n v="1"/>
    <n v="5"/>
    <n v="5"/>
    <n v="0"/>
    <n v="0"/>
    <n v="0"/>
    <n v="0"/>
    <n v="0"/>
    <n v="0"/>
    <n v="3"/>
    <n v="11"/>
    <x v="0"/>
    <x v="28"/>
    <n v="2410"/>
    <n v="0"/>
    <n v="0"/>
    <n v="0"/>
    <n v="1"/>
    <n v="0"/>
    <n v="0"/>
    <n v="0"/>
    <n v="0"/>
    <n v="0"/>
    <n v="1"/>
    <x v="549"/>
    <n v="196"/>
    <n v="0"/>
    <x v="3"/>
    <s v=""/>
    <n v="159"/>
    <s v=""/>
    <s v=""/>
    <s v=""/>
  </r>
  <r>
    <s v="X1170"/>
    <x v="1683"/>
    <n v="0"/>
    <n v="1"/>
    <x v="1"/>
    <n v="11"/>
    <n v="72"/>
    <n v="24"/>
    <n v="68"/>
    <n v="65"/>
    <n v="4"/>
    <n v="8"/>
    <n v="5"/>
    <n v="3"/>
    <n v="1"/>
    <n v="6"/>
    <n v="4"/>
    <n v="0"/>
    <n v="0"/>
    <n v="0"/>
    <n v="0"/>
    <n v="0"/>
    <n v="0"/>
    <n v="3"/>
    <n v="11"/>
    <x v="0"/>
    <x v="34"/>
    <n v="2614"/>
    <n v="0"/>
    <n v="0"/>
    <n v="0"/>
    <n v="1"/>
    <n v="0"/>
    <n v="0"/>
    <n v="0"/>
    <n v="1"/>
    <n v="0"/>
    <n v="0"/>
    <x v="999"/>
    <n v="225"/>
    <n v="0"/>
    <x v="3"/>
    <s v=""/>
    <n v="72"/>
    <s v=""/>
    <s v=""/>
    <s v=""/>
  </r>
  <r>
    <s v="X1171"/>
    <x v="1684"/>
    <n v="0"/>
    <n v="0"/>
    <x v="0"/>
    <n v="12"/>
    <n v="154"/>
    <n v="2"/>
    <n v="46"/>
    <n v="20"/>
    <n v="4"/>
    <n v="15"/>
    <n v="1"/>
    <n v="4"/>
    <n v="2"/>
    <n v="4"/>
    <n v="4"/>
    <n v="0"/>
    <n v="0"/>
    <n v="0"/>
    <n v="0"/>
    <n v="0"/>
    <n v="0"/>
    <n v="3"/>
    <n v="11"/>
    <x v="0"/>
    <x v="49"/>
    <n v="2587"/>
    <n v="0"/>
    <n v="0"/>
    <n v="0"/>
    <n v="1"/>
    <n v="0"/>
    <n v="0"/>
    <n v="0"/>
    <n v="0"/>
    <n v="1"/>
    <n v="0"/>
    <x v="999"/>
    <n v="211"/>
    <n v="0"/>
    <x v="3"/>
    <s v=""/>
    <n v="154"/>
    <s v=""/>
    <s v=""/>
    <s v=""/>
  </r>
  <r>
    <s v="X1172"/>
    <x v="1685"/>
    <n v="1"/>
    <n v="1"/>
    <x v="2"/>
    <n v="50"/>
    <n v="90"/>
    <n v="17"/>
    <n v="97"/>
    <n v="15"/>
    <n v="6"/>
    <n v="15"/>
    <n v="6"/>
    <n v="4"/>
    <n v="1"/>
    <n v="5"/>
    <n v="8"/>
    <n v="0"/>
    <n v="0"/>
    <n v="0"/>
    <n v="0"/>
    <n v="0"/>
    <n v="0"/>
    <n v="3"/>
    <n v="11"/>
    <x v="0"/>
    <x v="22"/>
    <n v="2814"/>
    <n v="0"/>
    <n v="0"/>
    <n v="0"/>
    <n v="1"/>
    <n v="0"/>
    <n v="0"/>
    <n v="0"/>
    <n v="1"/>
    <n v="0"/>
    <n v="0"/>
    <x v="1000"/>
    <n v="210"/>
    <n v="0"/>
    <x v="3"/>
    <s v=""/>
    <n v="90"/>
    <s v=""/>
    <s v=""/>
    <s v=""/>
  </r>
  <r>
    <s v="X1173"/>
    <x v="1686"/>
    <n v="1"/>
    <n v="1"/>
    <x v="2"/>
    <n v="81"/>
    <n v="167"/>
    <n v="2"/>
    <n v="44"/>
    <n v="6"/>
    <n v="2"/>
    <n v="19"/>
    <n v="7"/>
    <n v="4"/>
    <n v="2"/>
    <n v="4"/>
    <n v="8"/>
    <n v="1"/>
    <n v="0"/>
    <n v="0"/>
    <n v="0"/>
    <n v="0"/>
    <n v="0"/>
    <n v="3"/>
    <n v="11"/>
    <x v="1"/>
    <x v="13"/>
    <n v="2768"/>
    <n v="0"/>
    <n v="0"/>
    <n v="0"/>
    <n v="1"/>
    <n v="0"/>
    <n v="0"/>
    <n v="0"/>
    <n v="0"/>
    <n v="1"/>
    <n v="0"/>
    <x v="1000"/>
    <n v="202"/>
    <n v="1"/>
    <x v="3"/>
    <s v=""/>
    <n v="167"/>
    <s v=""/>
    <s v=""/>
    <s v=""/>
  </r>
  <r>
    <s v="X1176"/>
    <x v="1687"/>
    <n v="0"/>
    <n v="0"/>
    <x v="0"/>
    <n v="72"/>
    <n v="127"/>
    <n v="4"/>
    <n v="73"/>
    <n v="15"/>
    <n v="6"/>
    <n v="11"/>
    <n v="1"/>
    <n v="2"/>
    <n v="1"/>
    <n v="7"/>
    <n v="2"/>
    <n v="0"/>
    <n v="0"/>
    <n v="0"/>
    <n v="0"/>
    <n v="0"/>
    <n v="0"/>
    <n v="3"/>
    <n v="11"/>
    <x v="0"/>
    <x v="28"/>
    <n v="2556"/>
    <n v="0"/>
    <n v="0"/>
    <n v="0"/>
    <n v="1"/>
    <n v="0"/>
    <n v="0"/>
    <n v="0"/>
    <n v="1"/>
    <n v="0"/>
    <n v="0"/>
    <x v="121"/>
    <n v="214"/>
    <n v="0"/>
    <x v="3"/>
    <s v=""/>
    <n v="127"/>
    <s v=""/>
    <s v=""/>
    <s v=""/>
  </r>
  <r>
    <s v="X1182"/>
    <x v="1688"/>
    <n v="1"/>
    <n v="0"/>
    <x v="1"/>
    <n v="75"/>
    <n v="99"/>
    <n v="13"/>
    <n v="66"/>
    <n v="43"/>
    <n v="8"/>
    <n v="4"/>
    <n v="3"/>
    <n v="4"/>
    <n v="1"/>
    <n v="5"/>
    <n v="7"/>
    <n v="0"/>
    <n v="0"/>
    <n v="0"/>
    <n v="0"/>
    <n v="0"/>
    <n v="0"/>
    <n v="3"/>
    <n v="11"/>
    <x v="0"/>
    <x v="42"/>
    <n v="2485"/>
    <n v="0"/>
    <n v="0"/>
    <n v="0"/>
    <n v="1"/>
    <n v="0"/>
    <n v="0"/>
    <n v="0"/>
    <n v="1"/>
    <n v="0"/>
    <n v="0"/>
    <x v="552"/>
    <n v="225"/>
    <n v="0"/>
    <x v="3"/>
    <s v=""/>
    <n v="99"/>
    <s v=""/>
    <s v=""/>
    <s v=""/>
  </r>
  <r>
    <s v="X1184"/>
    <x v="1689"/>
    <n v="0"/>
    <n v="1"/>
    <x v="1"/>
    <n v="50"/>
    <n v="99"/>
    <n v="4"/>
    <n v="32"/>
    <n v="37"/>
    <n v="54"/>
    <n v="6"/>
    <n v="2"/>
    <n v="2"/>
    <n v="1"/>
    <n v="7"/>
    <n v="2"/>
    <n v="0"/>
    <n v="0"/>
    <n v="0"/>
    <n v="0"/>
    <n v="0"/>
    <n v="0"/>
    <n v="3"/>
    <n v="11"/>
    <x v="0"/>
    <x v="22"/>
    <n v="2484"/>
    <n v="0"/>
    <n v="0"/>
    <n v="0"/>
    <n v="1"/>
    <n v="0"/>
    <n v="1"/>
    <n v="0"/>
    <n v="0"/>
    <n v="0"/>
    <n v="0"/>
    <x v="1001"/>
    <n v="220"/>
    <n v="0"/>
    <x v="3"/>
    <s v=""/>
    <n v="99"/>
    <s v=""/>
    <s v=""/>
    <s v=""/>
  </r>
  <r>
    <s v="X1185"/>
    <x v="1690"/>
    <n v="0"/>
    <n v="1"/>
    <x v="1"/>
    <n v="2"/>
    <n v="167"/>
    <n v="0"/>
    <n v="43"/>
    <n v="6"/>
    <n v="2"/>
    <n v="13"/>
    <n v="2"/>
    <n v="4"/>
    <n v="2"/>
    <n v="4"/>
    <n v="5"/>
    <n v="0"/>
    <n v="0"/>
    <n v="0"/>
    <n v="0"/>
    <n v="0"/>
    <n v="0"/>
    <n v="3"/>
    <n v="11"/>
    <x v="0"/>
    <x v="3"/>
    <n v="2304"/>
    <n v="0"/>
    <n v="0"/>
    <n v="0"/>
    <n v="1"/>
    <n v="0"/>
    <n v="0"/>
    <n v="0"/>
    <n v="0"/>
    <n v="0"/>
    <n v="1"/>
    <x v="553"/>
    <n v="205"/>
    <n v="0"/>
    <x v="3"/>
    <s v=""/>
    <n v="167"/>
    <s v=""/>
    <s v=""/>
    <s v=""/>
  </r>
  <r>
    <s v="X1187"/>
    <x v="1691"/>
    <n v="2"/>
    <n v="0"/>
    <x v="2"/>
    <n v="89"/>
    <n v="51"/>
    <n v="23"/>
    <n v="82"/>
    <n v="33"/>
    <n v="0"/>
    <n v="42"/>
    <n v="4"/>
    <n v="5"/>
    <n v="1"/>
    <n v="3"/>
    <n v="9"/>
    <n v="0"/>
    <n v="0"/>
    <n v="0"/>
    <n v="0"/>
    <n v="0"/>
    <n v="0"/>
    <n v="3"/>
    <n v="11"/>
    <x v="0"/>
    <x v="17"/>
    <n v="2569"/>
    <n v="0"/>
    <n v="0"/>
    <n v="0"/>
    <n v="1"/>
    <n v="0"/>
    <n v="0"/>
    <n v="0"/>
    <n v="1"/>
    <n v="0"/>
    <n v="0"/>
    <x v="553"/>
    <n v="147"/>
    <n v="0"/>
    <x v="3"/>
    <s v=""/>
    <n v="51"/>
    <s v=""/>
    <s v=""/>
    <s v=""/>
  </r>
  <r>
    <s v="X1188"/>
    <x v="1692"/>
    <n v="1"/>
    <n v="1"/>
    <x v="2"/>
    <n v="85"/>
    <n v="145"/>
    <n v="13"/>
    <n v="46"/>
    <n v="17"/>
    <n v="2"/>
    <n v="4"/>
    <n v="6"/>
    <n v="4"/>
    <n v="2"/>
    <n v="4"/>
    <n v="7"/>
    <n v="0"/>
    <n v="0"/>
    <n v="0"/>
    <n v="0"/>
    <n v="0"/>
    <n v="0"/>
    <n v="3"/>
    <n v="11"/>
    <x v="0"/>
    <x v="34"/>
    <n v="2514"/>
    <n v="0"/>
    <n v="0"/>
    <n v="0"/>
    <n v="1"/>
    <n v="0"/>
    <n v="0"/>
    <n v="0"/>
    <n v="0"/>
    <n v="1"/>
    <n v="0"/>
    <x v="554"/>
    <n v="219"/>
    <n v="0"/>
    <x v="3"/>
    <s v=""/>
    <n v="145"/>
    <s v=""/>
    <s v=""/>
    <s v=""/>
  </r>
  <r>
    <s v="X1194"/>
    <x v="1693"/>
    <n v="1"/>
    <n v="0"/>
    <x v="1"/>
    <n v="0"/>
    <n v="140"/>
    <n v="4"/>
    <n v="61"/>
    <n v="0"/>
    <n v="13"/>
    <n v="4"/>
    <n v="2"/>
    <n v="3"/>
    <n v="1"/>
    <n v="6"/>
    <n v="4"/>
    <n v="0"/>
    <n v="0"/>
    <n v="0"/>
    <n v="0"/>
    <n v="0"/>
    <n v="0"/>
    <n v="3"/>
    <n v="11"/>
    <x v="0"/>
    <x v="35"/>
    <n v="2361"/>
    <n v="0"/>
    <n v="0"/>
    <n v="0"/>
    <n v="1"/>
    <n v="0"/>
    <n v="0"/>
    <n v="0"/>
    <n v="0"/>
    <n v="1"/>
    <n v="0"/>
    <x v="123"/>
    <n v="214"/>
    <n v="0"/>
    <x v="3"/>
    <s v=""/>
    <n v="140"/>
    <s v=""/>
    <s v=""/>
    <s v=""/>
  </r>
  <r>
    <s v="X1196"/>
    <x v="1694"/>
    <n v="0"/>
    <n v="0"/>
    <x v="0"/>
    <n v="45"/>
    <n v="68"/>
    <n v="28"/>
    <n v="39"/>
    <n v="16"/>
    <n v="30"/>
    <n v="41"/>
    <n v="1"/>
    <n v="2"/>
    <n v="2"/>
    <n v="5"/>
    <n v="2"/>
    <n v="0"/>
    <n v="0"/>
    <n v="0"/>
    <n v="0"/>
    <n v="0"/>
    <n v="0"/>
    <n v="3"/>
    <n v="11"/>
    <x v="0"/>
    <x v="36"/>
    <n v="2285"/>
    <n v="0"/>
    <n v="0"/>
    <n v="0"/>
    <n v="1"/>
    <n v="0"/>
    <n v="0"/>
    <n v="0"/>
    <n v="1"/>
    <n v="0"/>
    <n v="0"/>
    <x v="123"/>
    <n v="140"/>
    <n v="0"/>
    <x v="3"/>
    <s v=""/>
    <n v="68"/>
    <s v=""/>
    <s v=""/>
    <s v=""/>
  </r>
  <r>
    <s v="X1198"/>
    <x v="1695"/>
    <n v="1"/>
    <n v="0"/>
    <x v="1"/>
    <n v="39"/>
    <n v="97"/>
    <n v="3"/>
    <n v="66"/>
    <n v="12"/>
    <n v="7"/>
    <n v="34"/>
    <n v="3"/>
    <n v="4"/>
    <n v="1"/>
    <n v="4"/>
    <n v="7"/>
    <n v="0"/>
    <n v="0"/>
    <n v="0"/>
    <n v="0"/>
    <n v="0"/>
    <n v="0"/>
    <n v="3"/>
    <n v="11"/>
    <x v="0"/>
    <x v="24"/>
    <n v="2260"/>
    <n v="0"/>
    <n v="0"/>
    <n v="0"/>
    <n v="1"/>
    <n v="0"/>
    <n v="0"/>
    <n v="0"/>
    <n v="1"/>
    <n v="0"/>
    <n v="0"/>
    <x v="1002"/>
    <n v="151"/>
    <n v="0"/>
    <x v="3"/>
    <s v=""/>
    <n v="97"/>
    <s v=""/>
    <s v=""/>
    <s v=""/>
  </r>
  <r>
    <s v="X1201"/>
    <x v="1696"/>
    <n v="1"/>
    <n v="0"/>
    <x v="1"/>
    <n v="97"/>
    <n v="127"/>
    <n v="1"/>
    <n v="56"/>
    <n v="0"/>
    <n v="1"/>
    <n v="31"/>
    <n v="3"/>
    <n v="4"/>
    <n v="2"/>
    <n v="3"/>
    <n v="7"/>
    <n v="1"/>
    <n v="0"/>
    <n v="0"/>
    <n v="0"/>
    <n v="0"/>
    <n v="0"/>
    <n v="3"/>
    <n v="11"/>
    <x v="0"/>
    <x v="21"/>
    <n v="2559"/>
    <n v="0"/>
    <n v="0"/>
    <n v="0"/>
    <n v="1"/>
    <n v="0"/>
    <n v="0"/>
    <n v="0"/>
    <n v="0"/>
    <n v="0"/>
    <n v="1"/>
    <x v="1003"/>
    <n v="154"/>
    <n v="1"/>
    <x v="3"/>
    <s v=""/>
    <n v="127"/>
    <s v=""/>
    <s v=""/>
    <s v=""/>
  </r>
  <r>
    <s v="X1203"/>
    <x v="1697"/>
    <n v="0"/>
    <n v="1"/>
    <x v="1"/>
    <n v="11"/>
    <n v="159"/>
    <n v="0"/>
    <n v="22"/>
    <n v="2"/>
    <n v="1"/>
    <n v="31"/>
    <n v="3"/>
    <n v="4"/>
    <n v="1"/>
    <n v="4"/>
    <n v="7"/>
    <n v="0"/>
    <n v="0"/>
    <n v="0"/>
    <n v="0"/>
    <n v="0"/>
    <n v="0"/>
    <n v="3"/>
    <n v="11"/>
    <x v="0"/>
    <x v="14"/>
    <n v="2630"/>
    <n v="0"/>
    <n v="0"/>
    <n v="0"/>
    <n v="1"/>
    <n v="0"/>
    <n v="0"/>
    <n v="0"/>
    <n v="1"/>
    <n v="0"/>
    <n v="0"/>
    <x v="559"/>
    <n v="153"/>
    <n v="0"/>
    <x v="3"/>
    <s v=""/>
    <n v="159"/>
    <s v=""/>
    <s v=""/>
    <s v=""/>
  </r>
  <r>
    <s v="X1205"/>
    <x v="1698"/>
    <n v="1"/>
    <n v="1"/>
    <x v="2"/>
    <n v="49"/>
    <n v="109"/>
    <n v="18"/>
    <n v="16"/>
    <n v="24"/>
    <n v="26"/>
    <n v="18"/>
    <n v="4"/>
    <n v="3"/>
    <n v="1"/>
    <n v="5"/>
    <n v="4"/>
    <n v="0"/>
    <n v="0"/>
    <n v="0"/>
    <n v="0"/>
    <n v="0"/>
    <n v="0"/>
    <n v="3"/>
    <n v="11"/>
    <x v="0"/>
    <x v="1"/>
    <n v="2681"/>
    <n v="0"/>
    <n v="0"/>
    <n v="0"/>
    <n v="1"/>
    <n v="0"/>
    <n v="0"/>
    <n v="0"/>
    <n v="1"/>
    <n v="0"/>
    <n v="0"/>
    <x v="560"/>
    <n v="175"/>
    <n v="0"/>
    <x v="3"/>
    <s v=""/>
    <n v="109"/>
    <s v=""/>
    <s v=""/>
    <s v=""/>
  </r>
  <r>
    <s v="X1206"/>
    <x v="1699"/>
    <n v="1"/>
    <n v="1"/>
    <x v="2"/>
    <n v="71"/>
    <n v="87"/>
    <n v="5"/>
    <n v="71"/>
    <n v="7"/>
    <n v="12"/>
    <n v="29"/>
    <n v="5"/>
    <n v="4"/>
    <n v="1"/>
    <n v="4"/>
    <n v="7"/>
    <n v="0"/>
    <n v="0"/>
    <n v="0"/>
    <n v="0"/>
    <n v="0"/>
    <n v="0"/>
    <n v="3"/>
    <n v="11"/>
    <x v="0"/>
    <x v="24"/>
    <n v="2456"/>
    <n v="0"/>
    <n v="0"/>
    <n v="0"/>
    <n v="1"/>
    <n v="0"/>
    <n v="0"/>
    <n v="0"/>
    <n v="1"/>
    <n v="0"/>
    <n v="0"/>
    <x v="560"/>
    <n v="153"/>
    <n v="0"/>
    <x v="3"/>
    <s v=""/>
    <n v="87"/>
    <s v=""/>
    <s v=""/>
    <s v=""/>
  </r>
  <r>
    <s v="X1208"/>
    <x v="1700"/>
    <n v="0"/>
    <n v="0"/>
    <x v="0"/>
    <n v="92"/>
    <n v="45"/>
    <n v="47"/>
    <n v="52"/>
    <n v="21"/>
    <n v="20"/>
    <n v="25"/>
    <n v="2"/>
    <n v="3"/>
    <n v="1"/>
    <n v="5"/>
    <n v="6"/>
    <n v="0"/>
    <n v="0"/>
    <n v="0"/>
    <n v="0"/>
    <n v="0"/>
    <n v="0"/>
    <n v="3"/>
    <n v="11"/>
    <x v="0"/>
    <x v="2"/>
    <n v="2804"/>
    <n v="0"/>
    <n v="0"/>
    <n v="0"/>
    <n v="1"/>
    <n v="0"/>
    <n v="1"/>
    <n v="0"/>
    <n v="0"/>
    <n v="0"/>
    <n v="0"/>
    <x v="561"/>
    <n v="160"/>
    <n v="0"/>
    <x v="3"/>
    <s v=""/>
    <n v="45"/>
    <s v=""/>
    <s v=""/>
    <s v=""/>
  </r>
  <r>
    <s v="X1211"/>
    <x v="1701"/>
    <n v="1"/>
    <n v="0"/>
    <x v="1"/>
    <n v="46"/>
    <n v="56"/>
    <n v="10"/>
    <n v="92"/>
    <n v="19"/>
    <n v="7"/>
    <n v="25"/>
    <n v="3"/>
    <n v="3"/>
    <n v="2"/>
    <n v="4"/>
    <n v="5"/>
    <n v="0"/>
    <n v="0"/>
    <n v="0"/>
    <n v="0"/>
    <n v="0"/>
    <n v="0"/>
    <n v="3"/>
    <n v="11"/>
    <x v="0"/>
    <x v="37"/>
    <n v="2656"/>
    <n v="0"/>
    <n v="0"/>
    <n v="0"/>
    <n v="1"/>
    <n v="0"/>
    <n v="0"/>
    <n v="0"/>
    <n v="1"/>
    <n v="0"/>
    <n v="0"/>
    <x v="562"/>
    <n v="159"/>
    <n v="0"/>
    <x v="3"/>
    <s v=""/>
    <n v="56"/>
    <s v=""/>
    <s v=""/>
    <s v=""/>
  </r>
  <r>
    <s v="X1219"/>
    <x v="1702"/>
    <n v="0"/>
    <n v="1"/>
    <x v="1"/>
    <n v="28"/>
    <n v="62"/>
    <n v="1"/>
    <n v="57"/>
    <n v="19"/>
    <n v="11"/>
    <n v="48"/>
    <n v="2"/>
    <n v="2"/>
    <n v="1"/>
    <n v="5"/>
    <n v="2"/>
    <n v="0"/>
    <n v="0"/>
    <n v="0"/>
    <n v="0"/>
    <n v="0"/>
    <n v="0"/>
    <n v="3"/>
    <n v="11"/>
    <x v="0"/>
    <x v="6"/>
    <n v="2251"/>
    <n v="0"/>
    <n v="0"/>
    <n v="0"/>
    <n v="1"/>
    <n v="0"/>
    <n v="0"/>
    <n v="0"/>
    <n v="0"/>
    <n v="1"/>
    <n v="0"/>
    <x v="564"/>
    <n v="102"/>
    <n v="0"/>
    <x v="3"/>
    <s v=""/>
    <n v="62"/>
    <s v=""/>
    <s v=""/>
    <s v=""/>
  </r>
  <r>
    <s v="X1222"/>
    <x v="1703"/>
    <n v="0"/>
    <n v="1"/>
    <x v="1"/>
    <n v="79"/>
    <n v="135"/>
    <n v="9"/>
    <n v="39"/>
    <n v="4"/>
    <n v="0"/>
    <n v="7"/>
    <n v="1"/>
    <n v="2"/>
    <n v="2"/>
    <n v="5"/>
    <n v="2"/>
    <n v="0"/>
    <n v="0"/>
    <n v="0"/>
    <n v="0"/>
    <n v="0"/>
    <n v="0"/>
    <n v="3"/>
    <n v="11"/>
    <x v="0"/>
    <x v="0"/>
    <n v="2318"/>
    <n v="0"/>
    <n v="0"/>
    <n v="0"/>
    <n v="1"/>
    <n v="0"/>
    <n v="0"/>
    <n v="0"/>
    <n v="1"/>
    <n v="0"/>
    <n v="0"/>
    <x v="1004"/>
    <n v="180"/>
    <n v="0"/>
    <x v="3"/>
    <s v=""/>
    <n v="135"/>
    <s v=""/>
    <s v=""/>
    <s v=""/>
  </r>
  <r>
    <s v="X1228"/>
    <x v="1704"/>
    <n v="1"/>
    <n v="0"/>
    <x v="1"/>
    <n v="46"/>
    <n v="131"/>
    <n v="0"/>
    <n v="16"/>
    <n v="2"/>
    <n v="1"/>
    <n v="39"/>
    <n v="4"/>
    <n v="3"/>
    <n v="1"/>
    <n v="4"/>
    <n v="8"/>
    <n v="0"/>
    <n v="0"/>
    <n v="0"/>
    <n v="0"/>
    <n v="0"/>
    <n v="0"/>
    <n v="3"/>
    <n v="11"/>
    <x v="0"/>
    <x v="16"/>
    <n v="2619"/>
    <n v="0"/>
    <n v="0"/>
    <n v="0"/>
    <n v="1"/>
    <n v="0"/>
    <n v="0"/>
    <n v="0"/>
    <n v="1"/>
    <n v="0"/>
    <n v="0"/>
    <x v="126"/>
    <n v="111"/>
    <n v="0"/>
    <x v="3"/>
    <s v=""/>
    <n v="131"/>
    <s v=""/>
    <s v=""/>
    <s v=""/>
  </r>
  <r>
    <s v="X1235"/>
    <x v="1705"/>
    <n v="1"/>
    <n v="1"/>
    <x v="2"/>
    <n v="85"/>
    <n v="135"/>
    <n v="0"/>
    <n v="10"/>
    <n v="0"/>
    <n v="4"/>
    <n v="36"/>
    <n v="2"/>
    <n v="3"/>
    <n v="1"/>
    <n v="4"/>
    <n v="5"/>
    <n v="0"/>
    <n v="0"/>
    <n v="0"/>
    <n v="0"/>
    <n v="0"/>
    <n v="0"/>
    <n v="3"/>
    <n v="11"/>
    <x v="0"/>
    <x v="31"/>
    <n v="2586"/>
    <n v="0"/>
    <n v="0"/>
    <n v="0"/>
    <n v="1"/>
    <n v="0"/>
    <n v="0"/>
    <n v="0"/>
    <n v="0"/>
    <n v="1"/>
    <n v="0"/>
    <x v="128"/>
    <n v="113"/>
    <n v="0"/>
    <x v="3"/>
    <s v=""/>
    <n v="135"/>
    <s v=""/>
    <s v=""/>
    <s v=""/>
  </r>
  <r>
    <s v="X1236"/>
    <x v="1706"/>
    <n v="0"/>
    <n v="1"/>
    <x v="1"/>
    <n v="97"/>
    <n v="136"/>
    <n v="1"/>
    <n v="12"/>
    <n v="0"/>
    <n v="3"/>
    <n v="32"/>
    <n v="2"/>
    <n v="4"/>
    <n v="1"/>
    <n v="3"/>
    <n v="6"/>
    <n v="0"/>
    <n v="1"/>
    <n v="0"/>
    <n v="0"/>
    <n v="0"/>
    <n v="0"/>
    <n v="3"/>
    <n v="11"/>
    <x v="0"/>
    <x v="9"/>
    <n v="2225"/>
    <n v="0"/>
    <n v="0"/>
    <n v="0"/>
    <n v="1"/>
    <n v="0"/>
    <n v="0"/>
    <n v="0"/>
    <n v="1"/>
    <n v="0"/>
    <n v="0"/>
    <x v="570"/>
    <n v="120"/>
    <n v="1"/>
    <x v="3"/>
    <s v=""/>
    <n v="136"/>
    <s v=""/>
    <s v=""/>
    <s v=""/>
  </r>
  <r>
    <s v="X1247"/>
    <x v="1707"/>
    <n v="1"/>
    <n v="1"/>
    <x v="2"/>
    <n v="74"/>
    <n v="84"/>
    <n v="10"/>
    <n v="34"/>
    <n v="11"/>
    <n v="10"/>
    <n v="28"/>
    <n v="4"/>
    <n v="3"/>
    <n v="1"/>
    <n v="4"/>
    <n v="6"/>
    <n v="0"/>
    <n v="0"/>
    <n v="0"/>
    <n v="0"/>
    <n v="0"/>
    <n v="0"/>
    <n v="3"/>
    <n v="11"/>
    <x v="0"/>
    <x v="34"/>
    <n v="2520"/>
    <n v="0"/>
    <n v="0"/>
    <n v="0"/>
    <n v="1"/>
    <n v="0"/>
    <n v="1"/>
    <n v="0"/>
    <n v="0"/>
    <n v="0"/>
    <n v="0"/>
    <x v="805"/>
    <n v="121"/>
    <n v="0"/>
    <x v="3"/>
    <s v=""/>
    <n v="84"/>
    <s v=""/>
    <s v=""/>
    <s v=""/>
  </r>
  <r>
    <s v="X1255"/>
    <x v="1708"/>
    <n v="1"/>
    <n v="0"/>
    <x v="1"/>
    <n v="30"/>
    <n v="16"/>
    <n v="14"/>
    <n v="36"/>
    <n v="37"/>
    <n v="22"/>
    <n v="48"/>
    <n v="3"/>
    <n v="4"/>
    <n v="1"/>
    <n v="2"/>
    <n v="9"/>
    <n v="0"/>
    <n v="0"/>
    <n v="0"/>
    <n v="0"/>
    <n v="0"/>
    <n v="0"/>
    <n v="3"/>
    <n v="11"/>
    <x v="1"/>
    <x v="3"/>
    <n v="2562"/>
    <n v="0"/>
    <n v="0"/>
    <n v="0"/>
    <n v="1"/>
    <n v="0"/>
    <n v="0"/>
    <n v="0"/>
    <n v="0"/>
    <n v="1"/>
    <n v="0"/>
    <x v="1005"/>
    <n v="77"/>
    <n v="0"/>
    <x v="3"/>
    <s v=""/>
    <n v="16"/>
    <s v=""/>
    <s v=""/>
    <s v=""/>
  </r>
  <r>
    <s v="X1261"/>
    <x v="1709"/>
    <n v="1"/>
    <n v="1"/>
    <x v="2"/>
    <n v="52"/>
    <n v="45"/>
    <n v="12"/>
    <n v="52"/>
    <n v="25"/>
    <n v="22"/>
    <n v="13"/>
    <n v="4"/>
    <n v="3"/>
    <n v="1"/>
    <n v="4"/>
    <n v="7"/>
    <n v="0"/>
    <n v="0"/>
    <n v="0"/>
    <n v="0"/>
    <n v="0"/>
    <n v="0"/>
    <n v="3"/>
    <n v="11"/>
    <x v="1"/>
    <x v="22"/>
    <n v="2838"/>
    <n v="0"/>
    <n v="0"/>
    <n v="0"/>
    <n v="1"/>
    <n v="0"/>
    <n v="0"/>
    <n v="0"/>
    <n v="0"/>
    <n v="1"/>
    <n v="0"/>
    <x v="578"/>
    <n v="143"/>
    <n v="0"/>
    <x v="3"/>
    <s v=""/>
    <n v="45"/>
    <s v=""/>
    <s v=""/>
    <s v=""/>
  </r>
  <r>
    <s v="X1266"/>
    <x v="1710"/>
    <n v="0"/>
    <n v="1"/>
    <x v="1"/>
    <n v="87"/>
    <n v="111"/>
    <n v="3"/>
    <n v="28"/>
    <n v="2"/>
    <n v="6"/>
    <n v="15"/>
    <n v="2"/>
    <n v="3"/>
    <n v="1"/>
    <n v="4"/>
    <n v="6"/>
    <n v="0"/>
    <n v="0"/>
    <n v="0"/>
    <n v="0"/>
    <n v="0"/>
    <n v="0"/>
    <n v="3"/>
    <n v="11"/>
    <x v="0"/>
    <x v="32"/>
    <n v="2335"/>
    <n v="0"/>
    <n v="0"/>
    <n v="0"/>
    <n v="1"/>
    <n v="0"/>
    <n v="0"/>
    <n v="0"/>
    <n v="1"/>
    <n v="0"/>
    <n v="0"/>
    <x v="807"/>
    <n v="135"/>
    <n v="0"/>
    <x v="3"/>
    <s v=""/>
    <n v="111"/>
    <s v=""/>
    <s v=""/>
    <s v=""/>
  </r>
  <r>
    <s v="X1269"/>
    <x v="1711"/>
    <n v="0"/>
    <n v="1"/>
    <x v="1"/>
    <n v="3"/>
    <n v="42"/>
    <n v="11"/>
    <n v="57"/>
    <n v="10"/>
    <n v="28"/>
    <n v="14"/>
    <n v="1"/>
    <n v="1"/>
    <n v="1"/>
    <n v="6"/>
    <n v="2"/>
    <n v="0"/>
    <n v="0"/>
    <n v="0"/>
    <n v="0"/>
    <n v="0"/>
    <n v="0"/>
    <n v="3"/>
    <n v="11"/>
    <x v="0"/>
    <x v="11"/>
    <n v="2414"/>
    <n v="0"/>
    <n v="0"/>
    <n v="0"/>
    <n v="1"/>
    <n v="0"/>
    <n v="0"/>
    <n v="0"/>
    <n v="1"/>
    <n v="0"/>
    <n v="0"/>
    <x v="579"/>
    <n v="134"/>
    <n v="0"/>
    <x v="3"/>
    <s v=""/>
    <n v="42"/>
    <s v=""/>
    <s v=""/>
    <s v=""/>
  </r>
  <r>
    <s v="X1275"/>
    <x v="1712"/>
    <n v="1"/>
    <n v="0"/>
    <x v="1"/>
    <n v="60"/>
    <n v="86"/>
    <n v="4"/>
    <n v="56"/>
    <n v="2"/>
    <n v="4"/>
    <n v="7"/>
    <n v="3"/>
    <n v="4"/>
    <n v="0"/>
    <n v="4"/>
    <n v="9"/>
    <n v="0"/>
    <n v="0"/>
    <n v="0"/>
    <n v="0"/>
    <n v="0"/>
    <n v="0"/>
    <n v="3"/>
    <n v="11"/>
    <x v="0"/>
    <x v="42"/>
    <n v="2662"/>
    <n v="0"/>
    <n v="0"/>
    <n v="0"/>
    <n v="1"/>
    <n v="0"/>
    <n v="0"/>
    <n v="0"/>
    <n v="0"/>
    <n v="0"/>
    <n v="1"/>
    <x v="1006"/>
    <n v="145"/>
    <n v="0"/>
    <x v="3"/>
    <s v=""/>
    <n v="86"/>
    <s v=""/>
    <s v=""/>
    <s v=""/>
  </r>
  <r>
    <s v="X1280"/>
    <x v="1713"/>
    <n v="0"/>
    <n v="1"/>
    <x v="1"/>
    <n v="22"/>
    <n v="108"/>
    <n v="1"/>
    <n v="28"/>
    <n v="13"/>
    <n v="1"/>
    <n v="4"/>
    <n v="2"/>
    <n v="3"/>
    <n v="1"/>
    <n v="4"/>
    <n v="8"/>
    <n v="0"/>
    <n v="0"/>
    <n v="0"/>
    <n v="0"/>
    <n v="0"/>
    <n v="0"/>
    <n v="3"/>
    <n v="11"/>
    <x v="0"/>
    <x v="13"/>
    <n v="2729"/>
    <n v="0"/>
    <n v="0"/>
    <n v="0"/>
    <n v="1"/>
    <n v="0"/>
    <n v="0"/>
    <n v="0"/>
    <n v="0"/>
    <n v="0"/>
    <n v="1"/>
    <x v="1007"/>
    <n v="147"/>
    <n v="0"/>
    <x v="3"/>
    <s v=""/>
    <n v="108"/>
    <s v=""/>
    <s v=""/>
    <s v=""/>
  </r>
  <r>
    <s v="X1282"/>
    <x v="1714"/>
    <n v="1"/>
    <n v="1"/>
    <x v="2"/>
    <n v="49"/>
    <n v="132"/>
    <n v="0"/>
    <n v="16"/>
    <n v="0"/>
    <n v="0"/>
    <n v="4"/>
    <n v="5"/>
    <n v="3"/>
    <n v="1"/>
    <n v="4"/>
    <n v="9"/>
    <n v="0"/>
    <n v="0"/>
    <n v="0"/>
    <n v="0"/>
    <n v="0"/>
    <n v="0"/>
    <n v="3"/>
    <n v="11"/>
    <x v="0"/>
    <x v="1"/>
    <n v="2849"/>
    <n v="0"/>
    <n v="0"/>
    <n v="0"/>
    <n v="1"/>
    <n v="0"/>
    <n v="0"/>
    <n v="0"/>
    <n v="0"/>
    <n v="0"/>
    <n v="1"/>
    <x v="132"/>
    <n v="144"/>
    <n v="0"/>
    <x v="3"/>
    <s v=""/>
    <n v="132"/>
    <s v=""/>
    <s v=""/>
    <s v=""/>
  </r>
  <r>
    <s v="X1289"/>
    <x v="1715"/>
    <n v="2"/>
    <n v="0"/>
    <x v="2"/>
    <n v="4"/>
    <n v="35"/>
    <n v="3"/>
    <n v="67"/>
    <n v="10"/>
    <n v="8"/>
    <n v="24"/>
    <n v="1"/>
    <n v="3"/>
    <n v="1"/>
    <n v="3"/>
    <n v="6"/>
    <n v="0"/>
    <n v="0"/>
    <n v="0"/>
    <n v="0"/>
    <n v="0"/>
    <n v="0"/>
    <n v="3"/>
    <n v="11"/>
    <x v="1"/>
    <x v="42"/>
    <n v="2257"/>
    <n v="0"/>
    <n v="0"/>
    <n v="0"/>
    <n v="1"/>
    <n v="0"/>
    <n v="0"/>
    <n v="0"/>
    <n v="1"/>
    <n v="0"/>
    <n v="0"/>
    <x v="585"/>
    <n v="99"/>
    <n v="0"/>
    <x v="3"/>
    <s v=""/>
    <n v="35"/>
    <s v=""/>
    <s v=""/>
    <s v=""/>
  </r>
  <r>
    <s v="X1294"/>
    <x v="1716"/>
    <n v="1"/>
    <n v="0"/>
    <x v="1"/>
    <n v="31"/>
    <n v="46"/>
    <n v="7"/>
    <n v="59"/>
    <n v="2"/>
    <n v="4"/>
    <n v="27"/>
    <n v="2"/>
    <n v="3"/>
    <n v="1"/>
    <n v="3"/>
    <n v="6"/>
    <n v="1"/>
    <n v="0"/>
    <n v="0"/>
    <n v="0"/>
    <n v="0"/>
    <n v="0"/>
    <n v="3"/>
    <n v="11"/>
    <x v="1"/>
    <x v="21"/>
    <n v="2381"/>
    <n v="0"/>
    <n v="0"/>
    <n v="0"/>
    <n v="1"/>
    <n v="0"/>
    <n v="0"/>
    <n v="0"/>
    <n v="1"/>
    <n v="0"/>
    <n v="0"/>
    <x v="812"/>
    <n v="91"/>
    <n v="1"/>
    <x v="3"/>
    <s v=""/>
    <n v="46"/>
    <s v=""/>
    <s v=""/>
    <s v=""/>
  </r>
  <r>
    <s v="X1305"/>
    <x v="1717"/>
    <n v="0"/>
    <n v="1"/>
    <x v="1"/>
    <n v="76"/>
    <n v="107"/>
    <n v="2"/>
    <n v="12"/>
    <n v="2"/>
    <n v="2"/>
    <n v="12"/>
    <n v="0"/>
    <n v="0"/>
    <n v="0"/>
    <n v="1"/>
    <n v="20"/>
    <n v="0"/>
    <n v="0"/>
    <n v="0"/>
    <n v="0"/>
    <n v="0"/>
    <n v="0"/>
    <n v="3"/>
    <n v="11"/>
    <x v="0"/>
    <x v="29"/>
    <n v="2727"/>
    <n v="0"/>
    <n v="0"/>
    <n v="0"/>
    <n v="1"/>
    <n v="0"/>
    <n v="0"/>
    <n v="0"/>
    <n v="0"/>
    <n v="0"/>
    <n v="1"/>
    <x v="590"/>
    <n v="113"/>
    <n v="0"/>
    <x v="3"/>
    <s v=""/>
    <n v="107"/>
    <s v=""/>
    <s v=""/>
    <s v=""/>
  </r>
  <r>
    <s v="X1306"/>
    <x v="1718"/>
    <n v="1"/>
    <n v="0"/>
    <x v="1"/>
    <n v="74"/>
    <n v="39"/>
    <n v="0"/>
    <n v="56"/>
    <n v="20"/>
    <n v="8"/>
    <n v="14"/>
    <n v="3"/>
    <n v="3"/>
    <n v="1"/>
    <n v="3"/>
    <n v="7"/>
    <n v="0"/>
    <n v="0"/>
    <n v="0"/>
    <n v="0"/>
    <n v="0"/>
    <n v="0"/>
    <n v="3"/>
    <n v="11"/>
    <x v="0"/>
    <x v="28"/>
    <n v="2343"/>
    <n v="0"/>
    <n v="0"/>
    <n v="0"/>
    <n v="1"/>
    <n v="0"/>
    <n v="0"/>
    <n v="0"/>
    <n v="1"/>
    <n v="0"/>
    <n v="0"/>
    <x v="590"/>
    <n v="109"/>
    <n v="0"/>
    <x v="3"/>
    <s v=""/>
    <n v="39"/>
    <s v=""/>
    <s v=""/>
    <s v=""/>
  </r>
  <r>
    <s v="X1312"/>
    <x v="1719"/>
    <n v="0"/>
    <n v="1"/>
    <x v="1"/>
    <n v="20"/>
    <n v="69"/>
    <n v="8"/>
    <n v="26"/>
    <n v="12"/>
    <n v="7"/>
    <n v="12"/>
    <n v="2"/>
    <n v="3"/>
    <n v="0"/>
    <n v="4"/>
    <n v="7"/>
    <n v="0"/>
    <n v="0"/>
    <n v="0"/>
    <n v="0"/>
    <n v="0"/>
    <n v="0"/>
    <n v="3"/>
    <n v="11"/>
    <x v="0"/>
    <x v="6"/>
    <n v="2661"/>
    <n v="0"/>
    <n v="0"/>
    <n v="0"/>
    <n v="1"/>
    <n v="0"/>
    <n v="0"/>
    <n v="0"/>
    <n v="1"/>
    <n v="0"/>
    <n v="0"/>
    <x v="591"/>
    <n v="110"/>
    <n v="0"/>
    <x v="3"/>
    <s v=""/>
    <n v="69"/>
    <s v=""/>
    <s v=""/>
    <s v=""/>
  </r>
  <r>
    <s v="X1314"/>
    <x v="1720"/>
    <n v="0"/>
    <n v="1"/>
    <x v="1"/>
    <n v="53"/>
    <n v="87"/>
    <n v="3"/>
    <n v="25"/>
    <n v="3"/>
    <n v="2"/>
    <n v="13"/>
    <n v="2"/>
    <n v="3"/>
    <n v="0"/>
    <n v="4"/>
    <n v="7"/>
    <n v="0"/>
    <n v="0"/>
    <n v="0"/>
    <n v="0"/>
    <n v="0"/>
    <n v="0"/>
    <n v="3"/>
    <n v="11"/>
    <x v="0"/>
    <x v="4"/>
    <n v="2562"/>
    <n v="0"/>
    <n v="0"/>
    <n v="0"/>
    <n v="1"/>
    <n v="0"/>
    <n v="0"/>
    <n v="0"/>
    <n v="1"/>
    <n v="0"/>
    <n v="0"/>
    <x v="815"/>
    <n v="107"/>
    <n v="0"/>
    <x v="3"/>
    <s v=""/>
    <n v="87"/>
    <s v=""/>
    <s v=""/>
    <s v=""/>
  </r>
  <r>
    <s v="X1316"/>
    <x v="1721"/>
    <n v="0"/>
    <n v="1"/>
    <x v="1"/>
    <n v="46"/>
    <n v="35"/>
    <n v="4"/>
    <n v="17"/>
    <n v="7"/>
    <n v="6"/>
    <n v="64"/>
    <n v="1"/>
    <n v="2"/>
    <n v="2"/>
    <n v="2"/>
    <n v="5"/>
    <n v="0"/>
    <n v="0"/>
    <n v="0"/>
    <n v="0"/>
    <n v="0"/>
    <n v="0"/>
    <n v="3"/>
    <n v="11"/>
    <x v="0"/>
    <x v="24"/>
    <n v="2399"/>
    <n v="0"/>
    <n v="0"/>
    <n v="0"/>
    <n v="1"/>
    <n v="0"/>
    <n v="0"/>
    <n v="0"/>
    <n v="0"/>
    <n v="1"/>
    <n v="0"/>
    <x v="815"/>
    <n v="5"/>
    <n v="0"/>
    <x v="3"/>
    <s v=""/>
    <n v="35"/>
    <s v=""/>
    <s v=""/>
    <s v=""/>
  </r>
  <r>
    <s v="X1321"/>
    <x v="1722"/>
    <n v="0"/>
    <n v="1"/>
    <x v="1"/>
    <n v="81"/>
    <n v="97"/>
    <n v="1"/>
    <n v="19"/>
    <n v="2"/>
    <n v="0"/>
    <n v="11"/>
    <n v="1"/>
    <n v="2"/>
    <n v="1"/>
    <n v="4"/>
    <n v="3"/>
    <n v="0"/>
    <n v="0"/>
    <n v="0"/>
    <n v="0"/>
    <n v="0"/>
    <n v="0"/>
    <n v="3"/>
    <n v="11"/>
    <x v="0"/>
    <x v="34"/>
    <n v="2232"/>
    <n v="0"/>
    <n v="0"/>
    <n v="0"/>
    <n v="1"/>
    <n v="0"/>
    <n v="0"/>
    <n v="0"/>
    <n v="0"/>
    <n v="1"/>
    <n v="0"/>
    <x v="1008"/>
    <n v="108"/>
    <n v="0"/>
    <x v="3"/>
    <s v=""/>
    <n v="97"/>
    <s v=""/>
    <s v=""/>
    <s v=""/>
  </r>
  <r>
    <s v="X1323"/>
    <x v="1723"/>
    <n v="1"/>
    <n v="1"/>
    <x v="2"/>
    <n v="77"/>
    <n v="80"/>
    <n v="3"/>
    <n v="26"/>
    <n v="4"/>
    <n v="2"/>
    <n v="14"/>
    <n v="4"/>
    <n v="3"/>
    <n v="1"/>
    <n v="3"/>
    <n v="7"/>
    <n v="0"/>
    <n v="0"/>
    <n v="0"/>
    <n v="0"/>
    <n v="0"/>
    <n v="0"/>
    <n v="3"/>
    <n v="11"/>
    <x v="0"/>
    <x v="25"/>
    <n v="2678"/>
    <n v="0"/>
    <n v="0"/>
    <n v="0"/>
    <n v="1"/>
    <n v="0"/>
    <n v="0"/>
    <n v="0"/>
    <n v="0"/>
    <n v="1"/>
    <n v="0"/>
    <x v="594"/>
    <n v="101"/>
    <n v="0"/>
    <x v="3"/>
    <s v=""/>
    <n v="80"/>
    <s v=""/>
    <s v=""/>
    <s v=""/>
  </r>
  <r>
    <s v="X1325"/>
    <x v="1724"/>
    <n v="1"/>
    <n v="0"/>
    <x v="1"/>
    <n v="96"/>
    <n v="12"/>
    <n v="23"/>
    <n v="38"/>
    <n v="30"/>
    <n v="18"/>
    <n v="7"/>
    <n v="4"/>
    <n v="3"/>
    <n v="1"/>
    <n v="3"/>
    <n v="9"/>
    <n v="0"/>
    <n v="0"/>
    <n v="0"/>
    <n v="0"/>
    <n v="0"/>
    <n v="0"/>
    <n v="3"/>
    <n v="11"/>
    <x v="0"/>
    <x v="16"/>
    <n v="2687"/>
    <n v="0"/>
    <n v="0"/>
    <n v="0"/>
    <n v="1"/>
    <n v="0"/>
    <n v="1"/>
    <n v="0"/>
    <n v="0"/>
    <n v="0"/>
    <n v="0"/>
    <x v="1009"/>
    <n v="114"/>
    <n v="0"/>
    <x v="3"/>
    <s v=""/>
    <n v="12"/>
    <s v=""/>
    <s v=""/>
    <s v=""/>
  </r>
  <r>
    <s v="X1331"/>
    <x v="1725"/>
    <n v="1"/>
    <n v="0"/>
    <x v="1"/>
    <n v="24"/>
    <n v="37"/>
    <n v="5"/>
    <n v="56"/>
    <n v="12"/>
    <n v="8"/>
    <n v="5"/>
    <n v="2"/>
    <n v="3"/>
    <n v="0"/>
    <n v="4"/>
    <n v="7"/>
    <n v="0"/>
    <n v="0"/>
    <n v="0"/>
    <n v="0"/>
    <n v="0"/>
    <n v="0"/>
    <n v="3"/>
    <n v="11"/>
    <x v="0"/>
    <x v="26"/>
    <n v="2814"/>
    <n v="0"/>
    <n v="0"/>
    <n v="0"/>
    <n v="1"/>
    <n v="0"/>
    <n v="0"/>
    <n v="0"/>
    <n v="0"/>
    <n v="1"/>
    <n v="0"/>
    <x v="1010"/>
    <n v="113"/>
    <n v="0"/>
    <x v="3"/>
    <s v=""/>
    <n v="37"/>
    <s v=""/>
    <s v=""/>
    <s v=""/>
  </r>
  <r>
    <s v="X1334"/>
    <x v="1726"/>
    <n v="0"/>
    <n v="1"/>
    <x v="1"/>
    <n v="55"/>
    <n v="98"/>
    <n v="1"/>
    <n v="17"/>
    <n v="0"/>
    <n v="1"/>
    <n v="5"/>
    <n v="1"/>
    <n v="3"/>
    <n v="0"/>
    <n v="4"/>
    <n v="7"/>
    <n v="0"/>
    <n v="1"/>
    <n v="0"/>
    <n v="0"/>
    <n v="0"/>
    <n v="0"/>
    <n v="3"/>
    <n v="11"/>
    <x v="0"/>
    <x v="4"/>
    <n v="2472"/>
    <n v="0"/>
    <n v="0"/>
    <n v="0"/>
    <n v="1"/>
    <n v="0"/>
    <n v="0"/>
    <n v="0"/>
    <n v="0"/>
    <n v="0"/>
    <n v="1"/>
    <x v="598"/>
    <n v="112"/>
    <n v="1"/>
    <x v="3"/>
    <s v=""/>
    <n v="98"/>
    <s v=""/>
    <s v=""/>
    <s v=""/>
  </r>
  <r>
    <s v="X1336"/>
    <x v="1727"/>
    <n v="1"/>
    <n v="1"/>
    <x v="2"/>
    <n v="84"/>
    <n v="43"/>
    <n v="5"/>
    <n v="28"/>
    <n v="7"/>
    <n v="6"/>
    <n v="33"/>
    <n v="4"/>
    <n v="3"/>
    <n v="1"/>
    <n v="3"/>
    <n v="5"/>
    <n v="0"/>
    <n v="0"/>
    <n v="0"/>
    <n v="0"/>
    <n v="0"/>
    <n v="0"/>
    <n v="3"/>
    <n v="11"/>
    <x v="0"/>
    <x v="10"/>
    <n v="2322"/>
    <n v="0"/>
    <n v="0"/>
    <n v="0"/>
    <n v="1"/>
    <n v="0"/>
    <n v="0"/>
    <n v="0"/>
    <n v="1"/>
    <n v="0"/>
    <n v="0"/>
    <x v="598"/>
    <n v="56"/>
    <n v="0"/>
    <x v="3"/>
    <s v=""/>
    <n v="43"/>
    <s v=""/>
    <s v=""/>
    <s v=""/>
  </r>
  <r>
    <s v="X1341"/>
    <x v="1728"/>
    <n v="0"/>
    <n v="1"/>
    <x v="1"/>
    <n v="31"/>
    <n v="110"/>
    <n v="0"/>
    <n v="5"/>
    <n v="2"/>
    <n v="0"/>
    <n v="3"/>
    <n v="2"/>
    <n v="2"/>
    <n v="1"/>
    <n v="4"/>
    <n v="5"/>
    <n v="0"/>
    <n v="1"/>
    <n v="0"/>
    <n v="0"/>
    <n v="0"/>
    <n v="0"/>
    <n v="3"/>
    <n v="11"/>
    <x v="0"/>
    <x v="5"/>
    <n v="2786"/>
    <n v="0"/>
    <n v="0"/>
    <n v="0"/>
    <n v="1"/>
    <n v="0"/>
    <n v="0"/>
    <n v="0"/>
    <n v="1"/>
    <n v="0"/>
    <n v="0"/>
    <x v="600"/>
    <n v="114"/>
    <n v="1"/>
    <x v="3"/>
    <s v=""/>
    <n v="110"/>
    <s v=""/>
    <s v=""/>
    <s v=""/>
  </r>
  <r>
    <s v="X1345"/>
    <x v="1729"/>
    <n v="1"/>
    <n v="0"/>
    <x v="1"/>
    <n v="54"/>
    <n v="46"/>
    <n v="0"/>
    <n v="30"/>
    <n v="12"/>
    <n v="1"/>
    <n v="30"/>
    <n v="1"/>
    <n v="2"/>
    <n v="0"/>
    <n v="4"/>
    <n v="6"/>
    <n v="0"/>
    <n v="0"/>
    <n v="0"/>
    <n v="0"/>
    <n v="0"/>
    <n v="0"/>
    <n v="3"/>
    <n v="11"/>
    <x v="0"/>
    <x v="7"/>
    <n v="2361"/>
    <n v="0"/>
    <n v="0"/>
    <n v="0"/>
    <n v="1"/>
    <n v="0"/>
    <n v="0"/>
    <n v="0"/>
    <n v="1"/>
    <n v="0"/>
    <n v="0"/>
    <x v="816"/>
    <n v="59"/>
    <n v="0"/>
    <x v="3"/>
    <s v=""/>
    <n v="46"/>
    <s v=""/>
    <s v=""/>
    <s v=""/>
  </r>
  <r>
    <s v="X1349"/>
    <x v="1730"/>
    <n v="0"/>
    <n v="1"/>
    <x v="1"/>
    <n v="63"/>
    <n v="81"/>
    <n v="1"/>
    <n v="31"/>
    <n v="2"/>
    <n v="1"/>
    <n v="0"/>
    <n v="1"/>
    <n v="1"/>
    <n v="1"/>
    <n v="5"/>
    <n v="2"/>
    <n v="0"/>
    <n v="0"/>
    <n v="0"/>
    <n v="0"/>
    <n v="0"/>
    <n v="0"/>
    <n v="3"/>
    <n v="11"/>
    <x v="0"/>
    <x v="26"/>
    <n v="2328"/>
    <n v="0"/>
    <n v="0"/>
    <n v="0"/>
    <n v="1"/>
    <n v="0"/>
    <n v="0"/>
    <n v="0"/>
    <n v="0"/>
    <n v="0"/>
    <n v="1"/>
    <x v="601"/>
    <n v="116"/>
    <n v="0"/>
    <x v="3"/>
    <s v=""/>
    <n v="81"/>
    <s v=""/>
    <s v=""/>
    <s v=""/>
  </r>
  <r>
    <s v="X1352"/>
    <x v="1731"/>
    <n v="1"/>
    <n v="0"/>
    <x v="1"/>
    <n v="93"/>
    <n v="30"/>
    <n v="11"/>
    <n v="25"/>
    <n v="29"/>
    <n v="1"/>
    <n v="18"/>
    <n v="1"/>
    <n v="1"/>
    <n v="1"/>
    <n v="4"/>
    <n v="3"/>
    <n v="0"/>
    <n v="0"/>
    <n v="0"/>
    <n v="0"/>
    <n v="0"/>
    <n v="0"/>
    <n v="3"/>
    <n v="11"/>
    <x v="0"/>
    <x v="39"/>
    <n v="2238"/>
    <n v="0"/>
    <n v="0"/>
    <n v="0"/>
    <n v="1"/>
    <n v="0"/>
    <n v="1"/>
    <n v="0"/>
    <n v="0"/>
    <n v="0"/>
    <n v="0"/>
    <x v="817"/>
    <n v="78"/>
    <n v="0"/>
    <x v="3"/>
    <s v=""/>
    <n v="30"/>
    <s v=""/>
    <s v=""/>
    <s v=""/>
  </r>
  <r>
    <s v="X1353"/>
    <x v="1732"/>
    <n v="0"/>
    <n v="1"/>
    <x v="1"/>
    <n v="56"/>
    <n v="70"/>
    <n v="0"/>
    <n v="11"/>
    <n v="2"/>
    <n v="8"/>
    <n v="23"/>
    <n v="1"/>
    <n v="2"/>
    <n v="1"/>
    <n v="3"/>
    <n v="6"/>
    <n v="0"/>
    <n v="0"/>
    <n v="0"/>
    <n v="0"/>
    <n v="0"/>
    <n v="0"/>
    <n v="3"/>
    <n v="11"/>
    <x v="0"/>
    <x v="33"/>
    <n v="2827"/>
    <n v="0"/>
    <n v="0"/>
    <n v="0"/>
    <n v="1"/>
    <n v="0"/>
    <n v="0"/>
    <n v="0"/>
    <n v="1"/>
    <n v="0"/>
    <n v="0"/>
    <x v="817"/>
    <n v="68"/>
    <n v="0"/>
    <x v="3"/>
    <s v=""/>
    <n v="70"/>
    <s v=""/>
    <s v=""/>
    <s v=""/>
  </r>
  <r>
    <s v="X1356"/>
    <x v="1733"/>
    <n v="1"/>
    <n v="1"/>
    <x v="2"/>
    <n v="77"/>
    <n v="53"/>
    <n v="8"/>
    <n v="17"/>
    <n v="13"/>
    <n v="0"/>
    <n v="21"/>
    <n v="3"/>
    <n v="2"/>
    <n v="2"/>
    <n v="2"/>
    <n v="7"/>
    <n v="0"/>
    <n v="0"/>
    <n v="0"/>
    <n v="0"/>
    <n v="0"/>
    <n v="0"/>
    <n v="3"/>
    <n v="11"/>
    <x v="0"/>
    <x v="2"/>
    <n v="2724"/>
    <n v="0"/>
    <n v="0"/>
    <n v="0"/>
    <n v="1"/>
    <n v="0"/>
    <n v="0"/>
    <n v="0"/>
    <n v="1"/>
    <n v="0"/>
    <n v="0"/>
    <x v="818"/>
    <n v="70"/>
    <n v="0"/>
    <x v="3"/>
    <s v=""/>
    <n v="53"/>
    <s v=""/>
    <s v=""/>
    <s v=""/>
  </r>
  <r>
    <s v="X1358"/>
    <x v="1734"/>
    <n v="1"/>
    <n v="0"/>
    <x v="1"/>
    <n v="71"/>
    <n v="13"/>
    <n v="11"/>
    <n v="24"/>
    <n v="13"/>
    <n v="8"/>
    <n v="40"/>
    <n v="2"/>
    <n v="3"/>
    <n v="0"/>
    <n v="4"/>
    <n v="6"/>
    <n v="0"/>
    <n v="0"/>
    <n v="0"/>
    <n v="0"/>
    <n v="0"/>
    <n v="0"/>
    <n v="3"/>
    <n v="11"/>
    <x v="0"/>
    <x v="16"/>
    <n v="2491"/>
    <n v="0"/>
    <n v="0"/>
    <n v="0"/>
    <n v="1"/>
    <n v="0"/>
    <n v="1"/>
    <n v="0"/>
    <n v="0"/>
    <n v="0"/>
    <n v="0"/>
    <x v="1011"/>
    <n v="29"/>
    <n v="0"/>
    <x v="3"/>
    <s v=""/>
    <n v="13"/>
    <s v=""/>
    <s v=""/>
    <s v=""/>
  </r>
  <r>
    <s v="X1361"/>
    <x v="1735"/>
    <n v="1"/>
    <n v="2"/>
    <x v="3"/>
    <n v="34"/>
    <n v="28"/>
    <n v="9"/>
    <n v="37"/>
    <n v="12"/>
    <n v="7"/>
    <n v="13"/>
    <n v="3"/>
    <n v="2"/>
    <n v="0"/>
    <n v="4"/>
    <n v="8"/>
    <n v="0"/>
    <n v="0"/>
    <n v="0"/>
    <n v="0"/>
    <n v="0"/>
    <n v="0"/>
    <n v="3"/>
    <n v="11"/>
    <x v="0"/>
    <x v="17"/>
    <n v="2835"/>
    <n v="0"/>
    <n v="0"/>
    <n v="0"/>
    <n v="1"/>
    <n v="0"/>
    <n v="0"/>
    <n v="0"/>
    <n v="1"/>
    <n v="0"/>
    <n v="0"/>
    <x v="603"/>
    <n v="80"/>
    <n v="0"/>
    <x v="3"/>
    <s v=""/>
    <n v="28"/>
    <s v=""/>
    <s v=""/>
    <s v=""/>
  </r>
  <r>
    <s v="X1367"/>
    <x v="1736"/>
    <n v="0"/>
    <n v="1"/>
    <x v="1"/>
    <n v="14"/>
    <n v="63"/>
    <n v="0"/>
    <n v="21"/>
    <n v="7"/>
    <n v="0"/>
    <n v="12"/>
    <n v="1"/>
    <n v="3"/>
    <n v="0"/>
    <n v="3"/>
    <n v="8"/>
    <n v="0"/>
    <n v="0"/>
    <n v="0"/>
    <n v="0"/>
    <n v="0"/>
    <n v="0"/>
    <n v="3"/>
    <n v="11"/>
    <x v="0"/>
    <x v="17"/>
    <n v="2816"/>
    <n v="0"/>
    <n v="0"/>
    <n v="0"/>
    <n v="1"/>
    <n v="0"/>
    <n v="0"/>
    <n v="0"/>
    <n v="0"/>
    <n v="1"/>
    <n v="0"/>
    <x v="137"/>
    <n v="79"/>
    <n v="0"/>
    <x v="3"/>
    <s v=""/>
    <n v="63"/>
    <s v=""/>
    <s v=""/>
    <s v=""/>
  </r>
  <r>
    <s v="X1370"/>
    <x v="1737"/>
    <n v="1"/>
    <n v="0"/>
    <x v="1"/>
    <n v="7"/>
    <n v="6"/>
    <n v="17"/>
    <n v="16"/>
    <n v="6"/>
    <n v="16"/>
    <n v="42"/>
    <n v="4"/>
    <n v="3"/>
    <n v="1"/>
    <n v="3"/>
    <n v="8"/>
    <n v="0"/>
    <n v="0"/>
    <n v="0"/>
    <n v="0"/>
    <n v="0"/>
    <n v="0"/>
    <n v="3"/>
    <n v="11"/>
    <x v="1"/>
    <x v="12"/>
    <n v="2794"/>
    <n v="0"/>
    <n v="0"/>
    <n v="0"/>
    <n v="1"/>
    <n v="0"/>
    <n v="0"/>
    <n v="1"/>
    <n v="0"/>
    <n v="0"/>
    <n v="0"/>
    <x v="137"/>
    <n v="19"/>
    <n v="0"/>
    <x v="3"/>
    <s v=""/>
    <n v="6"/>
    <s v=""/>
    <s v=""/>
    <s v=""/>
  </r>
  <r>
    <s v="X1373"/>
    <x v="1738"/>
    <n v="1"/>
    <n v="0"/>
    <x v="1"/>
    <n v="16"/>
    <n v="71"/>
    <n v="0"/>
    <n v="18"/>
    <n v="0"/>
    <n v="0"/>
    <n v="13"/>
    <n v="1"/>
    <n v="3"/>
    <n v="1"/>
    <n v="2"/>
    <n v="7"/>
    <n v="0"/>
    <n v="0"/>
    <n v="0"/>
    <n v="0"/>
    <n v="0"/>
    <n v="0"/>
    <n v="3"/>
    <n v="11"/>
    <x v="0"/>
    <x v="12"/>
    <n v="2486"/>
    <n v="0"/>
    <n v="0"/>
    <n v="0"/>
    <n v="1"/>
    <n v="0"/>
    <n v="0"/>
    <n v="0"/>
    <n v="0"/>
    <n v="0"/>
    <n v="1"/>
    <x v="138"/>
    <n v="76"/>
    <n v="0"/>
    <x v="3"/>
    <s v=""/>
    <n v="71"/>
    <s v=""/>
    <s v=""/>
    <s v=""/>
  </r>
  <r>
    <s v="X1382"/>
    <x v="1739"/>
    <n v="1"/>
    <n v="0"/>
    <x v="1"/>
    <n v="43"/>
    <n v="65"/>
    <n v="4"/>
    <n v="16"/>
    <n v="0"/>
    <n v="4"/>
    <n v="11"/>
    <n v="1"/>
    <n v="3"/>
    <n v="0"/>
    <n v="3"/>
    <n v="8"/>
    <n v="0"/>
    <n v="0"/>
    <n v="0"/>
    <n v="0"/>
    <n v="0"/>
    <n v="0"/>
    <n v="3"/>
    <n v="11"/>
    <x v="0"/>
    <x v="38"/>
    <n v="2691"/>
    <n v="0"/>
    <n v="0"/>
    <n v="0"/>
    <n v="1"/>
    <n v="0"/>
    <n v="0"/>
    <n v="0"/>
    <n v="0"/>
    <n v="1"/>
    <n v="0"/>
    <x v="604"/>
    <n v="78"/>
    <n v="0"/>
    <x v="3"/>
    <s v=""/>
    <n v="65"/>
    <s v=""/>
    <s v=""/>
    <s v=""/>
  </r>
  <r>
    <s v="X1383"/>
    <x v="721"/>
    <n v="1"/>
    <n v="0"/>
    <x v="1"/>
    <n v="98"/>
    <n v="5"/>
    <n v="17"/>
    <n v="17"/>
    <n v="13"/>
    <n v="14"/>
    <n v="34"/>
    <n v="4"/>
    <n v="2"/>
    <n v="1"/>
    <n v="3"/>
    <n v="9"/>
    <n v="0"/>
    <n v="0"/>
    <n v="0"/>
    <n v="0"/>
    <n v="0"/>
    <n v="0"/>
    <n v="3"/>
    <n v="11"/>
    <x v="0"/>
    <x v="47"/>
    <n v="2856"/>
    <n v="0"/>
    <n v="0"/>
    <n v="0"/>
    <n v="1"/>
    <n v="0"/>
    <n v="1"/>
    <n v="0"/>
    <n v="0"/>
    <n v="0"/>
    <n v="0"/>
    <x v="604"/>
    <n v="32"/>
    <n v="0"/>
    <x v="3"/>
    <s v=""/>
    <n v="5"/>
    <s v=""/>
    <s v=""/>
    <s v=""/>
  </r>
  <r>
    <s v="X1390"/>
    <x v="1740"/>
    <n v="1"/>
    <n v="1"/>
    <x v="2"/>
    <n v="26"/>
    <n v="39"/>
    <n v="2"/>
    <n v="25"/>
    <n v="4"/>
    <n v="3"/>
    <n v="24"/>
    <n v="2"/>
    <n v="3"/>
    <n v="0"/>
    <n v="3"/>
    <n v="8"/>
    <n v="0"/>
    <n v="0"/>
    <n v="0"/>
    <n v="0"/>
    <n v="0"/>
    <n v="0"/>
    <n v="3"/>
    <n v="11"/>
    <x v="0"/>
    <x v="34"/>
    <n v="2639"/>
    <n v="0"/>
    <n v="0"/>
    <n v="0"/>
    <n v="1"/>
    <n v="0"/>
    <n v="0"/>
    <n v="0"/>
    <n v="0"/>
    <n v="1"/>
    <n v="0"/>
    <x v="1012"/>
    <n v="49"/>
    <n v="0"/>
    <x v="3"/>
    <s v=""/>
    <n v="39"/>
    <s v=""/>
    <s v=""/>
    <s v=""/>
  </r>
  <r>
    <s v="X1393"/>
    <x v="1741"/>
    <n v="0"/>
    <n v="1"/>
    <x v="1"/>
    <n v="0"/>
    <n v="78"/>
    <n v="0"/>
    <n v="11"/>
    <n v="0"/>
    <n v="0"/>
    <n v="7"/>
    <n v="1"/>
    <n v="2"/>
    <n v="1"/>
    <n v="3"/>
    <n v="5"/>
    <n v="0"/>
    <n v="0"/>
    <n v="0"/>
    <n v="0"/>
    <n v="0"/>
    <n v="0"/>
    <n v="3"/>
    <n v="11"/>
    <x v="0"/>
    <x v="0"/>
    <n v="2321"/>
    <n v="0"/>
    <n v="0"/>
    <n v="0"/>
    <n v="1"/>
    <n v="0"/>
    <n v="0"/>
    <n v="0"/>
    <n v="1"/>
    <n v="0"/>
    <n v="0"/>
    <x v="141"/>
    <n v="82"/>
    <n v="0"/>
    <x v="3"/>
    <s v=""/>
    <n v="78"/>
    <s v=""/>
    <s v=""/>
    <s v=""/>
  </r>
  <r>
    <s v="X1395"/>
    <x v="1742"/>
    <n v="1"/>
    <n v="0"/>
    <x v="1"/>
    <n v="71"/>
    <n v="6"/>
    <n v="4"/>
    <n v="9"/>
    <n v="6"/>
    <n v="36"/>
    <n v="35"/>
    <n v="4"/>
    <n v="2"/>
    <n v="2"/>
    <n v="3"/>
    <n v="7"/>
    <n v="0"/>
    <n v="0"/>
    <n v="0"/>
    <n v="0"/>
    <n v="0"/>
    <n v="0"/>
    <n v="3"/>
    <n v="11"/>
    <x v="1"/>
    <x v="8"/>
    <n v="2756"/>
    <n v="0"/>
    <n v="0"/>
    <n v="0"/>
    <n v="1"/>
    <n v="0"/>
    <n v="1"/>
    <n v="0"/>
    <n v="0"/>
    <n v="0"/>
    <n v="0"/>
    <x v="141"/>
    <n v="26"/>
    <n v="0"/>
    <x v="3"/>
    <s v=""/>
    <n v="6"/>
    <s v=""/>
    <s v=""/>
    <s v=""/>
  </r>
  <r>
    <s v="X1396"/>
    <x v="1743"/>
    <n v="0"/>
    <n v="0"/>
    <x v="0"/>
    <n v="47"/>
    <n v="2"/>
    <n v="23"/>
    <n v="11"/>
    <n v="8"/>
    <n v="6"/>
    <n v="46"/>
    <n v="1"/>
    <n v="2"/>
    <n v="1"/>
    <n v="2"/>
    <n v="8"/>
    <n v="0"/>
    <n v="0"/>
    <n v="0"/>
    <n v="0"/>
    <n v="0"/>
    <n v="0"/>
    <n v="3"/>
    <n v="11"/>
    <x v="0"/>
    <x v="25"/>
    <n v="2688"/>
    <n v="0"/>
    <n v="0"/>
    <n v="0"/>
    <n v="1"/>
    <n v="0"/>
    <n v="0"/>
    <n v="1"/>
    <n v="0"/>
    <n v="0"/>
    <n v="0"/>
    <x v="141"/>
    <n v="4"/>
    <n v="0"/>
    <x v="3"/>
    <s v=""/>
    <n v="2"/>
    <s v=""/>
    <s v=""/>
    <s v=""/>
  </r>
  <r>
    <s v="X1400"/>
    <x v="1744"/>
    <n v="1"/>
    <n v="0"/>
    <x v="1"/>
    <n v="51"/>
    <n v="10"/>
    <n v="14"/>
    <n v="29"/>
    <n v="4"/>
    <n v="2"/>
    <n v="36"/>
    <n v="3"/>
    <n v="2"/>
    <n v="1"/>
    <n v="4"/>
    <n v="4"/>
    <n v="0"/>
    <n v="0"/>
    <n v="0"/>
    <n v="0"/>
    <n v="0"/>
    <n v="0"/>
    <n v="3"/>
    <n v="11"/>
    <x v="0"/>
    <x v="12"/>
    <n v="2428"/>
    <n v="0"/>
    <n v="0"/>
    <n v="0"/>
    <n v="1"/>
    <n v="0"/>
    <n v="0"/>
    <n v="0"/>
    <n v="1"/>
    <n v="0"/>
    <n v="0"/>
    <x v="819"/>
    <n v="23"/>
    <n v="0"/>
    <x v="3"/>
    <s v=""/>
    <n v="10"/>
    <s v=""/>
    <s v=""/>
    <s v=""/>
  </r>
  <r>
    <s v="X1406"/>
    <x v="1745"/>
    <n v="1"/>
    <n v="1"/>
    <x v="2"/>
    <n v="17"/>
    <n v="81"/>
    <n v="0"/>
    <n v="6"/>
    <n v="0"/>
    <n v="0"/>
    <n v="6"/>
    <n v="2"/>
    <n v="2"/>
    <n v="1"/>
    <n v="3"/>
    <n v="5"/>
    <n v="0"/>
    <n v="0"/>
    <n v="0"/>
    <n v="0"/>
    <n v="0"/>
    <n v="0"/>
    <n v="3"/>
    <n v="11"/>
    <x v="0"/>
    <x v="14"/>
    <n v="2309"/>
    <n v="0"/>
    <n v="0"/>
    <n v="0"/>
    <n v="1"/>
    <n v="0"/>
    <n v="0"/>
    <n v="0"/>
    <n v="0"/>
    <n v="0"/>
    <n v="1"/>
    <x v="606"/>
    <n v="81"/>
    <n v="0"/>
    <x v="3"/>
    <s v=""/>
    <n v="81"/>
    <s v=""/>
    <s v=""/>
    <s v=""/>
  </r>
  <r>
    <s v="X1410"/>
    <x v="1746"/>
    <n v="1"/>
    <n v="1"/>
    <x v="2"/>
    <n v="15"/>
    <n v="56"/>
    <n v="5"/>
    <n v="24"/>
    <n v="4"/>
    <n v="0"/>
    <n v="3"/>
    <n v="3"/>
    <n v="2"/>
    <n v="1"/>
    <n v="3"/>
    <n v="5"/>
    <n v="0"/>
    <n v="0"/>
    <n v="0"/>
    <n v="0"/>
    <n v="0"/>
    <n v="0"/>
    <n v="3"/>
    <n v="11"/>
    <x v="0"/>
    <x v="16"/>
    <n v="2725"/>
    <n v="0"/>
    <n v="0"/>
    <n v="0"/>
    <n v="1"/>
    <n v="0"/>
    <n v="0"/>
    <n v="0"/>
    <n v="1"/>
    <n v="0"/>
    <n v="0"/>
    <x v="143"/>
    <n v="86"/>
    <n v="0"/>
    <x v="3"/>
    <s v=""/>
    <n v="56"/>
    <s v=""/>
    <s v=""/>
    <s v=""/>
  </r>
  <r>
    <s v="X1415"/>
    <x v="1747"/>
    <n v="1"/>
    <n v="1"/>
    <x v="2"/>
    <n v="89"/>
    <n v="51"/>
    <n v="4"/>
    <n v="24"/>
    <n v="4"/>
    <n v="7"/>
    <n v="1"/>
    <n v="2"/>
    <n v="2"/>
    <n v="0"/>
    <n v="4"/>
    <n v="6"/>
    <n v="0"/>
    <n v="0"/>
    <n v="0"/>
    <n v="0"/>
    <n v="0"/>
    <n v="0"/>
    <n v="3"/>
    <n v="11"/>
    <x v="0"/>
    <x v="23"/>
    <n v="2345"/>
    <n v="0"/>
    <n v="0"/>
    <n v="0"/>
    <n v="1"/>
    <n v="0"/>
    <n v="1"/>
    <n v="0"/>
    <n v="0"/>
    <n v="0"/>
    <n v="0"/>
    <x v="144"/>
    <n v="89"/>
    <n v="0"/>
    <x v="3"/>
    <s v=""/>
    <n v="51"/>
    <s v=""/>
    <s v=""/>
    <s v=""/>
  </r>
  <r>
    <s v="X1424"/>
    <x v="1748"/>
    <n v="1"/>
    <n v="1"/>
    <x v="2"/>
    <n v="84"/>
    <n v="15"/>
    <n v="10"/>
    <n v="19"/>
    <n v="8"/>
    <n v="17"/>
    <n v="20"/>
    <n v="3"/>
    <n v="2"/>
    <n v="1"/>
    <n v="3"/>
    <n v="5"/>
    <n v="0"/>
    <n v="0"/>
    <n v="0"/>
    <n v="0"/>
    <n v="0"/>
    <n v="0"/>
    <n v="3"/>
    <n v="11"/>
    <x v="0"/>
    <x v="29"/>
    <n v="2283"/>
    <n v="0"/>
    <n v="0"/>
    <n v="0"/>
    <n v="1"/>
    <n v="0"/>
    <n v="0"/>
    <n v="0"/>
    <n v="1"/>
    <n v="0"/>
    <n v="0"/>
    <x v="820"/>
    <n v="49"/>
    <n v="0"/>
    <x v="3"/>
    <s v=""/>
    <n v="15"/>
    <s v=""/>
    <s v=""/>
    <s v=""/>
  </r>
  <r>
    <s v="X1428"/>
    <x v="1749"/>
    <n v="2"/>
    <n v="1"/>
    <x v="3"/>
    <n v="83"/>
    <n v="18"/>
    <n v="1"/>
    <n v="32"/>
    <n v="6"/>
    <n v="3"/>
    <n v="28"/>
    <n v="3"/>
    <n v="2"/>
    <n v="0"/>
    <n v="4"/>
    <n v="6"/>
    <n v="0"/>
    <n v="0"/>
    <n v="0"/>
    <n v="0"/>
    <n v="0"/>
    <n v="0"/>
    <n v="3"/>
    <n v="11"/>
    <x v="0"/>
    <x v="25"/>
    <n v="2387"/>
    <n v="0"/>
    <n v="0"/>
    <n v="0"/>
    <n v="1"/>
    <n v="0"/>
    <n v="0"/>
    <n v="0"/>
    <n v="1"/>
    <n v="0"/>
    <n v="0"/>
    <x v="608"/>
    <n v="32"/>
    <n v="0"/>
    <x v="3"/>
    <s v=""/>
    <n v="18"/>
    <s v=""/>
    <s v=""/>
    <s v=""/>
  </r>
  <r>
    <s v="X1437"/>
    <x v="1750"/>
    <n v="0"/>
    <n v="0"/>
    <x v="0"/>
    <n v="89"/>
    <n v="36"/>
    <n v="4"/>
    <n v="18"/>
    <n v="6"/>
    <n v="2"/>
    <n v="18"/>
    <n v="1"/>
    <n v="2"/>
    <n v="0"/>
    <n v="4"/>
    <n v="7"/>
    <n v="0"/>
    <n v="0"/>
    <n v="0"/>
    <n v="0"/>
    <n v="0"/>
    <n v="0"/>
    <n v="3"/>
    <n v="11"/>
    <x v="0"/>
    <x v="26"/>
    <n v="2519"/>
    <n v="0"/>
    <n v="0"/>
    <n v="0"/>
    <n v="1"/>
    <n v="0"/>
    <n v="0"/>
    <n v="0"/>
    <n v="0"/>
    <n v="1"/>
    <n v="0"/>
    <x v="145"/>
    <n v="48"/>
    <n v="0"/>
    <x v="3"/>
    <s v=""/>
    <n v="36"/>
    <s v=""/>
    <s v=""/>
    <s v=""/>
  </r>
  <r>
    <s v="X1440"/>
    <x v="1751"/>
    <n v="1"/>
    <n v="0"/>
    <x v="1"/>
    <n v="94"/>
    <n v="25"/>
    <n v="4"/>
    <n v="9"/>
    <n v="6"/>
    <n v="8"/>
    <n v="32"/>
    <n v="3"/>
    <n v="2"/>
    <n v="1"/>
    <n v="3"/>
    <n v="7"/>
    <n v="0"/>
    <n v="0"/>
    <n v="0"/>
    <n v="0"/>
    <n v="0"/>
    <n v="0"/>
    <n v="3"/>
    <n v="11"/>
    <x v="0"/>
    <x v="5"/>
    <n v="2665"/>
    <n v="0"/>
    <n v="0"/>
    <n v="0"/>
    <n v="1"/>
    <n v="0"/>
    <n v="0"/>
    <n v="0"/>
    <n v="1"/>
    <n v="0"/>
    <n v="0"/>
    <x v="145"/>
    <n v="20"/>
    <n v="0"/>
    <x v="3"/>
    <s v=""/>
    <n v="25"/>
    <s v=""/>
    <s v=""/>
    <s v=""/>
  </r>
  <r>
    <s v="X1443"/>
    <x v="1752"/>
    <n v="0"/>
    <n v="0"/>
    <x v="0"/>
    <n v="18"/>
    <n v="8"/>
    <n v="8"/>
    <n v="22"/>
    <n v="24"/>
    <n v="11"/>
    <n v="9"/>
    <n v="1"/>
    <n v="1"/>
    <n v="1"/>
    <n v="4"/>
    <n v="4"/>
    <n v="0"/>
    <n v="0"/>
    <n v="0"/>
    <n v="0"/>
    <n v="0"/>
    <n v="0"/>
    <n v="3"/>
    <n v="11"/>
    <x v="0"/>
    <x v="50"/>
    <n v="2737"/>
    <n v="0"/>
    <n v="0"/>
    <n v="0"/>
    <n v="1"/>
    <n v="0"/>
    <n v="1"/>
    <n v="0"/>
    <n v="0"/>
    <n v="0"/>
    <n v="0"/>
    <x v="1013"/>
    <n v="64"/>
    <n v="0"/>
    <x v="3"/>
    <s v=""/>
    <n v="8"/>
    <s v=""/>
    <s v=""/>
    <s v=""/>
  </r>
  <r>
    <s v="X1444"/>
    <x v="1753"/>
    <n v="2"/>
    <n v="1"/>
    <x v="3"/>
    <n v="37"/>
    <n v="59"/>
    <n v="0"/>
    <n v="11"/>
    <n v="4"/>
    <n v="2"/>
    <n v="5"/>
    <n v="4"/>
    <n v="3"/>
    <n v="0"/>
    <n v="4"/>
    <n v="7"/>
    <n v="0"/>
    <n v="0"/>
    <n v="0"/>
    <n v="0"/>
    <n v="0"/>
    <n v="0"/>
    <n v="3"/>
    <n v="11"/>
    <x v="0"/>
    <x v="17"/>
    <n v="2687"/>
    <n v="0"/>
    <n v="0"/>
    <n v="0"/>
    <n v="1"/>
    <n v="0"/>
    <n v="0"/>
    <n v="0"/>
    <n v="0"/>
    <n v="0"/>
    <n v="1"/>
    <x v="612"/>
    <n v="71"/>
    <n v="0"/>
    <x v="3"/>
    <s v=""/>
    <n v="59"/>
    <s v=""/>
    <s v=""/>
    <s v=""/>
  </r>
  <r>
    <s v="X1449"/>
    <x v="1754"/>
    <n v="1"/>
    <n v="1"/>
    <x v="2"/>
    <n v="85"/>
    <n v="12"/>
    <n v="5"/>
    <n v="25"/>
    <n v="0"/>
    <n v="9"/>
    <n v="30"/>
    <n v="2"/>
    <n v="1"/>
    <n v="1"/>
    <n v="3"/>
    <n v="5"/>
    <n v="0"/>
    <n v="0"/>
    <n v="0"/>
    <n v="0"/>
    <n v="0"/>
    <n v="0"/>
    <n v="3"/>
    <n v="11"/>
    <x v="0"/>
    <x v="0"/>
    <n v="2512"/>
    <n v="0"/>
    <n v="0"/>
    <n v="0"/>
    <n v="1"/>
    <n v="0"/>
    <n v="1"/>
    <n v="0"/>
    <n v="0"/>
    <n v="0"/>
    <n v="0"/>
    <x v="612"/>
    <n v="21"/>
    <n v="0"/>
    <x v="3"/>
    <s v=""/>
    <n v="12"/>
    <s v=""/>
    <s v=""/>
    <s v=""/>
  </r>
  <r>
    <s v="X1455"/>
    <x v="1755"/>
    <n v="1"/>
    <n v="0"/>
    <x v="1"/>
    <n v="52"/>
    <n v="1"/>
    <n v="4"/>
    <n v="10"/>
    <n v="29"/>
    <n v="0"/>
    <n v="36"/>
    <n v="1"/>
    <n v="1"/>
    <n v="1"/>
    <n v="2"/>
    <n v="6"/>
    <n v="1"/>
    <n v="0"/>
    <n v="0"/>
    <n v="0"/>
    <n v="0"/>
    <n v="0"/>
    <n v="3"/>
    <n v="11"/>
    <x v="0"/>
    <x v="16"/>
    <n v="2817"/>
    <n v="0"/>
    <n v="0"/>
    <n v="0"/>
    <n v="1"/>
    <n v="0"/>
    <n v="0"/>
    <n v="1"/>
    <n v="0"/>
    <n v="0"/>
    <n v="0"/>
    <x v="613"/>
    <n v="8"/>
    <n v="1"/>
    <x v="3"/>
    <s v=""/>
    <n v="1"/>
    <s v=""/>
    <s v=""/>
    <s v=""/>
  </r>
  <r>
    <s v="X1457"/>
    <x v="1756"/>
    <n v="1"/>
    <n v="0"/>
    <x v="1"/>
    <n v="57"/>
    <n v="31"/>
    <n v="3"/>
    <n v="31"/>
    <n v="2"/>
    <n v="8"/>
    <n v="4"/>
    <n v="3"/>
    <n v="3"/>
    <n v="0"/>
    <n v="4"/>
    <n v="8"/>
    <n v="0"/>
    <n v="0"/>
    <n v="0"/>
    <n v="0"/>
    <n v="0"/>
    <n v="0"/>
    <n v="3"/>
    <n v="11"/>
    <x v="0"/>
    <x v="21"/>
    <n v="2840"/>
    <n v="0"/>
    <n v="0"/>
    <n v="0"/>
    <n v="1"/>
    <n v="0"/>
    <n v="0"/>
    <n v="0"/>
    <n v="1"/>
    <n v="0"/>
    <n v="0"/>
    <x v="614"/>
    <n v="71"/>
    <n v="0"/>
    <x v="3"/>
    <s v=""/>
    <n v="31"/>
    <s v=""/>
    <s v=""/>
    <s v=""/>
  </r>
  <r>
    <s v="X1464"/>
    <x v="1757"/>
    <n v="1"/>
    <n v="0"/>
    <x v="1"/>
    <n v="53"/>
    <n v="11"/>
    <n v="12"/>
    <n v="35"/>
    <n v="3"/>
    <n v="5"/>
    <n v="12"/>
    <n v="1"/>
    <n v="3"/>
    <n v="0"/>
    <n v="3"/>
    <n v="7"/>
    <n v="0"/>
    <n v="0"/>
    <n v="0"/>
    <n v="0"/>
    <n v="0"/>
    <n v="0"/>
    <n v="3"/>
    <n v="11"/>
    <x v="0"/>
    <x v="26"/>
    <n v="2406"/>
    <n v="0"/>
    <n v="0"/>
    <n v="0"/>
    <n v="1"/>
    <n v="0"/>
    <n v="1"/>
    <n v="0"/>
    <n v="0"/>
    <n v="0"/>
    <n v="0"/>
    <x v="615"/>
    <n v="54"/>
    <n v="0"/>
    <x v="3"/>
    <s v=""/>
    <n v="11"/>
    <s v=""/>
    <s v=""/>
    <s v=""/>
  </r>
  <r>
    <s v="X1465"/>
    <x v="1758"/>
    <n v="1"/>
    <n v="0"/>
    <x v="1"/>
    <n v="42"/>
    <n v="22"/>
    <n v="4"/>
    <n v="17"/>
    <n v="12"/>
    <n v="10"/>
    <n v="13"/>
    <n v="3"/>
    <n v="2"/>
    <n v="0"/>
    <n v="4"/>
    <n v="6"/>
    <n v="0"/>
    <n v="0"/>
    <n v="0"/>
    <n v="0"/>
    <n v="0"/>
    <n v="0"/>
    <n v="3"/>
    <n v="11"/>
    <x v="0"/>
    <x v="16"/>
    <n v="2296"/>
    <n v="0"/>
    <n v="0"/>
    <n v="0"/>
    <n v="1"/>
    <n v="0"/>
    <n v="0"/>
    <n v="0"/>
    <n v="1"/>
    <n v="0"/>
    <n v="0"/>
    <x v="615"/>
    <n v="52"/>
    <n v="0"/>
    <x v="3"/>
    <s v=""/>
    <n v="22"/>
    <s v=""/>
    <s v=""/>
    <s v=""/>
  </r>
  <r>
    <s v="X1466"/>
    <x v="1759"/>
    <n v="2"/>
    <n v="1"/>
    <x v="3"/>
    <n v="94"/>
    <n v="41"/>
    <n v="0"/>
    <n v="17"/>
    <n v="3"/>
    <n v="1"/>
    <n v="16"/>
    <n v="2"/>
    <n v="1"/>
    <n v="1"/>
    <n v="3"/>
    <n v="3"/>
    <n v="0"/>
    <n v="0"/>
    <n v="0"/>
    <n v="0"/>
    <n v="0"/>
    <n v="0"/>
    <n v="3"/>
    <n v="11"/>
    <x v="0"/>
    <x v="11"/>
    <n v="2225"/>
    <n v="0"/>
    <n v="0"/>
    <n v="0"/>
    <n v="1"/>
    <n v="0"/>
    <n v="0"/>
    <n v="0"/>
    <n v="1"/>
    <n v="0"/>
    <n v="0"/>
    <x v="615"/>
    <n v="46"/>
    <n v="0"/>
    <x v="3"/>
    <s v=""/>
    <n v="41"/>
    <s v=""/>
    <s v=""/>
    <s v=""/>
  </r>
  <r>
    <s v="X1467"/>
    <x v="1760"/>
    <n v="1"/>
    <n v="0"/>
    <x v="1"/>
    <n v="24"/>
    <n v="2"/>
    <n v="5"/>
    <n v="9"/>
    <n v="28"/>
    <n v="6"/>
    <n v="28"/>
    <n v="3"/>
    <n v="2"/>
    <n v="1"/>
    <n v="3"/>
    <n v="5"/>
    <n v="1"/>
    <n v="0"/>
    <n v="0"/>
    <n v="0"/>
    <n v="0"/>
    <n v="0"/>
    <n v="3"/>
    <n v="11"/>
    <x v="0"/>
    <x v="3"/>
    <n v="2380"/>
    <n v="0"/>
    <n v="0"/>
    <n v="0"/>
    <n v="1"/>
    <n v="0"/>
    <n v="1"/>
    <n v="0"/>
    <n v="0"/>
    <n v="0"/>
    <n v="0"/>
    <x v="615"/>
    <n v="22"/>
    <n v="1"/>
    <x v="3"/>
    <s v=""/>
    <n v="2"/>
    <s v=""/>
    <s v=""/>
    <s v=""/>
  </r>
  <r>
    <s v="X1470"/>
    <x v="1761"/>
    <n v="1"/>
    <n v="1"/>
    <x v="2"/>
    <n v="39"/>
    <n v="42"/>
    <n v="0"/>
    <n v="17"/>
    <n v="0"/>
    <n v="0"/>
    <n v="18"/>
    <n v="3"/>
    <n v="2"/>
    <n v="1"/>
    <n v="3"/>
    <n v="5"/>
    <n v="1"/>
    <n v="0"/>
    <n v="0"/>
    <n v="0"/>
    <n v="0"/>
    <n v="0"/>
    <n v="3"/>
    <n v="11"/>
    <x v="0"/>
    <x v="26"/>
    <n v="2211"/>
    <n v="0"/>
    <n v="0"/>
    <n v="0"/>
    <n v="1"/>
    <n v="0"/>
    <n v="0"/>
    <n v="0"/>
    <n v="0"/>
    <n v="0"/>
    <n v="1"/>
    <x v="616"/>
    <n v="41"/>
    <n v="1"/>
    <x v="3"/>
    <s v=""/>
    <n v="42"/>
    <s v=""/>
    <s v=""/>
    <s v=""/>
  </r>
  <r>
    <s v="X1472"/>
    <x v="1762"/>
    <n v="1"/>
    <n v="1"/>
    <x v="2"/>
    <n v="49"/>
    <n v="15"/>
    <n v="8"/>
    <n v="16"/>
    <n v="11"/>
    <n v="5"/>
    <n v="22"/>
    <n v="4"/>
    <n v="2"/>
    <n v="0"/>
    <n v="4"/>
    <n v="6"/>
    <n v="0"/>
    <n v="0"/>
    <n v="0"/>
    <n v="0"/>
    <n v="0"/>
    <n v="0"/>
    <n v="3"/>
    <n v="11"/>
    <x v="0"/>
    <x v="37"/>
    <n v="2692"/>
    <n v="0"/>
    <n v="0"/>
    <n v="0"/>
    <n v="1"/>
    <n v="0"/>
    <n v="0"/>
    <n v="0"/>
    <n v="1"/>
    <n v="0"/>
    <n v="0"/>
    <x v="616"/>
    <n v="33"/>
    <n v="0"/>
    <x v="3"/>
    <s v=""/>
    <n v="15"/>
    <s v=""/>
    <s v=""/>
    <s v=""/>
  </r>
  <r>
    <s v="X1477"/>
    <x v="1763"/>
    <n v="1"/>
    <n v="1"/>
    <x v="2"/>
    <n v="11"/>
    <n v="18"/>
    <n v="6"/>
    <n v="15"/>
    <n v="12"/>
    <n v="8"/>
    <n v="17"/>
    <n v="3"/>
    <n v="2"/>
    <n v="1"/>
    <n v="3"/>
    <n v="5"/>
    <n v="0"/>
    <n v="0"/>
    <n v="0"/>
    <n v="0"/>
    <n v="0"/>
    <n v="0"/>
    <n v="3"/>
    <n v="11"/>
    <x v="0"/>
    <x v="15"/>
    <n v="2487"/>
    <n v="0"/>
    <n v="0"/>
    <n v="0"/>
    <n v="1"/>
    <n v="0"/>
    <n v="0"/>
    <n v="0"/>
    <n v="1"/>
    <n v="0"/>
    <n v="0"/>
    <x v="146"/>
    <n v="42"/>
    <n v="0"/>
    <x v="3"/>
    <s v=""/>
    <n v="18"/>
    <s v=""/>
    <s v=""/>
    <s v=""/>
  </r>
  <r>
    <s v="X1479"/>
    <x v="1764"/>
    <n v="1"/>
    <n v="1"/>
    <x v="2"/>
    <n v="39"/>
    <n v="56"/>
    <n v="0"/>
    <n v="11"/>
    <n v="0"/>
    <n v="0"/>
    <n v="8"/>
    <n v="2"/>
    <n v="2"/>
    <n v="0"/>
    <n v="4"/>
    <n v="5"/>
    <n v="0"/>
    <n v="0"/>
    <n v="0"/>
    <n v="0"/>
    <n v="0"/>
    <n v="0"/>
    <n v="3"/>
    <n v="11"/>
    <x v="0"/>
    <x v="25"/>
    <n v="2445"/>
    <n v="0"/>
    <n v="0"/>
    <n v="0"/>
    <n v="1"/>
    <n v="0"/>
    <n v="0"/>
    <n v="0"/>
    <n v="0"/>
    <n v="0"/>
    <n v="1"/>
    <x v="617"/>
    <n v="59"/>
    <n v="0"/>
    <x v="3"/>
    <s v=""/>
    <n v="56"/>
    <s v=""/>
    <s v=""/>
    <s v=""/>
  </r>
  <r>
    <s v="X1482"/>
    <x v="1765"/>
    <n v="1"/>
    <n v="0"/>
    <x v="1"/>
    <n v="65"/>
    <n v="5"/>
    <n v="23"/>
    <n v="15"/>
    <n v="0"/>
    <n v="18"/>
    <n v="14"/>
    <n v="2"/>
    <n v="2"/>
    <n v="0"/>
    <n v="3"/>
    <n v="8"/>
    <n v="0"/>
    <n v="0"/>
    <n v="0"/>
    <n v="0"/>
    <n v="0"/>
    <n v="0"/>
    <n v="3"/>
    <n v="11"/>
    <x v="0"/>
    <x v="35"/>
    <n v="2696"/>
    <n v="0"/>
    <n v="0"/>
    <n v="0"/>
    <n v="1"/>
    <n v="0"/>
    <n v="0"/>
    <n v="1"/>
    <n v="0"/>
    <n v="0"/>
    <n v="0"/>
    <x v="617"/>
    <n v="47"/>
    <n v="0"/>
    <x v="3"/>
    <s v=""/>
    <n v="5"/>
    <s v=""/>
    <s v=""/>
    <s v=""/>
  </r>
  <r>
    <s v="X1490"/>
    <x v="1766"/>
    <n v="0"/>
    <n v="0"/>
    <x v="0"/>
    <n v="14"/>
    <n v="2"/>
    <n v="12"/>
    <n v="10"/>
    <n v="6"/>
    <n v="13"/>
    <n v="30"/>
    <n v="1"/>
    <n v="3"/>
    <n v="1"/>
    <n v="2"/>
    <n v="8"/>
    <n v="0"/>
    <n v="0"/>
    <n v="0"/>
    <n v="0"/>
    <n v="0"/>
    <n v="0"/>
    <n v="3"/>
    <n v="11"/>
    <x v="1"/>
    <x v="11"/>
    <n v="2584"/>
    <n v="0"/>
    <n v="0"/>
    <n v="0"/>
    <n v="1"/>
    <n v="0"/>
    <n v="1"/>
    <n v="0"/>
    <n v="0"/>
    <n v="0"/>
    <n v="0"/>
    <x v="822"/>
    <n v="13"/>
    <n v="0"/>
    <x v="3"/>
    <s v=""/>
    <n v="2"/>
    <s v=""/>
    <s v=""/>
    <s v=""/>
  </r>
  <r>
    <s v="X1494"/>
    <x v="1767"/>
    <n v="1"/>
    <n v="0"/>
    <x v="1"/>
    <n v="5"/>
    <n v="33"/>
    <n v="4"/>
    <n v="24"/>
    <n v="4"/>
    <n v="2"/>
    <n v="5"/>
    <n v="2"/>
    <n v="3"/>
    <n v="0"/>
    <n v="4"/>
    <n v="7"/>
    <n v="0"/>
    <n v="0"/>
    <n v="0"/>
    <n v="0"/>
    <n v="0"/>
    <n v="0"/>
    <n v="3"/>
    <n v="11"/>
    <x v="0"/>
    <x v="40"/>
    <n v="2252"/>
    <n v="0"/>
    <n v="0"/>
    <n v="0"/>
    <n v="1"/>
    <n v="0"/>
    <n v="0"/>
    <n v="0"/>
    <n v="1"/>
    <n v="0"/>
    <n v="0"/>
    <x v="619"/>
    <n v="62"/>
    <n v="0"/>
    <x v="3"/>
    <s v=""/>
    <n v="33"/>
    <s v=""/>
    <s v=""/>
    <s v=""/>
  </r>
  <r>
    <s v="X1502"/>
    <x v="1768"/>
    <n v="0"/>
    <n v="1"/>
    <x v="1"/>
    <n v="51"/>
    <n v="61"/>
    <n v="0"/>
    <n v="3"/>
    <n v="0"/>
    <n v="0"/>
    <n v="7"/>
    <n v="1"/>
    <n v="1"/>
    <n v="1"/>
    <n v="3"/>
    <n v="5"/>
    <n v="0"/>
    <n v="0"/>
    <n v="0"/>
    <n v="0"/>
    <n v="0"/>
    <n v="0"/>
    <n v="3"/>
    <n v="11"/>
    <x v="0"/>
    <x v="25"/>
    <n v="2164"/>
    <n v="0"/>
    <n v="0"/>
    <n v="0"/>
    <n v="1"/>
    <n v="0"/>
    <n v="0"/>
    <n v="0"/>
    <n v="0"/>
    <n v="1"/>
    <n v="0"/>
    <x v="620"/>
    <n v="57"/>
    <n v="0"/>
    <x v="3"/>
    <s v=""/>
    <n v="61"/>
    <s v=""/>
    <s v=""/>
    <s v=""/>
  </r>
  <r>
    <s v="X1506"/>
    <x v="1769"/>
    <n v="1"/>
    <n v="0"/>
    <x v="1"/>
    <n v="71"/>
    <n v="45"/>
    <n v="0"/>
    <n v="16"/>
    <n v="2"/>
    <n v="1"/>
    <n v="6"/>
    <n v="1"/>
    <n v="3"/>
    <n v="0"/>
    <n v="3"/>
    <n v="7"/>
    <n v="0"/>
    <n v="0"/>
    <n v="0"/>
    <n v="0"/>
    <n v="0"/>
    <n v="0"/>
    <n v="3"/>
    <n v="11"/>
    <x v="0"/>
    <x v="38"/>
    <n v="2303"/>
    <n v="0"/>
    <n v="0"/>
    <n v="0"/>
    <n v="1"/>
    <n v="0"/>
    <n v="0"/>
    <n v="0"/>
    <n v="1"/>
    <n v="0"/>
    <n v="0"/>
    <x v="621"/>
    <n v="58"/>
    <n v="0"/>
    <x v="3"/>
    <s v=""/>
    <n v="45"/>
    <s v=""/>
    <s v=""/>
    <s v=""/>
  </r>
  <r>
    <s v="X1508"/>
    <x v="1770"/>
    <n v="1"/>
    <n v="1"/>
    <x v="2"/>
    <n v="60"/>
    <n v="26"/>
    <n v="2"/>
    <n v="19"/>
    <n v="10"/>
    <n v="5"/>
    <n v="8"/>
    <n v="3"/>
    <n v="2"/>
    <n v="1"/>
    <n v="3"/>
    <n v="8"/>
    <n v="0"/>
    <n v="0"/>
    <n v="0"/>
    <n v="0"/>
    <n v="0"/>
    <n v="0"/>
    <n v="3"/>
    <n v="11"/>
    <x v="0"/>
    <x v="22"/>
    <n v="2505"/>
    <n v="0"/>
    <n v="0"/>
    <n v="0"/>
    <n v="1"/>
    <n v="0"/>
    <n v="0"/>
    <n v="0"/>
    <n v="1"/>
    <n v="0"/>
    <n v="0"/>
    <x v="621"/>
    <n v="54"/>
    <n v="0"/>
    <x v="3"/>
    <s v=""/>
    <n v="26"/>
    <s v=""/>
    <s v=""/>
    <s v=""/>
  </r>
  <r>
    <s v="X1513"/>
    <x v="1771"/>
    <n v="0"/>
    <n v="1"/>
    <x v="1"/>
    <n v="98"/>
    <n v="44"/>
    <n v="2"/>
    <n v="11"/>
    <n v="2"/>
    <n v="3"/>
    <n v="7"/>
    <n v="1"/>
    <n v="1"/>
    <n v="0"/>
    <n v="4"/>
    <n v="5"/>
    <n v="0"/>
    <n v="0"/>
    <n v="0"/>
    <n v="0"/>
    <n v="0"/>
    <n v="0"/>
    <n v="3"/>
    <n v="11"/>
    <x v="0"/>
    <x v="16"/>
    <n v="2605"/>
    <n v="0"/>
    <n v="0"/>
    <n v="0"/>
    <n v="1"/>
    <n v="0"/>
    <n v="0"/>
    <n v="0"/>
    <n v="1"/>
    <n v="0"/>
    <n v="0"/>
    <x v="622"/>
    <n v="55"/>
    <n v="0"/>
    <x v="3"/>
    <s v=""/>
    <n v="44"/>
    <s v=""/>
    <s v=""/>
    <s v=""/>
  </r>
  <r>
    <s v="X1514"/>
    <x v="1772"/>
    <n v="1"/>
    <n v="0"/>
    <x v="1"/>
    <n v="71"/>
    <n v="4"/>
    <n v="12"/>
    <n v="15"/>
    <n v="19"/>
    <n v="7"/>
    <n v="12"/>
    <n v="2"/>
    <n v="2"/>
    <n v="0"/>
    <n v="3"/>
    <n v="7"/>
    <n v="0"/>
    <n v="0"/>
    <n v="0"/>
    <n v="0"/>
    <n v="0"/>
    <n v="0"/>
    <n v="3"/>
    <n v="11"/>
    <x v="0"/>
    <x v="35"/>
    <n v="2779"/>
    <n v="0"/>
    <n v="0"/>
    <n v="0"/>
    <n v="1"/>
    <n v="0"/>
    <n v="0"/>
    <n v="0"/>
    <n v="1"/>
    <n v="0"/>
    <n v="0"/>
    <x v="622"/>
    <n v="45"/>
    <n v="0"/>
    <x v="3"/>
    <s v=""/>
    <n v="4"/>
    <s v=""/>
    <s v=""/>
    <s v=""/>
  </r>
  <r>
    <s v="X1520"/>
    <x v="1773"/>
    <n v="1"/>
    <n v="0"/>
    <x v="1"/>
    <n v="12"/>
    <n v="6"/>
    <n v="4"/>
    <n v="16"/>
    <n v="3"/>
    <n v="10"/>
    <n v="30"/>
    <n v="3"/>
    <n v="3"/>
    <n v="1"/>
    <n v="2"/>
    <n v="7"/>
    <n v="0"/>
    <n v="0"/>
    <n v="0"/>
    <n v="0"/>
    <n v="0"/>
    <n v="0"/>
    <n v="3"/>
    <n v="11"/>
    <x v="1"/>
    <x v="3"/>
    <n v="2442"/>
    <n v="0"/>
    <n v="0"/>
    <n v="0"/>
    <n v="1"/>
    <n v="0"/>
    <n v="0"/>
    <n v="0"/>
    <n v="0"/>
    <n v="1"/>
    <n v="0"/>
    <x v="622"/>
    <n v="9"/>
    <n v="0"/>
    <x v="3"/>
    <s v=""/>
    <n v="6"/>
    <s v=""/>
    <s v=""/>
    <s v=""/>
  </r>
  <r>
    <s v="X1523"/>
    <x v="1774"/>
    <n v="1"/>
    <n v="1"/>
    <x v="2"/>
    <n v="36"/>
    <n v="48"/>
    <n v="0"/>
    <n v="14"/>
    <n v="0"/>
    <n v="0"/>
    <n v="6"/>
    <n v="2"/>
    <n v="2"/>
    <n v="0"/>
    <n v="3"/>
    <n v="6"/>
    <n v="0"/>
    <n v="0"/>
    <n v="0"/>
    <n v="0"/>
    <n v="0"/>
    <n v="0"/>
    <n v="3"/>
    <n v="11"/>
    <x v="0"/>
    <x v="9"/>
    <n v="2257"/>
    <n v="0"/>
    <n v="0"/>
    <n v="0"/>
    <n v="1"/>
    <n v="0"/>
    <n v="0"/>
    <n v="0"/>
    <n v="0"/>
    <n v="0"/>
    <n v="1"/>
    <x v="147"/>
    <n v="56"/>
    <n v="0"/>
    <x v="3"/>
    <s v=""/>
    <n v="48"/>
    <s v=""/>
    <s v=""/>
    <s v=""/>
  </r>
  <r>
    <s v="X1524"/>
    <x v="1775"/>
    <n v="2"/>
    <n v="0"/>
    <x v="2"/>
    <n v="76"/>
    <n v="8"/>
    <n v="3"/>
    <n v="22"/>
    <n v="21"/>
    <n v="1"/>
    <n v="13"/>
    <n v="3"/>
    <n v="3"/>
    <n v="0"/>
    <n v="3"/>
    <n v="9"/>
    <n v="0"/>
    <n v="0"/>
    <n v="0"/>
    <n v="0"/>
    <n v="0"/>
    <n v="0"/>
    <n v="3"/>
    <n v="11"/>
    <x v="0"/>
    <x v="10"/>
    <n v="2324"/>
    <n v="0"/>
    <n v="0"/>
    <n v="0"/>
    <n v="1"/>
    <n v="0"/>
    <n v="0"/>
    <n v="0"/>
    <n v="1"/>
    <n v="0"/>
    <n v="0"/>
    <x v="147"/>
    <n v="42"/>
    <n v="0"/>
    <x v="3"/>
    <s v=""/>
    <n v="8"/>
    <s v=""/>
    <s v=""/>
    <s v=""/>
  </r>
  <r>
    <s v="X1532"/>
    <x v="1776"/>
    <n v="1"/>
    <n v="0"/>
    <x v="1"/>
    <n v="94"/>
    <n v="29"/>
    <n v="0"/>
    <n v="29"/>
    <n v="0"/>
    <n v="5"/>
    <n v="4"/>
    <n v="1"/>
    <n v="2"/>
    <n v="0"/>
    <n v="3"/>
    <n v="5"/>
    <n v="0"/>
    <n v="0"/>
    <n v="0"/>
    <n v="0"/>
    <n v="0"/>
    <n v="0"/>
    <n v="3"/>
    <n v="11"/>
    <x v="0"/>
    <x v="24"/>
    <n v="2335"/>
    <n v="0"/>
    <n v="0"/>
    <n v="0"/>
    <n v="1"/>
    <n v="0"/>
    <n v="0"/>
    <n v="0"/>
    <n v="1"/>
    <n v="0"/>
    <n v="0"/>
    <x v="148"/>
    <n v="59"/>
    <n v="0"/>
    <x v="3"/>
    <s v=""/>
    <n v="29"/>
    <s v=""/>
    <s v=""/>
    <s v=""/>
  </r>
  <r>
    <s v="X1533"/>
    <x v="138"/>
    <n v="0"/>
    <n v="1"/>
    <x v="1"/>
    <n v="71"/>
    <n v="30"/>
    <n v="2"/>
    <n v="25"/>
    <n v="0"/>
    <n v="1"/>
    <n v="9"/>
    <n v="1"/>
    <n v="1"/>
    <n v="1"/>
    <n v="4"/>
    <n v="2"/>
    <n v="0"/>
    <n v="0"/>
    <n v="0"/>
    <n v="0"/>
    <n v="0"/>
    <n v="0"/>
    <n v="3"/>
    <n v="11"/>
    <x v="0"/>
    <x v="15"/>
    <n v="2236"/>
    <n v="0"/>
    <n v="0"/>
    <n v="0"/>
    <n v="1"/>
    <n v="0"/>
    <n v="0"/>
    <n v="0"/>
    <n v="0"/>
    <n v="0"/>
    <n v="1"/>
    <x v="148"/>
    <n v="49"/>
    <n v="0"/>
    <x v="3"/>
    <s v=""/>
    <n v="30"/>
    <s v=""/>
    <s v=""/>
    <s v=""/>
  </r>
  <r>
    <s v="X1536"/>
    <x v="1777"/>
    <n v="1"/>
    <n v="0"/>
    <x v="1"/>
    <n v="11"/>
    <n v="10"/>
    <n v="7"/>
    <n v="19"/>
    <n v="8"/>
    <n v="2"/>
    <n v="21"/>
    <n v="2"/>
    <n v="2"/>
    <n v="2"/>
    <n v="2"/>
    <n v="6"/>
    <n v="0"/>
    <n v="0"/>
    <n v="0"/>
    <n v="0"/>
    <n v="0"/>
    <n v="0"/>
    <n v="3"/>
    <n v="11"/>
    <x v="0"/>
    <x v="5"/>
    <n v="2427"/>
    <n v="0"/>
    <n v="0"/>
    <n v="0"/>
    <n v="1"/>
    <n v="0"/>
    <n v="0"/>
    <n v="0"/>
    <n v="1"/>
    <n v="0"/>
    <n v="0"/>
    <x v="148"/>
    <n v="25"/>
    <n v="0"/>
    <x v="3"/>
    <s v=""/>
    <n v="10"/>
    <s v=""/>
    <s v=""/>
    <s v=""/>
  </r>
  <r>
    <s v="X1537"/>
    <x v="1778"/>
    <n v="1"/>
    <n v="1"/>
    <x v="2"/>
    <n v="68"/>
    <n v="54"/>
    <n v="0"/>
    <n v="10"/>
    <n v="0"/>
    <n v="0"/>
    <n v="2"/>
    <n v="2"/>
    <n v="1"/>
    <n v="0"/>
    <n v="4"/>
    <n v="5"/>
    <n v="0"/>
    <n v="1"/>
    <n v="0"/>
    <n v="0"/>
    <n v="0"/>
    <n v="0"/>
    <n v="3"/>
    <n v="11"/>
    <x v="0"/>
    <x v="29"/>
    <n v="2168"/>
    <n v="0"/>
    <n v="0"/>
    <n v="0"/>
    <n v="1"/>
    <n v="0"/>
    <n v="0"/>
    <n v="0"/>
    <n v="1"/>
    <n v="0"/>
    <n v="0"/>
    <x v="623"/>
    <n v="62"/>
    <n v="1"/>
    <x v="3"/>
    <s v=""/>
    <n v="54"/>
    <s v=""/>
    <s v=""/>
    <s v=""/>
  </r>
  <r>
    <s v="X1539"/>
    <x v="1779"/>
    <n v="0"/>
    <n v="1"/>
    <x v="1"/>
    <n v="80"/>
    <n v="33"/>
    <n v="8"/>
    <n v="10"/>
    <n v="2"/>
    <n v="10"/>
    <n v="3"/>
    <n v="2"/>
    <n v="2"/>
    <n v="1"/>
    <n v="3"/>
    <n v="4"/>
    <n v="0"/>
    <n v="0"/>
    <n v="0"/>
    <n v="0"/>
    <n v="0"/>
    <n v="0"/>
    <n v="3"/>
    <n v="11"/>
    <x v="0"/>
    <x v="25"/>
    <n v="2226"/>
    <n v="0"/>
    <n v="0"/>
    <n v="0"/>
    <n v="1"/>
    <n v="0"/>
    <n v="0"/>
    <n v="0"/>
    <n v="0"/>
    <n v="1"/>
    <n v="0"/>
    <x v="623"/>
    <n v="60"/>
    <n v="0"/>
    <x v="3"/>
    <s v=""/>
    <n v="33"/>
    <s v=""/>
    <s v=""/>
    <s v=""/>
  </r>
  <r>
    <s v="X1544"/>
    <x v="1780"/>
    <n v="1"/>
    <n v="0"/>
    <x v="1"/>
    <n v="68"/>
    <n v="14"/>
    <n v="1"/>
    <n v="21"/>
    <n v="2"/>
    <n v="3"/>
    <n v="25"/>
    <n v="3"/>
    <n v="3"/>
    <n v="1"/>
    <n v="3"/>
    <n v="7"/>
    <n v="0"/>
    <n v="0"/>
    <n v="0"/>
    <n v="0"/>
    <n v="0"/>
    <n v="0"/>
    <n v="3"/>
    <n v="11"/>
    <x v="0"/>
    <x v="43"/>
    <n v="2343"/>
    <n v="0"/>
    <n v="0"/>
    <n v="0"/>
    <n v="1"/>
    <n v="0"/>
    <n v="0"/>
    <n v="0"/>
    <n v="1"/>
    <n v="0"/>
    <n v="0"/>
    <x v="623"/>
    <n v="16"/>
    <n v="0"/>
    <x v="3"/>
    <s v=""/>
    <n v="14"/>
    <s v=""/>
    <s v=""/>
    <s v=""/>
  </r>
  <r>
    <s v="X1549"/>
    <x v="1781"/>
    <n v="1"/>
    <n v="0"/>
    <x v="1"/>
    <n v="75"/>
    <n v="14"/>
    <n v="0"/>
    <n v="23"/>
    <n v="4"/>
    <n v="5"/>
    <n v="19"/>
    <n v="3"/>
    <n v="3"/>
    <n v="0"/>
    <n v="3"/>
    <n v="9"/>
    <n v="0"/>
    <n v="0"/>
    <n v="0"/>
    <n v="0"/>
    <n v="0"/>
    <n v="0"/>
    <n v="3"/>
    <n v="11"/>
    <x v="1"/>
    <x v="35"/>
    <n v="2823"/>
    <n v="0"/>
    <n v="0"/>
    <n v="0"/>
    <n v="1"/>
    <n v="0"/>
    <n v="0"/>
    <n v="0"/>
    <n v="1"/>
    <n v="0"/>
    <n v="0"/>
    <x v="149"/>
    <n v="27"/>
    <n v="0"/>
    <x v="3"/>
    <s v=""/>
    <n v="14"/>
    <s v=""/>
    <s v=""/>
    <s v=""/>
  </r>
  <r>
    <s v="X1552"/>
    <x v="1782"/>
    <n v="1"/>
    <n v="0"/>
    <x v="1"/>
    <n v="12"/>
    <n v="14"/>
    <n v="7"/>
    <n v="9"/>
    <n v="6"/>
    <n v="16"/>
    <n v="12"/>
    <n v="2"/>
    <n v="2"/>
    <n v="0"/>
    <n v="3"/>
    <n v="6"/>
    <n v="0"/>
    <n v="0"/>
    <n v="0"/>
    <n v="0"/>
    <n v="0"/>
    <n v="0"/>
    <n v="3"/>
    <n v="11"/>
    <x v="1"/>
    <x v="28"/>
    <n v="2705"/>
    <n v="0"/>
    <n v="0"/>
    <n v="0"/>
    <n v="1"/>
    <n v="0"/>
    <n v="0"/>
    <n v="0"/>
    <n v="0"/>
    <n v="1"/>
    <n v="0"/>
    <x v="150"/>
    <n v="40"/>
    <n v="0"/>
    <x v="3"/>
    <s v=""/>
    <n v="14"/>
    <s v=""/>
    <s v=""/>
    <s v=""/>
  </r>
  <r>
    <s v="X1556"/>
    <x v="1783"/>
    <n v="1"/>
    <n v="1"/>
    <x v="2"/>
    <n v="92"/>
    <n v="13"/>
    <n v="2"/>
    <n v="21"/>
    <n v="4"/>
    <n v="0"/>
    <n v="24"/>
    <n v="2"/>
    <n v="1"/>
    <n v="1"/>
    <n v="2"/>
    <n v="8"/>
    <n v="0"/>
    <n v="0"/>
    <n v="0"/>
    <n v="0"/>
    <n v="0"/>
    <n v="0"/>
    <n v="3"/>
    <n v="11"/>
    <x v="0"/>
    <x v="15"/>
    <n v="2851"/>
    <n v="0"/>
    <n v="0"/>
    <n v="0"/>
    <n v="1"/>
    <n v="0"/>
    <n v="0"/>
    <n v="0"/>
    <n v="1"/>
    <n v="0"/>
    <n v="0"/>
    <x v="150"/>
    <n v="16"/>
    <n v="0"/>
    <x v="3"/>
    <s v=""/>
    <n v="13"/>
    <s v=""/>
    <s v=""/>
    <s v=""/>
  </r>
  <r>
    <s v="X1557"/>
    <x v="1784"/>
    <n v="1"/>
    <n v="0"/>
    <x v="1"/>
    <n v="87"/>
    <n v="38"/>
    <n v="1"/>
    <n v="24"/>
    <n v="0"/>
    <n v="0"/>
    <n v="0"/>
    <n v="1"/>
    <n v="2"/>
    <n v="0"/>
    <n v="3"/>
    <n v="8"/>
    <n v="0"/>
    <n v="0"/>
    <n v="0"/>
    <n v="0"/>
    <n v="0"/>
    <n v="0"/>
    <n v="3"/>
    <n v="11"/>
    <x v="0"/>
    <x v="24"/>
    <n v="2516"/>
    <n v="0"/>
    <n v="0"/>
    <n v="0"/>
    <n v="1"/>
    <n v="0"/>
    <n v="0"/>
    <n v="0"/>
    <n v="0"/>
    <n v="0"/>
    <n v="1"/>
    <x v="151"/>
    <n v="63"/>
    <n v="0"/>
    <x v="3"/>
    <s v=""/>
    <n v="38"/>
    <s v=""/>
    <s v=""/>
    <s v=""/>
  </r>
  <r>
    <s v="X1562"/>
    <x v="1785"/>
    <n v="1"/>
    <n v="1"/>
    <x v="2"/>
    <n v="10"/>
    <n v="31"/>
    <n v="1"/>
    <n v="13"/>
    <n v="7"/>
    <n v="2"/>
    <n v="9"/>
    <n v="4"/>
    <n v="2"/>
    <n v="1"/>
    <n v="4"/>
    <n v="4"/>
    <n v="0"/>
    <n v="0"/>
    <n v="0"/>
    <n v="0"/>
    <n v="0"/>
    <n v="0"/>
    <n v="3"/>
    <n v="11"/>
    <x v="0"/>
    <x v="10"/>
    <n v="2231"/>
    <n v="0"/>
    <n v="0"/>
    <n v="0"/>
    <n v="1"/>
    <n v="0"/>
    <n v="1"/>
    <n v="0"/>
    <n v="0"/>
    <n v="0"/>
    <n v="0"/>
    <x v="151"/>
    <n v="45"/>
    <n v="0"/>
    <x v="3"/>
    <s v=""/>
    <n v="31"/>
    <s v=""/>
    <s v=""/>
    <s v=""/>
  </r>
  <r>
    <s v="X1573"/>
    <x v="1786"/>
    <n v="1"/>
    <n v="1"/>
    <x v="2"/>
    <n v="44"/>
    <n v="26"/>
    <n v="1"/>
    <n v="16"/>
    <n v="2"/>
    <n v="2"/>
    <n v="15"/>
    <n v="4"/>
    <n v="3"/>
    <n v="0"/>
    <n v="4"/>
    <n v="4"/>
    <n v="0"/>
    <n v="0"/>
    <n v="0"/>
    <n v="0"/>
    <n v="0"/>
    <n v="0"/>
    <n v="3"/>
    <n v="11"/>
    <x v="0"/>
    <x v="2"/>
    <n v="2282"/>
    <n v="0"/>
    <n v="0"/>
    <n v="0"/>
    <n v="1"/>
    <n v="0"/>
    <n v="0"/>
    <n v="0"/>
    <n v="0"/>
    <n v="0"/>
    <n v="1"/>
    <x v="152"/>
    <n v="32"/>
    <n v="0"/>
    <x v="3"/>
    <s v=""/>
    <n v="26"/>
    <s v=""/>
    <s v=""/>
    <s v=""/>
  </r>
  <r>
    <s v="X1576"/>
    <x v="1787"/>
    <n v="1"/>
    <n v="0"/>
    <x v="1"/>
    <n v="56"/>
    <n v="29"/>
    <n v="0"/>
    <n v="25"/>
    <n v="2"/>
    <n v="2"/>
    <n v="3"/>
    <n v="4"/>
    <n v="2"/>
    <n v="1"/>
    <n v="4"/>
    <n v="4"/>
    <n v="0"/>
    <n v="0"/>
    <n v="0"/>
    <n v="0"/>
    <n v="0"/>
    <n v="0"/>
    <n v="3"/>
    <n v="11"/>
    <x v="0"/>
    <x v="24"/>
    <n v="2318"/>
    <n v="0"/>
    <n v="0"/>
    <n v="0"/>
    <n v="1"/>
    <n v="0"/>
    <n v="0"/>
    <n v="0"/>
    <n v="0"/>
    <n v="1"/>
    <n v="0"/>
    <x v="624"/>
    <n v="55"/>
    <n v="0"/>
    <x v="3"/>
    <s v=""/>
    <n v="29"/>
    <s v=""/>
    <s v=""/>
    <s v=""/>
  </r>
  <r>
    <s v="X1578"/>
    <x v="1788"/>
    <n v="1"/>
    <n v="2"/>
    <x v="3"/>
    <n v="33"/>
    <n v="24"/>
    <n v="4"/>
    <n v="22"/>
    <n v="0"/>
    <n v="2"/>
    <n v="9"/>
    <n v="4"/>
    <n v="3"/>
    <n v="1"/>
    <n v="3"/>
    <n v="5"/>
    <n v="0"/>
    <n v="0"/>
    <n v="0"/>
    <n v="0"/>
    <n v="0"/>
    <n v="0"/>
    <n v="3"/>
    <n v="11"/>
    <x v="0"/>
    <x v="23"/>
    <n v="2256"/>
    <n v="0"/>
    <n v="0"/>
    <n v="0"/>
    <n v="1"/>
    <n v="0"/>
    <n v="0"/>
    <n v="0"/>
    <n v="0"/>
    <n v="1"/>
    <n v="0"/>
    <x v="624"/>
    <n v="43"/>
    <n v="0"/>
    <x v="3"/>
    <s v=""/>
    <n v="24"/>
    <s v=""/>
    <s v=""/>
    <s v=""/>
  </r>
  <r>
    <s v="X1582"/>
    <x v="1789"/>
    <n v="1"/>
    <n v="0"/>
    <x v="1"/>
    <n v="68"/>
    <n v="20"/>
    <n v="2"/>
    <n v="9"/>
    <n v="4"/>
    <n v="6"/>
    <n v="20"/>
    <n v="1"/>
    <n v="1"/>
    <n v="1"/>
    <n v="2"/>
    <n v="4"/>
    <n v="0"/>
    <n v="0"/>
    <n v="0"/>
    <n v="0"/>
    <n v="0"/>
    <n v="0"/>
    <n v="3"/>
    <n v="11"/>
    <x v="0"/>
    <x v="43"/>
    <n v="2307"/>
    <n v="0"/>
    <n v="0"/>
    <n v="0"/>
    <n v="1"/>
    <n v="0"/>
    <n v="0"/>
    <n v="0"/>
    <n v="1"/>
    <n v="0"/>
    <n v="0"/>
    <x v="624"/>
    <n v="21"/>
    <n v="0"/>
    <x v="3"/>
    <s v=""/>
    <n v="20"/>
    <s v=""/>
    <s v=""/>
    <s v=""/>
  </r>
  <r>
    <s v="X1596"/>
    <x v="1790"/>
    <n v="1"/>
    <n v="0"/>
    <x v="1"/>
    <n v="25"/>
    <n v="4"/>
    <n v="12"/>
    <n v="11"/>
    <n v="3"/>
    <n v="13"/>
    <n v="15"/>
    <n v="2"/>
    <n v="2"/>
    <n v="0"/>
    <n v="3"/>
    <n v="8"/>
    <n v="0"/>
    <n v="0"/>
    <n v="0"/>
    <n v="0"/>
    <n v="0"/>
    <n v="0"/>
    <n v="3"/>
    <n v="11"/>
    <x v="0"/>
    <x v="19"/>
    <n v="2660"/>
    <n v="0"/>
    <n v="0"/>
    <n v="0"/>
    <n v="1"/>
    <n v="0"/>
    <n v="0"/>
    <n v="0"/>
    <n v="1"/>
    <n v="0"/>
    <n v="0"/>
    <x v="626"/>
    <n v="28"/>
    <n v="0"/>
    <x v="3"/>
    <s v=""/>
    <n v="4"/>
    <s v=""/>
    <s v=""/>
    <s v=""/>
  </r>
  <r>
    <s v="X1597"/>
    <x v="1791"/>
    <n v="1"/>
    <n v="0"/>
    <x v="1"/>
    <n v="43"/>
    <n v="2"/>
    <n v="7"/>
    <n v="5"/>
    <n v="2"/>
    <n v="15"/>
    <n v="27"/>
    <n v="1"/>
    <n v="2"/>
    <n v="0"/>
    <n v="2"/>
    <n v="9"/>
    <n v="1"/>
    <n v="0"/>
    <n v="0"/>
    <n v="0"/>
    <n v="0"/>
    <n v="0"/>
    <n v="3"/>
    <n v="11"/>
    <x v="0"/>
    <x v="39"/>
    <n v="2826"/>
    <n v="0"/>
    <n v="0"/>
    <n v="0"/>
    <n v="1"/>
    <n v="0"/>
    <n v="0"/>
    <n v="1"/>
    <n v="0"/>
    <n v="0"/>
    <n v="0"/>
    <x v="626"/>
    <n v="4"/>
    <n v="1"/>
    <x v="3"/>
    <s v=""/>
    <n v="2"/>
    <s v=""/>
    <s v=""/>
    <s v=""/>
  </r>
  <r>
    <s v="X1618"/>
    <x v="1792"/>
    <n v="1"/>
    <n v="0"/>
    <x v="1"/>
    <n v="64"/>
    <n v="46"/>
    <n v="0"/>
    <n v="7"/>
    <n v="0"/>
    <n v="0"/>
    <n v="2"/>
    <n v="2"/>
    <n v="2"/>
    <n v="0"/>
    <n v="3"/>
    <n v="6"/>
    <n v="0"/>
    <n v="0"/>
    <n v="0"/>
    <n v="0"/>
    <n v="0"/>
    <n v="0"/>
    <n v="3"/>
    <n v="11"/>
    <x v="0"/>
    <x v="7"/>
    <n v="2246"/>
    <n v="0"/>
    <n v="0"/>
    <n v="0"/>
    <n v="1"/>
    <n v="0"/>
    <n v="0"/>
    <n v="0"/>
    <n v="1"/>
    <n v="0"/>
    <n v="0"/>
    <x v="156"/>
    <n v="51"/>
    <n v="0"/>
    <x v="3"/>
    <s v=""/>
    <n v="46"/>
    <s v=""/>
    <s v=""/>
    <s v=""/>
  </r>
  <r>
    <s v="X1622"/>
    <x v="1793"/>
    <n v="1"/>
    <n v="1"/>
    <x v="2"/>
    <n v="78"/>
    <n v="28"/>
    <n v="0"/>
    <n v="13"/>
    <n v="4"/>
    <n v="2"/>
    <n v="8"/>
    <n v="3"/>
    <n v="2"/>
    <n v="1"/>
    <n v="3"/>
    <n v="5"/>
    <n v="0"/>
    <n v="0"/>
    <n v="0"/>
    <n v="0"/>
    <n v="0"/>
    <n v="0"/>
    <n v="3"/>
    <n v="11"/>
    <x v="0"/>
    <x v="17"/>
    <n v="2455"/>
    <n v="0"/>
    <n v="0"/>
    <n v="0"/>
    <n v="1"/>
    <n v="0"/>
    <n v="0"/>
    <n v="0"/>
    <n v="0"/>
    <n v="1"/>
    <n v="0"/>
    <x v="156"/>
    <n v="39"/>
    <n v="0"/>
    <x v="3"/>
    <s v=""/>
    <n v="28"/>
    <s v=""/>
    <s v=""/>
    <s v=""/>
  </r>
  <r>
    <s v="X1626"/>
    <x v="1794"/>
    <n v="1"/>
    <n v="0"/>
    <x v="1"/>
    <n v="92"/>
    <n v="13"/>
    <n v="6"/>
    <n v="15"/>
    <n v="3"/>
    <n v="5"/>
    <n v="13"/>
    <n v="1"/>
    <n v="2"/>
    <n v="0"/>
    <n v="2"/>
    <n v="10"/>
    <n v="0"/>
    <n v="0"/>
    <n v="0"/>
    <n v="0"/>
    <n v="0"/>
    <n v="0"/>
    <n v="3"/>
    <n v="11"/>
    <x v="0"/>
    <x v="17"/>
    <n v="2560"/>
    <n v="0"/>
    <n v="0"/>
    <n v="0"/>
    <n v="1"/>
    <n v="0"/>
    <n v="0"/>
    <n v="0"/>
    <n v="1"/>
    <n v="0"/>
    <n v="0"/>
    <x v="156"/>
    <n v="29"/>
    <n v="0"/>
    <x v="3"/>
    <s v=""/>
    <n v="13"/>
    <s v=""/>
    <s v=""/>
    <s v=""/>
  </r>
  <r>
    <s v="X1629"/>
    <x v="1795"/>
    <n v="0"/>
    <n v="1"/>
    <x v="1"/>
    <n v="65"/>
    <n v="7"/>
    <n v="11"/>
    <n v="3"/>
    <n v="10"/>
    <n v="4"/>
    <n v="20"/>
    <n v="2"/>
    <n v="1"/>
    <n v="1"/>
    <n v="3"/>
    <n v="5"/>
    <n v="0"/>
    <n v="0"/>
    <n v="0"/>
    <n v="0"/>
    <n v="0"/>
    <n v="0"/>
    <n v="3"/>
    <n v="11"/>
    <x v="0"/>
    <x v="23"/>
    <n v="2621"/>
    <n v="0"/>
    <n v="0"/>
    <n v="0"/>
    <n v="1"/>
    <n v="0"/>
    <n v="0"/>
    <n v="0"/>
    <n v="1"/>
    <n v="0"/>
    <n v="0"/>
    <x v="156"/>
    <n v="15"/>
    <n v="0"/>
    <x v="3"/>
    <s v=""/>
    <n v="7"/>
    <s v=""/>
    <s v=""/>
    <s v=""/>
  </r>
  <r>
    <s v="X1630"/>
    <x v="1796"/>
    <n v="0"/>
    <n v="0"/>
    <x v="0"/>
    <n v="94"/>
    <n v="8"/>
    <n v="9"/>
    <n v="9"/>
    <n v="2"/>
    <n v="5"/>
    <n v="22"/>
    <n v="1"/>
    <n v="1"/>
    <n v="1"/>
    <n v="3"/>
    <n v="4"/>
    <n v="0"/>
    <n v="0"/>
    <n v="0"/>
    <n v="0"/>
    <n v="0"/>
    <n v="0"/>
    <n v="3"/>
    <n v="11"/>
    <x v="0"/>
    <x v="14"/>
    <n v="2472"/>
    <n v="0"/>
    <n v="0"/>
    <n v="0"/>
    <n v="1"/>
    <n v="0"/>
    <n v="0"/>
    <n v="0"/>
    <n v="1"/>
    <n v="0"/>
    <n v="0"/>
    <x v="156"/>
    <n v="11"/>
    <n v="0"/>
    <x v="3"/>
    <s v=""/>
    <n v="8"/>
    <s v=""/>
    <s v=""/>
    <s v=""/>
  </r>
  <r>
    <s v="X1634"/>
    <x v="1797"/>
    <n v="1"/>
    <n v="1"/>
    <x v="2"/>
    <n v="76"/>
    <n v="41"/>
    <n v="0"/>
    <n v="10"/>
    <n v="0"/>
    <n v="0"/>
    <n v="3"/>
    <n v="4"/>
    <n v="2"/>
    <n v="1"/>
    <n v="3"/>
    <n v="7"/>
    <n v="0"/>
    <n v="1"/>
    <n v="0"/>
    <n v="0"/>
    <n v="0"/>
    <n v="0"/>
    <n v="3"/>
    <n v="11"/>
    <x v="0"/>
    <x v="6"/>
    <n v="2257"/>
    <n v="0"/>
    <n v="0"/>
    <n v="0"/>
    <n v="1"/>
    <n v="0"/>
    <n v="0"/>
    <n v="0"/>
    <n v="1"/>
    <n v="0"/>
    <n v="0"/>
    <x v="157"/>
    <n v="48"/>
    <n v="1"/>
    <x v="3"/>
    <s v=""/>
    <n v="41"/>
    <s v=""/>
    <s v=""/>
    <s v=""/>
  </r>
  <r>
    <s v="X1636"/>
    <x v="1798"/>
    <n v="1"/>
    <n v="0"/>
    <x v="1"/>
    <n v="8"/>
    <n v="16"/>
    <n v="0"/>
    <n v="23"/>
    <n v="3"/>
    <n v="2"/>
    <n v="10"/>
    <n v="3"/>
    <n v="4"/>
    <n v="1"/>
    <n v="2"/>
    <n v="7"/>
    <n v="0"/>
    <n v="0"/>
    <n v="0"/>
    <n v="0"/>
    <n v="0"/>
    <n v="0"/>
    <n v="3"/>
    <n v="11"/>
    <x v="1"/>
    <x v="42"/>
    <n v="2286"/>
    <n v="0"/>
    <n v="0"/>
    <n v="0"/>
    <n v="1"/>
    <n v="0"/>
    <n v="0"/>
    <n v="0"/>
    <n v="1"/>
    <n v="0"/>
    <n v="0"/>
    <x v="157"/>
    <n v="34"/>
    <n v="0"/>
    <x v="3"/>
    <s v=""/>
    <n v="16"/>
    <s v=""/>
    <s v=""/>
    <s v=""/>
  </r>
  <r>
    <s v="X1638"/>
    <x v="1799"/>
    <n v="1"/>
    <n v="1"/>
    <x v="2"/>
    <n v="84"/>
    <n v="30"/>
    <n v="0"/>
    <n v="8"/>
    <n v="2"/>
    <n v="0"/>
    <n v="14"/>
    <n v="1"/>
    <n v="1"/>
    <n v="1"/>
    <n v="2"/>
    <n v="6"/>
    <n v="0"/>
    <n v="0"/>
    <n v="0"/>
    <n v="0"/>
    <n v="0"/>
    <n v="0"/>
    <n v="3"/>
    <n v="11"/>
    <x v="0"/>
    <x v="26"/>
    <n v="2208"/>
    <n v="0"/>
    <n v="0"/>
    <n v="0"/>
    <n v="1"/>
    <n v="0"/>
    <n v="0"/>
    <n v="0"/>
    <n v="0"/>
    <n v="1"/>
    <n v="0"/>
    <x v="157"/>
    <n v="26"/>
    <n v="0"/>
    <x v="3"/>
    <s v=""/>
    <n v="30"/>
    <s v=""/>
    <s v=""/>
    <s v=""/>
  </r>
  <r>
    <s v="X1640"/>
    <x v="1800"/>
    <n v="1"/>
    <n v="1"/>
    <x v="2"/>
    <n v="97"/>
    <n v="25"/>
    <n v="0"/>
    <n v="11"/>
    <n v="3"/>
    <n v="0"/>
    <n v="15"/>
    <n v="1"/>
    <n v="1"/>
    <n v="0"/>
    <n v="3"/>
    <n v="4"/>
    <n v="0"/>
    <n v="0"/>
    <n v="0"/>
    <n v="0"/>
    <n v="0"/>
    <n v="0"/>
    <n v="3"/>
    <n v="11"/>
    <x v="0"/>
    <x v="32"/>
    <n v="2162"/>
    <n v="0"/>
    <n v="0"/>
    <n v="0"/>
    <n v="1"/>
    <n v="0"/>
    <n v="0"/>
    <n v="0"/>
    <n v="1"/>
    <n v="0"/>
    <n v="0"/>
    <x v="157"/>
    <n v="24"/>
    <n v="0"/>
    <x v="3"/>
    <s v=""/>
    <n v="25"/>
    <s v=""/>
    <s v=""/>
    <s v=""/>
  </r>
  <r>
    <s v="X1643"/>
    <x v="1801"/>
    <n v="1"/>
    <n v="0"/>
    <x v="1"/>
    <n v="46"/>
    <n v="1"/>
    <n v="9"/>
    <n v="8"/>
    <n v="11"/>
    <n v="3"/>
    <n v="22"/>
    <n v="3"/>
    <n v="3"/>
    <n v="0"/>
    <n v="3"/>
    <n v="8"/>
    <n v="0"/>
    <n v="0"/>
    <n v="0"/>
    <n v="0"/>
    <n v="0"/>
    <n v="0"/>
    <n v="3"/>
    <n v="11"/>
    <x v="0"/>
    <x v="11"/>
    <n v="2393"/>
    <n v="0"/>
    <n v="0"/>
    <n v="0"/>
    <n v="1"/>
    <n v="0"/>
    <n v="1"/>
    <n v="0"/>
    <n v="0"/>
    <n v="0"/>
    <n v="0"/>
    <x v="157"/>
    <n v="10"/>
    <n v="0"/>
    <x v="3"/>
    <s v=""/>
    <n v="1"/>
    <s v=""/>
    <s v=""/>
    <s v=""/>
  </r>
  <r>
    <s v="X1645"/>
    <x v="1802"/>
    <n v="1"/>
    <n v="0"/>
    <x v="1"/>
    <n v="26"/>
    <n v="11"/>
    <n v="4"/>
    <n v="20"/>
    <n v="10"/>
    <n v="3"/>
    <n v="5"/>
    <n v="2"/>
    <n v="2"/>
    <n v="0"/>
    <n v="4"/>
    <n v="6"/>
    <n v="0"/>
    <n v="0"/>
    <n v="0"/>
    <n v="0"/>
    <n v="0"/>
    <n v="0"/>
    <n v="3"/>
    <n v="11"/>
    <x v="0"/>
    <x v="43"/>
    <n v="2298"/>
    <n v="0"/>
    <n v="0"/>
    <n v="0"/>
    <n v="1"/>
    <n v="0"/>
    <n v="0"/>
    <n v="0"/>
    <n v="1"/>
    <n v="0"/>
    <n v="0"/>
    <x v="158"/>
    <n v="43"/>
    <n v="0"/>
    <x v="3"/>
    <s v=""/>
    <n v="11"/>
    <s v=""/>
    <s v=""/>
    <s v=""/>
  </r>
  <r>
    <s v="X1647"/>
    <x v="1803"/>
    <n v="1"/>
    <n v="0"/>
    <x v="1"/>
    <n v="88"/>
    <n v="7"/>
    <n v="6"/>
    <n v="13"/>
    <n v="7"/>
    <n v="6"/>
    <n v="14"/>
    <n v="1"/>
    <n v="1"/>
    <n v="0"/>
    <n v="3"/>
    <n v="9"/>
    <n v="1"/>
    <n v="0"/>
    <n v="0"/>
    <n v="0"/>
    <n v="0"/>
    <n v="0"/>
    <n v="3"/>
    <n v="11"/>
    <x v="0"/>
    <x v="39"/>
    <n v="2362"/>
    <n v="0"/>
    <n v="0"/>
    <n v="0"/>
    <n v="1"/>
    <n v="0"/>
    <n v="0"/>
    <n v="0"/>
    <n v="1"/>
    <n v="0"/>
    <n v="0"/>
    <x v="158"/>
    <n v="25"/>
    <n v="1"/>
    <x v="3"/>
    <s v=""/>
    <n v="7"/>
    <s v=""/>
    <s v=""/>
    <s v=""/>
  </r>
  <r>
    <s v="X1651"/>
    <x v="721"/>
    <n v="1"/>
    <n v="0"/>
    <x v="1"/>
    <n v="7"/>
    <n v="2"/>
    <n v="8"/>
    <n v="11"/>
    <n v="3"/>
    <n v="8"/>
    <n v="21"/>
    <n v="4"/>
    <n v="3"/>
    <n v="2"/>
    <n v="2"/>
    <n v="7"/>
    <n v="0"/>
    <n v="0"/>
    <n v="0"/>
    <n v="0"/>
    <n v="0"/>
    <n v="0"/>
    <n v="3"/>
    <n v="11"/>
    <x v="0"/>
    <x v="35"/>
    <n v="2577"/>
    <n v="0"/>
    <n v="0"/>
    <n v="0"/>
    <n v="1"/>
    <n v="0"/>
    <n v="1"/>
    <n v="0"/>
    <n v="0"/>
    <n v="0"/>
    <n v="0"/>
    <x v="158"/>
    <n v="11"/>
    <n v="0"/>
    <x v="3"/>
    <s v=""/>
    <n v="2"/>
    <s v=""/>
    <s v=""/>
    <s v=""/>
  </r>
  <r>
    <s v="X1653"/>
    <x v="1804"/>
    <n v="1"/>
    <n v="0"/>
    <x v="1"/>
    <n v="67"/>
    <n v="18"/>
    <n v="3"/>
    <n v="19"/>
    <n v="3"/>
    <n v="3"/>
    <n v="6"/>
    <n v="2"/>
    <n v="2"/>
    <n v="0"/>
    <n v="3"/>
    <n v="8"/>
    <n v="0"/>
    <n v="0"/>
    <n v="0"/>
    <n v="0"/>
    <n v="0"/>
    <n v="0"/>
    <n v="3"/>
    <n v="11"/>
    <x v="0"/>
    <x v="7"/>
    <n v="2624"/>
    <n v="0"/>
    <n v="0"/>
    <n v="0"/>
    <n v="1"/>
    <n v="0"/>
    <n v="0"/>
    <n v="0"/>
    <n v="1"/>
    <n v="0"/>
    <n v="0"/>
    <x v="159"/>
    <n v="40"/>
    <n v="0"/>
    <x v="3"/>
    <s v=""/>
    <n v="18"/>
    <s v=""/>
    <s v=""/>
    <s v=""/>
  </r>
  <r>
    <s v="X1656"/>
    <x v="1805"/>
    <n v="0"/>
    <n v="0"/>
    <x v="0"/>
    <n v="11"/>
    <n v="20"/>
    <n v="6"/>
    <n v="5"/>
    <n v="0"/>
    <n v="9"/>
    <n v="12"/>
    <n v="1"/>
    <n v="1"/>
    <n v="0"/>
    <n v="3"/>
    <n v="7"/>
    <n v="1"/>
    <n v="0"/>
    <n v="0"/>
    <n v="0"/>
    <n v="0"/>
    <n v="0"/>
    <n v="3"/>
    <n v="11"/>
    <x v="0"/>
    <x v="43"/>
    <n v="2519"/>
    <n v="0"/>
    <n v="0"/>
    <n v="0"/>
    <n v="1"/>
    <n v="0"/>
    <n v="1"/>
    <n v="0"/>
    <n v="0"/>
    <n v="0"/>
    <n v="0"/>
    <x v="159"/>
    <n v="28"/>
    <n v="1"/>
    <x v="3"/>
    <s v=""/>
    <n v="20"/>
    <s v=""/>
    <s v=""/>
    <s v=""/>
  </r>
  <r>
    <s v="X1667"/>
    <x v="1806"/>
    <n v="1"/>
    <n v="0"/>
    <x v="1"/>
    <n v="92"/>
    <n v="6"/>
    <n v="2"/>
    <n v="18"/>
    <n v="2"/>
    <n v="8"/>
    <n v="14"/>
    <n v="1"/>
    <n v="2"/>
    <n v="0"/>
    <n v="3"/>
    <n v="4"/>
    <n v="0"/>
    <n v="0"/>
    <n v="0"/>
    <n v="0"/>
    <n v="0"/>
    <n v="0"/>
    <n v="3"/>
    <n v="11"/>
    <x v="0"/>
    <x v="11"/>
    <n v="2364"/>
    <n v="0"/>
    <n v="0"/>
    <n v="0"/>
    <n v="1"/>
    <n v="0"/>
    <n v="0"/>
    <n v="0"/>
    <n v="1"/>
    <n v="0"/>
    <n v="0"/>
    <x v="627"/>
    <n v="22"/>
    <n v="0"/>
    <x v="3"/>
    <s v=""/>
    <n v="6"/>
    <s v=""/>
    <s v=""/>
    <s v=""/>
  </r>
  <r>
    <s v="X1669"/>
    <x v="1807"/>
    <n v="1"/>
    <n v="0"/>
    <x v="1"/>
    <n v="10"/>
    <n v="2"/>
    <n v="5"/>
    <n v="7"/>
    <n v="0"/>
    <n v="18"/>
    <n v="18"/>
    <n v="2"/>
    <n v="2"/>
    <n v="0"/>
    <n v="3"/>
    <n v="7"/>
    <n v="0"/>
    <n v="0"/>
    <n v="0"/>
    <n v="0"/>
    <n v="0"/>
    <n v="0"/>
    <n v="3"/>
    <n v="11"/>
    <x v="0"/>
    <x v="8"/>
    <n v="2429"/>
    <n v="0"/>
    <n v="0"/>
    <n v="0"/>
    <n v="1"/>
    <n v="0"/>
    <n v="1"/>
    <n v="0"/>
    <n v="0"/>
    <n v="0"/>
    <n v="0"/>
    <x v="627"/>
    <n v="14"/>
    <n v="0"/>
    <x v="3"/>
    <s v=""/>
    <n v="2"/>
    <s v=""/>
    <s v=""/>
    <s v=""/>
  </r>
  <r>
    <s v="X1671"/>
    <x v="1808"/>
    <n v="1"/>
    <n v="0"/>
    <x v="1"/>
    <n v="97"/>
    <n v="20"/>
    <n v="2"/>
    <n v="14"/>
    <n v="3"/>
    <n v="0"/>
    <n v="10"/>
    <n v="1"/>
    <n v="2"/>
    <n v="0"/>
    <n v="2"/>
    <n v="9"/>
    <n v="0"/>
    <n v="0"/>
    <n v="0"/>
    <n v="0"/>
    <n v="0"/>
    <n v="0"/>
    <n v="3"/>
    <n v="11"/>
    <x v="0"/>
    <x v="16"/>
    <n v="2406"/>
    <n v="0"/>
    <n v="0"/>
    <n v="0"/>
    <n v="1"/>
    <n v="0"/>
    <n v="0"/>
    <n v="0"/>
    <n v="0"/>
    <n v="0"/>
    <n v="1"/>
    <x v="161"/>
    <n v="29"/>
    <n v="0"/>
    <x v="3"/>
    <s v=""/>
    <n v="20"/>
    <s v=""/>
    <s v=""/>
    <s v=""/>
  </r>
  <r>
    <s v="X1673"/>
    <x v="1809"/>
    <n v="0"/>
    <n v="2"/>
    <x v="2"/>
    <n v="54"/>
    <n v="35"/>
    <n v="0"/>
    <n v="4"/>
    <n v="0"/>
    <n v="0"/>
    <n v="10"/>
    <n v="1"/>
    <n v="1"/>
    <n v="1"/>
    <n v="2"/>
    <n v="5"/>
    <n v="1"/>
    <n v="0"/>
    <n v="0"/>
    <n v="0"/>
    <n v="0"/>
    <n v="0"/>
    <n v="3"/>
    <n v="11"/>
    <x v="0"/>
    <x v="29"/>
    <n v="2292"/>
    <n v="0"/>
    <n v="0"/>
    <n v="0"/>
    <n v="1"/>
    <n v="0"/>
    <n v="0"/>
    <n v="0"/>
    <n v="0"/>
    <n v="0"/>
    <n v="1"/>
    <x v="161"/>
    <n v="29"/>
    <n v="1"/>
    <x v="3"/>
    <s v=""/>
    <n v="35"/>
    <s v=""/>
    <s v=""/>
    <s v=""/>
  </r>
  <r>
    <s v="X1675"/>
    <x v="1810"/>
    <n v="1"/>
    <n v="1"/>
    <x v="2"/>
    <n v="68"/>
    <n v="28"/>
    <n v="0"/>
    <n v="6"/>
    <n v="1"/>
    <n v="1"/>
    <n v="13"/>
    <n v="1"/>
    <n v="1"/>
    <n v="0"/>
    <n v="0"/>
    <n v="20"/>
    <n v="1"/>
    <n v="0"/>
    <n v="0"/>
    <n v="0"/>
    <n v="0"/>
    <n v="0"/>
    <n v="3"/>
    <n v="11"/>
    <x v="0"/>
    <x v="15"/>
    <n v="2267"/>
    <n v="0"/>
    <n v="0"/>
    <n v="0"/>
    <n v="1"/>
    <n v="0"/>
    <n v="0"/>
    <n v="0"/>
    <n v="0"/>
    <n v="0"/>
    <n v="1"/>
    <x v="161"/>
    <n v="23"/>
    <n v="1"/>
    <x v="3"/>
    <s v=""/>
    <n v="28"/>
    <s v=""/>
    <s v=""/>
    <s v=""/>
  </r>
  <r>
    <s v="X1676"/>
    <x v="1811"/>
    <n v="1"/>
    <n v="0"/>
    <x v="1"/>
    <n v="9"/>
    <n v="12"/>
    <n v="6"/>
    <n v="2"/>
    <n v="11"/>
    <n v="2"/>
    <n v="16"/>
    <n v="1"/>
    <n v="1"/>
    <n v="0"/>
    <n v="3"/>
    <n v="4"/>
    <n v="0"/>
    <n v="0"/>
    <n v="0"/>
    <n v="0"/>
    <n v="0"/>
    <n v="0"/>
    <n v="3"/>
    <n v="11"/>
    <x v="0"/>
    <x v="11"/>
    <n v="2309"/>
    <n v="0"/>
    <n v="0"/>
    <n v="0"/>
    <n v="1"/>
    <n v="0"/>
    <n v="0"/>
    <n v="0"/>
    <n v="1"/>
    <n v="0"/>
    <n v="0"/>
    <x v="161"/>
    <n v="17"/>
    <n v="0"/>
    <x v="3"/>
    <s v=""/>
    <n v="12"/>
    <s v=""/>
    <s v=""/>
    <s v=""/>
  </r>
  <r>
    <s v="X1684"/>
    <x v="1812"/>
    <n v="1"/>
    <n v="0"/>
    <x v="1"/>
    <n v="45"/>
    <n v="9"/>
    <n v="4"/>
    <n v="18"/>
    <n v="7"/>
    <n v="5"/>
    <n v="5"/>
    <n v="2"/>
    <n v="2"/>
    <n v="0"/>
    <n v="3"/>
    <n v="7"/>
    <n v="0"/>
    <n v="0"/>
    <n v="0"/>
    <n v="0"/>
    <n v="0"/>
    <n v="0"/>
    <n v="3"/>
    <n v="11"/>
    <x v="0"/>
    <x v="16"/>
    <n v="2662"/>
    <n v="0"/>
    <n v="0"/>
    <n v="0"/>
    <n v="1"/>
    <n v="0"/>
    <n v="0"/>
    <n v="0"/>
    <n v="1"/>
    <n v="0"/>
    <n v="0"/>
    <x v="162"/>
    <n v="38"/>
    <n v="0"/>
    <x v="3"/>
    <s v=""/>
    <n v="9"/>
    <s v=""/>
    <s v=""/>
    <s v=""/>
  </r>
  <r>
    <s v="X1685"/>
    <x v="1813"/>
    <n v="1"/>
    <n v="0"/>
    <x v="1"/>
    <n v="38"/>
    <n v="16"/>
    <n v="0"/>
    <n v="17"/>
    <n v="6"/>
    <n v="3"/>
    <n v="6"/>
    <n v="2"/>
    <n v="1"/>
    <n v="0"/>
    <n v="3"/>
    <n v="9"/>
    <n v="0"/>
    <n v="0"/>
    <n v="0"/>
    <n v="0"/>
    <n v="0"/>
    <n v="0"/>
    <n v="3"/>
    <n v="11"/>
    <x v="0"/>
    <x v="47"/>
    <n v="2830"/>
    <n v="0"/>
    <n v="0"/>
    <n v="0"/>
    <n v="1"/>
    <n v="0"/>
    <n v="0"/>
    <n v="0"/>
    <n v="1"/>
    <n v="0"/>
    <n v="0"/>
    <x v="162"/>
    <n v="36"/>
    <n v="0"/>
    <x v="3"/>
    <s v=""/>
    <n v="16"/>
    <s v=""/>
    <s v=""/>
    <s v=""/>
  </r>
  <r>
    <s v="X1690"/>
    <x v="1814"/>
    <n v="1"/>
    <n v="0"/>
    <x v="1"/>
    <n v="81"/>
    <n v="16"/>
    <n v="3"/>
    <n v="15"/>
    <n v="2"/>
    <n v="1"/>
    <n v="11"/>
    <n v="1"/>
    <n v="1"/>
    <n v="0"/>
    <n v="3"/>
    <n v="7"/>
    <n v="0"/>
    <n v="0"/>
    <n v="0"/>
    <n v="0"/>
    <n v="0"/>
    <n v="0"/>
    <n v="3"/>
    <n v="11"/>
    <x v="0"/>
    <x v="35"/>
    <n v="2412"/>
    <n v="0"/>
    <n v="0"/>
    <n v="0"/>
    <n v="1"/>
    <n v="0"/>
    <n v="0"/>
    <n v="0"/>
    <n v="1"/>
    <n v="0"/>
    <n v="0"/>
    <x v="162"/>
    <n v="26"/>
    <n v="0"/>
    <x v="3"/>
    <s v=""/>
    <n v="16"/>
    <s v=""/>
    <s v=""/>
    <s v=""/>
  </r>
  <r>
    <s v="X1694"/>
    <x v="1815"/>
    <n v="1"/>
    <n v="1"/>
    <x v="2"/>
    <n v="96"/>
    <n v="18"/>
    <n v="2"/>
    <n v="19"/>
    <n v="0"/>
    <n v="2"/>
    <n v="6"/>
    <n v="5"/>
    <n v="3"/>
    <n v="0"/>
    <n v="4"/>
    <n v="7"/>
    <n v="0"/>
    <n v="0"/>
    <n v="0"/>
    <n v="0"/>
    <n v="0"/>
    <n v="0"/>
    <n v="3"/>
    <n v="11"/>
    <x v="0"/>
    <x v="23"/>
    <n v="2293"/>
    <n v="0"/>
    <n v="0"/>
    <n v="0"/>
    <n v="1"/>
    <n v="0"/>
    <n v="0"/>
    <n v="0"/>
    <n v="0"/>
    <n v="1"/>
    <n v="0"/>
    <x v="628"/>
    <n v="35"/>
    <n v="0"/>
    <x v="3"/>
    <s v=""/>
    <n v="18"/>
    <s v=""/>
    <s v=""/>
    <s v=""/>
  </r>
  <r>
    <s v="X1698"/>
    <x v="1816"/>
    <n v="1"/>
    <n v="1"/>
    <x v="2"/>
    <n v="54"/>
    <n v="9"/>
    <n v="0"/>
    <n v="16"/>
    <n v="6"/>
    <n v="6"/>
    <n v="10"/>
    <n v="1"/>
    <n v="1"/>
    <n v="0"/>
    <n v="3"/>
    <n v="8"/>
    <n v="0"/>
    <n v="0"/>
    <n v="0"/>
    <n v="0"/>
    <n v="0"/>
    <n v="0"/>
    <n v="3"/>
    <n v="11"/>
    <x v="0"/>
    <x v="0"/>
    <n v="2411"/>
    <n v="0"/>
    <n v="0"/>
    <n v="0"/>
    <n v="1"/>
    <n v="0"/>
    <n v="1"/>
    <n v="0"/>
    <n v="0"/>
    <n v="0"/>
    <n v="0"/>
    <x v="628"/>
    <n v="27"/>
    <n v="0"/>
    <x v="3"/>
    <s v=""/>
    <n v="9"/>
    <s v=""/>
    <s v=""/>
    <s v=""/>
  </r>
  <r>
    <s v="X1700"/>
    <x v="1817"/>
    <n v="1"/>
    <n v="0"/>
    <x v="1"/>
    <n v="51"/>
    <n v="5"/>
    <n v="2"/>
    <n v="16"/>
    <n v="3"/>
    <n v="2"/>
    <n v="19"/>
    <n v="2"/>
    <n v="1"/>
    <n v="1"/>
    <n v="2"/>
    <n v="8"/>
    <n v="0"/>
    <n v="0"/>
    <n v="0"/>
    <n v="0"/>
    <n v="0"/>
    <n v="0"/>
    <n v="3"/>
    <n v="11"/>
    <x v="1"/>
    <x v="43"/>
    <n v="2826"/>
    <n v="0"/>
    <n v="0"/>
    <n v="0"/>
    <n v="1"/>
    <n v="0"/>
    <n v="0"/>
    <n v="0"/>
    <n v="1"/>
    <n v="0"/>
    <n v="0"/>
    <x v="628"/>
    <n v="9"/>
    <n v="0"/>
    <x v="3"/>
    <s v=""/>
    <n v="5"/>
    <s v=""/>
    <s v=""/>
    <s v=""/>
  </r>
  <r>
    <s v="X1701"/>
    <x v="1818"/>
    <n v="1"/>
    <n v="0"/>
    <x v="1"/>
    <n v="19"/>
    <n v="14"/>
    <n v="0"/>
    <n v="24"/>
    <n v="3"/>
    <n v="3"/>
    <n v="2"/>
    <n v="1"/>
    <n v="3"/>
    <n v="0"/>
    <n v="2"/>
    <n v="9"/>
    <n v="0"/>
    <n v="0"/>
    <n v="0"/>
    <n v="0"/>
    <n v="0"/>
    <n v="0"/>
    <n v="3"/>
    <n v="11"/>
    <x v="1"/>
    <x v="24"/>
    <n v="2547"/>
    <n v="0"/>
    <n v="0"/>
    <n v="0"/>
    <n v="1"/>
    <n v="0"/>
    <n v="0"/>
    <n v="0"/>
    <n v="0"/>
    <n v="0"/>
    <n v="1"/>
    <x v="163"/>
    <n v="42"/>
    <n v="0"/>
    <x v="3"/>
    <s v=""/>
    <n v="14"/>
    <s v=""/>
    <s v=""/>
    <s v=""/>
  </r>
  <r>
    <s v="X1702"/>
    <x v="1818"/>
    <n v="1"/>
    <n v="0"/>
    <x v="1"/>
    <n v="19"/>
    <n v="14"/>
    <n v="0"/>
    <n v="24"/>
    <n v="3"/>
    <n v="3"/>
    <n v="2"/>
    <n v="1"/>
    <n v="3"/>
    <n v="0"/>
    <n v="2"/>
    <n v="9"/>
    <n v="0"/>
    <n v="0"/>
    <n v="0"/>
    <n v="0"/>
    <n v="0"/>
    <n v="0"/>
    <n v="3"/>
    <n v="11"/>
    <x v="0"/>
    <x v="24"/>
    <n v="2547"/>
    <n v="0"/>
    <n v="0"/>
    <n v="0"/>
    <n v="1"/>
    <n v="0"/>
    <n v="0"/>
    <n v="0"/>
    <n v="0"/>
    <n v="0"/>
    <n v="1"/>
    <x v="163"/>
    <n v="42"/>
    <n v="0"/>
    <x v="3"/>
    <s v=""/>
    <n v="14"/>
    <s v=""/>
    <s v=""/>
    <s v=""/>
  </r>
  <r>
    <s v="X1703"/>
    <x v="1819"/>
    <n v="1"/>
    <n v="0"/>
    <x v="1"/>
    <n v="78"/>
    <n v="26"/>
    <n v="0"/>
    <n v="15"/>
    <n v="2"/>
    <n v="1"/>
    <n v="2"/>
    <n v="2"/>
    <n v="3"/>
    <n v="0"/>
    <n v="3"/>
    <n v="8"/>
    <n v="0"/>
    <n v="0"/>
    <n v="0"/>
    <n v="0"/>
    <n v="0"/>
    <n v="0"/>
    <n v="3"/>
    <n v="11"/>
    <x v="0"/>
    <x v="10"/>
    <n v="2194"/>
    <n v="0"/>
    <n v="0"/>
    <n v="0"/>
    <n v="1"/>
    <n v="0"/>
    <n v="0"/>
    <n v="0"/>
    <n v="0"/>
    <n v="0"/>
    <n v="1"/>
    <x v="163"/>
    <n v="42"/>
    <n v="0"/>
    <x v="3"/>
    <s v=""/>
    <n v="26"/>
    <s v=""/>
    <s v=""/>
    <s v=""/>
  </r>
  <r>
    <s v="X1708"/>
    <x v="1820"/>
    <n v="1"/>
    <n v="1"/>
    <x v="2"/>
    <n v="25"/>
    <n v="38"/>
    <n v="0"/>
    <n v="2"/>
    <n v="0"/>
    <n v="0"/>
    <n v="6"/>
    <n v="1"/>
    <n v="1"/>
    <n v="0"/>
    <n v="3"/>
    <n v="7"/>
    <n v="1"/>
    <n v="0"/>
    <n v="0"/>
    <n v="0"/>
    <n v="1"/>
    <n v="0"/>
    <n v="3"/>
    <n v="11"/>
    <x v="0"/>
    <x v="18"/>
    <n v="2236"/>
    <n v="0"/>
    <n v="0"/>
    <n v="0"/>
    <n v="1"/>
    <n v="0"/>
    <n v="0"/>
    <n v="0"/>
    <n v="0"/>
    <n v="0"/>
    <n v="1"/>
    <x v="163"/>
    <n v="34"/>
    <n v="2"/>
    <x v="3"/>
    <s v=""/>
    <n v="38"/>
    <s v=""/>
    <s v=""/>
    <s v=""/>
  </r>
  <r>
    <s v="X1709"/>
    <x v="1821"/>
    <n v="0"/>
    <n v="1"/>
    <x v="1"/>
    <n v="49"/>
    <n v="31"/>
    <n v="0"/>
    <n v="7"/>
    <n v="2"/>
    <n v="0"/>
    <n v="6"/>
    <n v="1"/>
    <n v="1"/>
    <n v="0"/>
    <n v="3"/>
    <n v="5"/>
    <n v="0"/>
    <n v="0"/>
    <n v="0"/>
    <n v="0"/>
    <n v="0"/>
    <n v="0"/>
    <n v="3"/>
    <n v="11"/>
    <x v="0"/>
    <x v="34"/>
    <n v="2532"/>
    <n v="0"/>
    <n v="0"/>
    <n v="0"/>
    <n v="1"/>
    <n v="0"/>
    <n v="0"/>
    <n v="0"/>
    <n v="0"/>
    <n v="1"/>
    <n v="0"/>
    <x v="163"/>
    <n v="34"/>
    <n v="0"/>
    <x v="3"/>
    <s v=""/>
    <n v="31"/>
    <s v=""/>
    <s v=""/>
    <s v=""/>
  </r>
  <r>
    <s v="X1721"/>
    <x v="1822"/>
    <n v="1"/>
    <n v="0"/>
    <x v="1"/>
    <n v="55"/>
    <n v="4"/>
    <n v="0"/>
    <n v="16"/>
    <n v="17"/>
    <n v="4"/>
    <n v="4"/>
    <n v="3"/>
    <n v="4"/>
    <n v="0"/>
    <n v="3"/>
    <n v="7"/>
    <n v="0"/>
    <n v="0"/>
    <n v="0"/>
    <n v="0"/>
    <n v="0"/>
    <n v="0"/>
    <n v="3"/>
    <n v="11"/>
    <x v="0"/>
    <x v="26"/>
    <n v="2177"/>
    <n v="0"/>
    <n v="0"/>
    <n v="0"/>
    <n v="1"/>
    <n v="0"/>
    <n v="0"/>
    <n v="0"/>
    <n v="1"/>
    <n v="0"/>
    <n v="0"/>
    <x v="164"/>
    <n v="37"/>
    <n v="0"/>
    <x v="3"/>
    <s v=""/>
    <n v="4"/>
    <s v=""/>
    <s v=""/>
    <s v=""/>
  </r>
  <r>
    <s v="X1738"/>
    <x v="1823"/>
    <n v="1"/>
    <n v="0"/>
    <x v="1"/>
    <n v="43"/>
    <n v="2"/>
    <n v="13"/>
    <n v="6"/>
    <n v="7"/>
    <n v="5"/>
    <n v="11"/>
    <n v="3"/>
    <n v="3"/>
    <n v="0"/>
    <n v="3"/>
    <n v="7"/>
    <n v="0"/>
    <n v="0"/>
    <n v="0"/>
    <n v="0"/>
    <n v="0"/>
    <n v="0"/>
    <n v="3"/>
    <n v="11"/>
    <x v="0"/>
    <x v="16"/>
    <n v="2170"/>
    <n v="0"/>
    <n v="0"/>
    <n v="0"/>
    <n v="1"/>
    <n v="0"/>
    <n v="0"/>
    <n v="0"/>
    <n v="1"/>
    <n v="0"/>
    <n v="0"/>
    <x v="165"/>
    <n v="22"/>
    <n v="0"/>
    <x v="3"/>
    <s v=""/>
    <n v="2"/>
    <s v=""/>
    <s v=""/>
    <s v=""/>
  </r>
  <r>
    <s v="X1743"/>
    <x v="1824"/>
    <n v="0"/>
    <n v="1"/>
    <x v="1"/>
    <n v="68"/>
    <n v="19"/>
    <n v="1"/>
    <n v="14"/>
    <n v="3"/>
    <n v="2"/>
    <n v="4"/>
    <n v="1"/>
    <n v="1"/>
    <n v="0"/>
    <n v="3"/>
    <n v="8"/>
    <n v="0"/>
    <n v="0"/>
    <n v="0"/>
    <n v="0"/>
    <n v="0"/>
    <n v="0"/>
    <n v="3"/>
    <n v="11"/>
    <x v="0"/>
    <x v="15"/>
    <n v="2690"/>
    <n v="0"/>
    <n v="0"/>
    <n v="0"/>
    <n v="1"/>
    <n v="0"/>
    <n v="0"/>
    <n v="0"/>
    <n v="1"/>
    <n v="0"/>
    <n v="0"/>
    <x v="166"/>
    <n v="35"/>
    <n v="0"/>
    <x v="3"/>
    <s v=""/>
    <n v="19"/>
    <s v=""/>
    <s v=""/>
    <s v=""/>
  </r>
  <r>
    <s v="X1748"/>
    <x v="1825"/>
    <n v="1"/>
    <n v="0"/>
    <x v="1"/>
    <n v="52"/>
    <n v="2"/>
    <n v="2"/>
    <n v="11"/>
    <n v="10"/>
    <n v="6"/>
    <n v="12"/>
    <n v="2"/>
    <n v="1"/>
    <n v="0"/>
    <n v="4"/>
    <n v="5"/>
    <n v="0"/>
    <n v="0"/>
    <n v="0"/>
    <n v="0"/>
    <n v="0"/>
    <n v="0"/>
    <n v="3"/>
    <n v="11"/>
    <x v="0"/>
    <x v="40"/>
    <n v="2215"/>
    <n v="0"/>
    <n v="0"/>
    <n v="0"/>
    <n v="1"/>
    <n v="0"/>
    <n v="1"/>
    <n v="0"/>
    <n v="0"/>
    <n v="0"/>
    <n v="0"/>
    <x v="166"/>
    <n v="19"/>
    <n v="0"/>
    <x v="3"/>
    <s v=""/>
    <n v="2"/>
    <s v=""/>
    <s v=""/>
    <s v=""/>
  </r>
  <r>
    <s v="X1749"/>
    <x v="1826"/>
    <n v="0"/>
    <n v="1"/>
    <x v="1"/>
    <n v="52"/>
    <n v="3"/>
    <n v="3"/>
    <n v="3"/>
    <n v="15"/>
    <n v="4"/>
    <n v="15"/>
    <n v="1"/>
    <n v="1"/>
    <n v="0"/>
    <n v="3"/>
    <n v="6"/>
    <n v="0"/>
    <n v="0"/>
    <n v="0"/>
    <n v="0"/>
    <n v="0"/>
    <n v="0"/>
    <n v="3"/>
    <n v="11"/>
    <x v="0"/>
    <x v="1"/>
    <n v="2728"/>
    <n v="0"/>
    <n v="0"/>
    <n v="0"/>
    <n v="1"/>
    <n v="0"/>
    <n v="0"/>
    <n v="1"/>
    <n v="0"/>
    <n v="0"/>
    <n v="0"/>
    <x v="166"/>
    <n v="13"/>
    <n v="0"/>
    <x v="3"/>
    <s v=""/>
    <n v="3"/>
    <s v=""/>
    <s v=""/>
    <s v=""/>
  </r>
  <r>
    <s v="X1753"/>
    <x v="1827"/>
    <n v="1"/>
    <n v="0"/>
    <x v="1"/>
    <n v="17"/>
    <n v="25"/>
    <n v="1"/>
    <n v="13"/>
    <n v="0"/>
    <n v="0"/>
    <n v="3"/>
    <n v="1"/>
    <n v="1"/>
    <n v="0"/>
    <n v="3"/>
    <n v="7"/>
    <n v="0"/>
    <n v="0"/>
    <n v="0"/>
    <n v="0"/>
    <n v="0"/>
    <n v="0"/>
    <n v="3"/>
    <n v="11"/>
    <x v="0"/>
    <x v="37"/>
    <n v="2278"/>
    <n v="0"/>
    <n v="0"/>
    <n v="0"/>
    <n v="1"/>
    <n v="0"/>
    <n v="0"/>
    <n v="0"/>
    <n v="0"/>
    <n v="0"/>
    <n v="1"/>
    <x v="167"/>
    <n v="36"/>
    <n v="0"/>
    <x v="3"/>
    <s v=""/>
    <n v="25"/>
    <s v=""/>
    <s v=""/>
    <s v=""/>
  </r>
  <r>
    <s v="X1756"/>
    <x v="1828"/>
    <n v="0"/>
    <n v="1"/>
    <x v="1"/>
    <n v="81"/>
    <n v="30"/>
    <n v="1"/>
    <n v="8"/>
    <n v="0"/>
    <n v="0"/>
    <n v="3"/>
    <n v="1"/>
    <n v="1"/>
    <n v="0"/>
    <n v="3"/>
    <n v="7"/>
    <n v="0"/>
    <n v="0"/>
    <n v="0"/>
    <n v="0"/>
    <n v="0"/>
    <n v="0"/>
    <n v="3"/>
    <n v="11"/>
    <x v="0"/>
    <x v="28"/>
    <n v="2292"/>
    <n v="0"/>
    <n v="0"/>
    <n v="0"/>
    <n v="1"/>
    <n v="0"/>
    <n v="0"/>
    <n v="0"/>
    <n v="0"/>
    <n v="0"/>
    <n v="1"/>
    <x v="167"/>
    <n v="36"/>
    <n v="0"/>
    <x v="3"/>
    <s v=""/>
    <n v="30"/>
    <s v=""/>
    <s v=""/>
    <s v=""/>
  </r>
  <r>
    <s v="X1763"/>
    <x v="1829"/>
    <n v="1"/>
    <n v="1"/>
    <x v="2"/>
    <n v="93"/>
    <n v="29"/>
    <n v="1"/>
    <n v="11"/>
    <n v="0"/>
    <n v="0"/>
    <n v="0"/>
    <n v="2"/>
    <n v="2"/>
    <n v="0"/>
    <n v="3"/>
    <n v="4"/>
    <n v="0"/>
    <n v="0"/>
    <n v="0"/>
    <n v="0"/>
    <n v="0"/>
    <n v="0"/>
    <n v="3"/>
    <n v="11"/>
    <x v="0"/>
    <x v="16"/>
    <n v="2692"/>
    <n v="0"/>
    <n v="0"/>
    <n v="0"/>
    <n v="1"/>
    <n v="0"/>
    <n v="0"/>
    <n v="0"/>
    <n v="1"/>
    <n v="0"/>
    <n v="0"/>
    <x v="629"/>
    <n v="41"/>
    <n v="0"/>
    <x v="3"/>
    <s v=""/>
    <n v="29"/>
    <s v=""/>
    <s v=""/>
    <s v=""/>
  </r>
  <r>
    <s v="X1764"/>
    <x v="1830"/>
    <n v="1"/>
    <n v="1"/>
    <x v="2"/>
    <n v="35"/>
    <n v="19"/>
    <n v="1"/>
    <n v="17"/>
    <n v="2"/>
    <n v="0"/>
    <n v="2"/>
    <n v="1"/>
    <n v="1"/>
    <n v="0"/>
    <n v="3"/>
    <n v="8"/>
    <n v="0"/>
    <n v="0"/>
    <n v="0"/>
    <n v="0"/>
    <n v="0"/>
    <n v="0"/>
    <n v="3"/>
    <n v="11"/>
    <x v="0"/>
    <x v="8"/>
    <n v="2719"/>
    <n v="0"/>
    <n v="0"/>
    <n v="0"/>
    <n v="1"/>
    <n v="0"/>
    <n v="0"/>
    <n v="0"/>
    <n v="1"/>
    <n v="0"/>
    <n v="0"/>
    <x v="629"/>
    <n v="37"/>
    <n v="0"/>
    <x v="3"/>
    <s v=""/>
    <n v="19"/>
    <s v=""/>
    <s v=""/>
    <s v=""/>
  </r>
  <r>
    <s v="X1771"/>
    <x v="1831"/>
    <n v="1"/>
    <n v="0"/>
    <x v="1"/>
    <n v="80"/>
    <n v="11"/>
    <n v="0"/>
    <n v="13"/>
    <n v="2"/>
    <n v="4"/>
    <n v="11"/>
    <n v="1"/>
    <n v="2"/>
    <n v="0"/>
    <n v="3"/>
    <n v="4"/>
    <n v="0"/>
    <n v="0"/>
    <n v="0"/>
    <n v="0"/>
    <n v="0"/>
    <n v="0"/>
    <n v="3"/>
    <n v="11"/>
    <x v="0"/>
    <x v="35"/>
    <n v="2209"/>
    <n v="0"/>
    <n v="0"/>
    <n v="0"/>
    <n v="1"/>
    <n v="0"/>
    <n v="0"/>
    <n v="0"/>
    <n v="0"/>
    <n v="0"/>
    <n v="1"/>
    <x v="629"/>
    <n v="19"/>
    <n v="0"/>
    <x v="3"/>
    <s v=""/>
    <n v="11"/>
    <s v=""/>
    <s v=""/>
    <s v=""/>
  </r>
  <r>
    <s v="X1773"/>
    <x v="723"/>
    <n v="1"/>
    <n v="0"/>
    <x v="1"/>
    <n v="71"/>
    <n v="13"/>
    <n v="2"/>
    <n v="18"/>
    <n v="6"/>
    <n v="1"/>
    <n v="0"/>
    <n v="2"/>
    <n v="2"/>
    <n v="0"/>
    <n v="3"/>
    <n v="8"/>
    <n v="0"/>
    <n v="0"/>
    <n v="0"/>
    <n v="0"/>
    <n v="0"/>
    <n v="0"/>
    <n v="3"/>
    <n v="11"/>
    <x v="0"/>
    <x v="28"/>
    <n v="2313"/>
    <n v="0"/>
    <n v="0"/>
    <n v="0"/>
    <n v="1"/>
    <n v="0"/>
    <n v="0"/>
    <n v="0"/>
    <n v="1"/>
    <n v="0"/>
    <n v="0"/>
    <x v="630"/>
    <n v="40"/>
    <n v="0"/>
    <x v="3"/>
    <s v=""/>
    <n v="13"/>
    <s v=""/>
    <s v=""/>
    <s v=""/>
  </r>
  <r>
    <s v="X1775"/>
    <x v="1832"/>
    <n v="1"/>
    <n v="1"/>
    <x v="2"/>
    <n v="49"/>
    <n v="27"/>
    <n v="2"/>
    <n v="10"/>
    <n v="0"/>
    <n v="0"/>
    <n v="1"/>
    <n v="2"/>
    <n v="1"/>
    <n v="0"/>
    <n v="3"/>
    <n v="8"/>
    <n v="0"/>
    <n v="0"/>
    <n v="0"/>
    <n v="0"/>
    <n v="0"/>
    <n v="0"/>
    <n v="3"/>
    <n v="11"/>
    <x v="0"/>
    <x v="25"/>
    <n v="2792"/>
    <n v="0"/>
    <n v="0"/>
    <n v="0"/>
    <n v="1"/>
    <n v="0"/>
    <n v="0"/>
    <n v="0"/>
    <n v="1"/>
    <n v="0"/>
    <n v="0"/>
    <x v="630"/>
    <n v="38"/>
    <n v="0"/>
    <x v="3"/>
    <s v=""/>
    <n v="27"/>
    <s v=""/>
    <s v=""/>
    <s v=""/>
  </r>
  <r>
    <s v="X1777"/>
    <x v="1833"/>
    <n v="1"/>
    <n v="0"/>
    <x v="1"/>
    <n v="86"/>
    <n v="23"/>
    <n v="0"/>
    <n v="11"/>
    <n v="2"/>
    <n v="1"/>
    <n v="3"/>
    <n v="1"/>
    <n v="1"/>
    <n v="0"/>
    <n v="3"/>
    <n v="5"/>
    <n v="0"/>
    <n v="0"/>
    <n v="0"/>
    <n v="0"/>
    <n v="0"/>
    <n v="0"/>
    <n v="3"/>
    <n v="11"/>
    <x v="0"/>
    <x v="38"/>
    <n v="2524"/>
    <n v="0"/>
    <n v="0"/>
    <n v="0"/>
    <n v="1"/>
    <n v="0"/>
    <n v="0"/>
    <n v="0"/>
    <n v="0"/>
    <n v="0"/>
    <n v="1"/>
    <x v="630"/>
    <n v="34"/>
    <n v="0"/>
    <x v="3"/>
    <s v=""/>
    <n v="23"/>
    <s v=""/>
    <s v=""/>
    <s v=""/>
  </r>
  <r>
    <s v="X1785"/>
    <x v="1834"/>
    <n v="1"/>
    <n v="0"/>
    <x v="1"/>
    <n v="47"/>
    <n v="18"/>
    <n v="0"/>
    <n v="9"/>
    <n v="0"/>
    <n v="1"/>
    <n v="11"/>
    <n v="1"/>
    <n v="1"/>
    <n v="0"/>
    <n v="3"/>
    <n v="6"/>
    <n v="0"/>
    <n v="0"/>
    <n v="0"/>
    <n v="0"/>
    <n v="0"/>
    <n v="0"/>
    <n v="3"/>
    <n v="11"/>
    <x v="0"/>
    <x v="26"/>
    <n v="2217"/>
    <n v="0"/>
    <n v="0"/>
    <n v="0"/>
    <n v="1"/>
    <n v="0"/>
    <n v="0"/>
    <n v="0"/>
    <n v="0"/>
    <n v="0"/>
    <n v="1"/>
    <x v="168"/>
    <n v="17"/>
    <n v="0"/>
    <x v="3"/>
    <s v=""/>
    <n v="18"/>
    <s v=""/>
    <s v=""/>
    <s v=""/>
  </r>
  <r>
    <s v="X1789"/>
    <x v="1835"/>
    <n v="1"/>
    <n v="0"/>
    <x v="1"/>
    <n v="40"/>
    <n v="6"/>
    <n v="2"/>
    <n v="15"/>
    <n v="6"/>
    <n v="6"/>
    <n v="3"/>
    <n v="1"/>
    <n v="1"/>
    <n v="0"/>
    <n v="3"/>
    <n v="8"/>
    <n v="0"/>
    <n v="0"/>
    <n v="0"/>
    <n v="0"/>
    <n v="0"/>
    <n v="0"/>
    <n v="3"/>
    <n v="11"/>
    <x v="0"/>
    <x v="37"/>
    <n v="2535"/>
    <n v="0"/>
    <n v="0"/>
    <n v="0"/>
    <n v="1"/>
    <n v="0"/>
    <n v="0"/>
    <n v="0"/>
    <n v="1"/>
    <n v="0"/>
    <n v="0"/>
    <x v="169"/>
    <n v="32"/>
    <n v="0"/>
    <x v="3"/>
    <s v=""/>
    <n v="6"/>
    <s v=""/>
    <s v=""/>
    <s v=""/>
  </r>
  <r>
    <s v="X1790"/>
    <x v="1836"/>
    <n v="1"/>
    <n v="1"/>
    <x v="2"/>
    <n v="40"/>
    <n v="8"/>
    <n v="4"/>
    <n v="15"/>
    <n v="3"/>
    <n v="5"/>
    <n v="3"/>
    <n v="2"/>
    <n v="1"/>
    <n v="0"/>
    <n v="3"/>
    <n v="7"/>
    <n v="0"/>
    <n v="0"/>
    <n v="0"/>
    <n v="0"/>
    <n v="0"/>
    <n v="0"/>
    <n v="3"/>
    <n v="11"/>
    <x v="0"/>
    <x v="3"/>
    <n v="2820"/>
    <n v="0"/>
    <n v="0"/>
    <n v="0"/>
    <n v="1"/>
    <n v="0"/>
    <n v="1"/>
    <n v="0"/>
    <n v="0"/>
    <n v="0"/>
    <n v="0"/>
    <x v="169"/>
    <n v="32"/>
    <n v="0"/>
    <x v="3"/>
    <s v=""/>
    <n v="8"/>
    <s v=""/>
    <s v=""/>
    <s v=""/>
  </r>
  <r>
    <s v="X1793"/>
    <x v="1837"/>
    <n v="1"/>
    <n v="0"/>
    <x v="1"/>
    <n v="23"/>
    <n v="25"/>
    <n v="0"/>
    <n v="8"/>
    <n v="0"/>
    <n v="1"/>
    <n v="4"/>
    <n v="1"/>
    <n v="2"/>
    <n v="0"/>
    <n v="2"/>
    <n v="9"/>
    <n v="0"/>
    <n v="0"/>
    <n v="0"/>
    <n v="0"/>
    <n v="0"/>
    <n v="0"/>
    <n v="3"/>
    <n v="11"/>
    <x v="0"/>
    <x v="10"/>
    <n v="2255"/>
    <n v="0"/>
    <n v="0"/>
    <n v="0"/>
    <n v="1"/>
    <n v="0"/>
    <n v="0"/>
    <n v="0"/>
    <n v="0"/>
    <n v="0"/>
    <n v="1"/>
    <x v="169"/>
    <n v="30"/>
    <n v="0"/>
    <x v="3"/>
    <s v=""/>
    <n v="25"/>
    <s v=""/>
    <s v=""/>
    <s v=""/>
  </r>
  <r>
    <s v="X1802"/>
    <x v="1838"/>
    <n v="1"/>
    <n v="1"/>
    <x v="2"/>
    <n v="89"/>
    <n v="12"/>
    <n v="1"/>
    <n v="16"/>
    <n v="4"/>
    <n v="1"/>
    <n v="3"/>
    <n v="3"/>
    <n v="2"/>
    <n v="0"/>
    <n v="3"/>
    <n v="8"/>
    <n v="0"/>
    <n v="0"/>
    <n v="0"/>
    <n v="0"/>
    <n v="0"/>
    <n v="0"/>
    <n v="3"/>
    <n v="11"/>
    <x v="0"/>
    <x v="0"/>
    <n v="2599"/>
    <n v="0"/>
    <n v="0"/>
    <n v="0"/>
    <n v="1"/>
    <n v="0"/>
    <n v="0"/>
    <n v="0"/>
    <n v="1"/>
    <n v="0"/>
    <n v="0"/>
    <x v="631"/>
    <n v="31"/>
    <n v="0"/>
    <x v="3"/>
    <s v=""/>
    <n v="12"/>
    <s v=""/>
    <s v=""/>
    <s v=""/>
  </r>
  <r>
    <s v="X1811"/>
    <x v="1839"/>
    <n v="1"/>
    <n v="0"/>
    <x v="1"/>
    <n v="2"/>
    <n v="14"/>
    <n v="0"/>
    <n v="16"/>
    <n v="0"/>
    <n v="0"/>
    <n v="6"/>
    <n v="1"/>
    <n v="1"/>
    <n v="1"/>
    <n v="2"/>
    <n v="6"/>
    <n v="0"/>
    <n v="0"/>
    <n v="0"/>
    <n v="0"/>
    <n v="0"/>
    <n v="0"/>
    <n v="3"/>
    <n v="11"/>
    <x v="1"/>
    <x v="38"/>
    <n v="2493"/>
    <n v="0"/>
    <n v="0"/>
    <n v="0"/>
    <n v="1"/>
    <n v="0"/>
    <n v="0"/>
    <n v="0"/>
    <n v="1"/>
    <n v="0"/>
    <n v="0"/>
    <x v="170"/>
    <n v="24"/>
    <n v="0"/>
    <x v="3"/>
    <s v=""/>
    <n v="14"/>
    <s v=""/>
    <s v=""/>
    <s v=""/>
  </r>
  <r>
    <s v="X1812"/>
    <x v="1840"/>
    <n v="1"/>
    <n v="1"/>
    <x v="2"/>
    <n v="58"/>
    <n v="7"/>
    <n v="3"/>
    <n v="10"/>
    <n v="8"/>
    <n v="1"/>
    <n v="7"/>
    <n v="2"/>
    <n v="1"/>
    <n v="0"/>
    <n v="3"/>
    <n v="7"/>
    <n v="0"/>
    <n v="0"/>
    <n v="0"/>
    <n v="0"/>
    <n v="0"/>
    <n v="0"/>
    <n v="3"/>
    <n v="11"/>
    <x v="0"/>
    <x v="4"/>
    <n v="2228"/>
    <n v="0"/>
    <n v="0"/>
    <n v="0"/>
    <n v="1"/>
    <n v="0"/>
    <n v="0"/>
    <n v="0"/>
    <n v="1"/>
    <n v="0"/>
    <n v="0"/>
    <x v="170"/>
    <n v="22"/>
    <n v="0"/>
    <x v="3"/>
    <s v=""/>
    <n v="7"/>
    <s v=""/>
    <s v=""/>
    <s v=""/>
  </r>
  <r>
    <s v="X1819"/>
    <x v="1841"/>
    <n v="1"/>
    <n v="1"/>
    <x v="2"/>
    <n v="43"/>
    <n v="24"/>
    <n v="0"/>
    <n v="2"/>
    <n v="0"/>
    <n v="0"/>
    <n v="9"/>
    <n v="2"/>
    <n v="1"/>
    <n v="1"/>
    <n v="2"/>
    <n v="5"/>
    <n v="1"/>
    <n v="0"/>
    <n v="0"/>
    <n v="0"/>
    <n v="0"/>
    <n v="0"/>
    <n v="3"/>
    <n v="11"/>
    <x v="0"/>
    <x v="25"/>
    <n v="2193"/>
    <n v="0"/>
    <n v="0"/>
    <n v="0"/>
    <n v="1"/>
    <n v="0"/>
    <n v="0"/>
    <n v="0"/>
    <n v="0"/>
    <n v="0"/>
    <n v="1"/>
    <x v="171"/>
    <n v="17"/>
    <n v="1"/>
    <x v="3"/>
    <s v=""/>
    <n v="24"/>
    <s v=""/>
    <s v=""/>
    <s v=""/>
  </r>
  <r>
    <s v="X1824"/>
    <x v="1842"/>
    <n v="1"/>
    <n v="1"/>
    <x v="2"/>
    <n v="56"/>
    <n v="8"/>
    <n v="0"/>
    <n v="14"/>
    <n v="2"/>
    <n v="3"/>
    <n v="7"/>
    <n v="1"/>
    <n v="1"/>
    <n v="0"/>
    <n v="3"/>
    <n v="5"/>
    <n v="0"/>
    <n v="0"/>
    <n v="0"/>
    <n v="0"/>
    <n v="0"/>
    <n v="0"/>
    <n v="3"/>
    <n v="11"/>
    <x v="0"/>
    <x v="28"/>
    <n v="2257"/>
    <n v="0"/>
    <n v="0"/>
    <n v="0"/>
    <n v="1"/>
    <n v="0"/>
    <n v="0"/>
    <n v="0"/>
    <n v="0"/>
    <n v="1"/>
    <n v="0"/>
    <x v="632"/>
    <n v="20"/>
    <n v="0"/>
    <x v="3"/>
    <s v=""/>
    <n v="8"/>
    <s v=""/>
    <s v=""/>
    <s v=""/>
  </r>
  <r>
    <s v="X1832"/>
    <x v="1843"/>
    <n v="1"/>
    <n v="0"/>
    <x v="1"/>
    <n v="37"/>
    <n v="1"/>
    <n v="6"/>
    <n v="7"/>
    <n v="11"/>
    <n v="5"/>
    <n v="3"/>
    <n v="2"/>
    <n v="2"/>
    <n v="0"/>
    <n v="3"/>
    <n v="6"/>
    <n v="0"/>
    <n v="0"/>
    <n v="0"/>
    <n v="0"/>
    <n v="0"/>
    <n v="0"/>
    <n v="3"/>
    <n v="11"/>
    <x v="0"/>
    <x v="28"/>
    <n v="2386"/>
    <n v="0"/>
    <n v="0"/>
    <n v="0"/>
    <n v="1"/>
    <n v="0"/>
    <n v="0"/>
    <n v="0"/>
    <n v="1"/>
    <n v="0"/>
    <n v="0"/>
    <x v="823"/>
    <n v="27"/>
    <n v="0"/>
    <x v="3"/>
    <s v=""/>
    <n v="1"/>
    <s v=""/>
    <s v=""/>
    <s v=""/>
  </r>
  <r>
    <s v="X1833"/>
    <x v="1844"/>
    <n v="1"/>
    <n v="0"/>
    <x v="1"/>
    <n v="51"/>
    <n v="11"/>
    <n v="2"/>
    <n v="9"/>
    <n v="3"/>
    <n v="0"/>
    <n v="8"/>
    <n v="2"/>
    <n v="2"/>
    <n v="0"/>
    <n v="3"/>
    <n v="8"/>
    <n v="0"/>
    <n v="0"/>
    <n v="0"/>
    <n v="0"/>
    <n v="0"/>
    <n v="0"/>
    <n v="3"/>
    <n v="11"/>
    <x v="0"/>
    <x v="7"/>
    <n v="2523"/>
    <n v="0"/>
    <n v="0"/>
    <n v="0"/>
    <n v="1"/>
    <n v="0"/>
    <n v="0"/>
    <n v="0"/>
    <n v="1"/>
    <n v="0"/>
    <n v="0"/>
    <x v="823"/>
    <n v="17"/>
    <n v="0"/>
    <x v="3"/>
    <s v=""/>
    <n v="11"/>
    <s v=""/>
    <s v=""/>
    <s v=""/>
  </r>
  <r>
    <s v="X1834"/>
    <x v="1845"/>
    <n v="0"/>
    <n v="1"/>
    <x v="1"/>
    <n v="2"/>
    <n v="28"/>
    <n v="0"/>
    <n v="4"/>
    <n v="0"/>
    <n v="0"/>
    <n v="0"/>
    <n v="1"/>
    <n v="1"/>
    <n v="0"/>
    <n v="3"/>
    <n v="5"/>
    <n v="0"/>
    <n v="0"/>
    <n v="0"/>
    <n v="0"/>
    <n v="0"/>
    <n v="0"/>
    <n v="3"/>
    <n v="11"/>
    <x v="0"/>
    <x v="20"/>
    <n v="2385"/>
    <n v="0"/>
    <n v="0"/>
    <n v="0"/>
    <n v="1"/>
    <n v="0"/>
    <n v="0"/>
    <n v="0"/>
    <n v="0"/>
    <n v="1"/>
    <n v="0"/>
    <x v="172"/>
    <n v="32"/>
    <n v="0"/>
    <x v="3"/>
    <s v=""/>
    <n v="28"/>
    <s v=""/>
    <s v=""/>
    <s v=""/>
  </r>
  <r>
    <s v="X1835"/>
    <x v="1846"/>
    <n v="1"/>
    <n v="1"/>
    <x v="2"/>
    <n v="86"/>
    <n v="24"/>
    <n v="0"/>
    <n v="7"/>
    <n v="0"/>
    <n v="0"/>
    <n v="1"/>
    <n v="2"/>
    <n v="2"/>
    <n v="0"/>
    <n v="3"/>
    <n v="5"/>
    <n v="0"/>
    <n v="0"/>
    <n v="0"/>
    <n v="0"/>
    <n v="0"/>
    <n v="0"/>
    <n v="3"/>
    <n v="11"/>
    <x v="0"/>
    <x v="34"/>
    <n v="2269"/>
    <n v="0"/>
    <n v="0"/>
    <n v="0"/>
    <n v="1"/>
    <n v="0"/>
    <n v="0"/>
    <n v="0"/>
    <n v="0"/>
    <n v="1"/>
    <n v="0"/>
    <x v="172"/>
    <n v="30"/>
    <n v="0"/>
    <x v="3"/>
    <s v=""/>
    <n v="24"/>
    <s v=""/>
    <s v=""/>
    <s v=""/>
  </r>
  <r>
    <s v="X1837"/>
    <x v="1847"/>
    <n v="1"/>
    <n v="1"/>
    <x v="2"/>
    <n v="57"/>
    <n v="23"/>
    <n v="1"/>
    <n v="6"/>
    <n v="0"/>
    <n v="0"/>
    <n v="2"/>
    <n v="2"/>
    <n v="1"/>
    <n v="0"/>
    <n v="3"/>
    <n v="4"/>
    <n v="0"/>
    <n v="0"/>
    <n v="0"/>
    <n v="0"/>
    <n v="0"/>
    <n v="0"/>
    <n v="3"/>
    <n v="11"/>
    <x v="0"/>
    <x v="23"/>
    <n v="2462"/>
    <n v="0"/>
    <n v="0"/>
    <n v="0"/>
    <n v="1"/>
    <n v="0"/>
    <n v="0"/>
    <n v="0"/>
    <n v="1"/>
    <n v="0"/>
    <n v="0"/>
    <x v="172"/>
    <n v="28"/>
    <n v="0"/>
    <x v="3"/>
    <s v=""/>
    <n v="23"/>
    <s v=""/>
    <s v=""/>
    <s v=""/>
  </r>
  <r>
    <s v="X1841"/>
    <x v="1848"/>
    <n v="1"/>
    <n v="0"/>
    <x v="1"/>
    <n v="32"/>
    <n v="2"/>
    <n v="3"/>
    <n v="12"/>
    <n v="3"/>
    <n v="5"/>
    <n v="7"/>
    <n v="1"/>
    <n v="1"/>
    <n v="0"/>
    <n v="3"/>
    <n v="8"/>
    <n v="0"/>
    <n v="0"/>
    <n v="0"/>
    <n v="0"/>
    <n v="0"/>
    <n v="0"/>
    <n v="3"/>
    <n v="11"/>
    <x v="0"/>
    <x v="21"/>
    <n v="2415"/>
    <n v="0"/>
    <n v="0"/>
    <n v="0"/>
    <n v="1"/>
    <n v="0"/>
    <n v="1"/>
    <n v="0"/>
    <n v="0"/>
    <n v="0"/>
    <n v="0"/>
    <x v="172"/>
    <n v="18"/>
    <n v="0"/>
    <x v="3"/>
    <s v=""/>
    <n v="2"/>
    <s v=""/>
    <s v=""/>
    <s v=""/>
  </r>
  <r>
    <s v="X1847"/>
    <x v="1849"/>
    <n v="1"/>
    <n v="0"/>
    <x v="1"/>
    <n v="6"/>
    <n v="9"/>
    <n v="1"/>
    <n v="5"/>
    <n v="4"/>
    <n v="5"/>
    <n v="7"/>
    <n v="1"/>
    <n v="1"/>
    <n v="0"/>
    <n v="3"/>
    <n v="7"/>
    <n v="0"/>
    <n v="0"/>
    <n v="0"/>
    <n v="0"/>
    <n v="0"/>
    <n v="0"/>
    <n v="3"/>
    <n v="11"/>
    <x v="0"/>
    <x v="26"/>
    <n v="2526"/>
    <n v="0"/>
    <n v="0"/>
    <n v="0"/>
    <n v="1"/>
    <n v="0"/>
    <n v="0"/>
    <n v="0"/>
    <n v="0"/>
    <n v="1"/>
    <n v="0"/>
    <x v="173"/>
    <n v="17"/>
    <n v="0"/>
    <x v="3"/>
    <s v=""/>
    <n v="9"/>
    <s v=""/>
    <s v=""/>
    <s v=""/>
  </r>
  <r>
    <s v="X1860"/>
    <x v="1850"/>
    <n v="0"/>
    <n v="0"/>
    <x v="0"/>
    <n v="16"/>
    <n v="5"/>
    <n v="4"/>
    <n v="5"/>
    <n v="4"/>
    <n v="2"/>
    <n v="10"/>
    <n v="1"/>
    <n v="0"/>
    <n v="1"/>
    <n v="2"/>
    <n v="7"/>
    <n v="0"/>
    <n v="0"/>
    <n v="0"/>
    <n v="0"/>
    <n v="0"/>
    <n v="0"/>
    <n v="3"/>
    <n v="11"/>
    <x v="0"/>
    <x v="38"/>
    <n v="2679"/>
    <n v="0"/>
    <n v="0"/>
    <n v="0"/>
    <n v="1"/>
    <n v="0"/>
    <n v="1"/>
    <n v="0"/>
    <n v="0"/>
    <n v="0"/>
    <n v="0"/>
    <x v="174"/>
    <n v="10"/>
    <n v="0"/>
    <x v="3"/>
    <s v=""/>
    <n v="5"/>
    <s v=""/>
    <s v=""/>
    <s v=""/>
  </r>
  <r>
    <s v="X1863"/>
    <x v="1851"/>
    <n v="1"/>
    <n v="1"/>
    <x v="2"/>
    <n v="42"/>
    <n v="6"/>
    <n v="5"/>
    <n v="5"/>
    <n v="8"/>
    <n v="0"/>
    <n v="5"/>
    <n v="2"/>
    <n v="1"/>
    <n v="0"/>
    <n v="3"/>
    <n v="4"/>
    <n v="0"/>
    <n v="0"/>
    <n v="0"/>
    <n v="0"/>
    <n v="0"/>
    <n v="0"/>
    <n v="3"/>
    <n v="11"/>
    <x v="0"/>
    <x v="26"/>
    <n v="2235"/>
    <n v="0"/>
    <n v="0"/>
    <n v="0"/>
    <n v="1"/>
    <n v="0"/>
    <n v="0"/>
    <n v="0"/>
    <n v="1"/>
    <n v="0"/>
    <n v="0"/>
    <x v="175"/>
    <n v="19"/>
    <n v="0"/>
    <x v="3"/>
    <s v=""/>
    <n v="6"/>
    <s v=""/>
    <s v=""/>
    <s v=""/>
  </r>
  <r>
    <s v="X1865"/>
    <x v="1852"/>
    <n v="1"/>
    <n v="0"/>
    <x v="1"/>
    <n v="94"/>
    <n v="1"/>
    <n v="3"/>
    <n v="6"/>
    <n v="10"/>
    <n v="0"/>
    <n v="9"/>
    <n v="1"/>
    <n v="1"/>
    <n v="0"/>
    <n v="3"/>
    <n v="5"/>
    <n v="0"/>
    <n v="0"/>
    <n v="0"/>
    <n v="0"/>
    <n v="0"/>
    <n v="0"/>
    <n v="3"/>
    <n v="11"/>
    <x v="0"/>
    <x v="35"/>
    <n v="2360"/>
    <n v="0"/>
    <n v="0"/>
    <n v="0"/>
    <n v="1"/>
    <n v="0"/>
    <n v="0"/>
    <n v="1"/>
    <n v="0"/>
    <n v="0"/>
    <n v="0"/>
    <x v="175"/>
    <n v="11"/>
    <n v="0"/>
    <x v="3"/>
    <s v=""/>
    <n v="1"/>
    <s v=""/>
    <s v=""/>
    <s v=""/>
  </r>
  <r>
    <s v="X1866"/>
    <x v="1853"/>
    <n v="0"/>
    <n v="0"/>
    <x v="0"/>
    <n v="29"/>
    <n v="2"/>
    <n v="0"/>
    <n v="7"/>
    <n v="3"/>
    <n v="7"/>
    <n v="10"/>
    <n v="1"/>
    <n v="1"/>
    <n v="0"/>
    <n v="3"/>
    <n v="6"/>
    <n v="0"/>
    <n v="0"/>
    <n v="0"/>
    <n v="0"/>
    <n v="0"/>
    <n v="0"/>
    <n v="3"/>
    <n v="11"/>
    <x v="0"/>
    <x v="22"/>
    <n v="2398"/>
    <n v="0"/>
    <n v="0"/>
    <n v="0"/>
    <n v="1"/>
    <n v="0"/>
    <n v="0"/>
    <n v="1"/>
    <n v="0"/>
    <n v="0"/>
    <n v="0"/>
    <x v="175"/>
    <n v="9"/>
    <n v="0"/>
    <x v="3"/>
    <s v=""/>
    <n v="2"/>
    <s v=""/>
    <s v=""/>
    <s v=""/>
  </r>
  <r>
    <s v="X1871"/>
    <x v="1278"/>
    <n v="0"/>
    <n v="1"/>
    <x v="1"/>
    <n v="9"/>
    <n v="11"/>
    <n v="2"/>
    <n v="7"/>
    <n v="4"/>
    <n v="2"/>
    <n v="2"/>
    <n v="1"/>
    <n v="1"/>
    <n v="0"/>
    <n v="3"/>
    <n v="3"/>
    <n v="0"/>
    <n v="0"/>
    <n v="0"/>
    <n v="0"/>
    <n v="0"/>
    <n v="0"/>
    <n v="3"/>
    <n v="11"/>
    <x v="0"/>
    <x v="3"/>
    <n v="2317"/>
    <n v="0"/>
    <n v="0"/>
    <n v="0"/>
    <n v="1"/>
    <n v="0"/>
    <n v="0"/>
    <n v="0"/>
    <n v="0"/>
    <n v="1"/>
    <n v="0"/>
    <x v="176"/>
    <n v="24"/>
    <n v="0"/>
    <x v="3"/>
    <s v=""/>
    <n v="11"/>
    <s v=""/>
    <s v=""/>
    <s v=""/>
  </r>
  <r>
    <s v="X1874"/>
    <x v="1854"/>
    <n v="0"/>
    <n v="0"/>
    <x v="0"/>
    <n v="49"/>
    <n v="1"/>
    <n v="5"/>
    <n v="3"/>
    <n v="7"/>
    <n v="4"/>
    <n v="8"/>
    <n v="1"/>
    <n v="1"/>
    <n v="0"/>
    <n v="2"/>
    <n v="7"/>
    <n v="0"/>
    <n v="0"/>
    <n v="0"/>
    <n v="0"/>
    <n v="0"/>
    <n v="0"/>
    <n v="3"/>
    <n v="11"/>
    <x v="0"/>
    <x v="48"/>
    <n v="2745"/>
    <n v="0"/>
    <n v="0"/>
    <n v="0"/>
    <n v="1"/>
    <n v="0"/>
    <n v="0"/>
    <n v="1"/>
    <n v="0"/>
    <n v="0"/>
    <n v="0"/>
    <x v="176"/>
    <n v="12"/>
    <n v="0"/>
    <x v="3"/>
    <s v=""/>
    <n v="1"/>
    <s v=""/>
    <s v=""/>
    <s v=""/>
  </r>
  <r>
    <s v="X1876"/>
    <x v="1855"/>
    <n v="1"/>
    <n v="0"/>
    <x v="1"/>
    <n v="21"/>
    <n v="1"/>
    <n v="2"/>
    <n v="7"/>
    <n v="4"/>
    <n v="3"/>
    <n v="11"/>
    <n v="1"/>
    <n v="0"/>
    <n v="1"/>
    <n v="2"/>
    <n v="8"/>
    <n v="0"/>
    <n v="0"/>
    <n v="0"/>
    <n v="0"/>
    <n v="0"/>
    <n v="0"/>
    <n v="3"/>
    <n v="11"/>
    <x v="0"/>
    <x v="19"/>
    <n v="2757"/>
    <n v="0"/>
    <n v="0"/>
    <n v="0"/>
    <n v="1"/>
    <n v="0"/>
    <n v="0"/>
    <n v="0"/>
    <n v="1"/>
    <n v="0"/>
    <n v="0"/>
    <x v="176"/>
    <n v="6"/>
    <n v="0"/>
    <x v="3"/>
    <s v=""/>
    <n v="1"/>
    <s v=""/>
    <s v=""/>
    <s v=""/>
  </r>
  <r>
    <s v="X1878"/>
    <x v="1856"/>
    <n v="1"/>
    <n v="0"/>
    <x v="1"/>
    <n v="80"/>
    <n v="17"/>
    <n v="0"/>
    <n v="9"/>
    <n v="0"/>
    <n v="0"/>
    <n v="1"/>
    <n v="1"/>
    <n v="1"/>
    <n v="0"/>
    <n v="3"/>
    <n v="9"/>
    <n v="0"/>
    <n v="0"/>
    <n v="0"/>
    <n v="0"/>
    <n v="0"/>
    <n v="0"/>
    <n v="3"/>
    <n v="11"/>
    <x v="0"/>
    <x v="7"/>
    <n v="2502"/>
    <n v="0"/>
    <n v="0"/>
    <n v="0"/>
    <n v="1"/>
    <n v="0"/>
    <n v="0"/>
    <n v="0"/>
    <n v="0"/>
    <n v="0"/>
    <n v="1"/>
    <x v="824"/>
    <n v="25"/>
    <n v="0"/>
    <x v="3"/>
    <s v=""/>
    <n v="17"/>
    <s v=""/>
    <s v=""/>
    <s v=""/>
  </r>
  <r>
    <s v="X1884"/>
    <x v="1857"/>
    <n v="0"/>
    <n v="0"/>
    <x v="0"/>
    <n v="88"/>
    <n v="4"/>
    <n v="1"/>
    <n v="11"/>
    <n v="6"/>
    <n v="2"/>
    <n v="2"/>
    <n v="1"/>
    <n v="1"/>
    <n v="0"/>
    <n v="3"/>
    <n v="6"/>
    <n v="0"/>
    <n v="0"/>
    <n v="0"/>
    <n v="0"/>
    <n v="0"/>
    <n v="0"/>
    <n v="3"/>
    <n v="11"/>
    <x v="0"/>
    <x v="34"/>
    <n v="2703"/>
    <n v="0"/>
    <n v="0"/>
    <n v="0"/>
    <n v="1"/>
    <n v="0"/>
    <n v="0"/>
    <n v="0"/>
    <n v="0"/>
    <n v="1"/>
    <n v="0"/>
    <x v="633"/>
    <n v="22"/>
    <n v="0"/>
    <x v="3"/>
    <s v=""/>
    <n v="4"/>
    <s v=""/>
    <s v=""/>
    <s v=""/>
  </r>
  <r>
    <s v="X1885"/>
    <x v="1858"/>
    <n v="0"/>
    <n v="0"/>
    <x v="0"/>
    <n v="49"/>
    <n v="0"/>
    <n v="1"/>
    <n v="4"/>
    <n v="15"/>
    <n v="1"/>
    <n v="5"/>
    <n v="1"/>
    <n v="1"/>
    <n v="0"/>
    <n v="2"/>
    <n v="7"/>
    <n v="0"/>
    <n v="0"/>
    <n v="0"/>
    <n v="0"/>
    <n v="0"/>
    <n v="0"/>
    <n v="3"/>
    <n v="11"/>
    <x v="0"/>
    <x v="28"/>
    <n v="2410"/>
    <n v="0"/>
    <n v="0"/>
    <n v="0"/>
    <n v="1"/>
    <n v="0"/>
    <n v="0"/>
    <n v="1"/>
    <n v="0"/>
    <n v="0"/>
    <n v="0"/>
    <x v="633"/>
    <n v="16"/>
    <n v="0"/>
    <x v="3"/>
    <s v=""/>
    <n v="0"/>
    <s v=""/>
    <s v=""/>
    <s v=""/>
  </r>
  <r>
    <s v="X1889"/>
    <x v="1859"/>
    <n v="1"/>
    <n v="1"/>
    <x v="2"/>
    <n v="86"/>
    <n v="6"/>
    <n v="2"/>
    <n v="9"/>
    <n v="2"/>
    <n v="1"/>
    <n v="5"/>
    <n v="2"/>
    <n v="1"/>
    <n v="0"/>
    <n v="3"/>
    <n v="8"/>
    <n v="0"/>
    <n v="0"/>
    <n v="0"/>
    <n v="0"/>
    <n v="0"/>
    <n v="0"/>
    <n v="3"/>
    <n v="11"/>
    <x v="0"/>
    <x v="23"/>
    <n v="2597"/>
    <n v="0"/>
    <n v="0"/>
    <n v="0"/>
    <n v="1"/>
    <n v="0"/>
    <n v="0"/>
    <n v="0"/>
    <n v="1"/>
    <n v="0"/>
    <n v="0"/>
    <x v="634"/>
    <n v="15"/>
    <n v="0"/>
    <x v="3"/>
    <s v=""/>
    <n v="6"/>
    <s v=""/>
    <s v=""/>
    <s v=""/>
  </r>
  <r>
    <s v="X1892"/>
    <x v="1860"/>
    <n v="1"/>
    <n v="1"/>
    <x v="2"/>
    <n v="95"/>
    <n v="11"/>
    <n v="1"/>
    <n v="4"/>
    <n v="2"/>
    <n v="0"/>
    <n v="7"/>
    <n v="1"/>
    <n v="1"/>
    <n v="0"/>
    <n v="2"/>
    <n v="7"/>
    <n v="0"/>
    <n v="0"/>
    <n v="0"/>
    <n v="0"/>
    <n v="0"/>
    <n v="0"/>
    <n v="3"/>
    <n v="11"/>
    <x v="0"/>
    <x v="10"/>
    <n v="2807"/>
    <n v="0"/>
    <n v="0"/>
    <n v="0"/>
    <n v="1"/>
    <n v="0"/>
    <n v="1"/>
    <n v="0"/>
    <n v="0"/>
    <n v="0"/>
    <n v="0"/>
    <x v="634"/>
    <n v="11"/>
    <n v="0"/>
    <x v="3"/>
    <s v=""/>
    <n v="11"/>
    <s v=""/>
    <s v=""/>
    <s v=""/>
  </r>
  <r>
    <s v="X1893"/>
    <x v="1861"/>
    <n v="1"/>
    <n v="1"/>
    <x v="2"/>
    <n v="6"/>
    <n v="9"/>
    <n v="1"/>
    <n v="3"/>
    <n v="0"/>
    <n v="4"/>
    <n v="8"/>
    <n v="1"/>
    <n v="0"/>
    <n v="0"/>
    <n v="3"/>
    <n v="6"/>
    <n v="0"/>
    <n v="0"/>
    <n v="0"/>
    <n v="0"/>
    <n v="0"/>
    <n v="0"/>
    <n v="3"/>
    <n v="11"/>
    <x v="0"/>
    <x v="4"/>
    <n v="2633"/>
    <n v="0"/>
    <n v="0"/>
    <n v="0"/>
    <n v="1"/>
    <n v="0"/>
    <n v="0"/>
    <n v="0"/>
    <n v="1"/>
    <n v="0"/>
    <n v="0"/>
    <x v="634"/>
    <n v="9"/>
    <n v="0"/>
    <x v="3"/>
    <s v=""/>
    <n v="9"/>
    <s v=""/>
    <s v=""/>
    <s v=""/>
  </r>
  <r>
    <s v="X1903"/>
    <x v="1862"/>
    <n v="1"/>
    <n v="0"/>
    <x v="1"/>
    <n v="46"/>
    <n v="18"/>
    <n v="0"/>
    <n v="4"/>
    <n v="0"/>
    <n v="0"/>
    <n v="1"/>
    <n v="1"/>
    <n v="1"/>
    <n v="0"/>
    <n v="3"/>
    <n v="7"/>
    <n v="0"/>
    <n v="0"/>
    <n v="0"/>
    <n v="0"/>
    <n v="0"/>
    <n v="0"/>
    <n v="3"/>
    <n v="11"/>
    <x v="0"/>
    <x v="42"/>
    <n v="2366"/>
    <n v="0"/>
    <n v="0"/>
    <n v="0"/>
    <n v="1"/>
    <n v="0"/>
    <n v="0"/>
    <n v="0"/>
    <n v="0"/>
    <n v="1"/>
    <n v="0"/>
    <x v="636"/>
    <n v="21"/>
    <n v="0"/>
    <x v="3"/>
    <s v=""/>
    <n v="18"/>
    <s v=""/>
    <s v=""/>
    <s v=""/>
  </r>
  <r>
    <s v="X1904"/>
    <x v="1673"/>
    <n v="1"/>
    <n v="0"/>
    <x v="1"/>
    <n v="77"/>
    <n v="8"/>
    <n v="0"/>
    <n v="9"/>
    <n v="2"/>
    <n v="1"/>
    <n v="3"/>
    <n v="1"/>
    <n v="1"/>
    <n v="0"/>
    <n v="2"/>
    <n v="6"/>
    <n v="0"/>
    <n v="0"/>
    <n v="0"/>
    <n v="0"/>
    <n v="0"/>
    <n v="0"/>
    <n v="3"/>
    <n v="11"/>
    <x v="0"/>
    <x v="7"/>
    <n v="2216"/>
    <n v="0"/>
    <n v="0"/>
    <n v="0"/>
    <n v="1"/>
    <n v="0"/>
    <n v="0"/>
    <n v="0"/>
    <n v="1"/>
    <n v="0"/>
    <n v="0"/>
    <x v="636"/>
    <n v="17"/>
    <n v="0"/>
    <x v="3"/>
    <s v=""/>
    <n v="8"/>
    <s v=""/>
    <s v=""/>
    <s v=""/>
  </r>
  <r>
    <s v="X1912"/>
    <x v="1863"/>
    <n v="1"/>
    <n v="0"/>
    <x v="1"/>
    <n v="23"/>
    <n v="3"/>
    <n v="0"/>
    <n v="5"/>
    <n v="13"/>
    <n v="0"/>
    <n v="1"/>
    <n v="1"/>
    <n v="1"/>
    <n v="0"/>
    <n v="3"/>
    <n v="6"/>
    <n v="0"/>
    <n v="0"/>
    <n v="0"/>
    <n v="0"/>
    <n v="0"/>
    <n v="0"/>
    <n v="3"/>
    <n v="11"/>
    <x v="0"/>
    <x v="43"/>
    <n v="2279"/>
    <n v="0"/>
    <n v="0"/>
    <n v="0"/>
    <n v="1"/>
    <n v="0"/>
    <n v="0"/>
    <n v="0"/>
    <n v="1"/>
    <n v="0"/>
    <n v="0"/>
    <x v="177"/>
    <n v="20"/>
    <n v="0"/>
    <x v="3"/>
    <s v=""/>
    <n v="3"/>
    <s v=""/>
    <s v=""/>
    <s v=""/>
  </r>
  <r>
    <s v="X1914"/>
    <x v="1864"/>
    <n v="1"/>
    <n v="1"/>
    <x v="2"/>
    <n v="10"/>
    <n v="9"/>
    <n v="1"/>
    <n v="7"/>
    <n v="0"/>
    <n v="3"/>
    <n v="2"/>
    <n v="2"/>
    <n v="1"/>
    <n v="0"/>
    <n v="3"/>
    <n v="7"/>
    <n v="0"/>
    <n v="0"/>
    <n v="0"/>
    <n v="0"/>
    <n v="0"/>
    <n v="0"/>
    <n v="3"/>
    <n v="11"/>
    <x v="0"/>
    <x v="26"/>
    <n v="2472"/>
    <n v="0"/>
    <n v="0"/>
    <n v="0"/>
    <n v="1"/>
    <n v="0"/>
    <n v="1"/>
    <n v="0"/>
    <n v="0"/>
    <n v="0"/>
    <n v="0"/>
    <x v="177"/>
    <n v="18"/>
    <n v="0"/>
    <x v="3"/>
    <s v=""/>
    <n v="9"/>
    <s v=""/>
    <s v=""/>
    <s v=""/>
  </r>
  <r>
    <s v="X1916"/>
    <x v="1865"/>
    <n v="1"/>
    <n v="1"/>
    <x v="2"/>
    <n v="68"/>
    <n v="7"/>
    <n v="2"/>
    <n v="9"/>
    <n v="2"/>
    <n v="0"/>
    <n v="2"/>
    <n v="2"/>
    <n v="1"/>
    <n v="0"/>
    <n v="3"/>
    <n v="4"/>
    <n v="0"/>
    <n v="0"/>
    <n v="0"/>
    <n v="0"/>
    <n v="0"/>
    <n v="0"/>
    <n v="3"/>
    <n v="11"/>
    <x v="0"/>
    <x v="32"/>
    <n v="2203"/>
    <n v="0"/>
    <n v="0"/>
    <n v="0"/>
    <n v="1"/>
    <n v="0"/>
    <n v="0"/>
    <n v="0"/>
    <n v="1"/>
    <n v="0"/>
    <n v="0"/>
    <x v="177"/>
    <n v="18"/>
    <n v="0"/>
    <x v="3"/>
    <s v=""/>
    <n v="7"/>
    <s v=""/>
    <s v=""/>
    <s v=""/>
  </r>
  <r>
    <s v="X1917"/>
    <x v="1866"/>
    <n v="0"/>
    <n v="1"/>
    <x v="1"/>
    <n v="4"/>
    <n v="9"/>
    <n v="0"/>
    <n v="6"/>
    <n v="3"/>
    <n v="1"/>
    <n v="3"/>
    <n v="1"/>
    <n v="0"/>
    <n v="0"/>
    <n v="3"/>
    <n v="5"/>
    <n v="0"/>
    <n v="0"/>
    <n v="0"/>
    <n v="0"/>
    <n v="0"/>
    <n v="0"/>
    <n v="3"/>
    <n v="11"/>
    <x v="0"/>
    <x v="29"/>
    <n v="2711"/>
    <n v="0"/>
    <n v="0"/>
    <n v="0"/>
    <n v="1"/>
    <n v="0"/>
    <n v="0"/>
    <n v="0"/>
    <n v="1"/>
    <n v="0"/>
    <n v="0"/>
    <x v="177"/>
    <n v="16"/>
    <n v="0"/>
    <x v="3"/>
    <s v=""/>
    <n v="9"/>
    <s v=""/>
    <s v=""/>
    <s v=""/>
  </r>
  <r>
    <s v="X1920"/>
    <x v="1867"/>
    <n v="1"/>
    <n v="0"/>
    <x v="1"/>
    <n v="65"/>
    <n v="3"/>
    <n v="1"/>
    <n v="8"/>
    <n v="4"/>
    <n v="3"/>
    <n v="3"/>
    <n v="1"/>
    <n v="1"/>
    <n v="0"/>
    <n v="2"/>
    <n v="8"/>
    <n v="0"/>
    <n v="0"/>
    <n v="0"/>
    <n v="0"/>
    <n v="0"/>
    <n v="0"/>
    <n v="3"/>
    <n v="11"/>
    <x v="0"/>
    <x v="10"/>
    <n v="2569"/>
    <n v="0"/>
    <n v="0"/>
    <n v="0"/>
    <n v="1"/>
    <n v="0"/>
    <n v="0"/>
    <n v="0"/>
    <n v="1"/>
    <n v="0"/>
    <n v="0"/>
    <x v="177"/>
    <n v="16"/>
    <n v="0"/>
    <x v="3"/>
    <s v=""/>
    <n v="3"/>
    <s v=""/>
    <s v=""/>
    <s v=""/>
  </r>
  <r>
    <s v="X1923"/>
    <x v="1868"/>
    <n v="1"/>
    <n v="0"/>
    <x v="1"/>
    <n v="49"/>
    <n v="6"/>
    <n v="1"/>
    <n v="10"/>
    <n v="0"/>
    <n v="1"/>
    <n v="4"/>
    <n v="1"/>
    <n v="1"/>
    <n v="0"/>
    <n v="2"/>
    <n v="8"/>
    <n v="0"/>
    <n v="0"/>
    <n v="0"/>
    <n v="0"/>
    <n v="0"/>
    <n v="1"/>
    <n v="3"/>
    <n v="11"/>
    <x v="0"/>
    <x v="21"/>
    <n v="2464"/>
    <n v="0"/>
    <n v="0"/>
    <n v="0"/>
    <n v="1"/>
    <n v="0"/>
    <n v="0"/>
    <n v="0"/>
    <n v="1"/>
    <n v="0"/>
    <n v="0"/>
    <x v="177"/>
    <n v="14"/>
    <n v="0"/>
    <x v="3"/>
    <s v=""/>
    <n v="6"/>
    <s v=""/>
    <s v=""/>
    <s v=""/>
  </r>
  <r>
    <s v="X1925"/>
    <x v="1869"/>
    <n v="1"/>
    <n v="2"/>
    <x v="3"/>
    <n v="75"/>
    <n v="8"/>
    <n v="0"/>
    <n v="5"/>
    <n v="0"/>
    <n v="3"/>
    <n v="6"/>
    <n v="1"/>
    <n v="0"/>
    <n v="0"/>
    <n v="3"/>
    <n v="8"/>
    <n v="0"/>
    <n v="0"/>
    <n v="0"/>
    <n v="0"/>
    <n v="0"/>
    <n v="0"/>
    <n v="3"/>
    <n v="11"/>
    <x v="0"/>
    <x v="37"/>
    <n v="2801"/>
    <n v="0"/>
    <n v="0"/>
    <n v="0"/>
    <n v="1"/>
    <n v="0"/>
    <n v="0"/>
    <n v="0"/>
    <n v="1"/>
    <n v="0"/>
    <n v="0"/>
    <x v="177"/>
    <n v="10"/>
    <n v="0"/>
    <x v="3"/>
    <s v=""/>
    <n v="8"/>
    <s v=""/>
    <s v=""/>
    <s v=""/>
  </r>
  <r>
    <s v="X1928"/>
    <x v="1870"/>
    <n v="1"/>
    <n v="1"/>
    <x v="2"/>
    <n v="72"/>
    <n v="15"/>
    <n v="0"/>
    <n v="4"/>
    <n v="0"/>
    <n v="0"/>
    <n v="2"/>
    <n v="1"/>
    <n v="1"/>
    <n v="0"/>
    <n v="2"/>
    <n v="7"/>
    <n v="0"/>
    <n v="0"/>
    <n v="0"/>
    <n v="0"/>
    <n v="0"/>
    <n v="0"/>
    <n v="3"/>
    <n v="11"/>
    <x v="0"/>
    <x v="4"/>
    <n v="2709"/>
    <n v="0"/>
    <n v="0"/>
    <n v="0"/>
    <n v="1"/>
    <n v="0"/>
    <n v="0"/>
    <n v="0"/>
    <n v="0"/>
    <n v="0"/>
    <n v="1"/>
    <x v="178"/>
    <n v="17"/>
    <n v="0"/>
    <x v="3"/>
    <s v=""/>
    <n v="15"/>
    <s v=""/>
    <s v=""/>
    <s v=""/>
  </r>
  <r>
    <s v="X1931"/>
    <x v="1871"/>
    <n v="1"/>
    <n v="1"/>
    <x v="2"/>
    <n v="82"/>
    <n v="12"/>
    <n v="0"/>
    <n v="5"/>
    <n v="0"/>
    <n v="0"/>
    <n v="4"/>
    <n v="1"/>
    <n v="0"/>
    <n v="1"/>
    <n v="2"/>
    <n v="5"/>
    <n v="0"/>
    <n v="0"/>
    <n v="0"/>
    <n v="0"/>
    <n v="0"/>
    <n v="0"/>
    <n v="3"/>
    <n v="11"/>
    <x v="0"/>
    <x v="17"/>
    <n v="2609"/>
    <n v="0"/>
    <n v="0"/>
    <n v="0"/>
    <n v="1"/>
    <n v="0"/>
    <n v="0"/>
    <n v="0"/>
    <n v="1"/>
    <n v="0"/>
    <n v="0"/>
    <x v="178"/>
    <n v="13"/>
    <n v="0"/>
    <x v="3"/>
    <s v=""/>
    <n v="12"/>
    <s v=""/>
    <s v=""/>
    <s v=""/>
  </r>
  <r>
    <s v="X1936"/>
    <x v="1872"/>
    <n v="1"/>
    <n v="0"/>
    <x v="1"/>
    <n v="59"/>
    <n v="8"/>
    <n v="0"/>
    <n v="7"/>
    <n v="3"/>
    <n v="1"/>
    <n v="1"/>
    <n v="1"/>
    <n v="1"/>
    <n v="0"/>
    <n v="3"/>
    <n v="6"/>
    <n v="0"/>
    <n v="0"/>
    <n v="0"/>
    <n v="0"/>
    <n v="0"/>
    <n v="0"/>
    <n v="3"/>
    <n v="11"/>
    <x v="0"/>
    <x v="26"/>
    <n v="2322"/>
    <n v="0"/>
    <n v="0"/>
    <n v="0"/>
    <n v="1"/>
    <n v="0"/>
    <n v="0"/>
    <n v="0"/>
    <n v="1"/>
    <n v="0"/>
    <n v="0"/>
    <x v="179"/>
    <n v="18"/>
    <n v="0"/>
    <x v="3"/>
    <s v=""/>
    <n v="8"/>
    <s v=""/>
    <s v=""/>
    <s v=""/>
  </r>
  <r>
    <s v="X1943"/>
    <x v="1873"/>
    <n v="0"/>
    <n v="1"/>
    <x v="1"/>
    <n v="25"/>
    <n v="14"/>
    <n v="0"/>
    <n v="3"/>
    <n v="0"/>
    <n v="0"/>
    <n v="3"/>
    <n v="1"/>
    <n v="1"/>
    <n v="0"/>
    <n v="2"/>
    <n v="7"/>
    <n v="0"/>
    <n v="0"/>
    <n v="0"/>
    <n v="0"/>
    <n v="0"/>
    <n v="0"/>
    <n v="3"/>
    <n v="11"/>
    <x v="0"/>
    <x v="24"/>
    <n v="2568"/>
    <n v="0"/>
    <n v="0"/>
    <n v="0"/>
    <n v="1"/>
    <n v="0"/>
    <n v="0"/>
    <n v="0"/>
    <n v="0"/>
    <n v="0"/>
    <n v="1"/>
    <x v="179"/>
    <n v="14"/>
    <n v="0"/>
    <x v="3"/>
    <s v=""/>
    <n v="14"/>
    <s v=""/>
    <s v=""/>
    <s v=""/>
  </r>
  <r>
    <s v="X1956"/>
    <x v="1874"/>
    <n v="1"/>
    <n v="0"/>
    <x v="1"/>
    <n v="13"/>
    <n v="1"/>
    <n v="6"/>
    <n v="7"/>
    <n v="0"/>
    <n v="1"/>
    <n v="3"/>
    <n v="1"/>
    <n v="1"/>
    <n v="0"/>
    <n v="2"/>
    <n v="8"/>
    <n v="1"/>
    <n v="0"/>
    <n v="0"/>
    <n v="0"/>
    <n v="0"/>
    <n v="0"/>
    <n v="3"/>
    <n v="11"/>
    <x v="1"/>
    <x v="12"/>
    <n v="2477"/>
    <n v="0"/>
    <n v="0"/>
    <n v="0"/>
    <n v="1"/>
    <n v="0"/>
    <n v="0"/>
    <n v="1"/>
    <n v="0"/>
    <n v="0"/>
    <n v="0"/>
    <x v="180"/>
    <n v="12"/>
    <n v="1"/>
    <x v="3"/>
    <s v=""/>
    <n v="1"/>
    <s v=""/>
    <s v=""/>
    <s v=""/>
  </r>
  <r>
    <s v="X1960"/>
    <x v="1875"/>
    <n v="0"/>
    <n v="0"/>
    <x v="0"/>
    <n v="12"/>
    <n v="1"/>
    <n v="0"/>
    <n v="5"/>
    <n v="0"/>
    <n v="3"/>
    <n v="9"/>
    <n v="1"/>
    <n v="0"/>
    <n v="0"/>
    <n v="3"/>
    <n v="3"/>
    <n v="0"/>
    <n v="0"/>
    <n v="0"/>
    <n v="0"/>
    <n v="0"/>
    <n v="1"/>
    <n v="3"/>
    <n v="11"/>
    <x v="0"/>
    <x v="26"/>
    <n v="2457"/>
    <n v="0"/>
    <n v="0"/>
    <n v="0"/>
    <n v="1"/>
    <n v="0"/>
    <n v="1"/>
    <n v="0"/>
    <n v="0"/>
    <n v="0"/>
    <n v="0"/>
    <x v="180"/>
    <n v="0"/>
    <n v="0"/>
    <x v="3"/>
    <s v=""/>
    <n v="1"/>
    <s v=""/>
    <s v=""/>
    <s v=""/>
  </r>
  <r>
    <s v="X1963"/>
    <x v="1876"/>
    <n v="1"/>
    <n v="0"/>
    <x v="1"/>
    <n v="66"/>
    <n v="4"/>
    <n v="1"/>
    <n v="9"/>
    <n v="3"/>
    <n v="0"/>
    <n v="0"/>
    <n v="1"/>
    <n v="1"/>
    <n v="0"/>
    <n v="2"/>
    <n v="8"/>
    <n v="0"/>
    <n v="0"/>
    <n v="0"/>
    <n v="0"/>
    <n v="0"/>
    <n v="0"/>
    <n v="3"/>
    <n v="11"/>
    <x v="0"/>
    <x v="38"/>
    <n v="2292"/>
    <n v="0"/>
    <n v="0"/>
    <n v="0"/>
    <n v="1"/>
    <n v="0"/>
    <n v="0"/>
    <n v="0"/>
    <n v="0"/>
    <n v="0"/>
    <n v="1"/>
    <x v="638"/>
    <n v="17"/>
    <n v="0"/>
    <x v="3"/>
    <s v=""/>
    <n v="4"/>
    <s v=""/>
    <s v=""/>
    <s v=""/>
  </r>
  <r>
    <s v="X1967"/>
    <x v="1877"/>
    <n v="1"/>
    <n v="1"/>
    <x v="2"/>
    <n v="19"/>
    <n v="12"/>
    <n v="0"/>
    <n v="4"/>
    <n v="0"/>
    <n v="0"/>
    <n v="1"/>
    <n v="1"/>
    <n v="1"/>
    <n v="0"/>
    <n v="2"/>
    <n v="7"/>
    <n v="0"/>
    <n v="0"/>
    <n v="0"/>
    <n v="0"/>
    <n v="0"/>
    <n v="0"/>
    <n v="3"/>
    <n v="11"/>
    <x v="0"/>
    <x v="5"/>
    <n v="2728"/>
    <n v="0"/>
    <n v="0"/>
    <n v="0"/>
    <n v="1"/>
    <n v="0"/>
    <n v="0"/>
    <n v="0"/>
    <n v="1"/>
    <n v="0"/>
    <n v="0"/>
    <x v="638"/>
    <n v="15"/>
    <n v="0"/>
    <x v="3"/>
    <s v=""/>
    <n v="12"/>
    <s v=""/>
    <s v=""/>
    <s v=""/>
  </r>
  <r>
    <s v="X1975"/>
    <x v="1878"/>
    <n v="1"/>
    <n v="1"/>
    <x v="2"/>
    <n v="86"/>
    <n v="13"/>
    <n v="0"/>
    <n v="3"/>
    <n v="0"/>
    <n v="0"/>
    <n v="0"/>
    <n v="1"/>
    <n v="1"/>
    <n v="0"/>
    <n v="2"/>
    <n v="7"/>
    <n v="0"/>
    <n v="0"/>
    <n v="0"/>
    <n v="0"/>
    <n v="0"/>
    <n v="0"/>
    <n v="3"/>
    <n v="11"/>
    <x v="0"/>
    <x v="32"/>
    <n v="2639"/>
    <n v="0"/>
    <n v="0"/>
    <n v="0"/>
    <n v="1"/>
    <n v="0"/>
    <n v="0"/>
    <n v="0"/>
    <n v="1"/>
    <n v="0"/>
    <n v="0"/>
    <x v="181"/>
    <n v="16"/>
    <n v="0"/>
    <x v="3"/>
    <s v=""/>
    <n v="13"/>
    <s v=""/>
    <s v=""/>
    <s v=""/>
  </r>
  <r>
    <s v="X1980"/>
    <x v="1879"/>
    <n v="1"/>
    <n v="0"/>
    <x v="1"/>
    <n v="35"/>
    <n v="6"/>
    <n v="0"/>
    <n v="5"/>
    <n v="2"/>
    <n v="1"/>
    <n v="2"/>
    <n v="1"/>
    <n v="1"/>
    <n v="0"/>
    <n v="2"/>
    <n v="7"/>
    <n v="0"/>
    <n v="0"/>
    <n v="0"/>
    <n v="0"/>
    <n v="0"/>
    <n v="0"/>
    <n v="3"/>
    <n v="11"/>
    <x v="0"/>
    <x v="7"/>
    <n v="2404"/>
    <n v="0"/>
    <n v="0"/>
    <n v="0"/>
    <n v="1"/>
    <n v="0"/>
    <n v="0"/>
    <n v="0"/>
    <n v="1"/>
    <n v="0"/>
    <n v="0"/>
    <x v="181"/>
    <n v="12"/>
    <n v="0"/>
    <x v="3"/>
    <s v=""/>
    <n v="6"/>
    <s v=""/>
    <s v=""/>
    <s v=""/>
  </r>
  <r>
    <s v="X1983"/>
    <x v="1880"/>
    <n v="1"/>
    <n v="1"/>
    <x v="2"/>
    <n v="88"/>
    <n v="4"/>
    <n v="2"/>
    <n v="5"/>
    <n v="0"/>
    <n v="0"/>
    <n v="5"/>
    <n v="1"/>
    <n v="1"/>
    <n v="0"/>
    <n v="2"/>
    <n v="6"/>
    <n v="0"/>
    <n v="0"/>
    <n v="0"/>
    <n v="0"/>
    <n v="0"/>
    <n v="0"/>
    <n v="3"/>
    <n v="11"/>
    <x v="0"/>
    <x v="6"/>
    <n v="2715"/>
    <n v="0"/>
    <n v="0"/>
    <n v="0"/>
    <n v="1"/>
    <n v="0"/>
    <n v="0"/>
    <n v="0"/>
    <n v="1"/>
    <n v="0"/>
    <n v="0"/>
    <x v="181"/>
    <n v="6"/>
    <n v="0"/>
    <x v="3"/>
    <s v=""/>
    <n v="4"/>
    <s v=""/>
    <s v=""/>
    <s v=""/>
  </r>
  <r>
    <s v="X1985"/>
    <x v="1881"/>
    <n v="1"/>
    <n v="0"/>
    <x v="1"/>
    <n v="95"/>
    <n v="5"/>
    <n v="0"/>
    <n v="8"/>
    <n v="2"/>
    <n v="0"/>
    <n v="0"/>
    <n v="1"/>
    <n v="0"/>
    <n v="0"/>
    <n v="3"/>
    <n v="4"/>
    <n v="0"/>
    <n v="0"/>
    <n v="0"/>
    <n v="0"/>
    <n v="0"/>
    <n v="0"/>
    <n v="3"/>
    <n v="11"/>
    <x v="0"/>
    <x v="42"/>
    <n v="2475"/>
    <n v="0"/>
    <n v="0"/>
    <n v="0"/>
    <n v="1"/>
    <n v="0"/>
    <n v="0"/>
    <n v="0"/>
    <n v="1"/>
    <n v="0"/>
    <n v="0"/>
    <x v="182"/>
    <n v="15"/>
    <n v="0"/>
    <x v="3"/>
    <s v=""/>
    <n v="5"/>
    <s v=""/>
    <s v=""/>
    <s v=""/>
  </r>
  <r>
    <s v="X1986"/>
    <x v="1882"/>
    <n v="1"/>
    <n v="0"/>
    <x v="1"/>
    <n v="40"/>
    <n v="5"/>
    <n v="1"/>
    <n v="8"/>
    <n v="0"/>
    <n v="0"/>
    <n v="1"/>
    <n v="1"/>
    <n v="1"/>
    <n v="0"/>
    <n v="2"/>
    <n v="8"/>
    <n v="0"/>
    <n v="0"/>
    <n v="0"/>
    <n v="0"/>
    <n v="0"/>
    <n v="0"/>
    <n v="3"/>
    <n v="11"/>
    <x v="0"/>
    <x v="16"/>
    <n v="2534"/>
    <n v="0"/>
    <n v="0"/>
    <n v="0"/>
    <n v="1"/>
    <n v="0"/>
    <n v="0"/>
    <n v="0"/>
    <n v="1"/>
    <n v="0"/>
    <n v="0"/>
    <x v="182"/>
    <n v="13"/>
    <n v="0"/>
    <x v="3"/>
    <s v=""/>
    <n v="5"/>
    <s v=""/>
    <s v=""/>
    <s v=""/>
  </r>
  <r>
    <s v="X1988"/>
    <x v="1883"/>
    <n v="2"/>
    <n v="1"/>
    <x v="3"/>
    <n v="31"/>
    <n v="8"/>
    <n v="1"/>
    <n v="5"/>
    <n v="0"/>
    <n v="0"/>
    <n v="1"/>
    <n v="1"/>
    <n v="1"/>
    <n v="0"/>
    <n v="2"/>
    <n v="6"/>
    <n v="0"/>
    <n v="0"/>
    <n v="0"/>
    <n v="0"/>
    <n v="0"/>
    <n v="0"/>
    <n v="3"/>
    <n v="11"/>
    <x v="0"/>
    <x v="34"/>
    <n v="2316"/>
    <n v="0"/>
    <n v="0"/>
    <n v="0"/>
    <n v="1"/>
    <n v="0"/>
    <n v="0"/>
    <n v="0"/>
    <n v="1"/>
    <n v="0"/>
    <n v="0"/>
    <x v="182"/>
    <n v="13"/>
    <n v="0"/>
    <x v="3"/>
    <s v=""/>
    <n v="8"/>
    <s v=""/>
    <s v=""/>
    <s v=""/>
  </r>
  <r>
    <s v="X2000"/>
    <x v="1884"/>
    <n v="1"/>
    <n v="0"/>
    <x v="1"/>
    <n v="85"/>
    <n v="2"/>
    <n v="1"/>
    <n v="4"/>
    <n v="3"/>
    <n v="1"/>
    <n v="2"/>
    <n v="1"/>
    <n v="1"/>
    <n v="0"/>
    <n v="2"/>
    <n v="8"/>
    <n v="0"/>
    <n v="0"/>
    <n v="0"/>
    <n v="0"/>
    <n v="0"/>
    <n v="0"/>
    <n v="3"/>
    <n v="11"/>
    <x v="0"/>
    <x v="3"/>
    <n v="2565"/>
    <n v="0"/>
    <n v="0"/>
    <n v="0"/>
    <n v="1"/>
    <n v="0"/>
    <n v="0"/>
    <n v="0"/>
    <n v="1"/>
    <n v="0"/>
    <n v="0"/>
    <x v="184"/>
    <n v="9"/>
    <n v="0"/>
    <x v="3"/>
    <s v=""/>
    <n v="2"/>
    <s v=""/>
    <s v=""/>
    <s v=""/>
  </r>
  <r>
    <s v="X2001"/>
    <x v="1885"/>
    <n v="1"/>
    <n v="1"/>
    <x v="2"/>
    <n v="79"/>
    <n v="4"/>
    <n v="0"/>
    <n v="4"/>
    <n v="0"/>
    <n v="0"/>
    <n v="5"/>
    <n v="1"/>
    <n v="1"/>
    <n v="0"/>
    <n v="2"/>
    <n v="7"/>
    <n v="0"/>
    <n v="0"/>
    <n v="0"/>
    <n v="0"/>
    <n v="0"/>
    <n v="0"/>
    <n v="3"/>
    <n v="11"/>
    <x v="0"/>
    <x v="26"/>
    <n v="2482"/>
    <n v="0"/>
    <n v="0"/>
    <n v="0"/>
    <n v="1"/>
    <n v="0"/>
    <n v="1"/>
    <n v="0"/>
    <n v="0"/>
    <n v="0"/>
    <n v="0"/>
    <x v="184"/>
    <n v="3"/>
    <n v="0"/>
    <x v="3"/>
    <s v=""/>
    <n v="4"/>
    <s v=""/>
    <s v=""/>
    <s v=""/>
  </r>
  <r>
    <s v="X2003"/>
    <x v="1886"/>
    <n v="1"/>
    <n v="0"/>
    <x v="1"/>
    <n v="38"/>
    <n v="6"/>
    <n v="0"/>
    <n v="5"/>
    <n v="0"/>
    <n v="0"/>
    <n v="1"/>
    <n v="1"/>
    <n v="1"/>
    <n v="0"/>
    <n v="2"/>
    <n v="7"/>
    <n v="0"/>
    <n v="0"/>
    <n v="0"/>
    <n v="0"/>
    <n v="0"/>
    <n v="0"/>
    <n v="3"/>
    <n v="11"/>
    <x v="0"/>
    <x v="42"/>
    <n v="2591"/>
    <n v="0"/>
    <n v="0"/>
    <n v="0"/>
    <n v="1"/>
    <n v="0"/>
    <n v="0"/>
    <n v="0"/>
    <n v="0"/>
    <n v="1"/>
    <n v="0"/>
    <x v="1014"/>
    <n v="10"/>
    <n v="0"/>
    <x v="3"/>
    <s v=""/>
    <n v="6"/>
    <s v=""/>
    <s v=""/>
    <s v=""/>
  </r>
  <r>
    <s v="X2004"/>
    <x v="1887"/>
    <n v="1"/>
    <n v="1"/>
    <x v="2"/>
    <n v="16"/>
    <n v="8"/>
    <n v="0"/>
    <n v="3"/>
    <n v="0"/>
    <n v="0"/>
    <n v="1"/>
    <n v="1"/>
    <n v="1"/>
    <n v="0"/>
    <n v="2"/>
    <n v="8"/>
    <n v="1"/>
    <n v="0"/>
    <n v="0"/>
    <n v="0"/>
    <n v="0"/>
    <n v="0"/>
    <n v="3"/>
    <n v="11"/>
    <x v="0"/>
    <x v="25"/>
    <n v="2183"/>
    <n v="0"/>
    <n v="0"/>
    <n v="0"/>
    <n v="1"/>
    <n v="0"/>
    <n v="0"/>
    <n v="0"/>
    <n v="0"/>
    <n v="0"/>
    <n v="1"/>
    <x v="1014"/>
    <n v="10"/>
    <n v="1"/>
    <x v="3"/>
    <s v=""/>
    <n v="8"/>
    <s v=""/>
    <s v=""/>
    <s v=""/>
  </r>
  <r>
    <s v="X2005"/>
    <x v="1888"/>
    <n v="1"/>
    <n v="1"/>
    <x v="2"/>
    <n v="0"/>
    <n v="10"/>
    <n v="0"/>
    <n v="1"/>
    <n v="0"/>
    <n v="0"/>
    <n v="0"/>
    <n v="1"/>
    <n v="1"/>
    <n v="0"/>
    <n v="2"/>
    <n v="7"/>
    <n v="0"/>
    <n v="0"/>
    <n v="0"/>
    <n v="0"/>
    <n v="0"/>
    <n v="0"/>
    <n v="3"/>
    <n v="11"/>
    <x v="0"/>
    <x v="0"/>
    <n v="2208"/>
    <n v="0"/>
    <n v="0"/>
    <n v="0"/>
    <n v="1"/>
    <n v="0"/>
    <n v="0"/>
    <n v="0"/>
    <n v="1"/>
    <n v="0"/>
    <n v="0"/>
    <x v="185"/>
    <n v="11"/>
    <n v="0"/>
    <x v="3"/>
    <s v=""/>
    <n v="10"/>
    <s v=""/>
    <s v=""/>
    <s v=""/>
  </r>
  <r>
    <s v="X2008"/>
    <x v="1889"/>
    <n v="1"/>
    <n v="1"/>
    <x v="2"/>
    <n v="60"/>
    <n v="6"/>
    <n v="0"/>
    <n v="2"/>
    <n v="2"/>
    <n v="0"/>
    <n v="1"/>
    <n v="1"/>
    <n v="1"/>
    <n v="0"/>
    <n v="2"/>
    <n v="5"/>
    <n v="0"/>
    <n v="0"/>
    <n v="0"/>
    <n v="0"/>
    <n v="0"/>
    <n v="0"/>
    <n v="3"/>
    <n v="11"/>
    <x v="0"/>
    <x v="31"/>
    <n v="2454"/>
    <n v="0"/>
    <n v="0"/>
    <n v="0"/>
    <n v="1"/>
    <n v="0"/>
    <n v="0"/>
    <n v="0"/>
    <n v="0"/>
    <n v="1"/>
    <n v="0"/>
    <x v="185"/>
    <n v="9"/>
    <n v="0"/>
    <x v="3"/>
    <s v=""/>
    <n v="6"/>
    <s v=""/>
    <s v=""/>
    <s v=""/>
  </r>
  <r>
    <s v="X2011"/>
    <x v="1890"/>
    <n v="1"/>
    <n v="0"/>
    <x v="1"/>
    <n v="75"/>
    <n v="2"/>
    <n v="2"/>
    <n v="2"/>
    <n v="2"/>
    <n v="1"/>
    <n v="1"/>
    <n v="1"/>
    <n v="1"/>
    <n v="0"/>
    <n v="2"/>
    <n v="8"/>
    <n v="0"/>
    <n v="0"/>
    <n v="0"/>
    <n v="0"/>
    <n v="0"/>
    <n v="0"/>
    <n v="3"/>
    <n v="11"/>
    <x v="0"/>
    <x v="42"/>
    <n v="2183"/>
    <n v="0"/>
    <n v="0"/>
    <n v="0"/>
    <n v="1"/>
    <n v="0"/>
    <n v="0"/>
    <n v="0"/>
    <n v="0"/>
    <n v="1"/>
    <n v="0"/>
    <x v="639"/>
    <n v="8"/>
    <n v="0"/>
    <x v="3"/>
    <s v=""/>
    <n v="2"/>
    <s v=""/>
    <s v=""/>
    <s v=""/>
  </r>
  <r>
    <s v="X2012"/>
    <x v="1891"/>
    <n v="1"/>
    <n v="0"/>
    <x v="1"/>
    <n v="63"/>
    <n v="5"/>
    <n v="0"/>
    <n v="4"/>
    <n v="0"/>
    <n v="0"/>
    <n v="1"/>
    <n v="1"/>
    <n v="1"/>
    <n v="0"/>
    <n v="2"/>
    <n v="8"/>
    <n v="0"/>
    <n v="0"/>
    <n v="0"/>
    <n v="0"/>
    <n v="0"/>
    <n v="0"/>
    <n v="3"/>
    <n v="11"/>
    <x v="0"/>
    <x v="12"/>
    <n v="2256"/>
    <n v="0"/>
    <n v="0"/>
    <n v="0"/>
    <n v="1"/>
    <n v="0"/>
    <n v="0"/>
    <n v="0"/>
    <n v="0"/>
    <n v="0"/>
    <n v="1"/>
    <x v="639"/>
    <n v="8"/>
    <n v="0"/>
    <x v="3"/>
    <s v=""/>
    <n v="5"/>
    <s v=""/>
    <s v=""/>
    <s v=""/>
  </r>
  <r>
    <s v="X2014"/>
    <x v="1892"/>
    <n v="2"/>
    <n v="1"/>
    <x v="3"/>
    <n v="96"/>
    <n v="2"/>
    <n v="0"/>
    <n v="5"/>
    <n v="2"/>
    <n v="0"/>
    <n v="1"/>
    <n v="1"/>
    <n v="0"/>
    <n v="0"/>
    <n v="3"/>
    <n v="2"/>
    <n v="0"/>
    <n v="0"/>
    <n v="0"/>
    <n v="0"/>
    <n v="0"/>
    <n v="0"/>
    <n v="3"/>
    <n v="11"/>
    <x v="0"/>
    <x v="14"/>
    <n v="2164"/>
    <n v="0"/>
    <n v="0"/>
    <n v="0"/>
    <n v="1"/>
    <n v="0"/>
    <n v="0"/>
    <n v="0"/>
    <n v="1"/>
    <n v="0"/>
    <n v="0"/>
    <x v="639"/>
    <n v="8"/>
    <n v="0"/>
    <x v="3"/>
    <s v=""/>
    <n v="2"/>
    <s v=""/>
    <s v=""/>
    <s v=""/>
  </r>
  <r>
    <s v="X2016"/>
    <x v="1893"/>
    <n v="1"/>
    <n v="1"/>
    <x v="2"/>
    <n v="10"/>
    <n v="5"/>
    <n v="0"/>
    <n v="3"/>
    <n v="0"/>
    <n v="0"/>
    <n v="1"/>
    <n v="1"/>
    <n v="1"/>
    <n v="0"/>
    <n v="2"/>
    <n v="7"/>
    <n v="0"/>
    <n v="0"/>
    <n v="0"/>
    <n v="0"/>
    <n v="0"/>
    <n v="0"/>
    <n v="3"/>
    <n v="11"/>
    <x v="0"/>
    <x v="20"/>
    <n v="2173"/>
    <n v="0"/>
    <n v="0"/>
    <n v="0"/>
    <n v="1"/>
    <n v="0"/>
    <n v="0"/>
    <n v="0"/>
    <n v="0"/>
    <n v="0"/>
    <n v="1"/>
    <x v="640"/>
    <n v="7"/>
    <n v="0"/>
    <x v="3"/>
    <s v=""/>
    <n v="5"/>
    <s v=""/>
    <s v=""/>
    <s v=""/>
  </r>
  <r>
    <s v="X2017"/>
    <x v="1894"/>
    <n v="2"/>
    <n v="1"/>
    <x v="3"/>
    <n v="1"/>
    <n v="7"/>
    <n v="0"/>
    <n v="1"/>
    <n v="0"/>
    <n v="0"/>
    <n v="0"/>
    <n v="1"/>
    <n v="1"/>
    <n v="0"/>
    <n v="2"/>
    <n v="6"/>
    <n v="0"/>
    <n v="0"/>
    <n v="0"/>
    <n v="0"/>
    <n v="0"/>
    <n v="0"/>
    <n v="3"/>
    <n v="11"/>
    <x v="0"/>
    <x v="37"/>
    <n v="2238"/>
    <n v="0"/>
    <n v="0"/>
    <n v="0"/>
    <n v="1"/>
    <n v="0"/>
    <n v="0"/>
    <n v="0"/>
    <n v="0"/>
    <n v="0"/>
    <n v="1"/>
    <x v="186"/>
    <n v="8"/>
    <n v="0"/>
    <x v="3"/>
    <s v=""/>
    <n v="7"/>
    <s v=""/>
    <s v=""/>
    <s v=""/>
  </r>
  <r>
    <s v="X2019"/>
    <x v="1895"/>
    <n v="2"/>
    <n v="1"/>
    <x v="3"/>
    <n v="65"/>
    <n v="4"/>
    <n v="0"/>
    <n v="2"/>
    <n v="0"/>
    <n v="0"/>
    <n v="2"/>
    <n v="1"/>
    <n v="1"/>
    <n v="0"/>
    <n v="2"/>
    <n v="7"/>
    <n v="0"/>
    <n v="0"/>
    <n v="0"/>
    <n v="0"/>
    <n v="0"/>
    <n v="0"/>
    <n v="3"/>
    <n v="11"/>
    <x v="0"/>
    <x v="24"/>
    <n v="2397"/>
    <n v="0"/>
    <n v="0"/>
    <n v="0"/>
    <n v="1"/>
    <n v="0"/>
    <n v="0"/>
    <n v="0"/>
    <n v="1"/>
    <n v="0"/>
    <n v="0"/>
    <x v="186"/>
    <n v="4"/>
    <n v="0"/>
    <x v="3"/>
    <s v=""/>
    <n v="4"/>
    <s v=""/>
    <s v=""/>
    <s v=""/>
  </r>
  <r>
    <s v="X30"/>
    <x v="1896"/>
    <n v="0"/>
    <n v="0"/>
    <x v="0"/>
    <n v="98"/>
    <n v="901"/>
    <n v="61"/>
    <n v="757"/>
    <n v="186"/>
    <n v="163"/>
    <n v="20"/>
    <n v="1"/>
    <n v="6"/>
    <n v="5"/>
    <n v="10"/>
    <n v="3"/>
    <n v="0"/>
    <n v="1"/>
    <n v="0"/>
    <n v="0"/>
    <n v="0"/>
    <n v="0"/>
    <n v="3"/>
    <n v="11"/>
    <x v="0"/>
    <x v="17"/>
    <n v="2403"/>
    <n v="0"/>
    <n v="0"/>
    <n v="0"/>
    <n v="0"/>
    <n v="1"/>
    <n v="0"/>
    <n v="0"/>
    <n v="1"/>
    <n v="0"/>
    <n v="0"/>
    <x v="1015"/>
    <n v="2048"/>
    <n v="1"/>
    <x v="4"/>
    <s v=""/>
    <s v=""/>
    <s v=""/>
    <s v=""/>
    <s v=""/>
  </r>
  <r>
    <s v="X59"/>
    <x v="1897"/>
    <n v="0"/>
    <n v="0"/>
    <x v="0"/>
    <n v="36"/>
    <n v="972"/>
    <n v="19"/>
    <n v="595"/>
    <n v="180"/>
    <n v="26"/>
    <n v="138"/>
    <n v="3"/>
    <n v="3"/>
    <n v="7"/>
    <n v="10"/>
    <n v="3"/>
    <n v="0"/>
    <n v="0"/>
    <n v="0"/>
    <n v="1"/>
    <n v="0"/>
    <n v="0"/>
    <n v="3"/>
    <n v="11"/>
    <x v="1"/>
    <x v="36"/>
    <n v="2772"/>
    <n v="0"/>
    <n v="0"/>
    <n v="0"/>
    <n v="0"/>
    <n v="1"/>
    <n v="0"/>
    <n v="0"/>
    <n v="0"/>
    <n v="1"/>
    <n v="0"/>
    <x v="1016"/>
    <n v="1654"/>
    <n v="1"/>
    <x v="4"/>
    <s v=""/>
    <s v=""/>
    <s v=""/>
    <s v=""/>
    <s v=""/>
  </r>
  <r>
    <s v="X78"/>
    <x v="1898"/>
    <n v="0"/>
    <n v="0"/>
    <x v="0"/>
    <n v="65"/>
    <n v="1060"/>
    <n v="21"/>
    <n v="530"/>
    <n v="32"/>
    <n v="0"/>
    <n v="224"/>
    <n v="1"/>
    <n v="5"/>
    <n v="11"/>
    <n v="5"/>
    <n v="3"/>
    <n v="1"/>
    <n v="0"/>
    <n v="1"/>
    <n v="1"/>
    <n v="0"/>
    <n v="0"/>
    <n v="3"/>
    <n v="11"/>
    <x v="1"/>
    <x v="18"/>
    <n v="2803"/>
    <n v="0"/>
    <n v="0"/>
    <n v="0"/>
    <n v="0"/>
    <n v="1"/>
    <n v="0"/>
    <n v="0"/>
    <n v="1"/>
    <n v="0"/>
    <n v="0"/>
    <x v="1017"/>
    <n v="1419"/>
    <n v="3"/>
    <x v="4"/>
    <s v=""/>
    <s v=""/>
    <s v=""/>
    <s v=""/>
    <s v=""/>
  </r>
  <r>
    <s v="X106"/>
    <x v="1899"/>
    <n v="0"/>
    <n v="0"/>
    <x v="0"/>
    <n v="8"/>
    <n v="1462"/>
    <n v="16"/>
    <n v="128"/>
    <n v="0"/>
    <n v="0"/>
    <n v="160"/>
    <n v="1"/>
    <n v="5"/>
    <n v="3"/>
    <n v="6"/>
    <n v="6"/>
    <n v="0"/>
    <n v="1"/>
    <n v="1"/>
    <n v="0"/>
    <n v="1"/>
    <n v="0"/>
    <n v="3"/>
    <n v="11"/>
    <x v="1"/>
    <x v="13"/>
    <n v="2514"/>
    <n v="0"/>
    <n v="0"/>
    <n v="0"/>
    <n v="0"/>
    <n v="1"/>
    <n v="0"/>
    <n v="0"/>
    <n v="0"/>
    <n v="0"/>
    <n v="1"/>
    <x v="1018"/>
    <n v="1446"/>
    <n v="3"/>
    <x v="4"/>
    <s v=""/>
    <s v=""/>
    <s v=""/>
    <s v=""/>
    <s v=""/>
  </r>
  <r>
    <s v="X129"/>
    <x v="1900"/>
    <n v="0"/>
    <n v="2"/>
    <x v="2"/>
    <n v="86"/>
    <n v="612"/>
    <n v="91"/>
    <n v="520"/>
    <n v="258"/>
    <n v="107"/>
    <n v="107"/>
    <n v="2"/>
    <n v="9"/>
    <n v="6"/>
    <n v="8"/>
    <n v="5"/>
    <n v="0"/>
    <n v="0"/>
    <n v="0"/>
    <n v="0"/>
    <n v="0"/>
    <n v="0"/>
    <n v="3"/>
    <n v="11"/>
    <x v="0"/>
    <x v="31"/>
    <n v="2275"/>
    <n v="0"/>
    <n v="0"/>
    <n v="0"/>
    <n v="0"/>
    <n v="1"/>
    <n v="0"/>
    <n v="0"/>
    <n v="0"/>
    <n v="1"/>
    <n v="0"/>
    <x v="1019"/>
    <n v="1481"/>
    <n v="0"/>
    <x v="4"/>
    <s v=""/>
    <s v=""/>
    <s v=""/>
    <s v=""/>
    <s v=""/>
  </r>
  <r>
    <s v="X134"/>
    <x v="1901"/>
    <n v="0"/>
    <n v="0"/>
    <x v="0"/>
    <n v="28"/>
    <n v="861"/>
    <n v="31"/>
    <n v="558"/>
    <n v="62"/>
    <n v="95"/>
    <n v="79"/>
    <n v="0"/>
    <n v="6"/>
    <n v="5"/>
    <n v="13"/>
    <n v="2"/>
    <n v="0"/>
    <n v="0"/>
    <n v="1"/>
    <n v="0"/>
    <n v="0"/>
    <n v="0"/>
    <n v="3"/>
    <n v="11"/>
    <x v="0"/>
    <x v="13"/>
    <n v="2247"/>
    <n v="0"/>
    <n v="0"/>
    <n v="0"/>
    <n v="0"/>
    <n v="1"/>
    <n v="0"/>
    <n v="0"/>
    <n v="0"/>
    <n v="0"/>
    <n v="1"/>
    <x v="1020"/>
    <n v="1528"/>
    <n v="1"/>
    <x v="4"/>
    <s v=""/>
    <s v=""/>
    <s v=""/>
    <s v=""/>
    <s v=""/>
  </r>
  <r>
    <s v="X173"/>
    <x v="1902"/>
    <n v="0"/>
    <n v="0"/>
    <x v="0"/>
    <n v="68"/>
    <n v="416"/>
    <n v="46"/>
    <n v="925"/>
    <n v="60"/>
    <n v="107"/>
    <n v="46"/>
    <n v="1"/>
    <n v="3"/>
    <n v="6"/>
    <n v="4"/>
    <n v="1"/>
    <n v="0"/>
    <n v="0"/>
    <n v="0"/>
    <n v="0"/>
    <n v="0"/>
    <n v="0"/>
    <n v="3"/>
    <n v="11"/>
    <x v="1"/>
    <x v="9"/>
    <n v="2332"/>
    <n v="0"/>
    <n v="0"/>
    <n v="0"/>
    <n v="0"/>
    <n v="1"/>
    <n v="0"/>
    <n v="0"/>
    <n v="1"/>
    <n v="0"/>
    <n v="0"/>
    <x v="242"/>
    <n v="1508"/>
    <n v="0"/>
    <x v="4"/>
    <s v=""/>
    <s v=""/>
    <s v=""/>
    <s v=""/>
    <s v=""/>
  </r>
  <r>
    <s v="X193"/>
    <x v="1903"/>
    <n v="0"/>
    <n v="0"/>
    <x v="0"/>
    <n v="63"/>
    <n v="570"/>
    <n v="73"/>
    <n v="614"/>
    <n v="133"/>
    <n v="102"/>
    <n v="73"/>
    <n v="1"/>
    <n v="6"/>
    <n v="5"/>
    <n v="11"/>
    <n v="3"/>
    <n v="0"/>
    <n v="0"/>
    <n v="0"/>
    <n v="1"/>
    <n v="0"/>
    <n v="0"/>
    <n v="3"/>
    <n v="11"/>
    <x v="0"/>
    <x v="33"/>
    <n v="2550"/>
    <n v="0"/>
    <n v="0"/>
    <n v="0"/>
    <n v="0"/>
    <n v="1"/>
    <n v="1"/>
    <n v="0"/>
    <n v="0"/>
    <n v="0"/>
    <n v="0"/>
    <x v="1021"/>
    <n v="1419"/>
    <n v="1"/>
    <x v="4"/>
    <s v=""/>
    <s v=""/>
    <s v=""/>
    <s v=""/>
    <s v=""/>
  </r>
  <r>
    <s v="X229"/>
    <x v="1904"/>
    <n v="0"/>
    <n v="1"/>
    <x v="1"/>
    <n v="83"/>
    <n v="860"/>
    <n v="28"/>
    <n v="409"/>
    <n v="73"/>
    <n v="56"/>
    <n v="56"/>
    <n v="1"/>
    <n v="8"/>
    <n v="9"/>
    <n v="4"/>
    <n v="4"/>
    <n v="0"/>
    <n v="0"/>
    <n v="0"/>
    <n v="0"/>
    <n v="0"/>
    <n v="0"/>
    <n v="3"/>
    <n v="11"/>
    <x v="0"/>
    <x v="2"/>
    <n v="2573"/>
    <n v="0"/>
    <n v="0"/>
    <n v="0"/>
    <n v="0"/>
    <n v="1"/>
    <n v="0"/>
    <n v="0"/>
    <n v="0"/>
    <n v="0"/>
    <n v="1"/>
    <x v="870"/>
    <n v="1370"/>
    <n v="0"/>
    <x v="4"/>
    <s v=""/>
    <s v=""/>
    <s v=""/>
    <s v=""/>
    <s v=""/>
  </r>
  <r>
    <s v="X231"/>
    <x v="1905"/>
    <n v="0"/>
    <n v="0"/>
    <x v="0"/>
    <n v="19"/>
    <n v="395"/>
    <n v="183"/>
    <n v="565"/>
    <n v="166"/>
    <n v="141"/>
    <n v="28"/>
    <n v="1"/>
    <n v="5"/>
    <n v="11"/>
    <n v="5"/>
    <n v="3"/>
    <n v="0"/>
    <n v="0"/>
    <n v="0"/>
    <n v="0"/>
    <n v="0"/>
    <n v="0"/>
    <n v="3"/>
    <n v="11"/>
    <x v="0"/>
    <x v="25"/>
    <n v="2207"/>
    <n v="0"/>
    <n v="0"/>
    <n v="0"/>
    <n v="0"/>
    <n v="1"/>
    <n v="0"/>
    <n v="0"/>
    <n v="1"/>
    <n v="0"/>
    <n v="0"/>
    <x v="688"/>
    <n v="1422"/>
    <n v="0"/>
    <x v="4"/>
    <s v=""/>
    <s v=""/>
    <s v=""/>
    <s v=""/>
    <s v=""/>
  </r>
  <r>
    <s v="X241"/>
    <x v="1906"/>
    <n v="0"/>
    <n v="1"/>
    <x v="1"/>
    <n v="81"/>
    <n v="1298"/>
    <n v="0"/>
    <n v="70"/>
    <n v="37"/>
    <n v="14"/>
    <n v="42"/>
    <n v="4"/>
    <n v="7"/>
    <n v="4"/>
    <n v="10"/>
    <n v="4"/>
    <n v="0"/>
    <n v="1"/>
    <n v="1"/>
    <n v="0"/>
    <n v="0"/>
    <n v="0"/>
    <n v="3"/>
    <n v="11"/>
    <x v="1"/>
    <x v="28"/>
    <n v="2748"/>
    <n v="0"/>
    <n v="0"/>
    <n v="0"/>
    <n v="0"/>
    <n v="1"/>
    <n v="0"/>
    <n v="0"/>
    <n v="0"/>
    <n v="1"/>
    <n v="0"/>
    <x v="872"/>
    <n v="1377"/>
    <n v="2"/>
    <x v="4"/>
    <s v=""/>
    <s v=""/>
    <s v=""/>
    <s v=""/>
    <s v=""/>
  </r>
  <r>
    <s v="X256"/>
    <x v="1907"/>
    <n v="0"/>
    <n v="0"/>
    <x v="0"/>
    <n v="60"/>
    <n v="526"/>
    <n v="80"/>
    <n v="553"/>
    <n v="123"/>
    <n v="94"/>
    <n v="53"/>
    <n v="1"/>
    <n v="3"/>
    <n v="10"/>
    <n v="7"/>
    <n v="2"/>
    <n v="0"/>
    <n v="0"/>
    <n v="0"/>
    <n v="1"/>
    <n v="0"/>
    <n v="0"/>
    <n v="3"/>
    <n v="11"/>
    <x v="1"/>
    <x v="33"/>
    <n v="2646"/>
    <n v="0"/>
    <n v="0"/>
    <n v="0"/>
    <n v="0"/>
    <n v="1"/>
    <n v="0"/>
    <n v="0"/>
    <n v="1"/>
    <n v="0"/>
    <n v="0"/>
    <x v="1022"/>
    <n v="1323"/>
    <n v="1"/>
    <x v="4"/>
    <s v=""/>
    <s v=""/>
    <s v=""/>
    <s v=""/>
    <s v=""/>
  </r>
  <r>
    <s v="X339"/>
    <x v="1908"/>
    <n v="0"/>
    <n v="0"/>
    <x v="0"/>
    <n v="82"/>
    <n v="344"/>
    <n v="45"/>
    <n v="654"/>
    <n v="104"/>
    <n v="11"/>
    <n v="114"/>
    <n v="2"/>
    <n v="3"/>
    <n v="4"/>
    <n v="10"/>
    <n v="3"/>
    <n v="0"/>
    <n v="0"/>
    <n v="0"/>
    <n v="0"/>
    <n v="0"/>
    <n v="0"/>
    <n v="3"/>
    <n v="11"/>
    <x v="0"/>
    <x v="31"/>
    <n v="2667"/>
    <n v="0"/>
    <n v="0"/>
    <n v="0"/>
    <n v="0"/>
    <n v="1"/>
    <n v="0"/>
    <n v="0"/>
    <n v="1"/>
    <n v="0"/>
    <n v="0"/>
    <x v="1023"/>
    <n v="1044"/>
    <n v="0"/>
    <x v="4"/>
    <s v=""/>
    <s v=""/>
    <s v=""/>
    <s v=""/>
    <s v=""/>
  </r>
  <r>
    <s v="X358"/>
    <x v="1909"/>
    <n v="0"/>
    <n v="0"/>
    <x v="0"/>
    <n v="54"/>
    <n v="332"/>
    <n v="194"/>
    <n v="377"/>
    <n v="149"/>
    <n v="125"/>
    <n v="57"/>
    <n v="0"/>
    <n v="4"/>
    <n v="6"/>
    <n v="7"/>
    <n v="1"/>
    <n v="0"/>
    <n v="0"/>
    <n v="0"/>
    <n v="0"/>
    <n v="0"/>
    <n v="0"/>
    <n v="3"/>
    <n v="11"/>
    <x v="0"/>
    <x v="36"/>
    <n v="2244"/>
    <n v="0"/>
    <n v="0"/>
    <n v="0"/>
    <n v="0"/>
    <n v="1"/>
    <n v="0"/>
    <n v="0"/>
    <n v="0"/>
    <n v="0"/>
    <n v="1"/>
    <x v="1024"/>
    <n v="1120"/>
    <n v="0"/>
    <x v="4"/>
    <s v=""/>
    <s v=""/>
    <s v=""/>
    <s v=""/>
    <s v=""/>
  </r>
  <r>
    <s v="X376"/>
    <x v="1910"/>
    <n v="0"/>
    <n v="0"/>
    <x v="0"/>
    <n v="29"/>
    <n v="815"/>
    <n v="10"/>
    <n v="239"/>
    <n v="28"/>
    <n v="10"/>
    <n v="108"/>
    <n v="2"/>
    <n v="10"/>
    <n v="4"/>
    <n v="12"/>
    <n v="6"/>
    <n v="0"/>
    <n v="0"/>
    <n v="0"/>
    <n v="0"/>
    <n v="0"/>
    <n v="0"/>
    <n v="3"/>
    <n v="11"/>
    <x v="0"/>
    <x v="32"/>
    <n v="2758"/>
    <n v="0"/>
    <n v="0"/>
    <n v="0"/>
    <n v="0"/>
    <n v="1"/>
    <n v="0"/>
    <n v="0"/>
    <n v="1"/>
    <n v="0"/>
    <n v="0"/>
    <x v="1025"/>
    <n v="994"/>
    <n v="0"/>
    <x v="4"/>
    <s v=""/>
    <s v=""/>
    <s v=""/>
    <s v=""/>
    <s v=""/>
  </r>
  <r>
    <s v="X381"/>
    <x v="1911"/>
    <n v="0"/>
    <n v="1"/>
    <x v="1"/>
    <n v="24"/>
    <n v="953"/>
    <n v="0"/>
    <n v="71"/>
    <n v="0"/>
    <n v="0"/>
    <n v="174"/>
    <n v="6"/>
    <n v="10"/>
    <n v="5"/>
    <n v="10"/>
    <n v="8"/>
    <n v="0"/>
    <n v="0"/>
    <n v="0"/>
    <n v="0"/>
    <n v="0"/>
    <n v="0"/>
    <n v="3"/>
    <n v="11"/>
    <x v="1"/>
    <x v="1"/>
    <n v="2679"/>
    <n v="0"/>
    <n v="0"/>
    <n v="0"/>
    <n v="0"/>
    <n v="1"/>
    <n v="0"/>
    <n v="0"/>
    <n v="0"/>
    <n v="0"/>
    <n v="1"/>
    <x v="306"/>
    <n v="850"/>
    <n v="0"/>
    <x v="4"/>
    <s v=""/>
    <s v=""/>
    <s v=""/>
    <s v=""/>
    <s v=""/>
  </r>
  <r>
    <s v="X382"/>
    <x v="1911"/>
    <n v="0"/>
    <n v="1"/>
    <x v="1"/>
    <n v="24"/>
    <n v="953"/>
    <n v="0"/>
    <n v="71"/>
    <n v="0"/>
    <n v="0"/>
    <n v="174"/>
    <n v="6"/>
    <n v="10"/>
    <n v="5"/>
    <n v="10"/>
    <n v="8"/>
    <n v="0"/>
    <n v="0"/>
    <n v="0"/>
    <n v="0"/>
    <n v="0"/>
    <n v="0"/>
    <n v="3"/>
    <n v="11"/>
    <x v="0"/>
    <x v="1"/>
    <n v="2679"/>
    <n v="0"/>
    <n v="0"/>
    <n v="0"/>
    <n v="0"/>
    <n v="1"/>
    <n v="0"/>
    <n v="0"/>
    <n v="0"/>
    <n v="0"/>
    <n v="1"/>
    <x v="306"/>
    <n v="850"/>
    <n v="0"/>
    <x v="4"/>
    <s v=""/>
    <s v=""/>
    <s v=""/>
    <s v=""/>
    <s v=""/>
  </r>
  <r>
    <s v="X422"/>
    <x v="1912"/>
    <n v="0"/>
    <n v="0"/>
    <x v="0"/>
    <n v="0"/>
    <n v="431"/>
    <n v="82"/>
    <n v="441"/>
    <n v="80"/>
    <n v="20"/>
    <n v="102"/>
    <n v="1"/>
    <n v="3"/>
    <n v="6"/>
    <n v="6"/>
    <n v="1"/>
    <n v="0"/>
    <n v="0"/>
    <n v="0"/>
    <n v="0"/>
    <n v="0"/>
    <n v="0"/>
    <n v="3"/>
    <n v="11"/>
    <x v="1"/>
    <x v="14"/>
    <n v="2363"/>
    <n v="0"/>
    <n v="0"/>
    <n v="0"/>
    <n v="0"/>
    <n v="1"/>
    <n v="0"/>
    <n v="0"/>
    <n v="0"/>
    <n v="0"/>
    <n v="1"/>
    <x v="45"/>
    <n v="952"/>
    <n v="0"/>
    <x v="4"/>
    <s v=""/>
    <s v=""/>
    <s v=""/>
    <s v=""/>
    <s v=""/>
  </r>
  <r>
    <s v="X443"/>
    <x v="1913"/>
    <n v="0"/>
    <n v="0"/>
    <x v="0"/>
    <n v="37"/>
    <n v="605"/>
    <n v="10"/>
    <n v="345"/>
    <n v="84"/>
    <n v="54"/>
    <n v="32"/>
    <n v="1"/>
    <n v="1"/>
    <n v="8"/>
    <n v="7"/>
    <n v="0"/>
    <n v="0"/>
    <n v="0"/>
    <n v="0"/>
    <n v="0"/>
    <n v="0"/>
    <n v="0"/>
    <n v="3"/>
    <n v="11"/>
    <x v="0"/>
    <x v="15"/>
    <n v="2216"/>
    <n v="0"/>
    <n v="0"/>
    <n v="0"/>
    <n v="0"/>
    <n v="1"/>
    <n v="0"/>
    <n v="0"/>
    <n v="0"/>
    <n v="0"/>
    <n v="1"/>
    <x v="1026"/>
    <n v="1066"/>
    <n v="0"/>
    <x v="4"/>
    <s v=""/>
    <s v=""/>
    <s v=""/>
    <s v=""/>
    <s v=""/>
  </r>
  <r>
    <s v="X461"/>
    <x v="1914"/>
    <n v="0"/>
    <n v="0"/>
    <x v="0"/>
    <n v="84"/>
    <n v="508"/>
    <n v="124"/>
    <n v="249"/>
    <n v="50"/>
    <n v="38"/>
    <n v="134"/>
    <n v="1"/>
    <n v="6"/>
    <n v="5"/>
    <n v="13"/>
    <n v="3"/>
    <n v="0"/>
    <n v="0"/>
    <n v="0"/>
    <n v="0"/>
    <n v="0"/>
    <n v="0"/>
    <n v="3"/>
    <n v="11"/>
    <x v="0"/>
    <x v="46"/>
    <n v="2395"/>
    <n v="0"/>
    <n v="0"/>
    <n v="0"/>
    <n v="0"/>
    <n v="1"/>
    <n v="0"/>
    <n v="0"/>
    <n v="1"/>
    <n v="0"/>
    <n v="0"/>
    <x v="49"/>
    <n v="835"/>
    <n v="0"/>
    <x v="4"/>
    <s v=""/>
    <s v=""/>
    <s v=""/>
    <s v=""/>
    <s v=""/>
  </r>
  <r>
    <s v="X472"/>
    <x v="1915"/>
    <n v="0"/>
    <n v="1"/>
    <x v="1"/>
    <n v="35"/>
    <n v="595"/>
    <n v="71"/>
    <n v="153"/>
    <n v="120"/>
    <n v="112"/>
    <n v="41"/>
    <n v="6"/>
    <n v="3"/>
    <n v="2"/>
    <n v="10"/>
    <n v="9"/>
    <n v="0"/>
    <n v="0"/>
    <n v="0"/>
    <n v="0"/>
    <n v="0"/>
    <n v="0"/>
    <n v="3"/>
    <n v="11"/>
    <x v="0"/>
    <x v="10"/>
    <n v="2818"/>
    <n v="0"/>
    <n v="0"/>
    <n v="0"/>
    <n v="0"/>
    <n v="1"/>
    <n v="0"/>
    <n v="0"/>
    <n v="0"/>
    <n v="0"/>
    <n v="1"/>
    <x v="330"/>
    <n v="1010"/>
    <n v="0"/>
    <x v="4"/>
    <s v=""/>
    <s v=""/>
    <s v=""/>
    <s v=""/>
    <s v=""/>
  </r>
  <r>
    <s v="X488"/>
    <x v="1916"/>
    <n v="0"/>
    <n v="1"/>
    <x v="1"/>
    <n v="6"/>
    <n v="341"/>
    <n v="142"/>
    <n v="113"/>
    <n v="259"/>
    <n v="151"/>
    <n v="66"/>
    <n v="3"/>
    <n v="6"/>
    <n v="6"/>
    <n v="12"/>
    <n v="5"/>
    <n v="0"/>
    <n v="0"/>
    <n v="0"/>
    <n v="0"/>
    <n v="0"/>
    <n v="0"/>
    <n v="3"/>
    <n v="11"/>
    <x v="0"/>
    <x v="20"/>
    <n v="2817"/>
    <n v="0"/>
    <n v="0"/>
    <n v="0"/>
    <n v="0"/>
    <n v="1"/>
    <n v="1"/>
    <n v="0"/>
    <n v="0"/>
    <n v="0"/>
    <n v="0"/>
    <x v="1027"/>
    <n v="940"/>
    <n v="0"/>
    <x v="4"/>
    <s v=""/>
    <s v=""/>
    <s v=""/>
    <s v=""/>
    <s v=""/>
  </r>
  <r>
    <s v="X496"/>
    <x v="1917"/>
    <n v="0"/>
    <n v="1"/>
    <x v="1"/>
    <n v="87"/>
    <n v="445"/>
    <n v="53"/>
    <n v="213"/>
    <n v="104"/>
    <n v="98"/>
    <n v="151"/>
    <n v="1"/>
    <n v="6"/>
    <n v="4"/>
    <n v="13"/>
    <n v="4"/>
    <n v="0"/>
    <n v="0"/>
    <n v="0"/>
    <n v="0"/>
    <n v="0"/>
    <n v="0"/>
    <n v="3"/>
    <n v="11"/>
    <x v="0"/>
    <x v="3"/>
    <n v="2345"/>
    <n v="0"/>
    <n v="0"/>
    <n v="0"/>
    <n v="0"/>
    <n v="1"/>
    <n v="0"/>
    <n v="0"/>
    <n v="1"/>
    <n v="0"/>
    <n v="0"/>
    <x v="910"/>
    <n v="762"/>
    <n v="0"/>
    <x v="4"/>
    <s v=""/>
    <s v=""/>
    <s v=""/>
    <s v=""/>
    <s v=""/>
  </r>
  <r>
    <s v="X499"/>
    <x v="1918"/>
    <n v="0"/>
    <n v="0"/>
    <x v="0"/>
    <n v="59"/>
    <n v="735"/>
    <n v="40"/>
    <n v="183"/>
    <n v="52"/>
    <n v="20"/>
    <n v="30"/>
    <n v="2"/>
    <n v="9"/>
    <n v="3"/>
    <n v="13"/>
    <n v="6"/>
    <n v="0"/>
    <n v="0"/>
    <n v="0"/>
    <n v="0"/>
    <n v="0"/>
    <n v="0"/>
    <n v="3"/>
    <n v="11"/>
    <x v="0"/>
    <x v="27"/>
    <n v="2517"/>
    <n v="0"/>
    <n v="0"/>
    <n v="0"/>
    <n v="0"/>
    <n v="1"/>
    <n v="0"/>
    <n v="0"/>
    <n v="0"/>
    <n v="0"/>
    <n v="1"/>
    <x v="1028"/>
    <n v="1000"/>
    <n v="0"/>
    <x v="4"/>
    <s v=""/>
    <s v=""/>
    <s v=""/>
    <s v=""/>
    <s v=""/>
  </r>
  <r>
    <s v="X520"/>
    <x v="1919"/>
    <n v="0"/>
    <n v="1"/>
    <x v="1"/>
    <n v="33"/>
    <n v="371"/>
    <n v="159"/>
    <n v="194"/>
    <n v="58"/>
    <n v="106"/>
    <n v="141"/>
    <n v="4"/>
    <n v="4"/>
    <n v="3"/>
    <n v="6"/>
    <n v="3"/>
    <n v="0"/>
    <n v="0"/>
    <n v="0"/>
    <n v="0"/>
    <n v="0"/>
    <n v="0"/>
    <n v="3"/>
    <n v="11"/>
    <x v="0"/>
    <x v="5"/>
    <n v="2814"/>
    <n v="0"/>
    <n v="0"/>
    <n v="0"/>
    <n v="0"/>
    <n v="1"/>
    <n v="0"/>
    <n v="0"/>
    <n v="1"/>
    <n v="0"/>
    <n v="0"/>
    <x v="732"/>
    <n v="747"/>
    <n v="0"/>
    <x v="4"/>
    <s v=""/>
    <s v=""/>
    <s v=""/>
    <s v=""/>
    <s v=""/>
  </r>
  <r>
    <s v="X525"/>
    <x v="1920"/>
    <n v="0"/>
    <n v="0"/>
    <x v="0"/>
    <n v="73"/>
    <n v="167"/>
    <n v="48"/>
    <n v="602"/>
    <n v="63"/>
    <n v="72"/>
    <n v="72"/>
    <n v="1"/>
    <n v="3"/>
    <n v="10"/>
    <n v="4"/>
    <n v="2"/>
    <n v="0"/>
    <n v="1"/>
    <n v="1"/>
    <n v="1"/>
    <n v="0"/>
    <n v="0"/>
    <n v="3"/>
    <n v="11"/>
    <x v="1"/>
    <x v="32"/>
    <n v="2550"/>
    <n v="0"/>
    <n v="0"/>
    <n v="0"/>
    <n v="0"/>
    <n v="1"/>
    <n v="0"/>
    <n v="0"/>
    <n v="0"/>
    <n v="1"/>
    <n v="0"/>
    <x v="1029"/>
    <n v="880"/>
    <n v="3"/>
    <x v="4"/>
    <s v=""/>
    <s v=""/>
    <s v=""/>
    <s v=""/>
    <s v=""/>
  </r>
  <r>
    <s v="X548"/>
    <x v="1921"/>
    <n v="0"/>
    <n v="1"/>
    <x v="1"/>
    <n v="92"/>
    <n v="544"/>
    <n v="35"/>
    <n v="133"/>
    <n v="23"/>
    <n v="151"/>
    <n v="107"/>
    <n v="2"/>
    <n v="4"/>
    <n v="5"/>
    <n v="4"/>
    <n v="2"/>
    <n v="0"/>
    <n v="0"/>
    <n v="0"/>
    <n v="0"/>
    <n v="0"/>
    <n v="0"/>
    <n v="3"/>
    <n v="11"/>
    <x v="0"/>
    <x v="31"/>
    <n v="2698"/>
    <n v="0"/>
    <n v="0"/>
    <n v="0"/>
    <n v="0"/>
    <n v="1"/>
    <n v="0"/>
    <n v="0"/>
    <n v="1"/>
    <n v="0"/>
    <n v="0"/>
    <x v="1030"/>
    <n v="779"/>
    <n v="0"/>
    <x v="4"/>
    <s v=""/>
    <s v=""/>
    <s v=""/>
    <s v=""/>
    <s v=""/>
  </r>
  <r>
    <s v="X592"/>
    <x v="1922"/>
    <n v="0"/>
    <n v="0"/>
    <x v="0"/>
    <n v="52"/>
    <n v="625"/>
    <n v="35"/>
    <n v="169"/>
    <n v="58"/>
    <n v="17"/>
    <n v="35"/>
    <n v="1"/>
    <n v="4"/>
    <n v="3"/>
    <n v="6"/>
    <n v="1"/>
    <n v="0"/>
    <n v="1"/>
    <n v="1"/>
    <n v="0"/>
    <n v="0"/>
    <n v="0"/>
    <n v="3"/>
    <n v="11"/>
    <x v="0"/>
    <x v="33"/>
    <n v="2270"/>
    <n v="0"/>
    <n v="0"/>
    <n v="0"/>
    <n v="0"/>
    <n v="1"/>
    <n v="0"/>
    <n v="0"/>
    <n v="1"/>
    <n v="0"/>
    <n v="0"/>
    <x v="929"/>
    <n v="869"/>
    <n v="2"/>
    <x v="4"/>
    <s v=""/>
    <s v=""/>
    <s v=""/>
    <s v=""/>
    <s v=""/>
  </r>
  <r>
    <s v="X596"/>
    <x v="1923"/>
    <n v="0"/>
    <n v="1"/>
    <x v="1"/>
    <n v="49"/>
    <n v="526"/>
    <n v="35"/>
    <n v="214"/>
    <n v="69"/>
    <n v="53"/>
    <n v="35"/>
    <n v="2"/>
    <n v="6"/>
    <n v="3"/>
    <n v="4"/>
    <n v="2"/>
    <n v="0"/>
    <n v="0"/>
    <n v="0"/>
    <n v="0"/>
    <n v="0"/>
    <n v="0"/>
    <n v="3"/>
    <n v="11"/>
    <x v="0"/>
    <x v="14"/>
    <n v="2166"/>
    <n v="0"/>
    <n v="0"/>
    <n v="0"/>
    <n v="0"/>
    <n v="1"/>
    <n v="0"/>
    <n v="0"/>
    <n v="1"/>
    <n v="0"/>
    <n v="0"/>
    <x v="1031"/>
    <n v="862"/>
    <n v="0"/>
    <x v="4"/>
    <s v=""/>
    <s v=""/>
    <s v=""/>
    <s v=""/>
    <s v=""/>
  </r>
  <r>
    <s v="X597"/>
    <x v="1924"/>
    <n v="0"/>
    <n v="1"/>
    <x v="1"/>
    <n v="80"/>
    <n v="618"/>
    <n v="44"/>
    <n v="215"/>
    <n v="0"/>
    <n v="17"/>
    <n v="36"/>
    <n v="2"/>
    <n v="11"/>
    <n v="8"/>
    <n v="4"/>
    <n v="6"/>
    <n v="1"/>
    <n v="0"/>
    <n v="0"/>
    <n v="0"/>
    <n v="0"/>
    <n v="0"/>
    <n v="3"/>
    <n v="11"/>
    <x v="1"/>
    <x v="48"/>
    <n v="2635"/>
    <n v="0"/>
    <n v="0"/>
    <n v="0"/>
    <n v="0"/>
    <n v="1"/>
    <n v="0"/>
    <n v="0"/>
    <n v="0"/>
    <n v="0"/>
    <n v="1"/>
    <x v="931"/>
    <n v="858"/>
    <n v="1"/>
    <x v="4"/>
    <s v=""/>
    <s v=""/>
    <s v=""/>
    <s v=""/>
    <s v=""/>
  </r>
  <r>
    <s v="X605"/>
    <x v="1925"/>
    <n v="0"/>
    <n v="0"/>
    <x v="0"/>
    <n v="60"/>
    <n v="161"/>
    <n v="0"/>
    <n v="253"/>
    <n v="199"/>
    <n v="191"/>
    <n v="122"/>
    <n v="1"/>
    <n v="3"/>
    <n v="7"/>
    <n v="11"/>
    <n v="1"/>
    <n v="0"/>
    <n v="0"/>
    <n v="0"/>
    <n v="0"/>
    <n v="0"/>
    <n v="0"/>
    <n v="3"/>
    <n v="11"/>
    <x v="0"/>
    <x v="33"/>
    <n v="2439"/>
    <n v="0"/>
    <n v="0"/>
    <n v="0"/>
    <n v="0"/>
    <n v="1"/>
    <n v="0"/>
    <n v="0"/>
    <n v="1"/>
    <n v="0"/>
    <n v="0"/>
    <x v="372"/>
    <n v="682"/>
    <n v="0"/>
    <x v="4"/>
    <s v=""/>
    <s v=""/>
    <s v=""/>
    <s v=""/>
    <s v=""/>
  </r>
  <r>
    <s v="X669"/>
    <x v="1926"/>
    <n v="0"/>
    <n v="0"/>
    <x v="0"/>
    <n v="15"/>
    <n v="100"/>
    <n v="71"/>
    <n v="243"/>
    <n v="108"/>
    <n v="94"/>
    <n v="219"/>
    <n v="3"/>
    <n v="9"/>
    <n v="1"/>
    <n v="8"/>
    <n v="9"/>
    <n v="0"/>
    <n v="0"/>
    <n v="0"/>
    <n v="0"/>
    <n v="0"/>
    <n v="0"/>
    <n v="3"/>
    <n v="11"/>
    <x v="1"/>
    <x v="14"/>
    <n v="2841"/>
    <n v="0"/>
    <n v="0"/>
    <n v="0"/>
    <n v="0"/>
    <n v="1"/>
    <n v="0"/>
    <n v="0"/>
    <n v="0"/>
    <n v="1"/>
    <n v="0"/>
    <x v="398"/>
    <n v="397"/>
    <n v="0"/>
    <x v="4"/>
    <s v=""/>
    <s v=""/>
    <s v=""/>
    <s v=""/>
    <s v=""/>
  </r>
  <r>
    <s v="X716"/>
    <x v="1927"/>
    <n v="0"/>
    <n v="1"/>
    <x v="1"/>
    <n v="62"/>
    <n v="710"/>
    <n v="15"/>
    <n v="30"/>
    <n v="20"/>
    <n v="0"/>
    <n v="0"/>
    <n v="3"/>
    <n v="11"/>
    <n v="2"/>
    <n v="8"/>
    <n v="8"/>
    <n v="0"/>
    <n v="0"/>
    <n v="0"/>
    <n v="0"/>
    <n v="0"/>
    <n v="0"/>
    <n v="3"/>
    <n v="11"/>
    <x v="1"/>
    <x v="33"/>
    <n v="2746"/>
    <n v="0"/>
    <n v="0"/>
    <n v="0"/>
    <n v="0"/>
    <n v="1"/>
    <n v="0"/>
    <n v="0"/>
    <n v="0"/>
    <n v="0"/>
    <n v="1"/>
    <x v="1032"/>
    <n v="775"/>
    <n v="0"/>
    <x v="4"/>
    <s v=""/>
    <s v=""/>
    <s v=""/>
    <s v=""/>
    <s v=""/>
  </r>
  <r>
    <s v="X785"/>
    <x v="1928"/>
    <n v="0"/>
    <n v="1"/>
    <x v="1"/>
    <n v="76"/>
    <n v="293"/>
    <n v="35"/>
    <n v="179"/>
    <n v="46"/>
    <n v="59"/>
    <n v="65"/>
    <n v="2"/>
    <n v="8"/>
    <n v="3"/>
    <n v="7"/>
    <n v="7"/>
    <n v="0"/>
    <n v="0"/>
    <n v="0"/>
    <n v="0"/>
    <n v="0"/>
    <n v="0"/>
    <n v="3"/>
    <n v="11"/>
    <x v="0"/>
    <x v="29"/>
    <n v="2684"/>
    <n v="0"/>
    <n v="0"/>
    <n v="0"/>
    <n v="0"/>
    <n v="1"/>
    <n v="0"/>
    <n v="0"/>
    <n v="1"/>
    <n v="0"/>
    <n v="0"/>
    <x v="1033"/>
    <n v="547"/>
    <n v="0"/>
    <x v="4"/>
    <s v=""/>
    <s v=""/>
    <s v=""/>
    <s v=""/>
    <s v=""/>
  </r>
  <r>
    <s v="X797"/>
    <x v="1929"/>
    <n v="1"/>
    <n v="1"/>
    <x v="2"/>
    <n v="13"/>
    <n v="488"/>
    <n v="23"/>
    <n v="71"/>
    <n v="15"/>
    <n v="0"/>
    <n v="59"/>
    <n v="11"/>
    <n v="8"/>
    <n v="3"/>
    <n v="7"/>
    <n v="7"/>
    <n v="0"/>
    <n v="1"/>
    <n v="0"/>
    <n v="0"/>
    <n v="0"/>
    <n v="0"/>
    <n v="3"/>
    <n v="11"/>
    <x v="1"/>
    <x v="12"/>
    <n v="2789"/>
    <n v="0"/>
    <n v="0"/>
    <n v="0"/>
    <n v="0"/>
    <n v="1"/>
    <n v="0"/>
    <n v="0"/>
    <n v="1"/>
    <n v="0"/>
    <n v="0"/>
    <x v="433"/>
    <n v="538"/>
    <n v="1"/>
    <x v="4"/>
    <s v=""/>
    <s v=""/>
    <s v=""/>
    <s v=""/>
    <s v=""/>
  </r>
  <r>
    <s v="X811"/>
    <x v="332"/>
    <n v="0"/>
    <n v="1"/>
    <x v="1"/>
    <n v="38"/>
    <n v="512"/>
    <n v="0"/>
    <n v="83"/>
    <n v="0"/>
    <n v="0"/>
    <n v="41"/>
    <n v="3"/>
    <n v="6"/>
    <n v="2"/>
    <n v="10"/>
    <n v="4"/>
    <n v="0"/>
    <n v="0"/>
    <n v="0"/>
    <n v="0"/>
    <n v="0"/>
    <n v="0"/>
    <n v="3"/>
    <n v="11"/>
    <x v="0"/>
    <x v="28"/>
    <n v="2258"/>
    <n v="0"/>
    <n v="0"/>
    <n v="0"/>
    <n v="0"/>
    <n v="1"/>
    <n v="0"/>
    <n v="0"/>
    <n v="0"/>
    <n v="0"/>
    <n v="1"/>
    <x v="762"/>
    <n v="554"/>
    <n v="0"/>
    <x v="4"/>
    <s v=""/>
    <s v=""/>
    <s v=""/>
    <s v=""/>
    <s v=""/>
  </r>
  <r>
    <s v="X819"/>
    <x v="1930"/>
    <n v="1"/>
    <n v="1"/>
    <x v="2"/>
    <n v="48"/>
    <n v="189"/>
    <n v="10"/>
    <n v="253"/>
    <n v="56"/>
    <n v="43"/>
    <n v="64"/>
    <n v="6"/>
    <n v="8"/>
    <n v="2"/>
    <n v="7"/>
    <n v="7"/>
    <n v="0"/>
    <n v="0"/>
    <n v="0"/>
    <n v="0"/>
    <n v="0"/>
    <n v="0"/>
    <n v="3"/>
    <n v="11"/>
    <x v="0"/>
    <x v="18"/>
    <n v="2551"/>
    <n v="0"/>
    <n v="0"/>
    <n v="0"/>
    <n v="0"/>
    <n v="1"/>
    <n v="0"/>
    <n v="0"/>
    <n v="1"/>
    <n v="0"/>
    <n v="0"/>
    <x v="1034"/>
    <n v="487"/>
    <n v="0"/>
    <x v="4"/>
    <s v=""/>
    <s v=""/>
    <s v=""/>
    <s v=""/>
    <s v=""/>
  </r>
  <r>
    <s v="X828"/>
    <x v="1931"/>
    <n v="0"/>
    <n v="1"/>
    <x v="1"/>
    <n v="8"/>
    <n v="546"/>
    <n v="0"/>
    <n v="48"/>
    <n v="0"/>
    <n v="6"/>
    <n v="6"/>
    <n v="1"/>
    <n v="7"/>
    <n v="3"/>
    <n v="8"/>
    <n v="5"/>
    <n v="0"/>
    <n v="0"/>
    <n v="0"/>
    <n v="0"/>
    <n v="0"/>
    <n v="0"/>
    <n v="3"/>
    <n v="11"/>
    <x v="0"/>
    <x v="31"/>
    <n v="2542"/>
    <n v="0"/>
    <n v="0"/>
    <n v="0"/>
    <n v="0"/>
    <n v="1"/>
    <n v="0"/>
    <n v="0"/>
    <n v="0"/>
    <n v="0"/>
    <n v="1"/>
    <x v="446"/>
    <n v="594"/>
    <n v="0"/>
    <x v="4"/>
    <s v=""/>
    <s v=""/>
    <s v=""/>
    <s v=""/>
    <s v=""/>
  </r>
  <r>
    <s v="X830"/>
    <x v="1932"/>
    <n v="0"/>
    <n v="1"/>
    <x v="1"/>
    <n v="72"/>
    <n v="505"/>
    <n v="0"/>
    <n v="26"/>
    <n v="0"/>
    <n v="0"/>
    <n v="75"/>
    <n v="5"/>
    <n v="7"/>
    <n v="4"/>
    <n v="6"/>
    <n v="6"/>
    <n v="0"/>
    <n v="1"/>
    <n v="0"/>
    <n v="0"/>
    <n v="0"/>
    <n v="0"/>
    <n v="3"/>
    <n v="11"/>
    <x v="0"/>
    <x v="23"/>
    <n v="2743"/>
    <n v="0"/>
    <n v="0"/>
    <n v="0"/>
    <n v="0"/>
    <n v="1"/>
    <n v="0"/>
    <n v="0"/>
    <n v="1"/>
    <n v="0"/>
    <n v="0"/>
    <x v="446"/>
    <n v="456"/>
    <n v="1"/>
    <x v="4"/>
    <s v=""/>
    <s v=""/>
    <s v=""/>
    <s v=""/>
    <s v=""/>
  </r>
  <r>
    <s v="X867"/>
    <x v="1933"/>
    <n v="0"/>
    <n v="1"/>
    <x v="1"/>
    <n v="9"/>
    <n v="508"/>
    <n v="5"/>
    <n v="21"/>
    <n v="7"/>
    <n v="5"/>
    <n v="10"/>
    <n v="4"/>
    <n v="7"/>
    <n v="3"/>
    <n v="7"/>
    <n v="5"/>
    <n v="0"/>
    <n v="1"/>
    <n v="0"/>
    <n v="0"/>
    <n v="0"/>
    <n v="0"/>
    <n v="3"/>
    <n v="11"/>
    <x v="0"/>
    <x v="15"/>
    <n v="2313"/>
    <n v="0"/>
    <n v="0"/>
    <n v="0"/>
    <n v="0"/>
    <n v="1"/>
    <n v="0"/>
    <n v="0"/>
    <n v="0"/>
    <n v="1"/>
    <n v="0"/>
    <x v="1035"/>
    <n v="536"/>
    <n v="1"/>
    <x v="4"/>
    <s v=""/>
    <s v=""/>
    <s v=""/>
    <s v=""/>
    <s v=""/>
  </r>
  <r>
    <s v="X883"/>
    <x v="1934"/>
    <n v="0"/>
    <n v="1"/>
    <x v="1"/>
    <n v="38"/>
    <n v="158"/>
    <n v="19"/>
    <n v="288"/>
    <n v="25"/>
    <n v="0"/>
    <n v="38"/>
    <n v="1"/>
    <n v="6"/>
    <n v="4"/>
    <n v="9"/>
    <n v="7"/>
    <n v="0"/>
    <n v="1"/>
    <n v="1"/>
    <n v="0"/>
    <n v="0"/>
    <n v="0"/>
    <n v="3"/>
    <n v="11"/>
    <x v="1"/>
    <x v="34"/>
    <n v="2816"/>
    <n v="0"/>
    <n v="0"/>
    <n v="0"/>
    <n v="0"/>
    <n v="1"/>
    <n v="0"/>
    <n v="0"/>
    <n v="0"/>
    <n v="0"/>
    <n v="1"/>
    <x v="1036"/>
    <n v="452"/>
    <n v="2"/>
    <x v="4"/>
    <s v=""/>
    <s v=""/>
    <s v=""/>
    <s v=""/>
    <s v=""/>
  </r>
  <r>
    <s v="X889"/>
    <x v="1935"/>
    <n v="0"/>
    <n v="1"/>
    <x v="1"/>
    <n v="80"/>
    <n v="162"/>
    <n v="61"/>
    <n v="83"/>
    <n v="97"/>
    <n v="57"/>
    <n v="61"/>
    <n v="4"/>
    <n v="4"/>
    <n v="3"/>
    <n v="8"/>
    <n v="5"/>
    <n v="0"/>
    <n v="0"/>
    <n v="0"/>
    <n v="0"/>
    <n v="0"/>
    <n v="0"/>
    <n v="3"/>
    <n v="11"/>
    <x v="0"/>
    <x v="3"/>
    <n v="2658"/>
    <n v="0"/>
    <n v="0"/>
    <n v="0"/>
    <n v="0"/>
    <n v="1"/>
    <n v="1"/>
    <n v="0"/>
    <n v="0"/>
    <n v="0"/>
    <n v="0"/>
    <x v="94"/>
    <n v="399"/>
    <n v="0"/>
    <x v="4"/>
    <s v=""/>
    <s v=""/>
    <s v=""/>
    <s v=""/>
    <s v=""/>
  </r>
  <r>
    <s v="X895"/>
    <x v="1936"/>
    <n v="0"/>
    <n v="1"/>
    <x v="1"/>
    <n v="29"/>
    <n v="245"/>
    <n v="19"/>
    <n v="125"/>
    <n v="37"/>
    <n v="67"/>
    <n v="14"/>
    <n v="1"/>
    <n v="4"/>
    <n v="2"/>
    <n v="10"/>
    <n v="2"/>
    <n v="0"/>
    <n v="0"/>
    <n v="0"/>
    <n v="0"/>
    <n v="0"/>
    <n v="0"/>
    <n v="3"/>
    <n v="11"/>
    <x v="0"/>
    <x v="29"/>
    <n v="2207"/>
    <n v="0"/>
    <n v="0"/>
    <n v="0"/>
    <n v="0"/>
    <n v="1"/>
    <n v="0"/>
    <n v="0"/>
    <n v="1"/>
    <n v="0"/>
    <n v="0"/>
    <x v="776"/>
    <n v="479"/>
    <n v="0"/>
    <x v="4"/>
    <s v=""/>
    <s v=""/>
    <s v=""/>
    <s v=""/>
    <s v=""/>
  </r>
  <r>
    <s v="X930"/>
    <x v="1937"/>
    <n v="0"/>
    <n v="1"/>
    <x v="1"/>
    <n v="14"/>
    <n v="400"/>
    <n v="4"/>
    <n v="35"/>
    <n v="6"/>
    <n v="0"/>
    <n v="22"/>
    <n v="2"/>
    <n v="9"/>
    <n v="1"/>
    <n v="5"/>
    <n v="8"/>
    <n v="0"/>
    <n v="0"/>
    <n v="0"/>
    <n v="0"/>
    <n v="0"/>
    <n v="0"/>
    <n v="3"/>
    <n v="11"/>
    <x v="0"/>
    <x v="33"/>
    <n v="2454"/>
    <n v="0"/>
    <n v="0"/>
    <n v="0"/>
    <n v="0"/>
    <n v="1"/>
    <n v="0"/>
    <n v="0"/>
    <n v="0"/>
    <n v="1"/>
    <n v="0"/>
    <x v="477"/>
    <n v="423"/>
    <n v="0"/>
    <x v="4"/>
    <s v=""/>
    <s v=""/>
    <s v=""/>
    <s v=""/>
    <s v=""/>
  </r>
  <r>
    <s v="X931"/>
    <x v="1938"/>
    <n v="0"/>
    <n v="1"/>
    <x v="1"/>
    <n v="39"/>
    <n v="380"/>
    <n v="0"/>
    <n v="47"/>
    <n v="6"/>
    <n v="0"/>
    <n v="34"/>
    <n v="4"/>
    <n v="7"/>
    <n v="1"/>
    <n v="7"/>
    <n v="8"/>
    <n v="0"/>
    <n v="1"/>
    <n v="0"/>
    <n v="0"/>
    <n v="0"/>
    <n v="0"/>
    <n v="3"/>
    <n v="11"/>
    <x v="1"/>
    <x v="33"/>
    <n v="2661"/>
    <n v="0"/>
    <n v="0"/>
    <n v="0"/>
    <n v="0"/>
    <n v="1"/>
    <n v="0"/>
    <n v="0"/>
    <n v="0"/>
    <n v="0"/>
    <n v="1"/>
    <x v="477"/>
    <n v="399"/>
    <n v="1"/>
    <x v="4"/>
    <s v=""/>
    <s v=""/>
    <s v=""/>
    <s v=""/>
    <s v=""/>
  </r>
  <r>
    <s v="X1024"/>
    <x v="1939"/>
    <n v="0"/>
    <n v="1"/>
    <x v="1"/>
    <n v="97"/>
    <n v="267"/>
    <n v="6"/>
    <n v="54"/>
    <n v="8"/>
    <n v="3"/>
    <n v="50"/>
    <n v="2"/>
    <n v="5"/>
    <n v="2"/>
    <n v="6"/>
    <n v="5"/>
    <n v="0"/>
    <n v="0"/>
    <n v="0"/>
    <n v="0"/>
    <n v="0"/>
    <n v="0"/>
    <n v="3"/>
    <n v="11"/>
    <x v="0"/>
    <x v="4"/>
    <n v="2467"/>
    <n v="0"/>
    <n v="0"/>
    <n v="0"/>
    <n v="0"/>
    <n v="1"/>
    <n v="0"/>
    <n v="0"/>
    <n v="0"/>
    <n v="0"/>
    <n v="1"/>
    <x v="1037"/>
    <n v="288"/>
    <n v="0"/>
    <x v="4"/>
    <s v=""/>
    <s v=""/>
    <s v=""/>
    <s v=""/>
    <s v=""/>
  </r>
  <r>
    <s v="X1051"/>
    <x v="1940"/>
    <n v="1"/>
    <n v="1"/>
    <x v="2"/>
    <n v="54"/>
    <n v="205"/>
    <n v="20"/>
    <n v="47"/>
    <n v="23"/>
    <n v="2"/>
    <n v="56"/>
    <n v="6"/>
    <n v="5"/>
    <n v="2"/>
    <n v="5"/>
    <n v="5"/>
    <n v="0"/>
    <n v="0"/>
    <n v="0"/>
    <n v="0"/>
    <n v="0"/>
    <n v="0"/>
    <n v="3"/>
    <n v="11"/>
    <x v="0"/>
    <x v="4"/>
    <n v="2818"/>
    <n v="0"/>
    <n v="0"/>
    <n v="0"/>
    <n v="0"/>
    <n v="1"/>
    <n v="0"/>
    <n v="0"/>
    <n v="0"/>
    <n v="1"/>
    <n v="0"/>
    <x v="1038"/>
    <n v="241"/>
    <n v="0"/>
    <x v="4"/>
    <s v=""/>
    <s v=""/>
    <s v=""/>
    <s v=""/>
    <s v=""/>
  </r>
  <r>
    <s v="X1071"/>
    <x v="1941"/>
    <n v="0"/>
    <n v="0"/>
    <x v="0"/>
    <n v="14"/>
    <n v="43"/>
    <n v="12"/>
    <n v="96"/>
    <n v="78"/>
    <n v="40"/>
    <n v="55"/>
    <n v="3"/>
    <n v="4"/>
    <n v="1"/>
    <n v="6"/>
    <n v="7"/>
    <n v="0"/>
    <n v="0"/>
    <n v="0"/>
    <n v="0"/>
    <n v="0"/>
    <n v="0"/>
    <n v="3"/>
    <n v="11"/>
    <x v="0"/>
    <x v="6"/>
    <n v="2723"/>
    <n v="0"/>
    <n v="0"/>
    <n v="0"/>
    <n v="0"/>
    <n v="1"/>
    <n v="0"/>
    <n v="0"/>
    <n v="1"/>
    <n v="0"/>
    <n v="0"/>
    <x v="794"/>
    <n v="214"/>
    <n v="0"/>
    <x v="4"/>
    <s v=""/>
    <s v=""/>
    <s v=""/>
    <s v=""/>
    <s v=""/>
  </r>
  <r>
    <s v="X1112"/>
    <x v="1942"/>
    <n v="0"/>
    <n v="1"/>
    <x v="1"/>
    <n v="24"/>
    <n v="182"/>
    <n v="4"/>
    <n v="33"/>
    <n v="0"/>
    <n v="0"/>
    <n v="66"/>
    <n v="2"/>
    <n v="4"/>
    <n v="1"/>
    <n v="5"/>
    <n v="7"/>
    <n v="0"/>
    <n v="0"/>
    <n v="0"/>
    <n v="0"/>
    <n v="0"/>
    <n v="0"/>
    <n v="3"/>
    <n v="11"/>
    <x v="0"/>
    <x v="6"/>
    <n v="2461"/>
    <n v="0"/>
    <n v="0"/>
    <n v="0"/>
    <n v="0"/>
    <n v="1"/>
    <n v="0"/>
    <n v="0"/>
    <n v="0"/>
    <n v="1"/>
    <n v="0"/>
    <x v="1039"/>
    <n v="153"/>
    <n v="0"/>
    <x v="4"/>
    <s v=""/>
    <s v=""/>
    <s v=""/>
    <s v=""/>
    <s v=""/>
  </r>
  <r>
    <s v="X1143"/>
    <x v="1943"/>
    <n v="0"/>
    <n v="0"/>
    <x v="0"/>
    <n v="90"/>
    <n v="162"/>
    <n v="25"/>
    <n v="53"/>
    <n v="16"/>
    <n v="0"/>
    <n v="10"/>
    <n v="1"/>
    <n v="3"/>
    <n v="1"/>
    <n v="7"/>
    <n v="3"/>
    <n v="0"/>
    <n v="0"/>
    <n v="0"/>
    <n v="0"/>
    <n v="0"/>
    <n v="0"/>
    <n v="3"/>
    <n v="11"/>
    <x v="0"/>
    <x v="30"/>
    <n v="2505"/>
    <n v="0"/>
    <n v="0"/>
    <n v="0"/>
    <n v="0"/>
    <n v="1"/>
    <n v="0"/>
    <n v="0"/>
    <n v="0"/>
    <n v="1"/>
    <n v="0"/>
    <x v="541"/>
    <n v="246"/>
    <n v="0"/>
    <x v="4"/>
    <s v=""/>
    <s v=""/>
    <s v=""/>
    <s v=""/>
    <s v=""/>
  </r>
  <r>
    <s v="X1158"/>
    <x v="1944"/>
    <n v="1"/>
    <n v="1"/>
    <x v="2"/>
    <n v="30"/>
    <n v="154"/>
    <n v="0"/>
    <n v="50"/>
    <n v="6"/>
    <n v="11"/>
    <n v="37"/>
    <n v="5"/>
    <n v="3"/>
    <n v="4"/>
    <n v="3"/>
    <n v="6"/>
    <n v="1"/>
    <n v="0"/>
    <n v="0"/>
    <n v="0"/>
    <n v="0"/>
    <n v="0"/>
    <n v="3"/>
    <n v="11"/>
    <x v="0"/>
    <x v="28"/>
    <n v="2429"/>
    <n v="0"/>
    <n v="0"/>
    <n v="0"/>
    <n v="0"/>
    <n v="1"/>
    <n v="0"/>
    <n v="0"/>
    <n v="1"/>
    <n v="0"/>
    <n v="0"/>
    <x v="1040"/>
    <n v="184"/>
    <n v="1"/>
    <x v="4"/>
    <s v=""/>
    <s v=""/>
    <s v=""/>
    <s v=""/>
    <s v=""/>
  </r>
  <r>
    <s v="X1213"/>
    <x v="1945"/>
    <n v="0"/>
    <n v="0"/>
    <x v="0"/>
    <n v="96"/>
    <n v="24"/>
    <n v="1"/>
    <n v="108"/>
    <n v="29"/>
    <n v="29"/>
    <n v="14"/>
    <n v="1"/>
    <n v="4"/>
    <n v="1"/>
    <n v="4"/>
    <n v="8"/>
    <n v="0"/>
    <n v="0"/>
    <n v="0"/>
    <n v="0"/>
    <n v="0"/>
    <n v="0"/>
    <n v="3"/>
    <n v="11"/>
    <x v="0"/>
    <x v="22"/>
    <n v="2768"/>
    <n v="0"/>
    <n v="0"/>
    <n v="0"/>
    <n v="0"/>
    <n v="1"/>
    <n v="1"/>
    <n v="0"/>
    <n v="0"/>
    <n v="0"/>
    <n v="0"/>
    <x v="1041"/>
    <n v="177"/>
    <n v="0"/>
    <x v="4"/>
    <s v=""/>
    <s v=""/>
    <s v=""/>
    <s v=""/>
    <s v=""/>
  </r>
  <r>
    <s v="X1215"/>
    <x v="1946"/>
    <n v="0"/>
    <n v="1"/>
    <x v="1"/>
    <n v="37"/>
    <n v="63"/>
    <n v="10"/>
    <n v="83"/>
    <n v="7"/>
    <n v="19"/>
    <n v="19"/>
    <n v="2"/>
    <n v="4"/>
    <n v="1"/>
    <n v="4"/>
    <n v="7"/>
    <n v="0"/>
    <n v="0"/>
    <n v="0"/>
    <n v="0"/>
    <n v="0"/>
    <n v="0"/>
    <n v="3"/>
    <n v="11"/>
    <x v="0"/>
    <x v="28"/>
    <n v="2851"/>
    <n v="0"/>
    <n v="0"/>
    <n v="0"/>
    <n v="0"/>
    <n v="1"/>
    <n v="0"/>
    <n v="0"/>
    <n v="1"/>
    <n v="0"/>
    <n v="0"/>
    <x v="1042"/>
    <n v="163"/>
    <n v="0"/>
    <x v="4"/>
    <s v=""/>
    <s v=""/>
    <s v=""/>
    <s v=""/>
    <s v=""/>
  </r>
  <r>
    <s v="X1303"/>
    <x v="1947"/>
    <n v="1"/>
    <n v="1"/>
    <x v="2"/>
    <n v="48"/>
    <n v="67"/>
    <n v="4"/>
    <n v="32"/>
    <n v="17"/>
    <n v="2"/>
    <n v="16"/>
    <n v="3"/>
    <n v="2"/>
    <n v="1"/>
    <n v="4"/>
    <n v="4"/>
    <n v="0"/>
    <n v="0"/>
    <n v="0"/>
    <n v="0"/>
    <n v="0"/>
    <n v="0"/>
    <n v="3"/>
    <n v="11"/>
    <x v="0"/>
    <x v="15"/>
    <n v="2212"/>
    <n v="0"/>
    <n v="0"/>
    <n v="0"/>
    <n v="0"/>
    <n v="1"/>
    <n v="0"/>
    <n v="0"/>
    <n v="0"/>
    <n v="0"/>
    <n v="1"/>
    <x v="589"/>
    <n v="106"/>
    <n v="0"/>
    <x v="4"/>
    <s v=""/>
    <s v=""/>
    <s v=""/>
    <s v=""/>
    <s v=""/>
  </r>
  <r>
    <s v="X1310"/>
    <x v="1948"/>
    <n v="0"/>
    <n v="1"/>
    <x v="1"/>
    <n v="25"/>
    <n v="112"/>
    <n v="0"/>
    <n v="6"/>
    <n v="2"/>
    <n v="1"/>
    <n v="14"/>
    <n v="2"/>
    <n v="3"/>
    <n v="1"/>
    <n v="3"/>
    <n v="6"/>
    <n v="0"/>
    <n v="0"/>
    <n v="0"/>
    <n v="0"/>
    <n v="0"/>
    <n v="0"/>
    <n v="3"/>
    <n v="11"/>
    <x v="0"/>
    <x v="2"/>
    <n v="2311"/>
    <n v="0"/>
    <n v="0"/>
    <n v="0"/>
    <n v="0"/>
    <n v="1"/>
    <n v="0"/>
    <n v="0"/>
    <n v="0"/>
    <n v="0"/>
    <n v="1"/>
    <x v="814"/>
    <n v="107"/>
    <n v="0"/>
    <x v="4"/>
    <s v=""/>
    <s v=""/>
    <s v=""/>
    <s v=""/>
    <s v=""/>
  </r>
  <r>
    <s v="X1340"/>
    <x v="1949"/>
    <n v="1"/>
    <n v="1"/>
    <x v="2"/>
    <n v="3"/>
    <n v="67"/>
    <n v="1"/>
    <n v="20"/>
    <n v="0"/>
    <n v="2"/>
    <n v="31"/>
    <n v="3"/>
    <n v="2"/>
    <n v="2"/>
    <n v="2"/>
    <n v="7"/>
    <n v="0"/>
    <n v="0"/>
    <n v="0"/>
    <n v="0"/>
    <n v="0"/>
    <n v="0"/>
    <n v="3"/>
    <n v="11"/>
    <x v="1"/>
    <x v="33"/>
    <n v="2555"/>
    <n v="0"/>
    <n v="0"/>
    <n v="0"/>
    <n v="0"/>
    <n v="1"/>
    <n v="0"/>
    <n v="0"/>
    <n v="0"/>
    <n v="1"/>
    <n v="0"/>
    <x v="599"/>
    <n v="59"/>
    <n v="0"/>
    <x v="4"/>
    <s v=""/>
    <s v=""/>
    <s v=""/>
    <s v=""/>
    <s v=""/>
  </r>
  <r>
    <s v="X1348"/>
    <x v="1950"/>
    <n v="1"/>
    <n v="1"/>
    <x v="2"/>
    <n v="2"/>
    <n v="50"/>
    <n v="4"/>
    <n v="28"/>
    <n v="6"/>
    <n v="3"/>
    <n v="26"/>
    <n v="3"/>
    <n v="3"/>
    <n v="1"/>
    <n v="2"/>
    <n v="9"/>
    <n v="0"/>
    <n v="0"/>
    <n v="0"/>
    <n v="0"/>
    <n v="0"/>
    <n v="0"/>
    <n v="3"/>
    <n v="11"/>
    <x v="1"/>
    <x v="1"/>
    <n v="2819"/>
    <n v="0"/>
    <n v="0"/>
    <n v="0"/>
    <n v="0"/>
    <n v="1"/>
    <n v="0"/>
    <n v="0"/>
    <n v="1"/>
    <n v="0"/>
    <n v="0"/>
    <x v="1043"/>
    <n v="65"/>
    <n v="0"/>
    <x v="4"/>
    <s v=""/>
    <s v=""/>
    <s v=""/>
    <s v=""/>
    <s v=""/>
  </r>
  <r>
    <s v="X1360"/>
    <x v="1951"/>
    <n v="0"/>
    <n v="0"/>
    <x v="0"/>
    <n v="64"/>
    <n v="1"/>
    <n v="26"/>
    <n v="25"/>
    <n v="17"/>
    <n v="23"/>
    <n v="15"/>
    <n v="1"/>
    <n v="3"/>
    <n v="0"/>
    <n v="3"/>
    <n v="9"/>
    <n v="0"/>
    <n v="0"/>
    <n v="0"/>
    <n v="0"/>
    <n v="0"/>
    <n v="0"/>
    <n v="3"/>
    <n v="11"/>
    <x v="1"/>
    <x v="25"/>
    <n v="2808"/>
    <n v="0"/>
    <n v="0"/>
    <n v="0"/>
    <n v="0"/>
    <n v="1"/>
    <n v="0"/>
    <n v="0"/>
    <n v="1"/>
    <n v="0"/>
    <n v="0"/>
    <x v="1044"/>
    <n v="77"/>
    <n v="0"/>
    <x v="4"/>
    <s v=""/>
    <s v=""/>
    <s v=""/>
    <s v=""/>
    <s v=""/>
  </r>
  <r>
    <s v="X1377"/>
    <x v="1952"/>
    <n v="0"/>
    <n v="0"/>
    <x v="0"/>
    <n v="77"/>
    <n v="3"/>
    <n v="3"/>
    <n v="24"/>
    <n v="34"/>
    <n v="7"/>
    <n v="31"/>
    <n v="1"/>
    <n v="2"/>
    <n v="1"/>
    <n v="3"/>
    <n v="5"/>
    <n v="0"/>
    <n v="0"/>
    <n v="0"/>
    <n v="0"/>
    <n v="0"/>
    <n v="0"/>
    <n v="3"/>
    <n v="11"/>
    <x v="0"/>
    <x v="23"/>
    <n v="2253"/>
    <n v="0"/>
    <n v="0"/>
    <n v="0"/>
    <n v="0"/>
    <n v="1"/>
    <n v="0"/>
    <n v="1"/>
    <n v="0"/>
    <n v="0"/>
    <n v="0"/>
    <x v="138"/>
    <n v="40"/>
    <n v="0"/>
    <x v="4"/>
    <s v=""/>
    <s v=""/>
    <s v=""/>
    <s v=""/>
    <s v=""/>
  </r>
  <r>
    <s v="X1422"/>
    <x v="1953"/>
    <n v="1"/>
    <n v="1"/>
    <x v="2"/>
    <n v="81"/>
    <n v="62"/>
    <n v="1"/>
    <n v="16"/>
    <n v="3"/>
    <n v="2"/>
    <n v="6"/>
    <n v="4"/>
    <n v="2"/>
    <n v="1"/>
    <n v="4"/>
    <n v="5"/>
    <n v="0"/>
    <n v="0"/>
    <n v="0"/>
    <n v="0"/>
    <n v="0"/>
    <n v="0"/>
    <n v="3"/>
    <n v="11"/>
    <x v="0"/>
    <x v="2"/>
    <n v="2439"/>
    <n v="0"/>
    <n v="0"/>
    <n v="0"/>
    <n v="0"/>
    <n v="1"/>
    <n v="0"/>
    <n v="0"/>
    <n v="0"/>
    <n v="0"/>
    <n v="1"/>
    <x v="607"/>
    <n v="78"/>
    <n v="0"/>
    <x v="4"/>
    <s v=""/>
    <s v=""/>
    <s v=""/>
    <s v=""/>
    <s v=""/>
  </r>
  <r>
    <s v="X1531"/>
    <x v="1954"/>
    <n v="0"/>
    <n v="1"/>
    <x v="1"/>
    <n v="99"/>
    <n v="55"/>
    <n v="0"/>
    <n v="6"/>
    <n v="2"/>
    <n v="0"/>
    <n v="4"/>
    <n v="2"/>
    <n v="1"/>
    <n v="1"/>
    <n v="3"/>
    <n v="5"/>
    <n v="0"/>
    <n v="0"/>
    <n v="0"/>
    <n v="0"/>
    <n v="0"/>
    <n v="0"/>
    <n v="3"/>
    <n v="11"/>
    <x v="0"/>
    <x v="12"/>
    <n v="2297"/>
    <n v="0"/>
    <n v="0"/>
    <n v="0"/>
    <n v="0"/>
    <n v="1"/>
    <n v="0"/>
    <n v="0"/>
    <n v="1"/>
    <n v="0"/>
    <n v="0"/>
    <x v="148"/>
    <n v="59"/>
    <n v="0"/>
    <x v="4"/>
    <s v=""/>
    <s v=""/>
    <s v=""/>
    <s v=""/>
    <s v=""/>
  </r>
  <r>
    <s v="X1722"/>
    <x v="1955"/>
    <n v="1"/>
    <n v="1"/>
    <x v="2"/>
    <n v="1"/>
    <n v="27"/>
    <n v="0"/>
    <n v="12"/>
    <n v="0"/>
    <n v="1"/>
    <n v="5"/>
    <n v="2"/>
    <n v="2"/>
    <n v="0"/>
    <n v="3"/>
    <n v="5"/>
    <n v="0"/>
    <n v="0"/>
    <n v="0"/>
    <n v="0"/>
    <n v="0"/>
    <n v="0"/>
    <n v="3"/>
    <n v="11"/>
    <x v="0"/>
    <x v="34"/>
    <n v="2159"/>
    <n v="0"/>
    <n v="0"/>
    <n v="0"/>
    <n v="0"/>
    <n v="1"/>
    <n v="0"/>
    <n v="0"/>
    <n v="0"/>
    <n v="0"/>
    <n v="1"/>
    <x v="164"/>
    <n v="35"/>
    <n v="0"/>
    <x v="4"/>
    <s v=""/>
    <s v=""/>
    <s v=""/>
    <s v=""/>
    <s v=""/>
  </r>
  <r>
    <s v="X1735"/>
    <x v="1956"/>
    <n v="1"/>
    <n v="1"/>
    <x v="2"/>
    <n v="33"/>
    <n v="15"/>
    <n v="0"/>
    <n v="12"/>
    <n v="7"/>
    <n v="3"/>
    <n v="7"/>
    <n v="3"/>
    <n v="2"/>
    <n v="0"/>
    <n v="3"/>
    <n v="7"/>
    <n v="0"/>
    <n v="0"/>
    <n v="0"/>
    <n v="0"/>
    <n v="0"/>
    <n v="0"/>
    <n v="3"/>
    <n v="11"/>
    <x v="0"/>
    <x v="10"/>
    <n v="2710"/>
    <n v="0"/>
    <n v="0"/>
    <n v="0"/>
    <n v="0"/>
    <n v="1"/>
    <n v="0"/>
    <n v="0"/>
    <n v="1"/>
    <n v="0"/>
    <n v="0"/>
    <x v="165"/>
    <n v="30"/>
    <n v="0"/>
    <x v="4"/>
    <s v=""/>
    <s v=""/>
    <s v=""/>
    <s v=""/>
    <s v=""/>
  </r>
  <r>
    <s v="X1760"/>
    <x v="1957"/>
    <n v="1"/>
    <n v="1"/>
    <x v="2"/>
    <n v="31"/>
    <n v="5"/>
    <n v="6"/>
    <n v="10"/>
    <n v="6"/>
    <n v="5"/>
    <n v="10"/>
    <n v="1"/>
    <n v="1"/>
    <n v="0"/>
    <n v="3"/>
    <n v="4"/>
    <n v="0"/>
    <n v="0"/>
    <n v="0"/>
    <n v="0"/>
    <n v="0"/>
    <n v="0"/>
    <n v="3"/>
    <n v="11"/>
    <x v="0"/>
    <x v="16"/>
    <n v="2627"/>
    <n v="0"/>
    <n v="0"/>
    <n v="0"/>
    <n v="0"/>
    <n v="1"/>
    <n v="0"/>
    <n v="0"/>
    <n v="1"/>
    <n v="0"/>
    <n v="0"/>
    <x v="167"/>
    <n v="22"/>
    <n v="0"/>
    <x v="4"/>
    <s v=""/>
    <s v=""/>
    <s v=""/>
    <s v=""/>
    <s v=""/>
  </r>
  <r>
    <s v="X1770"/>
    <x v="1958"/>
    <n v="1"/>
    <n v="1"/>
    <x v="2"/>
    <n v="71"/>
    <n v="19"/>
    <n v="1"/>
    <n v="10"/>
    <n v="2"/>
    <n v="1"/>
    <n v="8"/>
    <n v="1"/>
    <n v="1"/>
    <n v="0"/>
    <n v="3"/>
    <n v="5"/>
    <n v="0"/>
    <n v="0"/>
    <n v="0"/>
    <n v="0"/>
    <n v="0"/>
    <n v="0"/>
    <n v="3"/>
    <n v="11"/>
    <x v="0"/>
    <x v="34"/>
    <n v="2619"/>
    <n v="0"/>
    <n v="0"/>
    <n v="0"/>
    <n v="0"/>
    <n v="1"/>
    <n v="0"/>
    <n v="0"/>
    <n v="1"/>
    <n v="0"/>
    <n v="0"/>
    <x v="629"/>
    <n v="25"/>
    <n v="0"/>
    <x v="4"/>
    <s v=""/>
    <s v=""/>
    <s v=""/>
    <s v=""/>
    <s v=""/>
  </r>
  <r>
    <s v="X1838"/>
    <x v="632"/>
    <n v="0"/>
    <n v="1"/>
    <x v="1"/>
    <n v="23"/>
    <n v="13"/>
    <n v="6"/>
    <n v="7"/>
    <n v="0"/>
    <n v="3"/>
    <n v="3"/>
    <n v="1"/>
    <n v="1"/>
    <n v="0"/>
    <n v="3"/>
    <n v="6"/>
    <n v="0"/>
    <n v="0"/>
    <n v="0"/>
    <n v="0"/>
    <n v="0"/>
    <n v="0"/>
    <n v="3"/>
    <n v="11"/>
    <x v="0"/>
    <x v="22"/>
    <n v="2415"/>
    <n v="0"/>
    <n v="0"/>
    <n v="0"/>
    <n v="0"/>
    <n v="1"/>
    <n v="0"/>
    <n v="0"/>
    <n v="1"/>
    <n v="0"/>
    <n v="0"/>
    <x v="172"/>
    <n v="26"/>
    <n v="0"/>
    <x v="4"/>
    <s v=""/>
    <s v=""/>
    <s v=""/>
    <s v=""/>
    <s v=""/>
  </r>
  <r>
    <s v="X1843"/>
    <x v="1959"/>
    <n v="0"/>
    <n v="1"/>
    <x v="1"/>
    <n v="57"/>
    <n v="19"/>
    <n v="0"/>
    <n v="5"/>
    <n v="0"/>
    <n v="0"/>
    <n v="8"/>
    <n v="2"/>
    <n v="1"/>
    <n v="0"/>
    <n v="3"/>
    <n v="6"/>
    <n v="0"/>
    <n v="0"/>
    <n v="0"/>
    <n v="0"/>
    <n v="0"/>
    <n v="0"/>
    <n v="3"/>
    <n v="11"/>
    <x v="0"/>
    <x v="48"/>
    <n v="2501"/>
    <n v="0"/>
    <n v="0"/>
    <n v="0"/>
    <n v="0"/>
    <n v="1"/>
    <n v="0"/>
    <n v="0"/>
    <n v="0"/>
    <n v="0"/>
    <n v="1"/>
    <x v="172"/>
    <n v="16"/>
    <n v="0"/>
    <x v="4"/>
    <s v=""/>
    <s v=""/>
    <s v=""/>
    <s v=""/>
    <s v=""/>
  </r>
  <r>
    <s v="X1873"/>
    <x v="1960"/>
    <n v="1"/>
    <n v="0"/>
    <x v="1"/>
    <n v="37"/>
    <n v="5"/>
    <n v="1"/>
    <n v="5"/>
    <n v="10"/>
    <n v="0"/>
    <n v="7"/>
    <n v="1"/>
    <n v="1"/>
    <n v="0"/>
    <n v="2"/>
    <n v="7"/>
    <n v="0"/>
    <n v="0"/>
    <n v="0"/>
    <n v="0"/>
    <n v="0"/>
    <n v="0"/>
    <n v="3"/>
    <n v="11"/>
    <x v="0"/>
    <x v="10"/>
    <n v="2368"/>
    <n v="0"/>
    <n v="0"/>
    <n v="0"/>
    <n v="0"/>
    <n v="1"/>
    <n v="0"/>
    <n v="0"/>
    <n v="1"/>
    <n v="0"/>
    <n v="0"/>
    <x v="176"/>
    <n v="14"/>
    <n v="0"/>
    <x v="4"/>
    <s v=""/>
    <s v=""/>
    <s v=""/>
    <s v=""/>
    <s v=""/>
  </r>
  <r>
    <s v="X1911"/>
    <x v="1961"/>
    <n v="1"/>
    <n v="1"/>
    <x v="2"/>
    <n v="55"/>
    <n v="12"/>
    <n v="1"/>
    <n v="3"/>
    <n v="0"/>
    <n v="0"/>
    <n v="7"/>
    <n v="1"/>
    <n v="0"/>
    <n v="1"/>
    <n v="2"/>
    <n v="4"/>
    <n v="0"/>
    <n v="0"/>
    <n v="0"/>
    <n v="0"/>
    <n v="0"/>
    <n v="0"/>
    <n v="3"/>
    <n v="11"/>
    <x v="0"/>
    <x v="23"/>
    <n v="2511"/>
    <n v="0"/>
    <n v="0"/>
    <n v="0"/>
    <n v="0"/>
    <n v="1"/>
    <n v="1"/>
    <n v="0"/>
    <n v="0"/>
    <n v="0"/>
    <n v="0"/>
    <x v="636"/>
    <n v="9"/>
    <n v="0"/>
    <x v="4"/>
    <s v=""/>
    <s v=""/>
    <s v=""/>
    <s v=""/>
    <s v=""/>
  </r>
  <r>
    <s v="X1990"/>
    <x v="1962"/>
    <n v="1"/>
    <n v="0"/>
    <x v="1"/>
    <n v="13"/>
    <n v="4"/>
    <n v="1"/>
    <n v="5"/>
    <n v="2"/>
    <n v="0"/>
    <n v="3"/>
    <n v="1"/>
    <n v="1"/>
    <n v="0"/>
    <n v="2"/>
    <n v="8"/>
    <n v="0"/>
    <n v="0"/>
    <n v="0"/>
    <n v="0"/>
    <n v="0"/>
    <n v="0"/>
    <n v="3"/>
    <n v="11"/>
    <x v="0"/>
    <x v="5"/>
    <n v="2765"/>
    <n v="0"/>
    <n v="0"/>
    <n v="0"/>
    <n v="0"/>
    <n v="1"/>
    <n v="0"/>
    <n v="0"/>
    <n v="1"/>
    <n v="0"/>
    <n v="0"/>
    <x v="182"/>
    <n v="9"/>
    <n v="0"/>
    <x v="4"/>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A339E8-EFE7-4894-9245-EEBCBFD03D1C}" name="Pvt_Super"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rowHeaderCaption="Age Group">
  <location ref="A3:E14" firstHeaderRow="1" firstDataRow="3" firstDataCol="1"/>
  <pivotFields count="47">
    <pivotField dataField="1" showAll="0"/>
    <pivotField numFmtId="164" showAll="0">
      <items count="11">
        <item x="0"/>
        <item h="1" x="1"/>
        <item h="1" x="2"/>
        <item h="1" x="3"/>
        <item h="1" x="4"/>
        <item x="5"/>
        <item x="6"/>
        <item x="7"/>
        <item h="1" x="8"/>
        <item x="9"/>
        <item t="default"/>
      </items>
    </pivotField>
    <pivotField showAll="0"/>
    <pivotField showAll="0"/>
    <pivotField showAll="0">
      <items count="5">
        <item x="0"/>
        <item h="1" x="1"/>
        <item h="1" x="2"/>
        <item h="1" x="3"/>
        <item t="default"/>
      </items>
    </pivotField>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x="0"/>
        <item n="Accepted" x="1"/>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showAll="0">
      <items count="6">
        <item x="0"/>
        <item x="1"/>
        <item x="2"/>
        <item x="3"/>
        <item x="4"/>
        <item t="default"/>
      </items>
    </pivotField>
    <pivotField showAll="0"/>
    <pivotField showAll="0"/>
    <pivotField showAll="0"/>
    <pivotField showAll="0"/>
    <pivotField showAll="0"/>
  </pivotFields>
  <rowFields count="1">
    <field x="26"/>
  </rowFields>
  <rowItems count="9">
    <i>
      <x v="1"/>
    </i>
    <i>
      <x v="2"/>
    </i>
    <i>
      <x v="3"/>
    </i>
    <i>
      <x v="4"/>
    </i>
    <i>
      <x v="5"/>
    </i>
    <i>
      <x v="6"/>
    </i>
    <i>
      <x v="7"/>
    </i>
    <i>
      <x v="8"/>
    </i>
    <i t="grand">
      <x/>
    </i>
  </rowItems>
  <colFields count="2">
    <field x="-2"/>
    <field x="25"/>
  </colFields>
  <colItems count="4">
    <i>
      <x/>
      <x/>
    </i>
    <i r="1">
      <x v="1"/>
    </i>
    <i i="1">
      <x v="1"/>
      <x/>
    </i>
    <i r="1" i="1">
      <x v="1"/>
    </i>
  </colItems>
  <dataFields count="2">
    <dataField name="%" fld="0" subtotal="count" showDataAs="percentOfRow" baseField="26" baseItem="0" numFmtId="10"/>
    <dataField name="Number of Customers" fld="0" subtotal="count" baseField="0" baseItem="0"/>
  </dataFields>
  <formats count="1">
    <format dxfId="34">
      <pivotArea field="25" grandRow="1" outline="0" collapsedLevelsAreSubtotals="1" axis="axisCol" fieldPosition="1">
        <references count="2">
          <reference field="4294967294" count="1" selected="0">
            <x v="0"/>
          </reference>
          <reference field="25"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133284-A8A5-4F67-AC1E-2D3F37F3C506}" name="Pvt_1"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2" rowHeaderCaption="Number of Children at Home" colHeaderCaption="Campaign 6 Responses">
  <location ref="A3:B9" firstHeaderRow="1" firstDataRow="2" firstDataCol="1"/>
  <pivotFields count="47">
    <pivotField dataField="1" showAll="0"/>
    <pivotField numFmtId="164" showAll="0"/>
    <pivotField showAll="0"/>
    <pivotField showAll="0"/>
    <pivotField axis="axisRow" showAll="0">
      <items count="5">
        <item sd="0" x="0"/>
        <item sd="0" x="1"/>
        <item sd="0" x="2"/>
        <item sd="0" x="3"/>
        <item t="default" sd="0"/>
      </items>
    </pivotField>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h="1" x="0"/>
        <item n="Accept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axis="axisRow" showAll="0">
      <items count="6">
        <item x="0"/>
        <item x="1"/>
        <item x="2"/>
        <item x="3"/>
        <item x="4"/>
        <item t="default"/>
      </items>
    </pivotField>
    <pivotField showAll="0"/>
    <pivotField showAll="0"/>
    <pivotField showAll="0"/>
    <pivotField showAll="0"/>
    <pivotField showAll="0"/>
  </pivotFields>
  <rowFields count="2">
    <field x="4"/>
    <field x="41"/>
  </rowFields>
  <rowItems count="5">
    <i>
      <x/>
    </i>
    <i>
      <x v="1"/>
    </i>
    <i>
      <x v="2"/>
    </i>
    <i>
      <x v="3"/>
    </i>
    <i t="grand">
      <x/>
    </i>
  </rowItems>
  <colFields count="1">
    <field x="25"/>
  </colFields>
  <colItems count="1">
    <i>
      <x v="1"/>
    </i>
  </colItems>
  <dataFields count="1">
    <dataField name="Number of Customers" fld="0" subtotal="count" baseField="0" baseItem="0"/>
  </dataFields>
  <formats count="3">
    <format dxfId="3">
      <pivotArea field="4" type="button" dataOnly="0" labelOnly="1" outline="0" axis="axisRow" fieldPosition="0"/>
    </format>
    <format dxfId="2">
      <pivotArea field="25" type="button" dataOnly="0" labelOnly="1" outline="0" axis="axisCol" fieldPosition="0"/>
    </format>
    <format dxfId="1">
      <pivotArea outline="0" fieldPosition="0">
        <references count="1">
          <reference field="4294967294" count="1">
            <x v="0"/>
          </reference>
        </references>
      </pivotArea>
    </format>
  </formats>
  <chartFormats count="1">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B20707-6D3D-40CB-9948-38F593649A4C}" name="PivotTable1"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rowHeaderCaption="Number of Children at Home" colHeaderCaption="Campaign 6 Responses">
  <location ref="F3:H10" firstHeaderRow="1" firstDataRow="2" firstDataCol="1"/>
  <pivotFields count="47">
    <pivotField dataField="1" showAll="0"/>
    <pivotField numFmtId="164" showAll="0"/>
    <pivotField showAll="0"/>
    <pivotField showAll="0"/>
    <pivotField showAll="0">
      <items count="5">
        <item sd="0" x="0"/>
        <item sd="0" x="1"/>
        <item sd="0" x="2"/>
        <item sd="0" x="3"/>
        <item t="default" sd="0"/>
      </items>
    </pivotField>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x="0"/>
        <item n="Accept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axis="axisRow" showAll="0">
      <items count="6">
        <item x="2"/>
        <item x="3"/>
        <item x="1"/>
        <item x="4"/>
        <item x="0"/>
        <item t="default"/>
      </items>
    </pivotField>
    <pivotField showAll="0"/>
    <pivotField showAll="0"/>
    <pivotField showAll="0"/>
    <pivotField showAll="0"/>
    <pivotField showAll="0"/>
  </pivotFields>
  <rowFields count="1">
    <field x="41"/>
  </rowFields>
  <rowItems count="6">
    <i>
      <x/>
    </i>
    <i>
      <x v="1"/>
    </i>
    <i>
      <x v="2"/>
    </i>
    <i>
      <x v="3"/>
    </i>
    <i>
      <x v="4"/>
    </i>
    <i t="grand">
      <x/>
    </i>
  </rowItems>
  <colFields count="1">
    <field x="25"/>
  </colFields>
  <colItems count="2">
    <i>
      <x/>
    </i>
    <i>
      <x v="1"/>
    </i>
  </colItems>
  <dataFields count="1">
    <dataField name="Number of Customers" fld="0" subtotal="count" baseField="0" baseItem="0"/>
  </dataFields>
  <formats count="3">
    <format dxfId="6">
      <pivotArea field="4" type="button" dataOnly="0" labelOnly="1" outline="0"/>
    </format>
    <format dxfId="5">
      <pivotArea field="25" type="button" dataOnly="0" labelOnly="1" outline="0" axis="axisCol" fieldPosition="0"/>
    </format>
    <format dxfId="4">
      <pivotArea outline="0" fieldPosition="0">
        <references count="1">
          <reference field="4294967294" count="1">
            <x v="0"/>
          </reference>
        </references>
      </pivotArea>
    </format>
  </formats>
  <chartFormats count="6">
    <chartFormat chart="7" format="0" series="1">
      <pivotArea type="data" outline="0" fieldPosition="0">
        <references count="2">
          <reference field="4294967294" count="1" selected="0">
            <x v="0"/>
          </reference>
          <reference field="25" count="1" selected="0">
            <x v="0"/>
          </reference>
        </references>
      </pivotArea>
    </chartFormat>
    <chartFormat chart="7" format="1" series="1">
      <pivotArea type="data" outline="0" fieldPosition="0">
        <references count="2">
          <reference field="4294967294" count="1" selected="0">
            <x v="0"/>
          </reference>
          <reference field="25" count="1" selected="0">
            <x v="1"/>
          </reference>
        </references>
      </pivotArea>
    </chartFormat>
    <chartFormat chart="7"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26" format="8" series="1">
      <pivotArea type="data" outline="0" fieldPosition="0">
        <references count="2">
          <reference field="4294967294" count="1" selected="0">
            <x v="0"/>
          </reference>
          <reference field="25" count="1" selected="0">
            <x v="0"/>
          </reference>
        </references>
      </pivotArea>
    </chartFormat>
    <chartFormat chart="26" format="9"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71B44C-8C32-47D9-A360-018885D2BCE4}" name="PivotTable3"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3:B13" firstHeaderRow="1" firstDataRow="2" firstDataCol="1"/>
  <pivotFields count="47">
    <pivotField showAll="0"/>
    <pivotField numFmtId="164"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n="Rejected" h="1" x="0"/>
        <item n="Accepted" x="1"/>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s>
  <rowFields count="1">
    <field x="26"/>
  </rowFields>
  <rowItems count="9">
    <i>
      <x v="1"/>
    </i>
    <i>
      <x v="2"/>
    </i>
    <i>
      <x v="3"/>
    </i>
    <i>
      <x v="4"/>
    </i>
    <i>
      <x v="5"/>
    </i>
    <i>
      <x v="6"/>
    </i>
    <i>
      <x v="7"/>
    </i>
    <i>
      <x v="8"/>
    </i>
    <i t="grand">
      <x/>
    </i>
  </rowItems>
  <colFields count="1">
    <field x="25"/>
  </colFields>
  <colItems count="1">
    <i>
      <x v="1"/>
    </i>
  </colItems>
  <dataFields count="1">
    <dataField name="Number" fld="25" subtotal="count" baseField="26" baseItem="1"/>
  </dataFields>
  <formats count="1">
    <format dxfId="0">
      <pivotArea type="origin" dataOnly="0" labelOnly="1" outline="0"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0690F2-3762-4C5B-BFB1-C7B7F4437851}" name="Pvt_Income"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A3:C13" firstHeaderRow="1" firstDataRow="2" firstDataCol="1"/>
  <pivotFields count="47">
    <pivotField dataField="1" showAll="0"/>
    <pivotField axis="axisRow" numFmtId="164" showAll="0">
      <items count="11">
        <item x="0"/>
        <item x="1"/>
        <item x="2"/>
        <item x="3"/>
        <item x="4"/>
        <item x="5"/>
        <item x="6"/>
        <item x="7"/>
        <item x="8"/>
        <item x="9"/>
        <item t="default"/>
      </items>
    </pivotField>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x="0"/>
        <item n="Accept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s>
  <rowFields count="1">
    <field x="1"/>
  </rowFields>
  <rowItems count="9">
    <i>
      <x v="1"/>
    </i>
    <i>
      <x v="2"/>
    </i>
    <i>
      <x v="3"/>
    </i>
    <i>
      <x v="4"/>
    </i>
    <i>
      <x v="5"/>
    </i>
    <i>
      <x v="6"/>
    </i>
    <i>
      <x v="7"/>
    </i>
    <i>
      <x v="8"/>
    </i>
    <i t="grand">
      <x/>
    </i>
  </rowItems>
  <colFields count="1">
    <field x="25"/>
  </colFields>
  <colItems count="2">
    <i>
      <x/>
    </i>
    <i>
      <x v="1"/>
    </i>
  </colItems>
  <dataFields count="1">
    <dataField name="Number of Customers" fld="0" subtotal="count" baseField="0" baseItem="0"/>
  </dataFields>
  <chartFormats count="2">
    <chartFormat chart="6" format="4" series="1">
      <pivotArea type="data" outline="0" fieldPosition="0">
        <references count="2">
          <reference field="4294967294" count="1" selected="0">
            <x v="0"/>
          </reference>
          <reference field="25" count="1" selected="0">
            <x v="0"/>
          </reference>
        </references>
      </pivotArea>
    </chartFormat>
    <chartFormat chart="6" format="5"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children" xr10:uid="{3C3239D9-D441-4C5A-946B-92F33F762011}" sourceName="Number of children">
  <pivotTables>
    <pivotTable tabId="13" name="Pvt_Super"/>
  </pivotTables>
  <data>
    <tabular pivotCacheId="937790127">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F6CF47C0-457C-4CCE-98BD-9D63DEE5CBBE}" sourceName="Marital Status">
  <pivotTables>
    <pivotTable tabId="13" name="Pvt_Super"/>
  </pivotTables>
  <data>
    <tabular pivotCacheId="937790127">
      <items count="5">
        <i x="0" s="1"/>
        <i x="1" s="1"/>
        <i x="2"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 xr10:uid="{13DD5645-D9DB-431C-A06C-DE967556B9AA}" sourceName="Income">
  <pivotTables>
    <pivotTable tabId="13" name="Pvt_Super"/>
  </pivotTables>
  <data>
    <tabular pivotCacheId="937790127">
      <items count="10">
        <i x="1"/>
        <i x="8"/>
        <i x="2"/>
        <i x="3"/>
        <i x="4"/>
        <i x="5" s="1"/>
        <i x="6" s="1"/>
        <i x="7"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ber of children" xr10:uid="{4BE736DD-563D-47B2-80C2-3742CA5F52DA}" cache="Slicer_Number_of_children" caption="Number of children" rowHeight="249238"/>
  <slicer name="Marital Status" xr10:uid="{E3164725-7EEE-4341-B499-FFD4EA1D6203}" cache="Slicer_Marital_Status" caption="Marital Status" rowHeight="249238"/>
  <slicer name="Income" xr10:uid="{939E4A1F-4FF7-4AB9-BB6B-DC1FB2B9C1DA}" cache="Slicer_Income" caption="Income"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315BFE-D32F-45C0-AA7B-A82012052146}" name="tbl_Data" displayName="tbl_Data" ref="A1:AU2023" totalsRowCount="1" headerRowDxfId="33">
  <autoFilter ref="A1:AU2022" xr:uid="{B35EC385-E928-4474-90E8-EA567EBF3182}"/>
  <sortState xmlns:xlrd2="http://schemas.microsoft.com/office/spreadsheetml/2017/richdata2" ref="A2:AP2022">
    <sortCondition ref="AP1:AP2022"/>
  </sortState>
  <tableColumns count="47">
    <tableColumn id="40" xr3:uid="{F508CC08-E425-43B5-BA94-8E25DD318B9A}" name="Customer ID" dataDxfId="32"/>
    <tableColumn id="1" xr3:uid="{F3DFF067-CA8E-4D12-97E9-3AD29AB50F26}" name="Income" totalsRowLabel="Total" dataDxfId="31" totalsRowDxfId="30"/>
    <tableColumn id="2" xr3:uid="{7197934D-85D6-49AD-BE5F-49593FF0E33F}" name="Kidhome"/>
    <tableColumn id="3" xr3:uid="{583915DE-FAEE-482C-8AC2-6118A6EACE75}" name="Teenhome"/>
    <tableColumn id="41" xr3:uid="{2AD0B18D-E5D3-4145-B693-1600F80DD351}" name="Number of children" dataDxfId="29">
      <calculatedColumnFormula>SUM(_xlfn.SINGLE(Kidhome),_xlfn.SINGLE(Teenhome))</calculatedColumnFormula>
    </tableColumn>
    <tableColumn id="4" xr3:uid="{C716192A-2808-41ED-A0B3-4024267B8A2F}" name="Recency"/>
    <tableColumn id="5" xr3:uid="{D929CB75-4857-45C9-896F-739A6938034C}" name="Amt_Wines" dataDxfId="28" totalsRowDxfId="27"/>
    <tableColumn id="6" xr3:uid="{44C713B3-7A22-4B46-A3C6-9E2E11AE461A}" name="Amt_Fruits" dataDxfId="26" totalsRowDxfId="25"/>
    <tableColumn id="7" xr3:uid="{525AD74C-D000-4DCB-B135-365A38C76092}" name="Amt_MeatProds" dataDxfId="24" totalsRowDxfId="23"/>
    <tableColumn id="8" xr3:uid="{A63C20B5-6DFF-438B-A4EC-B57D1CA3AD80}" name="Amt_FishProds" dataDxfId="22" totalsRowDxfId="21"/>
    <tableColumn id="9" xr3:uid="{8E6EEBA4-FC9F-44F8-9DF3-CCD858B1F470}" name="Amt_SweetProds" dataDxfId="20" totalsRowDxfId="19"/>
    <tableColumn id="10" xr3:uid="{31344FF0-539A-4233-90BD-E3B769DBE0F4}" name="Amt_GoldProds" dataDxfId="18" totalsRowDxfId="17"/>
    <tableColumn id="11" xr3:uid="{9F9B36DE-A49C-494B-A027-7A918717161B}" name="DealsPurchases"/>
    <tableColumn id="12" xr3:uid="{7EA31EF9-0D89-476D-8904-97EBEFA10A66}" name="WebPurchases"/>
    <tableColumn id="13" xr3:uid="{23DB8D8F-EBDB-4769-906D-CBE49AEF0801}" name="CatalogPurchases"/>
    <tableColumn id="14" xr3:uid="{A4249E5F-58B4-453C-91FF-B98F6BC80A50}" name="StorePurchases"/>
    <tableColumn id="15" xr3:uid="{92E8270C-BE95-4A33-8D14-9A96155FA4D3}" name="WebVisitsMonth"/>
    <tableColumn id="16" xr3:uid="{8B4C4230-99E6-4B64-B098-389A15500CCA}" name="Accepted_Cmp_3"/>
    <tableColumn id="17" xr3:uid="{E085E7B8-C5B6-4BDC-9260-9FBEB2719FC5}" name="Accepted_Cmp_4"/>
    <tableColumn id="18" xr3:uid="{18ACC50D-5C9E-48BE-92BD-E33077364137}" name="Accepted_Cmp_5"/>
    <tableColumn id="19" xr3:uid="{DBEF8875-8B5F-4444-ADA3-BFB5A23B74BC}" name="Accepted_Cmp_1"/>
    <tableColumn id="20" xr3:uid="{EE096057-0BE0-4290-B3B9-165EA0CEB1EC}" name="Accepted_Cmp_2"/>
    <tableColumn id="21" xr3:uid="{A3103D5E-8B0C-457D-B64D-64822463167A}" name="Complain"/>
    <tableColumn id="22" xr3:uid="{6A2BB635-CFF2-474E-AFF7-7923769563BB}" name="Z_CostContact"/>
    <tableColumn id="23" xr3:uid="{1C48EF6A-902F-424B-9D91-5F7BCD0D7F22}" name="Z_Revenue"/>
    <tableColumn id="24" xr3:uid="{9F501DF5-B994-44D1-AC80-7FA7EB9E7121}" name="Response"/>
    <tableColumn id="25" xr3:uid="{47D79D85-C20D-46A3-88A6-C31600E61D7A}" name="Age"/>
    <tableColumn id="26" xr3:uid="{43CD6E15-26C8-46AD-BE48-5F3BBE597E39}" name="Customer_Days"/>
    <tableColumn id="27" xr3:uid="{95850DBA-FE05-4A7F-984A-579C9C949DAC}" name="marital_Divorced"/>
    <tableColumn id="28" xr3:uid="{FDF8594B-8E80-48D5-B1D1-219E74015A26}" name="marital_Married"/>
    <tableColumn id="29" xr3:uid="{A1080DFA-F6CC-42D1-A553-C018A2B3064B}" name="marital_Single"/>
    <tableColumn id="30" xr3:uid="{7CF63482-3E03-4FEE-83A9-49DC513F5FDD}" name="marital_Together"/>
    <tableColumn id="31" xr3:uid="{B1CB2AE1-4D59-4598-AD7C-1B3B1B9F4D45}" name="marital_Widow"/>
    <tableColumn id="32" xr3:uid="{7B4730DC-F4B6-403A-9512-B9CA99716CEA}" name="education_2n Cycle"/>
    <tableColumn id="33" xr3:uid="{A68A33CB-71D8-4CD6-8EB7-9775395DDD23}" name="education_Basic"/>
    <tableColumn id="34" xr3:uid="{921F1138-1769-4A50-97A9-CB97894AA8E0}" name="education_Graduation"/>
    <tableColumn id="35" xr3:uid="{8007772B-503A-4624-AA2F-B76CEAA3E6E3}" name="education_Master"/>
    <tableColumn id="36" xr3:uid="{BA3D1927-5A03-4221-9CFB-D1B41392D243}" name="education_PhD"/>
    <tableColumn id="37" xr3:uid="{CE570900-7C87-483E-95EF-A9C8AE38F935}" name="Amt_Total" totalsRowFunction="sum" dataDxfId="16" totalsRowDxfId="15">
      <calculatedColumnFormula>SUM(tbl_Data[[#This Row],[Amt_Wines]:[Amt_GoldProds]])</calculatedColumnFormula>
    </tableColumn>
    <tableColumn id="38" xr3:uid="{4C5C90A8-65BD-4008-AE10-371339860535}" name="Amt_RegularProds" totalsRowFunction="sum" dataDxfId="14" totalsRowDxfId="13"/>
    <tableColumn id="39" xr3:uid="{A1198738-7EA6-44CF-A750-1382E4049481}" name="Accepted_Cmp_Overall" totalsRowFunction="sum"/>
    <tableColumn id="42" xr3:uid="{ACD9F786-95D4-47CC-918D-61B42033767F}" name="Marital Status" dataDxfId="12">
      <calculatedColumnFormula array="1">_xlfn.IFS(tbl_Data[[#This Row],[marital_Divorced]]=1,"Divorced",tbl_Data[[#This Row],[marital_Married]]=1,"Married",tbl_Data[[#This Row],[marital_Single]]=1,"Single",tbl_Data[[#This Row],[marital_Together]]=1,"Together",tbl_Data[[#This Row],[marital_Widow]]=1,"Widowed")</calculatedColumnFormula>
    </tableColumn>
    <tableColumn id="43" xr3:uid="{5B9E04B4-3BC5-4D96-9715-0D2A22053170}" name="Single" dataDxfId="11">
      <calculatedColumnFormula>IF(tbl_Data[[#This Row],[Marital Status]]=tbl_Data[[#Headers],[Single]],tbl_Data[[#This Row],[Amt_Wines]],"")</calculatedColumnFormula>
    </tableColumn>
    <tableColumn id="44" xr3:uid="{86925161-83F1-4B43-8084-28130B4E7F4A}" name="Together" dataDxfId="10">
      <calculatedColumnFormula>IF(tbl_Data[[#This Row],[Marital Status]]=tbl_Data[[#Headers],[Together]],tbl_Data[[#This Row],[Amt_Wines]],"")</calculatedColumnFormula>
    </tableColumn>
    <tableColumn id="45" xr3:uid="{CAEBEE98-6872-4B52-908B-D94F24F2618C}" name="Married" dataDxfId="9">
      <calculatedColumnFormula>IF(tbl_Data[[#This Row],[Marital Status]]=tbl_Data[[#Headers],[Married]],tbl_Data[[#This Row],[Amt_Wines]],"")</calculatedColumnFormula>
    </tableColumn>
    <tableColumn id="46" xr3:uid="{3AF171A7-F8A5-4106-A5C4-8517E5E69FE3}" name="Widow" dataDxfId="8">
      <calculatedColumnFormula>IF(tbl_Data[[#This Row],[Marital Status]]=tbl_Data[[#Headers],[Widow]],tbl_Data[[#This Row],[Amt_Wines]],"")</calculatedColumnFormula>
    </tableColumn>
    <tableColumn id="47" xr3:uid="{E1171231-9AAB-4CC8-BB2C-D2A160834521}" name="Divorced" dataDxfId="7">
      <calculatedColumnFormula>IF(tbl_Data[[#This Row],[Marital Status]]=tbl_Data[[#Headers],[Divorced]],tbl_Data[[#This Row],[Amt_Wines]],"")</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78D6F-7F73-4C0F-9EAC-3E5404491740}">
  <sheetPr>
    <tabColor theme="5"/>
  </sheetPr>
  <dimension ref="A1:M63"/>
  <sheetViews>
    <sheetView showGridLines="0" tabSelected="1" topLeftCell="A31" zoomScale="155" zoomScaleNormal="155" workbookViewId="0">
      <selection activeCell="A33" sqref="A33"/>
    </sheetView>
  </sheetViews>
  <sheetFormatPr defaultRowHeight="14.25" x14ac:dyDescent="0.45"/>
  <cols>
    <col min="1" max="1" width="9.73046875" customWidth="1"/>
  </cols>
  <sheetData>
    <row r="1" spans="1:13" s="16" customFormat="1" ht="19.899999999999999" thickBot="1" x14ac:dyDescent="0.65">
      <c r="A1" s="17" t="s">
        <v>2287</v>
      </c>
      <c r="B1" s="17"/>
      <c r="C1" s="17"/>
      <c r="D1" s="17"/>
      <c r="E1" s="17"/>
      <c r="F1" s="17"/>
      <c r="G1" s="17"/>
      <c r="H1" s="17"/>
      <c r="I1" s="17"/>
      <c r="J1" s="17"/>
      <c r="K1" s="17"/>
      <c r="L1" s="17"/>
      <c r="M1" s="17"/>
    </row>
    <row r="2" spans="1:13" ht="15" thickTop="1" thickBot="1" x14ac:dyDescent="0.5"/>
    <row r="3" spans="1:13" ht="28.9" thickBot="1" x14ac:dyDescent="0.5">
      <c r="A3" s="18" t="s">
        <v>2216</v>
      </c>
      <c r="B3" s="19">
        <f>SUM(Response)/COUNT(Response)</f>
        <v>0.15388421573478475</v>
      </c>
      <c r="D3" s="20" t="s">
        <v>2288</v>
      </c>
      <c r="E3" s="21">
        <f>n</f>
        <v>2021</v>
      </c>
      <c r="K3" s="23" t="s">
        <v>2293</v>
      </c>
      <c r="L3" s="23"/>
      <c r="M3" s="23"/>
    </row>
    <row r="18" spans="1:10" s="4" customFormat="1" ht="14.65" thickBot="1" x14ac:dyDescent="0.5">
      <c r="A18" s="22" t="s">
        <v>2290</v>
      </c>
      <c r="B18" s="22"/>
      <c r="C18" s="22"/>
      <c r="D18" s="22"/>
      <c r="E18" s="22"/>
      <c r="F18" s="22"/>
      <c r="G18" s="22"/>
      <c r="H18" s="22"/>
      <c r="I18" s="22"/>
      <c r="J18" s="22"/>
    </row>
    <row r="33" spans="1:10" s="4" customFormat="1" ht="14.65" thickBot="1" x14ac:dyDescent="0.5">
      <c r="A33" s="22" t="s">
        <v>2289</v>
      </c>
      <c r="B33" s="22"/>
      <c r="C33" s="22"/>
      <c r="D33" s="22"/>
      <c r="E33" s="22"/>
      <c r="F33" s="22"/>
      <c r="G33" s="22"/>
      <c r="H33" s="22"/>
      <c r="I33" s="22"/>
      <c r="J33" s="22"/>
    </row>
    <row r="48" spans="1:10" s="4" customFormat="1" ht="14.65" thickBot="1" x14ac:dyDescent="0.5">
      <c r="A48" s="22" t="s">
        <v>2291</v>
      </c>
      <c r="B48" s="22"/>
      <c r="C48" s="22"/>
      <c r="D48" s="22"/>
      <c r="E48" s="22"/>
      <c r="F48" s="22"/>
      <c r="G48" s="22"/>
      <c r="H48" s="22"/>
      <c r="I48" s="22"/>
      <c r="J48" s="22"/>
    </row>
    <row r="63" spans="1:10" s="4" customFormat="1" ht="14.65" thickBot="1" x14ac:dyDescent="0.5">
      <c r="A63" s="22" t="s">
        <v>2292</v>
      </c>
      <c r="B63" s="22"/>
      <c r="C63" s="22"/>
      <c r="D63" s="22"/>
      <c r="E63" s="22"/>
      <c r="F63" s="22"/>
      <c r="G63" s="22"/>
      <c r="H63" s="22"/>
      <c r="I63" s="22"/>
      <c r="J63" s="22"/>
    </row>
  </sheetData>
  <sheetProtection algorithmName="SHA-512" hashValue="eYr+8fv9+2qxI1dP1uW2+cPADZXnwfaQPXV+uw2oYXpA1oTv3hbY41yhUd7jmSfkmLmGOwrcnVnyr+Ia9aLIPA==" saltValue="HJDYvixZa45V3EieSyi3fQ=="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C72F4-ECF1-4BC7-AC64-C4DC66A5FE9C}">
  <sheetPr>
    <tabColor theme="6"/>
  </sheetPr>
  <dimension ref="A1:O17"/>
  <sheetViews>
    <sheetView showGridLines="0" zoomScale="95" zoomScaleNormal="95" workbookViewId="0">
      <selection activeCell="O5" sqref="O5"/>
    </sheetView>
  </sheetViews>
  <sheetFormatPr defaultRowHeight="14.25" x14ac:dyDescent="0.45"/>
  <cols>
    <col min="1" max="1" width="11.33203125" bestFit="1" customWidth="1"/>
    <col min="2" max="2" width="15.46484375" bestFit="1" customWidth="1"/>
    <col min="3" max="3" width="8.46484375" bestFit="1" customWidth="1"/>
    <col min="4" max="4" width="18.796875" bestFit="1" customWidth="1"/>
    <col min="5" max="5" width="8.46484375" bestFit="1" customWidth="1"/>
  </cols>
  <sheetData>
    <row r="1" spans="1:15" s="16" customFormat="1" ht="19.899999999999999" thickBot="1" x14ac:dyDescent="0.65">
      <c r="A1" s="17" t="s">
        <v>2285</v>
      </c>
      <c r="B1" s="17"/>
      <c r="C1" s="17"/>
      <c r="D1" s="17"/>
      <c r="E1" s="17"/>
      <c r="F1" s="17"/>
      <c r="G1" s="17"/>
      <c r="H1" s="17"/>
      <c r="I1" s="17"/>
      <c r="J1" s="17"/>
      <c r="K1" s="17"/>
      <c r="L1" s="17"/>
    </row>
    <row r="2" spans="1:15" ht="14.65" thickTop="1" x14ac:dyDescent="0.45"/>
    <row r="3" spans="1:15" x14ac:dyDescent="0.45">
      <c r="B3" s="10" t="s">
        <v>2266</v>
      </c>
    </row>
    <row r="4" spans="1:15" x14ac:dyDescent="0.45">
      <c r="B4" t="s">
        <v>2220</v>
      </c>
      <c r="D4" t="s">
        <v>2276</v>
      </c>
    </row>
    <row r="5" spans="1:15" x14ac:dyDescent="0.45">
      <c r="A5" s="10" t="s">
        <v>2286</v>
      </c>
      <c r="B5" t="s">
        <v>2263</v>
      </c>
      <c r="C5" t="s">
        <v>2237</v>
      </c>
      <c r="D5" t="s">
        <v>2263</v>
      </c>
      <c r="E5" t="s">
        <v>2237</v>
      </c>
    </row>
    <row r="6" spans="1:15" x14ac:dyDescent="0.45">
      <c r="A6" s="7" t="s">
        <v>2268</v>
      </c>
      <c r="B6" s="11">
        <v>0.5357142857142857</v>
      </c>
      <c r="C6" s="11">
        <v>0.4642857142857143</v>
      </c>
      <c r="D6">
        <v>15</v>
      </c>
      <c r="E6">
        <v>13</v>
      </c>
    </row>
    <row r="7" spans="1:15" x14ac:dyDescent="0.45">
      <c r="A7" s="7" t="s">
        <v>2269</v>
      </c>
      <c r="B7" s="11">
        <v>0.58181818181818179</v>
      </c>
      <c r="C7" s="11">
        <v>0.41818181818181815</v>
      </c>
      <c r="D7">
        <v>32</v>
      </c>
      <c r="E7">
        <v>23</v>
      </c>
    </row>
    <row r="8" spans="1:15" x14ac:dyDescent="0.45">
      <c r="A8" s="7" t="s">
        <v>2270</v>
      </c>
      <c r="B8" s="11">
        <v>0.69090909090909092</v>
      </c>
      <c r="C8" s="11">
        <v>0.30909090909090908</v>
      </c>
      <c r="D8">
        <v>38</v>
      </c>
      <c r="E8">
        <v>17</v>
      </c>
    </row>
    <row r="9" spans="1:15" x14ac:dyDescent="0.45">
      <c r="A9" s="7" t="s">
        <v>2271</v>
      </c>
      <c r="B9" s="11">
        <v>0.6470588235294118</v>
      </c>
      <c r="C9" s="11">
        <v>0.35294117647058826</v>
      </c>
      <c r="D9">
        <v>44</v>
      </c>
      <c r="E9">
        <v>24</v>
      </c>
      <c r="O9" s="5"/>
    </row>
    <row r="10" spans="1:15" x14ac:dyDescent="0.45">
      <c r="A10" s="7" t="s">
        <v>2272</v>
      </c>
      <c r="B10" s="11">
        <v>0.75471698113207553</v>
      </c>
      <c r="C10" s="11">
        <v>0.24528301886792453</v>
      </c>
      <c r="D10">
        <v>40</v>
      </c>
      <c r="E10">
        <v>13</v>
      </c>
      <c r="O10" s="5"/>
    </row>
    <row r="11" spans="1:15" x14ac:dyDescent="0.45">
      <c r="A11" s="7" t="s">
        <v>2273</v>
      </c>
      <c r="B11" s="11">
        <v>0.6811594202898551</v>
      </c>
      <c r="C11" s="11">
        <v>0.3188405797101449</v>
      </c>
      <c r="D11">
        <v>47</v>
      </c>
      <c r="E11">
        <v>22</v>
      </c>
      <c r="O11" s="5"/>
    </row>
    <row r="12" spans="1:15" x14ac:dyDescent="0.45">
      <c r="A12" s="7" t="s">
        <v>2274</v>
      </c>
      <c r="B12" s="11">
        <v>0.72222222222222221</v>
      </c>
      <c r="C12" s="11">
        <v>0.27777777777777779</v>
      </c>
      <c r="D12">
        <v>39</v>
      </c>
      <c r="E12">
        <v>15</v>
      </c>
    </row>
    <row r="13" spans="1:15" x14ac:dyDescent="0.45">
      <c r="A13" s="7" t="s">
        <v>2275</v>
      </c>
      <c r="B13" s="11">
        <v>0.75862068965517238</v>
      </c>
      <c r="C13" s="11">
        <v>0.2413793103448276</v>
      </c>
      <c r="D13">
        <v>22</v>
      </c>
      <c r="E13">
        <v>7</v>
      </c>
    </row>
    <row r="14" spans="1:15" x14ac:dyDescent="0.45">
      <c r="A14" s="7" t="s">
        <v>2259</v>
      </c>
      <c r="B14" s="11">
        <v>0.67396593673965932</v>
      </c>
      <c r="C14" s="15">
        <v>0.32603406326034062</v>
      </c>
      <c r="D14">
        <v>277</v>
      </c>
      <c r="E14">
        <v>134</v>
      </c>
      <c r="O14" s="62"/>
    </row>
    <row r="15" spans="1:15" x14ac:dyDescent="0.45">
      <c r="O15" s="62"/>
    </row>
    <row r="16" spans="1:15" x14ac:dyDescent="0.45">
      <c r="O16" s="62"/>
    </row>
    <row r="17" spans="15:15" x14ac:dyDescent="0.45">
      <c r="O17" s="5"/>
    </row>
  </sheetData>
  <sheetProtection algorithmName="SHA-512" hashValue="LHGeATCQigqc96Z1BXja/SmGfj/MIFEKxaCFZMHMLZpkQGJ1Za8poOfzD8+6Ylej6Ynx2wmfEKO/DUEc7YHKgQ==" saltValue="A1m2xOXIpTnYIyh5w3/e6w==" spinCount="100000"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C385-E928-4474-90E8-EA567EBF3182}">
  <dimension ref="A1:AU2023"/>
  <sheetViews>
    <sheetView zoomScaleNormal="100" workbookViewId="0">
      <selection sqref="A1:AU2022"/>
    </sheetView>
  </sheetViews>
  <sheetFormatPr defaultRowHeight="14.25" x14ac:dyDescent="0.45"/>
  <cols>
    <col min="1" max="1" width="12.19921875" style="3" bestFit="1" customWidth="1"/>
    <col min="2" max="2" width="12.19921875" bestFit="1" customWidth="1"/>
    <col min="3" max="3" width="13.53125" bestFit="1" customWidth="1"/>
    <col min="4" max="4" width="12" bestFit="1" customWidth="1"/>
    <col min="5" max="5" width="12" customWidth="1"/>
    <col min="6" max="11" width="12.19921875" style="3" bestFit="1" customWidth="1"/>
    <col min="12" max="12" width="18.06640625" customWidth="1"/>
    <col min="13" max="13" width="17.06640625" bestFit="1" customWidth="1"/>
    <col min="14" max="14" width="19.59765625" bestFit="1" customWidth="1"/>
    <col min="15" max="15" width="17.86328125" bestFit="1" customWidth="1"/>
    <col min="16" max="16" width="18.1328125" bestFit="1" customWidth="1"/>
    <col min="17" max="21" width="19.06640625" bestFit="1" customWidth="1"/>
    <col min="22" max="22" width="12.796875" bestFit="1" customWidth="1"/>
    <col min="23" max="23" width="16.796875" bestFit="1" customWidth="1"/>
    <col min="24" max="24" width="13.86328125" bestFit="1" customWidth="1"/>
    <col min="25" max="25" width="13" bestFit="1" customWidth="1"/>
    <col min="26" max="26" width="8.06640625" bestFit="1" customWidth="1"/>
    <col min="27" max="27" width="17.73046875" bestFit="1" customWidth="1"/>
    <col min="28" max="28" width="18.796875" bestFit="1" customWidth="1"/>
    <col min="29" max="29" width="17.796875" bestFit="1" customWidth="1"/>
    <col min="30" max="30" width="16.53125" bestFit="1" customWidth="1"/>
    <col min="31" max="31" width="18.6640625" bestFit="1" customWidth="1"/>
    <col min="32" max="32" width="17" bestFit="1" customWidth="1"/>
    <col min="33" max="33" width="20.796875" bestFit="1" customWidth="1"/>
    <col min="34" max="34" width="18.19921875" bestFit="1" customWidth="1"/>
    <col min="35" max="35" width="22.86328125" bestFit="1" customWidth="1"/>
    <col min="36" max="36" width="19.3984375" bestFit="1" customWidth="1"/>
    <col min="37" max="37" width="17.19921875" bestFit="1" customWidth="1"/>
    <col min="38" max="38" width="12.19921875" style="3" bestFit="1" customWidth="1"/>
    <col min="39" max="39" width="13.796875" style="3" bestFit="1" customWidth="1"/>
    <col min="40" max="40" width="23.9296875" bestFit="1" customWidth="1"/>
    <col min="43" max="43" width="10.19921875" bestFit="1" customWidth="1"/>
    <col min="44" max="44" width="12.1328125" bestFit="1" customWidth="1"/>
    <col min="45" max="45" width="11.265625" bestFit="1" customWidth="1"/>
    <col min="46" max="46" width="10.53125" bestFit="1" customWidth="1"/>
    <col min="47" max="47" width="12.265625" bestFit="1" customWidth="1"/>
  </cols>
  <sheetData>
    <row r="1" spans="1:47" s="1" customFormat="1" ht="42.75" x14ac:dyDescent="0.45">
      <c r="A1" s="2" t="s">
        <v>98</v>
      </c>
      <c r="B1" s="2" t="s">
        <v>0</v>
      </c>
      <c r="C1" s="1" t="s">
        <v>1</v>
      </c>
      <c r="D1" s="1" t="s">
        <v>2</v>
      </c>
      <c r="E1" s="1" t="s">
        <v>2205</v>
      </c>
      <c r="F1" s="1" t="s">
        <v>3</v>
      </c>
      <c r="G1" s="2" t="s">
        <v>39</v>
      </c>
      <c r="H1" s="2" t="s">
        <v>40</v>
      </c>
      <c r="I1" s="2" t="s">
        <v>44</v>
      </c>
      <c r="J1" s="2" t="s">
        <v>45</v>
      </c>
      <c r="K1" s="2" t="s">
        <v>46</v>
      </c>
      <c r="L1" s="2" t="s">
        <v>41</v>
      </c>
      <c r="M1" s="1" t="s">
        <v>47</v>
      </c>
      <c r="N1" s="1" t="s">
        <v>48</v>
      </c>
      <c r="O1" s="1" t="s">
        <v>49</v>
      </c>
      <c r="P1" s="1" t="s">
        <v>50</v>
      </c>
      <c r="Q1" s="1" t="s">
        <v>51</v>
      </c>
      <c r="R1" s="1" t="s">
        <v>52</v>
      </c>
      <c r="S1" s="1" t="s">
        <v>53</v>
      </c>
      <c r="T1" s="1" t="s">
        <v>54</v>
      </c>
      <c r="U1" s="1" t="s">
        <v>55</v>
      </c>
      <c r="V1" s="1" t="s">
        <v>56</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2" t="s">
        <v>42</v>
      </c>
      <c r="AN1" s="2" t="s">
        <v>43</v>
      </c>
      <c r="AO1" s="1" t="s">
        <v>57</v>
      </c>
      <c r="AP1" s="1" t="s">
        <v>2179</v>
      </c>
      <c r="AQ1" s="1" t="s">
        <v>2181</v>
      </c>
      <c r="AR1" s="1" t="s">
        <v>2182</v>
      </c>
      <c r="AS1" s="1" t="s">
        <v>2183</v>
      </c>
      <c r="AT1" s="1" t="s">
        <v>2264</v>
      </c>
      <c r="AU1" s="1" t="s">
        <v>2185</v>
      </c>
    </row>
    <row r="2" spans="1:47" x14ac:dyDescent="0.45">
      <c r="A2" t="s">
        <v>187</v>
      </c>
      <c r="B2" s="3">
        <v>68743</v>
      </c>
      <c r="C2">
        <v>0</v>
      </c>
      <c r="D2">
        <v>0</v>
      </c>
      <c r="E2">
        <f t="shared" ref="E2:E65" si="0">SUM(_xlfn.SINGLE(Kidhome),_xlfn.SINGLE(Teenhome))</f>
        <v>0</v>
      </c>
      <c r="F2">
        <v>81</v>
      </c>
      <c r="G2" s="3">
        <v>1132</v>
      </c>
      <c r="H2" s="3">
        <v>134</v>
      </c>
      <c r="I2" s="3">
        <v>384</v>
      </c>
      <c r="J2" s="3">
        <v>175</v>
      </c>
      <c r="K2" s="3">
        <v>134</v>
      </c>
      <c r="L2" s="3">
        <v>115</v>
      </c>
      <c r="M2">
        <v>1</v>
      </c>
      <c r="N2">
        <v>11</v>
      </c>
      <c r="O2">
        <v>5</v>
      </c>
      <c r="P2">
        <v>13</v>
      </c>
      <c r="Q2">
        <v>7</v>
      </c>
      <c r="R2">
        <v>0</v>
      </c>
      <c r="S2">
        <v>0</v>
      </c>
      <c r="T2">
        <v>0</v>
      </c>
      <c r="U2">
        <v>0</v>
      </c>
      <c r="V2">
        <v>0</v>
      </c>
      <c r="W2">
        <v>0</v>
      </c>
      <c r="X2">
        <v>3</v>
      </c>
      <c r="Y2">
        <v>11</v>
      </c>
      <c r="Z2">
        <v>0</v>
      </c>
      <c r="AA2">
        <v>53</v>
      </c>
      <c r="AB2">
        <v>2827</v>
      </c>
      <c r="AC2">
        <v>1</v>
      </c>
      <c r="AD2">
        <v>0</v>
      </c>
      <c r="AE2">
        <v>0</v>
      </c>
      <c r="AF2">
        <v>0</v>
      </c>
      <c r="AG2">
        <v>0</v>
      </c>
      <c r="AH2">
        <v>0</v>
      </c>
      <c r="AI2">
        <v>0</v>
      </c>
      <c r="AJ2">
        <v>1</v>
      </c>
      <c r="AK2">
        <v>0</v>
      </c>
      <c r="AL2">
        <v>0</v>
      </c>
      <c r="AM2" s="3">
        <f>SUM(tbl_Data[[#This Row],[Amt_Wines]:[Amt_GoldProds]])</f>
        <v>2074</v>
      </c>
      <c r="AN2" s="3">
        <v>1844</v>
      </c>
      <c r="AO2">
        <v>0</v>
      </c>
      <c r="AP2" t="str" cm="1">
        <f t="array" ref="AP2">_xlfn.IFS(tbl_Data[[#This Row],[marital_Divorced]]=1,"Divorced",tbl_Data[[#This Row],[marital_Married]]=1,"Married",tbl_Data[[#This Row],[marital_Single]]=1,"Single",tbl_Data[[#This Row],[marital_Together]]=1,"Together",tbl_Data[[#This Row],[marital_Widow]]=1,"Widowed")</f>
        <v>Divorced</v>
      </c>
      <c r="AQ2" s="3" t="str">
        <f>IF(tbl_Data[[#This Row],[Marital Status]]=tbl_Data[[#Headers],[Single]],tbl_Data[[#This Row],[Amt_Wines]],"")</f>
        <v/>
      </c>
      <c r="AR2" s="3" t="str">
        <f>IF(tbl_Data[[#This Row],[Marital Status]]=tbl_Data[[#Headers],[Together]],tbl_Data[[#This Row],[Amt_Wines]],"")</f>
        <v/>
      </c>
      <c r="AS2" s="3" t="str">
        <f>IF(tbl_Data[[#This Row],[Marital Status]]=tbl_Data[[#Headers],[Married]],tbl_Data[[#This Row],[Amt_Wines]],"")</f>
        <v/>
      </c>
      <c r="AT2" s="3" t="str">
        <f>IF(tbl_Data[[#This Row],[Marital Status]]=tbl_Data[[#Headers],[Widow]],tbl_Data[[#This Row],[Amt_Wines]],"")</f>
        <v/>
      </c>
      <c r="AU2" s="3">
        <f>IF(tbl_Data[[#This Row],[Marital Status]]=tbl_Data[[#Headers],[Divorced]],tbl_Data[[#This Row],[Amt_Wines]],"")</f>
        <v>1132</v>
      </c>
    </row>
    <row r="3" spans="1:47" x14ac:dyDescent="0.45">
      <c r="A3" t="s">
        <v>204</v>
      </c>
      <c r="B3" s="3">
        <v>72968</v>
      </c>
      <c r="C3">
        <v>0</v>
      </c>
      <c r="D3">
        <v>0</v>
      </c>
      <c r="E3">
        <f t="shared" si="0"/>
        <v>0</v>
      </c>
      <c r="F3">
        <v>8</v>
      </c>
      <c r="G3" s="3">
        <v>1092</v>
      </c>
      <c r="H3" s="3">
        <v>37</v>
      </c>
      <c r="I3" s="3">
        <v>592</v>
      </c>
      <c r="J3" s="3">
        <v>145</v>
      </c>
      <c r="K3" s="3">
        <v>37</v>
      </c>
      <c r="L3" s="3">
        <v>55</v>
      </c>
      <c r="M3">
        <v>1</v>
      </c>
      <c r="N3">
        <v>5</v>
      </c>
      <c r="O3">
        <v>5</v>
      </c>
      <c r="P3">
        <v>8</v>
      </c>
      <c r="Q3">
        <v>3</v>
      </c>
      <c r="R3">
        <v>0</v>
      </c>
      <c r="S3">
        <v>0</v>
      </c>
      <c r="T3">
        <v>0</v>
      </c>
      <c r="U3">
        <v>1</v>
      </c>
      <c r="V3">
        <v>0</v>
      </c>
      <c r="W3">
        <v>0</v>
      </c>
      <c r="X3">
        <v>3</v>
      </c>
      <c r="Y3">
        <v>11</v>
      </c>
      <c r="Z3">
        <v>1</v>
      </c>
      <c r="AA3">
        <v>57</v>
      </c>
      <c r="AB3">
        <v>2354</v>
      </c>
      <c r="AC3">
        <v>1</v>
      </c>
      <c r="AD3">
        <v>0</v>
      </c>
      <c r="AE3">
        <v>0</v>
      </c>
      <c r="AF3">
        <v>0</v>
      </c>
      <c r="AG3">
        <v>0</v>
      </c>
      <c r="AH3">
        <v>0</v>
      </c>
      <c r="AI3">
        <v>0</v>
      </c>
      <c r="AJ3">
        <v>0</v>
      </c>
      <c r="AK3">
        <v>0</v>
      </c>
      <c r="AL3">
        <v>1</v>
      </c>
      <c r="AM3" s="3">
        <f>SUM(tbl_Data[[#This Row],[Amt_Wines]:[Amt_GoldProds]])</f>
        <v>1958</v>
      </c>
      <c r="AN3" s="3">
        <v>1848</v>
      </c>
      <c r="AO3">
        <v>1</v>
      </c>
      <c r="AP3" t="str" cm="1">
        <f t="array" ref="AP3">_xlfn.IFS(tbl_Data[[#This Row],[marital_Divorced]]=1,"Divorced",tbl_Data[[#This Row],[marital_Married]]=1,"Married",tbl_Data[[#This Row],[marital_Single]]=1,"Single",tbl_Data[[#This Row],[marital_Together]]=1,"Together",tbl_Data[[#This Row],[marital_Widow]]=1,"Widowed")</f>
        <v>Divorced</v>
      </c>
      <c r="AQ3" s="3" t="str">
        <f>IF(tbl_Data[[#This Row],[Marital Status]]=tbl_Data[[#Headers],[Single]],tbl_Data[[#This Row],[Amt_Wines]],"")</f>
        <v/>
      </c>
      <c r="AR3" s="3" t="str">
        <f>IF(tbl_Data[[#This Row],[Marital Status]]=tbl_Data[[#Headers],[Together]],tbl_Data[[#This Row],[Amt_Wines]],"")</f>
        <v/>
      </c>
      <c r="AS3" s="3" t="str">
        <f>IF(tbl_Data[[#This Row],[Marital Status]]=tbl_Data[[#Headers],[Married]],tbl_Data[[#This Row],[Amt_Wines]],"")</f>
        <v/>
      </c>
      <c r="AT3" s="3" t="str">
        <f>IF(tbl_Data[[#This Row],[Marital Status]]=tbl_Data[[#Headers],[Widow]],tbl_Data[[#This Row],[Amt_Wines]],"")</f>
        <v/>
      </c>
      <c r="AU3" s="3">
        <f>IF(tbl_Data[[#This Row],[Marital Status]]=tbl_Data[[#Headers],[Divorced]],tbl_Data[[#This Row],[Amt_Wines]],"")</f>
        <v>1092</v>
      </c>
    </row>
    <row r="4" spans="1:47" x14ac:dyDescent="0.45">
      <c r="A4" t="s">
        <v>227</v>
      </c>
      <c r="B4" s="3">
        <v>81380</v>
      </c>
      <c r="C4">
        <v>0</v>
      </c>
      <c r="D4">
        <v>0</v>
      </c>
      <c r="E4">
        <f t="shared" si="0"/>
        <v>0</v>
      </c>
      <c r="F4">
        <v>51</v>
      </c>
      <c r="G4" s="3">
        <v>741</v>
      </c>
      <c r="H4" s="3">
        <v>68</v>
      </c>
      <c r="I4" s="3">
        <v>689</v>
      </c>
      <c r="J4" s="3">
        <v>224</v>
      </c>
      <c r="K4" s="3">
        <v>68</v>
      </c>
      <c r="L4" s="3">
        <v>103</v>
      </c>
      <c r="M4">
        <v>1</v>
      </c>
      <c r="N4">
        <v>4</v>
      </c>
      <c r="O4">
        <v>2</v>
      </c>
      <c r="P4">
        <v>10</v>
      </c>
      <c r="Q4">
        <v>2</v>
      </c>
      <c r="R4">
        <v>0</v>
      </c>
      <c r="S4">
        <v>0</v>
      </c>
      <c r="T4">
        <v>0</v>
      </c>
      <c r="U4">
        <v>0</v>
      </c>
      <c r="V4">
        <v>0</v>
      </c>
      <c r="W4">
        <v>0</v>
      </c>
      <c r="X4">
        <v>3</v>
      </c>
      <c r="Y4">
        <v>11</v>
      </c>
      <c r="Z4">
        <v>0</v>
      </c>
      <c r="AA4">
        <v>53</v>
      </c>
      <c r="AB4">
        <v>2713</v>
      </c>
      <c r="AC4">
        <v>1</v>
      </c>
      <c r="AD4">
        <v>0</v>
      </c>
      <c r="AE4">
        <v>0</v>
      </c>
      <c r="AF4">
        <v>0</v>
      </c>
      <c r="AG4">
        <v>0</v>
      </c>
      <c r="AH4">
        <v>0</v>
      </c>
      <c r="AI4">
        <v>0</v>
      </c>
      <c r="AJ4">
        <v>0</v>
      </c>
      <c r="AK4">
        <v>1</v>
      </c>
      <c r="AL4">
        <v>0</v>
      </c>
      <c r="AM4" s="3">
        <f>SUM(tbl_Data[[#This Row],[Amt_Wines]:[Amt_GoldProds]])</f>
        <v>1893</v>
      </c>
      <c r="AN4" s="3">
        <v>1687</v>
      </c>
      <c r="AO4">
        <v>0</v>
      </c>
      <c r="AP4" t="str" cm="1">
        <f t="array" ref="AP4">_xlfn.IFS(tbl_Data[[#This Row],[marital_Divorced]]=1,"Divorced",tbl_Data[[#This Row],[marital_Married]]=1,"Married",tbl_Data[[#This Row],[marital_Single]]=1,"Single",tbl_Data[[#This Row],[marital_Together]]=1,"Together",tbl_Data[[#This Row],[marital_Widow]]=1,"Widowed")</f>
        <v>Divorced</v>
      </c>
      <c r="AQ4" s="3" t="str">
        <f>IF(tbl_Data[[#This Row],[Marital Status]]=tbl_Data[[#Headers],[Single]],tbl_Data[[#This Row],[Amt_Wines]],"")</f>
        <v/>
      </c>
      <c r="AR4" s="3" t="str">
        <f>IF(tbl_Data[[#This Row],[Marital Status]]=tbl_Data[[#Headers],[Together]],tbl_Data[[#This Row],[Amt_Wines]],"")</f>
        <v/>
      </c>
      <c r="AS4" s="3" t="str">
        <f>IF(tbl_Data[[#This Row],[Marital Status]]=tbl_Data[[#Headers],[Married]],tbl_Data[[#This Row],[Amt_Wines]],"")</f>
        <v/>
      </c>
      <c r="AT4" s="3" t="str">
        <f>IF(tbl_Data[[#This Row],[Marital Status]]=tbl_Data[[#Headers],[Widow]],tbl_Data[[#This Row],[Amt_Wines]],"")</f>
        <v/>
      </c>
      <c r="AU4" s="3">
        <f>IF(tbl_Data[[#This Row],[Marital Status]]=tbl_Data[[#Headers],[Divorced]],tbl_Data[[#This Row],[Amt_Wines]],"")</f>
        <v>741</v>
      </c>
    </row>
    <row r="5" spans="1:47" x14ac:dyDescent="0.45">
      <c r="A5" t="s">
        <v>229</v>
      </c>
      <c r="B5" s="3">
        <v>71964</v>
      </c>
      <c r="C5">
        <v>0</v>
      </c>
      <c r="D5">
        <v>0</v>
      </c>
      <c r="E5">
        <f t="shared" si="0"/>
        <v>0</v>
      </c>
      <c r="F5">
        <v>81</v>
      </c>
      <c r="G5" s="3">
        <v>587</v>
      </c>
      <c r="H5" s="3">
        <v>51</v>
      </c>
      <c r="I5" s="3">
        <v>932</v>
      </c>
      <c r="J5" s="3">
        <v>180</v>
      </c>
      <c r="K5" s="3">
        <v>34</v>
      </c>
      <c r="L5" s="3">
        <v>86</v>
      </c>
      <c r="M5">
        <v>1</v>
      </c>
      <c r="N5">
        <v>5</v>
      </c>
      <c r="O5">
        <v>6</v>
      </c>
      <c r="P5">
        <v>5</v>
      </c>
      <c r="Q5">
        <v>3</v>
      </c>
      <c r="R5">
        <v>0</v>
      </c>
      <c r="S5">
        <v>0</v>
      </c>
      <c r="T5">
        <v>0</v>
      </c>
      <c r="U5">
        <v>0</v>
      </c>
      <c r="V5">
        <v>0</v>
      </c>
      <c r="W5">
        <v>0</v>
      </c>
      <c r="X5">
        <v>3</v>
      </c>
      <c r="Y5">
        <v>11</v>
      </c>
      <c r="Z5">
        <v>0</v>
      </c>
      <c r="AA5">
        <v>62</v>
      </c>
      <c r="AB5">
        <v>2564</v>
      </c>
      <c r="AC5">
        <v>1</v>
      </c>
      <c r="AD5">
        <v>0</v>
      </c>
      <c r="AE5">
        <v>0</v>
      </c>
      <c r="AF5">
        <v>0</v>
      </c>
      <c r="AG5">
        <v>0</v>
      </c>
      <c r="AH5">
        <v>0</v>
      </c>
      <c r="AI5">
        <v>0</v>
      </c>
      <c r="AJ5">
        <v>1</v>
      </c>
      <c r="AK5">
        <v>0</v>
      </c>
      <c r="AL5">
        <v>0</v>
      </c>
      <c r="AM5" s="3">
        <f>SUM(tbl_Data[[#This Row],[Amt_Wines]:[Amt_GoldProds]])</f>
        <v>1870</v>
      </c>
      <c r="AN5" s="3">
        <v>1698</v>
      </c>
      <c r="AO5">
        <v>0</v>
      </c>
      <c r="AP5" t="str" cm="1">
        <f t="array" ref="AP5">_xlfn.IFS(tbl_Data[[#This Row],[marital_Divorced]]=1,"Divorced",tbl_Data[[#This Row],[marital_Married]]=1,"Married",tbl_Data[[#This Row],[marital_Single]]=1,"Single",tbl_Data[[#This Row],[marital_Together]]=1,"Together",tbl_Data[[#This Row],[marital_Widow]]=1,"Widowed")</f>
        <v>Divorced</v>
      </c>
      <c r="AQ5" s="3" t="str">
        <f>IF(tbl_Data[[#This Row],[Marital Status]]=tbl_Data[[#Headers],[Single]],tbl_Data[[#This Row],[Amt_Wines]],"")</f>
        <v/>
      </c>
      <c r="AR5" s="3" t="str">
        <f>IF(tbl_Data[[#This Row],[Marital Status]]=tbl_Data[[#Headers],[Together]],tbl_Data[[#This Row],[Amt_Wines]],"")</f>
        <v/>
      </c>
      <c r="AS5" s="3" t="str">
        <f>IF(tbl_Data[[#This Row],[Marital Status]]=tbl_Data[[#Headers],[Married]],tbl_Data[[#This Row],[Amt_Wines]],"")</f>
        <v/>
      </c>
      <c r="AT5" s="3" t="str">
        <f>IF(tbl_Data[[#This Row],[Marital Status]]=tbl_Data[[#Headers],[Widow]],tbl_Data[[#This Row],[Amt_Wines]],"")</f>
        <v/>
      </c>
      <c r="AU5" s="3">
        <f>IF(tbl_Data[[#This Row],[Marital Status]]=tbl_Data[[#Headers],[Divorced]],tbl_Data[[#This Row],[Amt_Wines]],"")</f>
        <v>587</v>
      </c>
    </row>
    <row r="6" spans="1:47" x14ac:dyDescent="0.45">
      <c r="A6" t="s">
        <v>232</v>
      </c>
      <c r="B6" s="3">
        <v>83829</v>
      </c>
      <c r="C6">
        <v>0</v>
      </c>
      <c r="D6">
        <v>0</v>
      </c>
      <c r="E6">
        <f t="shared" si="0"/>
        <v>0</v>
      </c>
      <c r="F6">
        <v>78</v>
      </c>
      <c r="G6" s="3">
        <v>897</v>
      </c>
      <c r="H6" s="3">
        <v>161</v>
      </c>
      <c r="I6" s="3">
        <v>430</v>
      </c>
      <c r="J6" s="3">
        <v>186</v>
      </c>
      <c r="K6" s="3">
        <v>161</v>
      </c>
      <c r="L6" s="3">
        <v>27</v>
      </c>
      <c r="M6">
        <v>0</v>
      </c>
      <c r="N6">
        <v>4</v>
      </c>
      <c r="O6">
        <v>7</v>
      </c>
      <c r="P6">
        <v>6</v>
      </c>
      <c r="Q6">
        <v>1</v>
      </c>
      <c r="R6">
        <v>1</v>
      </c>
      <c r="S6">
        <v>0</v>
      </c>
      <c r="T6">
        <v>1</v>
      </c>
      <c r="U6">
        <v>1</v>
      </c>
      <c r="V6">
        <v>0</v>
      </c>
      <c r="W6">
        <v>0</v>
      </c>
      <c r="X6">
        <v>3</v>
      </c>
      <c r="Y6">
        <v>11</v>
      </c>
      <c r="Z6">
        <v>1</v>
      </c>
      <c r="AA6">
        <v>45</v>
      </c>
      <c r="AB6">
        <v>2423</v>
      </c>
      <c r="AC6">
        <v>1</v>
      </c>
      <c r="AD6">
        <v>0</v>
      </c>
      <c r="AE6">
        <v>0</v>
      </c>
      <c r="AF6">
        <v>0</v>
      </c>
      <c r="AG6">
        <v>0</v>
      </c>
      <c r="AH6">
        <v>0</v>
      </c>
      <c r="AI6">
        <v>0</v>
      </c>
      <c r="AJ6">
        <v>1</v>
      </c>
      <c r="AK6">
        <v>0</v>
      </c>
      <c r="AL6">
        <v>0</v>
      </c>
      <c r="AM6" s="3">
        <f>SUM(tbl_Data[[#This Row],[Amt_Wines]:[Amt_GoldProds]])</f>
        <v>1862</v>
      </c>
      <c r="AN6" s="3">
        <v>1808</v>
      </c>
      <c r="AO6">
        <v>3</v>
      </c>
      <c r="AP6" t="str" cm="1">
        <f t="array" ref="AP6">_xlfn.IFS(tbl_Data[[#This Row],[marital_Divorced]]=1,"Divorced",tbl_Data[[#This Row],[marital_Married]]=1,"Married",tbl_Data[[#This Row],[marital_Single]]=1,"Single",tbl_Data[[#This Row],[marital_Together]]=1,"Together",tbl_Data[[#This Row],[marital_Widow]]=1,"Widowed")</f>
        <v>Divorced</v>
      </c>
      <c r="AQ6" s="3" t="str">
        <f>IF(tbl_Data[[#This Row],[Marital Status]]=tbl_Data[[#Headers],[Single]],tbl_Data[[#This Row],[Amt_Wines]],"")</f>
        <v/>
      </c>
      <c r="AR6" s="3" t="str">
        <f>IF(tbl_Data[[#This Row],[Marital Status]]=tbl_Data[[#Headers],[Together]],tbl_Data[[#This Row],[Amt_Wines]],"")</f>
        <v/>
      </c>
      <c r="AS6" s="3" t="str">
        <f>IF(tbl_Data[[#This Row],[Marital Status]]=tbl_Data[[#Headers],[Married]],tbl_Data[[#This Row],[Amt_Wines]],"")</f>
        <v/>
      </c>
      <c r="AT6" s="3" t="str">
        <f>IF(tbl_Data[[#This Row],[Marital Status]]=tbl_Data[[#Headers],[Widow]],tbl_Data[[#This Row],[Amt_Wines]],"")</f>
        <v/>
      </c>
      <c r="AU6" s="3">
        <f>IF(tbl_Data[[#This Row],[Marital Status]]=tbl_Data[[#Headers],[Divorced]],tbl_Data[[#This Row],[Amt_Wines]],"")</f>
        <v>897</v>
      </c>
    </row>
    <row r="7" spans="1:47" x14ac:dyDescent="0.45">
      <c r="A7" t="s">
        <v>239</v>
      </c>
      <c r="B7" s="3">
        <v>64176</v>
      </c>
      <c r="C7">
        <v>0</v>
      </c>
      <c r="D7">
        <v>1</v>
      </c>
      <c r="E7">
        <f t="shared" si="0"/>
        <v>1</v>
      </c>
      <c r="F7">
        <v>52</v>
      </c>
      <c r="G7" s="3">
        <v>1215</v>
      </c>
      <c r="H7" s="3">
        <v>33</v>
      </c>
      <c r="I7" s="3">
        <v>249</v>
      </c>
      <c r="J7" s="3">
        <v>64</v>
      </c>
      <c r="K7" s="3">
        <v>116</v>
      </c>
      <c r="L7" s="3">
        <v>149</v>
      </c>
      <c r="M7">
        <v>8</v>
      </c>
      <c r="N7">
        <v>8</v>
      </c>
      <c r="O7">
        <v>9</v>
      </c>
      <c r="P7">
        <v>8</v>
      </c>
      <c r="Q7">
        <v>6</v>
      </c>
      <c r="R7">
        <v>0</v>
      </c>
      <c r="S7">
        <v>0</v>
      </c>
      <c r="T7">
        <v>0</v>
      </c>
      <c r="U7">
        <v>0</v>
      </c>
      <c r="V7">
        <v>0</v>
      </c>
      <c r="W7">
        <v>0</v>
      </c>
      <c r="X7">
        <v>3</v>
      </c>
      <c r="Y7">
        <v>11</v>
      </c>
      <c r="Z7">
        <v>0</v>
      </c>
      <c r="AA7">
        <v>55</v>
      </c>
      <c r="AB7">
        <v>2854</v>
      </c>
      <c r="AC7">
        <v>1</v>
      </c>
      <c r="AD7">
        <v>0</v>
      </c>
      <c r="AE7">
        <v>0</v>
      </c>
      <c r="AF7">
        <v>0</v>
      </c>
      <c r="AG7">
        <v>0</v>
      </c>
      <c r="AH7">
        <v>1</v>
      </c>
      <c r="AI7">
        <v>0</v>
      </c>
      <c r="AJ7">
        <v>0</v>
      </c>
      <c r="AK7">
        <v>0</v>
      </c>
      <c r="AL7">
        <v>0</v>
      </c>
      <c r="AM7" s="3">
        <f>SUM(tbl_Data[[#This Row],[Amt_Wines]:[Amt_GoldProds]])</f>
        <v>1826</v>
      </c>
      <c r="AN7" s="3">
        <v>1528</v>
      </c>
      <c r="AO7">
        <v>0</v>
      </c>
      <c r="AP7" t="str" cm="1">
        <f t="array" ref="AP7">_xlfn.IFS(tbl_Data[[#This Row],[marital_Divorced]]=1,"Divorced",tbl_Data[[#This Row],[marital_Married]]=1,"Married",tbl_Data[[#This Row],[marital_Single]]=1,"Single",tbl_Data[[#This Row],[marital_Together]]=1,"Together",tbl_Data[[#This Row],[marital_Widow]]=1,"Widowed")</f>
        <v>Divorced</v>
      </c>
      <c r="AQ7" s="3" t="str">
        <f>IF(tbl_Data[[#This Row],[Marital Status]]=tbl_Data[[#Headers],[Single]],tbl_Data[[#This Row],[Amt_Wines]],"")</f>
        <v/>
      </c>
      <c r="AR7" s="3" t="str">
        <f>IF(tbl_Data[[#This Row],[Marital Status]]=tbl_Data[[#Headers],[Together]],tbl_Data[[#This Row],[Amt_Wines]],"")</f>
        <v/>
      </c>
      <c r="AS7" s="3" t="str">
        <f>IF(tbl_Data[[#This Row],[Marital Status]]=tbl_Data[[#Headers],[Married]],tbl_Data[[#This Row],[Amt_Wines]],"")</f>
        <v/>
      </c>
      <c r="AT7" s="3" t="str">
        <f>IF(tbl_Data[[#This Row],[Marital Status]]=tbl_Data[[#Headers],[Widow]],tbl_Data[[#This Row],[Amt_Wines]],"")</f>
        <v/>
      </c>
      <c r="AU7" s="3">
        <f>IF(tbl_Data[[#This Row],[Marital Status]]=tbl_Data[[#Headers],[Divorced]],tbl_Data[[#This Row],[Amt_Wines]],"")</f>
        <v>1215</v>
      </c>
    </row>
    <row r="8" spans="1:47" x14ac:dyDescent="0.45">
      <c r="A8" t="s">
        <v>245</v>
      </c>
      <c r="B8" s="3">
        <v>78579</v>
      </c>
      <c r="C8">
        <v>0</v>
      </c>
      <c r="D8">
        <v>0</v>
      </c>
      <c r="E8">
        <f t="shared" si="0"/>
        <v>0</v>
      </c>
      <c r="F8">
        <v>35</v>
      </c>
      <c r="G8" s="3">
        <v>816</v>
      </c>
      <c r="H8" s="3">
        <v>66</v>
      </c>
      <c r="I8" s="3">
        <v>549</v>
      </c>
      <c r="J8" s="3">
        <v>216</v>
      </c>
      <c r="K8" s="3">
        <v>66</v>
      </c>
      <c r="L8" s="3">
        <v>99</v>
      </c>
      <c r="M8">
        <v>1</v>
      </c>
      <c r="N8">
        <v>5</v>
      </c>
      <c r="O8">
        <v>6</v>
      </c>
      <c r="P8">
        <v>4</v>
      </c>
      <c r="Q8">
        <v>3</v>
      </c>
      <c r="R8">
        <v>0</v>
      </c>
      <c r="S8">
        <v>0</v>
      </c>
      <c r="T8">
        <v>0</v>
      </c>
      <c r="U8">
        <v>0</v>
      </c>
      <c r="V8">
        <v>0</v>
      </c>
      <c r="W8">
        <v>0</v>
      </c>
      <c r="X8">
        <v>3</v>
      </c>
      <c r="Y8">
        <v>11</v>
      </c>
      <c r="Z8">
        <v>1</v>
      </c>
      <c r="AA8">
        <v>50</v>
      </c>
      <c r="AB8">
        <v>2713</v>
      </c>
      <c r="AC8">
        <v>1</v>
      </c>
      <c r="AD8">
        <v>0</v>
      </c>
      <c r="AE8">
        <v>0</v>
      </c>
      <c r="AF8">
        <v>0</v>
      </c>
      <c r="AG8">
        <v>0</v>
      </c>
      <c r="AH8">
        <v>0</v>
      </c>
      <c r="AI8">
        <v>0</v>
      </c>
      <c r="AJ8">
        <v>0</v>
      </c>
      <c r="AK8">
        <v>1</v>
      </c>
      <c r="AL8">
        <v>0</v>
      </c>
      <c r="AM8" s="3">
        <f>SUM(tbl_Data[[#This Row],[Amt_Wines]:[Amt_GoldProds]])</f>
        <v>1812</v>
      </c>
      <c r="AN8" s="3">
        <v>1614</v>
      </c>
      <c r="AO8">
        <v>0</v>
      </c>
      <c r="AP8" t="str" cm="1">
        <f t="array" ref="AP8">_xlfn.IFS(tbl_Data[[#This Row],[marital_Divorced]]=1,"Divorced",tbl_Data[[#This Row],[marital_Married]]=1,"Married",tbl_Data[[#This Row],[marital_Single]]=1,"Single",tbl_Data[[#This Row],[marital_Together]]=1,"Together",tbl_Data[[#This Row],[marital_Widow]]=1,"Widowed")</f>
        <v>Divorced</v>
      </c>
      <c r="AQ8" s="3" t="str">
        <f>IF(tbl_Data[[#This Row],[Marital Status]]=tbl_Data[[#Headers],[Single]],tbl_Data[[#This Row],[Amt_Wines]],"")</f>
        <v/>
      </c>
      <c r="AR8" s="3" t="str">
        <f>IF(tbl_Data[[#This Row],[Marital Status]]=tbl_Data[[#Headers],[Together]],tbl_Data[[#This Row],[Amt_Wines]],"")</f>
        <v/>
      </c>
      <c r="AS8" s="3" t="str">
        <f>IF(tbl_Data[[#This Row],[Marital Status]]=tbl_Data[[#Headers],[Married]],tbl_Data[[#This Row],[Amt_Wines]],"")</f>
        <v/>
      </c>
      <c r="AT8" s="3" t="str">
        <f>IF(tbl_Data[[#This Row],[Marital Status]]=tbl_Data[[#Headers],[Widow]],tbl_Data[[#This Row],[Amt_Wines]],"")</f>
        <v/>
      </c>
      <c r="AU8" s="3">
        <f>IF(tbl_Data[[#This Row],[Marital Status]]=tbl_Data[[#Headers],[Divorced]],tbl_Data[[#This Row],[Amt_Wines]],"")</f>
        <v>816</v>
      </c>
    </row>
    <row r="9" spans="1:47" x14ac:dyDescent="0.45">
      <c r="A9" t="s">
        <v>248</v>
      </c>
      <c r="B9" s="3">
        <v>64497</v>
      </c>
      <c r="C9">
        <v>0</v>
      </c>
      <c r="D9">
        <v>1</v>
      </c>
      <c r="E9">
        <f t="shared" si="0"/>
        <v>1</v>
      </c>
      <c r="F9">
        <v>17</v>
      </c>
      <c r="G9" s="3">
        <v>1170</v>
      </c>
      <c r="H9" s="3">
        <v>48</v>
      </c>
      <c r="I9" s="3">
        <v>320</v>
      </c>
      <c r="J9" s="3">
        <v>42</v>
      </c>
      <c r="K9" s="3">
        <v>32</v>
      </c>
      <c r="L9" s="3">
        <v>192</v>
      </c>
      <c r="M9">
        <v>5</v>
      </c>
      <c r="N9">
        <v>11</v>
      </c>
      <c r="O9">
        <v>4</v>
      </c>
      <c r="P9">
        <v>9</v>
      </c>
      <c r="Q9">
        <v>8</v>
      </c>
      <c r="R9">
        <v>1</v>
      </c>
      <c r="S9">
        <v>0</v>
      </c>
      <c r="T9">
        <v>0</v>
      </c>
      <c r="U9">
        <v>0</v>
      </c>
      <c r="V9">
        <v>0</v>
      </c>
      <c r="W9">
        <v>0</v>
      </c>
      <c r="X9">
        <v>3</v>
      </c>
      <c r="Y9">
        <v>11</v>
      </c>
      <c r="Z9">
        <v>1</v>
      </c>
      <c r="AA9">
        <v>66</v>
      </c>
      <c r="AB9">
        <v>2816</v>
      </c>
      <c r="AC9">
        <v>1</v>
      </c>
      <c r="AD9">
        <v>0</v>
      </c>
      <c r="AE9">
        <v>0</v>
      </c>
      <c r="AF9">
        <v>0</v>
      </c>
      <c r="AG9">
        <v>0</v>
      </c>
      <c r="AH9">
        <v>0</v>
      </c>
      <c r="AI9">
        <v>0</v>
      </c>
      <c r="AJ9">
        <v>1</v>
      </c>
      <c r="AK9">
        <v>0</v>
      </c>
      <c r="AL9">
        <v>0</v>
      </c>
      <c r="AM9" s="3">
        <f>SUM(tbl_Data[[#This Row],[Amt_Wines]:[Amt_GoldProds]])</f>
        <v>1804</v>
      </c>
      <c r="AN9" s="3">
        <v>1420</v>
      </c>
      <c r="AO9">
        <v>1</v>
      </c>
      <c r="AP9" t="str" cm="1">
        <f t="array" ref="AP9">_xlfn.IFS(tbl_Data[[#This Row],[marital_Divorced]]=1,"Divorced",tbl_Data[[#This Row],[marital_Married]]=1,"Married",tbl_Data[[#This Row],[marital_Single]]=1,"Single",tbl_Data[[#This Row],[marital_Together]]=1,"Together",tbl_Data[[#This Row],[marital_Widow]]=1,"Widowed")</f>
        <v>Divorced</v>
      </c>
      <c r="AQ9" s="3" t="str">
        <f>IF(tbl_Data[[#This Row],[Marital Status]]=tbl_Data[[#Headers],[Single]],tbl_Data[[#This Row],[Amt_Wines]],"")</f>
        <v/>
      </c>
      <c r="AR9" s="3" t="str">
        <f>IF(tbl_Data[[#This Row],[Marital Status]]=tbl_Data[[#Headers],[Together]],tbl_Data[[#This Row],[Amt_Wines]],"")</f>
        <v/>
      </c>
      <c r="AS9" s="3" t="str">
        <f>IF(tbl_Data[[#This Row],[Marital Status]]=tbl_Data[[#Headers],[Married]],tbl_Data[[#This Row],[Amt_Wines]],"")</f>
        <v/>
      </c>
      <c r="AT9" s="3" t="str">
        <f>IF(tbl_Data[[#This Row],[Marital Status]]=tbl_Data[[#Headers],[Widow]],tbl_Data[[#This Row],[Amt_Wines]],"")</f>
        <v/>
      </c>
      <c r="AU9" s="3">
        <f>IF(tbl_Data[[#This Row],[Marital Status]]=tbl_Data[[#Headers],[Divorced]],tbl_Data[[#This Row],[Amt_Wines]],"")</f>
        <v>1170</v>
      </c>
    </row>
    <row r="10" spans="1:47" x14ac:dyDescent="0.45">
      <c r="A10" t="s">
        <v>253</v>
      </c>
      <c r="B10" s="3">
        <v>85683</v>
      </c>
      <c r="C10">
        <v>0</v>
      </c>
      <c r="D10">
        <v>0</v>
      </c>
      <c r="E10">
        <f t="shared" si="0"/>
        <v>0</v>
      </c>
      <c r="F10">
        <v>6</v>
      </c>
      <c r="G10" s="3">
        <v>1296</v>
      </c>
      <c r="H10" s="3">
        <v>17</v>
      </c>
      <c r="I10" s="3">
        <v>311</v>
      </c>
      <c r="J10" s="3">
        <v>45</v>
      </c>
      <c r="K10" s="3">
        <v>69</v>
      </c>
      <c r="L10" s="3">
        <v>51</v>
      </c>
      <c r="M10">
        <v>1</v>
      </c>
      <c r="N10">
        <v>2</v>
      </c>
      <c r="O10">
        <v>4</v>
      </c>
      <c r="P10">
        <v>10</v>
      </c>
      <c r="Q10">
        <v>1</v>
      </c>
      <c r="R10">
        <v>0</v>
      </c>
      <c r="S10">
        <v>1</v>
      </c>
      <c r="T10">
        <v>1</v>
      </c>
      <c r="U10">
        <v>1</v>
      </c>
      <c r="V10">
        <v>1</v>
      </c>
      <c r="W10">
        <v>0</v>
      </c>
      <c r="X10">
        <v>3</v>
      </c>
      <c r="Y10">
        <v>11</v>
      </c>
      <c r="Z10">
        <v>1</v>
      </c>
      <c r="AA10">
        <v>66</v>
      </c>
      <c r="AB10">
        <v>2259</v>
      </c>
      <c r="AC10">
        <v>1</v>
      </c>
      <c r="AD10">
        <v>0</v>
      </c>
      <c r="AE10">
        <v>0</v>
      </c>
      <c r="AF10">
        <v>0</v>
      </c>
      <c r="AG10">
        <v>0</v>
      </c>
      <c r="AH10">
        <v>0</v>
      </c>
      <c r="AI10">
        <v>0</v>
      </c>
      <c r="AJ10">
        <v>1</v>
      </c>
      <c r="AK10">
        <v>0</v>
      </c>
      <c r="AL10">
        <v>0</v>
      </c>
      <c r="AM10" s="3">
        <f>SUM(tbl_Data[[#This Row],[Amt_Wines]:[Amt_GoldProds]])</f>
        <v>1789</v>
      </c>
      <c r="AN10" s="3">
        <v>1687</v>
      </c>
      <c r="AO10">
        <v>4</v>
      </c>
      <c r="AP10" t="str" cm="1">
        <f t="array" ref="AP10">_xlfn.IFS(tbl_Data[[#This Row],[marital_Divorced]]=1,"Divorced",tbl_Data[[#This Row],[marital_Married]]=1,"Married",tbl_Data[[#This Row],[marital_Single]]=1,"Single",tbl_Data[[#This Row],[marital_Together]]=1,"Together",tbl_Data[[#This Row],[marital_Widow]]=1,"Widowed")</f>
        <v>Divorced</v>
      </c>
      <c r="AQ10" s="3" t="str">
        <f>IF(tbl_Data[[#This Row],[Marital Status]]=tbl_Data[[#Headers],[Single]],tbl_Data[[#This Row],[Amt_Wines]],"")</f>
        <v/>
      </c>
      <c r="AR10" s="3" t="str">
        <f>IF(tbl_Data[[#This Row],[Marital Status]]=tbl_Data[[#Headers],[Together]],tbl_Data[[#This Row],[Amt_Wines]],"")</f>
        <v/>
      </c>
      <c r="AS10" s="3" t="str">
        <f>IF(tbl_Data[[#This Row],[Marital Status]]=tbl_Data[[#Headers],[Married]],tbl_Data[[#This Row],[Amt_Wines]],"")</f>
        <v/>
      </c>
      <c r="AT10" s="3" t="str">
        <f>IF(tbl_Data[[#This Row],[Marital Status]]=tbl_Data[[#Headers],[Widow]],tbl_Data[[#This Row],[Amt_Wines]],"")</f>
        <v/>
      </c>
      <c r="AU10" s="3">
        <f>IF(tbl_Data[[#This Row],[Marital Status]]=tbl_Data[[#Headers],[Divorced]],tbl_Data[[#This Row],[Amt_Wines]],"")</f>
        <v>1296</v>
      </c>
    </row>
    <row r="11" spans="1:47" x14ac:dyDescent="0.45">
      <c r="A11" t="s">
        <v>256</v>
      </c>
      <c r="B11" s="3">
        <v>90687</v>
      </c>
      <c r="C11">
        <v>0</v>
      </c>
      <c r="D11">
        <v>0</v>
      </c>
      <c r="E11">
        <f t="shared" si="0"/>
        <v>0</v>
      </c>
      <c r="F11">
        <v>98</v>
      </c>
      <c r="G11" s="3">
        <v>982</v>
      </c>
      <c r="H11" s="3">
        <v>17</v>
      </c>
      <c r="I11" s="3">
        <v>672</v>
      </c>
      <c r="J11" s="3">
        <v>23</v>
      </c>
      <c r="K11" s="3">
        <v>34</v>
      </c>
      <c r="L11" s="3">
        <v>51</v>
      </c>
      <c r="M11">
        <v>1</v>
      </c>
      <c r="N11">
        <v>6</v>
      </c>
      <c r="O11">
        <v>2</v>
      </c>
      <c r="P11">
        <v>8</v>
      </c>
      <c r="Q11">
        <v>2</v>
      </c>
      <c r="R11">
        <v>0</v>
      </c>
      <c r="S11">
        <v>0</v>
      </c>
      <c r="T11">
        <v>1</v>
      </c>
      <c r="U11">
        <v>0</v>
      </c>
      <c r="V11">
        <v>0</v>
      </c>
      <c r="W11">
        <v>0</v>
      </c>
      <c r="X11">
        <v>3</v>
      </c>
      <c r="Y11">
        <v>11</v>
      </c>
      <c r="Z11">
        <v>1</v>
      </c>
      <c r="AA11">
        <v>37</v>
      </c>
      <c r="AB11">
        <v>2562</v>
      </c>
      <c r="AC11">
        <v>1</v>
      </c>
      <c r="AD11">
        <v>0</v>
      </c>
      <c r="AE11">
        <v>0</v>
      </c>
      <c r="AF11">
        <v>0</v>
      </c>
      <c r="AG11">
        <v>0</v>
      </c>
      <c r="AH11">
        <v>0</v>
      </c>
      <c r="AI11">
        <v>0</v>
      </c>
      <c r="AJ11">
        <v>0</v>
      </c>
      <c r="AK11">
        <v>0</v>
      </c>
      <c r="AL11">
        <v>1</v>
      </c>
      <c r="AM11" s="3">
        <f>SUM(tbl_Data[[#This Row],[Amt_Wines]:[Amt_GoldProds]])</f>
        <v>1779</v>
      </c>
      <c r="AN11" s="3">
        <v>1677</v>
      </c>
      <c r="AO11">
        <v>1</v>
      </c>
      <c r="AP11" t="str" cm="1">
        <f t="array" ref="AP11">_xlfn.IFS(tbl_Data[[#This Row],[marital_Divorced]]=1,"Divorced",tbl_Data[[#This Row],[marital_Married]]=1,"Married",tbl_Data[[#This Row],[marital_Single]]=1,"Single",tbl_Data[[#This Row],[marital_Together]]=1,"Together",tbl_Data[[#This Row],[marital_Widow]]=1,"Widowed")</f>
        <v>Divorced</v>
      </c>
      <c r="AQ11" s="3" t="str">
        <f>IF(tbl_Data[[#This Row],[Marital Status]]=tbl_Data[[#Headers],[Single]],tbl_Data[[#This Row],[Amt_Wines]],"")</f>
        <v/>
      </c>
      <c r="AR11" s="3" t="str">
        <f>IF(tbl_Data[[#This Row],[Marital Status]]=tbl_Data[[#Headers],[Together]],tbl_Data[[#This Row],[Amt_Wines]],"")</f>
        <v/>
      </c>
      <c r="AS11" s="3" t="str">
        <f>IF(tbl_Data[[#This Row],[Marital Status]]=tbl_Data[[#Headers],[Married]],tbl_Data[[#This Row],[Amt_Wines]],"")</f>
        <v/>
      </c>
      <c r="AT11" s="3" t="str">
        <f>IF(tbl_Data[[#This Row],[Marital Status]]=tbl_Data[[#Headers],[Widow]],tbl_Data[[#This Row],[Amt_Wines]],"")</f>
        <v/>
      </c>
      <c r="AU11" s="3">
        <f>IF(tbl_Data[[#This Row],[Marital Status]]=tbl_Data[[#Headers],[Divorced]],tbl_Data[[#This Row],[Amt_Wines]],"")</f>
        <v>982</v>
      </c>
    </row>
    <row r="12" spans="1:47" x14ac:dyDescent="0.45">
      <c r="A12" t="s">
        <v>262</v>
      </c>
      <c r="B12" s="3">
        <v>78789</v>
      </c>
      <c r="C12">
        <v>0</v>
      </c>
      <c r="D12">
        <v>0</v>
      </c>
      <c r="E12">
        <f t="shared" si="0"/>
        <v>0</v>
      </c>
      <c r="F12">
        <v>12</v>
      </c>
      <c r="G12" s="3">
        <v>667</v>
      </c>
      <c r="H12" s="3">
        <v>50</v>
      </c>
      <c r="I12" s="3">
        <v>850</v>
      </c>
      <c r="J12" s="3">
        <v>21</v>
      </c>
      <c r="K12" s="3">
        <v>83</v>
      </c>
      <c r="L12" s="3">
        <v>83</v>
      </c>
      <c r="M12">
        <v>1</v>
      </c>
      <c r="N12">
        <v>4</v>
      </c>
      <c r="O12">
        <v>6</v>
      </c>
      <c r="P12">
        <v>5</v>
      </c>
      <c r="Q12">
        <v>2</v>
      </c>
      <c r="R12">
        <v>0</v>
      </c>
      <c r="S12">
        <v>0</v>
      </c>
      <c r="T12">
        <v>0</v>
      </c>
      <c r="U12">
        <v>0</v>
      </c>
      <c r="V12">
        <v>0</v>
      </c>
      <c r="W12">
        <v>0</v>
      </c>
      <c r="X12">
        <v>3</v>
      </c>
      <c r="Y12">
        <v>11</v>
      </c>
      <c r="Z12">
        <v>1</v>
      </c>
      <c r="AA12">
        <v>40</v>
      </c>
      <c r="AB12">
        <v>2849</v>
      </c>
      <c r="AC12">
        <v>1</v>
      </c>
      <c r="AD12">
        <v>0</v>
      </c>
      <c r="AE12">
        <v>0</v>
      </c>
      <c r="AF12">
        <v>0</v>
      </c>
      <c r="AG12">
        <v>0</v>
      </c>
      <c r="AH12">
        <v>0</v>
      </c>
      <c r="AI12">
        <v>0</v>
      </c>
      <c r="AJ12">
        <v>0</v>
      </c>
      <c r="AK12">
        <v>1</v>
      </c>
      <c r="AL12">
        <v>0</v>
      </c>
      <c r="AM12" s="3">
        <f>SUM(tbl_Data[[#This Row],[Amt_Wines]:[Amt_GoldProds]])</f>
        <v>1754</v>
      </c>
      <c r="AN12" s="3">
        <v>1588</v>
      </c>
      <c r="AO12">
        <v>0</v>
      </c>
      <c r="AP12" t="str" cm="1">
        <f t="array" ref="AP12">_xlfn.IFS(tbl_Data[[#This Row],[marital_Divorced]]=1,"Divorced",tbl_Data[[#This Row],[marital_Married]]=1,"Married",tbl_Data[[#This Row],[marital_Single]]=1,"Single",tbl_Data[[#This Row],[marital_Together]]=1,"Together",tbl_Data[[#This Row],[marital_Widow]]=1,"Widowed")</f>
        <v>Divorced</v>
      </c>
      <c r="AQ12" s="3" t="str">
        <f>IF(tbl_Data[[#This Row],[Marital Status]]=tbl_Data[[#Headers],[Single]],tbl_Data[[#This Row],[Amt_Wines]],"")</f>
        <v/>
      </c>
      <c r="AR12" s="3" t="str">
        <f>IF(tbl_Data[[#This Row],[Marital Status]]=tbl_Data[[#Headers],[Together]],tbl_Data[[#This Row],[Amt_Wines]],"")</f>
        <v/>
      </c>
      <c r="AS12" s="3" t="str">
        <f>IF(tbl_Data[[#This Row],[Marital Status]]=tbl_Data[[#Headers],[Married]],tbl_Data[[#This Row],[Amt_Wines]],"")</f>
        <v/>
      </c>
      <c r="AT12" s="3" t="str">
        <f>IF(tbl_Data[[#This Row],[Marital Status]]=tbl_Data[[#Headers],[Widow]],tbl_Data[[#This Row],[Amt_Wines]],"")</f>
        <v/>
      </c>
      <c r="AU12" s="3">
        <f>IF(tbl_Data[[#This Row],[Marital Status]]=tbl_Data[[#Headers],[Divorced]],tbl_Data[[#This Row],[Amt_Wines]],"")</f>
        <v>667</v>
      </c>
    </row>
    <row r="13" spans="1:47" x14ac:dyDescent="0.45">
      <c r="A13" t="s">
        <v>264</v>
      </c>
      <c r="B13" s="3">
        <v>64140</v>
      </c>
      <c r="C13">
        <v>0</v>
      </c>
      <c r="D13">
        <v>2</v>
      </c>
      <c r="E13">
        <f t="shared" si="0"/>
        <v>2</v>
      </c>
      <c r="F13">
        <v>71</v>
      </c>
      <c r="G13" s="3">
        <v>1459</v>
      </c>
      <c r="H13" s="3">
        <v>0</v>
      </c>
      <c r="I13" s="3">
        <v>61</v>
      </c>
      <c r="J13" s="3">
        <v>0</v>
      </c>
      <c r="K13" s="3">
        <v>15</v>
      </c>
      <c r="L13" s="3">
        <v>215</v>
      </c>
      <c r="M13">
        <v>5</v>
      </c>
      <c r="N13">
        <v>2</v>
      </c>
      <c r="O13">
        <v>5</v>
      </c>
      <c r="P13">
        <v>6</v>
      </c>
      <c r="Q13">
        <v>5</v>
      </c>
      <c r="R13">
        <v>1</v>
      </c>
      <c r="S13">
        <v>0</v>
      </c>
      <c r="T13">
        <v>1</v>
      </c>
      <c r="U13">
        <v>0</v>
      </c>
      <c r="V13">
        <v>1</v>
      </c>
      <c r="W13">
        <v>0</v>
      </c>
      <c r="X13">
        <v>3</v>
      </c>
      <c r="Y13">
        <v>11</v>
      </c>
      <c r="Z13">
        <v>1</v>
      </c>
      <c r="AA13">
        <v>56</v>
      </c>
      <c r="AB13">
        <v>2438</v>
      </c>
      <c r="AC13">
        <v>1</v>
      </c>
      <c r="AD13">
        <v>0</v>
      </c>
      <c r="AE13">
        <v>0</v>
      </c>
      <c r="AF13">
        <v>0</v>
      </c>
      <c r="AG13">
        <v>0</v>
      </c>
      <c r="AH13">
        <v>0</v>
      </c>
      <c r="AI13">
        <v>0</v>
      </c>
      <c r="AJ13">
        <v>0</v>
      </c>
      <c r="AK13">
        <v>0</v>
      </c>
      <c r="AL13">
        <v>1</v>
      </c>
      <c r="AM13" s="3">
        <f>SUM(tbl_Data[[#This Row],[Amt_Wines]:[Amt_GoldProds]])</f>
        <v>1750</v>
      </c>
      <c r="AN13" s="3">
        <v>1320</v>
      </c>
      <c r="AO13">
        <v>3</v>
      </c>
      <c r="AP13" t="str" cm="1">
        <f t="array" ref="AP13">_xlfn.IFS(tbl_Data[[#This Row],[marital_Divorced]]=1,"Divorced",tbl_Data[[#This Row],[marital_Married]]=1,"Married",tbl_Data[[#This Row],[marital_Single]]=1,"Single",tbl_Data[[#This Row],[marital_Together]]=1,"Together",tbl_Data[[#This Row],[marital_Widow]]=1,"Widowed")</f>
        <v>Divorced</v>
      </c>
      <c r="AQ13" s="3" t="str">
        <f>IF(tbl_Data[[#This Row],[Marital Status]]=tbl_Data[[#Headers],[Single]],tbl_Data[[#This Row],[Amt_Wines]],"")</f>
        <v/>
      </c>
      <c r="AR13" s="3" t="str">
        <f>IF(tbl_Data[[#This Row],[Marital Status]]=tbl_Data[[#Headers],[Together]],tbl_Data[[#This Row],[Amt_Wines]],"")</f>
        <v/>
      </c>
      <c r="AS13" s="3" t="str">
        <f>IF(tbl_Data[[#This Row],[Marital Status]]=tbl_Data[[#Headers],[Married]],tbl_Data[[#This Row],[Amt_Wines]],"")</f>
        <v/>
      </c>
      <c r="AT13" s="3" t="str">
        <f>IF(tbl_Data[[#This Row],[Marital Status]]=tbl_Data[[#Headers],[Widow]],tbl_Data[[#This Row],[Amt_Wines]],"")</f>
        <v/>
      </c>
      <c r="AU13" s="3">
        <f>IF(tbl_Data[[#This Row],[Marital Status]]=tbl_Data[[#Headers],[Divorced]],tbl_Data[[#This Row],[Amt_Wines]],"")</f>
        <v>1459</v>
      </c>
    </row>
    <row r="14" spans="1:47" x14ac:dyDescent="0.45">
      <c r="A14" t="s">
        <v>280</v>
      </c>
      <c r="B14" s="3">
        <v>86979</v>
      </c>
      <c r="C14">
        <v>0</v>
      </c>
      <c r="D14">
        <v>0</v>
      </c>
      <c r="E14">
        <f t="shared" si="0"/>
        <v>0</v>
      </c>
      <c r="F14">
        <v>67</v>
      </c>
      <c r="G14" s="3">
        <v>584</v>
      </c>
      <c r="H14" s="3">
        <v>100</v>
      </c>
      <c r="I14" s="3">
        <v>835</v>
      </c>
      <c r="J14" s="3">
        <v>65</v>
      </c>
      <c r="K14" s="3">
        <v>83</v>
      </c>
      <c r="L14" s="3">
        <v>35</v>
      </c>
      <c r="M14">
        <v>1</v>
      </c>
      <c r="N14">
        <v>5</v>
      </c>
      <c r="O14">
        <v>5</v>
      </c>
      <c r="P14">
        <v>5</v>
      </c>
      <c r="Q14">
        <v>2</v>
      </c>
      <c r="R14">
        <v>1</v>
      </c>
      <c r="S14">
        <v>0</v>
      </c>
      <c r="T14">
        <v>0</v>
      </c>
      <c r="U14">
        <v>0</v>
      </c>
      <c r="V14">
        <v>0</v>
      </c>
      <c r="W14">
        <v>0</v>
      </c>
      <c r="X14">
        <v>3</v>
      </c>
      <c r="Y14">
        <v>11</v>
      </c>
      <c r="Z14">
        <v>1</v>
      </c>
      <c r="AA14">
        <v>49</v>
      </c>
      <c r="AB14">
        <v>2393</v>
      </c>
      <c r="AC14">
        <v>1</v>
      </c>
      <c r="AD14">
        <v>0</v>
      </c>
      <c r="AE14">
        <v>0</v>
      </c>
      <c r="AF14">
        <v>0</v>
      </c>
      <c r="AG14">
        <v>0</v>
      </c>
      <c r="AH14">
        <v>0</v>
      </c>
      <c r="AI14">
        <v>0</v>
      </c>
      <c r="AJ14">
        <v>0</v>
      </c>
      <c r="AK14">
        <v>0</v>
      </c>
      <c r="AL14">
        <v>1</v>
      </c>
      <c r="AM14" s="3">
        <f>SUM(tbl_Data[[#This Row],[Amt_Wines]:[Amt_GoldProds]])</f>
        <v>1702</v>
      </c>
      <c r="AN14" s="3">
        <v>1632</v>
      </c>
      <c r="AO14">
        <v>1</v>
      </c>
      <c r="AP14" t="str" cm="1">
        <f t="array" ref="AP14">_xlfn.IFS(tbl_Data[[#This Row],[marital_Divorced]]=1,"Divorced",tbl_Data[[#This Row],[marital_Married]]=1,"Married",tbl_Data[[#This Row],[marital_Single]]=1,"Single",tbl_Data[[#This Row],[marital_Together]]=1,"Together",tbl_Data[[#This Row],[marital_Widow]]=1,"Widowed")</f>
        <v>Divorced</v>
      </c>
      <c r="AQ14" s="3" t="str">
        <f>IF(tbl_Data[[#This Row],[Marital Status]]=tbl_Data[[#Headers],[Single]],tbl_Data[[#This Row],[Amt_Wines]],"")</f>
        <v/>
      </c>
      <c r="AR14" s="3" t="str">
        <f>IF(tbl_Data[[#This Row],[Marital Status]]=tbl_Data[[#Headers],[Together]],tbl_Data[[#This Row],[Amt_Wines]],"")</f>
        <v/>
      </c>
      <c r="AS14" s="3" t="str">
        <f>IF(tbl_Data[[#This Row],[Marital Status]]=tbl_Data[[#Headers],[Married]],tbl_Data[[#This Row],[Amt_Wines]],"")</f>
        <v/>
      </c>
      <c r="AT14" s="3" t="str">
        <f>IF(tbl_Data[[#This Row],[Marital Status]]=tbl_Data[[#Headers],[Widow]],tbl_Data[[#This Row],[Amt_Wines]],"")</f>
        <v/>
      </c>
      <c r="AU14" s="3">
        <f>IF(tbl_Data[[#This Row],[Marital Status]]=tbl_Data[[#Headers],[Divorced]],tbl_Data[[#This Row],[Amt_Wines]],"")</f>
        <v>584</v>
      </c>
    </row>
    <row r="15" spans="1:47" x14ac:dyDescent="0.45">
      <c r="A15" t="s">
        <v>299</v>
      </c>
      <c r="B15" s="3">
        <v>57333</v>
      </c>
      <c r="C15">
        <v>0</v>
      </c>
      <c r="D15">
        <v>1</v>
      </c>
      <c r="E15">
        <f t="shared" si="0"/>
        <v>1</v>
      </c>
      <c r="F15">
        <v>55</v>
      </c>
      <c r="G15" s="3">
        <v>941</v>
      </c>
      <c r="H15" s="3">
        <v>14</v>
      </c>
      <c r="I15" s="3">
        <v>397</v>
      </c>
      <c r="J15" s="3">
        <v>76</v>
      </c>
      <c r="K15" s="3">
        <v>58</v>
      </c>
      <c r="L15" s="3">
        <v>176</v>
      </c>
      <c r="M15">
        <v>11</v>
      </c>
      <c r="N15">
        <v>8</v>
      </c>
      <c r="O15">
        <v>5</v>
      </c>
      <c r="P15">
        <v>9</v>
      </c>
      <c r="Q15">
        <v>6</v>
      </c>
      <c r="R15">
        <v>0</v>
      </c>
      <c r="S15">
        <v>0</v>
      </c>
      <c r="T15">
        <v>0</v>
      </c>
      <c r="U15">
        <v>0</v>
      </c>
      <c r="V15">
        <v>0</v>
      </c>
      <c r="W15">
        <v>0</v>
      </c>
      <c r="X15">
        <v>3</v>
      </c>
      <c r="Y15">
        <v>11</v>
      </c>
      <c r="Z15">
        <v>1</v>
      </c>
      <c r="AA15">
        <v>66</v>
      </c>
      <c r="AB15">
        <v>2804</v>
      </c>
      <c r="AC15">
        <v>1</v>
      </c>
      <c r="AD15">
        <v>0</v>
      </c>
      <c r="AE15">
        <v>0</v>
      </c>
      <c r="AF15">
        <v>0</v>
      </c>
      <c r="AG15">
        <v>0</v>
      </c>
      <c r="AH15">
        <v>0</v>
      </c>
      <c r="AI15">
        <v>0</v>
      </c>
      <c r="AJ15">
        <v>0</v>
      </c>
      <c r="AK15">
        <v>0</v>
      </c>
      <c r="AL15">
        <v>1</v>
      </c>
      <c r="AM15" s="3">
        <f>SUM(tbl_Data[[#This Row],[Amt_Wines]:[Amt_GoldProds]])</f>
        <v>1662</v>
      </c>
      <c r="AN15" s="3">
        <v>1310</v>
      </c>
      <c r="AO15">
        <v>0</v>
      </c>
      <c r="AP15" t="str" cm="1">
        <f t="array" ref="AP15">_xlfn.IFS(tbl_Data[[#This Row],[marital_Divorced]]=1,"Divorced",tbl_Data[[#This Row],[marital_Married]]=1,"Married",tbl_Data[[#This Row],[marital_Single]]=1,"Single",tbl_Data[[#This Row],[marital_Together]]=1,"Together",tbl_Data[[#This Row],[marital_Widow]]=1,"Widowed")</f>
        <v>Divorced</v>
      </c>
      <c r="AQ15" s="3" t="str">
        <f>IF(tbl_Data[[#This Row],[Marital Status]]=tbl_Data[[#Headers],[Single]],tbl_Data[[#This Row],[Amt_Wines]],"")</f>
        <v/>
      </c>
      <c r="AR15" s="3" t="str">
        <f>IF(tbl_Data[[#This Row],[Marital Status]]=tbl_Data[[#Headers],[Together]],tbl_Data[[#This Row],[Amt_Wines]],"")</f>
        <v/>
      </c>
      <c r="AS15" s="3" t="str">
        <f>IF(tbl_Data[[#This Row],[Marital Status]]=tbl_Data[[#Headers],[Married]],tbl_Data[[#This Row],[Amt_Wines]],"")</f>
        <v/>
      </c>
      <c r="AT15" s="3" t="str">
        <f>IF(tbl_Data[[#This Row],[Marital Status]]=tbl_Data[[#Headers],[Widow]],tbl_Data[[#This Row],[Amt_Wines]],"")</f>
        <v/>
      </c>
      <c r="AU15" s="3">
        <f>IF(tbl_Data[[#This Row],[Marital Status]]=tbl_Data[[#Headers],[Divorced]],tbl_Data[[#This Row],[Amt_Wines]],"")</f>
        <v>941</v>
      </c>
    </row>
    <row r="16" spans="1:47" x14ac:dyDescent="0.45">
      <c r="A16" t="s">
        <v>309</v>
      </c>
      <c r="B16" s="3">
        <v>78331</v>
      </c>
      <c r="C16">
        <v>0</v>
      </c>
      <c r="D16">
        <v>1</v>
      </c>
      <c r="E16">
        <f t="shared" si="0"/>
        <v>1</v>
      </c>
      <c r="F16">
        <v>97</v>
      </c>
      <c r="G16" s="3">
        <v>756</v>
      </c>
      <c r="H16" s="3">
        <v>138</v>
      </c>
      <c r="I16" s="3">
        <v>354</v>
      </c>
      <c r="J16" s="3">
        <v>160</v>
      </c>
      <c r="K16" s="3">
        <v>169</v>
      </c>
      <c r="L16" s="3">
        <v>61</v>
      </c>
      <c r="M16">
        <v>2</v>
      </c>
      <c r="N16">
        <v>10</v>
      </c>
      <c r="O16">
        <v>6</v>
      </c>
      <c r="P16">
        <v>7</v>
      </c>
      <c r="Q16">
        <v>4</v>
      </c>
      <c r="R16">
        <v>0</v>
      </c>
      <c r="S16">
        <v>0</v>
      </c>
      <c r="T16">
        <v>0</v>
      </c>
      <c r="U16">
        <v>0</v>
      </c>
      <c r="V16">
        <v>0</v>
      </c>
      <c r="W16">
        <v>0</v>
      </c>
      <c r="X16">
        <v>3</v>
      </c>
      <c r="Y16">
        <v>11</v>
      </c>
      <c r="Z16">
        <v>0</v>
      </c>
      <c r="AA16">
        <v>62</v>
      </c>
      <c r="AB16">
        <v>2316</v>
      </c>
      <c r="AC16">
        <v>1</v>
      </c>
      <c r="AD16">
        <v>0</v>
      </c>
      <c r="AE16">
        <v>0</v>
      </c>
      <c r="AF16">
        <v>0</v>
      </c>
      <c r="AG16">
        <v>0</v>
      </c>
      <c r="AH16">
        <v>0</v>
      </c>
      <c r="AI16">
        <v>0</v>
      </c>
      <c r="AJ16">
        <v>1</v>
      </c>
      <c r="AK16">
        <v>0</v>
      </c>
      <c r="AL16">
        <v>0</v>
      </c>
      <c r="AM16" s="3">
        <f>SUM(tbl_Data[[#This Row],[Amt_Wines]:[Amt_GoldProds]])</f>
        <v>1638</v>
      </c>
      <c r="AN16" s="3">
        <v>1516</v>
      </c>
      <c r="AO16">
        <v>0</v>
      </c>
      <c r="AP16" t="str" cm="1">
        <f t="array" ref="AP16">_xlfn.IFS(tbl_Data[[#This Row],[marital_Divorced]]=1,"Divorced",tbl_Data[[#This Row],[marital_Married]]=1,"Married",tbl_Data[[#This Row],[marital_Single]]=1,"Single",tbl_Data[[#This Row],[marital_Together]]=1,"Together",tbl_Data[[#This Row],[marital_Widow]]=1,"Widowed")</f>
        <v>Divorced</v>
      </c>
      <c r="AQ16" s="3" t="str">
        <f>IF(tbl_Data[[#This Row],[Marital Status]]=tbl_Data[[#Headers],[Single]],tbl_Data[[#This Row],[Amt_Wines]],"")</f>
        <v/>
      </c>
      <c r="AR16" s="3" t="str">
        <f>IF(tbl_Data[[#This Row],[Marital Status]]=tbl_Data[[#Headers],[Together]],tbl_Data[[#This Row],[Amt_Wines]],"")</f>
        <v/>
      </c>
      <c r="AS16" s="3" t="str">
        <f>IF(tbl_Data[[#This Row],[Marital Status]]=tbl_Data[[#Headers],[Married]],tbl_Data[[#This Row],[Amt_Wines]],"")</f>
        <v/>
      </c>
      <c r="AT16" s="3" t="str">
        <f>IF(tbl_Data[[#This Row],[Marital Status]]=tbl_Data[[#Headers],[Widow]],tbl_Data[[#This Row],[Amt_Wines]],"")</f>
        <v/>
      </c>
      <c r="AU16" s="3">
        <f>IF(tbl_Data[[#This Row],[Marital Status]]=tbl_Data[[#Headers],[Divorced]],tbl_Data[[#This Row],[Amt_Wines]],"")</f>
        <v>756</v>
      </c>
    </row>
    <row r="17" spans="1:47" x14ac:dyDescent="0.45">
      <c r="A17" t="s">
        <v>313</v>
      </c>
      <c r="B17" s="3">
        <v>81702</v>
      </c>
      <c r="C17">
        <v>0</v>
      </c>
      <c r="D17">
        <v>0</v>
      </c>
      <c r="E17">
        <f t="shared" si="0"/>
        <v>0</v>
      </c>
      <c r="F17">
        <v>98</v>
      </c>
      <c r="G17" s="3">
        <v>563</v>
      </c>
      <c r="H17" s="3">
        <v>50</v>
      </c>
      <c r="I17" s="3">
        <v>774</v>
      </c>
      <c r="J17" s="3">
        <v>28</v>
      </c>
      <c r="K17" s="3">
        <v>31</v>
      </c>
      <c r="L17" s="3">
        <v>187</v>
      </c>
      <c r="M17">
        <v>1</v>
      </c>
      <c r="N17">
        <v>7</v>
      </c>
      <c r="O17">
        <v>7</v>
      </c>
      <c r="P17">
        <v>12</v>
      </c>
      <c r="Q17">
        <v>3</v>
      </c>
      <c r="R17">
        <v>0</v>
      </c>
      <c r="S17">
        <v>0</v>
      </c>
      <c r="T17">
        <v>0</v>
      </c>
      <c r="U17">
        <v>0</v>
      </c>
      <c r="V17">
        <v>0</v>
      </c>
      <c r="W17">
        <v>0</v>
      </c>
      <c r="X17">
        <v>3</v>
      </c>
      <c r="Y17">
        <v>11</v>
      </c>
      <c r="Z17">
        <v>0</v>
      </c>
      <c r="AA17">
        <v>40</v>
      </c>
      <c r="AB17">
        <v>2803</v>
      </c>
      <c r="AC17">
        <v>1</v>
      </c>
      <c r="AD17">
        <v>0</v>
      </c>
      <c r="AE17">
        <v>0</v>
      </c>
      <c r="AF17">
        <v>0</v>
      </c>
      <c r="AG17">
        <v>0</v>
      </c>
      <c r="AH17">
        <v>0</v>
      </c>
      <c r="AI17">
        <v>0</v>
      </c>
      <c r="AJ17">
        <v>1</v>
      </c>
      <c r="AK17">
        <v>0</v>
      </c>
      <c r="AL17">
        <v>0</v>
      </c>
      <c r="AM17" s="3">
        <f>SUM(tbl_Data[[#This Row],[Amt_Wines]:[Amt_GoldProds]])</f>
        <v>1633</v>
      </c>
      <c r="AN17" s="3">
        <v>1259</v>
      </c>
      <c r="AO17">
        <v>0</v>
      </c>
      <c r="AP17" t="str" cm="1">
        <f t="array" ref="AP17">_xlfn.IFS(tbl_Data[[#This Row],[marital_Divorced]]=1,"Divorced",tbl_Data[[#This Row],[marital_Married]]=1,"Married",tbl_Data[[#This Row],[marital_Single]]=1,"Single",tbl_Data[[#This Row],[marital_Together]]=1,"Together",tbl_Data[[#This Row],[marital_Widow]]=1,"Widowed")</f>
        <v>Divorced</v>
      </c>
      <c r="AQ17" s="3" t="str">
        <f>IF(tbl_Data[[#This Row],[Marital Status]]=tbl_Data[[#Headers],[Single]],tbl_Data[[#This Row],[Amt_Wines]],"")</f>
        <v/>
      </c>
      <c r="AR17" s="3" t="str">
        <f>IF(tbl_Data[[#This Row],[Marital Status]]=tbl_Data[[#Headers],[Together]],tbl_Data[[#This Row],[Amt_Wines]],"")</f>
        <v/>
      </c>
      <c r="AS17" s="3" t="str">
        <f>IF(tbl_Data[[#This Row],[Marital Status]]=tbl_Data[[#Headers],[Married]],tbl_Data[[#This Row],[Amt_Wines]],"")</f>
        <v/>
      </c>
      <c r="AT17" s="3" t="str">
        <f>IF(tbl_Data[[#This Row],[Marital Status]]=tbl_Data[[#Headers],[Widow]],tbl_Data[[#This Row],[Amt_Wines]],"")</f>
        <v/>
      </c>
      <c r="AU17" s="3">
        <f>IF(tbl_Data[[#This Row],[Marital Status]]=tbl_Data[[#Headers],[Divorced]],tbl_Data[[#This Row],[Amt_Wines]],"")</f>
        <v>563</v>
      </c>
    </row>
    <row r="18" spans="1:47" x14ac:dyDescent="0.45">
      <c r="A18" t="s">
        <v>320</v>
      </c>
      <c r="B18" s="3">
        <v>82582</v>
      </c>
      <c r="C18">
        <v>0</v>
      </c>
      <c r="D18">
        <v>0</v>
      </c>
      <c r="E18">
        <f t="shared" si="0"/>
        <v>0</v>
      </c>
      <c r="F18">
        <v>54</v>
      </c>
      <c r="G18" s="3">
        <v>510</v>
      </c>
      <c r="H18" s="3">
        <v>120</v>
      </c>
      <c r="I18" s="3">
        <v>550</v>
      </c>
      <c r="J18" s="3">
        <v>156</v>
      </c>
      <c r="K18" s="3">
        <v>40</v>
      </c>
      <c r="L18" s="3">
        <v>241</v>
      </c>
      <c r="M18">
        <v>1</v>
      </c>
      <c r="N18">
        <v>4</v>
      </c>
      <c r="O18">
        <v>9</v>
      </c>
      <c r="P18">
        <v>7</v>
      </c>
      <c r="Q18">
        <v>1</v>
      </c>
      <c r="R18">
        <v>1</v>
      </c>
      <c r="S18">
        <v>0</v>
      </c>
      <c r="T18">
        <v>0</v>
      </c>
      <c r="U18">
        <v>1</v>
      </c>
      <c r="V18">
        <v>0</v>
      </c>
      <c r="W18">
        <v>0</v>
      </c>
      <c r="X18">
        <v>3</v>
      </c>
      <c r="Y18">
        <v>11</v>
      </c>
      <c r="Z18">
        <v>1</v>
      </c>
      <c r="AA18">
        <v>43</v>
      </c>
      <c r="AB18">
        <v>2181</v>
      </c>
      <c r="AC18">
        <v>1</v>
      </c>
      <c r="AD18">
        <v>0</v>
      </c>
      <c r="AE18">
        <v>0</v>
      </c>
      <c r="AF18">
        <v>0</v>
      </c>
      <c r="AG18">
        <v>0</v>
      </c>
      <c r="AH18">
        <v>0</v>
      </c>
      <c r="AI18">
        <v>0</v>
      </c>
      <c r="AJ18">
        <v>1</v>
      </c>
      <c r="AK18">
        <v>0</v>
      </c>
      <c r="AL18">
        <v>0</v>
      </c>
      <c r="AM18" s="3">
        <f>SUM(tbl_Data[[#This Row],[Amt_Wines]:[Amt_GoldProds]])</f>
        <v>1617</v>
      </c>
      <c r="AN18" s="3">
        <v>1135</v>
      </c>
      <c r="AO18">
        <v>2</v>
      </c>
      <c r="AP18" t="str" cm="1">
        <f t="array" ref="AP18">_xlfn.IFS(tbl_Data[[#This Row],[marital_Divorced]]=1,"Divorced",tbl_Data[[#This Row],[marital_Married]]=1,"Married",tbl_Data[[#This Row],[marital_Single]]=1,"Single",tbl_Data[[#This Row],[marital_Together]]=1,"Together",tbl_Data[[#This Row],[marital_Widow]]=1,"Widowed")</f>
        <v>Divorced</v>
      </c>
      <c r="AQ18" s="3" t="str">
        <f>IF(tbl_Data[[#This Row],[Marital Status]]=tbl_Data[[#Headers],[Single]],tbl_Data[[#This Row],[Amt_Wines]],"")</f>
        <v/>
      </c>
      <c r="AR18" s="3" t="str">
        <f>IF(tbl_Data[[#This Row],[Marital Status]]=tbl_Data[[#Headers],[Together]],tbl_Data[[#This Row],[Amt_Wines]],"")</f>
        <v/>
      </c>
      <c r="AS18" s="3" t="str">
        <f>IF(tbl_Data[[#This Row],[Marital Status]]=tbl_Data[[#Headers],[Married]],tbl_Data[[#This Row],[Amt_Wines]],"")</f>
        <v/>
      </c>
      <c r="AT18" s="3" t="str">
        <f>IF(tbl_Data[[#This Row],[Marital Status]]=tbl_Data[[#Headers],[Widow]],tbl_Data[[#This Row],[Amt_Wines]],"")</f>
        <v/>
      </c>
      <c r="AU18" s="3">
        <f>IF(tbl_Data[[#This Row],[Marital Status]]=tbl_Data[[#Headers],[Divorced]],tbl_Data[[#This Row],[Amt_Wines]],"")</f>
        <v>510</v>
      </c>
    </row>
    <row r="19" spans="1:47" x14ac:dyDescent="0.45">
      <c r="A19" t="s">
        <v>323</v>
      </c>
      <c r="B19" s="3">
        <v>71128</v>
      </c>
      <c r="C19">
        <v>1</v>
      </c>
      <c r="D19">
        <v>0</v>
      </c>
      <c r="E19">
        <f t="shared" si="0"/>
        <v>1</v>
      </c>
      <c r="F19">
        <v>80</v>
      </c>
      <c r="G19" s="3">
        <v>958</v>
      </c>
      <c r="H19" s="3">
        <v>159</v>
      </c>
      <c r="I19" s="3">
        <v>447</v>
      </c>
      <c r="J19" s="3">
        <v>20</v>
      </c>
      <c r="K19" s="3">
        <v>0</v>
      </c>
      <c r="L19" s="3">
        <v>31</v>
      </c>
      <c r="M19">
        <v>3</v>
      </c>
      <c r="N19">
        <v>2</v>
      </c>
      <c r="O19">
        <v>10</v>
      </c>
      <c r="P19">
        <v>12</v>
      </c>
      <c r="Q19">
        <v>7</v>
      </c>
      <c r="R19">
        <v>0</v>
      </c>
      <c r="S19">
        <v>0</v>
      </c>
      <c r="T19">
        <v>0</v>
      </c>
      <c r="U19">
        <v>0</v>
      </c>
      <c r="V19">
        <v>0</v>
      </c>
      <c r="W19">
        <v>0</v>
      </c>
      <c r="X19">
        <v>3</v>
      </c>
      <c r="Y19">
        <v>11</v>
      </c>
      <c r="Z19">
        <v>0</v>
      </c>
      <c r="AA19">
        <v>47</v>
      </c>
      <c r="AB19">
        <v>2790</v>
      </c>
      <c r="AC19">
        <v>1</v>
      </c>
      <c r="AD19">
        <v>0</v>
      </c>
      <c r="AE19">
        <v>0</v>
      </c>
      <c r="AF19">
        <v>0</v>
      </c>
      <c r="AG19">
        <v>0</v>
      </c>
      <c r="AH19">
        <v>0</v>
      </c>
      <c r="AI19">
        <v>0</v>
      </c>
      <c r="AJ19">
        <v>1</v>
      </c>
      <c r="AK19">
        <v>0</v>
      </c>
      <c r="AL19">
        <v>0</v>
      </c>
      <c r="AM19" s="3">
        <f>SUM(tbl_Data[[#This Row],[Amt_Wines]:[Amt_GoldProds]])</f>
        <v>1615</v>
      </c>
      <c r="AN19" s="3">
        <v>1553</v>
      </c>
      <c r="AO19">
        <v>0</v>
      </c>
      <c r="AP19" t="str" cm="1">
        <f t="array" ref="AP19">_xlfn.IFS(tbl_Data[[#This Row],[marital_Divorced]]=1,"Divorced",tbl_Data[[#This Row],[marital_Married]]=1,"Married",tbl_Data[[#This Row],[marital_Single]]=1,"Single",tbl_Data[[#This Row],[marital_Together]]=1,"Together",tbl_Data[[#This Row],[marital_Widow]]=1,"Widowed")</f>
        <v>Divorced</v>
      </c>
      <c r="AQ19" s="3" t="str">
        <f>IF(tbl_Data[[#This Row],[Marital Status]]=tbl_Data[[#Headers],[Single]],tbl_Data[[#This Row],[Amt_Wines]],"")</f>
        <v/>
      </c>
      <c r="AR19" s="3" t="str">
        <f>IF(tbl_Data[[#This Row],[Marital Status]]=tbl_Data[[#Headers],[Together]],tbl_Data[[#This Row],[Amt_Wines]],"")</f>
        <v/>
      </c>
      <c r="AS19" s="3" t="str">
        <f>IF(tbl_Data[[#This Row],[Marital Status]]=tbl_Data[[#Headers],[Married]],tbl_Data[[#This Row],[Amt_Wines]],"")</f>
        <v/>
      </c>
      <c r="AT19" s="3" t="str">
        <f>IF(tbl_Data[[#This Row],[Marital Status]]=tbl_Data[[#Headers],[Widow]],tbl_Data[[#This Row],[Amt_Wines]],"")</f>
        <v/>
      </c>
      <c r="AU19" s="3">
        <f>IF(tbl_Data[[#This Row],[Marital Status]]=tbl_Data[[#Headers],[Divorced]],tbl_Data[[#This Row],[Amt_Wines]],"")</f>
        <v>958</v>
      </c>
    </row>
    <row r="20" spans="1:47" x14ac:dyDescent="0.45">
      <c r="A20" t="s">
        <v>330</v>
      </c>
      <c r="B20" s="3">
        <v>70300</v>
      </c>
      <c r="C20">
        <v>1</v>
      </c>
      <c r="D20">
        <v>0</v>
      </c>
      <c r="E20">
        <f t="shared" si="0"/>
        <v>1</v>
      </c>
      <c r="F20">
        <v>89</v>
      </c>
      <c r="G20" s="3">
        <v>1045</v>
      </c>
      <c r="H20" s="3">
        <v>61</v>
      </c>
      <c r="I20" s="3">
        <v>338</v>
      </c>
      <c r="J20" s="3">
        <v>60</v>
      </c>
      <c r="K20" s="3">
        <v>46</v>
      </c>
      <c r="L20" s="3">
        <v>46</v>
      </c>
      <c r="M20">
        <v>3</v>
      </c>
      <c r="N20">
        <v>5</v>
      </c>
      <c r="O20">
        <v>5</v>
      </c>
      <c r="P20">
        <v>13</v>
      </c>
      <c r="Q20">
        <v>8</v>
      </c>
      <c r="R20">
        <v>0</v>
      </c>
      <c r="S20">
        <v>0</v>
      </c>
      <c r="T20">
        <v>0</v>
      </c>
      <c r="U20">
        <v>0</v>
      </c>
      <c r="V20">
        <v>0</v>
      </c>
      <c r="W20">
        <v>0</v>
      </c>
      <c r="X20">
        <v>3</v>
      </c>
      <c r="Y20">
        <v>11</v>
      </c>
      <c r="Z20">
        <v>0</v>
      </c>
      <c r="AA20">
        <v>45</v>
      </c>
      <c r="AB20">
        <v>2508</v>
      </c>
      <c r="AC20">
        <v>1</v>
      </c>
      <c r="AD20">
        <v>0</v>
      </c>
      <c r="AE20">
        <v>0</v>
      </c>
      <c r="AF20">
        <v>0</v>
      </c>
      <c r="AG20">
        <v>0</v>
      </c>
      <c r="AH20">
        <v>0</v>
      </c>
      <c r="AI20">
        <v>0</v>
      </c>
      <c r="AJ20">
        <v>1</v>
      </c>
      <c r="AK20">
        <v>0</v>
      </c>
      <c r="AL20">
        <v>0</v>
      </c>
      <c r="AM20" s="3">
        <f>SUM(tbl_Data[[#This Row],[Amt_Wines]:[Amt_GoldProds]])</f>
        <v>1596</v>
      </c>
      <c r="AN20" s="3">
        <v>1504</v>
      </c>
      <c r="AO20">
        <v>0</v>
      </c>
      <c r="AP20" t="str" cm="1">
        <f t="array" ref="AP20">_xlfn.IFS(tbl_Data[[#This Row],[marital_Divorced]]=1,"Divorced",tbl_Data[[#This Row],[marital_Married]]=1,"Married",tbl_Data[[#This Row],[marital_Single]]=1,"Single",tbl_Data[[#This Row],[marital_Together]]=1,"Together",tbl_Data[[#This Row],[marital_Widow]]=1,"Widowed")</f>
        <v>Divorced</v>
      </c>
      <c r="AQ20" s="3" t="str">
        <f>IF(tbl_Data[[#This Row],[Marital Status]]=tbl_Data[[#Headers],[Single]],tbl_Data[[#This Row],[Amt_Wines]],"")</f>
        <v/>
      </c>
      <c r="AR20" s="3" t="str">
        <f>IF(tbl_Data[[#This Row],[Marital Status]]=tbl_Data[[#Headers],[Together]],tbl_Data[[#This Row],[Amt_Wines]],"")</f>
        <v/>
      </c>
      <c r="AS20" s="3" t="str">
        <f>IF(tbl_Data[[#This Row],[Marital Status]]=tbl_Data[[#Headers],[Married]],tbl_Data[[#This Row],[Amt_Wines]],"")</f>
        <v/>
      </c>
      <c r="AT20" s="3" t="str">
        <f>IF(tbl_Data[[#This Row],[Marital Status]]=tbl_Data[[#Headers],[Widow]],tbl_Data[[#This Row],[Amt_Wines]],"")</f>
        <v/>
      </c>
      <c r="AU20" s="3">
        <f>IF(tbl_Data[[#This Row],[Marital Status]]=tbl_Data[[#Headers],[Divorced]],tbl_Data[[#This Row],[Amt_Wines]],"")</f>
        <v>1045</v>
      </c>
    </row>
    <row r="21" spans="1:47" x14ac:dyDescent="0.45">
      <c r="A21" t="s">
        <v>332</v>
      </c>
      <c r="B21" s="3">
        <v>81975</v>
      </c>
      <c r="C21">
        <v>0</v>
      </c>
      <c r="D21">
        <v>1</v>
      </c>
      <c r="E21">
        <f t="shared" si="0"/>
        <v>1</v>
      </c>
      <c r="F21">
        <v>2</v>
      </c>
      <c r="G21" s="3">
        <v>983</v>
      </c>
      <c r="H21" s="3">
        <v>76</v>
      </c>
      <c r="I21" s="3">
        <v>184</v>
      </c>
      <c r="J21" s="3">
        <v>180</v>
      </c>
      <c r="K21" s="3">
        <v>138</v>
      </c>
      <c r="L21" s="3">
        <v>27</v>
      </c>
      <c r="M21">
        <v>1</v>
      </c>
      <c r="N21">
        <v>6</v>
      </c>
      <c r="O21">
        <v>3</v>
      </c>
      <c r="P21">
        <v>4</v>
      </c>
      <c r="Q21">
        <v>7</v>
      </c>
      <c r="R21">
        <v>0</v>
      </c>
      <c r="S21">
        <v>0</v>
      </c>
      <c r="T21">
        <v>1</v>
      </c>
      <c r="U21">
        <v>0</v>
      </c>
      <c r="V21">
        <v>0</v>
      </c>
      <c r="W21">
        <v>0</v>
      </c>
      <c r="X21">
        <v>3</v>
      </c>
      <c r="Y21">
        <v>11</v>
      </c>
      <c r="Z21">
        <v>0</v>
      </c>
      <c r="AA21">
        <v>58</v>
      </c>
      <c r="AB21">
        <v>2699</v>
      </c>
      <c r="AC21">
        <v>1</v>
      </c>
      <c r="AD21">
        <v>0</v>
      </c>
      <c r="AE21">
        <v>0</v>
      </c>
      <c r="AF21">
        <v>0</v>
      </c>
      <c r="AG21">
        <v>0</v>
      </c>
      <c r="AH21">
        <v>1</v>
      </c>
      <c r="AI21">
        <v>0</v>
      </c>
      <c r="AJ21">
        <v>0</v>
      </c>
      <c r="AK21">
        <v>0</v>
      </c>
      <c r="AL21">
        <v>0</v>
      </c>
      <c r="AM21" s="3">
        <f>SUM(tbl_Data[[#This Row],[Amt_Wines]:[Amt_GoldProds]])</f>
        <v>1588</v>
      </c>
      <c r="AN21" s="3">
        <v>1534</v>
      </c>
      <c r="AO21">
        <v>1</v>
      </c>
      <c r="AP21" t="str" cm="1">
        <f t="array" ref="AP21">_xlfn.IFS(tbl_Data[[#This Row],[marital_Divorced]]=1,"Divorced",tbl_Data[[#This Row],[marital_Married]]=1,"Married",tbl_Data[[#This Row],[marital_Single]]=1,"Single",tbl_Data[[#This Row],[marital_Together]]=1,"Together",tbl_Data[[#This Row],[marital_Widow]]=1,"Widowed")</f>
        <v>Divorced</v>
      </c>
      <c r="AQ21" s="3" t="str">
        <f>IF(tbl_Data[[#This Row],[Marital Status]]=tbl_Data[[#Headers],[Single]],tbl_Data[[#This Row],[Amt_Wines]],"")</f>
        <v/>
      </c>
      <c r="AR21" s="3" t="str">
        <f>IF(tbl_Data[[#This Row],[Marital Status]]=tbl_Data[[#Headers],[Together]],tbl_Data[[#This Row],[Amt_Wines]],"")</f>
        <v/>
      </c>
      <c r="AS21" s="3" t="str">
        <f>IF(tbl_Data[[#This Row],[Marital Status]]=tbl_Data[[#Headers],[Married]],tbl_Data[[#This Row],[Amt_Wines]],"")</f>
        <v/>
      </c>
      <c r="AT21" s="3" t="str">
        <f>IF(tbl_Data[[#This Row],[Marital Status]]=tbl_Data[[#Headers],[Widow]],tbl_Data[[#This Row],[Amt_Wines]],"")</f>
        <v/>
      </c>
      <c r="AU21" s="3">
        <f>IF(tbl_Data[[#This Row],[Marital Status]]=tbl_Data[[#Headers],[Divorced]],tbl_Data[[#This Row],[Amt_Wines]],"")</f>
        <v>983</v>
      </c>
    </row>
    <row r="22" spans="1:47" x14ac:dyDescent="0.45">
      <c r="A22" t="s">
        <v>337</v>
      </c>
      <c r="B22" s="3">
        <v>78353</v>
      </c>
      <c r="C22">
        <v>0</v>
      </c>
      <c r="D22">
        <v>1</v>
      </c>
      <c r="E22">
        <f t="shared" si="0"/>
        <v>1</v>
      </c>
      <c r="F22">
        <v>51</v>
      </c>
      <c r="G22" s="3">
        <v>752</v>
      </c>
      <c r="H22" s="3">
        <v>122</v>
      </c>
      <c r="I22" s="3">
        <v>476</v>
      </c>
      <c r="J22" s="3">
        <v>39</v>
      </c>
      <c r="K22" s="3">
        <v>153</v>
      </c>
      <c r="L22" s="3">
        <v>34</v>
      </c>
      <c r="M22">
        <v>1</v>
      </c>
      <c r="N22">
        <v>10</v>
      </c>
      <c r="O22">
        <v>2</v>
      </c>
      <c r="P22">
        <v>11</v>
      </c>
      <c r="Q22">
        <v>8</v>
      </c>
      <c r="R22">
        <v>0</v>
      </c>
      <c r="S22">
        <v>0</v>
      </c>
      <c r="T22">
        <v>0</v>
      </c>
      <c r="U22">
        <v>0</v>
      </c>
      <c r="V22">
        <v>0</v>
      </c>
      <c r="W22">
        <v>0</v>
      </c>
      <c r="X22">
        <v>3</v>
      </c>
      <c r="Y22">
        <v>11</v>
      </c>
      <c r="Z22">
        <v>0</v>
      </c>
      <c r="AA22">
        <v>61</v>
      </c>
      <c r="AB22">
        <v>2598</v>
      </c>
      <c r="AC22">
        <v>1</v>
      </c>
      <c r="AD22">
        <v>0</v>
      </c>
      <c r="AE22">
        <v>0</v>
      </c>
      <c r="AF22">
        <v>0</v>
      </c>
      <c r="AG22">
        <v>0</v>
      </c>
      <c r="AH22">
        <v>1</v>
      </c>
      <c r="AI22">
        <v>0</v>
      </c>
      <c r="AJ22">
        <v>0</v>
      </c>
      <c r="AK22">
        <v>0</v>
      </c>
      <c r="AL22">
        <v>0</v>
      </c>
      <c r="AM22" s="3">
        <f>SUM(tbl_Data[[#This Row],[Amt_Wines]:[Amt_GoldProds]])</f>
        <v>1576</v>
      </c>
      <c r="AN22" s="3">
        <v>1508</v>
      </c>
      <c r="AO22">
        <v>0</v>
      </c>
      <c r="AP22" t="str" cm="1">
        <f t="array" ref="AP22">_xlfn.IFS(tbl_Data[[#This Row],[marital_Divorced]]=1,"Divorced",tbl_Data[[#This Row],[marital_Married]]=1,"Married",tbl_Data[[#This Row],[marital_Single]]=1,"Single",tbl_Data[[#This Row],[marital_Together]]=1,"Together",tbl_Data[[#This Row],[marital_Widow]]=1,"Widowed")</f>
        <v>Divorced</v>
      </c>
      <c r="AQ22" s="3" t="str">
        <f>IF(tbl_Data[[#This Row],[Marital Status]]=tbl_Data[[#Headers],[Single]],tbl_Data[[#This Row],[Amt_Wines]],"")</f>
        <v/>
      </c>
      <c r="AR22" s="3" t="str">
        <f>IF(tbl_Data[[#This Row],[Marital Status]]=tbl_Data[[#Headers],[Together]],tbl_Data[[#This Row],[Amt_Wines]],"")</f>
        <v/>
      </c>
      <c r="AS22" s="3" t="str">
        <f>IF(tbl_Data[[#This Row],[Marital Status]]=tbl_Data[[#Headers],[Married]],tbl_Data[[#This Row],[Amt_Wines]],"")</f>
        <v/>
      </c>
      <c r="AT22" s="3" t="str">
        <f>IF(tbl_Data[[#This Row],[Marital Status]]=tbl_Data[[#Headers],[Widow]],tbl_Data[[#This Row],[Amt_Wines]],"")</f>
        <v/>
      </c>
      <c r="AU22" s="3">
        <f>IF(tbl_Data[[#This Row],[Marital Status]]=tbl_Data[[#Headers],[Divorced]],tbl_Data[[#This Row],[Amt_Wines]],"")</f>
        <v>752</v>
      </c>
    </row>
    <row r="23" spans="1:47" x14ac:dyDescent="0.45">
      <c r="A23" t="s">
        <v>371</v>
      </c>
      <c r="B23" s="3">
        <v>70044</v>
      </c>
      <c r="C23">
        <v>0</v>
      </c>
      <c r="D23">
        <v>1</v>
      </c>
      <c r="E23">
        <f t="shared" si="0"/>
        <v>1</v>
      </c>
      <c r="F23">
        <v>46</v>
      </c>
      <c r="G23" s="3">
        <v>1073</v>
      </c>
      <c r="H23" s="3">
        <v>0</v>
      </c>
      <c r="I23" s="3">
        <v>250</v>
      </c>
      <c r="J23" s="3">
        <v>153</v>
      </c>
      <c r="K23" s="3">
        <v>14</v>
      </c>
      <c r="L23" s="3">
        <v>14</v>
      </c>
      <c r="M23">
        <v>4</v>
      </c>
      <c r="N23">
        <v>7</v>
      </c>
      <c r="O23">
        <v>10</v>
      </c>
      <c r="P23">
        <v>5</v>
      </c>
      <c r="Q23">
        <v>5</v>
      </c>
      <c r="R23">
        <v>0</v>
      </c>
      <c r="S23">
        <v>0</v>
      </c>
      <c r="T23">
        <v>0</v>
      </c>
      <c r="U23">
        <v>0</v>
      </c>
      <c r="V23">
        <v>0</v>
      </c>
      <c r="W23">
        <v>0</v>
      </c>
      <c r="X23">
        <v>3</v>
      </c>
      <c r="Y23">
        <v>11</v>
      </c>
      <c r="Z23">
        <v>0</v>
      </c>
      <c r="AA23">
        <v>66</v>
      </c>
      <c r="AB23">
        <v>2655</v>
      </c>
      <c r="AC23">
        <v>1</v>
      </c>
      <c r="AD23">
        <v>0</v>
      </c>
      <c r="AE23">
        <v>0</v>
      </c>
      <c r="AF23">
        <v>0</v>
      </c>
      <c r="AG23">
        <v>0</v>
      </c>
      <c r="AH23">
        <v>0</v>
      </c>
      <c r="AI23">
        <v>0</v>
      </c>
      <c r="AJ23">
        <v>1</v>
      </c>
      <c r="AK23">
        <v>0</v>
      </c>
      <c r="AL23">
        <v>0</v>
      </c>
      <c r="AM23" s="3">
        <f>SUM(tbl_Data[[#This Row],[Amt_Wines]:[Amt_GoldProds]])</f>
        <v>1504</v>
      </c>
      <c r="AN23" s="3">
        <v>1476</v>
      </c>
      <c r="AO23">
        <v>0</v>
      </c>
      <c r="AP23" t="str" cm="1">
        <f t="array" ref="AP23">_xlfn.IFS(tbl_Data[[#This Row],[marital_Divorced]]=1,"Divorced",tbl_Data[[#This Row],[marital_Married]]=1,"Married",tbl_Data[[#This Row],[marital_Single]]=1,"Single",tbl_Data[[#This Row],[marital_Together]]=1,"Together",tbl_Data[[#This Row],[marital_Widow]]=1,"Widowed")</f>
        <v>Divorced</v>
      </c>
      <c r="AQ23" s="3" t="str">
        <f>IF(tbl_Data[[#This Row],[Marital Status]]=tbl_Data[[#Headers],[Single]],tbl_Data[[#This Row],[Amt_Wines]],"")</f>
        <v/>
      </c>
      <c r="AR23" s="3" t="str">
        <f>IF(tbl_Data[[#This Row],[Marital Status]]=tbl_Data[[#Headers],[Together]],tbl_Data[[#This Row],[Amt_Wines]],"")</f>
        <v/>
      </c>
      <c r="AS23" s="3" t="str">
        <f>IF(tbl_Data[[#This Row],[Marital Status]]=tbl_Data[[#Headers],[Married]],tbl_Data[[#This Row],[Amt_Wines]],"")</f>
        <v/>
      </c>
      <c r="AT23" s="3" t="str">
        <f>IF(tbl_Data[[#This Row],[Marital Status]]=tbl_Data[[#Headers],[Widow]],tbl_Data[[#This Row],[Amt_Wines]],"")</f>
        <v/>
      </c>
      <c r="AU23" s="3">
        <f>IF(tbl_Data[[#This Row],[Marital Status]]=tbl_Data[[#Headers],[Divorced]],tbl_Data[[#This Row],[Amt_Wines]],"")</f>
        <v>1073</v>
      </c>
    </row>
    <row r="24" spans="1:47" x14ac:dyDescent="0.45">
      <c r="A24" t="s">
        <v>387</v>
      </c>
      <c r="B24" s="3">
        <v>63120</v>
      </c>
      <c r="C24">
        <v>0</v>
      </c>
      <c r="D24">
        <v>1</v>
      </c>
      <c r="E24">
        <f t="shared" si="0"/>
        <v>1</v>
      </c>
      <c r="F24">
        <v>53</v>
      </c>
      <c r="G24" s="3">
        <v>965</v>
      </c>
      <c r="H24" s="3">
        <v>69</v>
      </c>
      <c r="I24" s="3">
        <v>279</v>
      </c>
      <c r="J24" s="3">
        <v>54</v>
      </c>
      <c r="K24" s="3">
        <v>41</v>
      </c>
      <c r="L24" s="3">
        <v>69</v>
      </c>
      <c r="M24">
        <v>5</v>
      </c>
      <c r="N24">
        <v>8</v>
      </c>
      <c r="O24">
        <v>4</v>
      </c>
      <c r="P24">
        <v>9</v>
      </c>
      <c r="Q24">
        <v>7</v>
      </c>
      <c r="R24">
        <v>0</v>
      </c>
      <c r="S24">
        <v>0</v>
      </c>
      <c r="T24">
        <v>0</v>
      </c>
      <c r="U24">
        <v>0</v>
      </c>
      <c r="V24">
        <v>0</v>
      </c>
      <c r="W24">
        <v>0</v>
      </c>
      <c r="X24">
        <v>3</v>
      </c>
      <c r="Y24">
        <v>11</v>
      </c>
      <c r="Z24">
        <v>1</v>
      </c>
      <c r="AA24">
        <v>70</v>
      </c>
      <c r="AB24">
        <v>2798</v>
      </c>
      <c r="AC24">
        <v>1</v>
      </c>
      <c r="AD24">
        <v>0</v>
      </c>
      <c r="AE24">
        <v>0</v>
      </c>
      <c r="AF24">
        <v>0</v>
      </c>
      <c r="AG24">
        <v>0</v>
      </c>
      <c r="AH24">
        <v>0</v>
      </c>
      <c r="AI24">
        <v>0</v>
      </c>
      <c r="AJ24">
        <v>0</v>
      </c>
      <c r="AK24">
        <v>1</v>
      </c>
      <c r="AL24">
        <v>0</v>
      </c>
      <c r="AM24" s="3">
        <f>SUM(tbl_Data[[#This Row],[Amt_Wines]:[Amt_GoldProds]])</f>
        <v>1477</v>
      </c>
      <c r="AN24" s="3">
        <v>1339</v>
      </c>
      <c r="AO24">
        <v>0</v>
      </c>
      <c r="AP24" t="str" cm="1">
        <f t="array" ref="AP24">_xlfn.IFS(tbl_Data[[#This Row],[marital_Divorced]]=1,"Divorced",tbl_Data[[#This Row],[marital_Married]]=1,"Married",tbl_Data[[#This Row],[marital_Single]]=1,"Single",tbl_Data[[#This Row],[marital_Together]]=1,"Together",tbl_Data[[#This Row],[marital_Widow]]=1,"Widowed")</f>
        <v>Divorced</v>
      </c>
      <c r="AQ24" s="3" t="str">
        <f>IF(tbl_Data[[#This Row],[Marital Status]]=tbl_Data[[#Headers],[Single]],tbl_Data[[#This Row],[Amt_Wines]],"")</f>
        <v/>
      </c>
      <c r="AR24" s="3" t="str">
        <f>IF(tbl_Data[[#This Row],[Marital Status]]=tbl_Data[[#Headers],[Together]],tbl_Data[[#This Row],[Amt_Wines]],"")</f>
        <v/>
      </c>
      <c r="AS24" s="3" t="str">
        <f>IF(tbl_Data[[#This Row],[Marital Status]]=tbl_Data[[#Headers],[Married]],tbl_Data[[#This Row],[Amt_Wines]],"")</f>
        <v/>
      </c>
      <c r="AT24" s="3" t="str">
        <f>IF(tbl_Data[[#This Row],[Marital Status]]=tbl_Data[[#Headers],[Widow]],tbl_Data[[#This Row],[Amt_Wines]],"")</f>
        <v/>
      </c>
      <c r="AU24" s="3">
        <f>IF(tbl_Data[[#This Row],[Marital Status]]=tbl_Data[[#Headers],[Divorced]],tbl_Data[[#This Row],[Amt_Wines]],"")</f>
        <v>965</v>
      </c>
    </row>
    <row r="25" spans="1:47" x14ac:dyDescent="0.45">
      <c r="A25" t="s">
        <v>390</v>
      </c>
      <c r="B25" s="3">
        <v>89694</v>
      </c>
      <c r="C25">
        <v>1</v>
      </c>
      <c r="D25">
        <v>1</v>
      </c>
      <c r="E25">
        <f t="shared" si="0"/>
        <v>2</v>
      </c>
      <c r="F25">
        <v>22</v>
      </c>
      <c r="G25" s="3">
        <v>1126</v>
      </c>
      <c r="H25" s="3">
        <v>28</v>
      </c>
      <c r="I25" s="3">
        <v>211</v>
      </c>
      <c r="J25" s="3">
        <v>37</v>
      </c>
      <c r="K25" s="3">
        <v>28</v>
      </c>
      <c r="L25" s="3">
        <v>42</v>
      </c>
      <c r="M25">
        <v>3</v>
      </c>
      <c r="N25">
        <v>4</v>
      </c>
      <c r="O25">
        <v>3</v>
      </c>
      <c r="P25">
        <v>4</v>
      </c>
      <c r="Q25">
        <v>5</v>
      </c>
      <c r="R25">
        <v>0</v>
      </c>
      <c r="S25">
        <v>1</v>
      </c>
      <c r="T25">
        <v>1</v>
      </c>
      <c r="U25">
        <v>1</v>
      </c>
      <c r="V25">
        <v>0</v>
      </c>
      <c r="W25">
        <v>0</v>
      </c>
      <c r="X25">
        <v>3</v>
      </c>
      <c r="Y25">
        <v>11</v>
      </c>
      <c r="Z25">
        <v>0</v>
      </c>
      <c r="AA25">
        <v>47</v>
      </c>
      <c r="AB25">
        <v>2422</v>
      </c>
      <c r="AC25">
        <v>1</v>
      </c>
      <c r="AD25">
        <v>0</v>
      </c>
      <c r="AE25">
        <v>0</v>
      </c>
      <c r="AF25">
        <v>0</v>
      </c>
      <c r="AG25">
        <v>0</v>
      </c>
      <c r="AH25">
        <v>0</v>
      </c>
      <c r="AI25">
        <v>0</v>
      </c>
      <c r="AJ25">
        <v>1</v>
      </c>
      <c r="AK25">
        <v>0</v>
      </c>
      <c r="AL25">
        <v>0</v>
      </c>
      <c r="AM25" s="3">
        <f>SUM(tbl_Data[[#This Row],[Amt_Wines]:[Amt_GoldProds]])</f>
        <v>1472</v>
      </c>
      <c r="AN25" s="3">
        <v>1388</v>
      </c>
      <c r="AO25">
        <v>3</v>
      </c>
      <c r="AP25" t="str" cm="1">
        <f t="array" ref="AP25">_xlfn.IFS(tbl_Data[[#This Row],[marital_Divorced]]=1,"Divorced",tbl_Data[[#This Row],[marital_Married]]=1,"Married",tbl_Data[[#This Row],[marital_Single]]=1,"Single",tbl_Data[[#This Row],[marital_Together]]=1,"Together",tbl_Data[[#This Row],[marital_Widow]]=1,"Widowed")</f>
        <v>Divorced</v>
      </c>
      <c r="AQ25" s="3" t="str">
        <f>IF(tbl_Data[[#This Row],[Marital Status]]=tbl_Data[[#Headers],[Single]],tbl_Data[[#This Row],[Amt_Wines]],"")</f>
        <v/>
      </c>
      <c r="AR25" s="3" t="str">
        <f>IF(tbl_Data[[#This Row],[Marital Status]]=tbl_Data[[#Headers],[Together]],tbl_Data[[#This Row],[Amt_Wines]],"")</f>
        <v/>
      </c>
      <c r="AS25" s="3" t="str">
        <f>IF(tbl_Data[[#This Row],[Marital Status]]=tbl_Data[[#Headers],[Married]],tbl_Data[[#This Row],[Amt_Wines]],"")</f>
        <v/>
      </c>
      <c r="AT25" s="3" t="str">
        <f>IF(tbl_Data[[#This Row],[Marital Status]]=tbl_Data[[#Headers],[Widow]],tbl_Data[[#This Row],[Amt_Wines]],"")</f>
        <v/>
      </c>
      <c r="AU25" s="3">
        <f>IF(tbl_Data[[#This Row],[Marital Status]]=tbl_Data[[#Headers],[Divorced]],tbl_Data[[#This Row],[Amt_Wines]],"")</f>
        <v>1126</v>
      </c>
    </row>
    <row r="26" spans="1:47" x14ac:dyDescent="0.45">
      <c r="A26" t="s">
        <v>399</v>
      </c>
      <c r="B26" s="3">
        <v>71022</v>
      </c>
      <c r="C26">
        <v>0</v>
      </c>
      <c r="D26">
        <v>1</v>
      </c>
      <c r="E26">
        <f t="shared" si="0"/>
        <v>1</v>
      </c>
      <c r="F26">
        <v>30</v>
      </c>
      <c r="G26" s="3">
        <v>909</v>
      </c>
      <c r="H26" s="3">
        <v>12</v>
      </c>
      <c r="I26" s="3">
        <v>278</v>
      </c>
      <c r="J26" s="3">
        <v>0</v>
      </c>
      <c r="K26" s="3">
        <v>12</v>
      </c>
      <c r="L26" s="3">
        <v>242</v>
      </c>
      <c r="M26">
        <v>3</v>
      </c>
      <c r="N26">
        <v>5</v>
      </c>
      <c r="O26">
        <v>2</v>
      </c>
      <c r="P26">
        <v>11</v>
      </c>
      <c r="Q26">
        <v>8</v>
      </c>
      <c r="R26">
        <v>1</v>
      </c>
      <c r="S26">
        <v>0</v>
      </c>
      <c r="T26">
        <v>0</v>
      </c>
      <c r="U26">
        <v>0</v>
      </c>
      <c r="V26">
        <v>0</v>
      </c>
      <c r="W26">
        <v>0</v>
      </c>
      <c r="X26">
        <v>3</v>
      </c>
      <c r="Y26">
        <v>11</v>
      </c>
      <c r="Z26">
        <v>0</v>
      </c>
      <c r="AA26">
        <v>42</v>
      </c>
      <c r="AB26">
        <v>2297</v>
      </c>
      <c r="AC26">
        <v>1</v>
      </c>
      <c r="AD26">
        <v>0</v>
      </c>
      <c r="AE26">
        <v>0</v>
      </c>
      <c r="AF26">
        <v>0</v>
      </c>
      <c r="AG26">
        <v>0</v>
      </c>
      <c r="AH26">
        <v>0</v>
      </c>
      <c r="AI26">
        <v>0</v>
      </c>
      <c r="AJ26">
        <v>1</v>
      </c>
      <c r="AK26">
        <v>0</v>
      </c>
      <c r="AL26">
        <v>0</v>
      </c>
      <c r="AM26" s="3">
        <f>SUM(tbl_Data[[#This Row],[Amt_Wines]:[Amt_GoldProds]])</f>
        <v>1453</v>
      </c>
      <c r="AN26" s="3">
        <v>969</v>
      </c>
      <c r="AO26">
        <v>1</v>
      </c>
      <c r="AP26" t="str" cm="1">
        <f t="array" ref="AP26">_xlfn.IFS(tbl_Data[[#This Row],[marital_Divorced]]=1,"Divorced",tbl_Data[[#This Row],[marital_Married]]=1,"Married",tbl_Data[[#This Row],[marital_Single]]=1,"Single",tbl_Data[[#This Row],[marital_Together]]=1,"Together",tbl_Data[[#This Row],[marital_Widow]]=1,"Widowed")</f>
        <v>Divorced</v>
      </c>
      <c r="AQ26" s="3" t="str">
        <f>IF(tbl_Data[[#This Row],[Marital Status]]=tbl_Data[[#Headers],[Single]],tbl_Data[[#This Row],[Amt_Wines]],"")</f>
        <v/>
      </c>
      <c r="AR26" s="3" t="str">
        <f>IF(tbl_Data[[#This Row],[Marital Status]]=tbl_Data[[#Headers],[Together]],tbl_Data[[#This Row],[Amt_Wines]],"")</f>
        <v/>
      </c>
      <c r="AS26" s="3" t="str">
        <f>IF(tbl_Data[[#This Row],[Marital Status]]=tbl_Data[[#Headers],[Married]],tbl_Data[[#This Row],[Amt_Wines]],"")</f>
        <v/>
      </c>
      <c r="AT26" s="3" t="str">
        <f>IF(tbl_Data[[#This Row],[Marital Status]]=tbl_Data[[#Headers],[Widow]],tbl_Data[[#This Row],[Amt_Wines]],"")</f>
        <v/>
      </c>
      <c r="AU26" s="3">
        <f>IF(tbl_Data[[#This Row],[Marital Status]]=tbl_Data[[#Headers],[Divorced]],tbl_Data[[#This Row],[Amt_Wines]],"")</f>
        <v>909</v>
      </c>
    </row>
    <row r="27" spans="1:47" x14ac:dyDescent="0.45">
      <c r="A27" t="s">
        <v>404</v>
      </c>
      <c r="B27" s="3">
        <v>75693</v>
      </c>
      <c r="C27">
        <v>0</v>
      </c>
      <c r="D27">
        <v>0</v>
      </c>
      <c r="E27">
        <f t="shared" si="0"/>
        <v>0</v>
      </c>
      <c r="F27">
        <v>10</v>
      </c>
      <c r="G27" s="3">
        <v>797</v>
      </c>
      <c r="H27" s="3">
        <v>153</v>
      </c>
      <c r="I27" s="3">
        <v>293</v>
      </c>
      <c r="J27" s="3">
        <v>72</v>
      </c>
      <c r="K27" s="3">
        <v>97</v>
      </c>
      <c r="L27" s="3">
        <v>30</v>
      </c>
      <c r="M27">
        <v>1</v>
      </c>
      <c r="N27">
        <v>11</v>
      </c>
      <c r="O27">
        <v>4</v>
      </c>
      <c r="P27">
        <v>6</v>
      </c>
      <c r="Q27">
        <v>4</v>
      </c>
      <c r="R27">
        <v>0</v>
      </c>
      <c r="S27">
        <v>1</v>
      </c>
      <c r="T27">
        <v>1</v>
      </c>
      <c r="U27">
        <v>1</v>
      </c>
      <c r="V27">
        <v>0</v>
      </c>
      <c r="W27">
        <v>0</v>
      </c>
      <c r="X27">
        <v>3</v>
      </c>
      <c r="Y27">
        <v>11</v>
      </c>
      <c r="Z27">
        <v>1</v>
      </c>
      <c r="AA27">
        <v>52</v>
      </c>
      <c r="AB27">
        <v>2729</v>
      </c>
      <c r="AC27">
        <v>1</v>
      </c>
      <c r="AD27">
        <v>0</v>
      </c>
      <c r="AE27">
        <v>0</v>
      </c>
      <c r="AF27">
        <v>0</v>
      </c>
      <c r="AG27">
        <v>0</v>
      </c>
      <c r="AH27">
        <v>0</v>
      </c>
      <c r="AI27">
        <v>0</v>
      </c>
      <c r="AJ27">
        <v>1</v>
      </c>
      <c r="AK27">
        <v>0</v>
      </c>
      <c r="AL27">
        <v>0</v>
      </c>
      <c r="AM27" s="3">
        <f>SUM(tbl_Data[[#This Row],[Amt_Wines]:[Amt_GoldProds]])</f>
        <v>1442</v>
      </c>
      <c r="AN27" s="3">
        <v>1382</v>
      </c>
      <c r="AO27">
        <v>3</v>
      </c>
      <c r="AP27" t="str" cm="1">
        <f t="array" ref="AP27">_xlfn.IFS(tbl_Data[[#This Row],[marital_Divorced]]=1,"Divorced",tbl_Data[[#This Row],[marital_Married]]=1,"Married",tbl_Data[[#This Row],[marital_Single]]=1,"Single",tbl_Data[[#This Row],[marital_Together]]=1,"Together",tbl_Data[[#This Row],[marital_Widow]]=1,"Widowed")</f>
        <v>Divorced</v>
      </c>
      <c r="AQ27" s="3" t="str">
        <f>IF(tbl_Data[[#This Row],[Marital Status]]=tbl_Data[[#Headers],[Single]],tbl_Data[[#This Row],[Amt_Wines]],"")</f>
        <v/>
      </c>
      <c r="AR27" s="3" t="str">
        <f>IF(tbl_Data[[#This Row],[Marital Status]]=tbl_Data[[#Headers],[Together]],tbl_Data[[#This Row],[Amt_Wines]],"")</f>
        <v/>
      </c>
      <c r="AS27" s="3" t="str">
        <f>IF(tbl_Data[[#This Row],[Marital Status]]=tbl_Data[[#Headers],[Married]],tbl_Data[[#This Row],[Amt_Wines]],"")</f>
        <v/>
      </c>
      <c r="AT27" s="3" t="str">
        <f>IF(tbl_Data[[#This Row],[Marital Status]]=tbl_Data[[#Headers],[Widow]],tbl_Data[[#This Row],[Amt_Wines]],"")</f>
        <v/>
      </c>
      <c r="AU27" s="3">
        <f>IF(tbl_Data[[#This Row],[Marital Status]]=tbl_Data[[#Headers],[Divorced]],tbl_Data[[#This Row],[Amt_Wines]],"")</f>
        <v>797</v>
      </c>
    </row>
    <row r="28" spans="1:47" x14ac:dyDescent="0.45">
      <c r="A28" t="s">
        <v>456</v>
      </c>
      <c r="B28" s="3">
        <v>72071</v>
      </c>
      <c r="C28">
        <v>0</v>
      </c>
      <c r="D28">
        <v>1</v>
      </c>
      <c r="E28">
        <f t="shared" si="0"/>
        <v>1</v>
      </c>
      <c r="F28">
        <v>4</v>
      </c>
      <c r="G28" s="3">
        <v>531</v>
      </c>
      <c r="H28" s="3">
        <v>69</v>
      </c>
      <c r="I28" s="3">
        <v>300</v>
      </c>
      <c r="J28" s="3">
        <v>150</v>
      </c>
      <c r="K28" s="3">
        <v>138</v>
      </c>
      <c r="L28" s="3">
        <v>150</v>
      </c>
      <c r="M28">
        <v>3</v>
      </c>
      <c r="N28">
        <v>5</v>
      </c>
      <c r="O28">
        <v>4</v>
      </c>
      <c r="P28">
        <v>8</v>
      </c>
      <c r="Q28">
        <v>2</v>
      </c>
      <c r="R28">
        <v>0</v>
      </c>
      <c r="S28">
        <v>0</v>
      </c>
      <c r="T28">
        <v>0</v>
      </c>
      <c r="U28">
        <v>0</v>
      </c>
      <c r="V28">
        <v>0</v>
      </c>
      <c r="W28">
        <v>0</v>
      </c>
      <c r="X28">
        <v>3</v>
      </c>
      <c r="Y28">
        <v>11</v>
      </c>
      <c r="Z28">
        <v>0</v>
      </c>
      <c r="AA28">
        <v>66</v>
      </c>
      <c r="AB28">
        <v>2659</v>
      </c>
      <c r="AC28">
        <v>1</v>
      </c>
      <c r="AD28">
        <v>0</v>
      </c>
      <c r="AE28">
        <v>0</v>
      </c>
      <c r="AF28">
        <v>0</v>
      </c>
      <c r="AG28">
        <v>0</v>
      </c>
      <c r="AH28">
        <v>0</v>
      </c>
      <c r="AI28">
        <v>0</v>
      </c>
      <c r="AJ28">
        <v>1</v>
      </c>
      <c r="AK28">
        <v>0</v>
      </c>
      <c r="AL28">
        <v>0</v>
      </c>
      <c r="AM28" s="3">
        <f>SUM(tbl_Data[[#This Row],[Amt_Wines]:[Amt_GoldProds]])</f>
        <v>1338</v>
      </c>
      <c r="AN28" s="3">
        <v>1038</v>
      </c>
      <c r="AO28">
        <v>0</v>
      </c>
      <c r="AP28" t="str" cm="1">
        <f t="array" ref="AP28">_xlfn.IFS(tbl_Data[[#This Row],[marital_Divorced]]=1,"Divorced",tbl_Data[[#This Row],[marital_Married]]=1,"Married",tbl_Data[[#This Row],[marital_Single]]=1,"Single",tbl_Data[[#This Row],[marital_Together]]=1,"Together",tbl_Data[[#This Row],[marital_Widow]]=1,"Widowed")</f>
        <v>Divorced</v>
      </c>
      <c r="AQ28" s="3" t="str">
        <f>IF(tbl_Data[[#This Row],[Marital Status]]=tbl_Data[[#Headers],[Single]],tbl_Data[[#This Row],[Amt_Wines]],"")</f>
        <v/>
      </c>
      <c r="AR28" s="3" t="str">
        <f>IF(tbl_Data[[#This Row],[Marital Status]]=tbl_Data[[#Headers],[Together]],tbl_Data[[#This Row],[Amt_Wines]],"")</f>
        <v/>
      </c>
      <c r="AS28" s="3" t="str">
        <f>IF(tbl_Data[[#This Row],[Marital Status]]=tbl_Data[[#Headers],[Married]],tbl_Data[[#This Row],[Amt_Wines]],"")</f>
        <v/>
      </c>
      <c r="AT28" s="3" t="str">
        <f>IF(tbl_Data[[#This Row],[Marital Status]]=tbl_Data[[#Headers],[Widow]],tbl_Data[[#This Row],[Amt_Wines]],"")</f>
        <v/>
      </c>
      <c r="AU28" s="3">
        <f>IF(tbl_Data[[#This Row],[Marital Status]]=tbl_Data[[#Headers],[Divorced]],tbl_Data[[#This Row],[Amt_Wines]],"")</f>
        <v>531</v>
      </c>
    </row>
    <row r="29" spans="1:47" x14ac:dyDescent="0.45">
      <c r="A29" t="s">
        <v>460</v>
      </c>
      <c r="B29" s="3">
        <v>70638</v>
      </c>
      <c r="C29">
        <v>0</v>
      </c>
      <c r="D29">
        <v>0</v>
      </c>
      <c r="E29">
        <f t="shared" si="0"/>
        <v>0</v>
      </c>
      <c r="F29">
        <v>69</v>
      </c>
      <c r="G29" s="3">
        <v>1016</v>
      </c>
      <c r="H29" s="3">
        <v>12</v>
      </c>
      <c r="I29" s="3">
        <v>215</v>
      </c>
      <c r="J29" s="3">
        <v>16</v>
      </c>
      <c r="K29" s="3">
        <v>12</v>
      </c>
      <c r="L29" s="3">
        <v>63</v>
      </c>
      <c r="M29">
        <v>1</v>
      </c>
      <c r="N29">
        <v>4</v>
      </c>
      <c r="O29">
        <v>5</v>
      </c>
      <c r="P29">
        <v>10</v>
      </c>
      <c r="Q29">
        <v>3</v>
      </c>
      <c r="R29">
        <v>0</v>
      </c>
      <c r="S29">
        <v>1</v>
      </c>
      <c r="T29">
        <v>0</v>
      </c>
      <c r="U29">
        <v>0</v>
      </c>
      <c r="V29">
        <v>0</v>
      </c>
      <c r="W29">
        <v>0</v>
      </c>
      <c r="X29">
        <v>3</v>
      </c>
      <c r="Y29">
        <v>11</v>
      </c>
      <c r="Z29">
        <v>0</v>
      </c>
      <c r="AA29">
        <v>65</v>
      </c>
      <c r="AB29">
        <v>2552</v>
      </c>
      <c r="AC29">
        <v>1</v>
      </c>
      <c r="AD29">
        <v>0</v>
      </c>
      <c r="AE29">
        <v>0</v>
      </c>
      <c r="AF29">
        <v>0</v>
      </c>
      <c r="AG29">
        <v>0</v>
      </c>
      <c r="AH29">
        <v>0</v>
      </c>
      <c r="AI29">
        <v>0</v>
      </c>
      <c r="AJ29">
        <v>0</v>
      </c>
      <c r="AK29">
        <v>1</v>
      </c>
      <c r="AL29">
        <v>0</v>
      </c>
      <c r="AM29" s="3">
        <f>SUM(tbl_Data[[#This Row],[Amt_Wines]:[Amt_GoldProds]])</f>
        <v>1334</v>
      </c>
      <c r="AN29" s="3">
        <v>1208</v>
      </c>
      <c r="AO29">
        <v>1</v>
      </c>
      <c r="AP29" t="str" cm="1">
        <f t="array" ref="AP29">_xlfn.IFS(tbl_Data[[#This Row],[marital_Divorced]]=1,"Divorced",tbl_Data[[#This Row],[marital_Married]]=1,"Married",tbl_Data[[#This Row],[marital_Single]]=1,"Single",tbl_Data[[#This Row],[marital_Together]]=1,"Together",tbl_Data[[#This Row],[marital_Widow]]=1,"Widowed")</f>
        <v>Divorced</v>
      </c>
      <c r="AQ29" s="3" t="str">
        <f>IF(tbl_Data[[#This Row],[Marital Status]]=tbl_Data[[#Headers],[Single]],tbl_Data[[#This Row],[Amt_Wines]],"")</f>
        <v/>
      </c>
      <c r="AR29" s="3" t="str">
        <f>IF(tbl_Data[[#This Row],[Marital Status]]=tbl_Data[[#Headers],[Together]],tbl_Data[[#This Row],[Amt_Wines]],"")</f>
        <v/>
      </c>
      <c r="AS29" s="3" t="str">
        <f>IF(tbl_Data[[#This Row],[Marital Status]]=tbl_Data[[#Headers],[Married]],tbl_Data[[#This Row],[Amt_Wines]],"")</f>
        <v/>
      </c>
      <c r="AT29" s="3" t="str">
        <f>IF(tbl_Data[[#This Row],[Marital Status]]=tbl_Data[[#Headers],[Widow]],tbl_Data[[#This Row],[Amt_Wines]],"")</f>
        <v/>
      </c>
      <c r="AU29" s="3">
        <f>IF(tbl_Data[[#This Row],[Marital Status]]=tbl_Data[[#Headers],[Divorced]],tbl_Data[[#This Row],[Amt_Wines]],"")</f>
        <v>1016</v>
      </c>
    </row>
    <row r="30" spans="1:47" x14ac:dyDescent="0.45">
      <c r="A30" t="s">
        <v>468</v>
      </c>
      <c r="B30" s="3">
        <v>61787</v>
      </c>
      <c r="C30">
        <v>0</v>
      </c>
      <c r="D30">
        <v>0</v>
      </c>
      <c r="E30">
        <f t="shared" si="0"/>
        <v>0</v>
      </c>
      <c r="F30">
        <v>71</v>
      </c>
      <c r="G30" s="3">
        <v>621</v>
      </c>
      <c r="H30" s="3">
        <v>73</v>
      </c>
      <c r="I30" s="3">
        <v>414</v>
      </c>
      <c r="J30" s="3">
        <v>78</v>
      </c>
      <c r="K30" s="3">
        <v>48</v>
      </c>
      <c r="L30" s="3">
        <v>85</v>
      </c>
      <c r="M30">
        <v>1</v>
      </c>
      <c r="N30">
        <v>8</v>
      </c>
      <c r="O30">
        <v>4</v>
      </c>
      <c r="P30">
        <v>6</v>
      </c>
      <c r="Q30">
        <v>5</v>
      </c>
      <c r="R30">
        <v>0</v>
      </c>
      <c r="S30">
        <v>0</v>
      </c>
      <c r="T30">
        <v>0</v>
      </c>
      <c r="U30">
        <v>0</v>
      </c>
      <c r="V30">
        <v>0</v>
      </c>
      <c r="W30">
        <v>0</v>
      </c>
      <c r="X30">
        <v>3</v>
      </c>
      <c r="Y30">
        <v>11</v>
      </c>
      <c r="Z30">
        <v>0</v>
      </c>
      <c r="AA30">
        <v>33</v>
      </c>
      <c r="AB30">
        <v>2517</v>
      </c>
      <c r="AC30">
        <v>1</v>
      </c>
      <c r="AD30">
        <v>0</v>
      </c>
      <c r="AE30">
        <v>0</v>
      </c>
      <c r="AF30">
        <v>0</v>
      </c>
      <c r="AG30">
        <v>0</v>
      </c>
      <c r="AH30">
        <v>0</v>
      </c>
      <c r="AI30">
        <v>0</v>
      </c>
      <c r="AJ30">
        <v>0</v>
      </c>
      <c r="AK30">
        <v>1</v>
      </c>
      <c r="AL30">
        <v>0</v>
      </c>
      <c r="AM30" s="3">
        <f>SUM(tbl_Data[[#This Row],[Amt_Wines]:[Amt_GoldProds]])</f>
        <v>1319</v>
      </c>
      <c r="AN30" s="3">
        <v>1149</v>
      </c>
      <c r="AO30">
        <v>0</v>
      </c>
      <c r="AP30" t="str" cm="1">
        <f t="array" ref="AP30">_xlfn.IFS(tbl_Data[[#This Row],[marital_Divorced]]=1,"Divorced",tbl_Data[[#This Row],[marital_Married]]=1,"Married",tbl_Data[[#This Row],[marital_Single]]=1,"Single",tbl_Data[[#This Row],[marital_Together]]=1,"Together",tbl_Data[[#This Row],[marital_Widow]]=1,"Widowed")</f>
        <v>Divorced</v>
      </c>
      <c r="AQ30" s="3" t="str">
        <f>IF(tbl_Data[[#This Row],[Marital Status]]=tbl_Data[[#Headers],[Single]],tbl_Data[[#This Row],[Amt_Wines]],"")</f>
        <v/>
      </c>
      <c r="AR30" s="3" t="str">
        <f>IF(tbl_Data[[#This Row],[Marital Status]]=tbl_Data[[#Headers],[Together]],tbl_Data[[#This Row],[Amt_Wines]],"")</f>
        <v/>
      </c>
      <c r="AS30" s="3" t="str">
        <f>IF(tbl_Data[[#This Row],[Marital Status]]=tbl_Data[[#Headers],[Married]],tbl_Data[[#This Row],[Amt_Wines]],"")</f>
        <v/>
      </c>
      <c r="AT30" s="3" t="str">
        <f>IF(tbl_Data[[#This Row],[Marital Status]]=tbl_Data[[#Headers],[Widow]],tbl_Data[[#This Row],[Amt_Wines]],"")</f>
        <v/>
      </c>
      <c r="AU30" s="3">
        <f>IF(tbl_Data[[#This Row],[Marital Status]]=tbl_Data[[#Headers],[Divorced]],tbl_Data[[#This Row],[Amt_Wines]],"")</f>
        <v>621</v>
      </c>
    </row>
    <row r="31" spans="1:47" x14ac:dyDescent="0.45">
      <c r="A31" t="s">
        <v>473</v>
      </c>
      <c r="B31" s="3">
        <v>85696</v>
      </c>
      <c r="C31">
        <v>0</v>
      </c>
      <c r="D31">
        <v>0</v>
      </c>
      <c r="E31">
        <f t="shared" si="0"/>
        <v>0</v>
      </c>
      <c r="F31">
        <v>88</v>
      </c>
      <c r="G31" s="3">
        <v>714</v>
      </c>
      <c r="H31" s="3">
        <v>76</v>
      </c>
      <c r="I31" s="3">
        <v>395</v>
      </c>
      <c r="J31" s="3">
        <v>116</v>
      </c>
      <c r="K31" s="3">
        <v>0</v>
      </c>
      <c r="L31" s="3">
        <v>12</v>
      </c>
      <c r="M31">
        <v>1</v>
      </c>
      <c r="N31">
        <v>4</v>
      </c>
      <c r="O31">
        <v>6</v>
      </c>
      <c r="P31">
        <v>9</v>
      </c>
      <c r="Q31">
        <v>1</v>
      </c>
      <c r="R31">
        <v>0</v>
      </c>
      <c r="S31">
        <v>0</v>
      </c>
      <c r="T31">
        <v>0</v>
      </c>
      <c r="U31">
        <v>0</v>
      </c>
      <c r="V31">
        <v>0</v>
      </c>
      <c r="W31">
        <v>0</v>
      </c>
      <c r="X31">
        <v>3</v>
      </c>
      <c r="Y31">
        <v>11</v>
      </c>
      <c r="Z31">
        <v>1</v>
      </c>
      <c r="AA31">
        <v>58</v>
      </c>
      <c r="AB31">
        <v>2581</v>
      </c>
      <c r="AC31">
        <v>1</v>
      </c>
      <c r="AD31">
        <v>0</v>
      </c>
      <c r="AE31">
        <v>0</v>
      </c>
      <c r="AF31">
        <v>0</v>
      </c>
      <c r="AG31">
        <v>0</v>
      </c>
      <c r="AH31">
        <v>0</v>
      </c>
      <c r="AI31">
        <v>0</v>
      </c>
      <c r="AJ31">
        <v>0</v>
      </c>
      <c r="AK31">
        <v>0</v>
      </c>
      <c r="AL31">
        <v>1</v>
      </c>
      <c r="AM31" s="3">
        <f>SUM(tbl_Data[[#This Row],[Amt_Wines]:[Amt_GoldProds]])</f>
        <v>1313</v>
      </c>
      <c r="AN31" s="3">
        <v>1289</v>
      </c>
      <c r="AO31">
        <v>0</v>
      </c>
      <c r="AP31" t="str" cm="1">
        <f t="array" ref="AP31">_xlfn.IFS(tbl_Data[[#This Row],[marital_Divorced]]=1,"Divorced",tbl_Data[[#This Row],[marital_Married]]=1,"Married",tbl_Data[[#This Row],[marital_Single]]=1,"Single",tbl_Data[[#This Row],[marital_Together]]=1,"Together",tbl_Data[[#This Row],[marital_Widow]]=1,"Widowed")</f>
        <v>Divorced</v>
      </c>
      <c r="AQ31" s="3" t="str">
        <f>IF(tbl_Data[[#This Row],[Marital Status]]=tbl_Data[[#Headers],[Single]],tbl_Data[[#This Row],[Amt_Wines]],"")</f>
        <v/>
      </c>
      <c r="AR31" s="3" t="str">
        <f>IF(tbl_Data[[#This Row],[Marital Status]]=tbl_Data[[#Headers],[Together]],tbl_Data[[#This Row],[Amt_Wines]],"")</f>
        <v/>
      </c>
      <c r="AS31" s="3" t="str">
        <f>IF(tbl_Data[[#This Row],[Marital Status]]=tbl_Data[[#Headers],[Married]],tbl_Data[[#This Row],[Amt_Wines]],"")</f>
        <v/>
      </c>
      <c r="AT31" s="3" t="str">
        <f>IF(tbl_Data[[#This Row],[Marital Status]]=tbl_Data[[#Headers],[Widow]],tbl_Data[[#This Row],[Amt_Wines]],"")</f>
        <v/>
      </c>
      <c r="AU31" s="3">
        <f>IF(tbl_Data[[#This Row],[Marital Status]]=tbl_Data[[#Headers],[Divorced]],tbl_Data[[#This Row],[Amt_Wines]],"")</f>
        <v>714</v>
      </c>
    </row>
    <row r="32" spans="1:47" x14ac:dyDescent="0.45">
      <c r="A32" t="s">
        <v>474</v>
      </c>
      <c r="B32" s="3">
        <v>62859</v>
      </c>
      <c r="C32">
        <v>0</v>
      </c>
      <c r="D32">
        <v>1</v>
      </c>
      <c r="E32">
        <f t="shared" si="0"/>
        <v>1</v>
      </c>
      <c r="F32">
        <v>37</v>
      </c>
      <c r="G32" s="3">
        <v>1063</v>
      </c>
      <c r="H32" s="3">
        <v>89</v>
      </c>
      <c r="I32" s="3">
        <v>102</v>
      </c>
      <c r="J32" s="3">
        <v>16</v>
      </c>
      <c r="K32" s="3">
        <v>12</v>
      </c>
      <c r="L32" s="3">
        <v>25</v>
      </c>
      <c r="M32">
        <v>4</v>
      </c>
      <c r="N32">
        <v>9</v>
      </c>
      <c r="O32">
        <v>4</v>
      </c>
      <c r="P32">
        <v>6</v>
      </c>
      <c r="Q32">
        <v>6</v>
      </c>
      <c r="R32">
        <v>0</v>
      </c>
      <c r="S32">
        <v>0</v>
      </c>
      <c r="T32">
        <v>0</v>
      </c>
      <c r="U32">
        <v>0</v>
      </c>
      <c r="V32">
        <v>0</v>
      </c>
      <c r="W32">
        <v>0</v>
      </c>
      <c r="X32">
        <v>3</v>
      </c>
      <c r="Y32">
        <v>11</v>
      </c>
      <c r="Z32">
        <v>0</v>
      </c>
      <c r="AA32">
        <v>61</v>
      </c>
      <c r="AB32">
        <v>2705</v>
      </c>
      <c r="AC32">
        <v>1</v>
      </c>
      <c r="AD32">
        <v>0</v>
      </c>
      <c r="AE32">
        <v>0</v>
      </c>
      <c r="AF32">
        <v>0</v>
      </c>
      <c r="AG32">
        <v>0</v>
      </c>
      <c r="AH32">
        <v>0</v>
      </c>
      <c r="AI32">
        <v>0</v>
      </c>
      <c r="AJ32">
        <v>0</v>
      </c>
      <c r="AK32">
        <v>0</v>
      </c>
      <c r="AL32">
        <v>1</v>
      </c>
      <c r="AM32" s="3">
        <f>SUM(tbl_Data[[#This Row],[Amt_Wines]:[Amt_GoldProds]])</f>
        <v>1307</v>
      </c>
      <c r="AN32" s="3">
        <v>1257</v>
      </c>
      <c r="AO32">
        <v>0</v>
      </c>
      <c r="AP32" t="str" cm="1">
        <f t="array" ref="AP32">_xlfn.IFS(tbl_Data[[#This Row],[marital_Divorced]]=1,"Divorced",tbl_Data[[#This Row],[marital_Married]]=1,"Married",tbl_Data[[#This Row],[marital_Single]]=1,"Single",tbl_Data[[#This Row],[marital_Together]]=1,"Together",tbl_Data[[#This Row],[marital_Widow]]=1,"Widowed")</f>
        <v>Divorced</v>
      </c>
      <c r="AQ32" s="3" t="str">
        <f>IF(tbl_Data[[#This Row],[Marital Status]]=tbl_Data[[#Headers],[Single]],tbl_Data[[#This Row],[Amt_Wines]],"")</f>
        <v/>
      </c>
      <c r="AR32" s="3" t="str">
        <f>IF(tbl_Data[[#This Row],[Marital Status]]=tbl_Data[[#Headers],[Together]],tbl_Data[[#This Row],[Amt_Wines]],"")</f>
        <v/>
      </c>
      <c r="AS32" s="3" t="str">
        <f>IF(tbl_Data[[#This Row],[Marital Status]]=tbl_Data[[#Headers],[Married]],tbl_Data[[#This Row],[Amt_Wines]],"")</f>
        <v/>
      </c>
      <c r="AT32" s="3" t="str">
        <f>IF(tbl_Data[[#This Row],[Marital Status]]=tbl_Data[[#Headers],[Widow]],tbl_Data[[#This Row],[Amt_Wines]],"")</f>
        <v/>
      </c>
      <c r="AU32" s="3">
        <f>IF(tbl_Data[[#This Row],[Marital Status]]=tbl_Data[[#Headers],[Divorced]],tbl_Data[[#This Row],[Amt_Wines]],"")</f>
        <v>1063</v>
      </c>
    </row>
    <row r="33" spans="1:47" x14ac:dyDescent="0.45">
      <c r="A33" t="s">
        <v>475</v>
      </c>
      <c r="B33" s="3">
        <v>64325</v>
      </c>
      <c r="C33">
        <v>0</v>
      </c>
      <c r="D33">
        <v>1</v>
      </c>
      <c r="E33">
        <f t="shared" si="0"/>
        <v>1</v>
      </c>
      <c r="F33">
        <v>41</v>
      </c>
      <c r="G33" s="3">
        <v>731</v>
      </c>
      <c r="H33" s="3">
        <v>60</v>
      </c>
      <c r="I33" s="3">
        <v>353</v>
      </c>
      <c r="J33" s="3">
        <v>78</v>
      </c>
      <c r="K33" s="3">
        <v>12</v>
      </c>
      <c r="L33" s="3">
        <v>73</v>
      </c>
      <c r="M33">
        <v>5</v>
      </c>
      <c r="N33">
        <v>10</v>
      </c>
      <c r="O33">
        <v>3</v>
      </c>
      <c r="P33">
        <v>5</v>
      </c>
      <c r="Q33">
        <v>7</v>
      </c>
      <c r="R33">
        <v>0</v>
      </c>
      <c r="S33">
        <v>0</v>
      </c>
      <c r="T33">
        <v>0</v>
      </c>
      <c r="U33">
        <v>0</v>
      </c>
      <c r="V33">
        <v>0</v>
      </c>
      <c r="W33">
        <v>0</v>
      </c>
      <c r="X33">
        <v>3</v>
      </c>
      <c r="Y33">
        <v>11</v>
      </c>
      <c r="Z33">
        <v>0</v>
      </c>
      <c r="AA33">
        <v>59</v>
      </c>
      <c r="AB33">
        <v>2666</v>
      </c>
      <c r="AC33">
        <v>1</v>
      </c>
      <c r="AD33">
        <v>0</v>
      </c>
      <c r="AE33">
        <v>0</v>
      </c>
      <c r="AF33">
        <v>0</v>
      </c>
      <c r="AG33">
        <v>0</v>
      </c>
      <c r="AH33">
        <v>0</v>
      </c>
      <c r="AI33">
        <v>0</v>
      </c>
      <c r="AJ33">
        <v>0</v>
      </c>
      <c r="AK33">
        <v>0</v>
      </c>
      <c r="AL33">
        <v>1</v>
      </c>
      <c r="AM33" s="3">
        <f>SUM(tbl_Data[[#This Row],[Amt_Wines]:[Amt_GoldProds]])</f>
        <v>1307</v>
      </c>
      <c r="AN33" s="3">
        <v>1161</v>
      </c>
      <c r="AO33">
        <v>0</v>
      </c>
      <c r="AP33" t="str" cm="1">
        <f t="array" ref="AP33">_xlfn.IFS(tbl_Data[[#This Row],[marital_Divorced]]=1,"Divorced",tbl_Data[[#This Row],[marital_Married]]=1,"Married",tbl_Data[[#This Row],[marital_Single]]=1,"Single",tbl_Data[[#This Row],[marital_Together]]=1,"Together",tbl_Data[[#This Row],[marital_Widow]]=1,"Widowed")</f>
        <v>Divorced</v>
      </c>
      <c r="AQ33" s="3" t="str">
        <f>IF(tbl_Data[[#This Row],[Marital Status]]=tbl_Data[[#Headers],[Single]],tbl_Data[[#This Row],[Amt_Wines]],"")</f>
        <v/>
      </c>
      <c r="AR33" s="3" t="str">
        <f>IF(tbl_Data[[#This Row],[Marital Status]]=tbl_Data[[#Headers],[Together]],tbl_Data[[#This Row],[Amt_Wines]],"")</f>
        <v/>
      </c>
      <c r="AS33" s="3" t="str">
        <f>IF(tbl_Data[[#This Row],[Marital Status]]=tbl_Data[[#Headers],[Married]],tbl_Data[[#This Row],[Amt_Wines]],"")</f>
        <v/>
      </c>
      <c r="AT33" s="3" t="str">
        <f>IF(tbl_Data[[#This Row],[Marital Status]]=tbl_Data[[#Headers],[Widow]],tbl_Data[[#This Row],[Amt_Wines]],"")</f>
        <v/>
      </c>
      <c r="AU33" s="3">
        <f>IF(tbl_Data[[#This Row],[Marital Status]]=tbl_Data[[#Headers],[Divorced]],tbl_Data[[#This Row],[Amt_Wines]],"")</f>
        <v>731</v>
      </c>
    </row>
    <row r="34" spans="1:47" x14ac:dyDescent="0.45">
      <c r="A34" t="s">
        <v>480</v>
      </c>
      <c r="B34" s="3">
        <v>74165</v>
      </c>
      <c r="C34">
        <v>0</v>
      </c>
      <c r="D34">
        <v>0</v>
      </c>
      <c r="E34">
        <f t="shared" si="0"/>
        <v>0</v>
      </c>
      <c r="F34">
        <v>9</v>
      </c>
      <c r="G34" s="3">
        <v>1001</v>
      </c>
      <c r="H34" s="3">
        <v>12</v>
      </c>
      <c r="I34" s="3">
        <v>240</v>
      </c>
      <c r="J34" s="3">
        <v>16</v>
      </c>
      <c r="K34" s="3">
        <v>12</v>
      </c>
      <c r="L34" s="3">
        <v>12</v>
      </c>
      <c r="M34">
        <v>1</v>
      </c>
      <c r="N34">
        <v>5</v>
      </c>
      <c r="O34">
        <v>4</v>
      </c>
      <c r="P34">
        <v>10</v>
      </c>
      <c r="Q34">
        <v>2</v>
      </c>
      <c r="R34">
        <v>0</v>
      </c>
      <c r="S34">
        <v>0</v>
      </c>
      <c r="T34">
        <v>0</v>
      </c>
      <c r="U34">
        <v>0</v>
      </c>
      <c r="V34">
        <v>0</v>
      </c>
      <c r="W34">
        <v>0</v>
      </c>
      <c r="X34">
        <v>3</v>
      </c>
      <c r="Y34">
        <v>11</v>
      </c>
      <c r="Z34">
        <v>0</v>
      </c>
      <c r="AA34">
        <v>45</v>
      </c>
      <c r="AB34">
        <v>2583</v>
      </c>
      <c r="AC34">
        <v>1</v>
      </c>
      <c r="AD34">
        <v>0</v>
      </c>
      <c r="AE34">
        <v>0</v>
      </c>
      <c r="AF34">
        <v>0</v>
      </c>
      <c r="AG34">
        <v>0</v>
      </c>
      <c r="AH34">
        <v>0</v>
      </c>
      <c r="AI34">
        <v>0</v>
      </c>
      <c r="AJ34">
        <v>0</v>
      </c>
      <c r="AK34">
        <v>0</v>
      </c>
      <c r="AL34">
        <v>1</v>
      </c>
      <c r="AM34" s="3">
        <f>SUM(tbl_Data[[#This Row],[Amt_Wines]:[Amt_GoldProds]])</f>
        <v>1293</v>
      </c>
      <c r="AN34" s="3">
        <v>1269</v>
      </c>
      <c r="AO34">
        <v>0</v>
      </c>
      <c r="AP34" t="str" cm="1">
        <f t="array" ref="AP34">_xlfn.IFS(tbl_Data[[#This Row],[marital_Divorced]]=1,"Divorced",tbl_Data[[#This Row],[marital_Married]]=1,"Married",tbl_Data[[#This Row],[marital_Single]]=1,"Single",tbl_Data[[#This Row],[marital_Together]]=1,"Together",tbl_Data[[#This Row],[marital_Widow]]=1,"Widowed")</f>
        <v>Divorced</v>
      </c>
      <c r="AQ34" s="3" t="str">
        <f>IF(tbl_Data[[#This Row],[Marital Status]]=tbl_Data[[#Headers],[Single]],tbl_Data[[#This Row],[Amt_Wines]],"")</f>
        <v/>
      </c>
      <c r="AR34" s="3" t="str">
        <f>IF(tbl_Data[[#This Row],[Marital Status]]=tbl_Data[[#Headers],[Together]],tbl_Data[[#This Row],[Amt_Wines]],"")</f>
        <v/>
      </c>
      <c r="AS34" s="3" t="str">
        <f>IF(tbl_Data[[#This Row],[Marital Status]]=tbl_Data[[#Headers],[Married]],tbl_Data[[#This Row],[Amt_Wines]],"")</f>
        <v/>
      </c>
      <c r="AT34" s="3" t="str">
        <f>IF(tbl_Data[[#This Row],[Marital Status]]=tbl_Data[[#Headers],[Widow]],tbl_Data[[#This Row],[Amt_Wines]],"")</f>
        <v/>
      </c>
      <c r="AU34" s="3">
        <f>IF(tbl_Data[[#This Row],[Marital Status]]=tbl_Data[[#Headers],[Divorced]],tbl_Data[[#This Row],[Amt_Wines]],"")</f>
        <v>1001</v>
      </c>
    </row>
    <row r="35" spans="1:47" x14ac:dyDescent="0.45">
      <c r="A35" t="s">
        <v>504</v>
      </c>
      <c r="B35" s="3">
        <v>63887</v>
      </c>
      <c r="C35">
        <v>0</v>
      </c>
      <c r="D35">
        <v>1</v>
      </c>
      <c r="E35">
        <f t="shared" si="0"/>
        <v>1</v>
      </c>
      <c r="F35">
        <v>38</v>
      </c>
      <c r="G35" s="3">
        <v>897</v>
      </c>
      <c r="H35" s="3">
        <v>23</v>
      </c>
      <c r="I35" s="3">
        <v>207</v>
      </c>
      <c r="J35" s="3">
        <v>15</v>
      </c>
      <c r="K35" s="3">
        <v>11</v>
      </c>
      <c r="L35" s="3">
        <v>92</v>
      </c>
      <c r="M35">
        <v>5</v>
      </c>
      <c r="N35">
        <v>9</v>
      </c>
      <c r="O35">
        <v>6</v>
      </c>
      <c r="P35">
        <v>12</v>
      </c>
      <c r="Q35">
        <v>6</v>
      </c>
      <c r="R35">
        <v>0</v>
      </c>
      <c r="S35">
        <v>0</v>
      </c>
      <c r="T35">
        <v>0</v>
      </c>
      <c r="U35">
        <v>0</v>
      </c>
      <c r="V35">
        <v>0</v>
      </c>
      <c r="W35">
        <v>0</v>
      </c>
      <c r="X35">
        <v>3</v>
      </c>
      <c r="Y35">
        <v>11</v>
      </c>
      <c r="Z35">
        <v>0</v>
      </c>
      <c r="AA35">
        <v>58</v>
      </c>
      <c r="AB35">
        <v>2818</v>
      </c>
      <c r="AC35">
        <v>1</v>
      </c>
      <c r="AD35">
        <v>0</v>
      </c>
      <c r="AE35">
        <v>0</v>
      </c>
      <c r="AF35">
        <v>0</v>
      </c>
      <c r="AG35">
        <v>0</v>
      </c>
      <c r="AH35">
        <v>0</v>
      </c>
      <c r="AI35">
        <v>0</v>
      </c>
      <c r="AJ35">
        <v>1</v>
      </c>
      <c r="AK35">
        <v>0</v>
      </c>
      <c r="AL35">
        <v>0</v>
      </c>
      <c r="AM35" s="3">
        <f>SUM(tbl_Data[[#This Row],[Amt_Wines]:[Amt_GoldProds]])</f>
        <v>1245</v>
      </c>
      <c r="AN35" s="3">
        <v>1061</v>
      </c>
      <c r="AO35">
        <v>0</v>
      </c>
      <c r="AP35" t="str" cm="1">
        <f t="array" ref="AP35">_xlfn.IFS(tbl_Data[[#This Row],[marital_Divorced]]=1,"Divorced",tbl_Data[[#This Row],[marital_Married]]=1,"Married",tbl_Data[[#This Row],[marital_Single]]=1,"Single",tbl_Data[[#This Row],[marital_Together]]=1,"Together",tbl_Data[[#This Row],[marital_Widow]]=1,"Widowed")</f>
        <v>Divorced</v>
      </c>
      <c r="AQ35" s="3" t="str">
        <f>IF(tbl_Data[[#This Row],[Marital Status]]=tbl_Data[[#Headers],[Single]],tbl_Data[[#This Row],[Amt_Wines]],"")</f>
        <v/>
      </c>
      <c r="AR35" s="3" t="str">
        <f>IF(tbl_Data[[#This Row],[Marital Status]]=tbl_Data[[#Headers],[Together]],tbl_Data[[#This Row],[Amt_Wines]],"")</f>
        <v/>
      </c>
      <c r="AS35" s="3" t="str">
        <f>IF(tbl_Data[[#This Row],[Marital Status]]=tbl_Data[[#Headers],[Married]],tbl_Data[[#This Row],[Amt_Wines]],"")</f>
        <v/>
      </c>
      <c r="AT35" s="3" t="str">
        <f>IF(tbl_Data[[#This Row],[Marital Status]]=tbl_Data[[#Headers],[Widow]],tbl_Data[[#This Row],[Amt_Wines]],"")</f>
        <v/>
      </c>
      <c r="AU35" s="3">
        <f>IF(tbl_Data[[#This Row],[Marital Status]]=tbl_Data[[#Headers],[Divorced]],tbl_Data[[#This Row],[Amt_Wines]],"")</f>
        <v>897</v>
      </c>
    </row>
    <row r="36" spans="1:47" x14ac:dyDescent="0.45">
      <c r="A36" t="s">
        <v>507</v>
      </c>
      <c r="B36" s="3">
        <v>56981</v>
      </c>
      <c r="C36">
        <v>0</v>
      </c>
      <c r="D36">
        <v>0</v>
      </c>
      <c r="E36">
        <f t="shared" si="0"/>
        <v>0</v>
      </c>
      <c r="F36">
        <v>91</v>
      </c>
      <c r="G36" s="3">
        <v>908</v>
      </c>
      <c r="H36" s="3">
        <v>48</v>
      </c>
      <c r="I36" s="3">
        <v>217</v>
      </c>
      <c r="J36" s="3">
        <v>32</v>
      </c>
      <c r="K36" s="3">
        <v>12</v>
      </c>
      <c r="L36" s="3">
        <v>24</v>
      </c>
      <c r="M36">
        <v>1</v>
      </c>
      <c r="N36">
        <v>2</v>
      </c>
      <c r="O36">
        <v>3</v>
      </c>
      <c r="P36">
        <v>13</v>
      </c>
      <c r="Q36">
        <v>6</v>
      </c>
      <c r="R36">
        <v>0</v>
      </c>
      <c r="S36">
        <v>1</v>
      </c>
      <c r="T36">
        <v>0</v>
      </c>
      <c r="U36">
        <v>0</v>
      </c>
      <c r="V36">
        <v>0</v>
      </c>
      <c r="W36">
        <v>0</v>
      </c>
      <c r="X36">
        <v>3</v>
      </c>
      <c r="Y36">
        <v>11</v>
      </c>
      <c r="Z36">
        <v>0</v>
      </c>
      <c r="AA36">
        <v>39</v>
      </c>
      <c r="AB36">
        <v>2314</v>
      </c>
      <c r="AC36">
        <v>1</v>
      </c>
      <c r="AD36">
        <v>0</v>
      </c>
      <c r="AE36">
        <v>0</v>
      </c>
      <c r="AF36">
        <v>0</v>
      </c>
      <c r="AG36">
        <v>0</v>
      </c>
      <c r="AH36">
        <v>0</v>
      </c>
      <c r="AI36">
        <v>0</v>
      </c>
      <c r="AJ36">
        <v>1</v>
      </c>
      <c r="AK36">
        <v>0</v>
      </c>
      <c r="AL36">
        <v>0</v>
      </c>
      <c r="AM36" s="3">
        <f>SUM(tbl_Data[[#This Row],[Amt_Wines]:[Amt_GoldProds]])</f>
        <v>1241</v>
      </c>
      <c r="AN36" s="3">
        <v>1193</v>
      </c>
      <c r="AO36">
        <v>1</v>
      </c>
      <c r="AP36" t="str" cm="1">
        <f t="array" ref="AP36">_xlfn.IFS(tbl_Data[[#This Row],[marital_Divorced]]=1,"Divorced",tbl_Data[[#This Row],[marital_Married]]=1,"Married",tbl_Data[[#This Row],[marital_Single]]=1,"Single",tbl_Data[[#This Row],[marital_Together]]=1,"Together",tbl_Data[[#This Row],[marital_Widow]]=1,"Widowed")</f>
        <v>Divorced</v>
      </c>
      <c r="AQ36" s="3" t="str">
        <f>IF(tbl_Data[[#This Row],[Marital Status]]=tbl_Data[[#Headers],[Single]],tbl_Data[[#This Row],[Amt_Wines]],"")</f>
        <v/>
      </c>
      <c r="AR36" s="3" t="str">
        <f>IF(tbl_Data[[#This Row],[Marital Status]]=tbl_Data[[#Headers],[Together]],tbl_Data[[#This Row],[Amt_Wines]],"")</f>
        <v/>
      </c>
      <c r="AS36" s="3" t="str">
        <f>IF(tbl_Data[[#This Row],[Marital Status]]=tbl_Data[[#Headers],[Married]],tbl_Data[[#This Row],[Amt_Wines]],"")</f>
        <v/>
      </c>
      <c r="AT36" s="3" t="str">
        <f>IF(tbl_Data[[#This Row],[Marital Status]]=tbl_Data[[#Headers],[Widow]],tbl_Data[[#This Row],[Amt_Wines]],"")</f>
        <v/>
      </c>
      <c r="AU36" s="3">
        <f>IF(tbl_Data[[#This Row],[Marital Status]]=tbl_Data[[#Headers],[Divorced]],tbl_Data[[#This Row],[Amt_Wines]],"")</f>
        <v>908</v>
      </c>
    </row>
    <row r="37" spans="1:47" x14ac:dyDescent="0.45">
      <c r="A37" t="s">
        <v>512</v>
      </c>
      <c r="B37" s="3">
        <v>54959</v>
      </c>
      <c r="C37">
        <v>0</v>
      </c>
      <c r="D37">
        <v>1</v>
      </c>
      <c r="E37">
        <f t="shared" si="0"/>
        <v>1</v>
      </c>
      <c r="F37">
        <v>55</v>
      </c>
      <c r="G37" s="3">
        <v>1148</v>
      </c>
      <c r="H37" s="3">
        <v>0</v>
      </c>
      <c r="I37" s="3">
        <v>60</v>
      </c>
      <c r="J37" s="3">
        <v>0</v>
      </c>
      <c r="K37" s="3">
        <v>0</v>
      </c>
      <c r="L37" s="3">
        <v>24</v>
      </c>
      <c r="M37">
        <v>3</v>
      </c>
      <c r="N37">
        <v>9</v>
      </c>
      <c r="O37">
        <v>5</v>
      </c>
      <c r="P37">
        <v>4</v>
      </c>
      <c r="Q37">
        <v>7</v>
      </c>
      <c r="R37">
        <v>0</v>
      </c>
      <c r="S37">
        <v>1</v>
      </c>
      <c r="T37">
        <v>0</v>
      </c>
      <c r="U37">
        <v>0</v>
      </c>
      <c r="V37">
        <v>0</v>
      </c>
      <c r="W37">
        <v>0</v>
      </c>
      <c r="X37">
        <v>3</v>
      </c>
      <c r="Y37">
        <v>11</v>
      </c>
      <c r="Z37">
        <v>1</v>
      </c>
      <c r="AA37">
        <v>59</v>
      </c>
      <c r="AB37">
        <v>2685</v>
      </c>
      <c r="AC37">
        <v>1</v>
      </c>
      <c r="AD37">
        <v>0</v>
      </c>
      <c r="AE37">
        <v>0</v>
      </c>
      <c r="AF37">
        <v>0</v>
      </c>
      <c r="AG37">
        <v>0</v>
      </c>
      <c r="AH37">
        <v>0</v>
      </c>
      <c r="AI37">
        <v>0</v>
      </c>
      <c r="AJ37">
        <v>0</v>
      </c>
      <c r="AK37">
        <v>0</v>
      </c>
      <c r="AL37">
        <v>1</v>
      </c>
      <c r="AM37" s="3">
        <f>SUM(tbl_Data[[#This Row],[Amt_Wines]:[Amt_GoldProds]])</f>
        <v>1232</v>
      </c>
      <c r="AN37" s="3">
        <v>1184</v>
      </c>
      <c r="AO37">
        <v>1</v>
      </c>
      <c r="AP37" t="str" cm="1">
        <f t="array" ref="AP37">_xlfn.IFS(tbl_Data[[#This Row],[marital_Divorced]]=1,"Divorced",tbl_Data[[#This Row],[marital_Married]]=1,"Married",tbl_Data[[#This Row],[marital_Single]]=1,"Single",tbl_Data[[#This Row],[marital_Together]]=1,"Together",tbl_Data[[#This Row],[marital_Widow]]=1,"Widowed")</f>
        <v>Divorced</v>
      </c>
      <c r="AQ37" s="3" t="str">
        <f>IF(tbl_Data[[#This Row],[Marital Status]]=tbl_Data[[#Headers],[Single]],tbl_Data[[#This Row],[Amt_Wines]],"")</f>
        <v/>
      </c>
      <c r="AR37" s="3" t="str">
        <f>IF(tbl_Data[[#This Row],[Marital Status]]=tbl_Data[[#Headers],[Together]],tbl_Data[[#This Row],[Amt_Wines]],"")</f>
        <v/>
      </c>
      <c r="AS37" s="3" t="str">
        <f>IF(tbl_Data[[#This Row],[Marital Status]]=tbl_Data[[#Headers],[Married]],tbl_Data[[#This Row],[Amt_Wines]],"")</f>
        <v/>
      </c>
      <c r="AT37" s="3" t="str">
        <f>IF(tbl_Data[[#This Row],[Marital Status]]=tbl_Data[[#Headers],[Widow]],tbl_Data[[#This Row],[Amt_Wines]],"")</f>
        <v/>
      </c>
      <c r="AU37" s="3">
        <f>IF(tbl_Data[[#This Row],[Marital Status]]=tbl_Data[[#Headers],[Divorced]],tbl_Data[[#This Row],[Amt_Wines]],"")</f>
        <v>1148</v>
      </c>
    </row>
    <row r="38" spans="1:47" x14ac:dyDescent="0.45">
      <c r="A38" t="s">
        <v>516</v>
      </c>
      <c r="B38" s="3">
        <v>49118</v>
      </c>
      <c r="C38">
        <v>0</v>
      </c>
      <c r="D38">
        <v>0</v>
      </c>
      <c r="E38">
        <f t="shared" si="0"/>
        <v>0</v>
      </c>
      <c r="F38">
        <v>90</v>
      </c>
      <c r="G38" s="3">
        <v>620</v>
      </c>
      <c r="H38" s="3">
        <v>54</v>
      </c>
      <c r="I38" s="3">
        <v>239</v>
      </c>
      <c r="J38" s="3">
        <v>99</v>
      </c>
      <c r="K38" s="3">
        <v>98</v>
      </c>
      <c r="L38" s="3">
        <v>119</v>
      </c>
      <c r="M38">
        <v>2</v>
      </c>
      <c r="N38">
        <v>9</v>
      </c>
      <c r="O38">
        <v>7</v>
      </c>
      <c r="P38">
        <v>10</v>
      </c>
      <c r="Q38">
        <v>7</v>
      </c>
      <c r="R38">
        <v>0</v>
      </c>
      <c r="S38">
        <v>1</v>
      </c>
      <c r="T38">
        <v>0</v>
      </c>
      <c r="U38">
        <v>0</v>
      </c>
      <c r="V38">
        <v>1</v>
      </c>
      <c r="W38">
        <v>0</v>
      </c>
      <c r="X38">
        <v>3</v>
      </c>
      <c r="Y38">
        <v>11</v>
      </c>
      <c r="Z38">
        <v>1</v>
      </c>
      <c r="AA38">
        <v>49</v>
      </c>
      <c r="AB38">
        <v>2839</v>
      </c>
      <c r="AC38">
        <v>1</v>
      </c>
      <c r="AD38">
        <v>0</v>
      </c>
      <c r="AE38">
        <v>0</v>
      </c>
      <c r="AF38">
        <v>0</v>
      </c>
      <c r="AG38">
        <v>0</v>
      </c>
      <c r="AH38">
        <v>1</v>
      </c>
      <c r="AI38">
        <v>0</v>
      </c>
      <c r="AJ38">
        <v>0</v>
      </c>
      <c r="AK38">
        <v>0</v>
      </c>
      <c r="AL38">
        <v>0</v>
      </c>
      <c r="AM38" s="3">
        <f>SUM(tbl_Data[[#This Row],[Amt_Wines]:[Amt_GoldProds]])</f>
        <v>1229</v>
      </c>
      <c r="AN38" s="3">
        <v>991</v>
      </c>
      <c r="AO38">
        <v>2</v>
      </c>
      <c r="AP38" t="str" cm="1">
        <f t="array" ref="AP38">_xlfn.IFS(tbl_Data[[#This Row],[marital_Divorced]]=1,"Divorced",tbl_Data[[#This Row],[marital_Married]]=1,"Married",tbl_Data[[#This Row],[marital_Single]]=1,"Single",tbl_Data[[#This Row],[marital_Together]]=1,"Together",tbl_Data[[#This Row],[marital_Widow]]=1,"Widowed")</f>
        <v>Divorced</v>
      </c>
      <c r="AQ38" s="3" t="str">
        <f>IF(tbl_Data[[#This Row],[Marital Status]]=tbl_Data[[#Headers],[Single]],tbl_Data[[#This Row],[Amt_Wines]],"")</f>
        <v/>
      </c>
      <c r="AR38" s="3" t="str">
        <f>IF(tbl_Data[[#This Row],[Marital Status]]=tbl_Data[[#Headers],[Together]],tbl_Data[[#This Row],[Amt_Wines]],"")</f>
        <v/>
      </c>
      <c r="AS38" s="3" t="str">
        <f>IF(tbl_Data[[#This Row],[Marital Status]]=tbl_Data[[#Headers],[Married]],tbl_Data[[#This Row],[Amt_Wines]],"")</f>
        <v/>
      </c>
      <c r="AT38" s="3" t="str">
        <f>IF(tbl_Data[[#This Row],[Marital Status]]=tbl_Data[[#Headers],[Widow]],tbl_Data[[#This Row],[Amt_Wines]],"")</f>
        <v/>
      </c>
      <c r="AU38" s="3">
        <f>IF(tbl_Data[[#This Row],[Marital Status]]=tbl_Data[[#Headers],[Divorced]],tbl_Data[[#This Row],[Amt_Wines]],"")</f>
        <v>620</v>
      </c>
    </row>
    <row r="39" spans="1:47" x14ac:dyDescent="0.45">
      <c r="A39" t="s">
        <v>521</v>
      </c>
      <c r="B39" s="3">
        <v>74290</v>
      </c>
      <c r="C39">
        <v>0</v>
      </c>
      <c r="D39">
        <v>1</v>
      </c>
      <c r="E39">
        <f t="shared" si="0"/>
        <v>1</v>
      </c>
      <c r="F39">
        <v>70</v>
      </c>
      <c r="G39" s="3">
        <v>1121</v>
      </c>
      <c r="H39" s="3">
        <v>0</v>
      </c>
      <c r="I39" s="3">
        <v>72</v>
      </c>
      <c r="J39" s="3">
        <v>0</v>
      </c>
      <c r="K39" s="3">
        <v>12</v>
      </c>
      <c r="L39" s="3">
        <v>12</v>
      </c>
      <c r="M39">
        <v>4</v>
      </c>
      <c r="N39">
        <v>10</v>
      </c>
      <c r="O39">
        <v>8</v>
      </c>
      <c r="P39">
        <v>10</v>
      </c>
      <c r="Q39">
        <v>6</v>
      </c>
      <c r="R39">
        <v>0</v>
      </c>
      <c r="S39">
        <v>1</v>
      </c>
      <c r="T39">
        <v>0</v>
      </c>
      <c r="U39">
        <v>1</v>
      </c>
      <c r="V39">
        <v>0</v>
      </c>
      <c r="W39">
        <v>0</v>
      </c>
      <c r="X39">
        <v>3</v>
      </c>
      <c r="Y39">
        <v>11</v>
      </c>
      <c r="Z39">
        <v>0</v>
      </c>
      <c r="AA39">
        <v>49</v>
      </c>
      <c r="AB39">
        <v>2480</v>
      </c>
      <c r="AC39">
        <v>1</v>
      </c>
      <c r="AD39">
        <v>0</v>
      </c>
      <c r="AE39">
        <v>0</v>
      </c>
      <c r="AF39">
        <v>0</v>
      </c>
      <c r="AG39">
        <v>0</v>
      </c>
      <c r="AH39">
        <v>0</v>
      </c>
      <c r="AI39">
        <v>0</v>
      </c>
      <c r="AJ39">
        <v>0</v>
      </c>
      <c r="AK39">
        <v>1</v>
      </c>
      <c r="AL39">
        <v>0</v>
      </c>
      <c r="AM39" s="3">
        <f>SUM(tbl_Data[[#This Row],[Amt_Wines]:[Amt_GoldProds]])</f>
        <v>1217</v>
      </c>
      <c r="AN39" s="3">
        <v>1193</v>
      </c>
      <c r="AO39">
        <v>2</v>
      </c>
      <c r="AP39" t="str" cm="1">
        <f t="array" ref="AP39">_xlfn.IFS(tbl_Data[[#This Row],[marital_Divorced]]=1,"Divorced",tbl_Data[[#This Row],[marital_Married]]=1,"Married",tbl_Data[[#This Row],[marital_Single]]=1,"Single",tbl_Data[[#This Row],[marital_Together]]=1,"Together",tbl_Data[[#This Row],[marital_Widow]]=1,"Widowed")</f>
        <v>Divorced</v>
      </c>
      <c r="AQ39" s="3" t="str">
        <f>IF(tbl_Data[[#This Row],[Marital Status]]=tbl_Data[[#Headers],[Single]],tbl_Data[[#This Row],[Amt_Wines]],"")</f>
        <v/>
      </c>
      <c r="AR39" s="3" t="str">
        <f>IF(tbl_Data[[#This Row],[Marital Status]]=tbl_Data[[#Headers],[Together]],tbl_Data[[#This Row],[Amt_Wines]],"")</f>
        <v/>
      </c>
      <c r="AS39" s="3" t="str">
        <f>IF(tbl_Data[[#This Row],[Marital Status]]=tbl_Data[[#Headers],[Married]],tbl_Data[[#This Row],[Amt_Wines]],"")</f>
        <v/>
      </c>
      <c r="AT39" s="3" t="str">
        <f>IF(tbl_Data[[#This Row],[Marital Status]]=tbl_Data[[#Headers],[Widow]],tbl_Data[[#This Row],[Amt_Wines]],"")</f>
        <v/>
      </c>
      <c r="AU39" s="3">
        <f>IF(tbl_Data[[#This Row],[Marital Status]]=tbl_Data[[#Headers],[Divorced]],tbl_Data[[#This Row],[Amt_Wines]],"")</f>
        <v>1121</v>
      </c>
    </row>
    <row r="40" spans="1:47" x14ac:dyDescent="0.45">
      <c r="A40" t="s">
        <v>531</v>
      </c>
      <c r="B40" s="3">
        <v>65706</v>
      </c>
      <c r="C40">
        <v>0</v>
      </c>
      <c r="D40">
        <v>0</v>
      </c>
      <c r="E40">
        <f t="shared" si="0"/>
        <v>0</v>
      </c>
      <c r="F40">
        <v>77</v>
      </c>
      <c r="G40" s="3">
        <v>918</v>
      </c>
      <c r="H40" s="3">
        <v>10</v>
      </c>
      <c r="I40" s="3">
        <v>129</v>
      </c>
      <c r="J40" s="3">
        <v>13</v>
      </c>
      <c r="K40" s="3">
        <v>0</v>
      </c>
      <c r="L40" s="3">
        <v>129</v>
      </c>
      <c r="M40">
        <v>1</v>
      </c>
      <c r="N40">
        <v>11</v>
      </c>
      <c r="O40">
        <v>3</v>
      </c>
      <c r="P40">
        <v>12</v>
      </c>
      <c r="Q40">
        <v>7</v>
      </c>
      <c r="R40">
        <v>0</v>
      </c>
      <c r="S40">
        <v>1</v>
      </c>
      <c r="T40">
        <v>1</v>
      </c>
      <c r="U40">
        <v>0</v>
      </c>
      <c r="V40">
        <v>1</v>
      </c>
      <c r="W40">
        <v>0</v>
      </c>
      <c r="X40">
        <v>3</v>
      </c>
      <c r="Y40">
        <v>11</v>
      </c>
      <c r="Z40">
        <v>1</v>
      </c>
      <c r="AA40">
        <v>50</v>
      </c>
      <c r="AB40">
        <v>2525</v>
      </c>
      <c r="AC40">
        <v>1</v>
      </c>
      <c r="AD40">
        <v>0</v>
      </c>
      <c r="AE40">
        <v>0</v>
      </c>
      <c r="AF40">
        <v>0</v>
      </c>
      <c r="AG40">
        <v>0</v>
      </c>
      <c r="AH40">
        <v>1</v>
      </c>
      <c r="AI40">
        <v>0</v>
      </c>
      <c r="AJ40">
        <v>0</v>
      </c>
      <c r="AK40">
        <v>0</v>
      </c>
      <c r="AL40">
        <v>0</v>
      </c>
      <c r="AM40" s="3">
        <f>SUM(tbl_Data[[#This Row],[Amt_Wines]:[Amt_GoldProds]])</f>
        <v>1199</v>
      </c>
      <c r="AN40" s="3">
        <v>941</v>
      </c>
      <c r="AO40">
        <v>3</v>
      </c>
      <c r="AP40" t="str" cm="1">
        <f t="array" ref="AP40">_xlfn.IFS(tbl_Data[[#This Row],[marital_Divorced]]=1,"Divorced",tbl_Data[[#This Row],[marital_Married]]=1,"Married",tbl_Data[[#This Row],[marital_Single]]=1,"Single",tbl_Data[[#This Row],[marital_Together]]=1,"Together",tbl_Data[[#This Row],[marital_Widow]]=1,"Widowed")</f>
        <v>Divorced</v>
      </c>
      <c r="AQ40" s="3" t="str">
        <f>IF(tbl_Data[[#This Row],[Marital Status]]=tbl_Data[[#Headers],[Single]],tbl_Data[[#This Row],[Amt_Wines]],"")</f>
        <v/>
      </c>
      <c r="AR40" s="3" t="str">
        <f>IF(tbl_Data[[#This Row],[Marital Status]]=tbl_Data[[#Headers],[Together]],tbl_Data[[#This Row],[Amt_Wines]],"")</f>
        <v/>
      </c>
      <c r="AS40" s="3" t="str">
        <f>IF(tbl_Data[[#This Row],[Marital Status]]=tbl_Data[[#Headers],[Married]],tbl_Data[[#This Row],[Amt_Wines]],"")</f>
        <v/>
      </c>
      <c r="AT40" s="3" t="str">
        <f>IF(tbl_Data[[#This Row],[Marital Status]]=tbl_Data[[#Headers],[Widow]],tbl_Data[[#This Row],[Amt_Wines]],"")</f>
        <v/>
      </c>
      <c r="AU40" s="3">
        <f>IF(tbl_Data[[#This Row],[Marital Status]]=tbl_Data[[#Headers],[Divorced]],tbl_Data[[#This Row],[Amt_Wines]],"")</f>
        <v>918</v>
      </c>
    </row>
    <row r="41" spans="1:47" x14ac:dyDescent="0.45">
      <c r="A41" t="s">
        <v>541</v>
      </c>
      <c r="B41" s="3">
        <v>71847</v>
      </c>
      <c r="C41">
        <v>0</v>
      </c>
      <c r="D41">
        <v>0</v>
      </c>
      <c r="E41">
        <f t="shared" si="0"/>
        <v>0</v>
      </c>
      <c r="F41">
        <v>95</v>
      </c>
      <c r="G41" s="3">
        <v>737</v>
      </c>
      <c r="H41" s="3">
        <v>21</v>
      </c>
      <c r="I41" s="3">
        <v>106</v>
      </c>
      <c r="J41" s="3">
        <v>55</v>
      </c>
      <c r="K41" s="3">
        <v>63</v>
      </c>
      <c r="L41" s="3">
        <v>210</v>
      </c>
      <c r="M41">
        <v>0</v>
      </c>
      <c r="N41">
        <v>6</v>
      </c>
      <c r="O41">
        <v>7</v>
      </c>
      <c r="P41">
        <v>9</v>
      </c>
      <c r="Q41">
        <v>3</v>
      </c>
      <c r="R41">
        <v>0</v>
      </c>
      <c r="S41">
        <v>0</v>
      </c>
      <c r="T41">
        <v>0</v>
      </c>
      <c r="U41">
        <v>1</v>
      </c>
      <c r="V41">
        <v>0</v>
      </c>
      <c r="W41">
        <v>0</v>
      </c>
      <c r="X41">
        <v>3</v>
      </c>
      <c r="Y41">
        <v>11</v>
      </c>
      <c r="Z41">
        <v>0</v>
      </c>
      <c r="AA41">
        <v>42</v>
      </c>
      <c r="AB41">
        <v>2805</v>
      </c>
      <c r="AC41">
        <v>1</v>
      </c>
      <c r="AD41">
        <v>0</v>
      </c>
      <c r="AE41">
        <v>0</v>
      </c>
      <c r="AF41">
        <v>0</v>
      </c>
      <c r="AG41">
        <v>0</v>
      </c>
      <c r="AH41">
        <v>0</v>
      </c>
      <c r="AI41">
        <v>0</v>
      </c>
      <c r="AJ41">
        <v>1</v>
      </c>
      <c r="AK41">
        <v>0</v>
      </c>
      <c r="AL41">
        <v>0</v>
      </c>
      <c r="AM41" s="3">
        <f>SUM(tbl_Data[[#This Row],[Amt_Wines]:[Amt_GoldProds]])</f>
        <v>1192</v>
      </c>
      <c r="AN41" s="3">
        <v>772</v>
      </c>
      <c r="AO41">
        <v>1</v>
      </c>
      <c r="AP41" t="str" cm="1">
        <f t="array" ref="AP41">_xlfn.IFS(tbl_Data[[#This Row],[marital_Divorced]]=1,"Divorced",tbl_Data[[#This Row],[marital_Married]]=1,"Married",tbl_Data[[#This Row],[marital_Single]]=1,"Single",tbl_Data[[#This Row],[marital_Together]]=1,"Together",tbl_Data[[#This Row],[marital_Widow]]=1,"Widowed")</f>
        <v>Divorced</v>
      </c>
      <c r="AQ41" s="3" t="str">
        <f>IF(tbl_Data[[#This Row],[Marital Status]]=tbl_Data[[#Headers],[Single]],tbl_Data[[#This Row],[Amt_Wines]],"")</f>
        <v/>
      </c>
      <c r="AR41" s="3" t="str">
        <f>IF(tbl_Data[[#This Row],[Marital Status]]=tbl_Data[[#Headers],[Together]],tbl_Data[[#This Row],[Amt_Wines]],"")</f>
        <v/>
      </c>
      <c r="AS41" s="3" t="str">
        <f>IF(tbl_Data[[#This Row],[Marital Status]]=tbl_Data[[#Headers],[Married]],tbl_Data[[#This Row],[Amt_Wines]],"")</f>
        <v/>
      </c>
      <c r="AT41" s="3" t="str">
        <f>IF(tbl_Data[[#This Row],[Marital Status]]=tbl_Data[[#Headers],[Widow]],tbl_Data[[#This Row],[Amt_Wines]],"")</f>
        <v/>
      </c>
      <c r="AU41" s="3">
        <f>IF(tbl_Data[[#This Row],[Marital Status]]=tbl_Data[[#Headers],[Divorced]],tbl_Data[[#This Row],[Amt_Wines]],"")</f>
        <v>737</v>
      </c>
    </row>
    <row r="42" spans="1:47" x14ac:dyDescent="0.45">
      <c r="A42" t="s">
        <v>543</v>
      </c>
      <c r="B42" s="3">
        <v>84835</v>
      </c>
      <c r="C42">
        <v>0</v>
      </c>
      <c r="D42">
        <v>0</v>
      </c>
      <c r="E42">
        <f t="shared" si="0"/>
        <v>0</v>
      </c>
      <c r="F42">
        <v>0</v>
      </c>
      <c r="G42" s="3">
        <v>189</v>
      </c>
      <c r="H42" s="3">
        <v>104</v>
      </c>
      <c r="I42" s="3">
        <v>379</v>
      </c>
      <c r="J42" s="3">
        <v>111</v>
      </c>
      <c r="K42" s="3">
        <v>189</v>
      </c>
      <c r="L42" s="3">
        <v>218</v>
      </c>
      <c r="M42">
        <v>1</v>
      </c>
      <c r="N42">
        <v>4</v>
      </c>
      <c r="O42">
        <v>4</v>
      </c>
      <c r="P42">
        <v>6</v>
      </c>
      <c r="Q42">
        <v>1</v>
      </c>
      <c r="R42">
        <v>0</v>
      </c>
      <c r="S42">
        <v>0</v>
      </c>
      <c r="T42">
        <v>0</v>
      </c>
      <c r="U42">
        <v>0</v>
      </c>
      <c r="V42">
        <v>0</v>
      </c>
      <c r="W42">
        <v>0</v>
      </c>
      <c r="X42">
        <v>3</v>
      </c>
      <c r="Y42">
        <v>11</v>
      </c>
      <c r="Z42">
        <v>1</v>
      </c>
      <c r="AA42">
        <v>50</v>
      </c>
      <c r="AB42">
        <v>2172</v>
      </c>
      <c r="AC42">
        <v>1</v>
      </c>
      <c r="AD42">
        <v>0</v>
      </c>
      <c r="AE42">
        <v>0</v>
      </c>
      <c r="AF42">
        <v>0</v>
      </c>
      <c r="AG42">
        <v>0</v>
      </c>
      <c r="AH42">
        <v>0</v>
      </c>
      <c r="AI42">
        <v>0</v>
      </c>
      <c r="AJ42">
        <v>1</v>
      </c>
      <c r="AK42">
        <v>0</v>
      </c>
      <c r="AL42">
        <v>0</v>
      </c>
      <c r="AM42" s="3">
        <f>SUM(tbl_Data[[#This Row],[Amt_Wines]:[Amt_GoldProds]])</f>
        <v>1190</v>
      </c>
      <c r="AN42" s="3">
        <v>754</v>
      </c>
      <c r="AO42">
        <v>0</v>
      </c>
      <c r="AP42" t="str" cm="1">
        <f t="array" ref="AP42">_xlfn.IFS(tbl_Data[[#This Row],[marital_Divorced]]=1,"Divorced",tbl_Data[[#This Row],[marital_Married]]=1,"Married",tbl_Data[[#This Row],[marital_Single]]=1,"Single",tbl_Data[[#This Row],[marital_Together]]=1,"Together",tbl_Data[[#This Row],[marital_Widow]]=1,"Widowed")</f>
        <v>Divorced</v>
      </c>
      <c r="AQ42" s="3" t="str">
        <f>IF(tbl_Data[[#This Row],[Marital Status]]=tbl_Data[[#Headers],[Single]],tbl_Data[[#This Row],[Amt_Wines]],"")</f>
        <v/>
      </c>
      <c r="AR42" s="3" t="str">
        <f>IF(tbl_Data[[#This Row],[Marital Status]]=tbl_Data[[#Headers],[Together]],tbl_Data[[#This Row],[Amt_Wines]],"")</f>
        <v/>
      </c>
      <c r="AS42" s="3" t="str">
        <f>IF(tbl_Data[[#This Row],[Marital Status]]=tbl_Data[[#Headers],[Married]],tbl_Data[[#This Row],[Amt_Wines]],"")</f>
        <v/>
      </c>
      <c r="AT42" s="3" t="str">
        <f>IF(tbl_Data[[#This Row],[Marital Status]]=tbl_Data[[#Headers],[Widow]],tbl_Data[[#This Row],[Amt_Wines]],"")</f>
        <v/>
      </c>
      <c r="AU42" s="3">
        <f>IF(tbl_Data[[#This Row],[Marital Status]]=tbl_Data[[#Headers],[Divorced]],tbl_Data[[#This Row],[Amt_Wines]],"")</f>
        <v>189</v>
      </c>
    </row>
    <row r="43" spans="1:47" x14ac:dyDescent="0.45">
      <c r="A43" t="s">
        <v>547</v>
      </c>
      <c r="B43" s="3">
        <v>82025</v>
      </c>
      <c r="C43">
        <v>0</v>
      </c>
      <c r="D43">
        <v>0</v>
      </c>
      <c r="E43">
        <f t="shared" si="0"/>
        <v>0</v>
      </c>
      <c r="F43">
        <v>76</v>
      </c>
      <c r="G43" s="3">
        <v>267</v>
      </c>
      <c r="H43" s="3">
        <v>98</v>
      </c>
      <c r="I43" s="3">
        <v>606</v>
      </c>
      <c r="J43" s="3">
        <v>48</v>
      </c>
      <c r="K43" s="3">
        <v>70</v>
      </c>
      <c r="L43" s="3">
        <v>98</v>
      </c>
      <c r="M43">
        <v>1</v>
      </c>
      <c r="N43">
        <v>3</v>
      </c>
      <c r="O43">
        <v>2</v>
      </c>
      <c r="P43">
        <v>6</v>
      </c>
      <c r="Q43">
        <v>1</v>
      </c>
      <c r="R43">
        <v>0</v>
      </c>
      <c r="S43">
        <v>0</v>
      </c>
      <c r="T43">
        <v>1</v>
      </c>
      <c r="U43">
        <v>0</v>
      </c>
      <c r="V43">
        <v>0</v>
      </c>
      <c r="W43">
        <v>0</v>
      </c>
      <c r="X43">
        <v>3</v>
      </c>
      <c r="Y43">
        <v>11</v>
      </c>
      <c r="Z43">
        <v>1</v>
      </c>
      <c r="AA43">
        <v>37</v>
      </c>
      <c r="AB43">
        <v>2556</v>
      </c>
      <c r="AC43">
        <v>1</v>
      </c>
      <c r="AD43">
        <v>0</v>
      </c>
      <c r="AE43">
        <v>0</v>
      </c>
      <c r="AF43">
        <v>0</v>
      </c>
      <c r="AG43">
        <v>0</v>
      </c>
      <c r="AH43">
        <v>0</v>
      </c>
      <c r="AI43">
        <v>0</v>
      </c>
      <c r="AJ43">
        <v>1</v>
      </c>
      <c r="AK43">
        <v>0</v>
      </c>
      <c r="AL43">
        <v>0</v>
      </c>
      <c r="AM43" s="3">
        <f>SUM(tbl_Data[[#This Row],[Amt_Wines]:[Amt_GoldProds]])</f>
        <v>1187</v>
      </c>
      <c r="AN43" s="3">
        <v>991</v>
      </c>
      <c r="AO43">
        <v>1</v>
      </c>
      <c r="AP43" t="str" cm="1">
        <f t="array" ref="AP43">_xlfn.IFS(tbl_Data[[#This Row],[marital_Divorced]]=1,"Divorced",tbl_Data[[#This Row],[marital_Married]]=1,"Married",tbl_Data[[#This Row],[marital_Single]]=1,"Single",tbl_Data[[#This Row],[marital_Together]]=1,"Together",tbl_Data[[#This Row],[marital_Widow]]=1,"Widowed")</f>
        <v>Divorced</v>
      </c>
      <c r="AQ43" s="3" t="str">
        <f>IF(tbl_Data[[#This Row],[Marital Status]]=tbl_Data[[#Headers],[Single]],tbl_Data[[#This Row],[Amt_Wines]],"")</f>
        <v/>
      </c>
      <c r="AR43" s="3" t="str">
        <f>IF(tbl_Data[[#This Row],[Marital Status]]=tbl_Data[[#Headers],[Together]],tbl_Data[[#This Row],[Amt_Wines]],"")</f>
        <v/>
      </c>
      <c r="AS43" s="3" t="str">
        <f>IF(tbl_Data[[#This Row],[Marital Status]]=tbl_Data[[#Headers],[Married]],tbl_Data[[#This Row],[Amt_Wines]],"")</f>
        <v/>
      </c>
      <c r="AT43" s="3" t="str">
        <f>IF(tbl_Data[[#This Row],[Marital Status]]=tbl_Data[[#Headers],[Widow]],tbl_Data[[#This Row],[Amt_Wines]],"")</f>
        <v/>
      </c>
      <c r="AU43" s="3">
        <f>IF(tbl_Data[[#This Row],[Marital Status]]=tbl_Data[[#Headers],[Divorced]],tbl_Data[[#This Row],[Amt_Wines]],"")</f>
        <v>267</v>
      </c>
    </row>
    <row r="44" spans="1:47" x14ac:dyDescent="0.45">
      <c r="A44" t="s">
        <v>548</v>
      </c>
      <c r="B44" s="3">
        <v>58710</v>
      </c>
      <c r="C44">
        <v>0</v>
      </c>
      <c r="D44">
        <v>1</v>
      </c>
      <c r="E44">
        <f t="shared" si="0"/>
        <v>1</v>
      </c>
      <c r="F44">
        <v>77</v>
      </c>
      <c r="G44" s="3">
        <v>440</v>
      </c>
      <c r="H44" s="3">
        <v>81</v>
      </c>
      <c r="I44" s="3">
        <v>368</v>
      </c>
      <c r="J44" s="3">
        <v>0</v>
      </c>
      <c r="K44" s="3">
        <v>122</v>
      </c>
      <c r="L44" s="3">
        <v>174</v>
      </c>
      <c r="M44">
        <v>6</v>
      </c>
      <c r="N44">
        <v>11</v>
      </c>
      <c r="O44">
        <v>5</v>
      </c>
      <c r="P44">
        <v>9</v>
      </c>
      <c r="Q44">
        <v>6</v>
      </c>
      <c r="R44">
        <v>0</v>
      </c>
      <c r="S44">
        <v>0</v>
      </c>
      <c r="T44">
        <v>0</v>
      </c>
      <c r="U44">
        <v>0</v>
      </c>
      <c r="V44">
        <v>0</v>
      </c>
      <c r="W44">
        <v>0</v>
      </c>
      <c r="X44">
        <v>3</v>
      </c>
      <c r="Y44">
        <v>11</v>
      </c>
      <c r="Z44">
        <v>0</v>
      </c>
      <c r="AA44">
        <v>50</v>
      </c>
      <c r="AB44">
        <v>2614</v>
      </c>
      <c r="AC44">
        <v>1</v>
      </c>
      <c r="AD44">
        <v>0</v>
      </c>
      <c r="AE44">
        <v>0</v>
      </c>
      <c r="AF44">
        <v>0</v>
      </c>
      <c r="AG44">
        <v>0</v>
      </c>
      <c r="AH44">
        <v>0</v>
      </c>
      <c r="AI44">
        <v>0</v>
      </c>
      <c r="AJ44">
        <v>1</v>
      </c>
      <c r="AK44">
        <v>0</v>
      </c>
      <c r="AL44">
        <v>0</v>
      </c>
      <c r="AM44" s="3">
        <f>SUM(tbl_Data[[#This Row],[Amt_Wines]:[Amt_GoldProds]])</f>
        <v>1185</v>
      </c>
      <c r="AN44" s="3">
        <v>837</v>
      </c>
      <c r="AO44">
        <v>0</v>
      </c>
      <c r="AP44" t="str" cm="1">
        <f t="array" ref="AP44">_xlfn.IFS(tbl_Data[[#This Row],[marital_Divorced]]=1,"Divorced",tbl_Data[[#This Row],[marital_Married]]=1,"Married",tbl_Data[[#This Row],[marital_Single]]=1,"Single",tbl_Data[[#This Row],[marital_Together]]=1,"Together",tbl_Data[[#This Row],[marital_Widow]]=1,"Widowed")</f>
        <v>Divorced</v>
      </c>
      <c r="AQ44" s="3" t="str">
        <f>IF(tbl_Data[[#This Row],[Marital Status]]=tbl_Data[[#Headers],[Single]],tbl_Data[[#This Row],[Amt_Wines]],"")</f>
        <v/>
      </c>
      <c r="AR44" s="3" t="str">
        <f>IF(tbl_Data[[#This Row],[Marital Status]]=tbl_Data[[#Headers],[Together]],tbl_Data[[#This Row],[Amt_Wines]],"")</f>
        <v/>
      </c>
      <c r="AS44" s="3" t="str">
        <f>IF(tbl_Data[[#This Row],[Marital Status]]=tbl_Data[[#Headers],[Married]],tbl_Data[[#This Row],[Amt_Wines]],"")</f>
        <v/>
      </c>
      <c r="AT44" s="3" t="str">
        <f>IF(tbl_Data[[#This Row],[Marital Status]]=tbl_Data[[#Headers],[Widow]],tbl_Data[[#This Row],[Amt_Wines]],"")</f>
        <v/>
      </c>
      <c r="AU44" s="3">
        <f>IF(tbl_Data[[#This Row],[Marital Status]]=tbl_Data[[#Headers],[Divorced]],tbl_Data[[#This Row],[Amt_Wines]],"")</f>
        <v>440</v>
      </c>
    </row>
    <row r="45" spans="1:47" x14ac:dyDescent="0.45">
      <c r="A45" t="s">
        <v>552</v>
      </c>
      <c r="B45" s="3">
        <v>57136</v>
      </c>
      <c r="C45">
        <v>0</v>
      </c>
      <c r="D45">
        <v>0</v>
      </c>
      <c r="E45">
        <f t="shared" si="0"/>
        <v>0</v>
      </c>
      <c r="F45">
        <v>18</v>
      </c>
      <c r="G45" s="3">
        <v>267</v>
      </c>
      <c r="H45" s="3">
        <v>140</v>
      </c>
      <c r="I45" s="3">
        <v>599</v>
      </c>
      <c r="J45" s="3">
        <v>34</v>
      </c>
      <c r="K45" s="3">
        <v>12</v>
      </c>
      <c r="L45" s="3">
        <v>127</v>
      </c>
      <c r="M45">
        <v>1</v>
      </c>
      <c r="N45">
        <v>7</v>
      </c>
      <c r="O45">
        <v>5</v>
      </c>
      <c r="P45">
        <v>7</v>
      </c>
      <c r="Q45">
        <v>6</v>
      </c>
      <c r="R45">
        <v>0</v>
      </c>
      <c r="S45">
        <v>0</v>
      </c>
      <c r="T45">
        <v>0</v>
      </c>
      <c r="U45">
        <v>0</v>
      </c>
      <c r="V45">
        <v>0</v>
      </c>
      <c r="W45">
        <v>0</v>
      </c>
      <c r="X45">
        <v>3</v>
      </c>
      <c r="Y45">
        <v>11</v>
      </c>
      <c r="Z45">
        <v>1</v>
      </c>
      <c r="AA45">
        <v>53</v>
      </c>
      <c r="AB45">
        <v>2566</v>
      </c>
      <c r="AC45">
        <v>1</v>
      </c>
      <c r="AD45">
        <v>0</v>
      </c>
      <c r="AE45">
        <v>0</v>
      </c>
      <c r="AF45">
        <v>0</v>
      </c>
      <c r="AG45">
        <v>0</v>
      </c>
      <c r="AH45">
        <v>0</v>
      </c>
      <c r="AI45">
        <v>0</v>
      </c>
      <c r="AJ45">
        <v>1</v>
      </c>
      <c r="AK45">
        <v>0</v>
      </c>
      <c r="AL45">
        <v>0</v>
      </c>
      <c r="AM45" s="3">
        <f>SUM(tbl_Data[[#This Row],[Amt_Wines]:[Amt_GoldProds]])</f>
        <v>1179</v>
      </c>
      <c r="AN45" s="3">
        <v>925</v>
      </c>
      <c r="AO45">
        <v>0</v>
      </c>
      <c r="AP45" t="str" cm="1">
        <f t="array" ref="AP45">_xlfn.IFS(tbl_Data[[#This Row],[marital_Divorced]]=1,"Divorced",tbl_Data[[#This Row],[marital_Married]]=1,"Married",tbl_Data[[#This Row],[marital_Single]]=1,"Single",tbl_Data[[#This Row],[marital_Together]]=1,"Together",tbl_Data[[#This Row],[marital_Widow]]=1,"Widowed")</f>
        <v>Divorced</v>
      </c>
      <c r="AQ45" s="3" t="str">
        <f>IF(tbl_Data[[#This Row],[Marital Status]]=tbl_Data[[#Headers],[Single]],tbl_Data[[#This Row],[Amt_Wines]],"")</f>
        <v/>
      </c>
      <c r="AR45" s="3" t="str">
        <f>IF(tbl_Data[[#This Row],[Marital Status]]=tbl_Data[[#Headers],[Together]],tbl_Data[[#This Row],[Amt_Wines]],"")</f>
        <v/>
      </c>
      <c r="AS45" s="3" t="str">
        <f>IF(tbl_Data[[#This Row],[Marital Status]]=tbl_Data[[#Headers],[Married]],tbl_Data[[#This Row],[Amt_Wines]],"")</f>
        <v/>
      </c>
      <c r="AT45" s="3" t="str">
        <f>IF(tbl_Data[[#This Row],[Marital Status]]=tbl_Data[[#Headers],[Widow]],tbl_Data[[#This Row],[Amt_Wines]],"")</f>
        <v/>
      </c>
      <c r="AU45" s="3">
        <f>IF(tbl_Data[[#This Row],[Marital Status]]=tbl_Data[[#Headers],[Divorced]],tbl_Data[[#This Row],[Amt_Wines]],"")</f>
        <v>267</v>
      </c>
    </row>
    <row r="46" spans="1:47" x14ac:dyDescent="0.45">
      <c r="A46" t="s">
        <v>558</v>
      </c>
      <c r="B46" s="3">
        <v>83664</v>
      </c>
      <c r="C46">
        <v>1</v>
      </c>
      <c r="D46">
        <v>1</v>
      </c>
      <c r="E46">
        <f t="shared" si="0"/>
        <v>2</v>
      </c>
      <c r="F46">
        <v>57</v>
      </c>
      <c r="G46" s="3">
        <v>866</v>
      </c>
      <c r="H46" s="3">
        <v>21</v>
      </c>
      <c r="I46" s="3">
        <v>151</v>
      </c>
      <c r="J46" s="3">
        <v>28</v>
      </c>
      <c r="K46" s="3">
        <v>21</v>
      </c>
      <c r="L46" s="3">
        <v>86</v>
      </c>
      <c r="M46">
        <v>3</v>
      </c>
      <c r="N46">
        <v>2</v>
      </c>
      <c r="O46">
        <v>2</v>
      </c>
      <c r="P46">
        <v>12</v>
      </c>
      <c r="Q46">
        <v>5</v>
      </c>
      <c r="R46">
        <v>0</v>
      </c>
      <c r="S46">
        <v>0</v>
      </c>
      <c r="T46">
        <v>0</v>
      </c>
      <c r="U46">
        <v>0</v>
      </c>
      <c r="V46">
        <v>0</v>
      </c>
      <c r="W46">
        <v>0</v>
      </c>
      <c r="X46">
        <v>3</v>
      </c>
      <c r="Y46">
        <v>11</v>
      </c>
      <c r="Z46">
        <v>0</v>
      </c>
      <c r="AA46">
        <v>52</v>
      </c>
      <c r="AB46">
        <v>2576</v>
      </c>
      <c r="AC46">
        <v>1</v>
      </c>
      <c r="AD46">
        <v>0</v>
      </c>
      <c r="AE46">
        <v>0</v>
      </c>
      <c r="AF46">
        <v>0</v>
      </c>
      <c r="AG46">
        <v>0</v>
      </c>
      <c r="AH46">
        <v>0</v>
      </c>
      <c r="AI46">
        <v>0</v>
      </c>
      <c r="AJ46">
        <v>0</v>
      </c>
      <c r="AK46">
        <v>0</v>
      </c>
      <c r="AL46">
        <v>1</v>
      </c>
      <c r="AM46" s="3">
        <f>SUM(tbl_Data[[#This Row],[Amt_Wines]:[Amt_GoldProds]])</f>
        <v>1173</v>
      </c>
      <c r="AN46" s="3">
        <v>1001</v>
      </c>
      <c r="AO46">
        <v>0</v>
      </c>
      <c r="AP46" t="str" cm="1">
        <f t="array" ref="AP46">_xlfn.IFS(tbl_Data[[#This Row],[marital_Divorced]]=1,"Divorced",tbl_Data[[#This Row],[marital_Married]]=1,"Married",tbl_Data[[#This Row],[marital_Single]]=1,"Single",tbl_Data[[#This Row],[marital_Together]]=1,"Together",tbl_Data[[#This Row],[marital_Widow]]=1,"Widowed")</f>
        <v>Divorced</v>
      </c>
      <c r="AQ46" s="3" t="str">
        <f>IF(tbl_Data[[#This Row],[Marital Status]]=tbl_Data[[#Headers],[Single]],tbl_Data[[#This Row],[Amt_Wines]],"")</f>
        <v/>
      </c>
      <c r="AR46" s="3" t="str">
        <f>IF(tbl_Data[[#This Row],[Marital Status]]=tbl_Data[[#Headers],[Together]],tbl_Data[[#This Row],[Amt_Wines]],"")</f>
        <v/>
      </c>
      <c r="AS46" s="3" t="str">
        <f>IF(tbl_Data[[#This Row],[Marital Status]]=tbl_Data[[#Headers],[Married]],tbl_Data[[#This Row],[Amt_Wines]],"")</f>
        <v/>
      </c>
      <c r="AT46" s="3" t="str">
        <f>IF(tbl_Data[[#This Row],[Marital Status]]=tbl_Data[[#Headers],[Widow]],tbl_Data[[#This Row],[Amt_Wines]],"")</f>
        <v/>
      </c>
      <c r="AU46" s="3">
        <f>IF(tbl_Data[[#This Row],[Marital Status]]=tbl_Data[[#Headers],[Divorced]],tbl_Data[[#This Row],[Amt_Wines]],"")</f>
        <v>866</v>
      </c>
    </row>
    <row r="47" spans="1:47" x14ac:dyDescent="0.45">
      <c r="A47" t="s">
        <v>565</v>
      </c>
      <c r="B47" s="3">
        <v>63998</v>
      </c>
      <c r="C47">
        <v>0</v>
      </c>
      <c r="D47">
        <v>0</v>
      </c>
      <c r="E47">
        <f t="shared" si="0"/>
        <v>0</v>
      </c>
      <c r="F47">
        <v>42</v>
      </c>
      <c r="G47" s="3">
        <v>176</v>
      </c>
      <c r="H47" s="3">
        <v>29</v>
      </c>
      <c r="I47" s="3">
        <v>818</v>
      </c>
      <c r="J47" s="3">
        <v>0</v>
      </c>
      <c r="K47" s="3">
        <v>33</v>
      </c>
      <c r="L47" s="3">
        <v>112</v>
      </c>
      <c r="M47">
        <v>1</v>
      </c>
      <c r="N47">
        <v>7</v>
      </c>
      <c r="O47">
        <v>6</v>
      </c>
      <c r="P47">
        <v>11</v>
      </c>
      <c r="Q47">
        <v>4</v>
      </c>
      <c r="R47">
        <v>0</v>
      </c>
      <c r="S47">
        <v>0</v>
      </c>
      <c r="T47">
        <v>0</v>
      </c>
      <c r="U47">
        <v>0</v>
      </c>
      <c r="V47">
        <v>0</v>
      </c>
      <c r="W47">
        <v>0</v>
      </c>
      <c r="X47">
        <v>3</v>
      </c>
      <c r="Y47">
        <v>11</v>
      </c>
      <c r="Z47">
        <v>1</v>
      </c>
      <c r="AA47">
        <v>68</v>
      </c>
      <c r="AB47">
        <v>2350</v>
      </c>
      <c r="AC47">
        <v>1</v>
      </c>
      <c r="AD47">
        <v>0</v>
      </c>
      <c r="AE47">
        <v>0</v>
      </c>
      <c r="AF47">
        <v>0</v>
      </c>
      <c r="AG47">
        <v>0</v>
      </c>
      <c r="AH47">
        <v>1</v>
      </c>
      <c r="AI47">
        <v>0</v>
      </c>
      <c r="AJ47">
        <v>0</v>
      </c>
      <c r="AK47">
        <v>0</v>
      </c>
      <c r="AL47">
        <v>0</v>
      </c>
      <c r="AM47" s="3">
        <f>SUM(tbl_Data[[#This Row],[Amt_Wines]:[Amt_GoldProds]])</f>
        <v>1168</v>
      </c>
      <c r="AN47" s="3">
        <v>944</v>
      </c>
      <c r="AO47">
        <v>0</v>
      </c>
      <c r="AP47" t="str" cm="1">
        <f t="array" ref="AP47">_xlfn.IFS(tbl_Data[[#This Row],[marital_Divorced]]=1,"Divorced",tbl_Data[[#This Row],[marital_Married]]=1,"Married",tbl_Data[[#This Row],[marital_Single]]=1,"Single",tbl_Data[[#This Row],[marital_Together]]=1,"Together",tbl_Data[[#This Row],[marital_Widow]]=1,"Widowed")</f>
        <v>Divorced</v>
      </c>
      <c r="AQ47" s="3" t="str">
        <f>IF(tbl_Data[[#This Row],[Marital Status]]=tbl_Data[[#Headers],[Single]],tbl_Data[[#This Row],[Amt_Wines]],"")</f>
        <v/>
      </c>
      <c r="AR47" s="3" t="str">
        <f>IF(tbl_Data[[#This Row],[Marital Status]]=tbl_Data[[#Headers],[Together]],tbl_Data[[#This Row],[Amt_Wines]],"")</f>
        <v/>
      </c>
      <c r="AS47" s="3" t="str">
        <f>IF(tbl_Data[[#This Row],[Marital Status]]=tbl_Data[[#Headers],[Married]],tbl_Data[[#This Row],[Amt_Wines]],"")</f>
        <v/>
      </c>
      <c r="AT47" s="3" t="str">
        <f>IF(tbl_Data[[#This Row],[Marital Status]]=tbl_Data[[#Headers],[Widow]],tbl_Data[[#This Row],[Amt_Wines]],"")</f>
        <v/>
      </c>
      <c r="AU47" s="3">
        <f>IF(tbl_Data[[#This Row],[Marital Status]]=tbl_Data[[#Headers],[Divorced]],tbl_Data[[#This Row],[Amt_Wines]],"")</f>
        <v>176</v>
      </c>
    </row>
    <row r="48" spans="1:47" x14ac:dyDescent="0.45">
      <c r="A48" t="s">
        <v>574</v>
      </c>
      <c r="B48" s="3">
        <v>76773</v>
      </c>
      <c r="C48">
        <v>0</v>
      </c>
      <c r="D48">
        <v>0</v>
      </c>
      <c r="E48">
        <f t="shared" si="0"/>
        <v>0</v>
      </c>
      <c r="F48">
        <v>79</v>
      </c>
      <c r="G48" s="3">
        <v>516</v>
      </c>
      <c r="H48" s="3">
        <v>56</v>
      </c>
      <c r="I48" s="3">
        <v>449</v>
      </c>
      <c r="J48" s="3">
        <v>86</v>
      </c>
      <c r="K48" s="3">
        <v>33</v>
      </c>
      <c r="L48" s="3">
        <v>16</v>
      </c>
      <c r="M48">
        <v>1</v>
      </c>
      <c r="N48">
        <v>2</v>
      </c>
      <c r="O48">
        <v>2</v>
      </c>
      <c r="P48">
        <v>11</v>
      </c>
      <c r="Q48">
        <v>1</v>
      </c>
      <c r="R48">
        <v>0</v>
      </c>
      <c r="S48">
        <v>0</v>
      </c>
      <c r="T48">
        <v>0</v>
      </c>
      <c r="U48">
        <v>0</v>
      </c>
      <c r="V48">
        <v>0</v>
      </c>
      <c r="W48">
        <v>0</v>
      </c>
      <c r="X48">
        <v>3</v>
      </c>
      <c r="Y48">
        <v>11</v>
      </c>
      <c r="Z48">
        <v>0</v>
      </c>
      <c r="AA48">
        <v>66</v>
      </c>
      <c r="AB48">
        <v>2648</v>
      </c>
      <c r="AC48">
        <v>1</v>
      </c>
      <c r="AD48">
        <v>0</v>
      </c>
      <c r="AE48">
        <v>0</v>
      </c>
      <c r="AF48">
        <v>0</v>
      </c>
      <c r="AG48">
        <v>0</v>
      </c>
      <c r="AH48">
        <v>0</v>
      </c>
      <c r="AI48">
        <v>0</v>
      </c>
      <c r="AJ48">
        <v>1</v>
      </c>
      <c r="AK48">
        <v>0</v>
      </c>
      <c r="AL48">
        <v>0</v>
      </c>
      <c r="AM48" s="3">
        <f>SUM(tbl_Data[[#This Row],[Amt_Wines]:[Amt_GoldProds]])</f>
        <v>1156</v>
      </c>
      <c r="AN48" s="3">
        <v>1124</v>
      </c>
      <c r="AO48">
        <v>0</v>
      </c>
      <c r="AP48" t="str" cm="1">
        <f t="array" ref="AP48">_xlfn.IFS(tbl_Data[[#This Row],[marital_Divorced]]=1,"Divorced",tbl_Data[[#This Row],[marital_Married]]=1,"Married",tbl_Data[[#This Row],[marital_Single]]=1,"Single",tbl_Data[[#This Row],[marital_Together]]=1,"Together",tbl_Data[[#This Row],[marital_Widow]]=1,"Widowed")</f>
        <v>Divorced</v>
      </c>
      <c r="AQ48" s="3" t="str">
        <f>IF(tbl_Data[[#This Row],[Marital Status]]=tbl_Data[[#Headers],[Single]],tbl_Data[[#This Row],[Amt_Wines]],"")</f>
        <v/>
      </c>
      <c r="AR48" s="3" t="str">
        <f>IF(tbl_Data[[#This Row],[Marital Status]]=tbl_Data[[#Headers],[Together]],tbl_Data[[#This Row],[Amt_Wines]],"")</f>
        <v/>
      </c>
      <c r="AS48" s="3" t="str">
        <f>IF(tbl_Data[[#This Row],[Marital Status]]=tbl_Data[[#Headers],[Married]],tbl_Data[[#This Row],[Amt_Wines]],"")</f>
        <v/>
      </c>
      <c r="AT48" s="3" t="str">
        <f>IF(tbl_Data[[#This Row],[Marital Status]]=tbl_Data[[#Headers],[Widow]],tbl_Data[[#This Row],[Amt_Wines]],"")</f>
        <v/>
      </c>
      <c r="AU48" s="3">
        <f>IF(tbl_Data[[#This Row],[Marital Status]]=tbl_Data[[#Headers],[Divorced]],tbl_Data[[#This Row],[Amt_Wines]],"")</f>
        <v>516</v>
      </c>
    </row>
    <row r="49" spans="1:47" x14ac:dyDescent="0.45">
      <c r="A49" t="s">
        <v>577</v>
      </c>
      <c r="B49" s="3">
        <v>87305</v>
      </c>
      <c r="C49">
        <v>0</v>
      </c>
      <c r="D49">
        <v>0</v>
      </c>
      <c r="E49">
        <f t="shared" si="0"/>
        <v>0</v>
      </c>
      <c r="F49">
        <v>19</v>
      </c>
      <c r="G49" s="3">
        <v>345</v>
      </c>
      <c r="H49" s="3">
        <v>25</v>
      </c>
      <c r="I49" s="3">
        <v>501</v>
      </c>
      <c r="J49" s="3">
        <v>63</v>
      </c>
      <c r="K49" s="3">
        <v>138</v>
      </c>
      <c r="L49" s="3">
        <v>80</v>
      </c>
      <c r="M49">
        <v>1</v>
      </c>
      <c r="N49">
        <v>5</v>
      </c>
      <c r="O49">
        <v>3</v>
      </c>
      <c r="P49">
        <v>8</v>
      </c>
      <c r="Q49">
        <v>2</v>
      </c>
      <c r="R49">
        <v>0</v>
      </c>
      <c r="S49">
        <v>0</v>
      </c>
      <c r="T49">
        <v>1</v>
      </c>
      <c r="U49">
        <v>0</v>
      </c>
      <c r="V49">
        <v>0</v>
      </c>
      <c r="W49">
        <v>0</v>
      </c>
      <c r="X49">
        <v>3</v>
      </c>
      <c r="Y49">
        <v>11</v>
      </c>
      <c r="Z49">
        <v>1</v>
      </c>
      <c r="AA49">
        <v>60</v>
      </c>
      <c r="AB49">
        <v>2803</v>
      </c>
      <c r="AC49">
        <v>1</v>
      </c>
      <c r="AD49">
        <v>0</v>
      </c>
      <c r="AE49">
        <v>0</v>
      </c>
      <c r="AF49">
        <v>0</v>
      </c>
      <c r="AG49">
        <v>0</v>
      </c>
      <c r="AH49">
        <v>1</v>
      </c>
      <c r="AI49">
        <v>0</v>
      </c>
      <c r="AJ49">
        <v>0</v>
      </c>
      <c r="AK49">
        <v>0</v>
      </c>
      <c r="AL49">
        <v>0</v>
      </c>
      <c r="AM49" s="3">
        <f>SUM(tbl_Data[[#This Row],[Amt_Wines]:[Amt_GoldProds]])</f>
        <v>1152</v>
      </c>
      <c r="AN49" s="3">
        <v>992</v>
      </c>
      <c r="AO49">
        <v>1</v>
      </c>
      <c r="AP49" t="str" cm="1">
        <f t="array" ref="AP49">_xlfn.IFS(tbl_Data[[#This Row],[marital_Divorced]]=1,"Divorced",tbl_Data[[#This Row],[marital_Married]]=1,"Married",tbl_Data[[#This Row],[marital_Single]]=1,"Single",tbl_Data[[#This Row],[marital_Together]]=1,"Together",tbl_Data[[#This Row],[marital_Widow]]=1,"Widowed")</f>
        <v>Divorced</v>
      </c>
      <c r="AQ49" s="3" t="str">
        <f>IF(tbl_Data[[#This Row],[Marital Status]]=tbl_Data[[#Headers],[Single]],tbl_Data[[#This Row],[Amt_Wines]],"")</f>
        <v/>
      </c>
      <c r="AR49" s="3" t="str">
        <f>IF(tbl_Data[[#This Row],[Marital Status]]=tbl_Data[[#Headers],[Together]],tbl_Data[[#This Row],[Amt_Wines]],"")</f>
        <v/>
      </c>
      <c r="AS49" s="3" t="str">
        <f>IF(tbl_Data[[#This Row],[Marital Status]]=tbl_Data[[#Headers],[Married]],tbl_Data[[#This Row],[Amt_Wines]],"")</f>
        <v/>
      </c>
      <c r="AT49" s="3" t="str">
        <f>IF(tbl_Data[[#This Row],[Marital Status]]=tbl_Data[[#Headers],[Widow]],tbl_Data[[#This Row],[Amt_Wines]],"")</f>
        <v/>
      </c>
      <c r="AU49" s="3">
        <f>IF(tbl_Data[[#This Row],[Marital Status]]=tbl_Data[[#Headers],[Divorced]],tbl_Data[[#This Row],[Amt_Wines]],"")</f>
        <v>345</v>
      </c>
    </row>
    <row r="50" spans="1:47" x14ac:dyDescent="0.45">
      <c r="A50" t="s">
        <v>580</v>
      </c>
      <c r="B50" s="3">
        <v>63693</v>
      </c>
      <c r="C50">
        <v>0</v>
      </c>
      <c r="D50">
        <v>1</v>
      </c>
      <c r="E50">
        <f t="shared" si="0"/>
        <v>1</v>
      </c>
      <c r="F50">
        <v>63</v>
      </c>
      <c r="G50" s="3">
        <v>587</v>
      </c>
      <c r="H50" s="3">
        <v>43</v>
      </c>
      <c r="I50" s="3">
        <v>337</v>
      </c>
      <c r="J50" s="3">
        <v>42</v>
      </c>
      <c r="K50" s="3">
        <v>87</v>
      </c>
      <c r="L50" s="3">
        <v>54</v>
      </c>
      <c r="M50">
        <v>3</v>
      </c>
      <c r="N50">
        <v>11</v>
      </c>
      <c r="O50">
        <v>6</v>
      </c>
      <c r="P50">
        <v>9</v>
      </c>
      <c r="Q50">
        <v>6</v>
      </c>
      <c r="R50">
        <v>0</v>
      </c>
      <c r="S50">
        <v>0</v>
      </c>
      <c r="T50">
        <v>0</v>
      </c>
      <c r="U50">
        <v>0</v>
      </c>
      <c r="V50">
        <v>0</v>
      </c>
      <c r="W50">
        <v>0</v>
      </c>
      <c r="X50">
        <v>3</v>
      </c>
      <c r="Y50">
        <v>11</v>
      </c>
      <c r="Z50">
        <v>0</v>
      </c>
      <c r="AA50">
        <v>42</v>
      </c>
      <c r="AB50">
        <v>2417</v>
      </c>
      <c r="AC50">
        <v>1</v>
      </c>
      <c r="AD50">
        <v>0</v>
      </c>
      <c r="AE50">
        <v>0</v>
      </c>
      <c r="AF50">
        <v>0</v>
      </c>
      <c r="AG50">
        <v>0</v>
      </c>
      <c r="AH50">
        <v>0</v>
      </c>
      <c r="AI50">
        <v>0</v>
      </c>
      <c r="AJ50">
        <v>1</v>
      </c>
      <c r="AK50">
        <v>0</v>
      </c>
      <c r="AL50">
        <v>0</v>
      </c>
      <c r="AM50" s="3">
        <f>SUM(tbl_Data[[#This Row],[Amt_Wines]:[Amt_GoldProds]])</f>
        <v>1150</v>
      </c>
      <c r="AN50" s="3">
        <v>1042</v>
      </c>
      <c r="AO50">
        <v>0</v>
      </c>
      <c r="AP50" t="str" cm="1">
        <f t="array" ref="AP50">_xlfn.IFS(tbl_Data[[#This Row],[marital_Divorced]]=1,"Divorced",tbl_Data[[#This Row],[marital_Married]]=1,"Married",tbl_Data[[#This Row],[marital_Single]]=1,"Single",tbl_Data[[#This Row],[marital_Together]]=1,"Together",tbl_Data[[#This Row],[marital_Widow]]=1,"Widowed")</f>
        <v>Divorced</v>
      </c>
      <c r="AQ50" s="3" t="str">
        <f>IF(tbl_Data[[#This Row],[Marital Status]]=tbl_Data[[#Headers],[Single]],tbl_Data[[#This Row],[Amt_Wines]],"")</f>
        <v/>
      </c>
      <c r="AR50" s="3" t="str">
        <f>IF(tbl_Data[[#This Row],[Marital Status]]=tbl_Data[[#Headers],[Together]],tbl_Data[[#This Row],[Amt_Wines]],"")</f>
        <v/>
      </c>
      <c r="AS50" s="3" t="str">
        <f>IF(tbl_Data[[#This Row],[Marital Status]]=tbl_Data[[#Headers],[Married]],tbl_Data[[#This Row],[Amt_Wines]],"")</f>
        <v/>
      </c>
      <c r="AT50" s="3" t="str">
        <f>IF(tbl_Data[[#This Row],[Marital Status]]=tbl_Data[[#Headers],[Widow]],tbl_Data[[#This Row],[Amt_Wines]],"")</f>
        <v/>
      </c>
      <c r="AU50" s="3">
        <f>IF(tbl_Data[[#This Row],[Marital Status]]=tbl_Data[[#Headers],[Divorced]],tbl_Data[[#This Row],[Amt_Wines]],"")</f>
        <v>587</v>
      </c>
    </row>
    <row r="51" spans="1:47" x14ac:dyDescent="0.45">
      <c r="A51" t="s">
        <v>608</v>
      </c>
      <c r="B51" s="3">
        <v>102692</v>
      </c>
      <c r="C51">
        <v>0</v>
      </c>
      <c r="D51">
        <v>0</v>
      </c>
      <c r="E51">
        <f t="shared" si="0"/>
        <v>0</v>
      </c>
      <c r="F51">
        <v>5</v>
      </c>
      <c r="G51" s="3">
        <v>168</v>
      </c>
      <c r="H51" s="3">
        <v>148</v>
      </c>
      <c r="I51" s="3">
        <v>444</v>
      </c>
      <c r="J51" s="3">
        <v>32</v>
      </c>
      <c r="K51" s="3">
        <v>172</v>
      </c>
      <c r="L51" s="3">
        <v>148</v>
      </c>
      <c r="M51">
        <v>1</v>
      </c>
      <c r="N51">
        <v>6</v>
      </c>
      <c r="O51">
        <v>9</v>
      </c>
      <c r="P51">
        <v>13</v>
      </c>
      <c r="Q51">
        <v>2</v>
      </c>
      <c r="R51">
        <v>0</v>
      </c>
      <c r="S51">
        <v>1</v>
      </c>
      <c r="T51">
        <v>1</v>
      </c>
      <c r="U51">
        <v>1</v>
      </c>
      <c r="V51">
        <v>1</v>
      </c>
      <c r="W51">
        <v>0</v>
      </c>
      <c r="X51">
        <v>3</v>
      </c>
      <c r="Y51">
        <v>11</v>
      </c>
      <c r="Z51">
        <v>1</v>
      </c>
      <c r="AA51">
        <v>46</v>
      </c>
      <c r="AB51">
        <v>2609</v>
      </c>
      <c r="AC51">
        <v>1</v>
      </c>
      <c r="AD51">
        <v>0</v>
      </c>
      <c r="AE51">
        <v>0</v>
      </c>
      <c r="AF51">
        <v>0</v>
      </c>
      <c r="AG51">
        <v>0</v>
      </c>
      <c r="AH51">
        <v>0</v>
      </c>
      <c r="AI51">
        <v>0</v>
      </c>
      <c r="AJ51">
        <v>1</v>
      </c>
      <c r="AK51">
        <v>0</v>
      </c>
      <c r="AL51">
        <v>0</v>
      </c>
      <c r="AM51" s="3">
        <f>SUM(tbl_Data[[#This Row],[Amt_Wines]:[Amt_GoldProds]])</f>
        <v>1112</v>
      </c>
      <c r="AN51" s="3">
        <v>816</v>
      </c>
      <c r="AO51">
        <v>4</v>
      </c>
      <c r="AP51" t="str" cm="1">
        <f t="array" ref="AP51">_xlfn.IFS(tbl_Data[[#This Row],[marital_Divorced]]=1,"Divorced",tbl_Data[[#This Row],[marital_Married]]=1,"Married",tbl_Data[[#This Row],[marital_Single]]=1,"Single",tbl_Data[[#This Row],[marital_Together]]=1,"Together",tbl_Data[[#This Row],[marital_Widow]]=1,"Widowed")</f>
        <v>Divorced</v>
      </c>
      <c r="AQ51" s="3" t="str">
        <f>IF(tbl_Data[[#This Row],[Marital Status]]=tbl_Data[[#Headers],[Single]],tbl_Data[[#This Row],[Amt_Wines]],"")</f>
        <v/>
      </c>
      <c r="AR51" s="3" t="str">
        <f>IF(tbl_Data[[#This Row],[Marital Status]]=tbl_Data[[#Headers],[Together]],tbl_Data[[#This Row],[Amt_Wines]],"")</f>
        <v/>
      </c>
      <c r="AS51" s="3" t="str">
        <f>IF(tbl_Data[[#This Row],[Marital Status]]=tbl_Data[[#Headers],[Married]],tbl_Data[[#This Row],[Amt_Wines]],"")</f>
        <v/>
      </c>
      <c r="AT51" s="3" t="str">
        <f>IF(tbl_Data[[#This Row],[Marital Status]]=tbl_Data[[#Headers],[Widow]],tbl_Data[[#This Row],[Amt_Wines]],"")</f>
        <v/>
      </c>
      <c r="AU51" s="3">
        <f>IF(tbl_Data[[#This Row],[Marital Status]]=tbl_Data[[#Headers],[Divorced]],tbl_Data[[#This Row],[Amt_Wines]],"")</f>
        <v>168</v>
      </c>
    </row>
    <row r="52" spans="1:47" x14ac:dyDescent="0.45">
      <c r="A52" t="s">
        <v>613</v>
      </c>
      <c r="B52" s="3">
        <v>51537</v>
      </c>
      <c r="C52">
        <v>0</v>
      </c>
      <c r="D52">
        <v>1</v>
      </c>
      <c r="E52">
        <f t="shared" si="0"/>
        <v>1</v>
      </c>
      <c r="F52">
        <v>27</v>
      </c>
      <c r="G52" s="3">
        <v>787</v>
      </c>
      <c r="H52" s="3">
        <v>20</v>
      </c>
      <c r="I52" s="3">
        <v>204</v>
      </c>
      <c r="J52" s="3">
        <v>0</v>
      </c>
      <c r="K52" s="3">
        <v>0</v>
      </c>
      <c r="L52" s="3">
        <v>92</v>
      </c>
      <c r="M52">
        <v>3</v>
      </c>
      <c r="N52">
        <v>2</v>
      </c>
      <c r="O52">
        <v>2</v>
      </c>
      <c r="P52">
        <v>11</v>
      </c>
      <c r="Q52">
        <v>8</v>
      </c>
      <c r="R52">
        <v>0</v>
      </c>
      <c r="S52">
        <v>0</v>
      </c>
      <c r="T52">
        <v>0</v>
      </c>
      <c r="U52">
        <v>0</v>
      </c>
      <c r="V52">
        <v>0</v>
      </c>
      <c r="W52">
        <v>0</v>
      </c>
      <c r="X52">
        <v>3</v>
      </c>
      <c r="Y52">
        <v>11</v>
      </c>
      <c r="Z52">
        <v>0</v>
      </c>
      <c r="AA52">
        <v>68</v>
      </c>
      <c r="AB52">
        <v>2726</v>
      </c>
      <c r="AC52">
        <v>1</v>
      </c>
      <c r="AD52">
        <v>0</v>
      </c>
      <c r="AE52">
        <v>0</v>
      </c>
      <c r="AF52">
        <v>0</v>
      </c>
      <c r="AG52">
        <v>0</v>
      </c>
      <c r="AH52">
        <v>0</v>
      </c>
      <c r="AI52">
        <v>0</v>
      </c>
      <c r="AJ52">
        <v>1</v>
      </c>
      <c r="AK52">
        <v>0</v>
      </c>
      <c r="AL52">
        <v>0</v>
      </c>
      <c r="AM52" s="3">
        <f>SUM(tbl_Data[[#This Row],[Amt_Wines]:[Amt_GoldProds]])</f>
        <v>1103</v>
      </c>
      <c r="AN52" s="3">
        <v>919</v>
      </c>
      <c r="AO52">
        <v>0</v>
      </c>
      <c r="AP52" t="str" cm="1">
        <f t="array" ref="AP52">_xlfn.IFS(tbl_Data[[#This Row],[marital_Divorced]]=1,"Divorced",tbl_Data[[#This Row],[marital_Married]]=1,"Married",tbl_Data[[#This Row],[marital_Single]]=1,"Single",tbl_Data[[#This Row],[marital_Together]]=1,"Together",tbl_Data[[#This Row],[marital_Widow]]=1,"Widowed")</f>
        <v>Divorced</v>
      </c>
      <c r="AQ52" s="3" t="str">
        <f>IF(tbl_Data[[#This Row],[Marital Status]]=tbl_Data[[#Headers],[Single]],tbl_Data[[#This Row],[Amt_Wines]],"")</f>
        <v/>
      </c>
      <c r="AR52" s="3" t="str">
        <f>IF(tbl_Data[[#This Row],[Marital Status]]=tbl_Data[[#Headers],[Together]],tbl_Data[[#This Row],[Amt_Wines]],"")</f>
        <v/>
      </c>
      <c r="AS52" s="3" t="str">
        <f>IF(tbl_Data[[#This Row],[Marital Status]]=tbl_Data[[#Headers],[Married]],tbl_Data[[#This Row],[Amt_Wines]],"")</f>
        <v/>
      </c>
      <c r="AT52" s="3" t="str">
        <f>IF(tbl_Data[[#This Row],[Marital Status]]=tbl_Data[[#Headers],[Widow]],tbl_Data[[#This Row],[Amt_Wines]],"")</f>
        <v/>
      </c>
      <c r="AU52" s="3">
        <f>IF(tbl_Data[[#This Row],[Marital Status]]=tbl_Data[[#Headers],[Divorced]],tbl_Data[[#This Row],[Amt_Wines]],"")</f>
        <v>787</v>
      </c>
    </row>
    <row r="53" spans="1:47" x14ac:dyDescent="0.45">
      <c r="A53" t="s">
        <v>615</v>
      </c>
      <c r="B53" s="3">
        <v>63033</v>
      </c>
      <c r="C53">
        <v>0</v>
      </c>
      <c r="D53">
        <v>0</v>
      </c>
      <c r="E53">
        <f t="shared" si="0"/>
        <v>0</v>
      </c>
      <c r="F53">
        <v>82</v>
      </c>
      <c r="G53" s="3">
        <v>194</v>
      </c>
      <c r="H53" s="3">
        <v>61</v>
      </c>
      <c r="I53" s="3">
        <v>480</v>
      </c>
      <c r="J53" s="3">
        <v>225</v>
      </c>
      <c r="K53" s="3">
        <v>112</v>
      </c>
      <c r="L53" s="3">
        <v>30</v>
      </c>
      <c r="M53">
        <v>1</v>
      </c>
      <c r="N53">
        <v>3</v>
      </c>
      <c r="O53">
        <v>4</v>
      </c>
      <c r="P53">
        <v>8</v>
      </c>
      <c r="Q53">
        <v>2</v>
      </c>
      <c r="R53">
        <v>0</v>
      </c>
      <c r="S53">
        <v>0</v>
      </c>
      <c r="T53">
        <v>0</v>
      </c>
      <c r="U53">
        <v>0</v>
      </c>
      <c r="V53">
        <v>0</v>
      </c>
      <c r="W53">
        <v>0</v>
      </c>
      <c r="X53">
        <v>3</v>
      </c>
      <c r="Y53">
        <v>11</v>
      </c>
      <c r="Z53">
        <v>0</v>
      </c>
      <c r="AA53">
        <v>61</v>
      </c>
      <c r="AB53">
        <v>2385</v>
      </c>
      <c r="AC53">
        <v>1</v>
      </c>
      <c r="AD53">
        <v>0</v>
      </c>
      <c r="AE53">
        <v>0</v>
      </c>
      <c r="AF53">
        <v>0</v>
      </c>
      <c r="AG53">
        <v>0</v>
      </c>
      <c r="AH53">
        <v>0</v>
      </c>
      <c r="AI53">
        <v>0</v>
      </c>
      <c r="AJ53">
        <v>1</v>
      </c>
      <c r="AK53">
        <v>0</v>
      </c>
      <c r="AL53">
        <v>0</v>
      </c>
      <c r="AM53" s="3">
        <f>SUM(tbl_Data[[#This Row],[Amt_Wines]:[Amt_GoldProds]])</f>
        <v>1102</v>
      </c>
      <c r="AN53" s="3">
        <v>1042</v>
      </c>
      <c r="AO53">
        <v>0</v>
      </c>
      <c r="AP53" t="str" cm="1">
        <f t="array" ref="AP53">_xlfn.IFS(tbl_Data[[#This Row],[marital_Divorced]]=1,"Divorced",tbl_Data[[#This Row],[marital_Married]]=1,"Married",tbl_Data[[#This Row],[marital_Single]]=1,"Single",tbl_Data[[#This Row],[marital_Together]]=1,"Together",tbl_Data[[#This Row],[marital_Widow]]=1,"Widowed")</f>
        <v>Divorced</v>
      </c>
      <c r="AQ53" s="3" t="str">
        <f>IF(tbl_Data[[#This Row],[Marital Status]]=tbl_Data[[#Headers],[Single]],tbl_Data[[#This Row],[Amt_Wines]],"")</f>
        <v/>
      </c>
      <c r="AR53" s="3" t="str">
        <f>IF(tbl_Data[[#This Row],[Marital Status]]=tbl_Data[[#Headers],[Together]],tbl_Data[[#This Row],[Amt_Wines]],"")</f>
        <v/>
      </c>
      <c r="AS53" s="3" t="str">
        <f>IF(tbl_Data[[#This Row],[Marital Status]]=tbl_Data[[#Headers],[Married]],tbl_Data[[#This Row],[Amt_Wines]],"")</f>
        <v/>
      </c>
      <c r="AT53" s="3" t="str">
        <f>IF(tbl_Data[[#This Row],[Marital Status]]=tbl_Data[[#Headers],[Widow]],tbl_Data[[#This Row],[Amt_Wines]],"")</f>
        <v/>
      </c>
      <c r="AU53" s="3">
        <f>IF(tbl_Data[[#This Row],[Marital Status]]=tbl_Data[[#Headers],[Divorced]],tbl_Data[[#This Row],[Amt_Wines]],"")</f>
        <v>194</v>
      </c>
    </row>
    <row r="54" spans="1:47" x14ac:dyDescent="0.45">
      <c r="A54" t="s">
        <v>624</v>
      </c>
      <c r="B54" s="3">
        <v>70287</v>
      </c>
      <c r="C54">
        <v>0</v>
      </c>
      <c r="D54">
        <v>0</v>
      </c>
      <c r="E54">
        <f t="shared" si="0"/>
        <v>0</v>
      </c>
      <c r="F54">
        <v>30</v>
      </c>
      <c r="G54" s="3">
        <v>295</v>
      </c>
      <c r="H54" s="3">
        <v>35</v>
      </c>
      <c r="I54" s="3">
        <v>482</v>
      </c>
      <c r="J54" s="3">
        <v>121</v>
      </c>
      <c r="K54" s="3">
        <v>120</v>
      </c>
      <c r="L54" s="3">
        <v>40</v>
      </c>
      <c r="M54">
        <v>1</v>
      </c>
      <c r="N54">
        <v>5</v>
      </c>
      <c r="O54">
        <v>5</v>
      </c>
      <c r="P54">
        <v>10</v>
      </c>
      <c r="Q54">
        <v>3</v>
      </c>
      <c r="R54">
        <v>0</v>
      </c>
      <c r="S54">
        <v>0</v>
      </c>
      <c r="T54">
        <v>0</v>
      </c>
      <c r="U54">
        <v>0</v>
      </c>
      <c r="V54">
        <v>0</v>
      </c>
      <c r="W54">
        <v>0</v>
      </c>
      <c r="X54">
        <v>3</v>
      </c>
      <c r="Y54">
        <v>11</v>
      </c>
      <c r="Z54">
        <v>1</v>
      </c>
      <c r="AA54">
        <v>54</v>
      </c>
      <c r="AB54">
        <v>2612</v>
      </c>
      <c r="AC54">
        <v>1</v>
      </c>
      <c r="AD54">
        <v>0</v>
      </c>
      <c r="AE54">
        <v>0</v>
      </c>
      <c r="AF54">
        <v>0</v>
      </c>
      <c r="AG54">
        <v>0</v>
      </c>
      <c r="AH54">
        <v>0</v>
      </c>
      <c r="AI54">
        <v>0</v>
      </c>
      <c r="AJ54">
        <v>1</v>
      </c>
      <c r="AK54">
        <v>0</v>
      </c>
      <c r="AL54">
        <v>0</v>
      </c>
      <c r="AM54" s="3">
        <f>SUM(tbl_Data[[#This Row],[Amt_Wines]:[Amt_GoldProds]])</f>
        <v>1093</v>
      </c>
      <c r="AN54" s="3">
        <v>1013</v>
      </c>
      <c r="AO54">
        <v>0</v>
      </c>
      <c r="AP54" t="str" cm="1">
        <f t="array" ref="AP54">_xlfn.IFS(tbl_Data[[#This Row],[marital_Divorced]]=1,"Divorced",tbl_Data[[#This Row],[marital_Married]]=1,"Married",tbl_Data[[#This Row],[marital_Single]]=1,"Single",tbl_Data[[#This Row],[marital_Together]]=1,"Together",tbl_Data[[#This Row],[marital_Widow]]=1,"Widowed")</f>
        <v>Divorced</v>
      </c>
      <c r="AQ54" s="3" t="str">
        <f>IF(tbl_Data[[#This Row],[Marital Status]]=tbl_Data[[#Headers],[Single]],tbl_Data[[#This Row],[Amt_Wines]],"")</f>
        <v/>
      </c>
      <c r="AR54" s="3" t="str">
        <f>IF(tbl_Data[[#This Row],[Marital Status]]=tbl_Data[[#Headers],[Together]],tbl_Data[[#This Row],[Amt_Wines]],"")</f>
        <v/>
      </c>
      <c r="AS54" s="3" t="str">
        <f>IF(tbl_Data[[#This Row],[Marital Status]]=tbl_Data[[#Headers],[Married]],tbl_Data[[#This Row],[Amt_Wines]],"")</f>
        <v/>
      </c>
      <c r="AT54" s="3" t="str">
        <f>IF(tbl_Data[[#This Row],[Marital Status]]=tbl_Data[[#Headers],[Widow]],tbl_Data[[#This Row],[Amt_Wines]],"")</f>
        <v/>
      </c>
      <c r="AU54" s="3">
        <f>IF(tbl_Data[[#This Row],[Marital Status]]=tbl_Data[[#Headers],[Divorced]],tbl_Data[[#This Row],[Amt_Wines]],"")</f>
        <v>295</v>
      </c>
    </row>
    <row r="55" spans="1:47" x14ac:dyDescent="0.45">
      <c r="A55" t="s">
        <v>636</v>
      </c>
      <c r="B55" s="3">
        <v>70647</v>
      </c>
      <c r="C55">
        <v>0</v>
      </c>
      <c r="D55">
        <v>1</v>
      </c>
      <c r="E55">
        <f t="shared" si="0"/>
        <v>1</v>
      </c>
      <c r="F55">
        <v>65</v>
      </c>
      <c r="G55" s="3">
        <v>561</v>
      </c>
      <c r="H55" s="3">
        <v>85</v>
      </c>
      <c r="I55" s="3">
        <v>171</v>
      </c>
      <c r="J55" s="3">
        <v>25</v>
      </c>
      <c r="K55" s="3">
        <v>123</v>
      </c>
      <c r="L55" s="3">
        <v>114</v>
      </c>
      <c r="M55">
        <v>2</v>
      </c>
      <c r="N55">
        <v>4</v>
      </c>
      <c r="O55">
        <v>7</v>
      </c>
      <c r="P55">
        <v>13</v>
      </c>
      <c r="Q55">
        <v>2</v>
      </c>
      <c r="R55">
        <v>0</v>
      </c>
      <c r="S55">
        <v>0</v>
      </c>
      <c r="T55">
        <v>0</v>
      </c>
      <c r="U55">
        <v>0</v>
      </c>
      <c r="V55">
        <v>0</v>
      </c>
      <c r="W55">
        <v>0</v>
      </c>
      <c r="X55">
        <v>3</v>
      </c>
      <c r="Y55">
        <v>11</v>
      </c>
      <c r="Z55">
        <v>0</v>
      </c>
      <c r="AA55">
        <v>53</v>
      </c>
      <c r="AB55">
        <v>2805</v>
      </c>
      <c r="AC55">
        <v>1</v>
      </c>
      <c r="AD55">
        <v>0</v>
      </c>
      <c r="AE55">
        <v>0</v>
      </c>
      <c r="AF55">
        <v>0</v>
      </c>
      <c r="AG55">
        <v>0</v>
      </c>
      <c r="AH55">
        <v>0</v>
      </c>
      <c r="AI55">
        <v>0</v>
      </c>
      <c r="AJ55">
        <v>1</v>
      </c>
      <c r="AK55">
        <v>0</v>
      </c>
      <c r="AL55">
        <v>0</v>
      </c>
      <c r="AM55" s="3">
        <f>SUM(tbl_Data[[#This Row],[Amt_Wines]:[Amt_GoldProds]])</f>
        <v>1079</v>
      </c>
      <c r="AN55" s="3">
        <v>851</v>
      </c>
      <c r="AO55">
        <v>0</v>
      </c>
      <c r="AP55" t="str" cm="1">
        <f t="array" ref="AP55">_xlfn.IFS(tbl_Data[[#This Row],[marital_Divorced]]=1,"Divorced",tbl_Data[[#This Row],[marital_Married]]=1,"Married",tbl_Data[[#This Row],[marital_Single]]=1,"Single",tbl_Data[[#This Row],[marital_Together]]=1,"Together",tbl_Data[[#This Row],[marital_Widow]]=1,"Widowed")</f>
        <v>Divorced</v>
      </c>
      <c r="AQ55" s="3" t="str">
        <f>IF(tbl_Data[[#This Row],[Marital Status]]=tbl_Data[[#Headers],[Single]],tbl_Data[[#This Row],[Amt_Wines]],"")</f>
        <v/>
      </c>
      <c r="AR55" s="3" t="str">
        <f>IF(tbl_Data[[#This Row],[Marital Status]]=tbl_Data[[#Headers],[Together]],tbl_Data[[#This Row],[Amt_Wines]],"")</f>
        <v/>
      </c>
      <c r="AS55" s="3" t="str">
        <f>IF(tbl_Data[[#This Row],[Marital Status]]=tbl_Data[[#Headers],[Married]],tbl_Data[[#This Row],[Amt_Wines]],"")</f>
        <v/>
      </c>
      <c r="AT55" s="3" t="str">
        <f>IF(tbl_Data[[#This Row],[Marital Status]]=tbl_Data[[#Headers],[Widow]],tbl_Data[[#This Row],[Amt_Wines]],"")</f>
        <v/>
      </c>
      <c r="AU55" s="3">
        <f>IF(tbl_Data[[#This Row],[Marital Status]]=tbl_Data[[#Headers],[Divorced]],tbl_Data[[#This Row],[Amt_Wines]],"")</f>
        <v>561</v>
      </c>
    </row>
    <row r="56" spans="1:47" x14ac:dyDescent="0.45">
      <c r="A56" t="s">
        <v>642</v>
      </c>
      <c r="B56" s="3">
        <v>60161</v>
      </c>
      <c r="C56">
        <v>0</v>
      </c>
      <c r="D56">
        <v>1</v>
      </c>
      <c r="E56">
        <f t="shared" si="0"/>
        <v>1</v>
      </c>
      <c r="F56">
        <v>17</v>
      </c>
      <c r="G56" s="3">
        <v>584</v>
      </c>
      <c r="H56" s="3">
        <v>44</v>
      </c>
      <c r="I56" s="3">
        <v>212</v>
      </c>
      <c r="J56" s="3">
        <v>46</v>
      </c>
      <c r="K56" s="3">
        <v>8</v>
      </c>
      <c r="L56" s="3">
        <v>177</v>
      </c>
      <c r="M56">
        <v>3</v>
      </c>
      <c r="N56">
        <v>11</v>
      </c>
      <c r="O56">
        <v>4</v>
      </c>
      <c r="P56">
        <v>8</v>
      </c>
      <c r="Q56">
        <v>8</v>
      </c>
      <c r="R56">
        <v>0</v>
      </c>
      <c r="S56">
        <v>0</v>
      </c>
      <c r="T56">
        <v>0</v>
      </c>
      <c r="U56">
        <v>0</v>
      </c>
      <c r="V56">
        <v>0</v>
      </c>
      <c r="W56">
        <v>0</v>
      </c>
      <c r="X56">
        <v>3</v>
      </c>
      <c r="Y56">
        <v>11</v>
      </c>
      <c r="Z56">
        <v>0</v>
      </c>
      <c r="AA56">
        <v>55</v>
      </c>
      <c r="AB56">
        <v>2773</v>
      </c>
      <c r="AC56">
        <v>1</v>
      </c>
      <c r="AD56">
        <v>0</v>
      </c>
      <c r="AE56">
        <v>0</v>
      </c>
      <c r="AF56">
        <v>0</v>
      </c>
      <c r="AG56">
        <v>0</v>
      </c>
      <c r="AH56">
        <v>1</v>
      </c>
      <c r="AI56">
        <v>0</v>
      </c>
      <c r="AJ56">
        <v>0</v>
      </c>
      <c r="AK56">
        <v>0</v>
      </c>
      <c r="AL56">
        <v>0</v>
      </c>
      <c r="AM56" s="3">
        <f>SUM(tbl_Data[[#This Row],[Amt_Wines]:[Amt_GoldProds]])</f>
        <v>1071</v>
      </c>
      <c r="AN56" s="3">
        <v>717</v>
      </c>
      <c r="AO56">
        <v>0</v>
      </c>
      <c r="AP56" t="str" cm="1">
        <f t="array" ref="AP56">_xlfn.IFS(tbl_Data[[#This Row],[marital_Divorced]]=1,"Divorced",tbl_Data[[#This Row],[marital_Married]]=1,"Married",tbl_Data[[#This Row],[marital_Single]]=1,"Single",tbl_Data[[#This Row],[marital_Together]]=1,"Together",tbl_Data[[#This Row],[marital_Widow]]=1,"Widowed")</f>
        <v>Divorced</v>
      </c>
      <c r="AQ56" s="3" t="str">
        <f>IF(tbl_Data[[#This Row],[Marital Status]]=tbl_Data[[#Headers],[Single]],tbl_Data[[#This Row],[Amt_Wines]],"")</f>
        <v/>
      </c>
      <c r="AR56" s="3" t="str">
        <f>IF(tbl_Data[[#This Row],[Marital Status]]=tbl_Data[[#Headers],[Together]],tbl_Data[[#This Row],[Amt_Wines]],"")</f>
        <v/>
      </c>
      <c r="AS56" s="3" t="str">
        <f>IF(tbl_Data[[#This Row],[Marital Status]]=tbl_Data[[#Headers],[Married]],tbl_Data[[#This Row],[Amt_Wines]],"")</f>
        <v/>
      </c>
      <c r="AT56" s="3" t="str">
        <f>IF(tbl_Data[[#This Row],[Marital Status]]=tbl_Data[[#Headers],[Widow]],tbl_Data[[#This Row],[Amt_Wines]],"")</f>
        <v/>
      </c>
      <c r="AU56" s="3">
        <f>IF(tbl_Data[[#This Row],[Marital Status]]=tbl_Data[[#Headers],[Divorced]],tbl_Data[[#This Row],[Amt_Wines]],"")</f>
        <v>584</v>
      </c>
    </row>
    <row r="57" spans="1:47" x14ac:dyDescent="0.45">
      <c r="A57" t="s">
        <v>650</v>
      </c>
      <c r="B57" s="3">
        <v>76982</v>
      </c>
      <c r="C57">
        <v>0</v>
      </c>
      <c r="D57">
        <v>0</v>
      </c>
      <c r="E57">
        <f t="shared" si="0"/>
        <v>0</v>
      </c>
      <c r="F57">
        <v>19</v>
      </c>
      <c r="G57" s="3">
        <v>464</v>
      </c>
      <c r="H57" s="3">
        <v>151</v>
      </c>
      <c r="I57" s="3">
        <v>292</v>
      </c>
      <c r="J57" s="3">
        <v>65</v>
      </c>
      <c r="K57" s="3">
        <v>60</v>
      </c>
      <c r="L57" s="3">
        <v>30</v>
      </c>
      <c r="M57">
        <v>1</v>
      </c>
      <c r="N57">
        <v>8</v>
      </c>
      <c r="O57">
        <v>3</v>
      </c>
      <c r="P57">
        <v>4</v>
      </c>
      <c r="Q57">
        <v>4</v>
      </c>
      <c r="R57">
        <v>0</v>
      </c>
      <c r="S57">
        <v>0</v>
      </c>
      <c r="T57">
        <v>1</v>
      </c>
      <c r="U57">
        <v>0</v>
      </c>
      <c r="V57">
        <v>0</v>
      </c>
      <c r="W57">
        <v>0</v>
      </c>
      <c r="X57">
        <v>3</v>
      </c>
      <c r="Y57">
        <v>11</v>
      </c>
      <c r="Z57">
        <v>1</v>
      </c>
      <c r="AA57">
        <v>53</v>
      </c>
      <c r="AB57">
        <v>2293</v>
      </c>
      <c r="AC57">
        <v>1</v>
      </c>
      <c r="AD57">
        <v>0</v>
      </c>
      <c r="AE57">
        <v>0</v>
      </c>
      <c r="AF57">
        <v>0</v>
      </c>
      <c r="AG57">
        <v>0</v>
      </c>
      <c r="AH57">
        <v>0</v>
      </c>
      <c r="AI57">
        <v>0</v>
      </c>
      <c r="AJ57">
        <v>1</v>
      </c>
      <c r="AK57">
        <v>0</v>
      </c>
      <c r="AL57">
        <v>0</v>
      </c>
      <c r="AM57" s="3">
        <f>SUM(tbl_Data[[#This Row],[Amt_Wines]:[Amt_GoldProds]])</f>
        <v>1062</v>
      </c>
      <c r="AN57" s="3">
        <v>1002</v>
      </c>
      <c r="AO57">
        <v>1</v>
      </c>
      <c r="AP57" t="str" cm="1">
        <f t="array" ref="AP57">_xlfn.IFS(tbl_Data[[#This Row],[marital_Divorced]]=1,"Divorced",tbl_Data[[#This Row],[marital_Married]]=1,"Married",tbl_Data[[#This Row],[marital_Single]]=1,"Single",tbl_Data[[#This Row],[marital_Together]]=1,"Together",tbl_Data[[#This Row],[marital_Widow]]=1,"Widowed")</f>
        <v>Divorced</v>
      </c>
      <c r="AQ57" s="3" t="str">
        <f>IF(tbl_Data[[#This Row],[Marital Status]]=tbl_Data[[#Headers],[Single]],tbl_Data[[#This Row],[Amt_Wines]],"")</f>
        <v/>
      </c>
      <c r="AR57" s="3" t="str">
        <f>IF(tbl_Data[[#This Row],[Marital Status]]=tbl_Data[[#Headers],[Together]],tbl_Data[[#This Row],[Amt_Wines]],"")</f>
        <v/>
      </c>
      <c r="AS57" s="3" t="str">
        <f>IF(tbl_Data[[#This Row],[Marital Status]]=tbl_Data[[#Headers],[Married]],tbl_Data[[#This Row],[Amt_Wines]],"")</f>
        <v/>
      </c>
      <c r="AT57" s="3" t="str">
        <f>IF(tbl_Data[[#This Row],[Marital Status]]=tbl_Data[[#Headers],[Widow]],tbl_Data[[#This Row],[Amt_Wines]],"")</f>
        <v/>
      </c>
      <c r="AU57" s="3">
        <f>IF(tbl_Data[[#This Row],[Marital Status]]=tbl_Data[[#Headers],[Divorced]],tbl_Data[[#This Row],[Amt_Wines]],"")</f>
        <v>464</v>
      </c>
    </row>
    <row r="58" spans="1:47" x14ac:dyDescent="0.45">
      <c r="A58" t="s">
        <v>657</v>
      </c>
      <c r="B58" s="3">
        <v>69932</v>
      </c>
      <c r="C58">
        <v>0</v>
      </c>
      <c r="D58">
        <v>1</v>
      </c>
      <c r="E58">
        <f t="shared" si="0"/>
        <v>1</v>
      </c>
      <c r="F58">
        <v>97</v>
      </c>
      <c r="G58" s="3">
        <v>412</v>
      </c>
      <c r="H58" s="3">
        <v>172</v>
      </c>
      <c r="I58" s="3">
        <v>153</v>
      </c>
      <c r="J58" s="3">
        <v>150</v>
      </c>
      <c r="K58" s="3">
        <v>105</v>
      </c>
      <c r="L58" s="3">
        <v>57</v>
      </c>
      <c r="M58">
        <v>2</v>
      </c>
      <c r="N58">
        <v>7</v>
      </c>
      <c r="O58">
        <v>6</v>
      </c>
      <c r="P58">
        <v>11</v>
      </c>
      <c r="Q58">
        <v>4</v>
      </c>
      <c r="R58">
        <v>0</v>
      </c>
      <c r="S58">
        <v>0</v>
      </c>
      <c r="T58">
        <v>0</v>
      </c>
      <c r="U58">
        <v>0</v>
      </c>
      <c r="V58">
        <v>0</v>
      </c>
      <c r="W58">
        <v>0</v>
      </c>
      <c r="X58">
        <v>3</v>
      </c>
      <c r="Y58">
        <v>11</v>
      </c>
      <c r="Z58">
        <v>0</v>
      </c>
      <c r="AA58">
        <v>56</v>
      </c>
      <c r="AB58">
        <v>2541</v>
      </c>
      <c r="AC58">
        <v>1</v>
      </c>
      <c r="AD58">
        <v>0</v>
      </c>
      <c r="AE58">
        <v>0</v>
      </c>
      <c r="AF58">
        <v>0</v>
      </c>
      <c r="AG58">
        <v>0</v>
      </c>
      <c r="AH58">
        <v>0</v>
      </c>
      <c r="AI58">
        <v>0</v>
      </c>
      <c r="AJ58">
        <v>1</v>
      </c>
      <c r="AK58">
        <v>0</v>
      </c>
      <c r="AL58">
        <v>0</v>
      </c>
      <c r="AM58" s="3">
        <f>SUM(tbl_Data[[#This Row],[Amt_Wines]:[Amt_GoldProds]])</f>
        <v>1049</v>
      </c>
      <c r="AN58" s="3">
        <v>935</v>
      </c>
      <c r="AO58">
        <v>0</v>
      </c>
      <c r="AP58" t="str" cm="1">
        <f t="array" ref="AP58">_xlfn.IFS(tbl_Data[[#This Row],[marital_Divorced]]=1,"Divorced",tbl_Data[[#This Row],[marital_Married]]=1,"Married",tbl_Data[[#This Row],[marital_Single]]=1,"Single",tbl_Data[[#This Row],[marital_Together]]=1,"Together",tbl_Data[[#This Row],[marital_Widow]]=1,"Widowed")</f>
        <v>Divorced</v>
      </c>
      <c r="AQ58" s="3" t="str">
        <f>IF(tbl_Data[[#This Row],[Marital Status]]=tbl_Data[[#Headers],[Single]],tbl_Data[[#This Row],[Amt_Wines]],"")</f>
        <v/>
      </c>
      <c r="AR58" s="3" t="str">
        <f>IF(tbl_Data[[#This Row],[Marital Status]]=tbl_Data[[#Headers],[Together]],tbl_Data[[#This Row],[Amt_Wines]],"")</f>
        <v/>
      </c>
      <c r="AS58" s="3" t="str">
        <f>IF(tbl_Data[[#This Row],[Marital Status]]=tbl_Data[[#Headers],[Married]],tbl_Data[[#This Row],[Amt_Wines]],"")</f>
        <v/>
      </c>
      <c r="AT58" s="3" t="str">
        <f>IF(tbl_Data[[#This Row],[Marital Status]]=tbl_Data[[#Headers],[Widow]],tbl_Data[[#This Row],[Amt_Wines]],"")</f>
        <v/>
      </c>
      <c r="AU58" s="3">
        <f>IF(tbl_Data[[#This Row],[Marital Status]]=tbl_Data[[#Headers],[Divorced]],tbl_Data[[#This Row],[Amt_Wines]],"")</f>
        <v>412</v>
      </c>
    </row>
    <row r="59" spans="1:47" x14ac:dyDescent="0.45">
      <c r="A59" t="s">
        <v>669</v>
      </c>
      <c r="B59" s="3">
        <v>70179</v>
      </c>
      <c r="C59">
        <v>0</v>
      </c>
      <c r="D59">
        <v>1</v>
      </c>
      <c r="E59">
        <f t="shared" si="0"/>
        <v>1</v>
      </c>
      <c r="F59">
        <v>10</v>
      </c>
      <c r="G59" s="3">
        <v>532</v>
      </c>
      <c r="H59" s="3">
        <v>88</v>
      </c>
      <c r="I59" s="3">
        <v>168</v>
      </c>
      <c r="J59" s="3">
        <v>69</v>
      </c>
      <c r="K59" s="3">
        <v>44</v>
      </c>
      <c r="L59" s="3">
        <v>133</v>
      </c>
      <c r="M59">
        <v>3</v>
      </c>
      <c r="N59">
        <v>7</v>
      </c>
      <c r="O59">
        <v>3</v>
      </c>
      <c r="P59">
        <v>13</v>
      </c>
      <c r="Q59">
        <v>5</v>
      </c>
      <c r="R59">
        <v>0</v>
      </c>
      <c r="S59">
        <v>0</v>
      </c>
      <c r="T59">
        <v>0</v>
      </c>
      <c r="U59">
        <v>0</v>
      </c>
      <c r="V59">
        <v>0</v>
      </c>
      <c r="W59">
        <v>0</v>
      </c>
      <c r="X59">
        <v>3</v>
      </c>
      <c r="Y59">
        <v>11</v>
      </c>
      <c r="Z59">
        <v>0</v>
      </c>
      <c r="AA59">
        <v>44</v>
      </c>
      <c r="AB59">
        <v>2502</v>
      </c>
      <c r="AC59">
        <v>1</v>
      </c>
      <c r="AD59">
        <v>0</v>
      </c>
      <c r="AE59">
        <v>0</v>
      </c>
      <c r="AF59">
        <v>0</v>
      </c>
      <c r="AG59">
        <v>0</v>
      </c>
      <c r="AH59">
        <v>0</v>
      </c>
      <c r="AI59">
        <v>0</v>
      </c>
      <c r="AJ59">
        <v>0</v>
      </c>
      <c r="AK59">
        <v>0</v>
      </c>
      <c r="AL59">
        <v>1</v>
      </c>
      <c r="AM59" s="3">
        <f>SUM(tbl_Data[[#This Row],[Amt_Wines]:[Amt_GoldProds]])</f>
        <v>1034</v>
      </c>
      <c r="AN59" s="3">
        <v>768</v>
      </c>
      <c r="AO59">
        <v>0</v>
      </c>
      <c r="AP59" t="str" cm="1">
        <f t="array" ref="AP59">_xlfn.IFS(tbl_Data[[#This Row],[marital_Divorced]]=1,"Divorced",tbl_Data[[#This Row],[marital_Married]]=1,"Married",tbl_Data[[#This Row],[marital_Single]]=1,"Single",tbl_Data[[#This Row],[marital_Together]]=1,"Together",tbl_Data[[#This Row],[marital_Widow]]=1,"Widowed")</f>
        <v>Divorced</v>
      </c>
      <c r="AQ59" s="3" t="str">
        <f>IF(tbl_Data[[#This Row],[Marital Status]]=tbl_Data[[#Headers],[Single]],tbl_Data[[#This Row],[Amt_Wines]],"")</f>
        <v/>
      </c>
      <c r="AR59" s="3" t="str">
        <f>IF(tbl_Data[[#This Row],[Marital Status]]=tbl_Data[[#Headers],[Together]],tbl_Data[[#This Row],[Amt_Wines]],"")</f>
        <v/>
      </c>
      <c r="AS59" s="3" t="str">
        <f>IF(tbl_Data[[#This Row],[Marital Status]]=tbl_Data[[#Headers],[Married]],tbl_Data[[#This Row],[Amt_Wines]],"")</f>
        <v/>
      </c>
      <c r="AT59" s="3" t="str">
        <f>IF(tbl_Data[[#This Row],[Marital Status]]=tbl_Data[[#Headers],[Widow]],tbl_Data[[#This Row],[Amt_Wines]],"")</f>
        <v/>
      </c>
      <c r="AU59" s="3">
        <f>IF(tbl_Data[[#This Row],[Marital Status]]=tbl_Data[[#Headers],[Divorced]],tbl_Data[[#This Row],[Amt_Wines]],"")</f>
        <v>532</v>
      </c>
    </row>
    <row r="60" spans="1:47" x14ac:dyDescent="0.45">
      <c r="A60" t="s">
        <v>676</v>
      </c>
      <c r="B60" s="3">
        <v>75012</v>
      </c>
      <c r="C60">
        <v>0</v>
      </c>
      <c r="D60">
        <v>0</v>
      </c>
      <c r="E60">
        <f t="shared" si="0"/>
        <v>0</v>
      </c>
      <c r="F60">
        <v>41</v>
      </c>
      <c r="G60" s="3">
        <v>294</v>
      </c>
      <c r="H60" s="3">
        <v>142</v>
      </c>
      <c r="I60" s="3">
        <v>218</v>
      </c>
      <c r="J60" s="3">
        <v>164</v>
      </c>
      <c r="K60" s="3">
        <v>58</v>
      </c>
      <c r="L60" s="3">
        <v>151</v>
      </c>
      <c r="M60">
        <v>1</v>
      </c>
      <c r="N60">
        <v>3</v>
      </c>
      <c r="O60">
        <v>8</v>
      </c>
      <c r="P60">
        <v>11</v>
      </c>
      <c r="Q60">
        <v>1</v>
      </c>
      <c r="R60">
        <v>0</v>
      </c>
      <c r="S60">
        <v>0</v>
      </c>
      <c r="T60">
        <v>0</v>
      </c>
      <c r="U60">
        <v>0</v>
      </c>
      <c r="V60">
        <v>0</v>
      </c>
      <c r="W60">
        <v>0</v>
      </c>
      <c r="X60">
        <v>3</v>
      </c>
      <c r="Y60">
        <v>11</v>
      </c>
      <c r="Z60">
        <v>0</v>
      </c>
      <c r="AA60">
        <v>44</v>
      </c>
      <c r="AB60">
        <v>2314</v>
      </c>
      <c r="AC60">
        <v>1</v>
      </c>
      <c r="AD60">
        <v>0</v>
      </c>
      <c r="AE60">
        <v>0</v>
      </c>
      <c r="AF60">
        <v>0</v>
      </c>
      <c r="AG60">
        <v>0</v>
      </c>
      <c r="AH60">
        <v>0</v>
      </c>
      <c r="AI60">
        <v>0</v>
      </c>
      <c r="AJ60">
        <v>0</v>
      </c>
      <c r="AK60">
        <v>1</v>
      </c>
      <c r="AL60">
        <v>0</v>
      </c>
      <c r="AM60" s="3">
        <f>SUM(tbl_Data[[#This Row],[Amt_Wines]:[Amt_GoldProds]])</f>
        <v>1027</v>
      </c>
      <c r="AN60" s="3">
        <v>725</v>
      </c>
      <c r="AO60">
        <v>0</v>
      </c>
      <c r="AP60" t="str" cm="1">
        <f t="array" ref="AP60">_xlfn.IFS(tbl_Data[[#This Row],[marital_Divorced]]=1,"Divorced",tbl_Data[[#This Row],[marital_Married]]=1,"Married",tbl_Data[[#This Row],[marital_Single]]=1,"Single",tbl_Data[[#This Row],[marital_Together]]=1,"Together",tbl_Data[[#This Row],[marital_Widow]]=1,"Widowed")</f>
        <v>Divorced</v>
      </c>
      <c r="AQ60" s="3" t="str">
        <f>IF(tbl_Data[[#This Row],[Marital Status]]=tbl_Data[[#Headers],[Single]],tbl_Data[[#This Row],[Amt_Wines]],"")</f>
        <v/>
      </c>
      <c r="AR60" s="3" t="str">
        <f>IF(tbl_Data[[#This Row],[Marital Status]]=tbl_Data[[#Headers],[Together]],tbl_Data[[#This Row],[Amt_Wines]],"")</f>
        <v/>
      </c>
      <c r="AS60" s="3" t="str">
        <f>IF(tbl_Data[[#This Row],[Marital Status]]=tbl_Data[[#Headers],[Married]],tbl_Data[[#This Row],[Amt_Wines]],"")</f>
        <v/>
      </c>
      <c r="AT60" s="3" t="str">
        <f>IF(tbl_Data[[#This Row],[Marital Status]]=tbl_Data[[#Headers],[Widow]],tbl_Data[[#This Row],[Amt_Wines]],"")</f>
        <v/>
      </c>
      <c r="AU60" s="3">
        <f>IF(tbl_Data[[#This Row],[Marital Status]]=tbl_Data[[#Headers],[Divorced]],tbl_Data[[#This Row],[Amt_Wines]],"")</f>
        <v>294</v>
      </c>
    </row>
    <row r="61" spans="1:47" x14ac:dyDescent="0.45">
      <c r="A61" t="s">
        <v>700</v>
      </c>
      <c r="B61" s="3">
        <v>67893</v>
      </c>
      <c r="C61">
        <v>0</v>
      </c>
      <c r="D61">
        <v>1</v>
      </c>
      <c r="E61">
        <f t="shared" si="0"/>
        <v>1</v>
      </c>
      <c r="F61">
        <v>31</v>
      </c>
      <c r="G61" s="3">
        <v>711</v>
      </c>
      <c r="H61" s="3">
        <v>28</v>
      </c>
      <c r="I61" s="3">
        <v>142</v>
      </c>
      <c r="J61" s="3">
        <v>49</v>
      </c>
      <c r="K61" s="3">
        <v>18</v>
      </c>
      <c r="L61" s="3">
        <v>47</v>
      </c>
      <c r="M61">
        <v>2</v>
      </c>
      <c r="N61">
        <v>3</v>
      </c>
      <c r="O61">
        <v>2</v>
      </c>
      <c r="P61">
        <v>9</v>
      </c>
      <c r="Q61">
        <v>8</v>
      </c>
      <c r="R61">
        <v>0</v>
      </c>
      <c r="S61">
        <v>0</v>
      </c>
      <c r="T61">
        <v>0</v>
      </c>
      <c r="U61">
        <v>0</v>
      </c>
      <c r="V61">
        <v>0</v>
      </c>
      <c r="W61">
        <v>0</v>
      </c>
      <c r="X61">
        <v>3</v>
      </c>
      <c r="Y61">
        <v>11</v>
      </c>
      <c r="Z61">
        <v>0</v>
      </c>
      <c r="AA61">
        <v>45</v>
      </c>
      <c r="AB61">
        <v>2795</v>
      </c>
      <c r="AC61">
        <v>1</v>
      </c>
      <c r="AD61">
        <v>0</v>
      </c>
      <c r="AE61">
        <v>0</v>
      </c>
      <c r="AF61">
        <v>0</v>
      </c>
      <c r="AG61">
        <v>0</v>
      </c>
      <c r="AH61">
        <v>1</v>
      </c>
      <c r="AI61">
        <v>0</v>
      </c>
      <c r="AJ61">
        <v>0</v>
      </c>
      <c r="AK61">
        <v>0</v>
      </c>
      <c r="AL61">
        <v>0</v>
      </c>
      <c r="AM61" s="3">
        <f>SUM(tbl_Data[[#This Row],[Amt_Wines]:[Amt_GoldProds]])</f>
        <v>995</v>
      </c>
      <c r="AN61" s="3">
        <v>901</v>
      </c>
      <c r="AO61">
        <v>0</v>
      </c>
      <c r="AP61" t="str" cm="1">
        <f t="array" ref="AP61">_xlfn.IFS(tbl_Data[[#This Row],[marital_Divorced]]=1,"Divorced",tbl_Data[[#This Row],[marital_Married]]=1,"Married",tbl_Data[[#This Row],[marital_Single]]=1,"Single",tbl_Data[[#This Row],[marital_Together]]=1,"Together",tbl_Data[[#This Row],[marital_Widow]]=1,"Widowed")</f>
        <v>Divorced</v>
      </c>
      <c r="AQ61" s="3" t="str">
        <f>IF(tbl_Data[[#This Row],[Marital Status]]=tbl_Data[[#Headers],[Single]],tbl_Data[[#This Row],[Amt_Wines]],"")</f>
        <v/>
      </c>
      <c r="AR61" s="3" t="str">
        <f>IF(tbl_Data[[#This Row],[Marital Status]]=tbl_Data[[#Headers],[Together]],tbl_Data[[#This Row],[Amt_Wines]],"")</f>
        <v/>
      </c>
      <c r="AS61" s="3" t="str">
        <f>IF(tbl_Data[[#This Row],[Marital Status]]=tbl_Data[[#Headers],[Married]],tbl_Data[[#This Row],[Amt_Wines]],"")</f>
        <v/>
      </c>
      <c r="AT61" s="3" t="str">
        <f>IF(tbl_Data[[#This Row],[Marital Status]]=tbl_Data[[#Headers],[Widow]],tbl_Data[[#This Row],[Amt_Wines]],"")</f>
        <v/>
      </c>
      <c r="AU61" s="3">
        <f>IF(tbl_Data[[#This Row],[Marital Status]]=tbl_Data[[#Headers],[Divorced]],tbl_Data[[#This Row],[Amt_Wines]],"")</f>
        <v>711</v>
      </c>
    </row>
    <row r="62" spans="1:47" x14ac:dyDescent="0.45">
      <c r="A62" t="s">
        <v>708</v>
      </c>
      <c r="B62" s="3">
        <v>55686</v>
      </c>
      <c r="C62">
        <v>0</v>
      </c>
      <c r="D62">
        <v>1</v>
      </c>
      <c r="E62">
        <f t="shared" si="0"/>
        <v>1</v>
      </c>
      <c r="F62">
        <v>27</v>
      </c>
      <c r="G62" s="3">
        <v>673</v>
      </c>
      <c r="H62" s="3">
        <v>0</v>
      </c>
      <c r="I62" s="3">
        <v>199</v>
      </c>
      <c r="J62" s="3">
        <v>37</v>
      </c>
      <c r="K62" s="3">
        <v>47</v>
      </c>
      <c r="L62" s="3">
        <v>26</v>
      </c>
      <c r="M62">
        <v>2</v>
      </c>
      <c r="N62">
        <v>6</v>
      </c>
      <c r="O62">
        <v>3</v>
      </c>
      <c r="P62">
        <v>5</v>
      </c>
      <c r="Q62">
        <v>4</v>
      </c>
      <c r="R62">
        <v>1</v>
      </c>
      <c r="S62">
        <v>0</v>
      </c>
      <c r="T62">
        <v>0</v>
      </c>
      <c r="U62">
        <v>0</v>
      </c>
      <c r="V62">
        <v>0</v>
      </c>
      <c r="W62">
        <v>0</v>
      </c>
      <c r="X62">
        <v>3</v>
      </c>
      <c r="Y62">
        <v>11</v>
      </c>
      <c r="Z62">
        <v>0</v>
      </c>
      <c r="AA62">
        <v>54</v>
      </c>
      <c r="AB62">
        <v>2659</v>
      </c>
      <c r="AC62">
        <v>1</v>
      </c>
      <c r="AD62">
        <v>0</v>
      </c>
      <c r="AE62">
        <v>0</v>
      </c>
      <c r="AF62">
        <v>0</v>
      </c>
      <c r="AG62">
        <v>0</v>
      </c>
      <c r="AH62">
        <v>0</v>
      </c>
      <c r="AI62">
        <v>0</v>
      </c>
      <c r="AJ62">
        <v>1</v>
      </c>
      <c r="AK62">
        <v>0</v>
      </c>
      <c r="AL62">
        <v>0</v>
      </c>
      <c r="AM62" s="3">
        <f>SUM(tbl_Data[[#This Row],[Amt_Wines]:[Amt_GoldProds]])</f>
        <v>982</v>
      </c>
      <c r="AN62" s="3">
        <v>930</v>
      </c>
      <c r="AO62">
        <v>1</v>
      </c>
      <c r="AP62" t="str" cm="1">
        <f t="array" ref="AP62">_xlfn.IFS(tbl_Data[[#This Row],[marital_Divorced]]=1,"Divorced",tbl_Data[[#This Row],[marital_Married]]=1,"Married",tbl_Data[[#This Row],[marital_Single]]=1,"Single",tbl_Data[[#This Row],[marital_Together]]=1,"Together",tbl_Data[[#This Row],[marital_Widow]]=1,"Widowed")</f>
        <v>Divorced</v>
      </c>
      <c r="AQ62" s="3" t="str">
        <f>IF(tbl_Data[[#This Row],[Marital Status]]=tbl_Data[[#Headers],[Single]],tbl_Data[[#This Row],[Amt_Wines]],"")</f>
        <v/>
      </c>
      <c r="AR62" s="3" t="str">
        <f>IF(tbl_Data[[#This Row],[Marital Status]]=tbl_Data[[#Headers],[Together]],tbl_Data[[#This Row],[Amt_Wines]],"")</f>
        <v/>
      </c>
      <c r="AS62" s="3" t="str">
        <f>IF(tbl_Data[[#This Row],[Marital Status]]=tbl_Data[[#Headers],[Married]],tbl_Data[[#This Row],[Amt_Wines]],"")</f>
        <v/>
      </c>
      <c r="AT62" s="3" t="str">
        <f>IF(tbl_Data[[#This Row],[Marital Status]]=tbl_Data[[#Headers],[Widow]],tbl_Data[[#This Row],[Amt_Wines]],"")</f>
        <v/>
      </c>
      <c r="AU62" s="3">
        <f>IF(tbl_Data[[#This Row],[Marital Status]]=tbl_Data[[#Headers],[Divorced]],tbl_Data[[#This Row],[Amt_Wines]],"")</f>
        <v>673</v>
      </c>
    </row>
    <row r="63" spans="1:47" x14ac:dyDescent="0.45">
      <c r="A63" t="s">
        <v>716</v>
      </c>
      <c r="B63" s="3">
        <v>82460</v>
      </c>
      <c r="C63">
        <v>0</v>
      </c>
      <c r="D63">
        <v>0</v>
      </c>
      <c r="E63">
        <f t="shared" si="0"/>
        <v>0</v>
      </c>
      <c r="F63">
        <v>78</v>
      </c>
      <c r="G63" s="3">
        <v>255</v>
      </c>
      <c r="H63" s="3">
        <v>47</v>
      </c>
      <c r="I63" s="3">
        <v>573</v>
      </c>
      <c r="J63" s="3">
        <v>52</v>
      </c>
      <c r="K63" s="3">
        <v>32</v>
      </c>
      <c r="L63" s="3">
        <v>15</v>
      </c>
      <c r="M63">
        <v>1</v>
      </c>
      <c r="N63">
        <v>5</v>
      </c>
      <c r="O63">
        <v>3</v>
      </c>
      <c r="P63">
        <v>6</v>
      </c>
      <c r="Q63">
        <v>1</v>
      </c>
      <c r="R63">
        <v>0</v>
      </c>
      <c r="S63">
        <v>0</v>
      </c>
      <c r="T63">
        <v>0</v>
      </c>
      <c r="U63">
        <v>0</v>
      </c>
      <c r="V63">
        <v>0</v>
      </c>
      <c r="W63">
        <v>0</v>
      </c>
      <c r="X63">
        <v>3</v>
      </c>
      <c r="Y63">
        <v>11</v>
      </c>
      <c r="Z63">
        <v>0</v>
      </c>
      <c r="AA63">
        <v>70</v>
      </c>
      <c r="AB63">
        <v>2368</v>
      </c>
      <c r="AC63">
        <v>1</v>
      </c>
      <c r="AD63">
        <v>0</v>
      </c>
      <c r="AE63">
        <v>0</v>
      </c>
      <c r="AF63">
        <v>0</v>
      </c>
      <c r="AG63">
        <v>0</v>
      </c>
      <c r="AH63">
        <v>0</v>
      </c>
      <c r="AI63">
        <v>0</v>
      </c>
      <c r="AJ63">
        <v>1</v>
      </c>
      <c r="AK63">
        <v>0</v>
      </c>
      <c r="AL63">
        <v>0</v>
      </c>
      <c r="AM63" s="3">
        <f>SUM(tbl_Data[[#This Row],[Amt_Wines]:[Amt_GoldProds]])</f>
        <v>974</v>
      </c>
      <c r="AN63" s="3">
        <v>944</v>
      </c>
      <c r="AO63">
        <v>0</v>
      </c>
      <c r="AP63" t="str" cm="1">
        <f t="array" ref="AP63">_xlfn.IFS(tbl_Data[[#This Row],[marital_Divorced]]=1,"Divorced",tbl_Data[[#This Row],[marital_Married]]=1,"Married",tbl_Data[[#This Row],[marital_Single]]=1,"Single",tbl_Data[[#This Row],[marital_Together]]=1,"Together",tbl_Data[[#This Row],[marital_Widow]]=1,"Widowed")</f>
        <v>Divorced</v>
      </c>
      <c r="AQ63" s="3" t="str">
        <f>IF(tbl_Data[[#This Row],[Marital Status]]=tbl_Data[[#Headers],[Single]],tbl_Data[[#This Row],[Amt_Wines]],"")</f>
        <v/>
      </c>
      <c r="AR63" s="3" t="str">
        <f>IF(tbl_Data[[#This Row],[Marital Status]]=tbl_Data[[#Headers],[Together]],tbl_Data[[#This Row],[Amt_Wines]],"")</f>
        <v/>
      </c>
      <c r="AS63" s="3" t="str">
        <f>IF(tbl_Data[[#This Row],[Marital Status]]=tbl_Data[[#Headers],[Married]],tbl_Data[[#This Row],[Amt_Wines]],"")</f>
        <v/>
      </c>
      <c r="AT63" s="3" t="str">
        <f>IF(tbl_Data[[#This Row],[Marital Status]]=tbl_Data[[#Headers],[Widow]],tbl_Data[[#This Row],[Amt_Wines]],"")</f>
        <v/>
      </c>
      <c r="AU63" s="3">
        <f>IF(tbl_Data[[#This Row],[Marital Status]]=tbl_Data[[#Headers],[Divorced]],tbl_Data[[#This Row],[Amt_Wines]],"")</f>
        <v>255</v>
      </c>
    </row>
    <row r="64" spans="1:47" x14ac:dyDescent="0.45">
      <c r="A64" t="s">
        <v>739</v>
      </c>
      <c r="B64" s="3">
        <v>62204</v>
      </c>
      <c r="C64">
        <v>0</v>
      </c>
      <c r="D64">
        <v>2</v>
      </c>
      <c r="E64">
        <f t="shared" si="0"/>
        <v>2</v>
      </c>
      <c r="F64">
        <v>38</v>
      </c>
      <c r="G64" s="3">
        <v>317</v>
      </c>
      <c r="H64" s="3">
        <v>46</v>
      </c>
      <c r="I64" s="3">
        <v>247</v>
      </c>
      <c r="J64" s="3">
        <v>151</v>
      </c>
      <c r="K64" s="3">
        <v>46</v>
      </c>
      <c r="L64" s="3">
        <v>139</v>
      </c>
      <c r="M64">
        <v>1</v>
      </c>
      <c r="N64">
        <v>4</v>
      </c>
      <c r="O64">
        <v>5</v>
      </c>
      <c r="P64">
        <v>12</v>
      </c>
      <c r="Q64">
        <v>3</v>
      </c>
      <c r="R64">
        <v>0</v>
      </c>
      <c r="S64">
        <v>0</v>
      </c>
      <c r="T64">
        <v>0</v>
      </c>
      <c r="U64">
        <v>0</v>
      </c>
      <c r="V64">
        <v>0</v>
      </c>
      <c r="W64">
        <v>0</v>
      </c>
      <c r="X64">
        <v>3</v>
      </c>
      <c r="Y64">
        <v>11</v>
      </c>
      <c r="Z64">
        <v>0</v>
      </c>
      <c r="AA64">
        <v>60</v>
      </c>
      <c r="AB64">
        <v>2814</v>
      </c>
      <c r="AC64">
        <v>1</v>
      </c>
      <c r="AD64">
        <v>0</v>
      </c>
      <c r="AE64">
        <v>0</v>
      </c>
      <c r="AF64">
        <v>0</v>
      </c>
      <c r="AG64">
        <v>0</v>
      </c>
      <c r="AH64">
        <v>0</v>
      </c>
      <c r="AI64">
        <v>0</v>
      </c>
      <c r="AJ64">
        <v>1</v>
      </c>
      <c r="AK64">
        <v>0</v>
      </c>
      <c r="AL64">
        <v>0</v>
      </c>
      <c r="AM64" s="3">
        <f>SUM(tbl_Data[[#This Row],[Amt_Wines]:[Amt_GoldProds]])</f>
        <v>946</v>
      </c>
      <c r="AN64" s="3">
        <v>668</v>
      </c>
      <c r="AO64">
        <v>0</v>
      </c>
      <c r="AP64" t="str" cm="1">
        <f t="array" ref="AP64">_xlfn.IFS(tbl_Data[[#This Row],[marital_Divorced]]=1,"Divorced",tbl_Data[[#This Row],[marital_Married]]=1,"Married",tbl_Data[[#This Row],[marital_Single]]=1,"Single",tbl_Data[[#This Row],[marital_Together]]=1,"Together",tbl_Data[[#This Row],[marital_Widow]]=1,"Widowed")</f>
        <v>Divorced</v>
      </c>
      <c r="AQ64" s="3" t="str">
        <f>IF(tbl_Data[[#This Row],[Marital Status]]=tbl_Data[[#Headers],[Single]],tbl_Data[[#This Row],[Amt_Wines]],"")</f>
        <v/>
      </c>
      <c r="AR64" s="3" t="str">
        <f>IF(tbl_Data[[#This Row],[Marital Status]]=tbl_Data[[#Headers],[Together]],tbl_Data[[#This Row],[Amt_Wines]],"")</f>
        <v/>
      </c>
      <c r="AS64" s="3" t="str">
        <f>IF(tbl_Data[[#This Row],[Marital Status]]=tbl_Data[[#Headers],[Married]],tbl_Data[[#This Row],[Amt_Wines]],"")</f>
        <v/>
      </c>
      <c r="AT64" s="3" t="str">
        <f>IF(tbl_Data[[#This Row],[Marital Status]]=tbl_Data[[#Headers],[Widow]],tbl_Data[[#This Row],[Amt_Wines]],"")</f>
        <v/>
      </c>
      <c r="AU64" s="3">
        <f>IF(tbl_Data[[#This Row],[Marital Status]]=tbl_Data[[#Headers],[Divorced]],tbl_Data[[#This Row],[Amt_Wines]],"")</f>
        <v>317</v>
      </c>
    </row>
    <row r="65" spans="1:47" x14ac:dyDescent="0.45">
      <c r="A65" t="s">
        <v>743</v>
      </c>
      <c r="B65" s="3">
        <v>82623</v>
      </c>
      <c r="C65">
        <v>0</v>
      </c>
      <c r="D65">
        <v>0</v>
      </c>
      <c r="E65">
        <f t="shared" si="0"/>
        <v>0</v>
      </c>
      <c r="F65">
        <v>58</v>
      </c>
      <c r="G65" s="3">
        <v>204</v>
      </c>
      <c r="H65" s="3">
        <v>34</v>
      </c>
      <c r="I65" s="3">
        <v>204</v>
      </c>
      <c r="J65" s="3">
        <v>172</v>
      </c>
      <c r="K65" s="3">
        <v>153</v>
      </c>
      <c r="L65" s="3">
        <v>173</v>
      </c>
      <c r="M65">
        <v>1</v>
      </c>
      <c r="N65">
        <v>2</v>
      </c>
      <c r="O65">
        <v>9</v>
      </c>
      <c r="P65">
        <v>4</v>
      </c>
      <c r="Q65">
        <v>1</v>
      </c>
      <c r="R65">
        <v>0</v>
      </c>
      <c r="S65">
        <v>0</v>
      </c>
      <c r="T65">
        <v>0</v>
      </c>
      <c r="U65">
        <v>0</v>
      </c>
      <c r="V65">
        <v>0</v>
      </c>
      <c r="W65">
        <v>0</v>
      </c>
      <c r="X65">
        <v>3</v>
      </c>
      <c r="Y65">
        <v>11</v>
      </c>
      <c r="Z65">
        <v>0</v>
      </c>
      <c r="AA65">
        <v>68</v>
      </c>
      <c r="AB65">
        <v>2390</v>
      </c>
      <c r="AC65">
        <v>1</v>
      </c>
      <c r="AD65">
        <v>0</v>
      </c>
      <c r="AE65">
        <v>0</v>
      </c>
      <c r="AF65">
        <v>0</v>
      </c>
      <c r="AG65">
        <v>0</v>
      </c>
      <c r="AH65">
        <v>0</v>
      </c>
      <c r="AI65">
        <v>0</v>
      </c>
      <c r="AJ65">
        <v>1</v>
      </c>
      <c r="AK65">
        <v>0</v>
      </c>
      <c r="AL65">
        <v>0</v>
      </c>
      <c r="AM65" s="3">
        <f>SUM(tbl_Data[[#This Row],[Amt_Wines]:[Amt_GoldProds]])</f>
        <v>940</v>
      </c>
      <c r="AN65" s="3">
        <v>594</v>
      </c>
      <c r="AO65">
        <v>0</v>
      </c>
      <c r="AP65" t="str" cm="1">
        <f t="array" ref="AP65">_xlfn.IFS(tbl_Data[[#This Row],[marital_Divorced]]=1,"Divorced",tbl_Data[[#This Row],[marital_Married]]=1,"Married",tbl_Data[[#This Row],[marital_Single]]=1,"Single",tbl_Data[[#This Row],[marital_Together]]=1,"Together",tbl_Data[[#This Row],[marital_Widow]]=1,"Widowed")</f>
        <v>Divorced</v>
      </c>
      <c r="AQ65" s="3" t="str">
        <f>IF(tbl_Data[[#This Row],[Marital Status]]=tbl_Data[[#Headers],[Single]],tbl_Data[[#This Row],[Amt_Wines]],"")</f>
        <v/>
      </c>
      <c r="AR65" s="3" t="str">
        <f>IF(tbl_Data[[#This Row],[Marital Status]]=tbl_Data[[#Headers],[Together]],tbl_Data[[#This Row],[Amt_Wines]],"")</f>
        <v/>
      </c>
      <c r="AS65" s="3" t="str">
        <f>IF(tbl_Data[[#This Row],[Marital Status]]=tbl_Data[[#Headers],[Married]],tbl_Data[[#This Row],[Amt_Wines]],"")</f>
        <v/>
      </c>
      <c r="AT65" s="3" t="str">
        <f>IF(tbl_Data[[#This Row],[Marital Status]]=tbl_Data[[#Headers],[Widow]],tbl_Data[[#This Row],[Amt_Wines]],"")</f>
        <v/>
      </c>
      <c r="AU65" s="3">
        <f>IF(tbl_Data[[#This Row],[Marital Status]]=tbl_Data[[#Headers],[Divorced]],tbl_Data[[#This Row],[Amt_Wines]],"")</f>
        <v>204</v>
      </c>
    </row>
    <row r="66" spans="1:47" x14ac:dyDescent="0.45">
      <c r="A66" t="s">
        <v>756</v>
      </c>
      <c r="B66" s="3">
        <v>68118</v>
      </c>
      <c r="C66">
        <v>0</v>
      </c>
      <c r="D66">
        <v>1</v>
      </c>
      <c r="E66">
        <f t="shared" ref="E66:E129" si="1">SUM(_xlfn.SINGLE(Kidhome),_xlfn.SINGLE(Teenhome))</f>
        <v>1</v>
      </c>
      <c r="F66">
        <v>51</v>
      </c>
      <c r="G66" s="3">
        <v>595</v>
      </c>
      <c r="H66" s="3">
        <v>23</v>
      </c>
      <c r="I66" s="3">
        <v>123</v>
      </c>
      <c r="J66" s="3">
        <v>10</v>
      </c>
      <c r="K66" s="3">
        <v>23</v>
      </c>
      <c r="L66" s="3">
        <v>154</v>
      </c>
      <c r="M66">
        <v>2</v>
      </c>
      <c r="N66">
        <v>8</v>
      </c>
      <c r="O66">
        <v>9</v>
      </c>
      <c r="P66">
        <v>4</v>
      </c>
      <c r="Q66">
        <v>6</v>
      </c>
      <c r="R66">
        <v>0</v>
      </c>
      <c r="S66">
        <v>0</v>
      </c>
      <c r="T66">
        <v>0</v>
      </c>
      <c r="U66">
        <v>0</v>
      </c>
      <c r="V66">
        <v>0</v>
      </c>
      <c r="W66">
        <v>0</v>
      </c>
      <c r="X66">
        <v>3</v>
      </c>
      <c r="Y66">
        <v>11</v>
      </c>
      <c r="Z66">
        <v>0</v>
      </c>
      <c r="AA66">
        <v>57</v>
      </c>
      <c r="AB66">
        <v>2413</v>
      </c>
      <c r="AC66">
        <v>1</v>
      </c>
      <c r="AD66">
        <v>0</v>
      </c>
      <c r="AE66">
        <v>0</v>
      </c>
      <c r="AF66">
        <v>0</v>
      </c>
      <c r="AG66">
        <v>0</v>
      </c>
      <c r="AH66">
        <v>0</v>
      </c>
      <c r="AI66">
        <v>0</v>
      </c>
      <c r="AJ66">
        <v>1</v>
      </c>
      <c r="AK66">
        <v>0</v>
      </c>
      <c r="AL66">
        <v>0</v>
      </c>
      <c r="AM66" s="3">
        <f>SUM(tbl_Data[[#This Row],[Amt_Wines]:[Amt_GoldProds]])</f>
        <v>928</v>
      </c>
      <c r="AN66" s="3">
        <v>620</v>
      </c>
      <c r="AO66">
        <v>0</v>
      </c>
      <c r="AP66" t="str" cm="1">
        <f t="array" ref="AP66">_xlfn.IFS(tbl_Data[[#This Row],[marital_Divorced]]=1,"Divorced",tbl_Data[[#This Row],[marital_Married]]=1,"Married",tbl_Data[[#This Row],[marital_Single]]=1,"Single",tbl_Data[[#This Row],[marital_Together]]=1,"Together",tbl_Data[[#This Row],[marital_Widow]]=1,"Widowed")</f>
        <v>Divorced</v>
      </c>
      <c r="AQ66" s="3" t="str">
        <f>IF(tbl_Data[[#This Row],[Marital Status]]=tbl_Data[[#Headers],[Single]],tbl_Data[[#This Row],[Amt_Wines]],"")</f>
        <v/>
      </c>
      <c r="AR66" s="3" t="str">
        <f>IF(tbl_Data[[#This Row],[Marital Status]]=tbl_Data[[#Headers],[Together]],tbl_Data[[#This Row],[Amt_Wines]],"")</f>
        <v/>
      </c>
      <c r="AS66" s="3" t="str">
        <f>IF(tbl_Data[[#This Row],[Marital Status]]=tbl_Data[[#Headers],[Married]],tbl_Data[[#This Row],[Amt_Wines]],"")</f>
        <v/>
      </c>
      <c r="AT66" s="3" t="str">
        <f>IF(tbl_Data[[#This Row],[Marital Status]]=tbl_Data[[#Headers],[Widow]],tbl_Data[[#This Row],[Amt_Wines]],"")</f>
        <v/>
      </c>
      <c r="AU66" s="3">
        <f>IF(tbl_Data[[#This Row],[Marital Status]]=tbl_Data[[#Headers],[Divorced]],tbl_Data[[#This Row],[Amt_Wines]],"")</f>
        <v>595</v>
      </c>
    </row>
    <row r="67" spans="1:47" x14ac:dyDescent="0.45">
      <c r="A67" t="s">
        <v>761</v>
      </c>
      <c r="B67" s="3">
        <v>57912</v>
      </c>
      <c r="C67">
        <v>0</v>
      </c>
      <c r="D67">
        <v>1</v>
      </c>
      <c r="E67">
        <f t="shared" si="1"/>
        <v>1</v>
      </c>
      <c r="F67">
        <v>34</v>
      </c>
      <c r="G67" s="3">
        <v>801</v>
      </c>
      <c r="H67" s="3">
        <v>0</v>
      </c>
      <c r="I67" s="3">
        <v>80</v>
      </c>
      <c r="J67" s="3">
        <v>0</v>
      </c>
      <c r="K67" s="3">
        <v>0</v>
      </c>
      <c r="L67" s="3">
        <v>35</v>
      </c>
      <c r="M67">
        <v>5</v>
      </c>
      <c r="N67">
        <v>8</v>
      </c>
      <c r="O67">
        <v>3</v>
      </c>
      <c r="P67">
        <v>12</v>
      </c>
      <c r="Q67">
        <v>5</v>
      </c>
      <c r="R67">
        <v>0</v>
      </c>
      <c r="S67">
        <v>1</v>
      </c>
      <c r="T67">
        <v>0</v>
      </c>
      <c r="U67">
        <v>0</v>
      </c>
      <c r="V67">
        <v>0</v>
      </c>
      <c r="W67">
        <v>0</v>
      </c>
      <c r="X67">
        <v>3</v>
      </c>
      <c r="Y67">
        <v>11</v>
      </c>
      <c r="Z67">
        <v>0</v>
      </c>
      <c r="AA67">
        <v>55</v>
      </c>
      <c r="AB67">
        <v>2263</v>
      </c>
      <c r="AC67">
        <v>1</v>
      </c>
      <c r="AD67">
        <v>0</v>
      </c>
      <c r="AE67">
        <v>0</v>
      </c>
      <c r="AF67">
        <v>0</v>
      </c>
      <c r="AG67">
        <v>0</v>
      </c>
      <c r="AH67">
        <v>0</v>
      </c>
      <c r="AI67">
        <v>0</v>
      </c>
      <c r="AJ67">
        <v>0</v>
      </c>
      <c r="AK67">
        <v>0</v>
      </c>
      <c r="AL67">
        <v>1</v>
      </c>
      <c r="AM67" s="3">
        <f>SUM(tbl_Data[[#This Row],[Amt_Wines]:[Amt_GoldProds]])</f>
        <v>916</v>
      </c>
      <c r="AN67" s="3">
        <v>846</v>
      </c>
      <c r="AO67">
        <v>1</v>
      </c>
      <c r="AP67" t="str" cm="1">
        <f t="array" ref="AP67">_xlfn.IFS(tbl_Data[[#This Row],[marital_Divorced]]=1,"Divorced",tbl_Data[[#This Row],[marital_Married]]=1,"Married",tbl_Data[[#This Row],[marital_Single]]=1,"Single",tbl_Data[[#This Row],[marital_Together]]=1,"Together",tbl_Data[[#This Row],[marital_Widow]]=1,"Widowed")</f>
        <v>Divorced</v>
      </c>
      <c r="AQ67" s="3" t="str">
        <f>IF(tbl_Data[[#This Row],[Marital Status]]=tbl_Data[[#Headers],[Single]],tbl_Data[[#This Row],[Amt_Wines]],"")</f>
        <v/>
      </c>
      <c r="AR67" s="3" t="str">
        <f>IF(tbl_Data[[#This Row],[Marital Status]]=tbl_Data[[#Headers],[Together]],tbl_Data[[#This Row],[Amt_Wines]],"")</f>
        <v/>
      </c>
      <c r="AS67" s="3" t="str">
        <f>IF(tbl_Data[[#This Row],[Marital Status]]=tbl_Data[[#Headers],[Married]],tbl_Data[[#This Row],[Amt_Wines]],"")</f>
        <v/>
      </c>
      <c r="AT67" s="3" t="str">
        <f>IF(tbl_Data[[#This Row],[Marital Status]]=tbl_Data[[#Headers],[Widow]],tbl_Data[[#This Row],[Amt_Wines]],"")</f>
        <v/>
      </c>
      <c r="AU67" s="3">
        <f>IF(tbl_Data[[#This Row],[Marital Status]]=tbl_Data[[#Headers],[Divorced]],tbl_Data[[#This Row],[Amt_Wines]],"")</f>
        <v>801</v>
      </c>
    </row>
    <row r="68" spans="1:47" x14ac:dyDescent="0.45">
      <c r="A68" t="s">
        <v>767</v>
      </c>
      <c r="B68" s="3">
        <v>63841</v>
      </c>
      <c r="C68">
        <v>0</v>
      </c>
      <c r="D68">
        <v>1</v>
      </c>
      <c r="E68">
        <f t="shared" si="1"/>
        <v>1</v>
      </c>
      <c r="F68">
        <v>64</v>
      </c>
      <c r="G68" s="3">
        <v>635</v>
      </c>
      <c r="H68" s="3">
        <v>15</v>
      </c>
      <c r="I68" s="3">
        <v>100</v>
      </c>
      <c r="J68" s="3">
        <v>20</v>
      </c>
      <c r="K68" s="3">
        <v>7</v>
      </c>
      <c r="L68" s="3">
        <v>131</v>
      </c>
      <c r="M68">
        <v>1</v>
      </c>
      <c r="N68">
        <v>9</v>
      </c>
      <c r="O68">
        <v>3</v>
      </c>
      <c r="P68">
        <v>9</v>
      </c>
      <c r="Q68">
        <v>6</v>
      </c>
      <c r="R68">
        <v>0</v>
      </c>
      <c r="S68">
        <v>0</v>
      </c>
      <c r="T68">
        <v>0</v>
      </c>
      <c r="U68">
        <v>0</v>
      </c>
      <c r="V68">
        <v>0</v>
      </c>
      <c r="W68">
        <v>0</v>
      </c>
      <c r="X68">
        <v>3</v>
      </c>
      <c r="Y68">
        <v>11</v>
      </c>
      <c r="Z68">
        <v>0</v>
      </c>
      <c r="AA68">
        <v>52</v>
      </c>
      <c r="AB68">
        <v>2593</v>
      </c>
      <c r="AC68">
        <v>1</v>
      </c>
      <c r="AD68">
        <v>0</v>
      </c>
      <c r="AE68">
        <v>0</v>
      </c>
      <c r="AF68">
        <v>0</v>
      </c>
      <c r="AG68">
        <v>0</v>
      </c>
      <c r="AH68">
        <v>0</v>
      </c>
      <c r="AI68">
        <v>0</v>
      </c>
      <c r="AJ68">
        <v>0</v>
      </c>
      <c r="AK68">
        <v>1</v>
      </c>
      <c r="AL68">
        <v>0</v>
      </c>
      <c r="AM68" s="3">
        <f>SUM(tbl_Data[[#This Row],[Amt_Wines]:[Amt_GoldProds]])</f>
        <v>908</v>
      </c>
      <c r="AN68" s="3">
        <v>646</v>
      </c>
      <c r="AO68">
        <v>0</v>
      </c>
      <c r="AP68" t="str" cm="1">
        <f t="array" ref="AP68">_xlfn.IFS(tbl_Data[[#This Row],[marital_Divorced]]=1,"Divorced",tbl_Data[[#This Row],[marital_Married]]=1,"Married",tbl_Data[[#This Row],[marital_Single]]=1,"Single",tbl_Data[[#This Row],[marital_Together]]=1,"Together",tbl_Data[[#This Row],[marital_Widow]]=1,"Widowed")</f>
        <v>Divorced</v>
      </c>
      <c r="AQ68" s="3" t="str">
        <f>IF(tbl_Data[[#This Row],[Marital Status]]=tbl_Data[[#Headers],[Single]],tbl_Data[[#This Row],[Amt_Wines]],"")</f>
        <v/>
      </c>
      <c r="AR68" s="3" t="str">
        <f>IF(tbl_Data[[#This Row],[Marital Status]]=tbl_Data[[#Headers],[Together]],tbl_Data[[#This Row],[Amt_Wines]],"")</f>
        <v/>
      </c>
      <c r="AS68" s="3" t="str">
        <f>IF(tbl_Data[[#This Row],[Marital Status]]=tbl_Data[[#Headers],[Married]],tbl_Data[[#This Row],[Amt_Wines]],"")</f>
        <v/>
      </c>
      <c r="AT68" s="3" t="str">
        <f>IF(tbl_Data[[#This Row],[Marital Status]]=tbl_Data[[#Headers],[Widow]],tbl_Data[[#This Row],[Amt_Wines]],"")</f>
        <v/>
      </c>
      <c r="AU68" s="3">
        <f>IF(tbl_Data[[#This Row],[Marital Status]]=tbl_Data[[#Headers],[Divorced]],tbl_Data[[#This Row],[Amt_Wines]],"")</f>
        <v>635</v>
      </c>
    </row>
    <row r="69" spans="1:47" x14ac:dyDescent="0.45">
      <c r="A69" t="s">
        <v>776</v>
      </c>
      <c r="B69" s="3">
        <v>48948</v>
      </c>
      <c r="C69">
        <v>0</v>
      </c>
      <c r="D69">
        <v>0</v>
      </c>
      <c r="E69">
        <f t="shared" si="1"/>
        <v>0</v>
      </c>
      <c r="F69">
        <v>53</v>
      </c>
      <c r="G69" s="3">
        <v>437</v>
      </c>
      <c r="H69" s="3">
        <v>8</v>
      </c>
      <c r="I69" s="3">
        <v>206</v>
      </c>
      <c r="J69" s="3">
        <v>160</v>
      </c>
      <c r="K69" s="3">
        <v>49</v>
      </c>
      <c r="L69" s="3">
        <v>42</v>
      </c>
      <c r="M69">
        <v>2</v>
      </c>
      <c r="N69">
        <v>7</v>
      </c>
      <c r="O69">
        <v>10</v>
      </c>
      <c r="P69">
        <v>5</v>
      </c>
      <c r="Q69">
        <v>6</v>
      </c>
      <c r="R69">
        <v>1</v>
      </c>
      <c r="S69">
        <v>0</v>
      </c>
      <c r="T69">
        <v>0</v>
      </c>
      <c r="U69">
        <v>0</v>
      </c>
      <c r="V69">
        <v>0</v>
      </c>
      <c r="W69">
        <v>0</v>
      </c>
      <c r="X69">
        <v>3</v>
      </c>
      <c r="Y69">
        <v>11</v>
      </c>
      <c r="Z69">
        <v>1</v>
      </c>
      <c r="AA69">
        <v>77</v>
      </c>
      <c r="AB69">
        <v>2672</v>
      </c>
      <c r="AC69">
        <v>1</v>
      </c>
      <c r="AD69">
        <v>0</v>
      </c>
      <c r="AE69">
        <v>0</v>
      </c>
      <c r="AF69">
        <v>0</v>
      </c>
      <c r="AG69">
        <v>0</v>
      </c>
      <c r="AH69">
        <v>0</v>
      </c>
      <c r="AI69">
        <v>0</v>
      </c>
      <c r="AJ69">
        <v>0</v>
      </c>
      <c r="AK69">
        <v>0</v>
      </c>
      <c r="AL69">
        <v>1</v>
      </c>
      <c r="AM69" s="3">
        <f>SUM(tbl_Data[[#This Row],[Amt_Wines]:[Amt_GoldProds]])</f>
        <v>902</v>
      </c>
      <c r="AN69" s="3">
        <v>818</v>
      </c>
      <c r="AO69">
        <v>1</v>
      </c>
      <c r="AP69" t="str" cm="1">
        <f t="array" ref="AP69">_xlfn.IFS(tbl_Data[[#This Row],[marital_Divorced]]=1,"Divorced",tbl_Data[[#This Row],[marital_Married]]=1,"Married",tbl_Data[[#This Row],[marital_Single]]=1,"Single",tbl_Data[[#This Row],[marital_Together]]=1,"Together",tbl_Data[[#This Row],[marital_Widow]]=1,"Widowed")</f>
        <v>Divorced</v>
      </c>
      <c r="AQ69" s="3" t="str">
        <f>IF(tbl_Data[[#This Row],[Marital Status]]=tbl_Data[[#Headers],[Single]],tbl_Data[[#This Row],[Amt_Wines]],"")</f>
        <v/>
      </c>
      <c r="AR69" s="3" t="str">
        <f>IF(tbl_Data[[#This Row],[Marital Status]]=tbl_Data[[#Headers],[Together]],tbl_Data[[#This Row],[Amt_Wines]],"")</f>
        <v/>
      </c>
      <c r="AS69" s="3" t="str">
        <f>IF(tbl_Data[[#This Row],[Marital Status]]=tbl_Data[[#Headers],[Married]],tbl_Data[[#This Row],[Amt_Wines]],"")</f>
        <v/>
      </c>
      <c r="AT69" s="3" t="str">
        <f>IF(tbl_Data[[#This Row],[Marital Status]]=tbl_Data[[#Headers],[Widow]],tbl_Data[[#This Row],[Amt_Wines]],"")</f>
        <v/>
      </c>
      <c r="AU69" s="3">
        <f>IF(tbl_Data[[#This Row],[Marital Status]]=tbl_Data[[#Headers],[Divorced]],tbl_Data[[#This Row],[Amt_Wines]],"")</f>
        <v>437</v>
      </c>
    </row>
    <row r="70" spans="1:47" x14ac:dyDescent="0.45">
      <c r="A70" t="s">
        <v>777</v>
      </c>
      <c r="B70" s="3">
        <v>64892</v>
      </c>
      <c r="C70">
        <v>0</v>
      </c>
      <c r="D70">
        <v>1</v>
      </c>
      <c r="E70">
        <f t="shared" si="1"/>
        <v>1</v>
      </c>
      <c r="F70">
        <v>77</v>
      </c>
      <c r="G70" s="3">
        <v>527</v>
      </c>
      <c r="H70" s="3">
        <v>24</v>
      </c>
      <c r="I70" s="3">
        <v>230</v>
      </c>
      <c r="J70" s="3">
        <v>32</v>
      </c>
      <c r="K70" s="3">
        <v>24</v>
      </c>
      <c r="L70" s="3">
        <v>65</v>
      </c>
      <c r="M70">
        <v>2</v>
      </c>
      <c r="N70">
        <v>6</v>
      </c>
      <c r="O70">
        <v>4</v>
      </c>
      <c r="P70">
        <v>12</v>
      </c>
      <c r="Q70">
        <v>4</v>
      </c>
      <c r="R70">
        <v>0</v>
      </c>
      <c r="S70">
        <v>0</v>
      </c>
      <c r="T70">
        <v>0</v>
      </c>
      <c r="U70">
        <v>0</v>
      </c>
      <c r="V70">
        <v>0</v>
      </c>
      <c r="W70">
        <v>0</v>
      </c>
      <c r="X70">
        <v>3</v>
      </c>
      <c r="Y70">
        <v>11</v>
      </c>
      <c r="Z70">
        <v>0</v>
      </c>
      <c r="AA70">
        <v>44</v>
      </c>
      <c r="AB70">
        <v>2190</v>
      </c>
      <c r="AC70">
        <v>1</v>
      </c>
      <c r="AD70">
        <v>0</v>
      </c>
      <c r="AE70">
        <v>0</v>
      </c>
      <c r="AF70">
        <v>0</v>
      </c>
      <c r="AG70">
        <v>0</v>
      </c>
      <c r="AH70">
        <v>0</v>
      </c>
      <c r="AI70">
        <v>0</v>
      </c>
      <c r="AJ70">
        <v>1</v>
      </c>
      <c r="AK70">
        <v>0</v>
      </c>
      <c r="AL70">
        <v>0</v>
      </c>
      <c r="AM70" s="3">
        <f>SUM(tbl_Data[[#This Row],[Amt_Wines]:[Amt_GoldProds]])</f>
        <v>902</v>
      </c>
      <c r="AN70" s="3">
        <v>772</v>
      </c>
      <c r="AO70">
        <v>0</v>
      </c>
      <c r="AP70" t="str" cm="1">
        <f t="array" ref="AP70">_xlfn.IFS(tbl_Data[[#This Row],[marital_Divorced]]=1,"Divorced",tbl_Data[[#This Row],[marital_Married]]=1,"Married",tbl_Data[[#This Row],[marital_Single]]=1,"Single",tbl_Data[[#This Row],[marital_Together]]=1,"Together",tbl_Data[[#This Row],[marital_Widow]]=1,"Widowed")</f>
        <v>Divorced</v>
      </c>
      <c r="AQ70" s="3" t="str">
        <f>IF(tbl_Data[[#This Row],[Marital Status]]=tbl_Data[[#Headers],[Single]],tbl_Data[[#This Row],[Amt_Wines]],"")</f>
        <v/>
      </c>
      <c r="AR70" s="3" t="str">
        <f>IF(tbl_Data[[#This Row],[Marital Status]]=tbl_Data[[#Headers],[Together]],tbl_Data[[#This Row],[Amt_Wines]],"")</f>
        <v/>
      </c>
      <c r="AS70" s="3" t="str">
        <f>IF(tbl_Data[[#This Row],[Marital Status]]=tbl_Data[[#Headers],[Married]],tbl_Data[[#This Row],[Amt_Wines]],"")</f>
        <v/>
      </c>
      <c r="AT70" s="3" t="str">
        <f>IF(tbl_Data[[#This Row],[Marital Status]]=tbl_Data[[#Headers],[Widow]],tbl_Data[[#This Row],[Amt_Wines]],"")</f>
        <v/>
      </c>
      <c r="AU70" s="3">
        <f>IF(tbl_Data[[#This Row],[Marital Status]]=tbl_Data[[#Headers],[Divorced]],tbl_Data[[#This Row],[Amt_Wines]],"")</f>
        <v>527</v>
      </c>
    </row>
    <row r="71" spans="1:47" x14ac:dyDescent="0.45">
      <c r="A71" t="s">
        <v>782</v>
      </c>
      <c r="B71" s="3">
        <v>78825</v>
      </c>
      <c r="C71">
        <v>0</v>
      </c>
      <c r="D71">
        <v>0</v>
      </c>
      <c r="E71">
        <f t="shared" si="1"/>
        <v>0</v>
      </c>
      <c r="F71">
        <v>35</v>
      </c>
      <c r="G71" s="3">
        <v>483</v>
      </c>
      <c r="H71" s="3">
        <v>74</v>
      </c>
      <c r="I71" s="3">
        <v>114</v>
      </c>
      <c r="J71" s="3">
        <v>169</v>
      </c>
      <c r="K71" s="3">
        <v>37</v>
      </c>
      <c r="L71" s="3">
        <v>18</v>
      </c>
      <c r="M71">
        <v>1</v>
      </c>
      <c r="N71">
        <v>5</v>
      </c>
      <c r="O71">
        <v>10</v>
      </c>
      <c r="P71">
        <v>13</v>
      </c>
      <c r="Q71">
        <v>3</v>
      </c>
      <c r="R71">
        <v>0</v>
      </c>
      <c r="S71">
        <v>0</v>
      </c>
      <c r="T71">
        <v>0</v>
      </c>
      <c r="U71">
        <v>0</v>
      </c>
      <c r="V71">
        <v>0</v>
      </c>
      <c r="W71">
        <v>0</v>
      </c>
      <c r="X71">
        <v>3</v>
      </c>
      <c r="Y71">
        <v>11</v>
      </c>
      <c r="Z71">
        <v>1</v>
      </c>
      <c r="AA71">
        <v>56</v>
      </c>
      <c r="AB71">
        <v>2812</v>
      </c>
      <c r="AC71">
        <v>1</v>
      </c>
      <c r="AD71">
        <v>0</v>
      </c>
      <c r="AE71">
        <v>0</v>
      </c>
      <c r="AF71">
        <v>0</v>
      </c>
      <c r="AG71">
        <v>0</v>
      </c>
      <c r="AH71">
        <v>0</v>
      </c>
      <c r="AI71">
        <v>0</v>
      </c>
      <c r="AJ71">
        <v>0</v>
      </c>
      <c r="AK71">
        <v>0</v>
      </c>
      <c r="AL71">
        <v>1</v>
      </c>
      <c r="AM71" s="3">
        <f>SUM(tbl_Data[[#This Row],[Amt_Wines]:[Amt_GoldProds]])</f>
        <v>895</v>
      </c>
      <c r="AN71" s="3">
        <v>859</v>
      </c>
      <c r="AO71">
        <v>0</v>
      </c>
      <c r="AP71" t="str" cm="1">
        <f t="array" ref="AP71">_xlfn.IFS(tbl_Data[[#This Row],[marital_Divorced]]=1,"Divorced",tbl_Data[[#This Row],[marital_Married]]=1,"Married",tbl_Data[[#This Row],[marital_Single]]=1,"Single",tbl_Data[[#This Row],[marital_Together]]=1,"Together",tbl_Data[[#This Row],[marital_Widow]]=1,"Widowed")</f>
        <v>Divorced</v>
      </c>
      <c r="AQ71" s="3" t="str">
        <f>IF(tbl_Data[[#This Row],[Marital Status]]=tbl_Data[[#Headers],[Single]],tbl_Data[[#This Row],[Amt_Wines]],"")</f>
        <v/>
      </c>
      <c r="AR71" s="3" t="str">
        <f>IF(tbl_Data[[#This Row],[Marital Status]]=tbl_Data[[#Headers],[Together]],tbl_Data[[#This Row],[Amt_Wines]],"")</f>
        <v/>
      </c>
      <c r="AS71" s="3" t="str">
        <f>IF(tbl_Data[[#This Row],[Marital Status]]=tbl_Data[[#Headers],[Married]],tbl_Data[[#This Row],[Amt_Wines]],"")</f>
        <v/>
      </c>
      <c r="AT71" s="3" t="str">
        <f>IF(tbl_Data[[#This Row],[Marital Status]]=tbl_Data[[#Headers],[Widow]],tbl_Data[[#This Row],[Amt_Wines]],"")</f>
        <v/>
      </c>
      <c r="AU71" s="3">
        <f>IF(tbl_Data[[#This Row],[Marital Status]]=tbl_Data[[#Headers],[Divorced]],tbl_Data[[#This Row],[Amt_Wines]],"")</f>
        <v>483</v>
      </c>
    </row>
    <row r="72" spans="1:47" x14ac:dyDescent="0.45">
      <c r="A72" t="s">
        <v>792</v>
      </c>
      <c r="B72" s="3">
        <v>69901</v>
      </c>
      <c r="C72">
        <v>0</v>
      </c>
      <c r="D72">
        <v>1</v>
      </c>
      <c r="E72">
        <f t="shared" si="1"/>
        <v>1</v>
      </c>
      <c r="F72">
        <v>95</v>
      </c>
      <c r="G72" s="3">
        <v>312</v>
      </c>
      <c r="H72" s="3">
        <v>21</v>
      </c>
      <c r="I72" s="3">
        <v>206</v>
      </c>
      <c r="J72" s="3">
        <v>102</v>
      </c>
      <c r="K72" s="3">
        <v>92</v>
      </c>
      <c r="L72" s="3">
        <v>149</v>
      </c>
      <c r="M72">
        <v>3</v>
      </c>
      <c r="N72">
        <v>7</v>
      </c>
      <c r="O72">
        <v>3</v>
      </c>
      <c r="P72">
        <v>10</v>
      </c>
      <c r="Q72">
        <v>5</v>
      </c>
      <c r="R72">
        <v>0</v>
      </c>
      <c r="S72">
        <v>0</v>
      </c>
      <c r="T72">
        <v>0</v>
      </c>
      <c r="U72">
        <v>0</v>
      </c>
      <c r="V72">
        <v>0</v>
      </c>
      <c r="W72">
        <v>0</v>
      </c>
      <c r="X72">
        <v>3</v>
      </c>
      <c r="Y72">
        <v>11</v>
      </c>
      <c r="Z72">
        <v>0</v>
      </c>
      <c r="AA72">
        <v>51</v>
      </c>
      <c r="AB72">
        <v>2555</v>
      </c>
      <c r="AC72">
        <v>1</v>
      </c>
      <c r="AD72">
        <v>0</v>
      </c>
      <c r="AE72">
        <v>0</v>
      </c>
      <c r="AF72">
        <v>0</v>
      </c>
      <c r="AG72">
        <v>0</v>
      </c>
      <c r="AH72">
        <v>0</v>
      </c>
      <c r="AI72">
        <v>0</v>
      </c>
      <c r="AJ72">
        <v>1</v>
      </c>
      <c r="AK72">
        <v>0</v>
      </c>
      <c r="AL72">
        <v>0</v>
      </c>
      <c r="AM72" s="3">
        <f>SUM(tbl_Data[[#This Row],[Amt_Wines]:[Amt_GoldProds]])</f>
        <v>882</v>
      </c>
      <c r="AN72" s="3">
        <v>584</v>
      </c>
      <c r="AO72">
        <v>0</v>
      </c>
      <c r="AP72" t="str" cm="1">
        <f t="array" ref="AP72">_xlfn.IFS(tbl_Data[[#This Row],[marital_Divorced]]=1,"Divorced",tbl_Data[[#This Row],[marital_Married]]=1,"Married",tbl_Data[[#This Row],[marital_Single]]=1,"Single",tbl_Data[[#This Row],[marital_Together]]=1,"Together",tbl_Data[[#This Row],[marital_Widow]]=1,"Widowed")</f>
        <v>Divorced</v>
      </c>
      <c r="AQ72" s="3" t="str">
        <f>IF(tbl_Data[[#This Row],[Marital Status]]=tbl_Data[[#Headers],[Single]],tbl_Data[[#This Row],[Amt_Wines]],"")</f>
        <v/>
      </c>
      <c r="AR72" s="3" t="str">
        <f>IF(tbl_Data[[#This Row],[Marital Status]]=tbl_Data[[#Headers],[Together]],tbl_Data[[#This Row],[Amt_Wines]],"")</f>
        <v/>
      </c>
      <c r="AS72" s="3" t="str">
        <f>IF(tbl_Data[[#This Row],[Marital Status]]=tbl_Data[[#Headers],[Married]],tbl_Data[[#This Row],[Amt_Wines]],"")</f>
        <v/>
      </c>
      <c r="AT72" s="3" t="str">
        <f>IF(tbl_Data[[#This Row],[Marital Status]]=tbl_Data[[#Headers],[Widow]],tbl_Data[[#This Row],[Amt_Wines]],"")</f>
        <v/>
      </c>
      <c r="AU72" s="3">
        <f>IF(tbl_Data[[#This Row],[Marital Status]]=tbl_Data[[#Headers],[Divorced]],tbl_Data[[#This Row],[Amt_Wines]],"")</f>
        <v>312</v>
      </c>
    </row>
    <row r="73" spans="1:47" x14ac:dyDescent="0.45">
      <c r="A73" t="s">
        <v>802</v>
      </c>
      <c r="B73" s="3">
        <v>79803</v>
      </c>
      <c r="C73">
        <v>0</v>
      </c>
      <c r="D73">
        <v>1</v>
      </c>
      <c r="E73">
        <f t="shared" si="1"/>
        <v>1</v>
      </c>
      <c r="F73">
        <v>54</v>
      </c>
      <c r="G73" s="3">
        <v>574</v>
      </c>
      <c r="H73" s="3">
        <v>8</v>
      </c>
      <c r="I73" s="3">
        <v>216</v>
      </c>
      <c r="J73" s="3">
        <v>21</v>
      </c>
      <c r="K73" s="3">
        <v>16</v>
      </c>
      <c r="L73" s="3">
        <v>33</v>
      </c>
      <c r="M73">
        <v>1</v>
      </c>
      <c r="N73">
        <v>4</v>
      </c>
      <c r="O73">
        <v>3</v>
      </c>
      <c r="P73">
        <v>5</v>
      </c>
      <c r="Q73">
        <v>1</v>
      </c>
      <c r="R73">
        <v>0</v>
      </c>
      <c r="S73">
        <v>0</v>
      </c>
      <c r="T73">
        <v>0</v>
      </c>
      <c r="U73">
        <v>0</v>
      </c>
      <c r="V73">
        <v>0</v>
      </c>
      <c r="W73">
        <v>0</v>
      </c>
      <c r="X73">
        <v>3</v>
      </c>
      <c r="Y73">
        <v>11</v>
      </c>
      <c r="Z73">
        <v>0</v>
      </c>
      <c r="AA73">
        <v>62</v>
      </c>
      <c r="AB73">
        <v>2186</v>
      </c>
      <c r="AC73">
        <v>1</v>
      </c>
      <c r="AD73">
        <v>0</v>
      </c>
      <c r="AE73">
        <v>0</v>
      </c>
      <c r="AF73">
        <v>0</v>
      </c>
      <c r="AG73">
        <v>0</v>
      </c>
      <c r="AH73">
        <v>0</v>
      </c>
      <c r="AI73">
        <v>0</v>
      </c>
      <c r="AJ73">
        <v>1</v>
      </c>
      <c r="AK73">
        <v>0</v>
      </c>
      <c r="AL73">
        <v>0</v>
      </c>
      <c r="AM73" s="3">
        <f>SUM(tbl_Data[[#This Row],[Amt_Wines]:[Amt_GoldProds]])</f>
        <v>868</v>
      </c>
      <c r="AN73" s="3">
        <v>802</v>
      </c>
      <c r="AO73">
        <v>0</v>
      </c>
      <c r="AP73" t="str" cm="1">
        <f t="array" ref="AP73">_xlfn.IFS(tbl_Data[[#This Row],[marital_Divorced]]=1,"Divorced",tbl_Data[[#This Row],[marital_Married]]=1,"Married",tbl_Data[[#This Row],[marital_Single]]=1,"Single",tbl_Data[[#This Row],[marital_Together]]=1,"Together",tbl_Data[[#This Row],[marital_Widow]]=1,"Widowed")</f>
        <v>Divorced</v>
      </c>
      <c r="AQ73" s="3" t="str">
        <f>IF(tbl_Data[[#This Row],[Marital Status]]=tbl_Data[[#Headers],[Single]],tbl_Data[[#This Row],[Amt_Wines]],"")</f>
        <v/>
      </c>
      <c r="AR73" s="3" t="str">
        <f>IF(tbl_Data[[#This Row],[Marital Status]]=tbl_Data[[#Headers],[Together]],tbl_Data[[#This Row],[Amt_Wines]],"")</f>
        <v/>
      </c>
      <c r="AS73" s="3" t="str">
        <f>IF(tbl_Data[[#This Row],[Marital Status]]=tbl_Data[[#Headers],[Married]],tbl_Data[[#This Row],[Amt_Wines]],"")</f>
        <v/>
      </c>
      <c r="AT73" s="3" t="str">
        <f>IF(tbl_Data[[#This Row],[Marital Status]]=tbl_Data[[#Headers],[Widow]],tbl_Data[[#This Row],[Amt_Wines]],"")</f>
        <v/>
      </c>
      <c r="AU73" s="3">
        <f>IF(tbl_Data[[#This Row],[Marital Status]]=tbl_Data[[#Headers],[Divorced]],tbl_Data[[#This Row],[Amt_Wines]],"")</f>
        <v>574</v>
      </c>
    </row>
    <row r="74" spans="1:47" x14ac:dyDescent="0.45">
      <c r="A74" t="s">
        <v>815</v>
      </c>
      <c r="B74" s="3">
        <v>69674</v>
      </c>
      <c r="C74">
        <v>0</v>
      </c>
      <c r="D74">
        <v>2</v>
      </c>
      <c r="E74">
        <f t="shared" si="1"/>
        <v>2</v>
      </c>
      <c r="F74">
        <v>46</v>
      </c>
      <c r="G74" s="3">
        <v>554</v>
      </c>
      <c r="H74" s="3">
        <v>41</v>
      </c>
      <c r="I74" s="3">
        <v>215</v>
      </c>
      <c r="J74" s="3">
        <v>11</v>
      </c>
      <c r="K74" s="3">
        <v>0</v>
      </c>
      <c r="L74" s="3">
        <v>24</v>
      </c>
      <c r="M74">
        <v>3</v>
      </c>
      <c r="N74">
        <v>10</v>
      </c>
      <c r="O74">
        <v>2</v>
      </c>
      <c r="P74">
        <v>10</v>
      </c>
      <c r="Q74">
        <v>5</v>
      </c>
      <c r="R74">
        <v>0</v>
      </c>
      <c r="S74">
        <v>0</v>
      </c>
      <c r="T74">
        <v>0</v>
      </c>
      <c r="U74">
        <v>0</v>
      </c>
      <c r="V74">
        <v>0</v>
      </c>
      <c r="W74">
        <v>0</v>
      </c>
      <c r="X74">
        <v>3</v>
      </c>
      <c r="Y74">
        <v>11</v>
      </c>
      <c r="Z74">
        <v>0</v>
      </c>
      <c r="AA74">
        <v>52</v>
      </c>
      <c r="AB74">
        <v>2562</v>
      </c>
      <c r="AC74">
        <v>1</v>
      </c>
      <c r="AD74">
        <v>0</v>
      </c>
      <c r="AE74">
        <v>0</v>
      </c>
      <c r="AF74">
        <v>0</v>
      </c>
      <c r="AG74">
        <v>0</v>
      </c>
      <c r="AH74">
        <v>0</v>
      </c>
      <c r="AI74">
        <v>0</v>
      </c>
      <c r="AJ74">
        <v>0</v>
      </c>
      <c r="AK74">
        <v>0</v>
      </c>
      <c r="AL74">
        <v>1</v>
      </c>
      <c r="AM74" s="3">
        <f>SUM(tbl_Data[[#This Row],[Amt_Wines]:[Amt_GoldProds]])</f>
        <v>845</v>
      </c>
      <c r="AN74" s="3">
        <v>797</v>
      </c>
      <c r="AO74">
        <v>0</v>
      </c>
      <c r="AP74" t="str" cm="1">
        <f t="array" ref="AP74">_xlfn.IFS(tbl_Data[[#This Row],[marital_Divorced]]=1,"Divorced",tbl_Data[[#This Row],[marital_Married]]=1,"Married",tbl_Data[[#This Row],[marital_Single]]=1,"Single",tbl_Data[[#This Row],[marital_Together]]=1,"Together",tbl_Data[[#This Row],[marital_Widow]]=1,"Widowed")</f>
        <v>Divorced</v>
      </c>
      <c r="AQ74" s="3" t="str">
        <f>IF(tbl_Data[[#This Row],[Marital Status]]=tbl_Data[[#Headers],[Single]],tbl_Data[[#This Row],[Amt_Wines]],"")</f>
        <v/>
      </c>
      <c r="AR74" s="3" t="str">
        <f>IF(tbl_Data[[#This Row],[Marital Status]]=tbl_Data[[#Headers],[Together]],tbl_Data[[#This Row],[Amt_Wines]],"")</f>
        <v/>
      </c>
      <c r="AS74" s="3" t="str">
        <f>IF(tbl_Data[[#This Row],[Marital Status]]=tbl_Data[[#Headers],[Married]],tbl_Data[[#This Row],[Amt_Wines]],"")</f>
        <v/>
      </c>
      <c r="AT74" s="3" t="str">
        <f>IF(tbl_Data[[#This Row],[Marital Status]]=tbl_Data[[#Headers],[Widow]],tbl_Data[[#This Row],[Amt_Wines]],"")</f>
        <v/>
      </c>
      <c r="AU74" s="3">
        <f>IF(tbl_Data[[#This Row],[Marital Status]]=tbl_Data[[#Headers],[Divorced]],tbl_Data[[#This Row],[Amt_Wines]],"")</f>
        <v>554</v>
      </c>
    </row>
    <row r="75" spans="1:47" x14ac:dyDescent="0.45">
      <c r="A75" t="s">
        <v>839</v>
      </c>
      <c r="B75" s="3">
        <v>42564</v>
      </c>
      <c r="C75">
        <v>0</v>
      </c>
      <c r="D75">
        <v>1</v>
      </c>
      <c r="E75">
        <f t="shared" si="1"/>
        <v>1</v>
      </c>
      <c r="F75">
        <v>28</v>
      </c>
      <c r="G75" s="3">
        <v>324</v>
      </c>
      <c r="H75" s="3">
        <v>48</v>
      </c>
      <c r="I75" s="3">
        <v>186</v>
      </c>
      <c r="J75" s="3">
        <v>39</v>
      </c>
      <c r="K75" s="3">
        <v>18</v>
      </c>
      <c r="L75" s="3">
        <v>198</v>
      </c>
      <c r="M75">
        <v>6</v>
      </c>
      <c r="N75">
        <v>6</v>
      </c>
      <c r="O75">
        <v>8</v>
      </c>
      <c r="P75">
        <v>4</v>
      </c>
      <c r="Q75">
        <v>7</v>
      </c>
      <c r="R75">
        <v>1</v>
      </c>
      <c r="S75">
        <v>0</v>
      </c>
      <c r="T75">
        <v>0</v>
      </c>
      <c r="U75">
        <v>0</v>
      </c>
      <c r="V75">
        <v>0</v>
      </c>
      <c r="W75">
        <v>0</v>
      </c>
      <c r="X75">
        <v>3</v>
      </c>
      <c r="Y75">
        <v>11</v>
      </c>
      <c r="Z75">
        <v>1</v>
      </c>
      <c r="AA75">
        <v>52</v>
      </c>
      <c r="AB75">
        <v>2702</v>
      </c>
      <c r="AC75">
        <v>1</v>
      </c>
      <c r="AD75">
        <v>0</v>
      </c>
      <c r="AE75">
        <v>0</v>
      </c>
      <c r="AF75">
        <v>0</v>
      </c>
      <c r="AG75">
        <v>0</v>
      </c>
      <c r="AH75">
        <v>0</v>
      </c>
      <c r="AI75">
        <v>0</v>
      </c>
      <c r="AJ75">
        <v>0</v>
      </c>
      <c r="AK75">
        <v>0</v>
      </c>
      <c r="AL75">
        <v>1</v>
      </c>
      <c r="AM75" s="3">
        <f>SUM(tbl_Data[[#This Row],[Amt_Wines]:[Amt_GoldProds]])</f>
        <v>813</v>
      </c>
      <c r="AN75" s="3">
        <v>417</v>
      </c>
      <c r="AO75">
        <v>1</v>
      </c>
      <c r="AP75" t="str" cm="1">
        <f t="array" ref="AP75">_xlfn.IFS(tbl_Data[[#This Row],[marital_Divorced]]=1,"Divorced",tbl_Data[[#This Row],[marital_Married]]=1,"Married",tbl_Data[[#This Row],[marital_Single]]=1,"Single",tbl_Data[[#This Row],[marital_Together]]=1,"Together",tbl_Data[[#This Row],[marital_Widow]]=1,"Widowed")</f>
        <v>Divorced</v>
      </c>
      <c r="AQ75" s="3" t="str">
        <f>IF(tbl_Data[[#This Row],[Marital Status]]=tbl_Data[[#Headers],[Single]],tbl_Data[[#This Row],[Amt_Wines]],"")</f>
        <v/>
      </c>
      <c r="AR75" s="3" t="str">
        <f>IF(tbl_Data[[#This Row],[Marital Status]]=tbl_Data[[#Headers],[Together]],tbl_Data[[#This Row],[Amt_Wines]],"")</f>
        <v/>
      </c>
      <c r="AS75" s="3" t="str">
        <f>IF(tbl_Data[[#This Row],[Marital Status]]=tbl_Data[[#Headers],[Married]],tbl_Data[[#This Row],[Amt_Wines]],"")</f>
        <v/>
      </c>
      <c r="AT75" s="3" t="str">
        <f>IF(tbl_Data[[#This Row],[Marital Status]]=tbl_Data[[#Headers],[Widow]],tbl_Data[[#This Row],[Amt_Wines]],"")</f>
        <v/>
      </c>
      <c r="AU75" s="3">
        <f>IF(tbl_Data[[#This Row],[Marital Status]]=tbl_Data[[#Headers],[Divorced]],tbl_Data[[#This Row],[Amt_Wines]],"")</f>
        <v>324</v>
      </c>
    </row>
    <row r="76" spans="1:47" x14ac:dyDescent="0.45">
      <c r="A76" t="s">
        <v>840</v>
      </c>
      <c r="B76" s="3">
        <v>60554</v>
      </c>
      <c r="C76">
        <v>1</v>
      </c>
      <c r="D76">
        <v>0</v>
      </c>
      <c r="E76">
        <f t="shared" si="1"/>
        <v>1</v>
      </c>
      <c r="F76">
        <v>8</v>
      </c>
      <c r="G76" s="3">
        <v>588</v>
      </c>
      <c r="H76" s="3">
        <v>7</v>
      </c>
      <c r="I76" s="3">
        <v>76</v>
      </c>
      <c r="J76" s="3">
        <v>110</v>
      </c>
      <c r="K76" s="3">
        <v>15</v>
      </c>
      <c r="L76" s="3">
        <v>15</v>
      </c>
      <c r="M76">
        <v>2</v>
      </c>
      <c r="N76">
        <v>8</v>
      </c>
      <c r="O76">
        <v>4</v>
      </c>
      <c r="P76">
        <v>9</v>
      </c>
      <c r="Q76">
        <v>6</v>
      </c>
      <c r="R76">
        <v>0</v>
      </c>
      <c r="S76">
        <v>0</v>
      </c>
      <c r="T76">
        <v>0</v>
      </c>
      <c r="U76">
        <v>0</v>
      </c>
      <c r="V76">
        <v>0</v>
      </c>
      <c r="W76">
        <v>0</v>
      </c>
      <c r="X76">
        <v>3</v>
      </c>
      <c r="Y76">
        <v>11</v>
      </c>
      <c r="Z76">
        <v>0</v>
      </c>
      <c r="AA76">
        <v>45</v>
      </c>
      <c r="AB76">
        <v>2483</v>
      </c>
      <c r="AC76">
        <v>1</v>
      </c>
      <c r="AD76">
        <v>0</v>
      </c>
      <c r="AE76">
        <v>0</v>
      </c>
      <c r="AF76">
        <v>0</v>
      </c>
      <c r="AG76">
        <v>0</v>
      </c>
      <c r="AH76">
        <v>0</v>
      </c>
      <c r="AI76">
        <v>0</v>
      </c>
      <c r="AJ76">
        <v>0</v>
      </c>
      <c r="AK76">
        <v>0</v>
      </c>
      <c r="AL76">
        <v>1</v>
      </c>
      <c r="AM76" s="3">
        <f>SUM(tbl_Data[[#This Row],[Amt_Wines]:[Amt_GoldProds]])</f>
        <v>811</v>
      </c>
      <c r="AN76" s="3">
        <v>781</v>
      </c>
      <c r="AO76">
        <v>0</v>
      </c>
      <c r="AP76" t="str" cm="1">
        <f t="array" ref="AP76">_xlfn.IFS(tbl_Data[[#This Row],[marital_Divorced]]=1,"Divorced",tbl_Data[[#This Row],[marital_Married]]=1,"Married",tbl_Data[[#This Row],[marital_Single]]=1,"Single",tbl_Data[[#This Row],[marital_Together]]=1,"Together",tbl_Data[[#This Row],[marital_Widow]]=1,"Widowed")</f>
        <v>Divorced</v>
      </c>
      <c r="AQ76" s="3" t="str">
        <f>IF(tbl_Data[[#This Row],[Marital Status]]=tbl_Data[[#Headers],[Single]],tbl_Data[[#This Row],[Amt_Wines]],"")</f>
        <v/>
      </c>
      <c r="AR76" s="3" t="str">
        <f>IF(tbl_Data[[#This Row],[Marital Status]]=tbl_Data[[#Headers],[Together]],tbl_Data[[#This Row],[Amt_Wines]],"")</f>
        <v/>
      </c>
      <c r="AS76" s="3" t="str">
        <f>IF(tbl_Data[[#This Row],[Marital Status]]=tbl_Data[[#Headers],[Married]],tbl_Data[[#This Row],[Amt_Wines]],"")</f>
        <v/>
      </c>
      <c r="AT76" s="3" t="str">
        <f>IF(tbl_Data[[#This Row],[Marital Status]]=tbl_Data[[#Headers],[Widow]],tbl_Data[[#This Row],[Amt_Wines]],"")</f>
        <v/>
      </c>
      <c r="AU76" s="3">
        <f>IF(tbl_Data[[#This Row],[Marital Status]]=tbl_Data[[#Headers],[Divorced]],tbl_Data[[#This Row],[Amt_Wines]],"")</f>
        <v>588</v>
      </c>
    </row>
    <row r="77" spans="1:47" x14ac:dyDescent="0.45">
      <c r="A77" t="s">
        <v>850</v>
      </c>
      <c r="B77" s="3">
        <v>59601</v>
      </c>
      <c r="C77">
        <v>0</v>
      </c>
      <c r="D77">
        <v>1</v>
      </c>
      <c r="E77">
        <f t="shared" si="1"/>
        <v>1</v>
      </c>
      <c r="F77">
        <v>14</v>
      </c>
      <c r="G77" s="3">
        <v>691</v>
      </c>
      <c r="H77" s="3">
        <v>7</v>
      </c>
      <c r="I77" s="3">
        <v>69</v>
      </c>
      <c r="J77" s="3">
        <v>0</v>
      </c>
      <c r="K77" s="3">
        <v>7</v>
      </c>
      <c r="L77" s="3">
        <v>23</v>
      </c>
      <c r="M77">
        <v>4</v>
      </c>
      <c r="N77">
        <v>2</v>
      </c>
      <c r="O77">
        <v>2</v>
      </c>
      <c r="P77">
        <v>7</v>
      </c>
      <c r="Q77">
        <v>8</v>
      </c>
      <c r="R77">
        <v>0</v>
      </c>
      <c r="S77">
        <v>1</v>
      </c>
      <c r="T77">
        <v>0</v>
      </c>
      <c r="U77">
        <v>0</v>
      </c>
      <c r="V77">
        <v>0</v>
      </c>
      <c r="W77">
        <v>0</v>
      </c>
      <c r="X77">
        <v>3</v>
      </c>
      <c r="Y77">
        <v>11</v>
      </c>
      <c r="Z77">
        <v>0</v>
      </c>
      <c r="AA77">
        <v>43</v>
      </c>
      <c r="AB77">
        <v>2498</v>
      </c>
      <c r="AC77">
        <v>1</v>
      </c>
      <c r="AD77">
        <v>0</v>
      </c>
      <c r="AE77">
        <v>0</v>
      </c>
      <c r="AF77">
        <v>0</v>
      </c>
      <c r="AG77">
        <v>0</v>
      </c>
      <c r="AH77">
        <v>1</v>
      </c>
      <c r="AI77">
        <v>0</v>
      </c>
      <c r="AJ77">
        <v>0</v>
      </c>
      <c r="AK77">
        <v>0</v>
      </c>
      <c r="AL77">
        <v>0</v>
      </c>
      <c r="AM77" s="3">
        <f>SUM(tbl_Data[[#This Row],[Amt_Wines]:[Amt_GoldProds]])</f>
        <v>797</v>
      </c>
      <c r="AN77" s="3">
        <v>751</v>
      </c>
      <c r="AO77">
        <v>1</v>
      </c>
      <c r="AP77" t="str" cm="1">
        <f t="array" ref="AP77">_xlfn.IFS(tbl_Data[[#This Row],[marital_Divorced]]=1,"Divorced",tbl_Data[[#This Row],[marital_Married]]=1,"Married",tbl_Data[[#This Row],[marital_Single]]=1,"Single",tbl_Data[[#This Row],[marital_Together]]=1,"Together",tbl_Data[[#This Row],[marital_Widow]]=1,"Widowed")</f>
        <v>Divorced</v>
      </c>
      <c r="AQ77" s="3" t="str">
        <f>IF(tbl_Data[[#This Row],[Marital Status]]=tbl_Data[[#Headers],[Single]],tbl_Data[[#This Row],[Amt_Wines]],"")</f>
        <v/>
      </c>
      <c r="AR77" s="3" t="str">
        <f>IF(tbl_Data[[#This Row],[Marital Status]]=tbl_Data[[#Headers],[Together]],tbl_Data[[#This Row],[Amt_Wines]],"")</f>
        <v/>
      </c>
      <c r="AS77" s="3" t="str">
        <f>IF(tbl_Data[[#This Row],[Marital Status]]=tbl_Data[[#Headers],[Married]],tbl_Data[[#This Row],[Amt_Wines]],"")</f>
        <v/>
      </c>
      <c r="AT77" s="3" t="str">
        <f>IF(tbl_Data[[#This Row],[Marital Status]]=tbl_Data[[#Headers],[Widow]],tbl_Data[[#This Row],[Amt_Wines]],"")</f>
        <v/>
      </c>
      <c r="AU77" s="3">
        <f>IF(tbl_Data[[#This Row],[Marital Status]]=tbl_Data[[#Headers],[Divorced]],tbl_Data[[#This Row],[Amt_Wines]],"")</f>
        <v>691</v>
      </c>
    </row>
    <row r="78" spans="1:47" x14ac:dyDescent="0.45">
      <c r="A78" t="s">
        <v>854</v>
      </c>
      <c r="B78" s="3">
        <v>49476</v>
      </c>
      <c r="C78">
        <v>0</v>
      </c>
      <c r="D78">
        <v>1</v>
      </c>
      <c r="E78">
        <f t="shared" si="1"/>
        <v>1</v>
      </c>
      <c r="F78">
        <v>29</v>
      </c>
      <c r="G78" s="3">
        <v>386</v>
      </c>
      <c r="H78" s="3">
        <v>23</v>
      </c>
      <c r="I78" s="3">
        <v>95</v>
      </c>
      <c r="J78" s="3">
        <v>54</v>
      </c>
      <c r="K78" s="3">
        <v>41</v>
      </c>
      <c r="L78" s="3">
        <v>196</v>
      </c>
      <c r="M78">
        <v>4</v>
      </c>
      <c r="N78">
        <v>2</v>
      </c>
      <c r="O78">
        <v>11</v>
      </c>
      <c r="P78">
        <v>5</v>
      </c>
      <c r="Q78">
        <v>2</v>
      </c>
      <c r="R78">
        <v>0</v>
      </c>
      <c r="S78">
        <v>0</v>
      </c>
      <c r="T78">
        <v>0</v>
      </c>
      <c r="U78">
        <v>0</v>
      </c>
      <c r="V78">
        <v>0</v>
      </c>
      <c r="W78">
        <v>0</v>
      </c>
      <c r="X78">
        <v>3</v>
      </c>
      <c r="Y78">
        <v>11</v>
      </c>
      <c r="Z78">
        <v>0</v>
      </c>
      <c r="AA78">
        <v>57</v>
      </c>
      <c r="AB78">
        <v>2533</v>
      </c>
      <c r="AC78">
        <v>1</v>
      </c>
      <c r="AD78">
        <v>0</v>
      </c>
      <c r="AE78">
        <v>0</v>
      </c>
      <c r="AF78">
        <v>0</v>
      </c>
      <c r="AG78">
        <v>0</v>
      </c>
      <c r="AH78">
        <v>0</v>
      </c>
      <c r="AI78">
        <v>0</v>
      </c>
      <c r="AJ78">
        <v>0</v>
      </c>
      <c r="AK78">
        <v>1</v>
      </c>
      <c r="AL78">
        <v>0</v>
      </c>
      <c r="AM78" s="3">
        <f>SUM(tbl_Data[[#This Row],[Amt_Wines]:[Amt_GoldProds]])</f>
        <v>795</v>
      </c>
      <c r="AN78" s="3">
        <v>403</v>
      </c>
      <c r="AO78">
        <v>0</v>
      </c>
      <c r="AP78" t="str" cm="1">
        <f t="array" ref="AP78">_xlfn.IFS(tbl_Data[[#This Row],[marital_Divorced]]=1,"Divorced",tbl_Data[[#This Row],[marital_Married]]=1,"Married",tbl_Data[[#This Row],[marital_Single]]=1,"Single",tbl_Data[[#This Row],[marital_Together]]=1,"Together",tbl_Data[[#This Row],[marital_Widow]]=1,"Widowed")</f>
        <v>Divorced</v>
      </c>
      <c r="AQ78" s="3" t="str">
        <f>IF(tbl_Data[[#This Row],[Marital Status]]=tbl_Data[[#Headers],[Single]],tbl_Data[[#This Row],[Amt_Wines]],"")</f>
        <v/>
      </c>
      <c r="AR78" s="3" t="str">
        <f>IF(tbl_Data[[#This Row],[Marital Status]]=tbl_Data[[#Headers],[Together]],tbl_Data[[#This Row],[Amt_Wines]],"")</f>
        <v/>
      </c>
      <c r="AS78" s="3" t="str">
        <f>IF(tbl_Data[[#This Row],[Marital Status]]=tbl_Data[[#Headers],[Married]],tbl_Data[[#This Row],[Amt_Wines]],"")</f>
        <v/>
      </c>
      <c r="AT78" s="3" t="str">
        <f>IF(tbl_Data[[#This Row],[Marital Status]]=tbl_Data[[#Headers],[Widow]],tbl_Data[[#This Row],[Amt_Wines]],"")</f>
        <v/>
      </c>
      <c r="AU78" s="3">
        <f>IF(tbl_Data[[#This Row],[Marital Status]]=tbl_Data[[#Headers],[Divorced]],tbl_Data[[#This Row],[Amt_Wines]],"")</f>
        <v>386</v>
      </c>
    </row>
    <row r="79" spans="1:47" x14ac:dyDescent="0.45">
      <c r="A79" t="s">
        <v>857</v>
      </c>
      <c r="B79" s="3">
        <v>51983</v>
      </c>
      <c r="C79">
        <v>0</v>
      </c>
      <c r="D79">
        <v>1</v>
      </c>
      <c r="E79">
        <f t="shared" si="1"/>
        <v>1</v>
      </c>
      <c r="F79">
        <v>95</v>
      </c>
      <c r="G79" s="3">
        <v>631</v>
      </c>
      <c r="H79" s="3">
        <v>0</v>
      </c>
      <c r="I79" s="3">
        <v>115</v>
      </c>
      <c r="J79" s="3">
        <v>10</v>
      </c>
      <c r="K79" s="3">
        <v>7</v>
      </c>
      <c r="L79" s="3">
        <v>30</v>
      </c>
      <c r="M79">
        <v>3</v>
      </c>
      <c r="N79">
        <v>9</v>
      </c>
      <c r="O79">
        <v>2</v>
      </c>
      <c r="P79">
        <v>10</v>
      </c>
      <c r="Q79">
        <v>7</v>
      </c>
      <c r="R79">
        <v>0</v>
      </c>
      <c r="S79">
        <v>0</v>
      </c>
      <c r="T79">
        <v>0</v>
      </c>
      <c r="U79">
        <v>0</v>
      </c>
      <c r="V79">
        <v>0</v>
      </c>
      <c r="W79">
        <v>0</v>
      </c>
      <c r="X79">
        <v>3</v>
      </c>
      <c r="Y79">
        <v>11</v>
      </c>
      <c r="Z79">
        <v>0</v>
      </c>
      <c r="AA79">
        <v>56</v>
      </c>
      <c r="AB79">
        <v>2826</v>
      </c>
      <c r="AC79">
        <v>1</v>
      </c>
      <c r="AD79">
        <v>0</v>
      </c>
      <c r="AE79">
        <v>0</v>
      </c>
      <c r="AF79">
        <v>0</v>
      </c>
      <c r="AG79">
        <v>0</v>
      </c>
      <c r="AH79">
        <v>0</v>
      </c>
      <c r="AI79">
        <v>0</v>
      </c>
      <c r="AJ79">
        <v>1</v>
      </c>
      <c r="AK79">
        <v>0</v>
      </c>
      <c r="AL79">
        <v>0</v>
      </c>
      <c r="AM79" s="3">
        <f>SUM(tbl_Data[[#This Row],[Amt_Wines]:[Amt_GoldProds]])</f>
        <v>793</v>
      </c>
      <c r="AN79" s="3">
        <v>733</v>
      </c>
      <c r="AO79">
        <v>0</v>
      </c>
      <c r="AP79" t="str" cm="1">
        <f t="array" ref="AP79">_xlfn.IFS(tbl_Data[[#This Row],[marital_Divorced]]=1,"Divorced",tbl_Data[[#This Row],[marital_Married]]=1,"Married",tbl_Data[[#This Row],[marital_Single]]=1,"Single",tbl_Data[[#This Row],[marital_Together]]=1,"Together",tbl_Data[[#This Row],[marital_Widow]]=1,"Widowed")</f>
        <v>Divorced</v>
      </c>
      <c r="AQ79" s="3" t="str">
        <f>IF(tbl_Data[[#This Row],[Marital Status]]=tbl_Data[[#Headers],[Single]],tbl_Data[[#This Row],[Amt_Wines]],"")</f>
        <v/>
      </c>
      <c r="AR79" s="3" t="str">
        <f>IF(tbl_Data[[#This Row],[Marital Status]]=tbl_Data[[#Headers],[Together]],tbl_Data[[#This Row],[Amt_Wines]],"")</f>
        <v/>
      </c>
      <c r="AS79" s="3" t="str">
        <f>IF(tbl_Data[[#This Row],[Marital Status]]=tbl_Data[[#Headers],[Married]],tbl_Data[[#This Row],[Amt_Wines]],"")</f>
        <v/>
      </c>
      <c r="AT79" s="3" t="str">
        <f>IF(tbl_Data[[#This Row],[Marital Status]]=tbl_Data[[#Headers],[Widow]],tbl_Data[[#This Row],[Amt_Wines]],"")</f>
        <v/>
      </c>
      <c r="AU79" s="3">
        <f>IF(tbl_Data[[#This Row],[Marital Status]]=tbl_Data[[#Headers],[Divorced]],tbl_Data[[#This Row],[Amt_Wines]],"")</f>
        <v>631</v>
      </c>
    </row>
    <row r="80" spans="1:47" x14ac:dyDescent="0.45">
      <c r="A80" t="s">
        <v>859</v>
      </c>
      <c r="B80" s="3">
        <v>58086</v>
      </c>
      <c r="C80">
        <v>0</v>
      </c>
      <c r="D80">
        <v>1</v>
      </c>
      <c r="E80">
        <f t="shared" si="1"/>
        <v>1</v>
      </c>
      <c r="F80">
        <v>80</v>
      </c>
      <c r="G80" s="3">
        <v>708</v>
      </c>
      <c r="H80" s="3">
        <v>7</v>
      </c>
      <c r="I80" s="3">
        <v>62</v>
      </c>
      <c r="J80" s="3">
        <v>0</v>
      </c>
      <c r="K80" s="3">
        <v>0</v>
      </c>
      <c r="L80" s="3">
        <v>15</v>
      </c>
      <c r="M80">
        <v>2</v>
      </c>
      <c r="N80">
        <v>11</v>
      </c>
      <c r="O80">
        <v>3</v>
      </c>
      <c r="P80">
        <v>7</v>
      </c>
      <c r="Q80">
        <v>8</v>
      </c>
      <c r="R80">
        <v>0</v>
      </c>
      <c r="S80">
        <v>0</v>
      </c>
      <c r="T80">
        <v>0</v>
      </c>
      <c r="U80">
        <v>0</v>
      </c>
      <c r="V80">
        <v>0</v>
      </c>
      <c r="W80">
        <v>0</v>
      </c>
      <c r="X80">
        <v>3</v>
      </c>
      <c r="Y80">
        <v>11</v>
      </c>
      <c r="Z80">
        <v>0</v>
      </c>
      <c r="AA80">
        <v>51</v>
      </c>
      <c r="AB80">
        <v>2684</v>
      </c>
      <c r="AC80">
        <v>1</v>
      </c>
      <c r="AD80">
        <v>0</v>
      </c>
      <c r="AE80">
        <v>0</v>
      </c>
      <c r="AF80">
        <v>0</v>
      </c>
      <c r="AG80">
        <v>0</v>
      </c>
      <c r="AH80">
        <v>0</v>
      </c>
      <c r="AI80">
        <v>0</v>
      </c>
      <c r="AJ80">
        <v>0</v>
      </c>
      <c r="AK80">
        <v>0</v>
      </c>
      <c r="AL80">
        <v>1</v>
      </c>
      <c r="AM80" s="3">
        <f>SUM(tbl_Data[[#This Row],[Amt_Wines]:[Amt_GoldProds]])</f>
        <v>792</v>
      </c>
      <c r="AN80" s="3">
        <v>762</v>
      </c>
      <c r="AO80">
        <v>0</v>
      </c>
      <c r="AP80" t="str" cm="1">
        <f t="array" ref="AP80">_xlfn.IFS(tbl_Data[[#This Row],[marital_Divorced]]=1,"Divorced",tbl_Data[[#This Row],[marital_Married]]=1,"Married",tbl_Data[[#This Row],[marital_Single]]=1,"Single",tbl_Data[[#This Row],[marital_Together]]=1,"Together",tbl_Data[[#This Row],[marital_Widow]]=1,"Widowed")</f>
        <v>Divorced</v>
      </c>
      <c r="AQ80" s="3" t="str">
        <f>IF(tbl_Data[[#This Row],[Marital Status]]=tbl_Data[[#Headers],[Single]],tbl_Data[[#This Row],[Amt_Wines]],"")</f>
        <v/>
      </c>
      <c r="AR80" s="3" t="str">
        <f>IF(tbl_Data[[#This Row],[Marital Status]]=tbl_Data[[#Headers],[Together]],tbl_Data[[#This Row],[Amt_Wines]],"")</f>
        <v/>
      </c>
      <c r="AS80" s="3" t="str">
        <f>IF(tbl_Data[[#This Row],[Marital Status]]=tbl_Data[[#Headers],[Married]],tbl_Data[[#This Row],[Amt_Wines]],"")</f>
        <v/>
      </c>
      <c r="AT80" s="3" t="str">
        <f>IF(tbl_Data[[#This Row],[Marital Status]]=tbl_Data[[#Headers],[Widow]],tbl_Data[[#This Row],[Amt_Wines]],"")</f>
        <v/>
      </c>
      <c r="AU80" s="3">
        <f>IF(tbl_Data[[#This Row],[Marital Status]]=tbl_Data[[#Headers],[Divorced]],tbl_Data[[#This Row],[Amt_Wines]],"")</f>
        <v>708</v>
      </c>
    </row>
    <row r="81" spans="1:47" x14ac:dyDescent="0.45">
      <c r="A81" t="s">
        <v>860</v>
      </c>
      <c r="B81" s="3">
        <v>79865</v>
      </c>
      <c r="C81">
        <v>0</v>
      </c>
      <c r="D81">
        <v>1</v>
      </c>
      <c r="E81">
        <f t="shared" si="1"/>
        <v>1</v>
      </c>
      <c r="F81">
        <v>12</v>
      </c>
      <c r="G81" s="3">
        <v>71</v>
      </c>
      <c r="H81" s="3">
        <v>99</v>
      </c>
      <c r="I81" s="3">
        <v>278</v>
      </c>
      <c r="J81" s="3">
        <v>185</v>
      </c>
      <c r="K81" s="3">
        <v>121</v>
      </c>
      <c r="L81" s="3">
        <v>38</v>
      </c>
      <c r="M81">
        <v>1</v>
      </c>
      <c r="N81">
        <v>5</v>
      </c>
      <c r="O81">
        <v>10</v>
      </c>
      <c r="P81">
        <v>5</v>
      </c>
      <c r="Q81">
        <v>1</v>
      </c>
      <c r="R81">
        <v>0</v>
      </c>
      <c r="S81">
        <v>0</v>
      </c>
      <c r="T81">
        <v>0</v>
      </c>
      <c r="U81">
        <v>0</v>
      </c>
      <c r="V81">
        <v>0</v>
      </c>
      <c r="W81">
        <v>0</v>
      </c>
      <c r="X81">
        <v>3</v>
      </c>
      <c r="Y81">
        <v>11</v>
      </c>
      <c r="Z81">
        <v>0</v>
      </c>
      <c r="AA81">
        <v>66</v>
      </c>
      <c r="AB81">
        <v>2170</v>
      </c>
      <c r="AC81">
        <v>1</v>
      </c>
      <c r="AD81">
        <v>0</v>
      </c>
      <c r="AE81">
        <v>0</v>
      </c>
      <c r="AF81">
        <v>0</v>
      </c>
      <c r="AG81">
        <v>0</v>
      </c>
      <c r="AH81">
        <v>0</v>
      </c>
      <c r="AI81">
        <v>0</v>
      </c>
      <c r="AJ81">
        <v>1</v>
      </c>
      <c r="AK81">
        <v>0</v>
      </c>
      <c r="AL81">
        <v>0</v>
      </c>
      <c r="AM81" s="3">
        <f>SUM(tbl_Data[[#This Row],[Amt_Wines]:[Amt_GoldProds]])</f>
        <v>792</v>
      </c>
      <c r="AN81" s="3">
        <v>716</v>
      </c>
      <c r="AO81">
        <v>0</v>
      </c>
      <c r="AP81" t="str" cm="1">
        <f t="array" ref="AP81">_xlfn.IFS(tbl_Data[[#This Row],[marital_Divorced]]=1,"Divorced",tbl_Data[[#This Row],[marital_Married]]=1,"Married",tbl_Data[[#This Row],[marital_Single]]=1,"Single",tbl_Data[[#This Row],[marital_Together]]=1,"Together",tbl_Data[[#This Row],[marital_Widow]]=1,"Widowed")</f>
        <v>Divorced</v>
      </c>
      <c r="AQ81" s="3" t="str">
        <f>IF(tbl_Data[[#This Row],[Marital Status]]=tbl_Data[[#Headers],[Single]],tbl_Data[[#This Row],[Amt_Wines]],"")</f>
        <v/>
      </c>
      <c r="AR81" s="3" t="str">
        <f>IF(tbl_Data[[#This Row],[Marital Status]]=tbl_Data[[#Headers],[Together]],tbl_Data[[#This Row],[Amt_Wines]],"")</f>
        <v/>
      </c>
      <c r="AS81" s="3" t="str">
        <f>IF(tbl_Data[[#This Row],[Marital Status]]=tbl_Data[[#Headers],[Married]],tbl_Data[[#This Row],[Amt_Wines]],"")</f>
        <v/>
      </c>
      <c r="AT81" s="3" t="str">
        <f>IF(tbl_Data[[#This Row],[Marital Status]]=tbl_Data[[#Headers],[Widow]],tbl_Data[[#This Row],[Amt_Wines]],"")</f>
        <v/>
      </c>
      <c r="AU81" s="3">
        <f>IF(tbl_Data[[#This Row],[Marital Status]]=tbl_Data[[#Headers],[Divorced]],tbl_Data[[#This Row],[Amt_Wines]],"")</f>
        <v>71</v>
      </c>
    </row>
    <row r="82" spans="1:47" x14ac:dyDescent="0.45">
      <c r="A82" t="s">
        <v>862</v>
      </c>
      <c r="B82" s="3">
        <v>77297</v>
      </c>
      <c r="C82">
        <v>0</v>
      </c>
      <c r="D82">
        <v>0</v>
      </c>
      <c r="E82">
        <f t="shared" si="1"/>
        <v>0</v>
      </c>
      <c r="F82">
        <v>84</v>
      </c>
      <c r="G82" s="3">
        <v>408</v>
      </c>
      <c r="H82" s="3">
        <v>61</v>
      </c>
      <c r="I82" s="3">
        <v>109</v>
      </c>
      <c r="J82" s="3">
        <v>48</v>
      </c>
      <c r="K82" s="3">
        <v>122</v>
      </c>
      <c r="L82" s="3">
        <v>41</v>
      </c>
      <c r="M82">
        <v>1</v>
      </c>
      <c r="N82">
        <v>5</v>
      </c>
      <c r="O82">
        <v>7</v>
      </c>
      <c r="P82">
        <v>9</v>
      </c>
      <c r="Q82">
        <v>4</v>
      </c>
      <c r="R82">
        <v>0</v>
      </c>
      <c r="S82">
        <v>0</v>
      </c>
      <c r="T82">
        <v>0</v>
      </c>
      <c r="U82">
        <v>1</v>
      </c>
      <c r="V82">
        <v>0</v>
      </c>
      <c r="W82">
        <v>0</v>
      </c>
      <c r="X82">
        <v>3</v>
      </c>
      <c r="Y82">
        <v>11</v>
      </c>
      <c r="Z82">
        <v>0</v>
      </c>
      <c r="AA82">
        <v>63</v>
      </c>
      <c r="AB82">
        <v>2678</v>
      </c>
      <c r="AC82">
        <v>1</v>
      </c>
      <c r="AD82">
        <v>0</v>
      </c>
      <c r="AE82">
        <v>0</v>
      </c>
      <c r="AF82">
        <v>0</v>
      </c>
      <c r="AG82">
        <v>0</v>
      </c>
      <c r="AH82">
        <v>1</v>
      </c>
      <c r="AI82">
        <v>0</v>
      </c>
      <c r="AJ82">
        <v>0</v>
      </c>
      <c r="AK82">
        <v>0</v>
      </c>
      <c r="AL82">
        <v>0</v>
      </c>
      <c r="AM82" s="3">
        <f>SUM(tbl_Data[[#This Row],[Amt_Wines]:[Amt_GoldProds]])</f>
        <v>789</v>
      </c>
      <c r="AN82" s="3">
        <v>707</v>
      </c>
      <c r="AO82">
        <v>1</v>
      </c>
      <c r="AP82" t="str" cm="1">
        <f t="array" ref="AP82">_xlfn.IFS(tbl_Data[[#This Row],[marital_Divorced]]=1,"Divorced",tbl_Data[[#This Row],[marital_Married]]=1,"Married",tbl_Data[[#This Row],[marital_Single]]=1,"Single",tbl_Data[[#This Row],[marital_Together]]=1,"Together",tbl_Data[[#This Row],[marital_Widow]]=1,"Widowed")</f>
        <v>Divorced</v>
      </c>
      <c r="AQ82" s="3" t="str">
        <f>IF(tbl_Data[[#This Row],[Marital Status]]=tbl_Data[[#Headers],[Single]],tbl_Data[[#This Row],[Amt_Wines]],"")</f>
        <v/>
      </c>
      <c r="AR82" s="3" t="str">
        <f>IF(tbl_Data[[#This Row],[Marital Status]]=tbl_Data[[#Headers],[Together]],tbl_Data[[#This Row],[Amt_Wines]],"")</f>
        <v/>
      </c>
      <c r="AS82" s="3" t="str">
        <f>IF(tbl_Data[[#This Row],[Marital Status]]=tbl_Data[[#Headers],[Married]],tbl_Data[[#This Row],[Amt_Wines]],"")</f>
        <v/>
      </c>
      <c r="AT82" s="3" t="str">
        <f>IF(tbl_Data[[#This Row],[Marital Status]]=tbl_Data[[#Headers],[Widow]],tbl_Data[[#This Row],[Amt_Wines]],"")</f>
        <v/>
      </c>
      <c r="AU82" s="3">
        <f>IF(tbl_Data[[#This Row],[Marital Status]]=tbl_Data[[#Headers],[Divorced]],tbl_Data[[#This Row],[Amt_Wines]],"")</f>
        <v>408</v>
      </c>
    </row>
    <row r="83" spans="1:47" x14ac:dyDescent="0.45">
      <c r="A83" t="s">
        <v>865</v>
      </c>
      <c r="B83" s="3">
        <v>81361</v>
      </c>
      <c r="C83">
        <v>0</v>
      </c>
      <c r="D83">
        <v>0</v>
      </c>
      <c r="E83">
        <f t="shared" si="1"/>
        <v>0</v>
      </c>
      <c r="F83">
        <v>18</v>
      </c>
      <c r="G83" s="3">
        <v>163</v>
      </c>
      <c r="H83" s="3">
        <v>23</v>
      </c>
      <c r="I83" s="3">
        <v>424</v>
      </c>
      <c r="J83" s="3">
        <v>27</v>
      </c>
      <c r="K83" s="3">
        <v>65</v>
      </c>
      <c r="L83" s="3">
        <v>76</v>
      </c>
      <c r="M83">
        <v>1</v>
      </c>
      <c r="N83">
        <v>3</v>
      </c>
      <c r="O83">
        <v>10</v>
      </c>
      <c r="P83">
        <v>13</v>
      </c>
      <c r="Q83">
        <v>1</v>
      </c>
      <c r="R83">
        <v>0</v>
      </c>
      <c r="S83">
        <v>0</v>
      </c>
      <c r="T83">
        <v>0</v>
      </c>
      <c r="U83">
        <v>0</v>
      </c>
      <c r="V83">
        <v>0</v>
      </c>
      <c r="W83">
        <v>0</v>
      </c>
      <c r="X83">
        <v>3</v>
      </c>
      <c r="Y83">
        <v>11</v>
      </c>
      <c r="Z83">
        <v>0</v>
      </c>
      <c r="AA83">
        <v>33</v>
      </c>
      <c r="AB83">
        <v>2283</v>
      </c>
      <c r="AC83">
        <v>1</v>
      </c>
      <c r="AD83">
        <v>0</v>
      </c>
      <c r="AE83">
        <v>0</v>
      </c>
      <c r="AF83">
        <v>0</v>
      </c>
      <c r="AG83">
        <v>0</v>
      </c>
      <c r="AH83">
        <v>0</v>
      </c>
      <c r="AI83">
        <v>0</v>
      </c>
      <c r="AJ83">
        <v>1</v>
      </c>
      <c r="AK83">
        <v>0</v>
      </c>
      <c r="AL83">
        <v>0</v>
      </c>
      <c r="AM83" s="3">
        <f>SUM(tbl_Data[[#This Row],[Amt_Wines]:[Amt_GoldProds]])</f>
        <v>778</v>
      </c>
      <c r="AN83" s="3">
        <v>626</v>
      </c>
      <c r="AO83">
        <v>0</v>
      </c>
      <c r="AP83" t="str" cm="1">
        <f t="array" ref="AP83">_xlfn.IFS(tbl_Data[[#This Row],[marital_Divorced]]=1,"Divorced",tbl_Data[[#This Row],[marital_Married]]=1,"Married",tbl_Data[[#This Row],[marital_Single]]=1,"Single",tbl_Data[[#This Row],[marital_Together]]=1,"Together",tbl_Data[[#This Row],[marital_Widow]]=1,"Widowed")</f>
        <v>Divorced</v>
      </c>
      <c r="AQ83" s="3" t="str">
        <f>IF(tbl_Data[[#This Row],[Marital Status]]=tbl_Data[[#Headers],[Single]],tbl_Data[[#This Row],[Amt_Wines]],"")</f>
        <v/>
      </c>
      <c r="AR83" s="3" t="str">
        <f>IF(tbl_Data[[#This Row],[Marital Status]]=tbl_Data[[#Headers],[Together]],tbl_Data[[#This Row],[Amt_Wines]],"")</f>
        <v/>
      </c>
      <c r="AS83" s="3" t="str">
        <f>IF(tbl_Data[[#This Row],[Marital Status]]=tbl_Data[[#Headers],[Married]],tbl_Data[[#This Row],[Amt_Wines]],"")</f>
        <v/>
      </c>
      <c r="AT83" s="3" t="str">
        <f>IF(tbl_Data[[#This Row],[Marital Status]]=tbl_Data[[#Headers],[Widow]],tbl_Data[[#This Row],[Amt_Wines]],"")</f>
        <v/>
      </c>
      <c r="AU83" s="3">
        <f>IF(tbl_Data[[#This Row],[Marital Status]]=tbl_Data[[#Headers],[Divorced]],tbl_Data[[#This Row],[Amt_Wines]],"")</f>
        <v>163</v>
      </c>
    </row>
    <row r="84" spans="1:47" x14ac:dyDescent="0.45">
      <c r="A84" t="s">
        <v>866</v>
      </c>
      <c r="B84" s="3">
        <v>81361</v>
      </c>
      <c r="C84">
        <v>0</v>
      </c>
      <c r="D84">
        <v>0</v>
      </c>
      <c r="E84">
        <f t="shared" si="1"/>
        <v>0</v>
      </c>
      <c r="F84">
        <v>18</v>
      </c>
      <c r="G84" s="3">
        <v>163</v>
      </c>
      <c r="H84" s="3">
        <v>23</v>
      </c>
      <c r="I84" s="3">
        <v>424</v>
      </c>
      <c r="J84" s="3">
        <v>27</v>
      </c>
      <c r="K84" s="3">
        <v>65</v>
      </c>
      <c r="L84" s="3">
        <v>76</v>
      </c>
      <c r="M84">
        <v>1</v>
      </c>
      <c r="N84">
        <v>3</v>
      </c>
      <c r="O84">
        <v>10</v>
      </c>
      <c r="P84">
        <v>13</v>
      </c>
      <c r="Q84">
        <v>1</v>
      </c>
      <c r="R84">
        <v>0</v>
      </c>
      <c r="S84">
        <v>0</v>
      </c>
      <c r="T84">
        <v>0</v>
      </c>
      <c r="U84">
        <v>0</v>
      </c>
      <c r="V84">
        <v>0</v>
      </c>
      <c r="W84">
        <v>0</v>
      </c>
      <c r="X84">
        <v>3</v>
      </c>
      <c r="Y84">
        <v>11</v>
      </c>
      <c r="Z84">
        <v>1</v>
      </c>
      <c r="AA84">
        <v>33</v>
      </c>
      <c r="AB84">
        <v>2283</v>
      </c>
      <c r="AC84">
        <v>1</v>
      </c>
      <c r="AD84">
        <v>0</v>
      </c>
      <c r="AE84">
        <v>0</v>
      </c>
      <c r="AF84">
        <v>0</v>
      </c>
      <c r="AG84">
        <v>0</v>
      </c>
      <c r="AH84">
        <v>0</v>
      </c>
      <c r="AI84">
        <v>0</v>
      </c>
      <c r="AJ84">
        <v>1</v>
      </c>
      <c r="AK84">
        <v>0</v>
      </c>
      <c r="AL84">
        <v>0</v>
      </c>
      <c r="AM84" s="3">
        <f>SUM(tbl_Data[[#This Row],[Amt_Wines]:[Amt_GoldProds]])</f>
        <v>778</v>
      </c>
      <c r="AN84" s="3">
        <v>626</v>
      </c>
      <c r="AO84">
        <v>0</v>
      </c>
      <c r="AP84" t="str" cm="1">
        <f t="array" ref="AP84">_xlfn.IFS(tbl_Data[[#This Row],[marital_Divorced]]=1,"Divorced",tbl_Data[[#This Row],[marital_Married]]=1,"Married",tbl_Data[[#This Row],[marital_Single]]=1,"Single",tbl_Data[[#This Row],[marital_Together]]=1,"Together",tbl_Data[[#This Row],[marital_Widow]]=1,"Widowed")</f>
        <v>Divorced</v>
      </c>
      <c r="AQ84" s="3" t="str">
        <f>IF(tbl_Data[[#This Row],[Marital Status]]=tbl_Data[[#Headers],[Single]],tbl_Data[[#This Row],[Amt_Wines]],"")</f>
        <v/>
      </c>
      <c r="AR84" s="3" t="str">
        <f>IF(tbl_Data[[#This Row],[Marital Status]]=tbl_Data[[#Headers],[Together]],tbl_Data[[#This Row],[Amt_Wines]],"")</f>
        <v/>
      </c>
      <c r="AS84" s="3" t="str">
        <f>IF(tbl_Data[[#This Row],[Marital Status]]=tbl_Data[[#Headers],[Married]],tbl_Data[[#This Row],[Amt_Wines]],"")</f>
        <v/>
      </c>
      <c r="AT84" s="3" t="str">
        <f>IF(tbl_Data[[#This Row],[Marital Status]]=tbl_Data[[#Headers],[Widow]],tbl_Data[[#This Row],[Amt_Wines]],"")</f>
        <v/>
      </c>
      <c r="AU84" s="3">
        <f>IF(tbl_Data[[#This Row],[Marital Status]]=tbl_Data[[#Headers],[Divorced]],tbl_Data[[#This Row],[Amt_Wines]],"")</f>
        <v>163</v>
      </c>
    </row>
    <row r="85" spans="1:47" x14ac:dyDescent="0.45">
      <c r="A85" t="s">
        <v>892</v>
      </c>
      <c r="B85" s="3">
        <v>78901</v>
      </c>
      <c r="C85">
        <v>0</v>
      </c>
      <c r="D85">
        <v>1</v>
      </c>
      <c r="E85">
        <f t="shared" si="1"/>
        <v>1</v>
      </c>
      <c r="F85">
        <v>99</v>
      </c>
      <c r="G85" s="3">
        <v>321</v>
      </c>
      <c r="H85" s="3">
        <v>11</v>
      </c>
      <c r="I85" s="3">
        <v>309</v>
      </c>
      <c r="J85" s="3">
        <v>33</v>
      </c>
      <c r="K85" s="3">
        <v>26</v>
      </c>
      <c r="L85" s="3">
        <v>34</v>
      </c>
      <c r="M85">
        <v>3</v>
      </c>
      <c r="N85">
        <v>9</v>
      </c>
      <c r="O85">
        <v>3</v>
      </c>
      <c r="P85">
        <v>5</v>
      </c>
      <c r="Q85">
        <v>4</v>
      </c>
      <c r="R85">
        <v>0</v>
      </c>
      <c r="S85">
        <v>0</v>
      </c>
      <c r="T85">
        <v>0</v>
      </c>
      <c r="U85">
        <v>0</v>
      </c>
      <c r="V85">
        <v>0</v>
      </c>
      <c r="W85">
        <v>0</v>
      </c>
      <c r="X85">
        <v>3</v>
      </c>
      <c r="Y85">
        <v>11</v>
      </c>
      <c r="Z85">
        <v>0</v>
      </c>
      <c r="AA85">
        <v>47</v>
      </c>
      <c r="AB85">
        <v>2444</v>
      </c>
      <c r="AC85">
        <v>1</v>
      </c>
      <c r="AD85">
        <v>0</v>
      </c>
      <c r="AE85">
        <v>0</v>
      </c>
      <c r="AF85">
        <v>0</v>
      </c>
      <c r="AG85">
        <v>0</v>
      </c>
      <c r="AH85">
        <v>0</v>
      </c>
      <c r="AI85">
        <v>0</v>
      </c>
      <c r="AJ85">
        <v>1</v>
      </c>
      <c r="AK85">
        <v>0</v>
      </c>
      <c r="AL85">
        <v>0</v>
      </c>
      <c r="AM85" s="3">
        <f>SUM(tbl_Data[[#This Row],[Amt_Wines]:[Amt_GoldProds]])</f>
        <v>734</v>
      </c>
      <c r="AN85" s="3">
        <v>666</v>
      </c>
      <c r="AO85">
        <v>0</v>
      </c>
      <c r="AP85" t="str" cm="1">
        <f t="array" ref="AP85">_xlfn.IFS(tbl_Data[[#This Row],[marital_Divorced]]=1,"Divorced",tbl_Data[[#This Row],[marital_Married]]=1,"Married",tbl_Data[[#This Row],[marital_Single]]=1,"Single",tbl_Data[[#This Row],[marital_Together]]=1,"Together",tbl_Data[[#This Row],[marital_Widow]]=1,"Widowed")</f>
        <v>Divorced</v>
      </c>
      <c r="AQ85" s="3" t="str">
        <f>IF(tbl_Data[[#This Row],[Marital Status]]=tbl_Data[[#Headers],[Single]],tbl_Data[[#This Row],[Amt_Wines]],"")</f>
        <v/>
      </c>
      <c r="AR85" s="3" t="str">
        <f>IF(tbl_Data[[#This Row],[Marital Status]]=tbl_Data[[#Headers],[Together]],tbl_Data[[#This Row],[Amt_Wines]],"")</f>
        <v/>
      </c>
      <c r="AS85" s="3" t="str">
        <f>IF(tbl_Data[[#This Row],[Marital Status]]=tbl_Data[[#Headers],[Married]],tbl_Data[[#This Row],[Amt_Wines]],"")</f>
        <v/>
      </c>
      <c r="AT85" s="3" t="str">
        <f>IF(tbl_Data[[#This Row],[Marital Status]]=tbl_Data[[#Headers],[Widow]],tbl_Data[[#This Row],[Amt_Wines]],"")</f>
        <v/>
      </c>
      <c r="AU85" s="3">
        <f>IF(tbl_Data[[#This Row],[Marital Status]]=tbl_Data[[#Headers],[Divorced]],tbl_Data[[#This Row],[Amt_Wines]],"")</f>
        <v>321</v>
      </c>
    </row>
    <row r="86" spans="1:47" x14ac:dyDescent="0.45">
      <c r="A86" t="s">
        <v>894</v>
      </c>
      <c r="B86" s="3">
        <v>67272</v>
      </c>
      <c r="C86">
        <v>0</v>
      </c>
      <c r="D86">
        <v>1</v>
      </c>
      <c r="E86">
        <f t="shared" si="1"/>
        <v>1</v>
      </c>
      <c r="F86">
        <v>12</v>
      </c>
      <c r="G86" s="3">
        <v>357</v>
      </c>
      <c r="H86" s="3">
        <v>35</v>
      </c>
      <c r="I86" s="3">
        <v>271</v>
      </c>
      <c r="J86" s="3">
        <v>28</v>
      </c>
      <c r="K86" s="3">
        <v>28</v>
      </c>
      <c r="L86" s="3">
        <v>14</v>
      </c>
      <c r="M86">
        <v>3</v>
      </c>
      <c r="N86">
        <v>6</v>
      </c>
      <c r="O86">
        <v>2</v>
      </c>
      <c r="P86">
        <v>12</v>
      </c>
      <c r="Q86">
        <v>5</v>
      </c>
      <c r="R86">
        <v>0</v>
      </c>
      <c r="S86">
        <v>0</v>
      </c>
      <c r="T86">
        <v>0</v>
      </c>
      <c r="U86">
        <v>0</v>
      </c>
      <c r="V86">
        <v>0</v>
      </c>
      <c r="W86">
        <v>0</v>
      </c>
      <c r="X86">
        <v>3</v>
      </c>
      <c r="Y86">
        <v>11</v>
      </c>
      <c r="Z86">
        <v>0</v>
      </c>
      <c r="AA86">
        <v>54</v>
      </c>
      <c r="AB86">
        <v>2349</v>
      </c>
      <c r="AC86">
        <v>1</v>
      </c>
      <c r="AD86">
        <v>0</v>
      </c>
      <c r="AE86">
        <v>0</v>
      </c>
      <c r="AF86">
        <v>0</v>
      </c>
      <c r="AG86">
        <v>0</v>
      </c>
      <c r="AH86">
        <v>0</v>
      </c>
      <c r="AI86">
        <v>0</v>
      </c>
      <c r="AJ86">
        <v>1</v>
      </c>
      <c r="AK86">
        <v>0</v>
      </c>
      <c r="AL86">
        <v>0</v>
      </c>
      <c r="AM86" s="3">
        <f>SUM(tbl_Data[[#This Row],[Amt_Wines]:[Amt_GoldProds]])</f>
        <v>733</v>
      </c>
      <c r="AN86" s="3">
        <v>705</v>
      </c>
      <c r="AO86">
        <v>0</v>
      </c>
      <c r="AP86" t="str" cm="1">
        <f t="array" ref="AP86">_xlfn.IFS(tbl_Data[[#This Row],[marital_Divorced]]=1,"Divorced",tbl_Data[[#This Row],[marital_Married]]=1,"Married",tbl_Data[[#This Row],[marital_Single]]=1,"Single",tbl_Data[[#This Row],[marital_Together]]=1,"Together",tbl_Data[[#This Row],[marital_Widow]]=1,"Widowed")</f>
        <v>Divorced</v>
      </c>
      <c r="AQ86" s="3" t="str">
        <f>IF(tbl_Data[[#This Row],[Marital Status]]=tbl_Data[[#Headers],[Single]],tbl_Data[[#This Row],[Amt_Wines]],"")</f>
        <v/>
      </c>
      <c r="AR86" s="3" t="str">
        <f>IF(tbl_Data[[#This Row],[Marital Status]]=tbl_Data[[#Headers],[Together]],tbl_Data[[#This Row],[Amt_Wines]],"")</f>
        <v/>
      </c>
      <c r="AS86" s="3" t="str">
        <f>IF(tbl_Data[[#This Row],[Marital Status]]=tbl_Data[[#Headers],[Married]],tbl_Data[[#This Row],[Amt_Wines]],"")</f>
        <v/>
      </c>
      <c r="AT86" s="3" t="str">
        <f>IF(tbl_Data[[#This Row],[Marital Status]]=tbl_Data[[#Headers],[Widow]],tbl_Data[[#This Row],[Amt_Wines]],"")</f>
        <v/>
      </c>
      <c r="AU86" s="3">
        <f>IF(tbl_Data[[#This Row],[Marital Status]]=tbl_Data[[#Headers],[Divorced]],tbl_Data[[#This Row],[Amt_Wines]],"")</f>
        <v>357</v>
      </c>
    </row>
    <row r="87" spans="1:47" x14ac:dyDescent="0.45">
      <c r="A87" t="s">
        <v>896</v>
      </c>
      <c r="B87" s="3">
        <v>61671</v>
      </c>
      <c r="C87">
        <v>0</v>
      </c>
      <c r="D87">
        <v>1</v>
      </c>
      <c r="E87">
        <f t="shared" si="1"/>
        <v>1</v>
      </c>
      <c r="F87">
        <v>23</v>
      </c>
      <c r="G87" s="3">
        <v>641</v>
      </c>
      <c r="H87" s="3">
        <v>7</v>
      </c>
      <c r="I87" s="3">
        <v>56</v>
      </c>
      <c r="J87" s="3">
        <v>0</v>
      </c>
      <c r="K87" s="3">
        <v>0</v>
      </c>
      <c r="L87" s="3">
        <v>28</v>
      </c>
      <c r="M87">
        <v>8</v>
      </c>
      <c r="N87">
        <v>10</v>
      </c>
      <c r="O87">
        <v>4</v>
      </c>
      <c r="P87">
        <v>6</v>
      </c>
      <c r="Q87">
        <v>8</v>
      </c>
      <c r="R87">
        <v>0</v>
      </c>
      <c r="S87">
        <v>1</v>
      </c>
      <c r="T87">
        <v>0</v>
      </c>
      <c r="U87">
        <v>1</v>
      </c>
      <c r="V87">
        <v>0</v>
      </c>
      <c r="W87">
        <v>0</v>
      </c>
      <c r="X87">
        <v>3</v>
      </c>
      <c r="Y87">
        <v>11</v>
      </c>
      <c r="Z87">
        <v>0</v>
      </c>
      <c r="AA87">
        <v>52</v>
      </c>
      <c r="AB87">
        <v>2185</v>
      </c>
      <c r="AC87">
        <v>1</v>
      </c>
      <c r="AD87">
        <v>0</v>
      </c>
      <c r="AE87">
        <v>0</v>
      </c>
      <c r="AF87">
        <v>0</v>
      </c>
      <c r="AG87">
        <v>0</v>
      </c>
      <c r="AH87">
        <v>0</v>
      </c>
      <c r="AI87">
        <v>0</v>
      </c>
      <c r="AJ87">
        <v>1</v>
      </c>
      <c r="AK87">
        <v>0</v>
      </c>
      <c r="AL87">
        <v>0</v>
      </c>
      <c r="AM87" s="3">
        <f>SUM(tbl_Data[[#This Row],[Amt_Wines]:[Amt_GoldProds]])</f>
        <v>732</v>
      </c>
      <c r="AN87" s="3">
        <v>676</v>
      </c>
      <c r="AO87">
        <v>2</v>
      </c>
      <c r="AP87" t="str" cm="1">
        <f t="array" ref="AP87">_xlfn.IFS(tbl_Data[[#This Row],[marital_Divorced]]=1,"Divorced",tbl_Data[[#This Row],[marital_Married]]=1,"Married",tbl_Data[[#This Row],[marital_Single]]=1,"Single",tbl_Data[[#This Row],[marital_Together]]=1,"Together",tbl_Data[[#This Row],[marital_Widow]]=1,"Widowed")</f>
        <v>Divorced</v>
      </c>
      <c r="AQ87" s="3" t="str">
        <f>IF(tbl_Data[[#This Row],[Marital Status]]=tbl_Data[[#Headers],[Single]],tbl_Data[[#This Row],[Amt_Wines]],"")</f>
        <v/>
      </c>
      <c r="AR87" s="3" t="str">
        <f>IF(tbl_Data[[#This Row],[Marital Status]]=tbl_Data[[#Headers],[Together]],tbl_Data[[#This Row],[Amt_Wines]],"")</f>
        <v/>
      </c>
      <c r="AS87" s="3" t="str">
        <f>IF(tbl_Data[[#This Row],[Marital Status]]=tbl_Data[[#Headers],[Married]],tbl_Data[[#This Row],[Amt_Wines]],"")</f>
        <v/>
      </c>
      <c r="AT87" s="3" t="str">
        <f>IF(tbl_Data[[#This Row],[Marital Status]]=tbl_Data[[#Headers],[Widow]],tbl_Data[[#This Row],[Amt_Wines]],"")</f>
        <v/>
      </c>
      <c r="AU87" s="3">
        <f>IF(tbl_Data[[#This Row],[Marital Status]]=tbl_Data[[#Headers],[Divorced]],tbl_Data[[#This Row],[Amt_Wines]],"")</f>
        <v>641</v>
      </c>
    </row>
    <row r="88" spans="1:47" x14ac:dyDescent="0.45">
      <c r="A88" t="s">
        <v>901</v>
      </c>
      <c r="B88" s="3">
        <v>61250</v>
      </c>
      <c r="C88">
        <v>0</v>
      </c>
      <c r="D88">
        <v>1</v>
      </c>
      <c r="E88">
        <f t="shared" si="1"/>
        <v>1</v>
      </c>
      <c r="F88">
        <v>49</v>
      </c>
      <c r="G88" s="3">
        <v>382</v>
      </c>
      <c r="H88" s="3">
        <v>138</v>
      </c>
      <c r="I88" s="3">
        <v>65</v>
      </c>
      <c r="J88" s="3">
        <v>60</v>
      </c>
      <c r="K88" s="3">
        <v>26</v>
      </c>
      <c r="L88" s="3">
        <v>59</v>
      </c>
      <c r="M88">
        <v>6</v>
      </c>
      <c r="N88">
        <v>5</v>
      </c>
      <c r="O88">
        <v>2</v>
      </c>
      <c r="P88">
        <v>12</v>
      </c>
      <c r="Q88">
        <v>5</v>
      </c>
      <c r="R88">
        <v>0</v>
      </c>
      <c r="S88">
        <v>0</v>
      </c>
      <c r="T88">
        <v>0</v>
      </c>
      <c r="U88">
        <v>0</v>
      </c>
      <c r="V88">
        <v>0</v>
      </c>
      <c r="W88">
        <v>0</v>
      </c>
      <c r="X88">
        <v>3</v>
      </c>
      <c r="Y88">
        <v>11</v>
      </c>
      <c r="Z88">
        <v>0</v>
      </c>
      <c r="AA88">
        <v>61</v>
      </c>
      <c r="AB88">
        <v>2719</v>
      </c>
      <c r="AC88">
        <v>1</v>
      </c>
      <c r="AD88">
        <v>0</v>
      </c>
      <c r="AE88">
        <v>0</v>
      </c>
      <c r="AF88">
        <v>0</v>
      </c>
      <c r="AG88">
        <v>0</v>
      </c>
      <c r="AH88">
        <v>0</v>
      </c>
      <c r="AI88">
        <v>0</v>
      </c>
      <c r="AJ88">
        <v>1</v>
      </c>
      <c r="AK88">
        <v>0</v>
      </c>
      <c r="AL88">
        <v>0</v>
      </c>
      <c r="AM88" s="3">
        <f>SUM(tbl_Data[[#This Row],[Amt_Wines]:[Amt_GoldProds]])</f>
        <v>730</v>
      </c>
      <c r="AN88" s="3">
        <v>612</v>
      </c>
      <c r="AO88">
        <v>0</v>
      </c>
      <c r="AP88" t="str" cm="1">
        <f t="array" ref="AP88">_xlfn.IFS(tbl_Data[[#This Row],[marital_Divorced]]=1,"Divorced",tbl_Data[[#This Row],[marital_Married]]=1,"Married",tbl_Data[[#This Row],[marital_Single]]=1,"Single",tbl_Data[[#This Row],[marital_Together]]=1,"Together",tbl_Data[[#This Row],[marital_Widow]]=1,"Widowed")</f>
        <v>Divorced</v>
      </c>
      <c r="AQ88" s="3" t="str">
        <f>IF(tbl_Data[[#This Row],[Marital Status]]=tbl_Data[[#Headers],[Single]],tbl_Data[[#This Row],[Amt_Wines]],"")</f>
        <v/>
      </c>
      <c r="AR88" s="3" t="str">
        <f>IF(tbl_Data[[#This Row],[Marital Status]]=tbl_Data[[#Headers],[Together]],tbl_Data[[#This Row],[Amt_Wines]],"")</f>
        <v/>
      </c>
      <c r="AS88" s="3" t="str">
        <f>IF(tbl_Data[[#This Row],[Marital Status]]=tbl_Data[[#Headers],[Married]],tbl_Data[[#This Row],[Amt_Wines]],"")</f>
        <v/>
      </c>
      <c r="AT88" s="3" t="str">
        <f>IF(tbl_Data[[#This Row],[Marital Status]]=tbl_Data[[#Headers],[Widow]],tbl_Data[[#This Row],[Amt_Wines]],"")</f>
        <v/>
      </c>
      <c r="AU88" s="3">
        <f>IF(tbl_Data[[#This Row],[Marital Status]]=tbl_Data[[#Headers],[Divorced]],tbl_Data[[#This Row],[Amt_Wines]],"")</f>
        <v>382</v>
      </c>
    </row>
    <row r="89" spans="1:47" x14ac:dyDescent="0.45">
      <c r="A89" t="s">
        <v>916</v>
      </c>
      <c r="B89" s="3">
        <v>62335</v>
      </c>
      <c r="C89">
        <v>0</v>
      </c>
      <c r="D89">
        <v>1</v>
      </c>
      <c r="E89">
        <f t="shared" si="1"/>
        <v>1</v>
      </c>
      <c r="F89">
        <v>87</v>
      </c>
      <c r="G89" s="3">
        <v>243</v>
      </c>
      <c r="H89" s="3">
        <v>131</v>
      </c>
      <c r="I89" s="3">
        <v>217</v>
      </c>
      <c r="J89" s="3">
        <v>85</v>
      </c>
      <c r="K89" s="3">
        <v>6</v>
      </c>
      <c r="L89" s="3">
        <v>26</v>
      </c>
      <c r="M89">
        <v>2</v>
      </c>
      <c r="N89">
        <v>3</v>
      </c>
      <c r="O89">
        <v>3</v>
      </c>
      <c r="P89">
        <v>13</v>
      </c>
      <c r="Q89">
        <v>2</v>
      </c>
      <c r="R89">
        <v>0</v>
      </c>
      <c r="S89">
        <v>0</v>
      </c>
      <c r="T89">
        <v>0</v>
      </c>
      <c r="U89">
        <v>0</v>
      </c>
      <c r="V89">
        <v>0</v>
      </c>
      <c r="W89">
        <v>0</v>
      </c>
      <c r="X89">
        <v>3</v>
      </c>
      <c r="Y89">
        <v>11</v>
      </c>
      <c r="Z89">
        <v>0</v>
      </c>
      <c r="AA89">
        <v>68</v>
      </c>
      <c r="AB89">
        <v>2561</v>
      </c>
      <c r="AC89">
        <v>1</v>
      </c>
      <c r="AD89">
        <v>0</v>
      </c>
      <c r="AE89">
        <v>0</v>
      </c>
      <c r="AF89">
        <v>0</v>
      </c>
      <c r="AG89">
        <v>0</v>
      </c>
      <c r="AH89">
        <v>0</v>
      </c>
      <c r="AI89">
        <v>0</v>
      </c>
      <c r="AJ89">
        <v>1</v>
      </c>
      <c r="AK89">
        <v>0</v>
      </c>
      <c r="AL89">
        <v>0</v>
      </c>
      <c r="AM89" s="3">
        <f>SUM(tbl_Data[[#This Row],[Amt_Wines]:[Amt_GoldProds]])</f>
        <v>708</v>
      </c>
      <c r="AN89" s="3">
        <v>656</v>
      </c>
      <c r="AO89">
        <v>0</v>
      </c>
      <c r="AP89" t="str" cm="1">
        <f t="array" ref="AP89">_xlfn.IFS(tbl_Data[[#This Row],[marital_Divorced]]=1,"Divorced",tbl_Data[[#This Row],[marital_Married]]=1,"Married",tbl_Data[[#This Row],[marital_Single]]=1,"Single",tbl_Data[[#This Row],[marital_Together]]=1,"Together",tbl_Data[[#This Row],[marital_Widow]]=1,"Widowed")</f>
        <v>Divorced</v>
      </c>
      <c r="AQ89" s="3" t="str">
        <f>IF(tbl_Data[[#This Row],[Marital Status]]=tbl_Data[[#Headers],[Single]],tbl_Data[[#This Row],[Amt_Wines]],"")</f>
        <v/>
      </c>
      <c r="AR89" s="3" t="str">
        <f>IF(tbl_Data[[#This Row],[Marital Status]]=tbl_Data[[#Headers],[Together]],tbl_Data[[#This Row],[Amt_Wines]],"")</f>
        <v/>
      </c>
      <c r="AS89" s="3" t="str">
        <f>IF(tbl_Data[[#This Row],[Marital Status]]=tbl_Data[[#Headers],[Married]],tbl_Data[[#This Row],[Amt_Wines]],"")</f>
        <v/>
      </c>
      <c r="AT89" s="3" t="str">
        <f>IF(tbl_Data[[#This Row],[Marital Status]]=tbl_Data[[#Headers],[Widow]],tbl_Data[[#This Row],[Amt_Wines]],"")</f>
        <v/>
      </c>
      <c r="AU89" s="3">
        <f>IF(tbl_Data[[#This Row],[Marital Status]]=tbl_Data[[#Headers],[Divorced]],tbl_Data[[#This Row],[Amt_Wines]],"")</f>
        <v>243</v>
      </c>
    </row>
    <row r="90" spans="1:47" x14ac:dyDescent="0.45">
      <c r="A90" t="s">
        <v>927</v>
      </c>
      <c r="B90" s="3">
        <v>66476</v>
      </c>
      <c r="C90">
        <v>0</v>
      </c>
      <c r="D90">
        <v>1</v>
      </c>
      <c r="E90">
        <f t="shared" si="1"/>
        <v>1</v>
      </c>
      <c r="F90">
        <v>99</v>
      </c>
      <c r="G90" s="3">
        <v>372</v>
      </c>
      <c r="H90" s="3">
        <v>18</v>
      </c>
      <c r="I90" s="3">
        <v>126</v>
      </c>
      <c r="J90" s="3">
        <v>47</v>
      </c>
      <c r="K90" s="3">
        <v>48</v>
      </c>
      <c r="L90" s="3">
        <v>78</v>
      </c>
      <c r="M90">
        <v>2</v>
      </c>
      <c r="N90">
        <v>5</v>
      </c>
      <c r="O90">
        <v>2</v>
      </c>
      <c r="P90">
        <v>11</v>
      </c>
      <c r="Q90">
        <v>4</v>
      </c>
      <c r="R90">
        <v>0</v>
      </c>
      <c r="S90">
        <v>0</v>
      </c>
      <c r="T90">
        <v>0</v>
      </c>
      <c r="U90">
        <v>0</v>
      </c>
      <c r="V90">
        <v>0</v>
      </c>
      <c r="W90">
        <v>0</v>
      </c>
      <c r="X90">
        <v>3</v>
      </c>
      <c r="Y90">
        <v>11</v>
      </c>
      <c r="Z90">
        <v>0</v>
      </c>
      <c r="AA90">
        <v>44</v>
      </c>
      <c r="AB90">
        <v>2638</v>
      </c>
      <c r="AC90">
        <v>1</v>
      </c>
      <c r="AD90">
        <v>0</v>
      </c>
      <c r="AE90">
        <v>0</v>
      </c>
      <c r="AF90">
        <v>0</v>
      </c>
      <c r="AG90">
        <v>0</v>
      </c>
      <c r="AH90">
        <v>0</v>
      </c>
      <c r="AI90">
        <v>0</v>
      </c>
      <c r="AJ90">
        <v>0</v>
      </c>
      <c r="AK90">
        <v>0</v>
      </c>
      <c r="AL90">
        <v>1</v>
      </c>
      <c r="AM90" s="3">
        <f>SUM(tbl_Data[[#This Row],[Amt_Wines]:[Amt_GoldProds]])</f>
        <v>689</v>
      </c>
      <c r="AN90" s="3">
        <v>533</v>
      </c>
      <c r="AO90">
        <v>0</v>
      </c>
      <c r="AP90" t="str" cm="1">
        <f t="array" ref="AP90">_xlfn.IFS(tbl_Data[[#This Row],[marital_Divorced]]=1,"Divorced",tbl_Data[[#This Row],[marital_Married]]=1,"Married",tbl_Data[[#This Row],[marital_Single]]=1,"Single",tbl_Data[[#This Row],[marital_Together]]=1,"Together",tbl_Data[[#This Row],[marital_Widow]]=1,"Widowed")</f>
        <v>Divorced</v>
      </c>
      <c r="AQ90" s="3" t="str">
        <f>IF(tbl_Data[[#This Row],[Marital Status]]=tbl_Data[[#Headers],[Single]],tbl_Data[[#This Row],[Amt_Wines]],"")</f>
        <v/>
      </c>
      <c r="AR90" s="3" t="str">
        <f>IF(tbl_Data[[#This Row],[Marital Status]]=tbl_Data[[#Headers],[Together]],tbl_Data[[#This Row],[Amt_Wines]],"")</f>
        <v/>
      </c>
      <c r="AS90" s="3" t="str">
        <f>IF(tbl_Data[[#This Row],[Marital Status]]=tbl_Data[[#Headers],[Married]],tbl_Data[[#This Row],[Amt_Wines]],"")</f>
        <v/>
      </c>
      <c r="AT90" s="3" t="str">
        <f>IF(tbl_Data[[#This Row],[Marital Status]]=tbl_Data[[#Headers],[Widow]],tbl_Data[[#This Row],[Amt_Wines]],"")</f>
        <v/>
      </c>
      <c r="AU90" s="3">
        <f>IF(tbl_Data[[#This Row],[Marital Status]]=tbl_Data[[#Headers],[Divorced]],tbl_Data[[#This Row],[Amt_Wines]],"")</f>
        <v>372</v>
      </c>
    </row>
    <row r="91" spans="1:47" x14ac:dyDescent="0.45">
      <c r="A91" t="s">
        <v>934</v>
      </c>
      <c r="B91" s="3">
        <v>55614</v>
      </c>
      <c r="C91">
        <v>0</v>
      </c>
      <c r="D91">
        <v>0</v>
      </c>
      <c r="E91">
        <f t="shared" si="1"/>
        <v>0</v>
      </c>
      <c r="F91">
        <v>85</v>
      </c>
      <c r="G91" s="3">
        <v>504</v>
      </c>
      <c r="H91" s="3">
        <v>13</v>
      </c>
      <c r="I91" s="3">
        <v>131</v>
      </c>
      <c r="J91" s="3">
        <v>8</v>
      </c>
      <c r="K91" s="3">
        <v>0</v>
      </c>
      <c r="L91" s="3">
        <v>26</v>
      </c>
      <c r="M91">
        <v>1</v>
      </c>
      <c r="N91">
        <v>9</v>
      </c>
      <c r="O91">
        <v>4</v>
      </c>
      <c r="P91">
        <v>6</v>
      </c>
      <c r="Q91">
        <v>7</v>
      </c>
      <c r="R91">
        <v>0</v>
      </c>
      <c r="S91">
        <v>1</v>
      </c>
      <c r="T91">
        <v>0</v>
      </c>
      <c r="U91">
        <v>0</v>
      </c>
      <c r="V91">
        <v>0</v>
      </c>
      <c r="W91">
        <v>0</v>
      </c>
      <c r="X91">
        <v>3</v>
      </c>
      <c r="Y91">
        <v>11</v>
      </c>
      <c r="Z91">
        <v>0</v>
      </c>
      <c r="AA91">
        <v>76</v>
      </c>
      <c r="AB91">
        <v>2373</v>
      </c>
      <c r="AC91">
        <v>1</v>
      </c>
      <c r="AD91">
        <v>0</v>
      </c>
      <c r="AE91">
        <v>0</v>
      </c>
      <c r="AF91">
        <v>0</v>
      </c>
      <c r="AG91">
        <v>0</v>
      </c>
      <c r="AH91">
        <v>0</v>
      </c>
      <c r="AI91">
        <v>0</v>
      </c>
      <c r="AJ91">
        <v>0</v>
      </c>
      <c r="AK91">
        <v>0</v>
      </c>
      <c r="AL91">
        <v>1</v>
      </c>
      <c r="AM91" s="3">
        <f>SUM(tbl_Data[[#This Row],[Amt_Wines]:[Amt_GoldProds]])</f>
        <v>682</v>
      </c>
      <c r="AN91" s="3">
        <v>630</v>
      </c>
      <c r="AO91">
        <v>1</v>
      </c>
      <c r="AP91" t="str" cm="1">
        <f t="array" ref="AP91">_xlfn.IFS(tbl_Data[[#This Row],[marital_Divorced]]=1,"Divorced",tbl_Data[[#This Row],[marital_Married]]=1,"Married",tbl_Data[[#This Row],[marital_Single]]=1,"Single",tbl_Data[[#This Row],[marital_Together]]=1,"Together",tbl_Data[[#This Row],[marital_Widow]]=1,"Widowed")</f>
        <v>Divorced</v>
      </c>
      <c r="AQ91" s="3" t="str">
        <f>IF(tbl_Data[[#This Row],[Marital Status]]=tbl_Data[[#Headers],[Single]],tbl_Data[[#This Row],[Amt_Wines]],"")</f>
        <v/>
      </c>
      <c r="AR91" s="3" t="str">
        <f>IF(tbl_Data[[#This Row],[Marital Status]]=tbl_Data[[#Headers],[Together]],tbl_Data[[#This Row],[Amt_Wines]],"")</f>
        <v/>
      </c>
      <c r="AS91" s="3" t="str">
        <f>IF(tbl_Data[[#This Row],[Marital Status]]=tbl_Data[[#Headers],[Married]],tbl_Data[[#This Row],[Amt_Wines]],"")</f>
        <v/>
      </c>
      <c r="AT91" s="3" t="str">
        <f>IF(tbl_Data[[#This Row],[Marital Status]]=tbl_Data[[#Headers],[Widow]],tbl_Data[[#This Row],[Amt_Wines]],"")</f>
        <v/>
      </c>
      <c r="AU91" s="3">
        <f>IF(tbl_Data[[#This Row],[Marital Status]]=tbl_Data[[#Headers],[Divorced]],tbl_Data[[#This Row],[Amt_Wines]],"")</f>
        <v>504</v>
      </c>
    </row>
    <row r="92" spans="1:47" x14ac:dyDescent="0.45">
      <c r="A92" t="s">
        <v>942</v>
      </c>
      <c r="B92" s="3">
        <v>59432</v>
      </c>
      <c r="C92">
        <v>0</v>
      </c>
      <c r="D92">
        <v>1</v>
      </c>
      <c r="E92">
        <f t="shared" si="1"/>
        <v>1</v>
      </c>
      <c r="F92">
        <v>88</v>
      </c>
      <c r="G92" s="3">
        <v>317</v>
      </c>
      <c r="H92" s="3">
        <v>25</v>
      </c>
      <c r="I92" s="3">
        <v>265</v>
      </c>
      <c r="J92" s="3">
        <v>25</v>
      </c>
      <c r="K92" s="3">
        <v>19</v>
      </c>
      <c r="L92" s="3">
        <v>12</v>
      </c>
      <c r="M92">
        <v>3</v>
      </c>
      <c r="N92">
        <v>5</v>
      </c>
      <c r="O92">
        <v>3</v>
      </c>
      <c r="P92">
        <v>11</v>
      </c>
      <c r="Q92">
        <v>5</v>
      </c>
      <c r="R92">
        <v>0</v>
      </c>
      <c r="S92">
        <v>0</v>
      </c>
      <c r="T92">
        <v>0</v>
      </c>
      <c r="U92">
        <v>0</v>
      </c>
      <c r="V92">
        <v>0</v>
      </c>
      <c r="W92">
        <v>0</v>
      </c>
      <c r="X92">
        <v>3</v>
      </c>
      <c r="Y92">
        <v>11</v>
      </c>
      <c r="Z92">
        <v>0</v>
      </c>
      <c r="AA92">
        <v>58</v>
      </c>
      <c r="AB92">
        <v>2601</v>
      </c>
      <c r="AC92">
        <v>1</v>
      </c>
      <c r="AD92">
        <v>0</v>
      </c>
      <c r="AE92">
        <v>0</v>
      </c>
      <c r="AF92">
        <v>0</v>
      </c>
      <c r="AG92">
        <v>0</v>
      </c>
      <c r="AH92">
        <v>0</v>
      </c>
      <c r="AI92">
        <v>0</v>
      </c>
      <c r="AJ92">
        <v>0</v>
      </c>
      <c r="AK92">
        <v>1</v>
      </c>
      <c r="AL92">
        <v>0</v>
      </c>
      <c r="AM92" s="3">
        <f>SUM(tbl_Data[[#This Row],[Amt_Wines]:[Amt_GoldProds]])</f>
        <v>663</v>
      </c>
      <c r="AN92" s="3">
        <v>639</v>
      </c>
      <c r="AO92">
        <v>0</v>
      </c>
      <c r="AP92" t="str" cm="1">
        <f t="array" ref="AP92">_xlfn.IFS(tbl_Data[[#This Row],[marital_Divorced]]=1,"Divorced",tbl_Data[[#This Row],[marital_Married]]=1,"Married",tbl_Data[[#This Row],[marital_Single]]=1,"Single",tbl_Data[[#This Row],[marital_Together]]=1,"Together",tbl_Data[[#This Row],[marital_Widow]]=1,"Widowed")</f>
        <v>Divorced</v>
      </c>
      <c r="AQ92" s="3" t="str">
        <f>IF(tbl_Data[[#This Row],[Marital Status]]=tbl_Data[[#Headers],[Single]],tbl_Data[[#This Row],[Amt_Wines]],"")</f>
        <v/>
      </c>
      <c r="AR92" s="3" t="str">
        <f>IF(tbl_Data[[#This Row],[Marital Status]]=tbl_Data[[#Headers],[Together]],tbl_Data[[#This Row],[Amt_Wines]],"")</f>
        <v/>
      </c>
      <c r="AS92" s="3" t="str">
        <f>IF(tbl_Data[[#This Row],[Marital Status]]=tbl_Data[[#Headers],[Married]],tbl_Data[[#This Row],[Amt_Wines]],"")</f>
        <v/>
      </c>
      <c r="AT92" s="3" t="str">
        <f>IF(tbl_Data[[#This Row],[Marital Status]]=tbl_Data[[#Headers],[Widow]],tbl_Data[[#This Row],[Amt_Wines]],"")</f>
        <v/>
      </c>
      <c r="AU92" s="3">
        <f>IF(tbl_Data[[#This Row],[Marital Status]]=tbl_Data[[#Headers],[Divorced]],tbl_Data[[#This Row],[Amt_Wines]],"")</f>
        <v>317</v>
      </c>
    </row>
    <row r="93" spans="1:47" x14ac:dyDescent="0.45">
      <c r="A93" t="s">
        <v>960</v>
      </c>
      <c r="B93" s="3">
        <v>50002</v>
      </c>
      <c r="C93">
        <v>0</v>
      </c>
      <c r="D93">
        <v>1</v>
      </c>
      <c r="E93">
        <f t="shared" si="1"/>
        <v>1</v>
      </c>
      <c r="F93">
        <v>21</v>
      </c>
      <c r="G93" s="3">
        <v>443</v>
      </c>
      <c r="H93" s="3">
        <v>5</v>
      </c>
      <c r="I93" s="3">
        <v>71</v>
      </c>
      <c r="J93" s="3">
        <v>21</v>
      </c>
      <c r="K93" s="3">
        <v>16</v>
      </c>
      <c r="L93" s="3">
        <v>82</v>
      </c>
      <c r="M93">
        <v>2</v>
      </c>
      <c r="N93">
        <v>8</v>
      </c>
      <c r="O93">
        <v>2</v>
      </c>
      <c r="P93">
        <v>7</v>
      </c>
      <c r="Q93">
        <v>7</v>
      </c>
      <c r="R93">
        <v>0</v>
      </c>
      <c r="S93">
        <v>0</v>
      </c>
      <c r="T93">
        <v>0</v>
      </c>
      <c r="U93">
        <v>0</v>
      </c>
      <c r="V93">
        <v>0</v>
      </c>
      <c r="W93">
        <v>0</v>
      </c>
      <c r="X93">
        <v>3</v>
      </c>
      <c r="Y93">
        <v>11</v>
      </c>
      <c r="Z93">
        <v>0</v>
      </c>
      <c r="AA93">
        <v>66</v>
      </c>
      <c r="AB93">
        <v>2536</v>
      </c>
      <c r="AC93">
        <v>1</v>
      </c>
      <c r="AD93">
        <v>0</v>
      </c>
      <c r="AE93">
        <v>0</v>
      </c>
      <c r="AF93">
        <v>0</v>
      </c>
      <c r="AG93">
        <v>0</v>
      </c>
      <c r="AH93">
        <v>0</v>
      </c>
      <c r="AI93">
        <v>0</v>
      </c>
      <c r="AJ93">
        <v>1</v>
      </c>
      <c r="AK93">
        <v>0</v>
      </c>
      <c r="AL93">
        <v>0</v>
      </c>
      <c r="AM93" s="3">
        <f>SUM(tbl_Data[[#This Row],[Amt_Wines]:[Amt_GoldProds]])</f>
        <v>638</v>
      </c>
      <c r="AN93" s="3">
        <v>474</v>
      </c>
      <c r="AO93">
        <v>0</v>
      </c>
      <c r="AP93" t="str" cm="1">
        <f t="array" ref="AP93">_xlfn.IFS(tbl_Data[[#This Row],[marital_Divorced]]=1,"Divorced",tbl_Data[[#This Row],[marital_Married]]=1,"Married",tbl_Data[[#This Row],[marital_Single]]=1,"Single",tbl_Data[[#This Row],[marital_Together]]=1,"Together",tbl_Data[[#This Row],[marital_Widow]]=1,"Widowed")</f>
        <v>Divorced</v>
      </c>
      <c r="AQ93" s="3" t="str">
        <f>IF(tbl_Data[[#This Row],[Marital Status]]=tbl_Data[[#Headers],[Single]],tbl_Data[[#This Row],[Amt_Wines]],"")</f>
        <v/>
      </c>
      <c r="AR93" s="3" t="str">
        <f>IF(tbl_Data[[#This Row],[Marital Status]]=tbl_Data[[#Headers],[Together]],tbl_Data[[#This Row],[Amt_Wines]],"")</f>
        <v/>
      </c>
      <c r="AS93" s="3" t="str">
        <f>IF(tbl_Data[[#This Row],[Marital Status]]=tbl_Data[[#Headers],[Married]],tbl_Data[[#This Row],[Amt_Wines]],"")</f>
        <v/>
      </c>
      <c r="AT93" s="3" t="str">
        <f>IF(tbl_Data[[#This Row],[Marital Status]]=tbl_Data[[#Headers],[Widow]],tbl_Data[[#This Row],[Amt_Wines]],"")</f>
        <v/>
      </c>
      <c r="AU93" s="3">
        <f>IF(tbl_Data[[#This Row],[Marital Status]]=tbl_Data[[#Headers],[Divorced]],tbl_Data[[#This Row],[Amt_Wines]],"")</f>
        <v>443</v>
      </c>
    </row>
    <row r="94" spans="1:47" x14ac:dyDescent="0.45">
      <c r="A94" t="s">
        <v>962</v>
      </c>
      <c r="B94" s="3">
        <v>43185</v>
      </c>
      <c r="C94">
        <v>0</v>
      </c>
      <c r="D94">
        <v>1</v>
      </c>
      <c r="E94">
        <f t="shared" si="1"/>
        <v>1</v>
      </c>
      <c r="F94">
        <v>88</v>
      </c>
      <c r="G94" s="3">
        <v>537</v>
      </c>
      <c r="H94" s="3">
        <v>6</v>
      </c>
      <c r="I94" s="3">
        <v>42</v>
      </c>
      <c r="J94" s="3">
        <v>16</v>
      </c>
      <c r="K94" s="3">
        <v>6</v>
      </c>
      <c r="L94" s="3">
        <v>30</v>
      </c>
      <c r="M94">
        <v>2</v>
      </c>
      <c r="N94">
        <v>9</v>
      </c>
      <c r="O94">
        <v>3</v>
      </c>
      <c r="P94">
        <v>6</v>
      </c>
      <c r="Q94">
        <v>8</v>
      </c>
      <c r="R94">
        <v>0</v>
      </c>
      <c r="S94">
        <v>0</v>
      </c>
      <c r="T94">
        <v>0</v>
      </c>
      <c r="U94">
        <v>0</v>
      </c>
      <c r="V94">
        <v>0</v>
      </c>
      <c r="W94">
        <v>0</v>
      </c>
      <c r="X94">
        <v>3</v>
      </c>
      <c r="Y94">
        <v>11</v>
      </c>
      <c r="Z94">
        <v>0</v>
      </c>
      <c r="AA94">
        <v>69</v>
      </c>
      <c r="AB94">
        <v>2604</v>
      </c>
      <c r="AC94">
        <v>1</v>
      </c>
      <c r="AD94">
        <v>0</v>
      </c>
      <c r="AE94">
        <v>0</v>
      </c>
      <c r="AF94">
        <v>0</v>
      </c>
      <c r="AG94">
        <v>0</v>
      </c>
      <c r="AH94">
        <v>0</v>
      </c>
      <c r="AI94">
        <v>0</v>
      </c>
      <c r="AJ94">
        <v>1</v>
      </c>
      <c r="AK94">
        <v>0</v>
      </c>
      <c r="AL94">
        <v>0</v>
      </c>
      <c r="AM94" s="3">
        <f>SUM(tbl_Data[[#This Row],[Amt_Wines]:[Amt_GoldProds]])</f>
        <v>637</v>
      </c>
      <c r="AN94" s="3">
        <v>577</v>
      </c>
      <c r="AO94">
        <v>0</v>
      </c>
      <c r="AP94" t="str" cm="1">
        <f t="array" ref="AP94">_xlfn.IFS(tbl_Data[[#This Row],[marital_Divorced]]=1,"Divorced",tbl_Data[[#This Row],[marital_Married]]=1,"Married",tbl_Data[[#This Row],[marital_Single]]=1,"Single",tbl_Data[[#This Row],[marital_Together]]=1,"Together",tbl_Data[[#This Row],[marital_Widow]]=1,"Widowed")</f>
        <v>Divorced</v>
      </c>
      <c r="AQ94" s="3" t="str">
        <f>IF(tbl_Data[[#This Row],[Marital Status]]=tbl_Data[[#Headers],[Single]],tbl_Data[[#This Row],[Amt_Wines]],"")</f>
        <v/>
      </c>
      <c r="AR94" s="3" t="str">
        <f>IF(tbl_Data[[#This Row],[Marital Status]]=tbl_Data[[#Headers],[Together]],tbl_Data[[#This Row],[Amt_Wines]],"")</f>
        <v/>
      </c>
      <c r="AS94" s="3" t="str">
        <f>IF(tbl_Data[[#This Row],[Marital Status]]=tbl_Data[[#Headers],[Married]],tbl_Data[[#This Row],[Amt_Wines]],"")</f>
        <v/>
      </c>
      <c r="AT94" s="3" t="str">
        <f>IF(tbl_Data[[#This Row],[Marital Status]]=tbl_Data[[#Headers],[Widow]],tbl_Data[[#This Row],[Amt_Wines]],"")</f>
        <v/>
      </c>
      <c r="AU94" s="3">
        <f>IF(tbl_Data[[#This Row],[Marital Status]]=tbl_Data[[#Headers],[Divorced]],tbl_Data[[#This Row],[Amt_Wines]],"")</f>
        <v>537</v>
      </c>
    </row>
    <row r="95" spans="1:47" x14ac:dyDescent="0.45">
      <c r="A95" t="s">
        <v>986</v>
      </c>
      <c r="B95" s="3">
        <v>64713</v>
      </c>
      <c r="C95">
        <v>1</v>
      </c>
      <c r="D95">
        <v>0</v>
      </c>
      <c r="E95">
        <f t="shared" si="1"/>
        <v>1</v>
      </c>
      <c r="F95">
        <v>11</v>
      </c>
      <c r="G95" s="3">
        <v>180</v>
      </c>
      <c r="H95" s="3">
        <v>60</v>
      </c>
      <c r="I95" s="3">
        <v>241</v>
      </c>
      <c r="J95" s="3">
        <v>13</v>
      </c>
      <c r="K95" s="3">
        <v>54</v>
      </c>
      <c r="L95" s="3">
        <v>54</v>
      </c>
      <c r="M95">
        <v>2</v>
      </c>
      <c r="N95">
        <v>5</v>
      </c>
      <c r="O95">
        <v>5</v>
      </c>
      <c r="P95">
        <v>7</v>
      </c>
      <c r="Q95">
        <v>4</v>
      </c>
      <c r="R95">
        <v>0</v>
      </c>
      <c r="S95">
        <v>0</v>
      </c>
      <c r="T95">
        <v>0</v>
      </c>
      <c r="U95">
        <v>0</v>
      </c>
      <c r="V95">
        <v>0</v>
      </c>
      <c r="W95">
        <v>0</v>
      </c>
      <c r="X95">
        <v>3</v>
      </c>
      <c r="Y95">
        <v>11</v>
      </c>
      <c r="Z95">
        <v>1</v>
      </c>
      <c r="AA95">
        <v>50</v>
      </c>
      <c r="AB95">
        <v>2301</v>
      </c>
      <c r="AC95">
        <v>1</v>
      </c>
      <c r="AD95">
        <v>0</v>
      </c>
      <c r="AE95">
        <v>0</v>
      </c>
      <c r="AF95">
        <v>0</v>
      </c>
      <c r="AG95">
        <v>0</v>
      </c>
      <c r="AH95">
        <v>0</v>
      </c>
      <c r="AI95">
        <v>0</v>
      </c>
      <c r="AJ95">
        <v>1</v>
      </c>
      <c r="AK95">
        <v>0</v>
      </c>
      <c r="AL95">
        <v>0</v>
      </c>
      <c r="AM95" s="3">
        <f>SUM(tbl_Data[[#This Row],[Amt_Wines]:[Amt_GoldProds]])</f>
        <v>602</v>
      </c>
      <c r="AN95" s="3">
        <v>494</v>
      </c>
      <c r="AO95">
        <v>0</v>
      </c>
      <c r="AP95" t="str" cm="1">
        <f t="array" ref="AP95">_xlfn.IFS(tbl_Data[[#This Row],[marital_Divorced]]=1,"Divorced",tbl_Data[[#This Row],[marital_Married]]=1,"Married",tbl_Data[[#This Row],[marital_Single]]=1,"Single",tbl_Data[[#This Row],[marital_Together]]=1,"Together",tbl_Data[[#This Row],[marital_Widow]]=1,"Widowed")</f>
        <v>Divorced</v>
      </c>
      <c r="AQ95" s="3" t="str">
        <f>IF(tbl_Data[[#This Row],[Marital Status]]=tbl_Data[[#Headers],[Single]],tbl_Data[[#This Row],[Amt_Wines]],"")</f>
        <v/>
      </c>
      <c r="AR95" s="3" t="str">
        <f>IF(tbl_Data[[#This Row],[Marital Status]]=tbl_Data[[#Headers],[Together]],tbl_Data[[#This Row],[Amt_Wines]],"")</f>
        <v/>
      </c>
      <c r="AS95" s="3" t="str">
        <f>IF(tbl_Data[[#This Row],[Marital Status]]=tbl_Data[[#Headers],[Married]],tbl_Data[[#This Row],[Amt_Wines]],"")</f>
        <v/>
      </c>
      <c r="AT95" s="3" t="str">
        <f>IF(tbl_Data[[#This Row],[Marital Status]]=tbl_Data[[#Headers],[Widow]],tbl_Data[[#This Row],[Amt_Wines]],"")</f>
        <v/>
      </c>
      <c r="AU95" s="3">
        <f>IF(tbl_Data[[#This Row],[Marital Status]]=tbl_Data[[#Headers],[Divorced]],tbl_Data[[#This Row],[Amt_Wines]],"")</f>
        <v>180</v>
      </c>
    </row>
    <row r="96" spans="1:47" x14ac:dyDescent="0.45">
      <c r="A96" t="s">
        <v>987</v>
      </c>
      <c r="B96" s="3">
        <v>41003</v>
      </c>
      <c r="C96">
        <v>0</v>
      </c>
      <c r="D96">
        <v>0</v>
      </c>
      <c r="E96">
        <f t="shared" si="1"/>
        <v>0</v>
      </c>
      <c r="F96">
        <v>11</v>
      </c>
      <c r="G96" s="3">
        <v>123</v>
      </c>
      <c r="H96" s="3">
        <v>133</v>
      </c>
      <c r="I96" s="3">
        <v>142</v>
      </c>
      <c r="J96" s="3">
        <v>71</v>
      </c>
      <c r="K96" s="3">
        <v>44</v>
      </c>
      <c r="L96" s="3">
        <v>88</v>
      </c>
      <c r="M96">
        <v>1</v>
      </c>
      <c r="N96">
        <v>6</v>
      </c>
      <c r="O96">
        <v>2</v>
      </c>
      <c r="P96">
        <v>8</v>
      </c>
      <c r="Q96">
        <v>6</v>
      </c>
      <c r="R96">
        <v>0</v>
      </c>
      <c r="S96">
        <v>0</v>
      </c>
      <c r="T96">
        <v>0</v>
      </c>
      <c r="U96">
        <v>0</v>
      </c>
      <c r="V96">
        <v>0</v>
      </c>
      <c r="W96">
        <v>0</v>
      </c>
      <c r="X96">
        <v>3</v>
      </c>
      <c r="Y96">
        <v>11</v>
      </c>
      <c r="Z96">
        <v>0</v>
      </c>
      <c r="AA96">
        <v>57</v>
      </c>
      <c r="AB96">
        <v>2628</v>
      </c>
      <c r="AC96">
        <v>1</v>
      </c>
      <c r="AD96">
        <v>0</v>
      </c>
      <c r="AE96">
        <v>0</v>
      </c>
      <c r="AF96">
        <v>0</v>
      </c>
      <c r="AG96">
        <v>0</v>
      </c>
      <c r="AH96">
        <v>0</v>
      </c>
      <c r="AI96">
        <v>0</v>
      </c>
      <c r="AJ96">
        <v>0</v>
      </c>
      <c r="AK96">
        <v>0</v>
      </c>
      <c r="AL96">
        <v>1</v>
      </c>
      <c r="AM96" s="3">
        <f>SUM(tbl_Data[[#This Row],[Amt_Wines]:[Amt_GoldProds]])</f>
        <v>601</v>
      </c>
      <c r="AN96" s="3">
        <v>425</v>
      </c>
      <c r="AO96">
        <v>0</v>
      </c>
      <c r="AP96" t="str" cm="1">
        <f t="array" ref="AP96">_xlfn.IFS(tbl_Data[[#This Row],[marital_Divorced]]=1,"Divorced",tbl_Data[[#This Row],[marital_Married]]=1,"Married",tbl_Data[[#This Row],[marital_Single]]=1,"Single",tbl_Data[[#This Row],[marital_Together]]=1,"Together",tbl_Data[[#This Row],[marital_Widow]]=1,"Widowed")</f>
        <v>Divorced</v>
      </c>
      <c r="AQ96" s="3" t="str">
        <f>IF(tbl_Data[[#This Row],[Marital Status]]=tbl_Data[[#Headers],[Single]],tbl_Data[[#This Row],[Amt_Wines]],"")</f>
        <v/>
      </c>
      <c r="AR96" s="3" t="str">
        <f>IF(tbl_Data[[#This Row],[Marital Status]]=tbl_Data[[#Headers],[Together]],tbl_Data[[#This Row],[Amt_Wines]],"")</f>
        <v/>
      </c>
      <c r="AS96" s="3" t="str">
        <f>IF(tbl_Data[[#This Row],[Marital Status]]=tbl_Data[[#Headers],[Married]],tbl_Data[[#This Row],[Amt_Wines]],"")</f>
        <v/>
      </c>
      <c r="AT96" s="3" t="str">
        <f>IF(tbl_Data[[#This Row],[Marital Status]]=tbl_Data[[#Headers],[Widow]],tbl_Data[[#This Row],[Amt_Wines]],"")</f>
        <v/>
      </c>
      <c r="AU96" s="3">
        <f>IF(tbl_Data[[#This Row],[Marital Status]]=tbl_Data[[#Headers],[Divorced]],tbl_Data[[#This Row],[Amt_Wines]],"")</f>
        <v>123</v>
      </c>
    </row>
    <row r="97" spans="1:47" x14ac:dyDescent="0.45">
      <c r="A97" t="s">
        <v>991</v>
      </c>
      <c r="B97" s="3">
        <v>42835</v>
      </c>
      <c r="C97">
        <v>1</v>
      </c>
      <c r="D97">
        <v>1</v>
      </c>
      <c r="E97">
        <f t="shared" si="1"/>
        <v>2</v>
      </c>
      <c r="F97">
        <v>64</v>
      </c>
      <c r="G97" s="3">
        <v>379</v>
      </c>
      <c r="H97" s="3">
        <v>4</v>
      </c>
      <c r="I97" s="3">
        <v>93</v>
      </c>
      <c r="J97" s="3">
        <v>12</v>
      </c>
      <c r="K97" s="3">
        <v>9</v>
      </c>
      <c r="L97" s="3">
        <v>98</v>
      </c>
      <c r="M97">
        <v>7</v>
      </c>
      <c r="N97">
        <v>6</v>
      </c>
      <c r="O97">
        <v>6</v>
      </c>
      <c r="P97">
        <v>4</v>
      </c>
      <c r="Q97">
        <v>6</v>
      </c>
      <c r="R97">
        <v>0</v>
      </c>
      <c r="S97">
        <v>0</v>
      </c>
      <c r="T97">
        <v>0</v>
      </c>
      <c r="U97">
        <v>0</v>
      </c>
      <c r="V97">
        <v>0</v>
      </c>
      <c r="W97">
        <v>0</v>
      </c>
      <c r="X97">
        <v>3</v>
      </c>
      <c r="Y97">
        <v>11</v>
      </c>
      <c r="Z97">
        <v>0</v>
      </c>
      <c r="AA97">
        <v>49</v>
      </c>
      <c r="AB97">
        <v>2523</v>
      </c>
      <c r="AC97">
        <v>1</v>
      </c>
      <c r="AD97">
        <v>0</v>
      </c>
      <c r="AE97">
        <v>0</v>
      </c>
      <c r="AF97">
        <v>0</v>
      </c>
      <c r="AG97">
        <v>0</v>
      </c>
      <c r="AH97">
        <v>0</v>
      </c>
      <c r="AI97">
        <v>0</v>
      </c>
      <c r="AJ97">
        <v>0</v>
      </c>
      <c r="AK97">
        <v>1</v>
      </c>
      <c r="AL97">
        <v>0</v>
      </c>
      <c r="AM97" s="3">
        <f>SUM(tbl_Data[[#This Row],[Amt_Wines]:[Amt_GoldProds]])</f>
        <v>595</v>
      </c>
      <c r="AN97" s="3">
        <v>399</v>
      </c>
      <c r="AO97">
        <v>0</v>
      </c>
      <c r="AP97" t="str" cm="1">
        <f t="array" ref="AP97">_xlfn.IFS(tbl_Data[[#This Row],[marital_Divorced]]=1,"Divorced",tbl_Data[[#This Row],[marital_Married]]=1,"Married",tbl_Data[[#This Row],[marital_Single]]=1,"Single",tbl_Data[[#This Row],[marital_Together]]=1,"Together",tbl_Data[[#This Row],[marital_Widow]]=1,"Widowed")</f>
        <v>Divorced</v>
      </c>
      <c r="AQ97" s="3" t="str">
        <f>IF(tbl_Data[[#This Row],[Marital Status]]=tbl_Data[[#Headers],[Single]],tbl_Data[[#This Row],[Amt_Wines]],"")</f>
        <v/>
      </c>
      <c r="AR97" s="3" t="str">
        <f>IF(tbl_Data[[#This Row],[Marital Status]]=tbl_Data[[#Headers],[Together]],tbl_Data[[#This Row],[Amt_Wines]],"")</f>
        <v/>
      </c>
      <c r="AS97" s="3" t="str">
        <f>IF(tbl_Data[[#This Row],[Marital Status]]=tbl_Data[[#Headers],[Married]],tbl_Data[[#This Row],[Amt_Wines]],"")</f>
        <v/>
      </c>
      <c r="AT97" s="3" t="str">
        <f>IF(tbl_Data[[#This Row],[Marital Status]]=tbl_Data[[#Headers],[Widow]],tbl_Data[[#This Row],[Amt_Wines]],"")</f>
        <v/>
      </c>
      <c r="AU97" s="3">
        <f>IF(tbl_Data[[#This Row],[Marital Status]]=tbl_Data[[#Headers],[Divorced]],tbl_Data[[#This Row],[Amt_Wines]],"")</f>
        <v>379</v>
      </c>
    </row>
    <row r="98" spans="1:47" x14ac:dyDescent="0.45">
      <c r="A98" t="s">
        <v>993</v>
      </c>
      <c r="B98" s="3">
        <v>55635</v>
      </c>
      <c r="C98">
        <v>0</v>
      </c>
      <c r="D98">
        <v>1</v>
      </c>
      <c r="E98">
        <f t="shared" si="1"/>
        <v>1</v>
      </c>
      <c r="F98">
        <v>34</v>
      </c>
      <c r="G98" s="3">
        <v>235</v>
      </c>
      <c r="H98" s="3">
        <v>65</v>
      </c>
      <c r="I98" s="3">
        <v>164</v>
      </c>
      <c r="J98" s="3">
        <v>50</v>
      </c>
      <c r="K98" s="3">
        <v>49</v>
      </c>
      <c r="L98" s="3">
        <v>27</v>
      </c>
      <c r="M98">
        <v>4</v>
      </c>
      <c r="N98">
        <v>7</v>
      </c>
      <c r="O98">
        <v>3</v>
      </c>
      <c r="P98">
        <v>7</v>
      </c>
      <c r="Q98">
        <v>6</v>
      </c>
      <c r="R98">
        <v>0</v>
      </c>
      <c r="S98">
        <v>0</v>
      </c>
      <c r="T98">
        <v>0</v>
      </c>
      <c r="U98">
        <v>0</v>
      </c>
      <c r="V98">
        <v>0</v>
      </c>
      <c r="W98">
        <v>0</v>
      </c>
      <c r="X98">
        <v>3</v>
      </c>
      <c r="Y98">
        <v>11</v>
      </c>
      <c r="Z98">
        <v>0</v>
      </c>
      <c r="AA98">
        <v>49</v>
      </c>
      <c r="AB98">
        <v>2752</v>
      </c>
      <c r="AC98">
        <v>1</v>
      </c>
      <c r="AD98">
        <v>0</v>
      </c>
      <c r="AE98">
        <v>0</v>
      </c>
      <c r="AF98">
        <v>0</v>
      </c>
      <c r="AG98">
        <v>0</v>
      </c>
      <c r="AH98">
        <v>0</v>
      </c>
      <c r="AI98">
        <v>0</v>
      </c>
      <c r="AJ98">
        <v>1</v>
      </c>
      <c r="AK98">
        <v>0</v>
      </c>
      <c r="AL98">
        <v>0</v>
      </c>
      <c r="AM98" s="3">
        <f>SUM(tbl_Data[[#This Row],[Amt_Wines]:[Amt_GoldProds]])</f>
        <v>590</v>
      </c>
      <c r="AN98" s="3">
        <v>536</v>
      </c>
      <c r="AO98">
        <v>0</v>
      </c>
      <c r="AP98" t="str" cm="1">
        <f t="array" ref="AP98">_xlfn.IFS(tbl_Data[[#This Row],[marital_Divorced]]=1,"Divorced",tbl_Data[[#This Row],[marital_Married]]=1,"Married",tbl_Data[[#This Row],[marital_Single]]=1,"Single",tbl_Data[[#This Row],[marital_Together]]=1,"Together",tbl_Data[[#This Row],[marital_Widow]]=1,"Widowed")</f>
        <v>Divorced</v>
      </c>
      <c r="AQ98" s="3" t="str">
        <f>IF(tbl_Data[[#This Row],[Marital Status]]=tbl_Data[[#Headers],[Single]],tbl_Data[[#This Row],[Amt_Wines]],"")</f>
        <v/>
      </c>
      <c r="AR98" s="3" t="str">
        <f>IF(tbl_Data[[#This Row],[Marital Status]]=tbl_Data[[#Headers],[Together]],tbl_Data[[#This Row],[Amt_Wines]],"")</f>
        <v/>
      </c>
      <c r="AS98" s="3" t="str">
        <f>IF(tbl_Data[[#This Row],[Marital Status]]=tbl_Data[[#Headers],[Married]],tbl_Data[[#This Row],[Amt_Wines]],"")</f>
        <v/>
      </c>
      <c r="AT98" s="3" t="str">
        <f>IF(tbl_Data[[#This Row],[Marital Status]]=tbl_Data[[#Headers],[Widow]],tbl_Data[[#This Row],[Amt_Wines]],"")</f>
        <v/>
      </c>
      <c r="AU98" s="3">
        <f>IF(tbl_Data[[#This Row],[Marital Status]]=tbl_Data[[#Headers],[Divorced]],tbl_Data[[#This Row],[Amt_Wines]],"")</f>
        <v>235</v>
      </c>
    </row>
    <row r="99" spans="1:47" x14ac:dyDescent="0.45">
      <c r="A99" t="s">
        <v>1031</v>
      </c>
      <c r="B99" s="3">
        <v>69142</v>
      </c>
      <c r="C99">
        <v>0</v>
      </c>
      <c r="D99">
        <v>1</v>
      </c>
      <c r="E99">
        <f t="shared" si="1"/>
        <v>1</v>
      </c>
      <c r="F99">
        <v>50</v>
      </c>
      <c r="G99" s="3">
        <v>448</v>
      </c>
      <c r="H99" s="3">
        <v>4</v>
      </c>
      <c r="I99" s="3">
        <v>34</v>
      </c>
      <c r="J99" s="3">
        <v>6</v>
      </c>
      <c r="K99" s="3">
        <v>4</v>
      </c>
      <c r="L99" s="3">
        <v>39</v>
      </c>
      <c r="M99">
        <v>3</v>
      </c>
      <c r="N99">
        <v>8</v>
      </c>
      <c r="O99">
        <v>1</v>
      </c>
      <c r="P99">
        <v>7</v>
      </c>
      <c r="Q99">
        <v>5</v>
      </c>
      <c r="R99">
        <v>0</v>
      </c>
      <c r="S99">
        <v>1</v>
      </c>
      <c r="T99">
        <v>0</v>
      </c>
      <c r="U99">
        <v>0</v>
      </c>
      <c r="V99">
        <v>0</v>
      </c>
      <c r="W99">
        <v>0</v>
      </c>
      <c r="X99">
        <v>3</v>
      </c>
      <c r="Y99">
        <v>11</v>
      </c>
      <c r="Z99">
        <v>0</v>
      </c>
      <c r="AA99">
        <v>68</v>
      </c>
      <c r="AB99">
        <v>2159</v>
      </c>
      <c r="AC99">
        <v>1</v>
      </c>
      <c r="AD99">
        <v>0</v>
      </c>
      <c r="AE99">
        <v>0</v>
      </c>
      <c r="AF99">
        <v>0</v>
      </c>
      <c r="AG99">
        <v>0</v>
      </c>
      <c r="AH99">
        <v>0</v>
      </c>
      <c r="AI99">
        <v>0</v>
      </c>
      <c r="AJ99">
        <v>1</v>
      </c>
      <c r="AK99">
        <v>0</v>
      </c>
      <c r="AL99">
        <v>0</v>
      </c>
      <c r="AM99" s="3">
        <f>SUM(tbl_Data[[#This Row],[Amt_Wines]:[Amt_GoldProds]])</f>
        <v>535</v>
      </c>
      <c r="AN99" s="3">
        <v>457</v>
      </c>
      <c r="AO99">
        <v>1</v>
      </c>
      <c r="AP99" t="str" cm="1">
        <f t="array" ref="AP99">_xlfn.IFS(tbl_Data[[#This Row],[marital_Divorced]]=1,"Divorced",tbl_Data[[#This Row],[marital_Married]]=1,"Married",tbl_Data[[#This Row],[marital_Single]]=1,"Single",tbl_Data[[#This Row],[marital_Together]]=1,"Together",tbl_Data[[#This Row],[marital_Widow]]=1,"Widowed")</f>
        <v>Divorced</v>
      </c>
      <c r="AQ99" s="3" t="str">
        <f>IF(tbl_Data[[#This Row],[Marital Status]]=tbl_Data[[#Headers],[Single]],tbl_Data[[#This Row],[Amt_Wines]],"")</f>
        <v/>
      </c>
      <c r="AR99" s="3" t="str">
        <f>IF(tbl_Data[[#This Row],[Marital Status]]=tbl_Data[[#Headers],[Together]],tbl_Data[[#This Row],[Amt_Wines]],"")</f>
        <v/>
      </c>
      <c r="AS99" s="3" t="str">
        <f>IF(tbl_Data[[#This Row],[Marital Status]]=tbl_Data[[#Headers],[Married]],tbl_Data[[#This Row],[Amt_Wines]],"")</f>
        <v/>
      </c>
      <c r="AT99" s="3" t="str">
        <f>IF(tbl_Data[[#This Row],[Marital Status]]=tbl_Data[[#Headers],[Widow]],tbl_Data[[#This Row],[Amt_Wines]],"")</f>
        <v/>
      </c>
      <c r="AU99" s="3">
        <f>IF(tbl_Data[[#This Row],[Marital Status]]=tbl_Data[[#Headers],[Divorced]],tbl_Data[[#This Row],[Amt_Wines]],"")</f>
        <v>448</v>
      </c>
    </row>
    <row r="100" spans="1:47" x14ac:dyDescent="0.45">
      <c r="A100" t="s">
        <v>1041</v>
      </c>
      <c r="B100" s="3">
        <v>41769</v>
      </c>
      <c r="C100">
        <v>0</v>
      </c>
      <c r="D100">
        <v>1</v>
      </c>
      <c r="E100">
        <f t="shared" si="1"/>
        <v>1</v>
      </c>
      <c r="F100">
        <v>31</v>
      </c>
      <c r="G100" s="3">
        <v>302</v>
      </c>
      <c r="H100" s="3">
        <v>29</v>
      </c>
      <c r="I100" s="3">
        <v>131</v>
      </c>
      <c r="J100" s="3">
        <v>32</v>
      </c>
      <c r="K100" s="3">
        <v>0</v>
      </c>
      <c r="L100" s="3">
        <v>27</v>
      </c>
      <c r="M100">
        <v>6</v>
      </c>
      <c r="N100">
        <v>8</v>
      </c>
      <c r="O100">
        <v>1</v>
      </c>
      <c r="P100">
        <v>7</v>
      </c>
      <c r="Q100">
        <v>8</v>
      </c>
      <c r="R100">
        <v>0</v>
      </c>
      <c r="S100">
        <v>0</v>
      </c>
      <c r="T100">
        <v>0</v>
      </c>
      <c r="U100">
        <v>0</v>
      </c>
      <c r="V100">
        <v>0</v>
      </c>
      <c r="W100">
        <v>0</v>
      </c>
      <c r="X100">
        <v>3</v>
      </c>
      <c r="Y100">
        <v>11</v>
      </c>
      <c r="Z100">
        <v>0</v>
      </c>
      <c r="AA100">
        <v>65</v>
      </c>
      <c r="AB100">
        <v>2660</v>
      </c>
      <c r="AC100">
        <v>1</v>
      </c>
      <c r="AD100">
        <v>0</v>
      </c>
      <c r="AE100">
        <v>0</v>
      </c>
      <c r="AF100">
        <v>0</v>
      </c>
      <c r="AG100">
        <v>0</v>
      </c>
      <c r="AH100">
        <v>1</v>
      </c>
      <c r="AI100">
        <v>0</v>
      </c>
      <c r="AJ100">
        <v>0</v>
      </c>
      <c r="AK100">
        <v>0</v>
      </c>
      <c r="AL100">
        <v>0</v>
      </c>
      <c r="AM100" s="3">
        <f>SUM(tbl_Data[[#This Row],[Amt_Wines]:[Amt_GoldProds]])</f>
        <v>521</v>
      </c>
      <c r="AN100" s="3">
        <v>467</v>
      </c>
      <c r="AO100">
        <v>0</v>
      </c>
      <c r="AP100" t="str" cm="1">
        <f t="array" ref="AP100">_xlfn.IFS(tbl_Data[[#This Row],[marital_Divorced]]=1,"Divorced",tbl_Data[[#This Row],[marital_Married]]=1,"Married",tbl_Data[[#This Row],[marital_Single]]=1,"Single",tbl_Data[[#This Row],[marital_Together]]=1,"Together",tbl_Data[[#This Row],[marital_Widow]]=1,"Widowed")</f>
        <v>Divorced</v>
      </c>
      <c r="AQ100" s="3" t="str">
        <f>IF(tbl_Data[[#This Row],[Marital Status]]=tbl_Data[[#Headers],[Single]],tbl_Data[[#This Row],[Amt_Wines]],"")</f>
        <v/>
      </c>
      <c r="AR100" s="3" t="str">
        <f>IF(tbl_Data[[#This Row],[Marital Status]]=tbl_Data[[#Headers],[Together]],tbl_Data[[#This Row],[Amt_Wines]],"")</f>
        <v/>
      </c>
      <c r="AS100" s="3" t="str">
        <f>IF(tbl_Data[[#This Row],[Marital Status]]=tbl_Data[[#Headers],[Married]],tbl_Data[[#This Row],[Amt_Wines]],"")</f>
        <v/>
      </c>
      <c r="AT100" s="3" t="str">
        <f>IF(tbl_Data[[#This Row],[Marital Status]]=tbl_Data[[#Headers],[Widow]],tbl_Data[[#This Row],[Amt_Wines]],"")</f>
        <v/>
      </c>
      <c r="AU100" s="3">
        <f>IF(tbl_Data[[#This Row],[Marital Status]]=tbl_Data[[#Headers],[Divorced]],tbl_Data[[#This Row],[Amt_Wines]],"")</f>
        <v>302</v>
      </c>
    </row>
    <row r="101" spans="1:47" x14ac:dyDescent="0.45">
      <c r="A101" t="s">
        <v>1056</v>
      </c>
      <c r="B101" s="3">
        <v>72967</v>
      </c>
      <c r="C101">
        <v>0</v>
      </c>
      <c r="D101">
        <v>1</v>
      </c>
      <c r="E101">
        <f t="shared" si="1"/>
        <v>1</v>
      </c>
      <c r="F101">
        <v>1</v>
      </c>
      <c r="G101" s="3">
        <v>158</v>
      </c>
      <c r="H101" s="3">
        <v>35</v>
      </c>
      <c r="I101" s="3">
        <v>179</v>
      </c>
      <c r="J101" s="3">
        <v>0</v>
      </c>
      <c r="K101" s="3">
        <v>0</v>
      </c>
      <c r="L101" s="3">
        <v>125</v>
      </c>
      <c r="M101">
        <v>2</v>
      </c>
      <c r="N101">
        <v>7</v>
      </c>
      <c r="O101">
        <v>2</v>
      </c>
      <c r="P101">
        <v>8</v>
      </c>
      <c r="Q101">
        <v>5</v>
      </c>
      <c r="R101">
        <v>1</v>
      </c>
      <c r="S101">
        <v>0</v>
      </c>
      <c r="T101">
        <v>0</v>
      </c>
      <c r="U101">
        <v>0</v>
      </c>
      <c r="V101">
        <v>0</v>
      </c>
      <c r="W101">
        <v>0</v>
      </c>
      <c r="X101">
        <v>3</v>
      </c>
      <c r="Y101">
        <v>11</v>
      </c>
      <c r="Z101">
        <v>1</v>
      </c>
      <c r="AA101">
        <v>50</v>
      </c>
      <c r="AB101">
        <v>2720</v>
      </c>
      <c r="AC101">
        <v>1</v>
      </c>
      <c r="AD101">
        <v>0</v>
      </c>
      <c r="AE101">
        <v>0</v>
      </c>
      <c r="AF101">
        <v>0</v>
      </c>
      <c r="AG101">
        <v>0</v>
      </c>
      <c r="AH101">
        <v>0</v>
      </c>
      <c r="AI101">
        <v>0</v>
      </c>
      <c r="AJ101">
        <v>1</v>
      </c>
      <c r="AK101">
        <v>0</v>
      </c>
      <c r="AL101">
        <v>0</v>
      </c>
      <c r="AM101" s="3">
        <f>SUM(tbl_Data[[#This Row],[Amt_Wines]:[Amt_GoldProds]])</f>
        <v>497</v>
      </c>
      <c r="AN101" s="3">
        <v>247</v>
      </c>
      <c r="AO101">
        <v>1</v>
      </c>
      <c r="AP101" t="str" cm="1">
        <f t="array" ref="AP101">_xlfn.IFS(tbl_Data[[#This Row],[marital_Divorced]]=1,"Divorced",tbl_Data[[#This Row],[marital_Married]]=1,"Married",tbl_Data[[#This Row],[marital_Single]]=1,"Single",tbl_Data[[#This Row],[marital_Together]]=1,"Together",tbl_Data[[#This Row],[marital_Widow]]=1,"Widowed")</f>
        <v>Divorced</v>
      </c>
      <c r="AQ101" s="3" t="str">
        <f>IF(tbl_Data[[#This Row],[Marital Status]]=tbl_Data[[#Headers],[Single]],tbl_Data[[#This Row],[Amt_Wines]],"")</f>
        <v/>
      </c>
      <c r="AR101" s="3" t="str">
        <f>IF(tbl_Data[[#This Row],[Marital Status]]=tbl_Data[[#Headers],[Together]],tbl_Data[[#This Row],[Amt_Wines]],"")</f>
        <v/>
      </c>
      <c r="AS101" s="3" t="str">
        <f>IF(tbl_Data[[#This Row],[Marital Status]]=tbl_Data[[#Headers],[Married]],tbl_Data[[#This Row],[Amt_Wines]],"")</f>
        <v/>
      </c>
      <c r="AT101" s="3" t="str">
        <f>IF(tbl_Data[[#This Row],[Marital Status]]=tbl_Data[[#Headers],[Widow]],tbl_Data[[#This Row],[Amt_Wines]],"")</f>
        <v/>
      </c>
      <c r="AU101" s="3">
        <f>IF(tbl_Data[[#This Row],[Marital Status]]=tbl_Data[[#Headers],[Divorced]],tbl_Data[[#This Row],[Amt_Wines]],"")</f>
        <v>158</v>
      </c>
    </row>
    <row r="102" spans="1:47" x14ac:dyDescent="0.45">
      <c r="A102" t="s">
        <v>1063</v>
      </c>
      <c r="B102" s="3">
        <v>50611</v>
      </c>
      <c r="C102">
        <v>0</v>
      </c>
      <c r="D102">
        <v>1</v>
      </c>
      <c r="E102">
        <f t="shared" si="1"/>
        <v>1</v>
      </c>
      <c r="F102">
        <v>98</v>
      </c>
      <c r="G102" s="3">
        <v>459</v>
      </c>
      <c r="H102" s="3">
        <v>0</v>
      </c>
      <c r="I102" s="3">
        <v>24</v>
      </c>
      <c r="J102" s="3">
        <v>6</v>
      </c>
      <c r="K102" s="3">
        <v>0</v>
      </c>
      <c r="L102" s="3">
        <v>4</v>
      </c>
      <c r="M102">
        <v>6</v>
      </c>
      <c r="N102">
        <v>4</v>
      </c>
      <c r="O102">
        <v>5</v>
      </c>
      <c r="P102">
        <v>7</v>
      </c>
      <c r="Q102">
        <v>6</v>
      </c>
      <c r="R102">
        <v>0</v>
      </c>
      <c r="S102">
        <v>1</v>
      </c>
      <c r="T102">
        <v>0</v>
      </c>
      <c r="U102">
        <v>0</v>
      </c>
      <c r="V102">
        <v>0</v>
      </c>
      <c r="W102">
        <v>0</v>
      </c>
      <c r="X102">
        <v>3</v>
      </c>
      <c r="Y102">
        <v>11</v>
      </c>
      <c r="Z102">
        <v>1</v>
      </c>
      <c r="AA102">
        <v>60</v>
      </c>
      <c r="AB102">
        <v>2792</v>
      </c>
      <c r="AC102">
        <v>1</v>
      </c>
      <c r="AD102">
        <v>0</v>
      </c>
      <c r="AE102">
        <v>0</v>
      </c>
      <c r="AF102">
        <v>0</v>
      </c>
      <c r="AG102">
        <v>0</v>
      </c>
      <c r="AH102">
        <v>0</v>
      </c>
      <c r="AI102">
        <v>0</v>
      </c>
      <c r="AJ102">
        <v>0</v>
      </c>
      <c r="AK102">
        <v>0</v>
      </c>
      <c r="AL102">
        <v>1</v>
      </c>
      <c r="AM102" s="3">
        <f>SUM(tbl_Data[[#This Row],[Amt_Wines]:[Amt_GoldProds]])</f>
        <v>493</v>
      </c>
      <c r="AN102" s="3">
        <v>485</v>
      </c>
      <c r="AO102">
        <v>1</v>
      </c>
      <c r="AP102" t="str" cm="1">
        <f t="array" ref="AP102">_xlfn.IFS(tbl_Data[[#This Row],[marital_Divorced]]=1,"Divorced",tbl_Data[[#This Row],[marital_Married]]=1,"Married",tbl_Data[[#This Row],[marital_Single]]=1,"Single",tbl_Data[[#This Row],[marital_Together]]=1,"Together",tbl_Data[[#This Row],[marital_Widow]]=1,"Widowed")</f>
        <v>Divorced</v>
      </c>
      <c r="AQ102" s="3" t="str">
        <f>IF(tbl_Data[[#This Row],[Marital Status]]=tbl_Data[[#Headers],[Single]],tbl_Data[[#This Row],[Amt_Wines]],"")</f>
        <v/>
      </c>
      <c r="AR102" s="3" t="str">
        <f>IF(tbl_Data[[#This Row],[Marital Status]]=tbl_Data[[#Headers],[Together]],tbl_Data[[#This Row],[Amt_Wines]],"")</f>
        <v/>
      </c>
      <c r="AS102" s="3" t="str">
        <f>IF(tbl_Data[[#This Row],[Marital Status]]=tbl_Data[[#Headers],[Married]],tbl_Data[[#This Row],[Amt_Wines]],"")</f>
        <v/>
      </c>
      <c r="AT102" s="3" t="str">
        <f>IF(tbl_Data[[#This Row],[Marital Status]]=tbl_Data[[#Headers],[Widow]],tbl_Data[[#This Row],[Amt_Wines]],"")</f>
        <v/>
      </c>
      <c r="AU102" s="3">
        <f>IF(tbl_Data[[#This Row],[Marital Status]]=tbl_Data[[#Headers],[Divorced]],tbl_Data[[#This Row],[Amt_Wines]],"")</f>
        <v>459</v>
      </c>
    </row>
    <row r="103" spans="1:47" x14ac:dyDescent="0.45">
      <c r="A103" t="s">
        <v>1064</v>
      </c>
      <c r="B103" s="3">
        <v>50611</v>
      </c>
      <c r="C103">
        <v>0</v>
      </c>
      <c r="D103">
        <v>1</v>
      </c>
      <c r="E103">
        <f t="shared" si="1"/>
        <v>1</v>
      </c>
      <c r="F103">
        <v>98</v>
      </c>
      <c r="G103" s="3">
        <v>459</v>
      </c>
      <c r="H103" s="3">
        <v>0</v>
      </c>
      <c r="I103" s="3">
        <v>24</v>
      </c>
      <c r="J103" s="3">
        <v>6</v>
      </c>
      <c r="K103" s="3">
        <v>0</v>
      </c>
      <c r="L103" s="3">
        <v>4</v>
      </c>
      <c r="M103">
        <v>6</v>
      </c>
      <c r="N103">
        <v>4</v>
      </c>
      <c r="O103">
        <v>5</v>
      </c>
      <c r="P103">
        <v>7</v>
      </c>
      <c r="Q103">
        <v>6</v>
      </c>
      <c r="R103">
        <v>0</v>
      </c>
      <c r="S103">
        <v>1</v>
      </c>
      <c r="T103">
        <v>0</v>
      </c>
      <c r="U103">
        <v>0</v>
      </c>
      <c r="V103">
        <v>0</v>
      </c>
      <c r="W103">
        <v>0</v>
      </c>
      <c r="X103">
        <v>3</v>
      </c>
      <c r="Y103">
        <v>11</v>
      </c>
      <c r="Z103">
        <v>0</v>
      </c>
      <c r="AA103">
        <v>60</v>
      </c>
      <c r="AB103">
        <v>2792</v>
      </c>
      <c r="AC103">
        <v>1</v>
      </c>
      <c r="AD103">
        <v>0</v>
      </c>
      <c r="AE103">
        <v>0</v>
      </c>
      <c r="AF103">
        <v>0</v>
      </c>
      <c r="AG103">
        <v>0</v>
      </c>
      <c r="AH103">
        <v>0</v>
      </c>
      <c r="AI103">
        <v>0</v>
      </c>
      <c r="AJ103">
        <v>0</v>
      </c>
      <c r="AK103">
        <v>0</v>
      </c>
      <c r="AL103">
        <v>1</v>
      </c>
      <c r="AM103" s="3">
        <f>SUM(tbl_Data[[#This Row],[Amt_Wines]:[Amt_GoldProds]])</f>
        <v>493</v>
      </c>
      <c r="AN103" s="3">
        <v>485</v>
      </c>
      <c r="AO103">
        <v>1</v>
      </c>
      <c r="AP103" t="str" cm="1">
        <f t="array" ref="AP103">_xlfn.IFS(tbl_Data[[#This Row],[marital_Divorced]]=1,"Divorced",tbl_Data[[#This Row],[marital_Married]]=1,"Married",tbl_Data[[#This Row],[marital_Single]]=1,"Single",tbl_Data[[#This Row],[marital_Together]]=1,"Together",tbl_Data[[#This Row],[marital_Widow]]=1,"Widowed")</f>
        <v>Divorced</v>
      </c>
      <c r="AQ103" s="3" t="str">
        <f>IF(tbl_Data[[#This Row],[Marital Status]]=tbl_Data[[#Headers],[Single]],tbl_Data[[#This Row],[Amt_Wines]],"")</f>
        <v/>
      </c>
      <c r="AR103" s="3" t="str">
        <f>IF(tbl_Data[[#This Row],[Marital Status]]=tbl_Data[[#Headers],[Together]],tbl_Data[[#This Row],[Amt_Wines]],"")</f>
        <v/>
      </c>
      <c r="AS103" s="3" t="str">
        <f>IF(tbl_Data[[#This Row],[Marital Status]]=tbl_Data[[#Headers],[Married]],tbl_Data[[#This Row],[Amt_Wines]],"")</f>
        <v/>
      </c>
      <c r="AT103" s="3" t="str">
        <f>IF(tbl_Data[[#This Row],[Marital Status]]=tbl_Data[[#Headers],[Widow]],tbl_Data[[#This Row],[Amt_Wines]],"")</f>
        <v/>
      </c>
      <c r="AU103" s="3">
        <f>IF(tbl_Data[[#This Row],[Marital Status]]=tbl_Data[[#Headers],[Divorced]],tbl_Data[[#This Row],[Amt_Wines]],"")</f>
        <v>459</v>
      </c>
    </row>
    <row r="104" spans="1:47" x14ac:dyDescent="0.45">
      <c r="A104" t="s">
        <v>1067</v>
      </c>
      <c r="B104" s="3">
        <v>59052</v>
      </c>
      <c r="C104">
        <v>0</v>
      </c>
      <c r="D104">
        <v>1</v>
      </c>
      <c r="E104">
        <f t="shared" si="1"/>
        <v>1</v>
      </c>
      <c r="F104">
        <v>29</v>
      </c>
      <c r="G104" s="3">
        <v>230</v>
      </c>
      <c r="H104" s="3">
        <v>35</v>
      </c>
      <c r="I104" s="3">
        <v>75</v>
      </c>
      <c r="J104" s="3">
        <v>63</v>
      </c>
      <c r="K104" s="3">
        <v>57</v>
      </c>
      <c r="L104" s="3">
        <v>31</v>
      </c>
      <c r="M104">
        <v>3</v>
      </c>
      <c r="N104">
        <v>7</v>
      </c>
      <c r="O104">
        <v>1</v>
      </c>
      <c r="P104">
        <v>7</v>
      </c>
      <c r="Q104">
        <v>5</v>
      </c>
      <c r="R104">
        <v>0</v>
      </c>
      <c r="S104">
        <v>0</v>
      </c>
      <c r="T104">
        <v>0</v>
      </c>
      <c r="U104">
        <v>0</v>
      </c>
      <c r="V104">
        <v>0</v>
      </c>
      <c r="W104">
        <v>0</v>
      </c>
      <c r="X104">
        <v>3</v>
      </c>
      <c r="Y104">
        <v>11</v>
      </c>
      <c r="Z104">
        <v>0</v>
      </c>
      <c r="AA104">
        <v>61</v>
      </c>
      <c r="AB104">
        <v>2383</v>
      </c>
      <c r="AC104">
        <v>1</v>
      </c>
      <c r="AD104">
        <v>0</v>
      </c>
      <c r="AE104">
        <v>0</v>
      </c>
      <c r="AF104">
        <v>0</v>
      </c>
      <c r="AG104">
        <v>0</v>
      </c>
      <c r="AH104">
        <v>1</v>
      </c>
      <c r="AI104">
        <v>0</v>
      </c>
      <c r="AJ104">
        <v>0</v>
      </c>
      <c r="AK104">
        <v>0</v>
      </c>
      <c r="AL104">
        <v>0</v>
      </c>
      <c r="AM104" s="3">
        <f>SUM(tbl_Data[[#This Row],[Amt_Wines]:[Amt_GoldProds]])</f>
        <v>491</v>
      </c>
      <c r="AN104" s="3">
        <v>429</v>
      </c>
      <c r="AO104">
        <v>0</v>
      </c>
      <c r="AP104" t="str" cm="1">
        <f t="array" ref="AP104">_xlfn.IFS(tbl_Data[[#This Row],[marital_Divorced]]=1,"Divorced",tbl_Data[[#This Row],[marital_Married]]=1,"Married",tbl_Data[[#This Row],[marital_Single]]=1,"Single",tbl_Data[[#This Row],[marital_Together]]=1,"Together",tbl_Data[[#This Row],[marital_Widow]]=1,"Widowed")</f>
        <v>Divorced</v>
      </c>
      <c r="AQ104" s="3" t="str">
        <f>IF(tbl_Data[[#This Row],[Marital Status]]=tbl_Data[[#Headers],[Single]],tbl_Data[[#This Row],[Amt_Wines]],"")</f>
        <v/>
      </c>
      <c r="AR104" s="3" t="str">
        <f>IF(tbl_Data[[#This Row],[Marital Status]]=tbl_Data[[#Headers],[Together]],tbl_Data[[#This Row],[Amt_Wines]],"")</f>
        <v/>
      </c>
      <c r="AS104" s="3" t="str">
        <f>IF(tbl_Data[[#This Row],[Marital Status]]=tbl_Data[[#Headers],[Married]],tbl_Data[[#This Row],[Amt_Wines]],"")</f>
        <v/>
      </c>
      <c r="AT104" s="3" t="str">
        <f>IF(tbl_Data[[#This Row],[Marital Status]]=tbl_Data[[#Headers],[Widow]],tbl_Data[[#This Row],[Amt_Wines]],"")</f>
        <v/>
      </c>
      <c r="AU104" s="3">
        <f>IF(tbl_Data[[#This Row],[Marital Status]]=tbl_Data[[#Headers],[Divorced]],tbl_Data[[#This Row],[Amt_Wines]],"")</f>
        <v>230</v>
      </c>
    </row>
    <row r="105" spans="1:47" x14ac:dyDescent="0.45">
      <c r="A105" t="s">
        <v>1105</v>
      </c>
      <c r="B105" s="3">
        <v>53034</v>
      </c>
      <c r="C105">
        <v>1</v>
      </c>
      <c r="D105">
        <v>1</v>
      </c>
      <c r="E105">
        <f t="shared" si="1"/>
        <v>2</v>
      </c>
      <c r="F105">
        <v>30</v>
      </c>
      <c r="G105" s="3">
        <v>160</v>
      </c>
      <c r="H105" s="3">
        <v>15</v>
      </c>
      <c r="I105" s="3">
        <v>196</v>
      </c>
      <c r="J105" s="3">
        <v>15</v>
      </c>
      <c r="K105" s="3">
        <v>11</v>
      </c>
      <c r="L105" s="3">
        <v>50</v>
      </c>
      <c r="M105">
        <v>8</v>
      </c>
      <c r="N105">
        <v>6</v>
      </c>
      <c r="O105">
        <v>1</v>
      </c>
      <c r="P105">
        <v>7</v>
      </c>
      <c r="Q105">
        <v>8</v>
      </c>
      <c r="R105">
        <v>0</v>
      </c>
      <c r="S105">
        <v>0</v>
      </c>
      <c r="T105">
        <v>0</v>
      </c>
      <c r="U105">
        <v>0</v>
      </c>
      <c r="V105">
        <v>0</v>
      </c>
      <c r="W105">
        <v>0</v>
      </c>
      <c r="X105">
        <v>3</v>
      </c>
      <c r="Y105">
        <v>11</v>
      </c>
      <c r="Z105">
        <v>0</v>
      </c>
      <c r="AA105">
        <v>46</v>
      </c>
      <c r="AB105">
        <v>2554</v>
      </c>
      <c r="AC105">
        <v>1</v>
      </c>
      <c r="AD105">
        <v>0</v>
      </c>
      <c r="AE105">
        <v>0</v>
      </c>
      <c r="AF105">
        <v>0</v>
      </c>
      <c r="AG105">
        <v>0</v>
      </c>
      <c r="AH105">
        <v>0</v>
      </c>
      <c r="AI105">
        <v>0</v>
      </c>
      <c r="AJ105">
        <v>1</v>
      </c>
      <c r="AK105">
        <v>0</v>
      </c>
      <c r="AL105">
        <v>0</v>
      </c>
      <c r="AM105" s="3">
        <f>SUM(tbl_Data[[#This Row],[Amt_Wines]:[Amt_GoldProds]])</f>
        <v>447</v>
      </c>
      <c r="AN105" s="3">
        <v>347</v>
      </c>
      <c r="AO105">
        <v>0</v>
      </c>
      <c r="AP105" t="str" cm="1">
        <f t="array" ref="AP105">_xlfn.IFS(tbl_Data[[#This Row],[marital_Divorced]]=1,"Divorced",tbl_Data[[#This Row],[marital_Married]]=1,"Married",tbl_Data[[#This Row],[marital_Single]]=1,"Single",tbl_Data[[#This Row],[marital_Together]]=1,"Together",tbl_Data[[#This Row],[marital_Widow]]=1,"Widowed")</f>
        <v>Divorced</v>
      </c>
      <c r="AQ105" s="3" t="str">
        <f>IF(tbl_Data[[#This Row],[Marital Status]]=tbl_Data[[#Headers],[Single]],tbl_Data[[#This Row],[Amt_Wines]],"")</f>
        <v/>
      </c>
      <c r="AR105" s="3" t="str">
        <f>IF(tbl_Data[[#This Row],[Marital Status]]=tbl_Data[[#Headers],[Together]],tbl_Data[[#This Row],[Amt_Wines]],"")</f>
        <v/>
      </c>
      <c r="AS105" s="3" t="str">
        <f>IF(tbl_Data[[#This Row],[Marital Status]]=tbl_Data[[#Headers],[Married]],tbl_Data[[#This Row],[Amt_Wines]],"")</f>
        <v/>
      </c>
      <c r="AT105" s="3" t="str">
        <f>IF(tbl_Data[[#This Row],[Marital Status]]=tbl_Data[[#Headers],[Widow]],tbl_Data[[#This Row],[Amt_Wines]],"")</f>
        <v/>
      </c>
      <c r="AU105" s="3">
        <f>IF(tbl_Data[[#This Row],[Marital Status]]=tbl_Data[[#Headers],[Divorced]],tbl_Data[[#This Row],[Amt_Wines]],"")</f>
        <v>160</v>
      </c>
    </row>
    <row r="106" spans="1:47" x14ac:dyDescent="0.45">
      <c r="A106" t="s">
        <v>1113</v>
      </c>
      <c r="B106" s="3">
        <v>41638</v>
      </c>
      <c r="C106">
        <v>0</v>
      </c>
      <c r="D106">
        <v>1</v>
      </c>
      <c r="E106">
        <f t="shared" si="1"/>
        <v>1</v>
      </c>
      <c r="F106">
        <v>68</v>
      </c>
      <c r="G106" s="3">
        <v>315</v>
      </c>
      <c r="H106" s="3">
        <v>0</v>
      </c>
      <c r="I106" s="3">
        <v>31</v>
      </c>
      <c r="J106" s="3">
        <v>4</v>
      </c>
      <c r="K106" s="3">
        <v>0</v>
      </c>
      <c r="L106" s="3">
        <v>91</v>
      </c>
      <c r="M106">
        <v>4</v>
      </c>
      <c r="N106">
        <v>5</v>
      </c>
      <c r="O106">
        <v>5</v>
      </c>
      <c r="P106">
        <v>3</v>
      </c>
      <c r="Q106">
        <v>8</v>
      </c>
      <c r="R106">
        <v>1</v>
      </c>
      <c r="S106">
        <v>0</v>
      </c>
      <c r="T106">
        <v>0</v>
      </c>
      <c r="U106">
        <v>0</v>
      </c>
      <c r="V106">
        <v>0</v>
      </c>
      <c r="W106">
        <v>0</v>
      </c>
      <c r="X106">
        <v>3</v>
      </c>
      <c r="Y106">
        <v>11</v>
      </c>
      <c r="Z106">
        <v>0</v>
      </c>
      <c r="AA106">
        <v>56</v>
      </c>
      <c r="AB106">
        <v>2660</v>
      </c>
      <c r="AC106">
        <v>1</v>
      </c>
      <c r="AD106">
        <v>0</v>
      </c>
      <c r="AE106">
        <v>0</v>
      </c>
      <c r="AF106">
        <v>0</v>
      </c>
      <c r="AG106">
        <v>0</v>
      </c>
      <c r="AH106">
        <v>0</v>
      </c>
      <c r="AI106">
        <v>0</v>
      </c>
      <c r="AJ106">
        <v>1</v>
      </c>
      <c r="AK106">
        <v>0</v>
      </c>
      <c r="AL106">
        <v>0</v>
      </c>
      <c r="AM106" s="3">
        <f>SUM(tbl_Data[[#This Row],[Amt_Wines]:[Amt_GoldProds]])</f>
        <v>441</v>
      </c>
      <c r="AN106" s="3">
        <v>259</v>
      </c>
      <c r="AO106">
        <v>1</v>
      </c>
      <c r="AP106" t="str" cm="1">
        <f t="array" ref="AP106">_xlfn.IFS(tbl_Data[[#This Row],[marital_Divorced]]=1,"Divorced",tbl_Data[[#This Row],[marital_Married]]=1,"Married",tbl_Data[[#This Row],[marital_Single]]=1,"Single",tbl_Data[[#This Row],[marital_Together]]=1,"Together",tbl_Data[[#This Row],[marital_Widow]]=1,"Widowed")</f>
        <v>Divorced</v>
      </c>
      <c r="AQ106" s="3" t="str">
        <f>IF(tbl_Data[[#This Row],[Marital Status]]=tbl_Data[[#Headers],[Single]],tbl_Data[[#This Row],[Amt_Wines]],"")</f>
        <v/>
      </c>
      <c r="AR106" s="3" t="str">
        <f>IF(tbl_Data[[#This Row],[Marital Status]]=tbl_Data[[#Headers],[Together]],tbl_Data[[#This Row],[Amt_Wines]],"")</f>
        <v/>
      </c>
      <c r="AS106" s="3" t="str">
        <f>IF(tbl_Data[[#This Row],[Marital Status]]=tbl_Data[[#Headers],[Married]],tbl_Data[[#This Row],[Amt_Wines]],"")</f>
        <v/>
      </c>
      <c r="AT106" s="3" t="str">
        <f>IF(tbl_Data[[#This Row],[Marital Status]]=tbl_Data[[#Headers],[Widow]],tbl_Data[[#This Row],[Amt_Wines]],"")</f>
        <v/>
      </c>
      <c r="AU106" s="3">
        <f>IF(tbl_Data[[#This Row],[Marital Status]]=tbl_Data[[#Headers],[Divorced]],tbl_Data[[#This Row],[Amt_Wines]],"")</f>
        <v>315</v>
      </c>
    </row>
    <row r="107" spans="1:47" x14ac:dyDescent="0.45">
      <c r="A107" t="s">
        <v>1132</v>
      </c>
      <c r="B107" s="3">
        <v>62551</v>
      </c>
      <c r="C107">
        <v>0</v>
      </c>
      <c r="D107">
        <v>0</v>
      </c>
      <c r="E107">
        <f t="shared" si="1"/>
        <v>0</v>
      </c>
      <c r="F107">
        <v>27</v>
      </c>
      <c r="G107" s="3">
        <v>125</v>
      </c>
      <c r="H107" s="3">
        <v>16</v>
      </c>
      <c r="I107" s="3">
        <v>98</v>
      </c>
      <c r="J107" s="3">
        <v>134</v>
      </c>
      <c r="K107" s="3">
        <v>21</v>
      </c>
      <c r="L107" s="3">
        <v>27</v>
      </c>
      <c r="M107">
        <v>1</v>
      </c>
      <c r="N107">
        <v>6</v>
      </c>
      <c r="O107">
        <v>7</v>
      </c>
      <c r="P107">
        <v>4</v>
      </c>
      <c r="Q107">
        <v>3</v>
      </c>
      <c r="R107">
        <v>1</v>
      </c>
      <c r="S107">
        <v>0</v>
      </c>
      <c r="T107">
        <v>0</v>
      </c>
      <c r="U107">
        <v>0</v>
      </c>
      <c r="V107">
        <v>0</v>
      </c>
      <c r="W107">
        <v>0</v>
      </c>
      <c r="X107">
        <v>3</v>
      </c>
      <c r="Y107">
        <v>11</v>
      </c>
      <c r="Z107">
        <v>0</v>
      </c>
      <c r="AA107">
        <v>67</v>
      </c>
      <c r="AB107">
        <v>2382</v>
      </c>
      <c r="AC107">
        <v>1</v>
      </c>
      <c r="AD107">
        <v>0</v>
      </c>
      <c r="AE107">
        <v>0</v>
      </c>
      <c r="AF107">
        <v>0</v>
      </c>
      <c r="AG107">
        <v>0</v>
      </c>
      <c r="AH107">
        <v>0</v>
      </c>
      <c r="AI107">
        <v>0</v>
      </c>
      <c r="AJ107">
        <v>1</v>
      </c>
      <c r="AK107">
        <v>0</v>
      </c>
      <c r="AL107">
        <v>0</v>
      </c>
      <c r="AM107" s="3">
        <f>SUM(tbl_Data[[#This Row],[Amt_Wines]:[Amt_GoldProds]])</f>
        <v>421</v>
      </c>
      <c r="AN107" s="3">
        <v>367</v>
      </c>
      <c r="AO107">
        <v>1</v>
      </c>
      <c r="AP107" t="str" cm="1">
        <f t="array" ref="AP107">_xlfn.IFS(tbl_Data[[#This Row],[marital_Divorced]]=1,"Divorced",tbl_Data[[#This Row],[marital_Married]]=1,"Married",tbl_Data[[#This Row],[marital_Single]]=1,"Single",tbl_Data[[#This Row],[marital_Together]]=1,"Together",tbl_Data[[#This Row],[marital_Widow]]=1,"Widowed")</f>
        <v>Divorced</v>
      </c>
      <c r="AQ107" s="3" t="str">
        <f>IF(tbl_Data[[#This Row],[Marital Status]]=tbl_Data[[#Headers],[Single]],tbl_Data[[#This Row],[Amt_Wines]],"")</f>
        <v/>
      </c>
      <c r="AR107" s="3" t="str">
        <f>IF(tbl_Data[[#This Row],[Marital Status]]=tbl_Data[[#Headers],[Together]],tbl_Data[[#This Row],[Amt_Wines]],"")</f>
        <v/>
      </c>
      <c r="AS107" s="3" t="str">
        <f>IF(tbl_Data[[#This Row],[Marital Status]]=tbl_Data[[#Headers],[Married]],tbl_Data[[#This Row],[Amt_Wines]],"")</f>
        <v/>
      </c>
      <c r="AT107" s="3" t="str">
        <f>IF(tbl_Data[[#This Row],[Marital Status]]=tbl_Data[[#Headers],[Widow]],tbl_Data[[#This Row],[Amt_Wines]],"")</f>
        <v/>
      </c>
      <c r="AU107" s="3">
        <f>IF(tbl_Data[[#This Row],[Marital Status]]=tbl_Data[[#Headers],[Divorced]],tbl_Data[[#This Row],[Amt_Wines]],"")</f>
        <v>125</v>
      </c>
    </row>
    <row r="108" spans="1:47" x14ac:dyDescent="0.45">
      <c r="A108" t="s">
        <v>1162</v>
      </c>
      <c r="B108" s="3">
        <v>53367</v>
      </c>
      <c r="C108">
        <v>1</v>
      </c>
      <c r="D108">
        <v>1</v>
      </c>
      <c r="E108">
        <f t="shared" si="1"/>
        <v>2</v>
      </c>
      <c r="F108">
        <v>2</v>
      </c>
      <c r="G108" s="3">
        <v>229</v>
      </c>
      <c r="H108" s="3">
        <v>7</v>
      </c>
      <c r="I108" s="3">
        <v>140</v>
      </c>
      <c r="J108" s="3">
        <v>10</v>
      </c>
      <c r="K108" s="3">
        <v>3</v>
      </c>
      <c r="L108" s="3">
        <v>11</v>
      </c>
      <c r="M108">
        <v>7</v>
      </c>
      <c r="N108">
        <v>5</v>
      </c>
      <c r="O108">
        <v>1</v>
      </c>
      <c r="P108">
        <v>8</v>
      </c>
      <c r="Q108">
        <v>7</v>
      </c>
      <c r="R108">
        <v>0</v>
      </c>
      <c r="S108">
        <v>0</v>
      </c>
      <c r="T108">
        <v>0</v>
      </c>
      <c r="U108">
        <v>0</v>
      </c>
      <c r="V108">
        <v>0</v>
      </c>
      <c r="W108">
        <v>0</v>
      </c>
      <c r="X108">
        <v>3</v>
      </c>
      <c r="Y108">
        <v>11</v>
      </c>
      <c r="Z108">
        <v>1</v>
      </c>
      <c r="AA108">
        <v>46</v>
      </c>
      <c r="AB108">
        <v>2461</v>
      </c>
      <c r="AC108">
        <v>1</v>
      </c>
      <c r="AD108">
        <v>0</v>
      </c>
      <c r="AE108">
        <v>0</v>
      </c>
      <c r="AF108">
        <v>0</v>
      </c>
      <c r="AG108">
        <v>0</v>
      </c>
      <c r="AH108">
        <v>0</v>
      </c>
      <c r="AI108">
        <v>0</v>
      </c>
      <c r="AJ108">
        <v>0</v>
      </c>
      <c r="AK108">
        <v>1</v>
      </c>
      <c r="AL108">
        <v>0</v>
      </c>
      <c r="AM108" s="3">
        <f>SUM(tbl_Data[[#This Row],[Amt_Wines]:[Amt_GoldProds]])</f>
        <v>400</v>
      </c>
      <c r="AN108" s="3">
        <v>378</v>
      </c>
      <c r="AO108">
        <v>0</v>
      </c>
      <c r="AP108" t="str" cm="1">
        <f t="array" ref="AP108">_xlfn.IFS(tbl_Data[[#This Row],[marital_Divorced]]=1,"Divorced",tbl_Data[[#This Row],[marital_Married]]=1,"Married",tbl_Data[[#This Row],[marital_Single]]=1,"Single",tbl_Data[[#This Row],[marital_Together]]=1,"Together",tbl_Data[[#This Row],[marital_Widow]]=1,"Widowed")</f>
        <v>Divorced</v>
      </c>
      <c r="AQ108" s="3" t="str">
        <f>IF(tbl_Data[[#This Row],[Marital Status]]=tbl_Data[[#Headers],[Single]],tbl_Data[[#This Row],[Amt_Wines]],"")</f>
        <v/>
      </c>
      <c r="AR108" s="3" t="str">
        <f>IF(tbl_Data[[#This Row],[Marital Status]]=tbl_Data[[#Headers],[Together]],tbl_Data[[#This Row],[Amt_Wines]],"")</f>
        <v/>
      </c>
      <c r="AS108" s="3" t="str">
        <f>IF(tbl_Data[[#This Row],[Marital Status]]=tbl_Data[[#Headers],[Married]],tbl_Data[[#This Row],[Amt_Wines]],"")</f>
        <v/>
      </c>
      <c r="AT108" s="3" t="str">
        <f>IF(tbl_Data[[#This Row],[Marital Status]]=tbl_Data[[#Headers],[Widow]],tbl_Data[[#This Row],[Amt_Wines]],"")</f>
        <v/>
      </c>
      <c r="AU108" s="3">
        <f>IF(tbl_Data[[#This Row],[Marital Status]]=tbl_Data[[#Headers],[Divorced]],tbl_Data[[#This Row],[Amt_Wines]],"")</f>
        <v>229</v>
      </c>
    </row>
    <row r="109" spans="1:47" x14ac:dyDescent="0.45">
      <c r="A109" t="s">
        <v>1176</v>
      </c>
      <c r="B109" s="3">
        <v>35416</v>
      </c>
      <c r="C109">
        <v>0</v>
      </c>
      <c r="D109">
        <v>0</v>
      </c>
      <c r="E109">
        <f t="shared" si="1"/>
        <v>0</v>
      </c>
      <c r="F109">
        <v>62</v>
      </c>
      <c r="G109" s="3">
        <v>248</v>
      </c>
      <c r="H109" s="3">
        <v>3</v>
      </c>
      <c r="I109" s="3">
        <v>81</v>
      </c>
      <c r="J109" s="3">
        <v>4</v>
      </c>
      <c r="K109" s="3">
        <v>3</v>
      </c>
      <c r="L109" s="3">
        <v>51</v>
      </c>
      <c r="M109">
        <v>3</v>
      </c>
      <c r="N109">
        <v>7</v>
      </c>
      <c r="O109">
        <v>1</v>
      </c>
      <c r="P109">
        <v>5</v>
      </c>
      <c r="Q109">
        <v>8</v>
      </c>
      <c r="R109">
        <v>0</v>
      </c>
      <c r="S109">
        <v>0</v>
      </c>
      <c r="T109">
        <v>0</v>
      </c>
      <c r="U109">
        <v>0</v>
      </c>
      <c r="V109">
        <v>0</v>
      </c>
      <c r="W109">
        <v>0</v>
      </c>
      <c r="X109">
        <v>3</v>
      </c>
      <c r="Y109">
        <v>11</v>
      </c>
      <c r="Z109">
        <v>0</v>
      </c>
      <c r="AA109">
        <v>71</v>
      </c>
      <c r="AB109">
        <v>2540</v>
      </c>
      <c r="AC109">
        <v>1</v>
      </c>
      <c r="AD109">
        <v>0</v>
      </c>
      <c r="AE109">
        <v>0</v>
      </c>
      <c r="AF109">
        <v>0</v>
      </c>
      <c r="AG109">
        <v>0</v>
      </c>
      <c r="AH109">
        <v>0</v>
      </c>
      <c r="AI109">
        <v>0</v>
      </c>
      <c r="AJ109">
        <v>0</v>
      </c>
      <c r="AK109">
        <v>1</v>
      </c>
      <c r="AL109">
        <v>0</v>
      </c>
      <c r="AM109" s="3">
        <f>SUM(tbl_Data[[#This Row],[Amt_Wines]:[Amt_GoldProds]])</f>
        <v>390</v>
      </c>
      <c r="AN109" s="3">
        <v>288</v>
      </c>
      <c r="AO109">
        <v>0</v>
      </c>
      <c r="AP109" t="str" cm="1">
        <f t="array" ref="AP109">_xlfn.IFS(tbl_Data[[#This Row],[marital_Divorced]]=1,"Divorced",tbl_Data[[#This Row],[marital_Married]]=1,"Married",tbl_Data[[#This Row],[marital_Single]]=1,"Single",tbl_Data[[#This Row],[marital_Together]]=1,"Together",tbl_Data[[#This Row],[marital_Widow]]=1,"Widowed")</f>
        <v>Divorced</v>
      </c>
      <c r="AQ109" s="3" t="str">
        <f>IF(tbl_Data[[#This Row],[Marital Status]]=tbl_Data[[#Headers],[Single]],tbl_Data[[#This Row],[Amt_Wines]],"")</f>
        <v/>
      </c>
      <c r="AR109" s="3" t="str">
        <f>IF(tbl_Data[[#This Row],[Marital Status]]=tbl_Data[[#Headers],[Together]],tbl_Data[[#This Row],[Amt_Wines]],"")</f>
        <v/>
      </c>
      <c r="AS109" s="3" t="str">
        <f>IF(tbl_Data[[#This Row],[Marital Status]]=tbl_Data[[#Headers],[Married]],tbl_Data[[#This Row],[Amt_Wines]],"")</f>
        <v/>
      </c>
      <c r="AT109" s="3" t="str">
        <f>IF(tbl_Data[[#This Row],[Marital Status]]=tbl_Data[[#Headers],[Widow]],tbl_Data[[#This Row],[Amt_Wines]],"")</f>
        <v/>
      </c>
      <c r="AU109" s="3">
        <f>IF(tbl_Data[[#This Row],[Marital Status]]=tbl_Data[[#Headers],[Divorced]],tbl_Data[[#This Row],[Amt_Wines]],"")</f>
        <v>248</v>
      </c>
    </row>
    <row r="110" spans="1:47" x14ac:dyDescent="0.45">
      <c r="A110" t="s">
        <v>1179</v>
      </c>
      <c r="B110" s="3">
        <v>39552</v>
      </c>
      <c r="C110">
        <v>1</v>
      </c>
      <c r="D110">
        <v>1</v>
      </c>
      <c r="E110">
        <f t="shared" si="1"/>
        <v>2</v>
      </c>
      <c r="F110">
        <v>54</v>
      </c>
      <c r="G110" s="3">
        <v>165</v>
      </c>
      <c r="H110" s="3">
        <v>3</v>
      </c>
      <c r="I110" s="3">
        <v>147</v>
      </c>
      <c r="J110" s="3">
        <v>4</v>
      </c>
      <c r="K110" s="3">
        <v>24</v>
      </c>
      <c r="L110" s="3">
        <v>41</v>
      </c>
      <c r="M110">
        <v>7</v>
      </c>
      <c r="N110">
        <v>6</v>
      </c>
      <c r="O110">
        <v>2</v>
      </c>
      <c r="P110">
        <v>5</v>
      </c>
      <c r="Q110">
        <v>8</v>
      </c>
      <c r="R110">
        <v>0</v>
      </c>
      <c r="S110">
        <v>0</v>
      </c>
      <c r="T110">
        <v>0</v>
      </c>
      <c r="U110">
        <v>0</v>
      </c>
      <c r="V110">
        <v>0</v>
      </c>
      <c r="W110">
        <v>0</v>
      </c>
      <c r="X110">
        <v>3</v>
      </c>
      <c r="Y110">
        <v>11</v>
      </c>
      <c r="Z110">
        <v>1</v>
      </c>
      <c r="AA110">
        <v>58</v>
      </c>
      <c r="AB110">
        <v>2717</v>
      </c>
      <c r="AC110">
        <v>1</v>
      </c>
      <c r="AD110">
        <v>0</v>
      </c>
      <c r="AE110">
        <v>0</v>
      </c>
      <c r="AF110">
        <v>0</v>
      </c>
      <c r="AG110">
        <v>0</v>
      </c>
      <c r="AH110">
        <v>0</v>
      </c>
      <c r="AI110">
        <v>0</v>
      </c>
      <c r="AJ110">
        <v>1</v>
      </c>
      <c r="AK110">
        <v>0</v>
      </c>
      <c r="AL110">
        <v>0</v>
      </c>
      <c r="AM110" s="3">
        <f>SUM(tbl_Data[[#This Row],[Amt_Wines]:[Amt_GoldProds]])</f>
        <v>384</v>
      </c>
      <c r="AN110" s="3">
        <v>302</v>
      </c>
      <c r="AO110">
        <v>0</v>
      </c>
      <c r="AP110" t="str" cm="1">
        <f t="array" ref="AP110">_xlfn.IFS(tbl_Data[[#This Row],[marital_Divorced]]=1,"Divorced",tbl_Data[[#This Row],[marital_Married]]=1,"Married",tbl_Data[[#This Row],[marital_Single]]=1,"Single",tbl_Data[[#This Row],[marital_Together]]=1,"Together",tbl_Data[[#This Row],[marital_Widow]]=1,"Widowed")</f>
        <v>Divorced</v>
      </c>
      <c r="AQ110" s="3" t="str">
        <f>IF(tbl_Data[[#This Row],[Marital Status]]=tbl_Data[[#Headers],[Single]],tbl_Data[[#This Row],[Amt_Wines]],"")</f>
        <v/>
      </c>
      <c r="AR110" s="3" t="str">
        <f>IF(tbl_Data[[#This Row],[Marital Status]]=tbl_Data[[#Headers],[Together]],tbl_Data[[#This Row],[Amt_Wines]],"")</f>
        <v/>
      </c>
      <c r="AS110" s="3" t="str">
        <f>IF(tbl_Data[[#This Row],[Marital Status]]=tbl_Data[[#Headers],[Married]],tbl_Data[[#This Row],[Amt_Wines]],"")</f>
        <v/>
      </c>
      <c r="AT110" s="3" t="str">
        <f>IF(tbl_Data[[#This Row],[Marital Status]]=tbl_Data[[#Headers],[Widow]],tbl_Data[[#This Row],[Amt_Wines]],"")</f>
        <v/>
      </c>
      <c r="AU110" s="3">
        <f>IF(tbl_Data[[#This Row],[Marital Status]]=tbl_Data[[#Headers],[Divorced]],tbl_Data[[#This Row],[Amt_Wines]],"")</f>
        <v>165</v>
      </c>
    </row>
    <row r="111" spans="1:47" x14ac:dyDescent="0.45">
      <c r="A111" t="s">
        <v>1184</v>
      </c>
      <c r="B111" s="3">
        <v>40780</v>
      </c>
      <c r="C111">
        <v>0</v>
      </c>
      <c r="D111">
        <v>1</v>
      </c>
      <c r="E111">
        <f t="shared" si="1"/>
        <v>1</v>
      </c>
      <c r="F111">
        <v>30</v>
      </c>
      <c r="G111" s="3">
        <v>229</v>
      </c>
      <c r="H111" s="3">
        <v>27</v>
      </c>
      <c r="I111" s="3">
        <v>71</v>
      </c>
      <c r="J111" s="3">
        <v>13</v>
      </c>
      <c r="K111" s="3">
        <v>3</v>
      </c>
      <c r="L111" s="3">
        <v>34</v>
      </c>
      <c r="M111">
        <v>4</v>
      </c>
      <c r="N111">
        <v>7</v>
      </c>
      <c r="O111">
        <v>1</v>
      </c>
      <c r="P111">
        <v>5</v>
      </c>
      <c r="Q111">
        <v>9</v>
      </c>
      <c r="R111">
        <v>0</v>
      </c>
      <c r="S111">
        <v>0</v>
      </c>
      <c r="T111">
        <v>0</v>
      </c>
      <c r="U111">
        <v>0</v>
      </c>
      <c r="V111">
        <v>0</v>
      </c>
      <c r="W111">
        <v>0</v>
      </c>
      <c r="X111">
        <v>3</v>
      </c>
      <c r="Y111">
        <v>11</v>
      </c>
      <c r="Z111">
        <v>0</v>
      </c>
      <c r="AA111">
        <v>44</v>
      </c>
      <c r="AB111">
        <v>2818</v>
      </c>
      <c r="AC111">
        <v>1</v>
      </c>
      <c r="AD111">
        <v>0</v>
      </c>
      <c r="AE111">
        <v>0</v>
      </c>
      <c r="AF111">
        <v>0</v>
      </c>
      <c r="AG111">
        <v>0</v>
      </c>
      <c r="AH111">
        <v>0</v>
      </c>
      <c r="AI111">
        <v>0</v>
      </c>
      <c r="AJ111">
        <v>1</v>
      </c>
      <c r="AK111">
        <v>0</v>
      </c>
      <c r="AL111">
        <v>0</v>
      </c>
      <c r="AM111" s="3">
        <f>SUM(tbl_Data[[#This Row],[Amt_Wines]:[Amt_GoldProds]])</f>
        <v>377</v>
      </c>
      <c r="AN111" s="3">
        <v>309</v>
      </c>
      <c r="AO111">
        <v>0</v>
      </c>
      <c r="AP111" t="str" cm="1">
        <f t="array" ref="AP111">_xlfn.IFS(tbl_Data[[#This Row],[marital_Divorced]]=1,"Divorced",tbl_Data[[#This Row],[marital_Married]]=1,"Married",tbl_Data[[#This Row],[marital_Single]]=1,"Single",tbl_Data[[#This Row],[marital_Together]]=1,"Together",tbl_Data[[#This Row],[marital_Widow]]=1,"Widowed")</f>
        <v>Divorced</v>
      </c>
      <c r="AQ111" s="3" t="str">
        <f>IF(tbl_Data[[#This Row],[Marital Status]]=tbl_Data[[#Headers],[Single]],tbl_Data[[#This Row],[Amt_Wines]],"")</f>
        <v/>
      </c>
      <c r="AR111" s="3" t="str">
        <f>IF(tbl_Data[[#This Row],[Marital Status]]=tbl_Data[[#Headers],[Together]],tbl_Data[[#This Row],[Amt_Wines]],"")</f>
        <v/>
      </c>
      <c r="AS111" s="3" t="str">
        <f>IF(tbl_Data[[#This Row],[Marital Status]]=tbl_Data[[#Headers],[Married]],tbl_Data[[#This Row],[Amt_Wines]],"")</f>
        <v/>
      </c>
      <c r="AT111" s="3" t="str">
        <f>IF(tbl_Data[[#This Row],[Marital Status]]=tbl_Data[[#Headers],[Widow]],tbl_Data[[#This Row],[Amt_Wines]],"")</f>
        <v/>
      </c>
      <c r="AU111" s="3">
        <f>IF(tbl_Data[[#This Row],[Marital Status]]=tbl_Data[[#Headers],[Divorced]],tbl_Data[[#This Row],[Amt_Wines]],"")</f>
        <v>229</v>
      </c>
    </row>
    <row r="112" spans="1:47" x14ac:dyDescent="0.45">
      <c r="A112" t="s">
        <v>1195</v>
      </c>
      <c r="B112" s="3">
        <v>49431</v>
      </c>
      <c r="C112">
        <v>0</v>
      </c>
      <c r="D112">
        <v>1</v>
      </c>
      <c r="E112">
        <f t="shared" si="1"/>
        <v>1</v>
      </c>
      <c r="F112">
        <v>9</v>
      </c>
      <c r="G112" s="3">
        <v>219</v>
      </c>
      <c r="H112" s="3">
        <v>3</v>
      </c>
      <c r="I112" s="3">
        <v>100</v>
      </c>
      <c r="J112" s="3">
        <v>26</v>
      </c>
      <c r="K112" s="3">
        <v>0</v>
      </c>
      <c r="L112" s="3">
        <v>17</v>
      </c>
      <c r="M112">
        <v>2</v>
      </c>
      <c r="N112">
        <v>7</v>
      </c>
      <c r="O112">
        <v>1</v>
      </c>
      <c r="P112">
        <v>5</v>
      </c>
      <c r="Q112">
        <v>8</v>
      </c>
      <c r="R112">
        <v>0</v>
      </c>
      <c r="S112">
        <v>0</v>
      </c>
      <c r="T112">
        <v>0</v>
      </c>
      <c r="U112">
        <v>0</v>
      </c>
      <c r="V112">
        <v>0</v>
      </c>
      <c r="W112">
        <v>0</v>
      </c>
      <c r="X112">
        <v>3</v>
      </c>
      <c r="Y112">
        <v>11</v>
      </c>
      <c r="Z112">
        <v>0</v>
      </c>
      <c r="AA112">
        <v>65</v>
      </c>
      <c r="AB112">
        <v>2854</v>
      </c>
      <c r="AC112">
        <v>1</v>
      </c>
      <c r="AD112">
        <v>0</v>
      </c>
      <c r="AE112">
        <v>0</v>
      </c>
      <c r="AF112">
        <v>0</v>
      </c>
      <c r="AG112">
        <v>0</v>
      </c>
      <c r="AH112">
        <v>0</v>
      </c>
      <c r="AI112">
        <v>0</v>
      </c>
      <c r="AJ112">
        <v>1</v>
      </c>
      <c r="AK112">
        <v>0</v>
      </c>
      <c r="AL112">
        <v>0</v>
      </c>
      <c r="AM112" s="3">
        <f>SUM(tbl_Data[[#This Row],[Amt_Wines]:[Amt_GoldProds]])</f>
        <v>365</v>
      </c>
      <c r="AN112" s="3">
        <v>331</v>
      </c>
      <c r="AO112">
        <v>0</v>
      </c>
      <c r="AP112" t="str" cm="1">
        <f t="array" ref="AP112">_xlfn.IFS(tbl_Data[[#This Row],[marital_Divorced]]=1,"Divorced",tbl_Data[[#This Row],[marital_Married]]=1,"Married",tbl_Data[[#This Row],[marital_Single]]=1,"Single",tbl_Data[[#This Row],[marital_Together]]=1,"Together",tbl_Data[[#This Row],[marital_Widow]]=1,"Widowed")</f>
        <v>Divorced</v>
      </c>
      <c r="AQ112" s="3" t="str">
        <f>IF(tbl_Data[[#This Row],[Marital Status]]=tbl_Data[[#Headers],[Single]],tbl_Data[[#This Row],[Amt_Wines]],"")</f>
        <v/>
      </c>
      <c r="AR112" s="3" t="str">
        <f>IF(tbl_Data[[#This Row],[Marital Status]]=tbl_Data[[#Headers],[Together]],tbl_Data[[#This Row],[Amt_Wines]],"")</f>
        <v/>
      </c>
      <c r="AS112" s="3" t="str">
        <f>IF(tbl_Data[[#This Row],[Marital Status]]=tbl_Data[[#Headers],[Married]],tbl_Data[[#This Row],[Amt_Wines]],"")</f>
        <v/>
      </c>
      <c r="AT112" s="3" t="str">
        <f>IF(tbl_Data[[#This Row],[Marital Status]]=tbl_Data[[#Headers],[Widow]],tbl_Data[[#This Row],[Amt_Wines]],"")</f>
        <v/>
      </c>
      <c r="AU112" s="3">
        <f>IF(tbl_Data[[#This Row],[Marital Status]]=tbl_Data[[#Headers],[Divorced]],tbl_Data[[#This Row],[Amt_Wines]],"")</f>
        <v>219</v>
      </c>
    </row>
    <row r="113" spans="1:47" x14ac:dyDescent="0.45">
      <c r="A113" t="s">
        <v>1198</v>
      </c>
      <c r="B113" s="3">
        <v>54237</v>
      </c>
      <c r="C113">
        <v>0</v>
      </c>
      <c r="D113">
        <v>1</v>
      </c>
      <c r="E113">
        <f t="shared" si="1"/>
        <v>1</v>
      </c>
      <c r="F113">
        <v>48</v>
      </c>
      <c r="G113" s="3">
        <v>267</v>
      </c>
      <c r="H113" s="3">
        <v>3</v>
      </c>
      <c r="I113" s="3">
        <v>30</v>
      </c>
      <c r="J113" s="3">
        <v>4</v>
      </c>
      <c r="K113" s="3">
        <v>0</v>
      </c>
      <c r="L113" s="3">
        <v>57</v>
      </c>
      <c r="M113">
        <v>4</v>
      </c>
      <c r="N113">
        <v>5</v>
      </c>
      <c r="O113">
        <v>2</v>
      </c>
      <c r="P113">
        <v>5</v>
      </c>
      <c r="Q113">
        <v>6</v>
      </c>
      <c r="R113">
        <v>0</v>
      </c>
      <c r="S113">
        <v>0</v>
      </c>
      <c r="T113">
        <v>0</v>
      </c>
      <c r="U113">
        <v>0</v>
      </c>
      <c r="V113">
        <v>0</v>
      </c>
      <c r="W113">
        <v>0</v>
      </c>
      <c r="X113">
        <v>3</v>
      </c>
      <c r="Y113">
        <v>11</v>
      </c>
      <c r="Z113">
        <v>0</v>
      </c>
      <c r="AA113">
        <v>63</v>
      </c>
      <c r="AB113">
        <v>2587</v>
      </c>
      <c r="AC113">
        <v>1</v>
      </c>
      <c r="AD113">
        <v>0</v>
      </c>
      <c r="AE113">
        <v>0</v>
      </c>
      <c r="AF113">
        <v>0</v>
      </c>
      <c r="AG113">
        <v>0</v>
      </c>
      <c r="AH113">
        <v>0</v>
      </c>
      <c r="AI113">
        <v>0</v>
      </c>
      <c r="AJ113">
        <v>0</v>
      </c>
      <c r="AK113">
        <v>0</v>
      </c>
      <c r="AL113">
        <v>1</v>
      </c>
      <c r="AM113" s="3">
        <f>SUM(tbl_Data[[#This Row],[Amt_Wines]:[Amt_GoldProds]])</f>
        <v>361</v>
      </c>
      <c r="AN113" s="3">
        <v>247</v>
      </c>
      <c r="AO113">
        <v>0</v>
      </c>
      <c r="AP113" t="str" cm="1">
        <f t="array" ref="AP113">_xlfn.IFS(tbl_Data[[#This Row],[marital_Divorced]]=1,"Divorced",tbl_Data[[#This Row],[marital_Married]]=1,"Married",tbl_Data[[#This Row],[marital_Single]]=1,"Single",tbl_Data[[#This Row],[marital_Together]]=1,"Together",tbl_Data[[#This Row],[marital_Widow]]=1,"Widowed")</f>
        <v>Divorced</v>
      </c>
      <c r="AQ113" s="3" t="str">
        <f>IF(tbl_Data[[#This Row],[Marital Status]]=tbl_Data[[#Headers],[Single]],tbl_Data[[#This Row],[Amt_Wines]],"")</f>
        <v/>
      </c>
      <c r="AR113" s="3" t="str">
        <f>IF(tbl_Data[[#This Row],[Marital Status]]=tbl_Data[[#Headers],[Together]],tbl_Data[[#This Row],[Amt_Wines]],"")</f>
        <v/>
      </c>
      <c r="AS113" s="3" t="str">
        <f>IF(tbl_Data[[#This Row],[Marital Status]]=tbl_Data[[#Headers],[Married]],tbl_Data[[#This Row],[Amt_Wines]],"")</f>
        <v/>
      </c>
      <c r="AT113" s="3" t="str">
        <f>IF(tbl_Data[[#This Row],[Marital Status]]=tbl_Data[[#Headers],[Widow]],tbl_Data[[#This Row],[Amt_Wines]],"")</f>
        <v/>
      </c>
      <c r="AU113" s="3">
        <f>IF(tbl_Data[[#This Row],[Marital Status]]=tbl_Data[[#Headers],[Divorced]],tbl_Data[[#This Row],[Amt_Wines]],"")</f>
        <v>267</v>
      </c>
    </row>
    <row r="114" spans="1:47" x14ac:dyDescent="0.45">
      <c r="A114" t="s">
        <v>1210</v>
      </c>
      <c r="B114" s="3">
        <v>46086</v>
      </c>
      <c r="C114">
        <v>0</v>
      </c>
      <c r="D114">
        <v>1</v>
      </c>
      <c r="E114">
        <f t="shared" si="1"/>
        <v>1</v>
      </c>
      <c r="F114">
        <v>34</v>
      </c>
      <c r="G114" s="3">
        <v>244</v>
      </c>
      <c r="H114" s="3">
        <v>8</v>
      </c>
      <c r="I114" s="3">
        <v>32</v>
      </c>
      <c r="J114" s="3">
        <v>7</v>
      </c>
      <c r="K114" s="3">
        <v>2</v>
      </c>
      <c r="L114" s="3">
        <v>50</v>
      </c>
      <c r="M114">
        <v>4</v>
      </c>
      <c r="N114">
        <v>3</v>
      </c>
      <c r="O114">
        <v>1</v>
      </c>
      <c r="P114">
        <v>8</v>
      </c>
      <c r="Q114">
        <v>4</v>
      </c>
      <c r="R114">
        <v>0</v>
      </c>
      <c r="S114">
        <v>0</v>
      </c>
      <c r="T114">
        <v>0</v>
      </c>
      <c r="U114">
        <v>0</v>
      </c>
      <c r="V114">
        <v>0</v>
      </c>
      <c r="W114">
        <v>0</v>
      </c>
      <c r="X114">
        <v>3</v>
      </c>
      <c r="Y114">
        <v>11</v>
      </c>
      <c r="Z114">
        <v>0</v>
      </c>
      <c r="AA114">
        <v>64</v>
      </c>
      <c r="AB114">
        <v>2397</v>
      </c>
      <c r="AC114">
        <v>1</v>
      </c>
      <c r="AD114">
        <v>0</v>
      </c>
      <c r="AE114">
        <v>0</v>
      </c>
      <c r="AF114">
        <v>0</v>
      </c>
      <c r="AG114">
        <v>0</v>
      </c>
      <c r="AH114">
        <v>0</v>
      </c>
      <c r="AI114">
        <v>0</v>
      </c>
      <c r="AJ114">
        <v>1</v>
      </c>
      <c r="AK114">
        <v>0</v>
      </c>
      <c r="AL114">
        <v>0</v>
      </c>
      <c r="AM114" s="3">
        <f>SUM(tbl_Data[[#This Row],[Amt_Wines]:[Amt_GoldProds]])</f>
        <v>343</v>
      </c>
      <c r="AN114" s="3">
        <v>243</v>
      </c>
      <c r="AO114">
        <v>0</v>
      </c>
      <c r="AP114" t="str" cm="1">
        <f t="array" ref="AP114">_xlfn.IFS(tbl_Data[[#This Row],[marital_Divorced]]=1,"Divorced",tbl_Data[[#This Row],[marital_Married]]=1,"Married",tbl_Data[[#This Row],[marital_Single]]=1,"Single",tbl_Data[[#This Row],[marital_Together]]=1,"Together",tbl_Data[[#This Row],[marital_Widow]]=1,"Widowed")</f>
        <v>Divorced</v>
      </c>
      <c r="AQ114" s="3" t="str">
        <f>IF(tbl_Data[[#This Row],[Marital Status]]=tbl_Data[[#Headers],[Single]],tbl_Data[[#This Row],[Amt_Wines]],"")</f>
        <v/>
      </c>
      <c r="AR114" s="3" t="str">
        <f>IF(tbl_Data[[#This Row],[Marital Status]]=tbl_Data[[#Headers],[Together]],tbl_Data[[#This Row],[Amt_Wines]],"")</f>
        <v/>
      </c>
      <c r="AS114" s="3" t="str">
        <f>IF(tbl_Data[[#This Row],[Marital Status]]=tbl_Data[[#Headers],[Married]],tbl_Data[[#This Row],[Amt_Wines]],"")</f>
        <v/>
      </c>
      <c r="AT114" s="3" t="str">
        <f>IF(tbl_Data[[#This Row],[Marital Status]]=tbl_Data[[#Headers],[Widow]],tbl_Data[[#This Row],[Amt_Wines]],"")</f>
        <v/>
      </c>
      <c r="AU114" s="3">
        <f>IF(tbl_Data[[#This Row],[Marital Status]]=tbl_Data[[#Headers],[Divorced]],tbl_Data[[#This Row],[Amt_Wines]],"")</f>
        <v>244</v>
      </c>
    </row>
    <row r="115" spans="1:47" x14ac:dyDescent="0.45">
      <c r="A115" t="s">
        <v>1216</v>
      </c>
      <c r="B115" s="3">
        <v>52034</v>
      </c>
      <c r="C115">
        <v>1</v>
      </c>
      <c r="D115">
        <v>1</v>
      </c>
      <c r="E115">
        <f t="shared" si="1"/>
        <v>2</v>
      </c>
      <c r="F115">
        <v>67</v>
      </c>
      <c r="G115" s="3">
        <v>146</v>
      </c>
      <c r="H115" s="3">
        <v>0</v>
      </c>
      <c r="I115" s="3">
        <v>93</v>
      </c>
      <c r="J115" s="3">
        <v>7</v>
      </c>
      <c r="K115" s="3">
        <v>13</v>
      </c>
      <c r="L115" s="3">
        <v>73</v>
      </c>
      <c r="M115">
        <v>5</v>
      </c>
      <c r="N115">
        <v>4</v>
      </c>
      <c r="O115">
        <v>2</v>
      </c>
      <c r="P115">
        <v>5</v>
      </c>
      <c r="Q115">
        <v>7</v>
      </c>
      <c r="R115">
        <v>0</v>
      </c>
      <c r="S115">
        <v>0</v>
      </c>
      <c r="T115">
        <v>0</v>
      </c>
      <c r="U115">
        <v>0</v>
      </c>
      <c r="V115">
        <v>0</v>
      </c>
      <c r="W115">
        <v>0</v>
      </c>
      <c r="X115">
        <v>3</v>
      </c>
      <c r="Y115">
        <v>11</v>
      </c>
      <c r="Z115">
        <v>0</v>
      </c>
      <c r="AA115">
        <v>47</v>
      </c>
      <c r="AB115">
        <v>2567</v>
      </c>
      <c r="AC115">
        <v>1</v>
      </c>
      <c r="AD115">
        <v>0</v>
      </c>
      <c r="AE115">
        <v>0</v>
      </c>
      <c r="AF115">
        <v>0</v>
      </c>
      <c r="AG115">
        <v>0</v>
      </c>
      <c r="AH115">
        <v>0</v>
      </c>
      <c r="AI115">
        <v>0</v>
      </c>
      <c r="AJ115">
        <v>0</v>
      </c>
      <c r="AK115">
        <v>1</v>
      </c>
      <c r="AL115">
        <v>0</v>
      </c>
      <c r="AM115" s="3">
        <f>SUM(tbl_Data[[#This Row],[Amt_Wines]:[Amt_GoldProds]])</f>
        <v>332</v>
      </c>
      <c r="AN115" s="3">
        <v>186</v>
      </c>
      <c r="AO115">
        <v>0</v>
      </c>
      <c r="AP115" t="str" cm="1">
        <f t="array" ref="AP115">_xlfn.IFS(tbl_Data[[#This Row],[marital_Divorced]]=1,"Divorced",tbl_Data[[#This Row],[marital_Married]]=1,"Married",tbl_Data[[#This Row],[marital_Single]]=1,"Single",tbl_Data[[#This Row],[marital_Together]]=1,"Together",tbl_Data[[#This Row],[marital_Widow]]=1,"Widowed")</f>
        <v>Divorced</v>
      </c>
      <c r="AQ115" s="3" t="str">
        <f>IF(tbl_Data[[#This Row],[Marital Status]]=tbl_Data[[#Headers],[Single]],tbl_Data[[#This Row],[Amt_Wines]],"")</f>
        <v/>
      </c>
      <c r="AR115" s="3" t="str">
        <f>IF(tbl_Data[[#This Row],[Marital Status]]=tbl_Data[[#Headers],[Together]],tbl_Data[[#This Row],[Amt_Wines]],"")</f>
        <v/>
      </c>
      <c r="AS115" s="3" t="str">
        <f>IF(tbl_Data[[#This Row],[Marital Status]]=tbl_Data[[#Headers],[Married]],tbl_Data[[#This Row],[Amt_Wines]],"")</f>
        <v/>
      </c>
      <c r="AT115" s="3" t="str">
        <f>IF(tbl_Data[[#This Row],[Marital Status]]=tbl_Data[[#Headers],[Widow]],tbl_Data[[#This Row],[Amt_Wines]],"")</f>
        <v/>
      </c>
      <c r="AU115" s="3">
        <f>IF(tbl_Data[[#This Row],[Marital Status]]=tbl_Data[[#Headers],[Divorced]],tbl_Data[[#This Row],[Amt_Wines]],"")</f>
        <v>146</v>
      </c>
    </row>
    <row r="116" spans="1:47" x14ac:dyDescent="0.45">
      <c r="A116" t="s">
        <v>1217</v>
      </c>
      <c r="B116" s="3">
        <v>48799</v>
      </c>
      <c r="C116">
        <v>0</v>
      </c>
      <c r="D116">
        <v>1</v>
      </c>
      <c r="E116">
        <f t="shared" si="1"/>
        <v>1</v>
      </c>
      <c r="F116">
        <v>9</v>
      </c>
      <c r="G116" s="3">
        <v>174</v>
      </c>
      <c r="H116" s="3">
        <v>18</v>
      </c>
      <c r="I116" s="3">
        <v>81</v>
      </c>
      <c r="J116" s="3">
        <v>28</v>
      </c>
      <c r="K116" s="3">
        <v>6</v>
      </c>
      <c r="L116" s="3">
        <v>24</v>
      </c>
      <c r="M116">
        <v>3</v>
      </c>
      <c r="N116">
        <v>3</v>
      </c>
      <c r="O116">
        <v>2</v>
      </c>
      <c r="P116">
        <v>7</v>
      </c>
      <c r="Q116">
        <v>3</v>
      </c>
      <c r="R116">
        <v>0</v>
      </c>
      <c r="S116">
        <v>0</v>
      </c>
      <c r="T116">
        <v>0</v>
      </c>
      <c r="U116">
        <v>0</v>
      </c>
      <c r="V116">
        <v>0</v>
      </c>
      <c r="W116">
        <v>0</v>
      </c>
      <c r="X116">
        <v>3</v>
      </c>
      <c r="Y116">
        <v>11</v>
      </c>
      <c r="Z116">
        <v>0</v>
      </c>
      <c r="AA116">
        <v>57</v>
      </c>
      <c r="AB116">
        <v>2395</v>
      </c>
      <c r="AC116">
        <v>1</v>
      </c>
      <c r="AD116">
        <v>0</v>
      </c>
      <c r="AE116">
        <v>0</v>
      </c>
      <c r="AF116">
        <v>0</v>
      </c>
      <c r="AG116">
        <v>0</v>
      </c>
      <c r="AH116">
        <v>0</v>
      </c>
      <c r="AI116">
        <v>0</v>
      </c>
      <c r="AJ116">
        <v>0</v>
      </c>
      <c r="AK116">
        <v>0</v>
      </c>
      <c r="AL116">
        <v>1</v>
      </c>
      <c r="AM116" s="3">
        <f>SUM(tbl_Data[[#This Row],[Amt_Wines]:[Amt_GoldProds]])</f>
        <v>331</v>
      </c>
      <c r="AN116" s="3">
        <v>283</v>
      </c>
      <c r="AO116">
        <v>0</v>
      </c>
      <c r="AP116" t="str" cm="1">
        <f t="array" ref="AP116">_xlfn.IFS(tbl_Data[[#This Row],[marital_Divorced]]=1,"Divorced",tbl_Data[[#This Row],[marital_Married]]=1,"Married",tbl_Data[[#This Row],[marital_Single]]=1,"Single",tbl_Data[[#This Row],[marital_Together]]=1,"Together",tbl_Data[[#This Row],[marital_Widow]]=1,"Widowed")</f>
        <v>Divorced</v>
      </c>
      <c r="AQ116" s="3" t="str">
        <f>IF(tbl_Data[[#This Row],[Marital Status]]=tbl_Data[[#Headers],[Single]],tbl_Data[[#This Row],[Amt_Wines]],"")</f>
        <v/>
      </c>
      <c r="AR116" s="3" t="str">
        <f>IF(tbl_Data[[#This Row],[Marital Status]]=tbl_Data[[#Headers],[Together]],tbl_Data[[#This Row],[Amt_Wines]],"")</f>
        <v/>
      </c>
      <c r="AS116" s="3" t="str">
        <f>IF(tbl_Data[[#This Row],[Marital Status]]=tbl_Data[[#Headers],[Married]],tbl_Data[[#This Row],[Amt_Wines]],"")</f>
        <v/>
      </c>
      <c r="AT116" s="3" t="str">
        <f>IF(tbl_Data[[#This Row],[Marital Status]]=tbl_Data[[#Headers],[Widow]],tbl_Data[[#This Row],[Amt_Wines]],"")</f>
        <v/>
      </c>
      <c r="AU116" s="3">
        <f>IF(tbl_Data[[#This Row],[Marital Status]]=tbl_Data[[#Headers],[Divorced]],tbl_Data[[#This Row],[Amt_Wines]],"")</f>
        <v>174</v>
      </c>
    </row>
    <row r="117" spans="1:47" x14ac:dyDescent="0.45">
      <c r="A117" t="s">
        <v>1245</v>
      </c>
      <c r="B117" s="3">
        <v>59354</v>
      </c>
      <c r="C117">
        <v>1</v>
      </c>
      <c r="D117">
        <v>1</v>
      </c>
      <c r="E117">
        <f t="shared" si="1"/>
        <v>2</v>
      </c>
      <c r="F117">
        <v>53</v>
      </c>
      <c r="G117" s="3">
        <v>233</v>
      </c>
      <c r="H117" s="3">
        <v>2</v>
      </c>
      <c r="I117" s="3">
        <v>53</v>
      </c>
      <c r="J117" s="3">
        <v>3</v>
      </c>
      <c r="K117" s="3">
        <v>5</v>
      </c>
      <c r="L117" s="3">
        <v>14</v>
      </c>
      <c r="M117">
        <v>3</v>
      </c>
      <c r="N117">
        <v>6</v>
      </c>
      <c r="O117">
        <v>1</v>
      </c>
      <c r="P117">
        <v>5</v>
      </c>
      <c r="Q117">
        <v>6</v>
      </c>
      <c r="R117">
        <v>0</v>
      </c>
      <c r="S117">
        <v>0</v>
      </c>
      <c r="T117">
        <v>0</v>
      </c>
      <c r="U117">
        <v>0</v>
      </c>
      <c r="V117">
        <v>0</v>
      </c>
      <c r="W117">
        <v>0</v>
      </c>
      <c r="X117">
        <v>3</v>
      </c>
      <c r="Y117">
        <v>11</v>
      </c>
      <c r="Z117">
        <v>0</v>
      </c>
      <c r="AA117">
        <v>68</v>
      </c>
      <c r="AB117">
        <v>2385</v>
      </c>
      <c r="AC117">
        <v>1</v>
      </c>
      <c r="AD117">
        <v>0</v>
      </c>
      <c r="AE117">
        <v>0</v>
      </c>
      <c r="AF117">
        <v>0</v>
      </c>
      <c r="AG117">
        <v>0</v>
      </c>
      <c r="AH117">
        <v>0</v>
      </c>
      <c r="AI117">
        <v>0</v>
      </c>
      <c r="AJ117">
        <v>0</v>
      </c>
      <c r="AK117">
        <v>1</v>
      </c>
      <c r="AL117">
        <v>0</v>
      </c>
      <c r="AM117" s="3">
        <f>SUM(tbl_Data[[#This Row],[Amt_Wines]:[Amt_GoldProds]])</f>
        <v>310</v>
      </c>
      <c r="AN117" s="3">
        <v>282</v>
      </c>
      <c r="AO117">
        <v>0</v>
      </c>
      <c r="AP117" t="str" cm="1">
        <f t="array" ref="AP117">_xlfn.IFS(tbl_Data[[#This Row],[marital_Divorced]]=1,"Divorced",tbl_Data[[#This Row],[marital_Married]]=1,"Married",tbl_Data[[#This Row],[marital_Single]]=1,"Single",tbl_Data[[#This Row],[marital_Together]]=1,"Together",tbl_Data[[#This Row],[marital_Widow]]=1,"Widowed")</f>
        <v>Divorced</v>
      </c>
      <c r="AQ117" s="3" t="str">
        <f>IF(tbl_Data[[#This Row],[Marital Status]]=tbl_Data[[#Headers],[Single]],tbl_Data[[#This Row],[Amt_Wines]],"")</f>
        <v/>
      </c>
      <c r="AR117" s="3" t="str">
        <f>IF(tbl_Data[[#This Row],[Marital Status]]=tbl_Data[[#Headers],[Together]],tbl_Data[[#This Row],[Amt_Wines]],"")</f>
        <v/>
      </c>
      <c r="AS117" s="3" t="str">
        <f>IF(tbl_Data[[#This Row],[Marital Status]]=tbl_Data[[#Headers],[Married]],tbl_Data[[#This Row],[Amt_Wines]],"")</f>
        <v/>
      </c>
      <c r="AT117" s="3" t="str">
        <f>IF(tbl_Data[[#This Row],[Marital Status]]=tbl_Data[[#Headers],[Widow]],tbl_Data[[#This Row],[Amt_Wines]],"")</f>
        <v/>
      </c>
      <c r="AU117" s="3">
        <f>IF(tbl_Data[[#This Row],[Marital Status]]=tbl_Data[[#Headers],[Divorced]],tbl_Data[[#This Row],[Amt_Wines]],"")</f>
        <v>233</v>
      </c>
    </row>
    <row r="118" spans="1:47" x14ac:dyDescent="0.45">
      <c r="A118" t="s">
        <v>1246</v>
      </c>
      <c r="B118" s="3">
        <v>44267</v>
      </c>
      <c r="C118">
        <v>1</v>
      </c>
      <c r="D118">
        <v>1</v>
      </c>
      <c r="E118">
        <f t="shared" si="1"/>
        <v>2</v>
      </c>
      <c r="F118">
        <v>48</v>
      </c>
      <c r="G118" s="3">
        <v>183</v>
      </c>
      <c r="H118" s="3">
        <v>5</v>
      </c>
      <c r="I118" s="3">
        <v>65</v>
      </c>
      <c r="J118" s="3">
        <v>3</v>
      </c>
      <c r="K118" s="3">
        <v>5</v>
      </c>
      <c r="L118" s="3">
        <v>49</v>
      </c>
      <c r="M118">
        <v>5</v>
      </c>
      <c r="N118">
        <v>5</v>
      </c>
      <c r="O118">
        <v>2</v>
      </c>
      <c r="P118">
        <v>4</v>
      </c>
      <c r="Q118">
        <v>9</v>
      </c>
      <c r="R118">
        <v>0</v>
      </c>
      <c r="S118">
        <v>0</v>
      </c>
      <c r="T118">
        <v>0</v>
      </c>
      <c r="U118">
        <v>0</v>
      </c>
      <c r="V118">
        <v>0</v>
      </c>
      <c r="W118">
        <v>0</v>
      </c>
      <c r="X118">
        <v>3</v>
      </c>
      <c r="Y118">
        <v>11</v>
      </c>
      <c r="Z118">
        <v>0</v>
      </c>
      <c r="AA118">
        <v>50</v>
      </c>
      <c r="AB118">
        <v>2648</v>
      </c>
      <c r="AC118">
        <v>1</v>
      </c>
      <c r="AD118">
        <v>0</v>
      </c>
      <c r="AE118">
        <v>0</v>
      </c>
      <c r="AF118">
        <v>0</v>
      </c>
      <c r="AG118">
        <v>0</v>
      </c>
      <c r="AH118">
        <v>0</v>
      </c>
      <c r="AI118">
        <v>0</v>
      </c>
      <c r="AJ118">
        <v>1</v>
      </c>
      <c r="AK118">
        <v>0</v>
      </c>
      <c r="AL118">
        <v>0</v>
      </c>
      <c r="AM118" s="3">
        <f>SUM(tbl_Data[[#This Row],[Amt_Wines]:[Amt_GoldProds]])</f>
        <v>310</v>
      </c>
      <c r="AN118" s="3">
        <v>212</v>
      </c>
      <c r="AO118">
        <v>0</v>
      </c>
      <c r="AP118" t="str" cm="1">
        <f t="array" ref="AP118">_xlfn.IFS(tbl_Data[[#This Row],[marital_Divorced]]=1,"Divorced",tbl_Data[[#This Row],[marital_Married]]=1,"Married",tbl_Data[[#This Row],[marital_Single]]=1,"Single",tbl_Data[[#This Row],[marital_Together]]=1,"Together",tbl_Data[[#This Row],[marital_Widow]]=1,"Widowed")</f>
        <v>Divorced</v>
      </c>
      <c r="AQ118" s="3" t="str">
        <f>IF(tbl_Data[[#This Row],[Marital Status]]=tbl_Data[[#Headers],[Single]],tbl_Data[[#This Row],[Amt_Wines]],"")</f>
        <v/>
      </c>
      <c r="AR118" s="3" t="str">
        <f>IF(tbl_Data[[#This Row],[Marital Status]]=tbl_Data[[#Headers],[Together]],tbl_Data[[#This Row],[Amt_Wines]],"")</f>
        <v/>
      </c>
      <c r="AS118" s="3" t="str">
        <f>IF(tbl_Data[[#This Row],[Marital Status]]=tbl_Data[[#Headers],[Married]],tbl_Data[[#This Row],[Amt_Wines]],"")</f>
        <v/>
      </c>
      <c r="AT118" s="3" t="str">
        <f>IF(tbl_Data[[#This Row],[Marital Status]]=tbl_Data[[#Headers],[Widow]],tbl_Data[[#This Row],[Amt_Wines]],"")</f>
        <v/>
      </c>
      <c r="AU118" s="3">
        <f>IF(tbl_Data[[#This Row],[Marital Status]]=tbl_Data[[#Headers],[Divorced]],tbl_Data[[#This Row],[Amt_Wines]],"")</f>
        <v>183</v>
      </c>
    </row>
    <row r="119" spans="1:47" x14ac:dyDescent="0.45">
      <c r="A119" t="s">
        <v>1247</v>
      </c>
      <c r="B119" s="3">
        <v>46310</v>
      </c>
      <c r="C119">
        <v>1</v>
      </c>
      <c r="D119">
        <v>0</v>
      </c>
      <c r="E119">
        <f t="shared" si="1"/>
        <v>1</v>
      </c>
      <c r="F119">
        <v>99</v>
      </c>
      <c r="G119" s="3">
        <v>185</v>
      </c>
      <c r="H119" s="3">
        <v>2</v>
      </c>
      <c r="I119" s="3">
        <v>88</v>
      </c>
      <c r="J119" s="3">
        <v>15</v>
      </c>
      <c r="K119" s="3">
        <v>5</v>
      </c>
      <c r="L119" s="3">
        <v>14</v>
      </c>
      <c r="M119">
        <v>2</v>
      </c>
      <c r="N119">
        <v>6</v>
      </c>
      <c r="O119">
        <v>1</v>
      </c>
      <c r="P119">
        <v>5</v>
      </c>
      <c r="Q119">
        <v>8</v>
      </c>
      <c r="R119">
        <v>0</v>
      </c>
      <c r="S119">
        <v>0</v>
      </c>
      <c r="T119">
        <v>0</v>
      </c>
      <c r="U119">
        <v>0</v>
      </c>
      <c r="V119">
        <v>0</v>
      </c>
      <c r="W119">
        <v>0</v>
      </c>
      <c r="X119">
        <v>3</v>
      </c>
      <c r="Y119">
        <v>11</v>
      </c>
      <c r="Z119">
        <v>0</v>
      </c>
      <c r="AA119">
        <v>44</v>
      </c>
      <c r="AB119">
        <v>2732</v>
      </c>
      <c r="AC119">
        <v>1</v>
      </c>
      <c r="AD119">
        <v>0</v>
      </c>
      <c r="AE119">
        <v>0</v>
      </c>
      <c r="AF119">
        <v>0</v>
      </c>
      <c r="AG119">
        <v>0</v>
      </c>
      <c r="AH119">
        <v>0</v>
      </c>
      <c r="AI119">
        <v>0</v>
      </c>
      <c r="AJ119">
        <v>1</v>
      </c>
      <c r="AK119">
        <v>0</v>
      </c>
      <c r="AL119">
        <v>0</v>
      </c>
      <c r="AM119" s="3">
        <f>SUM(tbl_Data[[#This Row],[Amt_Wines]:[Amt_GoldProds]])</f>
        <v>309</v>
      </c>
      <c r="AN119" s="3">
        <v>281</v>
      </c>
      <c r="AO119">
        <v>0</v>
      </c>
      <c r="AP119" t="str" cm="1">
        <f t="array" ref="AP119">_xlfn.IFS(tbl_Data[[#This Row],[marital_Divorced]]=1,"Divorced",tbl_Data[[#This Row],[marital_Married]]=1,"Married",tbl_Data[[#This Row],[marital_Single]]=1,"Single",tbl_Data[[#This Row],[marital_Together]]=1,"Together",tbl_Data[[#This Row],[marital_Widow]]=1,"Widowed")</f>
        <v>Divorced</v>
      </c>
      <c r="AQ119" s="3" t="str">
        <f>IF(tbl_Data[[#This Row],[Marital Status]]=tbl_Data[[#Headers],[Single]],tbl_Data[[#This Row],[Amt_Wines]],"")</f>
        <v/>
      </c>
      <c r="AR119" s="3" t="str">
        <f>IF(tbl_Data[[#This Row],[Marital Status]]=tbl_Data[[#Headers],[Together]],tbl_Data[[#This Row],[Amt_Wines]],"")</f>
        <v/>
      </c>
      <c r="AS119" s="3" t="str">
        <f>IF(tbl_Data[[#This Row],[Marital Status]]=tbl_Data[[#Headers],[Married]],tbl_Data[[#This Row],[Amt_Wines]],"")</f>
        <v/>
      </c>
      <c r="AT119" s="3" t="str">
        <f>IF(tbl_Data[[#This Row],[Marital Status]]=tbl_Data[[#Headers],[Widow]],tbl_Data[[#This Row],[Amt_Wines]],"")</f>
        <v/>
      </c>
      <c r="AU119" s="3">
        <f>IF(tbl_Data[[#This Row],[Marital Status]]=tbl_Data[[#Headers],[Divorced]],tbl_Data[[#This Row],[Amt_Wines]],"")</f>
        <v>185</v>
      </c>
    </row>
    <row r="120" spans="1:47" x14ac:dyDescent="0.45">
      <c r="A120" t="s">
        <v>1250</v>
      </c>
      <c r="B120" s="3">
        <v>68274</v>
      </c>
      <c r="C120">
        <v>1</v>
      </c>
      <c r="D120">
        <v>1</v>
      </c>
      <c r="E120">
        <f t="shared" si="1"/>
        <v>2</v>
      </c>
      <c r="F120">
        <v>83</v>
      </c>
      <c r="G120" s="3">
        <v>135</v>
      </c>
      <c r="H120" s="3">
        <v>25</v>
      </c>
      <c r="I120" s="3">
        <v>51</v>
      </c>
      <c r="J120" s="3">
        <v>23</v>
      </c>
      <c r="K120" s="3">
        <v>25</v>
      </c>
      <c r="L120" s="3">
        <v>46</v>
      </c>
      <c r="M120">
        <v>2</v>
      </c>
      <c r="N120">
        <v>4</v>
      </c>
      <c r="O120">
        <v>2</v>
      </c>
      <c r="P120">
        <v>5</v>
      </c>
      <c r="Q120">
        <v>3</v>
      </c>
      <c r="R120">
        <v>0</v>
      </c>
      <c r="S120">
        <v>0</v>
      </c>
      <c r="T120">
        <v>0</v>
      </c>
      <c r="U120">
        <v>0</v>
      </c>
      <c r="V120">
        <v>0</v>
      </c>
      <c r="W120">
        <v>0</v>
      </c>
      <c r="X120">
        <v>3</v>
      </c>
      <c r="Y120">
        <v>11</v>
      </c>
      <c r="Z120">
        <v>0</v>
      </c>
      <c r="AA120">
        <v>41</v>
      </c>
      <c r="AB120">
        <v>2431</v>
      </c>
      <c r="AC120">
        <v>1</v>
      </c>
      <c r="AD120">
        <v>0</v>
      </c>
      <c r="AE120">
        <v>0</v>
      </c>
      <c r="AF120">
        <v>0</v>
      </c>
      <c r="AG120">
        <v>0</v>
      </c>
      <c r="AH120">
        <v>0</v>
      </c>
      <c r="AI120">
        <v>0</v>
      </c>
      <c r="AJ120">
        <v>1</v>
      </c>
      <c r="AK120">
        <v>0</v>
      </c>
      <c r="AL120">
        <v>0</v>
      </c>
      <c r="AM120" s="3">
        <f>SUM(tbl_Data[[#This Row],[Amt_Wines]:[Amt_GoldProds]])</f>
        <v>305</v>
      </c>
      <c r="AN120" s="3">
        <v>213</v>
      </c>
      <c r="AO120">
        <v>0</v>
      </c>
      <c r="AP120" t="str" cm="1">
        <f t="array" ref="AP120">_xlfn.IFS(tbl_Data[[#This Row],[marital_Divorced]]=1,"Divorced",tbl_Data[[#This Row],[marital_Married]]=1,"Married",tbl_Data[[#This Row],[marital_Single]]=1,"Single",tbl_Data[[#This Row],[marital_Together]]=1,"Together",tbl_Data[[#This Row],[marital_Widow]]=1,"Widowed")</f>
        <v>Divorced</v>
      </c>
      <c r="AQ120" s="3" t="str">
        <f>IF(tbl_Data[[#This Row],[Marital Status]]=tbl_Data[[#Headers],[Single]],tbl_Data[[#This Row],[Amt_Wines]],"")</f>
        <v/>
      </c>
      <c r="AR120" s="3" t="str">
        <f>IF(tbl_Data[[#This Row],[Marital Status]]=tbl_Data[[#Headers],[Together]],tbl_Data[[#This Row],[Amt_Wines]],"")</f>
        <v/>
      </c>
      <c r="AS120" s="3" t="str">
        <f>IF(tbl_Data[[#This Row],[Marital Status]]=tbl_Data[[#Headers],[Married]],tbl_Data[[#This Row],[Amt_Wines]],"")</f>
        <v/>
      </c>
      <c r="AT120" s="3" t="str">
        <f>IF(tbl_Data[[#This Row],[Marital Status]]=tbl_Data[[#Headers],[Widow]],tbl_Data[[#This Row],[Amt_Wines]],"")</f>
        <v/>
      </c>
      <c r="AU120" s="3">
        <f>IF(tbl_Data[[#This Row],[Marital Status]]=tbl_Data[[#Headers],[Divorced]],tbl_Data[[#This Row],[Amt_Wines]],"")</f>
        <v>135</v>
      </c>
    </row>
    <row r="121" spans="1:47" x14ac:dyDescent="0.45">
      <c r="A121" t="s">
        <v>1252</v>
      </c>
      <c r="B121" s="3">
        <v>46610</v>
      </c>
      <c r="C121">
        <v>0</v>
      </c>
      <c r="D121">
        <v>2</v>
      </c>
      <c r="E121">
        <f t="shared" si="1"/>
        <v>2</v>
      </c>
      <c r="F121">
        <v>8</v>
      </c>
      <c r="G121" s="3">
        <v>96</v>
      </c>
      <c r="H121" s="3">
        <v>12</v>
      </c>
      <c r="I121" s="3">
        <v>96</v>
      </c>
      <c r="J121" s="3">
        <v>33</v>
      </c>
      <c r="K121" s="3">
        <v>22</v>
      </c>
      <c r="L121" s="3">
        <v>43</v>
      </c>
      <c r="M121">
        <v>6</v>
      </c>
      <c r="N121">
        <v>4</v>
      </c>
      <c r="O121">
        <v>1</v>
      </c>
      <c r="P121">
        <v>6</v>
      </c>
      <c r="Q121">
        <v>6</v>
      </c>
      <c r="R121">
        <v>0</v>
      </c>
      <c r="S121">
        <v>0</v>
      </c>
      <c r="T121">
        <v>0</v>
      </c>
      <c r="U121">
        <v>0</v>
      </c>
      <c r="V121">
        <v>0</v>
      </c>
      <c r="W121">
        <v>0</v>
      </c>
      <c r="X121">
        <v>3</v>
      </c>
      <c r="Y121">
        <v>11</v>
      </c>
      <c r="Z121">
        <v>1</v>
      </c>
      <c r="AA121">
        <v>68</v>
      </c>
      <c r="AB121">
        <v>2767</v>
      </c>
      <c r="AC121">
        <v>1</v>
      </c>
      <c r="AD121">
        <v>0</v>
      </c>
      <c r="AE121">
        <v>0</v>
      </c>
      <c r="AF121">
        <v>0</v>
      </c>
      <c r="AG121">
        <v>0</v>
      </c>
      <c r="AH121">
        <v>0</v>
      </c>
      <c r="AI121">
        <v>0</v>
      </c>
      <c r="AJ121">
        <v>0</v>
      </c>
      <c r="AK121">
        <v>0</v>
      </c>
      <c r="AL121">
        <v>1</v>
      </c>
      <c r="AM121" s="3">
        <f>SUM(tbl_Data[[#This Row],[Amt_Wines]:[Amt_GoldProds]])</f>
        <v>302</v>
      </c>
      <c r="AN121" s="3">
        <v>216</v>
      </c>
      <c r="AO121">
        <v>0</v>
      </c>
      <c r="AP121" t="str" cm="1">
        <f t="array" ref="AP121">_xlfn.IFS(tbl_Data[[#This Row],[marital_Divorced]]=1,"Divorced",tbl_Data[[#This Row],[marital_Married]]=1,"Married",tbl_Data[[#This Row],[marital_Single]]=1,"Single",tbl_Data[[#This Row],[marital_Together]]=1,"Together",tbl_Data[[#This Row],[marital_Widow]]=1,"Widowed")</f>
        <v>Divorced</v>
      </c>
      <c r="AQ121" s="3" t="str">
        <f>IF(tbl_Data[[#This Row],[Marital Status]]=tbl_Data[[#Headers],[Single]],tbl_Data[[#This Row],[Amt_Wines]],"")</f>
        <v/>
      </c>
      <c r="AR121" s="3" t="str">
        <f>IF(tbl_Data[[#This Row],[Marital Status]]=tbl_Data[[#Headers],[Together]],tbl_Data[[#This Row],[Amt_Wines]],"")</f>
        <v/>
      </c>
      <c r="AS121" s="3" t="str">
        <f>IF(tbl_Data[[#This Row],[Marital Status]]=tbl_Data[[#Headers],[Married]],tbl_Data[[#This Row],[Amt_Wines]],"")</f>
        <v/>
      </c>
      <c r="AT121" s="3" t="str">
        <f>IF(tbl_Data[[#This Row],[Marital Status]]=tbl_Data[[#Headers],[Widow]],tbl_Data[[#This Row],[Amt_Wines]],"")</f>
        <v/>
      </c>
      <c r="AU121" s="3">
        <f>IF(tbl_Data[[#This Row],[Marital Status]]=tbl_Data[[#Headers],[Divorced]],tbl_Data[[#This Row],[Amt_Wines]],"")</f>
        <v>96</v>
      </c>
    </row>
    <row r="122" spans="1:47" x14ac:dyDescent="0.45">
      <c r="A122" t="s">
        <v>1260</v>
      </c>
      <c r="B122" s="3">
        <v>70844</v>
      </c>
      <c r="C122">
        <v>1</v>
      </c>
      <c r="D122">
        <v>1</v>
      </c>
      <c r="E122">
        <f t="shared" si="1"/>
        <v>2</v>
      </c>
      <c r="F122">
        <v>16</v>
      </c>
      <c r="G122" s="3">
        <v>129</v>
      </c>
      <c r="H122" s="3">
        <v>26</v>
      </c>
      <c r="I122" s="3">
        <v>67</v>
      </c>
      <c r="J122" s="3">
        <v>3</v>
      </c>
      <c r="K122" s="3">
        <v>67</v>
      </c>
      <c r="L122" s="3">
        <v>2</v>
      </c>
      <c r="M122">
        <v>5</v>
      </c>
      <c r="N122">
        <v>6</v>
      </c>
      <c r="O122">
        <v>1</v>
      </c>
      <c r="P122">
        <v>5</v>
      </c>
      <c r="Q122">
        <v>7</v>
      </c>
      <c r="R122">
        <v>0</v>
      </c>
      <c r="S122">
        <v>0</v>
      </c>
      <c r="T122">
        <v>0</v>
      </c>
      <c r="U122">
        <v>0</v>
      </c>
      <c r="V122">
        <v>0</v>
      </c>
      <c r="W122">
        <v>0</v>
      </c>
      <c r="X122">
        <v>3</v>
      </c>
      <c r="Y122">
        <v>11</v>
      </c>
      <c r="Z122">
        <v>0</v>
      </c>
      <c r="AA122">
        <v>53</v>
      </c>
      <c r="AB122">
        <v>2401</v>
      </c>
      <c r="AC122">
        <v>1</v>
      </c>
      <c r="AD122">
        <v>0</v>
      </c>
      <c r="AE122">
        <v>0</v>
      </c>
      <c r="AF122">
        <v>0</v>
      </c>
      <c r="AG122">
        <v>0</v>
      </c>
      <c r="AH122">
        <v>0</v>
      </c>
      <c r="AI122">
        <v>0</v>
      </c>
      <c r="AJ122">
        <v>1</v>
      </c>
      <c r="AK122">
        <v>0</v>
      </c>
      <c r="AL122">
        <v>0</v>
      </c>
      <c r="AM122" s="3">
        <f>SUM(tbl_Data[[#This Row],[Amt_Wines]:[Amt_GoldProds]])</f>
        <v>294</v>
      </c>
      <c r="AN122" s="3">
        <v>290</v>
      </c>
      <c r="AO122">
        <v>0</v>
      </c>
      <c r="AP122" t="str" cm="1">
        <f t="array" ref="AP122">_xlfn.IFS(tbl_Data[[#This Row],[marital_Divorced]]=1,"Divorced",tbl_Data[[#This Row],[marital_Married]]=1,"Married",tbl_Data[[#This Row],[marital_Single]]=1,"Single",tbl_Data[[#This Row],[marital_Together]]=1,"Together",tbl_Data[[#This Row],[marital_Widow]]=1,"Widowed")</f>
        <v>Divorced</v>
      </c>
      <c r="AQ122" s="3" t="str">
        <f>IF(tbl_Data[[#This Row],[Marital Status]]=tbl_Data[[#Headers],[Single]],tbl_Data[[#This Row],[Amt_Wines]],"")</f>
        <v/>
      </c>
      <c r="AR122" s="3" t="str">
        <f>IF(tbl_Data[[#This Row],[Marital Status]]=tbl_Data[[#Headers],[Together]],tbl_Data[[#This Row],[Amt_Wines]],"")</f>
        <v/>
      </c>
      <c r="AS122" s="3" t="str">
        <f>IF(tbl_Data[[#This Row],[Marital Status]]=tbl_Data[[#Headers],[Married]],tbl_Data[[#This Row],[Amt_Wines]],"")</f>
        <v/>
      </c>
      <c r="AT122" s="3" t="str">
        <f>IF(tbl_Data[[#This Row],[Marital Status]]=tbl_Data[[#Headers],[Widow]],tbl_Data[[#This Row],[Amt_Wines]],"")</f>
        <v/>
      </c>
      <c r="AU122" s="3">
        <f>IF(tbl_Data[[#This Row],[Marital Status]]=tbl_Data[[#Headers],[Divorced]],tbl_Data[[#This Row],[Amt_Wines]],"")</f>
        <v>129</v>
      </c>
    </row>
    <row r="123" spans="1:47" x14ac:dyDescent="0.45">
      <c r="A123" t="s">
        <v>1261</v>
      </c>
      <c r="B123" s="3">
        <v>48721</v>
      </c>
      <c r="C123">
        <v>1</v>
      </c>
      <c r="D123">
        <v>1</v>
      </c>
      <c r="E123">
        <f t="shared" si="1"/>
        <v>2</v>
      </c>
      <c r="F123">
        <v>50</v>
      </c>
      <c r="G123" s="3">
        <v>81</v>
      </c>
      <c r="H123" s="3">
        <v>18</v>
      </c>
      <c r="I123" s="3">
        <v>113</v>
      </c>
      <c r="J123" s="3">
        <v>47</v>
      </c>
      <c r="K123" s="3">
        <v>13</v>
      </c>
      <c r="L123" s="3">
        <v>21</v>
      </c>
      <c r="M123">
        <v>6</v>
      </c>
      <c r="N123">
        <v>4</v>
      </c>
      <c r="O123">
        <v>2</v>
      </c>
      <c r="P123">
        <v>5</v>
      </c>
      <c r="Q123">
        <v>6</v>
      </c>
      <c r="R123">
        <v>0</v>
      </c>
      <c r="S123">
        <v>0</v>
      </c>
      <c r="T123">
        <v>0</v>
      </c>
      <c r="U123">
        <v>0</v>
      </c>
      <c r="V123">
        <v>0</v>
      </c>
      <c r="W123">
        <v>0</v>
      </c>
      <c r="X123">
        <v>3</v>
      </c>
      <c r="Y123">
        <v>11</v>
      </c>
      <c r="Z123">
        <v>0</v>
      </c>
      <c r="AA123">
        <v>57</v>
      </c>
      <c r="AB123">
        <v>2571</v>
      </c>
      <c r="AC123">
        <v>1</v>
      </c>
      <c r="AD123">
        <v>0</v>
      </c>
      <c r="AE123">
        <v>0</v>
      </c>
      <c r="AF123">
        <v>0</v>
      </c>
      <c r="AG123">
        <v>0</v>
      </c>
      <c r="AH123">
        <v>0</v>
      </c>
      <c r="AI123">
        <v>0</v>
      </c>
      <c r="AJ123">
        <v>0</v>
      </c>
      <c r="AK123">
        <v>1</v>
      </c>
      <c r="AL123">
        <v>0</v>
      </c>
      <c r="AM123" s="3">
        <f>SUM(tbl_Data[[#This Row],[Amt_Wines]:[Amt_GoldProds]])</f>
        <v>293</v>
      </c>
      <c r="AN123" s="3">
        <v>251</v>
      </c>
      <c r="AO123">
        <v>0</v>
      </c>
      <c r="AP123" t="str" cm="1">
        <f t="array" ref="AP123">_xlfn.IFS(tbl_Data[[#This Row],[marital_Divorced]]=1,"Divorced",tbl_Data[[#This Row],[marital_Married]]=1,"Married",tbl_Data[[#This Row],[marital_Single]]=1,"Single",tbl_Data[[#This Row],[marital_Together]]=1,"Together",tbl_Data[[#This Row],[marital_Widow]]=1,"Widowed")</f>
        <v>Divorced</v>
      </c>
      <c r="AQ123" s="3" t="str">
        <f>IF(tbl_Data[[#This Row],[Marital Status]]=tbl_Data[[#Headers],[Single]],tbl_Data[[#This Row],[Amt_Wines]],"")</f>
        <v/>
      </c>
      <c r="AR123" s="3" t="str">
        <f>IF(tbl_Data[[#This Row],[Marital Status]]=tbl_Data[[#Headers],[Together]],tbl_Data[[#This Row],[Amt_Wines]],"")</f>
        <v/>
      </c>
      <c r="AS123" s="3" t="str">
        <f>IF(tbl_Data[[#This Row],[Marital Status]]=tbl_Data[[#Headers],[Married]],tbl_Data[[#This Row],[Amt_Wines]],"")</f>
        <v/>
      </c>
      <c r="AT123" s="3" t="str">
        <f>IF(tbl_Data[[#This Row],[Marital Status]]=tbl_Data[[#Headers],[Widow]],tbl_Data[[#This Row],[Amt_Wines]],"")</f>
        <v/>
      </c>
      <c r="AU123" s="3">
        <f>IF(tbl_Data[[#This Row],[Marital Status]]=tbl_Data[[#Headers],[Divorced]],tbl_Data[[#This Row],[Amt_Wines]],"")</f>
        <v>81</v>
      </c>
    </row>
    <row r="124" spans="1:47" x14ac:dyDescent="0.45">
      <c r="A124" t="s">
        <v>1266</v>
      </c>
      <c r="B124" s="3">
        <v>45072</v>
      </c>
      <c r="C124">
        <v>1</v>
      </c>
      <c r="D124">
        <v>2</v>
      </c>
      <c r="E124">
        <f t="shared" si="1"/>
        <v>3</v>
      </c>
      <c r="F124">
        <v>74</v>
      </c>
      <c r="G124" s="3">
        <v>144</v>
      </c>
      <c r="H124" s="3">
        <v>2</v>
      </c>
      <c r="I124" s="3">
        <v>99</v>
      </c>
      <c r="J124" s="3">
        <v>7</v>
      </c>
      <c r="K124" s="3">
        <v>2</v>
      </c>
      <c r="L124" s="3">
        <v>30</v>
      </c>
      <c r="M124">
        <v>5</v>
      </c>
      <c r="N124">
        <v>6</v>
      </c>
      <c r="O124">
        <v>1</v>
      </c>
      <c r="P124">
        <v>4</v>
      </c>
      <c r="Q124">
        <v>8</v>
      </c>
      <c r="R124">
        <v>0</v>
      </c>
      <c r="S124">
        <v>0</v>
      </c>
      <c r="T124">
        <v>0</v>
      </c>
      <c r="U124">
        <v>0</v>
      </c>
      <c r="V124">
        <v>0</v>
      </c>
      <c r="W124">
        <v>0</v>
      </c>
      <c r="X124">
        <v>3</v>
      </c>
      <c r="Y124">
        <v>11</v>
      </c>
      <c r="Z124">
        <v>0</v>
      </c>
      <c r="AA124">
        <v>72</v>
      </c>
      <c r="AB124">
        <v>2415</v>
      </c>
      <c r="AC124">
        <v>1</v>
      </c>
      <c r="AD124">
        <v>0</v>
      </c>
      <c r="AE124">
        <v>0</v>
      </c>
      <c r="AF124">
        <v>0</v>
      </c>
      <c r="AG124">
        <v>0</v>
      </c>
      <c r="AH124">
        <v>0</v>
      </c>
      <c r="AI124">
        <v>0</v>
      </c>
      <c r="AJ124">
        <v>0</v>
      </c>
      <c r="AK124">
        <v>0</v>
      </c>
      <c r="AL124">
        <v>1</v>
      </c>
      <c r="AM124" s="3">
        <f>SUM(tbl_Data[[#This Row],[Amt_Wines]:[Amt_GoldProds]])</f>
        <v>284</v>
      </c>
      <c r="AN124" s="3">
        <v>224</v>
      </c>
      <c r="AO124">
        <v>0</v>
      </c>
      <c r="AP124" t="str" cm="1">
        <f t="array" ref="AP124">_xlfn.IFS(tbl_Data[[#This Row],[marital_Divorced]]=1,"Divorced",tbl_Data[[#This Row],[marital_Married]]=1,"Married",tbl_Data[[#This Row],[marital_Single]]=1,"Single",tbl_Data[[#This Row],[marital_Together]]=1,"Together",tbl_Data[[#This Row],[marital_Widow]]=1,"Widowed")</f>
        <v>Divorced</v>
      </c>
      <c r="AQ124" s="3" t="str">
        <f>IF(tbl_Data[[#This Row],[Marital Status]]=tbl_Data[[#Headers],[Single]],tbl_Data[[#This Row],[Amt_Wines]],"")</f>
        <v/>
      </c>
      <c r="AR124" s="3" t="str">
        <f>IF(tbl_Data[[#This Row],[Marital Status]]=tbl_Data[[#Headers],[Together]],tbl_Data[[#This Row],[Amt_Wines]],"")</f>
        <v/>
      </c>
      <c r="AS124" s="3" t="str">
        <f>IF(tbl_Data[[#This Row],[Marital Status]]=tbl_Data[[#Headers],[Married]],tbl_Data[[#This Row],[Amt_Wines]],"")</f>
        <v/>
      </c>
      <c r="AT124" s="3" t="str">
        <f>IF(tbl_Data[[#This Row],[Marital Status]]=tbl_Data[[#Headers],[Widow]],tbl_Data[[#This Row],[Amt_Wines]],"")</f>
        <v/>
      </c>
      <c r="AU124" s="3">
        <f>IF(tbl_Data[[#This Row],[Marital Status]]=tbl_Data[[#Headers],[Divorced]],tbl_Data[[#This Row],[Amt_Wines]],"")</f>
        <v>144</v>
      </c>
    </row>
    <row r="125" spans="1:47" x14ac:dyDescent="0.45">
      <c r="A125" t="s">
        <v>1267</v>
      </c>
      <c r="B125" s="3">
        <v>68805</v>
      </c>
      <c r="C125">
        <v>0</v>
      </c>
      <c r="D125">
        <v>1</v>
      </c>
      <c r="E125">
        <f t="shared" si="1"/>
        <v>1</v>
      </c>
      <c r="F125">
        <v>73</v>
      </c>
      <c r="G125" s="3">
        <v>182</v>
      </c>
      <c r="H125" s="3">
        <v>2</v>
      </c>
      <c r="I125" s="3">
        <v>49</v>
      </c>
      <c r="J125" s="3">
        <v>17</v>
      </c>
      <c r="K125" s="3">
        <v>13</v>
      </c>
      <c r="L125" s="3">
        <v>20</v>
      </c>
      <c r="M125">
        <v>1</v>
      </c>
      <c r="N125">
        <v>3</v>
      </c>
      <c r="O125">
        <v>1</v>
      </c>
      <c r="P125">
        <v>7</v>
      </c>
      <c r="Q125">
        <v>2</v>
      </c>
      <c r="R125">
        <v>0</v>
      </c>
      <c r="S125">
        <v>0</v>
      </c>
      <c r="T125">
        <v>0</v>
      </c>
      <c r="U125">
        <v>0</v>
      </c>
      <c r="V125">
        <v>0</v>
      </c>
      <c r="W125">
        <v>0</v>
      </c>
      <c r="X125">
        <v>3</v>
      </c>
      <c r="Y125">
        <v>11</v>
      </c>
      <c r="Z125">
        <v>0</v>
      </c>
      <c r="AA125">
        <v>61</v>
      </c>
      <c r="AB125">
        <v>2444</v>
      </c>
      <c r="AC125">
        <v>1</v>
      </c>
      <c r="AD125">
        <v>0</v>
      </c>
      <c r="AE125">
        <v>0</v>
      </c>
      <c r="AF125">
        <v>0</v>
      </c>
      <c r="AG125">
        <v>0</v>
      </c>
      <c r="AH125">
        <v>0</v>
      </c>
      <c r="AI125">
        <v>0</v>
      </c>
      <c r="AJ125">
        <v>0</v>
      </c>
      <c r="AK125">
        <v>0</v>
      </c>
      <c r="AL125">
        <v>1</v>
      </c>
      <c r="AM125" s="3">
        <f>SUM(tbl_Data[[#This Row],[Amt_Wines]:[Amt_GoldProds]])</f>
        <v>283</v>
      </c>
      <c r="AN125" s="3">
        <v>243</v>
      </c>
      <c r="AO125">
        <v>0</v>
      </c>
      <c r="AP125" t="str" cm="1">
        <f t="array" ref="AP125">_xlfn.IFS(tbl_Data[[#This Row],[marital_Divorced]]=1,"Divorced",tbl_Data[[#This Row],[marital_Married]]=1,"Married",tbl_Data[[#This Row],[marital_Single]]=1,"Single",tbl_Data[[#This Row],[marital_Together]]=1,"Together",tbl_Data[[#This Row],[marital_Widow]]=1,"Widowed")</f>
        <v>Divorced</v>
      </c>
      <c r="AQ125" s="3" t="str">
        <f>IF(tbl_Data[[#This Row],[Marital Status]]=tbl_Data[[#Headers],[Single]],tbl_Data[[#This Row],[Amt_Wines]],"")</f>
        <v/>
      </c>
      <c r="AR125" s="3" t="str">
        <f>IF(tbl_Data[[#This Row],[Marital Status]]=tbl_Data[[#Headers],[Together]],tbl_Data[[#This Row],[Amt_Wines]],"")</f>
        <v/>
      </c>
      <c r="AS125" s="3" t="str">
        <f>IF(tbl_Data[[#This Row],[Marital Status]]=tbl_Data[[#Headers],[Married]],tbl_Data[[#This Row],[Amt_Wines]],"")</f>
        <v/>
      </c>
      <c r="AT125" s="3" t="str">
        <f>IF(tbl_Data[[#This Row],[Marital Status]]=tbl_Data[[#Headers],[Widow]],tbl_Data[[#This Row],[Amt_Wines]],"")</f>
        <v/>
      </c>
      <c r="AU125" s="3">
        <f>IF(tbl_Data[[#This Row],[Marital Status]]=tbl_Data[[#Headers],[Divorced]],tbl_Data[[#This Row],[Amt_Wines]],"")</f>
        <v>182</v>
      </c>
    </row>
    <row r="126" spans="1:47" x14ac:dyDescent="0.45">
      <c r="A126" t="s">
        <v>1282</v>
      </c>
      <c r="B126" s="3">
        <v>65808</v>
      </c>
      <c r="C126">
        <v>1</v>
      </c>
      <c r="D126">
        <v>1</v>
      </c>
      <c r="E126">
        <f t="shared" si="1"/>
        <v>2</v>
      </c>
      <c r="F126">
        <v>1</v>
      </c>
      <c r="G126" s="3">
        <v>155</v>
      </c>
      <c r="H126" s="3">
        <v>7</v>
      </c>
      <c r="I126" s="3">
        <v>80</v>
      </c>
      <c r="J126" s="3">
        <v>13</v>
      </c>
      <c r="K126" s="3">
        <v>7</v>
      </c>
      <c r="L126" s="3">
        <v>10</v>
      </c>
      <c r="M126">
        <v>3</v>
      </c>
      <c r="N126">
        <v>5</v>
      </c>
      <c r="O126">
        <v>1</v>
      </c>
      <c r="P126">
        <v>5</v>
      </c>
      <c r="Q126">
        <v>6</v>
      </c>
      <c r="R126">
        <v>0</v>
      </c>
      <c r="S126">
        <v>0</v>
      </c>
      <c r="T126">
        <v>0</v>
      </c>
      <c r="U126">
        <v>0</v>
      </c>
      <c r="V126">
        <v>0</v>
      </c>
      <c r="W126">
        <v>0</v>
      </c>
      <c r="X126">
        <v>3</v>
      </c>
      <c r="Y126">
        <v>11</v>
      </c>
      <c r="Z126">
        <v>0</v>
      </c>
      <c r="AA126">
        <v>49</v>
      </c>
      <c r="AB126">
        <v>2189</v>
      </c>
      <c r="AC126">
        <v>1</v>
      </c>
      <c r="AD126">
        <v>0</v>
      </c>
      <c r="AE126">
        <v>0</v>
      </c>
      <c r="AF126">
        <v>0</v>
      </c>
      <c r="AG126">
        <v>0</v>
      </c>
      <c r="AH126">
        <v>0</v>
      </c>
      <c r="AI126">
        <v>0</v>
      </c>
      <c r="AJ126">
        <v>0</v>
      </c>
      <c r="AK126">
        <v>0</v>
      </c>
      <c r="AL126">
        <v>1</v>
      </c>
      <c r="AM126" s="3">
        <f>SUM(tbl_Data[[#This Row],[Amt_Wines]:[Amt_GoldProds]])</f>
        <v>272</v>
      </c>
      <c r="AN126" s="3">
        <v>252</v>
      </c>
      <c r="AO126">
        <v>0</v>
      </c>
      <c r="AP126" t="str" cm="1">
        <f t="array" ref="AP126">_xlfn.IFS(tbl_Data[[#This Row],[marital_Divorced]]=1,"Divorced",tbl_Data[[#This Row],[marital_Married]]=1,"Married",tbl_Data[[#This Row],[marital_Single]]=1,"Single",tbl_Data[[#This Row],[marital_Together]]=1,"Together",tbl_Data[[#This Row],[marital_Widow]]=1,"Widowed")</f>
        <v>Divorced</v>
      </c>
      <c r="AQ126" s="3" t="str">
        <f>IF(tbl_Data[[#This Row],[Marital Status]]=tbl_Data[[#Headers],[Single]],tbl_Data[[#This Row],[Amt_Wines]],"")</f>
        <v/>
      </c>
      <c r="AR126" s="3" t="str">
        <f>IF(tbl_Data[[#This Row],[Marital Status]]=tbl_Data[[#Headers],[Together]],tbl_Data[[#This Row],[Amt_Wines]],"")</f>
        <v/>
      </c>
      <c r="AS126" s="3" t="str">
        <f>IF(tbl_Data[[#This Row],[Marital Status]]=tbl_Data[[#Headers],[Married]],tbl_Data[[#This Row],[Amt_Wines]],"")</f>
        <v/>
      </c>
      <c r="AT126" s="3" t="str">
        <f>IF(tbl_Data[[#This Row],[Marital Status]]=tbl_Data[[#Headers],[Widow]],tbl_Data[[#This Row],[Amt_Wines]],"")</f>
        <v/>
      </c>
      <c r="AU126" s="3">
        <f>IF(tbl_Data[[#This Row],[Marital Status]]=tbl_Data[[#Headers],[Divorced]],tbl_Data[[#This Row],[Amt_Wines]],"")</f>
        <v>155</v>
      </c>
    </row>
    <row r="127" spans="1:47" x14ac:dyDescent="0.45">
      <c r="A127" t="s">
        <v>1291</v>
      </c>
      <c r="B127" s="3">
        <v>42873</v>
      </c>
      <c r="C127">
        <v>1</v>
      </c>
      <c r="D127">
        <v>1</v>
      </c>
      <c r="E127">
        <f t="shared" si="1"/>
        <v>2</v>
      </c>
      <c r="F127">
        <v>11</v>
      </c>
      <c r="G127" s="3">
        <v>209</v>
      </c>
      <c r="H127" s="3">
        <v>0</v>
      </c>
      <c r="I127" s="3">
        <v>40</v>
      </c>
      <c r="J127" s="3">
        <v>3</v>
      </c>
      <c r="K127" s="3">
        <v>2</v>
      </c>
      <c r="L127" s="3">
        <v>15</v>
      </c>
      <c r="M127">
        <v>4</v>
      </c>
      <c r="N127">
        <v>6</v>
      </c>
      <c r="O127">
        <v>1</v>
      </c>
      <c r="P127">
        <v>4</v>
      </c>
      <c r="Q127">
        <v>8</v>
      </c>
      <c r="R127">
        <v>0</v>
      </c>
      <c r="S127">
        <v>0</v>
      </c>
      <c r="T127">
        <v>0</v>
      </c>
      <c r="U127">
        <v>0</v>
      </c>
      <c r="V127">
        <v>0</v>
      </c>
      <c r="W127">
        <v>0</v>
      </c>
      <c r="X127">
        <v>3</v>
      </c>
      <c r="Y127">
        <v>11</v>
      </c>
      <c r="Z127">
        <v>0</v>
      </c>
      <c r="AA127">
        <v>70</v>
      </c>
      <c r="AB127">
        <v>2683</v>
      </c>
      <c r="AC127">
        <v>1</v>
      </c>
      <c r="AD127">
        <v>0</v>
      </c>
      <c r="AE127">
        <v>0</v>
      </c>
      <c r="AF127">
        <v>0</v>
      </c>
      <c r="AG127">
        <v>0</v>
      </c>
      <c r="AH127">
        <v>0</v>
      </c>
      <c r="AI127">
        <v>0</v>
      </c>
      <c r="AJ127">
        <v>0</v>
      </c>
      <c r="AK127">
        <v>0</v>
      </c>
      <c r="AL127">
        <v>1</v>
      </c>
      <c r="AM127" s="3">
        <f>SUM(tbl_Data[[#This Row],[Amt_Wines]:[Amt_GoldProds]])</f>
        <v>269</v>
      </c>
      <c r="AN127" s="3">
        <v>239</v>
      </c>
      <c r="AO127">
        <v>0</v>
      </c>
      <c r="AP127" t="str" cm="1">
        <f t="array" ref="AP127">_xlfn.IFS(tbl_Data[[#This Row],[marital_Divorced]]=1,"Divorced",tbl_Data[[#This Row],[marital_Married]]=1,"Married",tbl_Data[[#This Row],[marital_Single]]=1,"Single",tbl_Data[[#This Row],[marital_Together]]=1,"Together",tbl_Data[[#This Row],[marital_Widow]]=1,"Widowed")</f>
        <v>Divorced</v>
      </c>
      <c r="AQ127" s="3" t="str">
        <f>IF(tbl_Data[[#This Row],[Marital Status]]=tbl_Data[[#Headers],[Single]],tbl_Data[[#This Row],[Amt_Wines]],"")</f>
        <v/>
      </c>
      <c r="AR127" s="3" t="str">
        <f>IF(tbl_Data[[#This Row],[Marital Status]]=tbl_Data[[#Headers],[Together]],tbl_Data[[#This Row],[Amt_Wines]],"")</f>
        <v/>
      </c>
      <c r="AS127" s="3" t="str">
        <f>IF(tbl_Data[[#This Row],[Marital Status]]=tbl_Data[[#Headers],[Married]],tbl_Data[[#This Row],[Amt_Wines]],"")</f>
        <v/>
      </c>
      <c r="AT127" s="3" t="str">
        <f>IF(tbl_Data[[#This Row],[Marital Status]]=tbl_Data[[#Headers],[Widow]],tbl_Data[[#This Row],[Amt_Wines]],"")</f>
        <v/>
      </c>
      <c r="AU127" s="3">
        <f>IF(tbl_Data[[#This Row],[Marital Status]]=tbl_Data[[#Headers],[Divorced]],tbl_Data[[#This Row],[Amt_Wines]],"")</f>
        <v>209</v>
      </c>
    </row>
    <row r="128" spans="1:47" x14ac:dyDescent="0.45">
      <c r="A128" t="s">
        <v>1310</v>
      </c>
      <c r="B128" s="3">
        <v>52332</v>
      </c>
      <c r="C128">
        <v>0</v>
      </c>
      <c r="D128">
        <v>0</v>
      </c>
      <c r="E128">
        <f t="shared" si="1"/>
        <v>0</v>
      </c>
      <c r="F128">
        <v>63</v>
      </c>
      <c r="G128" s="3">
        <v>212</v>
      </c>
      <c r="H128" s="3">
        <v>5</v>
      </c>
      <c r="I128" s="3">
        <v>33</v>
      </c>
      <c r="J128" s="3">
        <v>7</v>
      </c>
      <c r="K128" s="3">
        <v>0</v>
      </c>
      <c r="L128" s="3">
        <v>2</v>
      </c>
      <c r="M128">
        <v>1</v>
      </c>
      <c r="N128">
        <v>3</v>
      </c>
      <c r="O128">
        <v>2</v>
      </c>
      <c r="P128">
        <v>6</v>
      </c>
      <c r="Q128">
        <v>4</v>
      </c>
      <c r="R128">
        <v>0</v>
      </c>
      <c r="S128">
        <v>1</v>
      </c>
      <c r="T128">
        <v>0</v>
      </c>
      <c r="U128">
        <v>0</v>
      </c>
      <c r="V128">
        <v>0</v>
      </c>
      <c r="W128">
        <v>0</v>
      </c>
      <c r="X128">
        <v>3</v>
      </c>
      <c r="Y128">
        <v>11</v>
      </c>
      <c r="Z128">
        <v>0</v>
      </c>
      <c r="AA128">
        <v>61</v>
      </c>
      <c r="AB128">
        <v>2464</v>
      </c>
      <c r="AC128">
        <v>1</v>
      </c>
      <c r="AD128">
        <v>0</v>
      </c>
      <c r="AE128">
        <v>0</v>
      </c>
      <c r="AF128">
        <v>0</v>
      </c>
      <c r="AG128">
        <v>0</v>
      </c>
      <c r="AH128">
        <v>0</v>
      </c>
      <c r="AI128">
        <v>0</v>
      </c>
      <c r="AJ128">
        <v>1</v>
      </c>
      <c r="AK128">
        <v>0</v>
      </c>
      <c r="AL128">
        <v>0</v>
      </c>
      <c r="AM128" s="3">
        <f>SUM(tbl_Data[[#This Row],[Amt_Wines]:[Amt_GoldProds]])</f>
        <v>259</v>
      </c>
      <c r="AN128" s="3">
        <v>255</v>
      </c>
      <c r="AO128">
        <v>1</v>
      </c>
      <c r="AP128" t="str" cm="1">
        <f t="array" ref="AP128">_xlfn.IFS(tbl_Data[[#This Row],[marital_Divorced]]=1,"Divorced",tbl_Data[[#This Row],[marital_Married]]=1,"Married",tbl_Data[[#This Row],[marital_Single]]=1,"Single",tbl_Data[[#This Row],[marital_Together]]=1,"Together",tbl_Data[[#This Row],[marital_Widow]]=1,"Widowed")</f>
        <v>Divorced</v>
      </c>
      <c r="AQ128" s="3" t="str">
        <f>IF(tbl_Data[[#This Row],[Marital Status]]=tbl_Data[[#Headers],[Single]],tbl_Data[[#This Row],[Amt_Wines]],"")</f>
        <v/>
      </c>
      <c r="AR128" s="3" t="str">
        <f>IF(tbl_Data[[#This Row],[Marital Status]]=tbl_Data[[#Headers],[Together]],tbl_Data[[#This Row],[Amt_Wines]],"")</f>
        <v/>
      </c>
      <c r="AS128" s="3" t="str">
        <f>IF(tbl_Data[[#This Row],[Marital Status]]=tbl_Data[[#Headers],[Married]],tbl_Data[[#This Row],[Amt_Wines]],"")</f>
        <v/>
      </c>
      <c r="AT128" s="3" t="str">
        <f>IF(tbl_Data[[#This Row],[Marital Status]]=tbl_Data[[#Headers],[Widow]],tbl_Data[[#This Row],[Amt_Wines]],"")</f>
        <v/>
      </c>
      <c r="AU128" s="3">
        <f>IF(tbl_Data[[#This Row],[Marital Status]]=tbl_Data[[#Headers],[Divorced]],tbl_Data[[#This Row],[Amt_Wines]],"")</f>
        <v>212</v>
      </c>
    </row>
    <row r="129" spans="1:47" x14ac:dyDescent="0.45">
      <c r="A129" t="s">
        <v>1330</v>
      </c>
      <c r="B129" s="3">
        <v>49160</v>
      </c>
      <c r="C129">
        <v>0</v>
      </c>
      <c r="D129">
        <v>1</v>
      </c>
      <c r="E129">
        <f t="shared" si="1"/>
        <v>1</v>
      </c>
      <c r="F129">
        <v>29</v>
      </c>
      <c r="G129" s="3">
        <v>122</v>
      </c>
      <c r="H129" s="3">
        <v>21</v>
      </c>
      <c r="I129" s="3">
        <v>43</v>
      </c>
      <c r="J129" s="3">
        <v>25</v>
      </c>
      <c r="K129" s="3">
        <v>10</v>
      </c>
      <c r="L129" s="3">
        <v>15</v>
      </c>
      <c r="M129">
        <v>2</v>
      </c>
      <c r="N129">
        <v>3</v>
      </c>
      <c r="O129">
        <v>1</v>
      </c>
      <c r="P129">
        <v>6</v>
      </c>
      <c r="Q129">
        <v>6</v>
      </c>
      <c r="R129">
        <v>0</v>
      </c>
      <c r="S129">
        <v>0</v>
      </c>
      <c r="T129">
        <v>0</v>
      </c>
      <c r="U129">
        <v>0</v>
      </c>
      <c r="V129">
        <v>0</v>
      </c>
      <c r="W129">
        <v>0</v>
      </c>
      <c r="X129">
        <v>3</v>
      </c>
      <c r="Y129">
        <v>11</v>
      </c>
      <c r="Z129">
        <v>0</v>
      </c>
      <c r="AA129">
        <v>71</v>
      </c>
      <c r="AB129">
        <v>2411</v>
      </c>
      <c r="AC129">
        <v>1</v>
      </c>
      <c r="AD129">
        <v>0</v>
      </c>
      <c r="AE129">
        <v>0</v>
      </c>
      <c r="AF129">
        <v>0</v>
      </c>
      <c r="AG129">
        <v>0</v>
      </c>
      <c r="AH129">
        <v>0</v>
      </c>
      <c r="AI129">
        <v>0</v>
      </c>
      <c r="AJ129">
        <v>1</v>
      </c>
      <c r="AK129">
        <v>0</v>
      </c>
      <c r="AL129">
        <v>0</v>
      </c>
      <c r="AM129" s="3">
        <f>SUM(tbl_Data[[#This Row],[Amt_Wines]:[Amt_GoldProds]])</f>
        <v>236</v>
      </c>
      <c r="AN129" s="3">
        <v>206</v>
      </c>
      <c r="AO129">
        <v>0</v>
      </c>
      <c r="AP129" t="str" cm="1">
        <f t="array" ref="AP129">_xlfn.IFS(tbl_Data[[#This Row],[marital_Divorced]]=1,"Divorced",tbl_Data[[#This Row],[marital_Married]]=1,"Married",tbl_Data[[#This Row],[marital_Single]]=1,"Single",tbl_Data[[#This Row],[marital_Together]]=1,"Together",tbl_Data[[#This Row],[marital_Widow]]=1,"Widowed")</f>
        <v>Divorced</v>
      </c>
      <c r="AQ129" s="3" t="str">
        <f>IF(tbl_Data[[#This Row],[Marital Status]]=tbl_Data[[#Headers],[Single]],tbl_Data[[#This Row],[Amt_Wines]],"")</f>
        <v/>
      </c>
      <c r="AR129" s="3" t="str">
        <f>IF(tbl_Data[[#This Row],[Marital Status]]=tbl_Data[[#Headers],[Together]],tbl_Data[[#This Row],[Amt_Wines]],"")</f>
        <v/>
      </c>
      <c r="AS129" s="3" t="str">
        <f>IF(tbl_Data[[#This Row],[Marital Status]]=tbl_Data[[#Headers],[Married]],tbl_Data[[#This Row],[Amt_Wines]],"")</f>
        <v/>
      </c>
      <c r="AT129" s="3" t="str">
        <f>IF(tbl_Data[[#This Row],[Marital Status]]=tbl_Data[[#Headers],[Widow]],tbl_Data[[#This Row],[Amt_Wines]],"")</f>
        <v/>
      </c>
      <c r="AU129" s="3">
        <f>IF(tbl_Data[[#This Row],[Marital Status]]=tbl_Data[[#Headers],[Divorced]],tbl_Data[[#This Row],[Amt_Wines]],"")</f>
        <v>122</v>
      </c>
    </row>
    <row r="130" spans="1:47" x14ac:dyDescent="0.45">
      <c r="A130" t="s">
        <v>1334</v>
      </c>
      <c r="B130" s="3">
        <v>55282</v>
      </c>
      <c r="C130">
        <v>1</v>
      </c>
      <c r="D130">
        <v>0</v>
      </c>
      <c r="E130">
        <f t="shared" ref="E130:E193" si="2">SUM(_xlfn.SINGLE(Kidhome),_xlfn.SINGLE(Teenhome))</f>
        <v>1</v>
      </c>
      <c r="F130">
        <v>9</v>
      </c>
      <c r="G130" s="3">
        <v>125</v>
      </c>
      <c r="H130" s="3">
        <v>6</v>
      </c>
      <c r="I130" s="3">
        <v>73</v>
      </c>
      <c r="J130" s="3">
        <v>8</v>
      </c>
      <c r="K130" s="3">
        <v>4</v>
      </c>
      <c r="L130" s="3">
        <v>19</v>
      </c>
      <c r="M130">
        <v>1</v>
      </c>
      <c r="N130">
        <v>3</v>
      </c>
      <c r="O130">
        <v>1</v>
      </c>
      <c r="P130">
        <v>6</v>
      </c>
      <c r="Q130">
        <v>4</v>
      </c>
      <c r="R130">
        <v>0</v>
      </c>
      <c r="S130">
        <v>0</v>
      </c>
      <c r="T130">
        <v>0</v>
      </c>
      <c r="U130">
        <v>0</v>
      </c>
      <c r="V130">
        <v>0</v>
      </c>
      <c r="W130">
        <v>0</v>
      </c>
      <c r="X130">
        <v>3</v>
      </c>
      <c r="Y130">
        <v>11</v>
      </c>
      <c r="Z130">
        <v>0</v>
      </c>
      <c r="AA130">
        <v>50</v>
      </c>
      <c r="AB130">
        <v>2357</v>
      </c>
      <c r="AC130">
        <v>1</v>
      </c>
      <c r="AD130">
        <v>0</v>
      </c>
      <c r="AE130">
        <v>0</v>
      </c>
      <c r="AF130">
        <v>0</v>
      </c>
      <c r="AG130">
        <v>0</v>
      </c>
      <c r="AH130">
        <v>0</v>
      </c>
      <c r="AI130">
        <v>0</v>
      </c>
      <c r="AJ130">
        <v>0</v>
      </c>
      <c r="AK130">
        <v>1</v>
      </c>
      <c r="AL130">
        <v>0</v>
      </c>
      <c r="AM130" s="3">
        <f>SUM(tbl_Data[[#This Row],[Amt_Wines]:[Amt_GoldProds]])</f>
        <v>235</v>
      </c>
      <c r="AN130" s="3">
        <v>197</v>
      </c>
      <c r="AO130">
        <v>0</v>
      </c>
      <c r="AP130" t="str" cm="1">
        <f t="array" ref="AP130">_xlfn.IFS(tbl_Data[[#This Row],[marital_Divorced]]=1,"Divorced",tbl_Data[[#This Row],[marital_Married]]=1,"Married",tbl_Data[[#This Row],[marital_Single]]=1,"Single",tbl_Data[[#This Row],[marital_Together]]=1,"Together",tbl_Data[[#This Row],[marital_Widow]]=1,"Widowed")</f>
        <v>Divorced</v>
      </c>
      <c r="AQ130" s="3" t="str">
        <f>IF(tbl_Data[[#This Row],[Marital Status]]=tbl_Data[[#Headers],[Single]],tbl_Data[[#This Row],[Amt_Wines]],"")</f>
        <v/>
      </c>
      <c r="AR130" s="3" t="str">
        <f>IF(tbl_Data[[#This Row],[Marital Status]]=tbl_Data[[#Headers],[Together]],tbl_Data[[#This Row],[Amt_Wines]],"")</f>
        <v/>
      </c>
      <c r="AS130" s="3" t="str">
        <f>IF(tbl_Data[[#This Row],[Marital Status]]=tbl_Data[[#Headers],[Married]],tbl_Data[[#This Row],[Amt_Wines]],"")</f>
        <v/>
      </c>
      <c r="AT130" s="3" t="str">
        <f>IF(tbl_Data[[#This Row],[Marital Status]]=tbl_Data[[#Headers],[Widow]],tbl_Data[[#This Row],[Amt_Wines]],"")</f>
        <v/>
      </c>
      <c r="AU130" s="3">
        <f>IF(tbl_Data[[#This Row],[Marital Status]]=tbl_Data[[#Headers],[Divorced]],tbl_Data[[#This Row],[Amt_Wines]],"")</f>
        <v>125</v>
      </c>
    </row>
    <row r="131" spans="1:47" x14ac:dyDescent="0.45">
      <c r="A131" t="s">
        <v>1348</v>
      </c>
      <c r="B131" s="3">
        <v>46390</v>
      </c>
      <c r="C131">
        <v>0</v>
      </c>
      <c r="D131">
        <v>1</v>
      </c>
      <c r="E131">
        <f t="shared" si="2"/>
        <v>1</v>
      </c>
      <c r="F131">
        <v>56</v>
      </c>
      <c r="G131" s="3">
        <v>95</v>
      </c>
      <c r="H131" s="3">
        <v>14</v>
      </c>
      <c r="I131" s="3">
        <v>64</v>
      </c>
      <c r="J131" s="3">
        <v>2</v>
      </c>
      <c r="K131" s="3">
        <v>9</v>
      </c>
      <c r="L131" s="3">
        <v>38</v>
      </c>
      <c r="M131">
        <v>1</v>
      </c>
      <c r="N131">
        <v>4</v>
      </c>
      <c r="O131">
        <v>2</v>
      </c>
      <c r="P131">
        <v>3</v>
      </c>
      <c r="Q131">
        <v>7</v>
      </c>
      <c r="R131">
        <v>0</v>
      </c>
      <c r="S131">
        <v>0</v>
      </c>
      <c r="T131">
        <v>0</v>
      </c>
      <c r="U131">
        <v>0</v>
      </c>
      <c r="V131">
        <v>0</v>
      </c>
      <c r="W131">
        <v>0</v>
      </c>
      <c r="X131">
        <v>3</v>
      </c>
      <c r="Y131">
        <v>11</v>
      </c>
      <c r="Z131">
        <v>0</v>
      </c>
      <c r="AA131">
        <v>65</v>
      </c>
      <c r="AB131">
        <v>2214</v>
      </c>
      <c r="AC131">
        <v>1</v>
      </c>
      <c r="AD131">
        <v>0</v>
      </c>
      <c r="AE131">
        <v>0</v>
      </c>
      <c r="AF131">
        <v>0</v>
      </c>
      <c r="AG131">
        <v>0</v>
      </c>
      <c r="AH131">
        <v>0</v>
      </c>
      <c r="AI131">
        <v>0</v>
      </c>
      <c r="AJ131">
        <v>0</v>
      </c>
      <c r="AK131">
        <v>1</v>
      </c>
      <c r="AL131">
        <v>0</v>
      </c>
      <c r="AM131" s="3">
        <f>SUM(tbl_Data[[#This Row],[Amt_Wines]:[Amt_GoldProds]])</f>
        <v>222</v>
      </c>
      <c r="AN131" s="3">
        <v>146</v>
      </c>
      <c r="AO131">
        <v>0</v>
      </c>
      <c r="AP131" t="str" cm="1">
        <f t="array" ref="AP131">_xlfn.IFS(tbl_Data[[#This Row],[marital_Divorced]]=1,"Divorced",tbl_Data[[#This Row],[marital_Married]]=1,"Married",tbl_Data[[#This Row],[marital_Single]]=1,"Single",tbl_Data[[#This Row],[marital_Together]]=1,"Together",tbl_Data[[#This Row],[marital_Widow]]=1,"Widowed")</f>
        <v>Divorced</v>
      </c>
      <c r="AQ131" s="3" t="str">
        <f>IF(tbl_Data[[#This Row],[Marital Status]]=tbl_Data[[#Headers],[Single]],tbl_Data[[#This Row],[Amt_Wines]],"")</f>
        <v/>
      </c>
      <c r="AR131" s="3" t="str">
        <f>IF(tbl_Data[[#This Row],[Marital Status]]=tbl_Data[[#Headers],[Together]],tbl_Data[[#This Row],[Amt_Wines]],"")</f>
        <v/>
      </c>
      <c r="AS131" s="3" t="str">
        <f>IF(tbl_Data[[#This Row],[Marital Status]]=tbl_Data[[#Headers],[Married]],tbl_Data[[#This Row],[Amt_Wines]],"")</f>
        <v/>
      </c>
      <c r="AT131" s="3" t="str">
        <f>IF(tbl_Data[[#This Row],[Marital Status]]=tbl_Data[[#Headers],[Widow]],tbl_Data[[#This Row],[Amt_Wines]],"")</f>
        <v/>
      </c>
      <c r="AU131" s="3">
        <f>IF(tbl_Data[[#This Row],[Marital Status]]=tbl_Data[[#Headers],[Divorced]],tbl_Data[[#This Row],[Amt_Wines]],"")</f>
        <v>95</v>
      </c>
    </row>
    <row r="132" spans="1:47" x14ac:dyDescent="0.45">
      <c r="A132" t="s">
        <v>1367</v>
      </c>
      <c r="B132" s="3">
        <v>54137</v>
      </c>
      <c r="C132">
        <v>0</v>
      </c>
      <c r="D132">
        <v>1</v>
      </c>
      <c r="E132">
        <f t="shared" si="2"/>
        <v>1</v>
      </c>
      <c r="F132">
        <v>46</v>
      </c>
      <c r="G132" s="3">
        <v>171</v>
      </c>
      <c r="H132" s="3">
        <v>0</v>
      </c>
      <c r="I132" s="3">
        <v>11</v>
      </c>
      <c r="J132" s="3">
        <v>0</v>
      </c>
      <c r="K132" s="3">
        <v>1</v>
      </c>
      <c r="L132" s="3">
        <v>20</v>
      </c>
      <c r="M132">
        <v>2</v>
      </c>
      <c r="N132">
        <v>4</v>
      </c>
      <c r="O132">
        <v>1</v>
      </c>
      <c r="P132">
        <v>4</v>
      </c>
      <c r="Q132">
        <v>6</v>
      </c>
      <c r="R132">
        <v>0</v>
      </c>
      <c r="S132">
        <v>0</v>
      </c>
      <c r="T132">
        <v>0</v>
      </c>
      <c r="U132">
        <v>0</v>
      </c>
      <c r="V132">
        <v>0</v>
      </c>
      <c r="W132">
        <v>0</v>
      </c>
      <c r="X132">
        <v>3</v>
      </c>
      <c r="Y132">
        <v>11</v>
      </c>
      <c r="Z132">
        <v>0</v>
      </c>
      <c r="AA132">
        <v>50</v>
      </c>
      <c r="AB132">
        <v>2476</v>
      </c>
      <c r="AC132">
        <v>1</v>
      </c>
      <c r="AD132">
        <v>0</v>
      </c>
      <c r="AE132">
        <v>0</v>
      </c>
      <c r="AF132">
        <v>0</v>
      </c>
      <c r="AG132">
        <v>0</v>
      </c>
      <c r="AH132">
        <v>0</v>
      </c>
      <c r="AI132">
        <v>0</v>
      </c>
      <c r="AJ132">
        <v>1</v>
      </c>
      <c r="AK132">
        <v>0</v>
      </c>
      <c r="AL132">
        <v>0</v>
      </c>
      <c r="AM132" s="3">
        <f>SUM(tbl_Data[[#This Row],[Amt_Wines]:[Amt_GoldProds]])</f>
        <v>203</v>
      </c>
      <c r="AN132" s="3">
        <v>163</v>
      </c>
      <c r="AO132">
        <v>0</v>
      </c>
      <c r="AP132" t="str" cm="1">
        <f t="array" ref="AP132">_xlfn.IFS(tbl_Data[[#This Row],[marital_Divorced]]=1,"Divorced",tbl_Data[[#This Row],[marital_Married]]=1,"Married",tbl_Data[[#This Row],[marital_Single]]=1,"Single",tbl_Data[[#This Row],[marital_Together]]=1,"Together",tbl_Data[[#This Row],[marital_Widow]]=1,"Widowed")</f>
        <v>Divorced</v>
      </c>
      <c r="AQ132" s="3" t="str">
        <f>IF(tbl_Data[[#This Row],[Marital Status]]=tbl_Data[[#Headers],[Single]],tbl_Data[[#This Row],[Amt_Wines]],"")</f>
        <v/>
      </c>
      <c r="AR132" s="3" t="str">
        <f>IF(tbl_Data[[#This Row],[Marital Status]]=tbl_Data[[#Headers],[Together]],tbl_Data[[#This Row],[Amt_Wines]],"")</f>
        <v/>
      </c>
      <c r="AS132" s="3" t="str">
        <f>IF(tbl_Data[[#This Row],[Marital Status]]=tbl_Data[[#Headers],[Married]],tbl_Data[[#This Row],[Amt_Wines]],"")</f>
        <v/>
      </c>
      <c r="AT132" s="3" t="str">
        <f>IF(tbl_Data[[#This Row],[Marital Status]]=tbl_Data[[#Headers],[Widow]],tbl_Data[[#This Row],[Amt_Wines]],"")</f>
        <v/>
      </c>
      <c r="AU132" s="3">
        <f>IF(tbl_Data[[#This Row],[Marital Status]]=tbl_Data[[#Headers],[Divorced]],tbl_Data[[#This Row],[Amt_Wines]],"")</f>
        <v>171</v>
      </c>
    </row>
    <row r="133" spans="1:47" x14ac:dyDescent="0.45">
      <c r="A133" t="s">
        <v>1377</v>
      </c>
      <c r="B133" s="3">
        <v>42618</v>
      </c>
      <c r="C133">
        <v>1</v>
      </c>
      <c r="D133">
        <v>0</v>
      </c>
      <c r="E133">
        <f t="shared" si="2"/>
        <v>1</v>
      </c>
      <c r="F133">
        <v>92</v>
      </c>
      <c r="G133" s="3">
        <v>76</v>
      </c>
      <c r="H133" s="3">
        <v>14</v>
      </c>
      <c r="I133" s="3">
        <v>74</v>
      </c>
      <c r="J133" s="3">
        <v>13</v>
      </c>
      <c r="K133" s="3">
        <v>5</v>
      </c>
      <c r="L133" s="3">
        <v>10</v>
      </c>
      <c r="M133">
        <v>2</v>
      </c>
      <c r="N133">
        <v>5</v>
      </c>
      <c r="O133">
        <v>0</v>
      </c>
      <c r="P133">
        <v>4</v>
      </c>
      <c r="Q133">
        <v>8</v>
      </c>
      <c r="R133">
        <v>0</v>
      </c>
      <c r="S133">
        <v>0</v>
      </c>
      <c r="T133">
        <v>0</v>
      </c>
      <c r="U133">
        <v>0</v>
      </c>
      <c r="V133">
        <v>0</v>
      </c>
      <c r="W133">
        <v>0</v>
      </c>
      <c r="X133">
        <v>3</v>
      </c>
      <c r="Y133">
        <v>11</v>
      </c>
      <c r="Z133">
        <v>0</v>
      </c>
      <c r="AA133">
        <v>48</v>
      </c>
      <c r="AB133">
        <v>2422</v>
      </c>
      <c r="AC133">
        <v>1</v>
      </c>
      <c r="AD133">
        <v>0</v>
      </c>
      <c r="AE133">
        <v>0</v>
      </c>
      <c r="AF133">
        <v>0</v>
      </c>
      <c r="AG133">
        <v>0</v>
      </c>
      <c r="AH133">
        <v>0</v>
      </c>
      <c r="AI133">
        <v>0</v>
      </c>
      <c r="AJ133">
        <v>0</v>
      </c>
      <c r="AK133">
        <v>1</v>
      </c>
      <c r="AL133">
        <v>0</v>
      </c>
      <c r="AM133" s="3">
        <f>SUM(tbl_Data[[#This Row],[Amt_Wines]:[Amt_GoldProds]])</f>
        <v>192</v>
      </c>
      <c r="AN133" s="3">
        <v>172</v>
      </c>
      <c r="AO133">
        <v>0</v>
      </c>
      <c r="AP133" t="str" cm="1">
        <f t="array" ref="AP133">_xlfn.IFS(tbl_Data[[#This Row],[marital_Divorced]]=1,"Divorced",tbl_Data[[#This Row],[marital_Married]]=1,"Married",tbl_Data[[#This Row],[marital_Single]]=1,"Single",tbl_Data[[#This Row],[marital_Together]]=1,"Together",tbl_Data[[#This Row],[marital_Widow]]=1,"Widowed")</f>
        <v>Divorced</v>
      </c>
      <c r="AQ133" s="3" t="str">
        <f>IF(tbl_Data[[#This Row],[Marital Status]]=tbl_Data[[#Headers],[Single]],tbl_Data[[#This Row],[Amt_Wines]],"")</f>
        <v/>
      </c>
      <c r="AR133" s="3" t="str">
        <f>IF(tbl_Data[[#This Row],[Marital Status]]=tbl_Data[[#Headers],[Together]],tbl_Data[[#This Row],[Amt_Wines]],"")</f>
        <v/>
      </c>
      <c r="AS133" s="3" t="str">
        <f>IF(tbl_Data[[#This Row],[Marital Status]]=tbl_Data[[#Headers],[Married]],tbl_Data[[#This Row],[Amt_Wines]],"")</f>
        <v/>
      </c>
      <c r="AT133" s="3" t="str">
        <f>IF(tbl_Data[[#This Row],[Marital Status]]=tbl_Data[[#Headers],[Widow]],tbl_Data[[#This Row],[Amt_Wines]],"")</f>
        <v/>
      </c>
      <c r="AU133" s="3">
        <f>IF(tbl_Data[[#This Row],[Marital Status]]=tbl_Data[[#Headers],[Divorced]],tbl_Data[[#This Row],[Amt_Wines]],"")</f>
        <v>76</v>
      </c>
    </row>
    <row r="134" spans="1:47" x14ac:dyDescent="0.45">
      <c r="A134" t="s">
        <v>1380</v>
      </c>
      <c r="B134" s="3">
        <v>44421</v>
      </c>
      <c r="C134">
        <v>1</v>
      </c>
      <c r="D134">
        <v>1</v>
      </c>
      <c r="E134">
        <f t="shared" si="2"/>
        <v>2</v>
      </c>
      <c r="F134">
        <v>53</v>
      </c>
      <c r="G134" s="3">
        <v>110</v>
      </c>
      <c r="H134" s="3">
        <v>5</v>
      </c>
      <c r="I134" s="3">
        <v>59</v>
      </c>
      <c r="J134" s="3">
        <v>7</v>
      </c>
      <c r="K134" s="3">
        <v>1</v>
      </c>
      <c r="L134" s="3">
        <v>7</v>
      </c>
      <c r="M134">
        <v>5</v>
      </c>
      <c r="N134">
        <v>5</v>
      </c>
      <c r="O134">
        <v>0</v>
      </c>
      <c r="P134">
        <v>4</v>
      </c>
      <c r="Q134">
        <v>8</v>
      </c>
      <c r="R134">
        <v>0</v>
      </c>
      <c r="S134">
        <v>0</v>
      </c>
      <c r="T134">
        <v>0</v>
      </c>
      <c r="U134">
        <v>0</v>
      </c>
      <c r="V134">
        <v>0</v>
      </c>
      <c r="W134">
        <v>0</v>
      </c>
      <c r="X134">
        <v>3</v>
      </c>
      <c r="Y134">
        <v>11</v>
      </c>
      <c r="Z134">
        <v>0</v>
      </c>
      <c r="AA134">
        <v>49</v>
      </c>
      <c r="AB134">
        <v>2658</v>
      </c>
      <c r="AC134">
        <v>1</v>
      </c>
      <c r="AD134">
        <v>0</v>
      </c>
      <c r="AE134">
        <v>0</v>
      </c>
      <c r="AF134">
        <v>0</v>
      </c>
      <c r="AG134">
        <v>0</v>
      </c>
      <c r="AH134">
        <v>0</v>
      </c>
      <c r="AI134">
        <v>0</v>
      </c>
      <c r="AJ134">
        <v>1</v>
      </c>
      <c r="AK134">
        <v>0</v>
      </c>
      <c r="AL134">
        <v>0</v>
      </c>
      <c r="AM134" s="3">
        <f>SUM(tbl_Data[[#This Row],[Amt_Wines]:[Amt_GoldProds]])</f>
        <v>189</v>
      </c>
      <c r="AN134" s="3">
        <v>175</v>
      </c>
      <c r="AO134">
        <v>0</v>
      </c>
      <c r="AP134" t="str" cm="1">
        <f t="array" ref="AP134">_xlfn.IFS(tbl_Data[[#This Row],[marital_Divorced]]=1,"Divorced",tbl_Data[[#This Row],[marital_Married]]=1,"Married",tbl_Data[[#This Row],[marital_Single]]=1,"Single",tbl_Data[[#This Row],[marital_Together]]=1,"Together",tbl_Data[[#This Row],[marital_Widow]]=1,"Widowed")</f>
        <v>Divorced</v>
      </c>
      <c r="AQ134" s="3" t="str">
        <f>IF(tbl_Data[[#This Row],[Marital Status]]=tbl_Data[[#Headers],[Single]],tbl_Data[[#This Row],[Amt_Wines]],"")</f>
        <v/>
      </c>
      <c r="AR134" s="3" t="str">
        <f>IF(tbl_Data[[#This Row],[Marital Status]]=tbl_Data[[#Headers],[Together]],tbl_Data[[#This Row],[Amt_Wines]],"")</f>
        <v/>
      </c>
      <c r="AS134" s="3" t="str">
        <f>IF(tbl_Data[[#This Row],[Marital Status]]=tbl_Data[[#Headers],[Married]],tbl_Data[[#This Row],[Amt_Wines]],"")</f>
        <v/>
      </c>
      <c r="AT134" s="3" t="str">
        <f>IF(tbl_Data[[#This Row],[Marital Status]]=tbl_Data[[#Headers],[Widow]],tbl_Data[[#This Row],[Amt_Wines]],"")</f>
        <v/>
      </c>
      <c r="AU134" s="3">
        <f>IF(tbl_Data[[#This Row],[Marital Status]]=tbl_Data[[#Headers],[Divorced]],tbl_Data[[#This Row],[Amt_Wines]],"")</f>
        <v>110</v>
      </c>
    </row>
    <row r="135" spans="1:47" x14ac:dyDescent="0.45">
      <c r="A135" t="s">
        <v>1383</v>
      </c>
      <c r="B135" s="3">
        <v>41335</v>
      </c>
      <c r="C135">
        <v>1</v>
      </c>
      <c r="D135">
        <v>0</v>
      </c>
      <c r="E135">
        <f t="shared" si="2"/>
        <v>1</v>
      </c>
      <c r="F135">
        <v>24</v>
      </c>
      <c r="G135" s="3">
        <v>112</v>
      </c>
      <c r="H135" s="3">
        <v>19</v>
      </c>
      <c r="I135" s="3">
        <v>21</v>
      </c>
      <c r="J135" s="3">
        <v>16</v>
      </c>
      <c r="K135" s="3">
        <v>14</v>
      </c>
      <c r="L135" s="3">
        <v>5</v>
      </c>
      <c r="M135">
        <v>3</v>
      </c>
      <c r="N135">
        <v>4</v>
      </c>
      <c r="O135">
        <v>1</v>
      </c>
      <c r="P135">
        <v>4</v>
      </c>
      <c r="Q135">
        <v>7</v>
      </c>
      <c r="R135">
        <v>0</v>
      </c>
      <c r="S135">
        <v>0</v>
      </c>
      <c r="T135">
        <v>0</v>
      </c>
      <c r="U135">
        <v>0</v>
      </c>
      <c r="V135">
        <v>0</v>
      </c>
      <c r="W135">
        <v>0</v>
      </c>
      <c r="X135">
        <v>3</v>
      </c>
      <c r="Y135">
        <v>11</v>
      </c>
      <c r="Z135">
        <v>0</v>
      </c>
      <c r="AA135">
        <v>52</v>
      </c>
      <c r="AB135">
        <v>2344</v>
      </c>
      <c r="AC135">
        <v>1</v>
      </c>
      <c r="AD135">
        <v>0</v>
      </c>
      <c r="AE135">
        <v>0</v>
      </c>
      <c r="AF135">
        <v>0</v>
      </c>
      <c r="AG135">
        <v>0</v>
      </c>
      <c r="AH135">
        <v>0</v>
      </c>
      <c r="AI135">
        <v>0</v>
      </c>
      <c r="AJ135">
        <v>0</v>
      </c>
      <c r="AK135">
        <v>1</v>
      </c>
      <c r="AL135">
        <v>0</v>
      </c>
      <c r="AM135" s="3">
        <f>SUM(tbl_Data[[#This Row],[Amt_Wines]:[Amt_GoldProds]])</f>
        <v>187</v>
      </c>
      <c r="AN135" s="3">
        <v>177</v>
      </c>
      <c r="AO135">
        <v>0</v>
      </c>
      <c r="AP135" t="str" cm="1">
        <f t="array" ref="AP135">_xlfn.IFS(tbl_Data[[#This Row],[marital_Divorced]]=1,"Divorced",tbl_Data[[#This Row],[marital_Married]]=1,"Married",tbl_Data[[#This Row],[marital_Single]]=1,"Single",tbl_Data[[#This Row],[marital_Together]]=1,"Together",tbl_Data[[#This Row],[marital_Widow]]=1,"Widowed")</f>
        <v>Divorced</v>
      </c>
      <c r="AQ135" s="3" t="str">
        <f>IF(tbl_Data[[#This Row],[Marital Status]]=tbl_Data[[#Headers],[Single]],tbl_Data[[#This Row],[Amt_Wines]],"")</f>
        <v/>
      </c>
      <c r="AR135" s="3" t="str">
        <f>IF(tbl_Data[[#This Row],[Marital Status]]=tbl_Data[[#Headers],[Together]],tbl_Data[[#This Row],[Amt_Wines]],"")</f>
        <v/>
      </c>
      <c r="AS135" s="3" t="str">
        <f>IF(tbl_Data[[#This Row],[Marital Status]]=tbl_Data[[#Headers],[Married]],tbl_Data[[#This Row],[Amt_Wines]],"")</f>
        <v/>
      </c>
      <c r="AT135" s="3" t="str">
        <f>IF(tbl_Data[[#This Row],[Marital Status]]=tbl_Data[[#Headers],[Widow]],tbl_Data[[#This Row],[Amt_Wines]],"")</f>
        <v/>
      </c>
      <c r="AU135" s="3">
        <f>IF(tbl_Data[[#This Row],[Marital Status]]=tbl_Data[[#Headers],[Divorced]],tbl_Data[[#This Row],[Amt_Wines]],"")</f>
        <v>112</v>
      </c>
    </row>
    <row r="136" spans="1:47" x14ac:dyDescent="0.45">
      <c r="A136" t="s">
        <v>1387</v>
      </c>
      <c r="B136" s="3">
        <v>62637</v>
      </c>
      <c r="C136">
        <v>0</v>
      </c>
      <c r="D136">
        <v>1</v>
      </c>
      <c r="E136">
        <f t="shared" si="2"/>
        <v>1</v>
      </c>
      <c r="F136">
        <v>76</v>
      </c>
      <c r="G136" s="3">
        <v>104</v>
      </c>
      <c r="H136" s="3">
        <v>12</v>
      </c>
      <c r="I136" s="3">
        <v>48</v>
      </c>
      <c r="J136" s="3">
        <v>4</v>
      </c>
      <c r="K136" s="3">
        <v>12</v>
      </c>
      <c r="L136" s="3">
        <v>5</v>
      </c>
      <c r="M136">
        <v>1</v>
      </c>
      <c r="N136">
        <v>2</v>
      </c>
      <c r="O136">
        <v>2</v>
      </c>
      <c r="P136">
        <v>5</v>
      </c>
      <c r="Q136">
        <v>2</v>
      </c>
      <c r="R136">
        <v>0</v>
      </c>
      <c r="S136">
        <v>0</v>
      </c>
      <c r="T136">
        <v>0</v>
      </c>
      <c r="U136">
        <v>0</v>
      </c>
      <c r="V136">
        <v>0</v>
      </c>
      <c r="W136">
        <v>0</v>
      </c>
      <c r="X136">
        <v>3</v>
      </c>
      <c r="Y136">
        <v>11</v>
      </c>
      <c r="Z136">
        <v>0</v>
      </c>
      <c r="AA136">
        <v>66</v>
      </c>
      <c r="AB136">
        <v>2279</v>
      </c>
      <c r="AC136">
        <v>1</v>
      </c>
      <c r="AD136">
        <v>0</v>
      </c>
      <c r="AE136">
        <v>0</v>
      </c>
      <c r="AF136">
        <v>0</v>
      </c>
      <c r="AG136">
        <v>0</v>
      </c>
      <c r="AH136">
        <v>0</v>
      </c>
      <c r="AI136">
        <v>0</v>
      </c>
      <c r="AJ136">
        <v>0</v>
      </c>
      <c r="AK136">
        <v>1</v>
      </c>
      <c r="AL136">
        <v>0</v>
      </c>
      <c r="AM136" s="3">
        <f>SUM(tbl_Data[[#This Row],[Amt_Wines]:[Amt_GoldProds]])</f>
        <v>185</v>
      </c>
      <c r="AN136" s="3">
        <v>175</v>
      </c>
      <c r="AO136">
        <v>0</v>
      </c>
      <c r="AP136" t="str" cm="1">
        <f t="array" ref="AP136">_xlfn.IFS(tbl_Data[[#This Row],[marital_Divorced]]=1,"Divorced",tbl_Data[[#This Row],[marital_Married]]=1,"Married",tbl_Data[[#This Row],[marital_Single]]=1,"Single",tbl_Data[[#This Row],[marital_Together]]=1,"Together",tbl_Data[[#This Row],[marital_Widow]]=1,"Widowed")</f>
        <v>Divorced</v>
      </c>
      <c r="AQ136" s="3" t="str">
        <f>IF(tbl_Data[[#This Row],[Marital Status]]=tbl_Data[[#Headers],[Single]],tbl_Data[[#This Row],[Amt_Wines]],"")</f>
        <v/>
      </c>
      <c r="AR136" s="3" t="str">
        <f>IF(tbl_Data[[#This Row],[Marital Status]]=tbl_Data[[#Headers],[Together]],tbl_Data[[#This Row],[Amt_Wines]],"")</f>
        <v/>
      </c>
      <c r="AS136" s="3" t="str">
        <f>IF(tbl_Data[[#This Row],[Marital Status]]=tbl_Data[[#Headers],[Married]],tbl_Data[[#This Row],[Amt_Wines]],"")</f>
        <v/>
      </c>
      <c r="AT136" s="3" t="str">
        <f>IF(tbl_Data[[#This Row],[Marital Status]]=tbl_Data[[#Headers],[Widow]],tbl_Data[[#This Row],[Amt_Wines]],"")</f>
        <v/>
      </c>
      <c r="AU136" s="3">
        <f>IF(tbl_Data[[#This Row],[Marital Status]]=tbl_Data[[#Headers],[Divorced]],tbl_Data[[#This Row],[Amt_Wines]],"")</f>
        <v>104</v>
      </c>
    </row>
    <row r="137" spans="1:47" x14ac:dyDescent="0.45">
      <c r="A137" t="s">
        <v>1395</v>
      </c>
      <c r="B137" s="3">
        <v>43300</v>
      </c>
      <c r="C137">
        <v>0</v>
      </c>
      <c r="D137">
        <v>1</v>
      </c>
      <c r="E137">
        <f t="shared" si="2"/>
        <v>1</v>
      </c>
      <c r="F137">
        <v>87</v>
      </c>
      <c r="G137" s="3">
        <v>91</v>
      </c>
      <c r="H137" s="3">
        <v>3</v>
      </c>
      <c r="I137" s="3">
        <v>52</v>
      </c>
      <c r="J137" s="3">
        <v>2</v>
      </c>
      <c r="K137" s="3">
        <v>1</v>
      </c>
      <c r="L137" s="3">
        <v>31</v>
      </c>
      <c r="M137">
        <v>3</v>
      </c>
      <c r="N137">
        <v>4</v>
      </c>
      <c r="O137">
        <v>0</v>
      </c>
      <c r="P137">
        <v>4</v>
      </c>
      <c r="Q137">
        <v>8</v>
      </c>
      <c r="R137">
        <v>0</v>
      </c>
      <c r="S137">
        <v>0</v>
      </c>
      <c r="T137">
        <v>0</v>
      </c>
      <c r="U137">
        <v>0</v>
      </c>
      <c r="V137">
        <v>0</v>
      </c>
      <c r="W137">
        <v>0</v>
      </c>
      <c r="X137">
        <v>3</v>
      </c>
      <c r="Y137">
        <v>11</v>
      </c>
      <c r="Z137">
        <v>1</v>
      </c>
      <c r="AA137">
        <v>49</v>
      </c>
      <c r="AB137">
        <v>2783</v>
      </c>
      <c r="AC137">
        <v>1</v>
      </c>
      <c r="AD137">
        <v>0</v>
      </c>
      <c r="AE137">
        <v>0</v>
      </c>
      <c r="AF137">
        <v>0</v>
      </c>
      <c r="AG137">
        <v>0</v>
      </c>
      <c r="AH137">
        <v>0</v>
      </c>
      <c r="AI137">
        <v>0</v>
      </c>
      <c r="AJ137">
        <v>1</v>
      </c>
      <c r="AK137">
        <v>0</v>
      </c>
      <c r="AL137">
        <v>0</v>
      </c>
      <c r="AM137" s="3">
        <f>SUM(tbl_Data[[#This Row],[Amt_Wines]:[Amt_GoldProds]])</f>
        <v>180</v>
      </c>
      <c r="AN137" s="3">
        <v>118</v>
      </c>
      <c r="AO137">
        <v>0</v>
      </c>
      <c r="AP137" t="str" cm="1">
        <f t="array" ref="AP137">_xlfn.IFS(tbl_Data[[#This Row],[marital_Divorced]]=1,"Divorced",tbl_Data[[#This Row],[marital_Married]]=1,"Married",tbl_Data[[#This Row],[marital_Single]]=1,"Single",tbl_Data[[#This Row],[marital_Together]]=1,"Together",tbl_Data[[#This Row],[marital_Widow]]=1,"Widowed")</f>
        <v>Divorced</v>
      </c>
      <c r="AQ137" s="3" t="str">
        <f>IF(tbl_Data[[#This Row],[Marital Status]]=tbl_Data[[#Headers],[Single]],tbl_Data[[#This Row],[Amt_Wines]],"")</f>
        <v/>
      </c>
      <c r="AR137" s="3" t="str">
        <f>IF(tbl_Data[[#This Row],[Marital Status]]=tbl_Data[[#Headers],[Together]],tbl_Data[[#This Row],[Amt_Wines]],"")</f>
        <v/>
      </c>
      <c r="AS137" s="3" t="str">
        <f>IF(tbl_Data[[#This Row],[Marital Status]]=tbl_Data[[#Headers],[Married]],tbl_Data[[#This Row],[Amt_Wines]],"")</f>
        <v/>
      </c>
      <c r="AT137" s="3" t="str">
        <f>IF(tbl_Data[[#This Row],[Marital Status]]=tbl_Data[[#Headers],[Widow]],tbl_Data[[#This Row],[Amt_Wines]],"")</f>
        <v/>
      </c>
      <c r="AU137" s="3">
        <f>IF(tbl_Data[[#This Row],[Marital Status]]=tbl_Data[[#Headers],[Divorced]],tbl_Data[[#This Row],[Amt_Wines]],"")</f>
        <v>91</v>
      </c>
    </row>
    <row r="138" spans="1:47" x14ac:dyDescent="0.45">
      <c r="A138" t="s">
        <v>1396</v>
      </c>
      <c r="B138" s="3">
        <v>29435</v>
      </c>
      <c r="C138">
        <v>1</v>
      </c>
      <c r="D138">
        <v>1</v>
      </c>
      <c r="E138">
        <f t="shared" si="2"/>
        <v>2</v>
      </c>
      <c r="F138">
        <v>11</v>
      </c>
      <c r="G138" s="3">
        <v>70</v>
      </c>
      <c r="H138" s="3">
        <v>3</v>
      </c>
      <c r="I138" s="3">
        <v>37</v>
      </c>
      <c r="J138" s="3">
        <v>4</v>
      </c>
      <c r="K138" s="3">
        <v>2</v>
      </c>
      <c r="L138" s="3">
        <v>64</v>
      </c>
      <c r="M138">
        <v>4</v>
      </c>
      <c r="N138">
        <v>3</v>
      </c>
      <c r="O138">
        <v>2</v>
      </c>
      <c r="P138">
        <v>2</v>
      </c>
      <c r="Q138">
        <v>9</v>
      </c>
      <c r="R138">
        <v>0</v>
      </c>
      <c r="S138">
        <v>0</v>
      </c>
      <c r="T138">
        <v>0</v>
      </c>
      <c r="U138">
        <v>0</v>
      </c>
      <c r="V138">
        <v>0</v>
      </c>
      <c r="W138">
        <v>0</v>
      </c>
      <c r="X138">
        <v>3</v>
      </c>
      <c r="Y138">
        <v>11</v>
      </c>
      <c r="Z138">
        <v>1</v>
      </c>
      <c r="AA138">
        <v>54</v>
      </c>
      <c r="AB138">
        <v>2851</v>
      </c>
      <c r="AC138">
        <v>1</v>
      </c>
      <c r="AD138">
        <v>0</v>
      </c>
      <c r="AE138">
        <v>0</v>
      </c>
      <c r="AF138">
        <v>0</v>
      </c>
      <c r="AG138">
        <v>0</v>
      </c>
      <c r="AH138">
        <v>0</v>
      </c>
      <c r="AI138">
        <v>0</v>
      </c>
      <c r="AJ138">
        <v>0</v>
      </c>
      <c r="AK138">
        <v>1</v>
      </c>
      <c r="AL138">
        <v>0</v>
      </c>
      <c r="AM138" s="3">
        <f>SUM(tbl_Data[[#This Row],[Amt_Wines]:[Amt_GoldProds]])</f>
        <v>180</v>
      </c>
      <c r="AN138" s="3">
        <v>52</v>
      </c>
      <c r="AO138">
        <v>0</v>
      </c>
      <c r="AP138" t="str" cm="1">
        <f t="array" ref="AP138">_xlfn.IFS(tbl_Data[[#This Row],[marital_Divorced]]=1,"Divorced",tbl_Data[[#This Row],[marital_Married]]=1,"Married",tbl_Data[[#This Row],[marital_Single]]=1,"Single",tbl_Data[[#This Row],[marital_Together]]=1,"Together",tbl_Data[[#This Row],[marital_Widow]]=1,"Widowed")</f>
        <v>Divorced</v>
      </c>
      <c r="AQ138" s="3" t="str">
        <f>IF(tbl_Data[[#This Row],[Marital Status]]=tbl_Data[[#Headers],[Single]],tbl_Data[[#This Row],[Amt_Wines]],"")</f>
        <v/>
      </c>
      <c r="AR138" s="3" t="str">
        <f>IF(tbl_Data[[#This Row],[Marital Status]]=tbl_Data[[#Headers],[Together]],tbl_Data[[#This Row],[Amt_Wines]],"")</f>
        <v/>
      </c>
      <c r="AS138" s="3" t="str">
        <f>IF(tbl_Data[[#This Row],[Marital Status]]=tbl_Data[[#Headers],[Married]],tbl_Data[[#This Row],[Amt_Wines]],"")</f>
        <v/>
      </c>
      <c r="AT138" s="3" t="str">
        <f>IF(tbl_Data[[#This Row],[Marital Status]]=tbl_Data[[#Headers],[Widow]],tbl_Data[[#This Row],[Amt_Wines]],"")</f>
        <v/>
      </c>
      <c r="AU138" s="3">
        <f>IF(tbl_Data[[#This Row],[Marital Status]]=tbl_Data[[#Headers],[Divorced]],tbl_Data[[#This Row],[Amt_Wines]],"")</f>
        <v>70</v>
      </c>
    </row>
    <row r="139" spans="1:47" x14ac:dyDescent="0.45">
      <c r="A139" t="s">
        <v>1407</v>
      </c>
      <c r="B139" s="3">
        <v>41713</v>
      </c>
      <c r="C139">
        <v>1</v>
      </c>
      <c r="D139">
        <v>1</v>
      </c>
      <c r="E139">
        <f t="shared" si="2"/>
        <v>2</v>
      </c>
      <c r="F139">
        <v>57</v>
      </c>
      <c r="G139" s="3">
        <v>77</v>
      </c>
      <c r="H139" s="3">
        <v>8</v>
      </c>
      <c r="I139" s="3">
        <v>44</v>
      </c>
      <c r="J139" s="3">
        <v>10</v>
      </c>
      <c r="K139" s="3">
        <v>10</v>
      </c>
      <c r="L139" s="3">
        <v>25</v>
      </c>
      <c r="M139">
        <v>5</v>
      </c>
      <c r="N139">
        <v>3</v>
      </c>
      <c r="O139">
        <v>1</v>
      </c>
      <c r="P139">
        <v>4</v>
      </c>
      <c r="Q139">
        <v>6</v>
      </c>
      <c r="R139">
        <v>0</v>
      </c>
      <c r="S139">
        <v>0</v>
      </c>
      <c r="T139">
        <v>0</v>
      </c>
      <c r="U139">
        <v>0</v>
      </c>
      <c r="V139">
        <v>0</v>
      </c>
      <c r="W139">
        <v>0</v>
      </c>
      <c r="X139">
        <v>3</v>
      </c>
      <c r="Y139">
        <v>11</v>
      </c>
      <c r="Z139">
        <v>0</v>
      </c>
      <c r="AA139">
        <v>56</v>
      </c>
      <c r="AB139">
        <v>2220</v>
      </c>
      <c r="AC139">
        <v>1</v>
      </c>
      <c r="AD139">
        <v>0</v>
      </c>
      <c r="AE139">
        <v>0</v>
      </c>
      <c r="AF139">
        <v>0</v>
      </c>
      <c r="AG139">
        <v>0</v>
      </c>
      <c r="AH139">
        <v>1</v>
      </c>
      <c r="AI139">
        <v>0</v>
      </c>
      <c r="AJ139">
        <v>0</v>
      </c>
      <c r="AK139">
        <v>0</v>
      </c>
      <c r="AL139">
        <v>0</v>
      </c>
      <c r="AM139" s="3">
        <f>SUM(tbl_Data[[#This Row],[Amt_Wines]:[Amt_GoldProds]])</f>
        <v>174</v>
      </c>
      <c r="AN139" s="3">
        <v>124</v>
      </c>
      <c r="AO139">
        <v>0</v>
      </c>
      <c r="AP139" t="str" cm="1">
        <f t="array" ref="AP139">_xlfn.IFS(tbl_Data[[#This Row],[marital_Divorced]]=1,"Divorced",tbl_Data[[#This Row],[marital_Married]]=1,"Married",tbl_Data[[#This Row],[marital_Single]]=1,"Single",tbl_Data[[#This Row],[marital_Together]]=1,"Together",tbl_Data[[#This Row],[marital_Widow]]=1,"Widowed")</f>
        <v>Divorced</v>
      </c>
      <c r="AQ139" s="3" t="str">
        <f>IF(tbl_Data[[#This Row],[Marital Status]]=tbl_Data[[#Headers],[Single]],tbl_Data[[#This Row],[Amt_Wines]],"")</f>
        <v/>
      </c>
      <c r="AR139" s="3" t="str">
        <f>IF(tbl_Data[[#This Row],[Marital Status]]=tbl_Data[[#Headers],[Together]],tbl_Data[[#This Row],[Amt_Wines]],"")</f>
        <v/>
      </c>
      <c r="AS139" s="3" t="str">
        <f>IF(tbl_Data[[#This Row],[Marital Status]]=tbl_Data[[#Headers],[Married]],tbl_Data[[#This Row],[Amt_Wines]],"")</f>
        <v/>
      </c>
      <c r="AT139" s="3" t="str">
        <f>IF(tbl_Data[[#This Row],[Marital Status]]=tbl_Data[[#Headers],[Widow]],tbl_Data[[#This Row],[Amt_Wines]],"")</f>
        <v/>
      </c>
      <c r="AU139" s="3">
        <f>IF(tbl_Data[[#This Row],[Marital Status]]=tbl_Data[[#Headers],[Divorced]],tbl_Data[[#This Row],[Amt_Wines]],"")</f>
        <v>77</v>
      </c>
    </row>
    <row r="140" spans="1:47" x14ac:dyDescent="0.45">
      <c r="A140" t="s">
        <v>1411</v>
      </c>
      <c r="B140" s="3">
        <v>44051</v>
      </c>
      <c r="C140">
        <v>1</v>
      </c>
      <c r="D140">
        <v>1</v>
      </c>
      <c r="E140">
        <f t="shared" si="2"/>
        <v>2</v>
      </c>
      <c r="F140">
        <v>20</v>
      </c>
      <c r="G140" s="3">
        <v>79</v>
      </c>
      <c r="H140" s="3">
        <v>7</v>
      </c>
      <c r="I140" s="3">
        <v>58</v>
      </c>
      <c r="J140" s="3">
        <v>6</v>
      </c>
      <c r="K140" s="3">
        <v>3</v>
      </c>
      <c r="L140" s="3">
        <v>18</v>
      </c>
      <c r="M140">
        <v>4</v>
      </c>
      <c r="N140">
        <v>3</v>
      </c>
      <c r="O140">
        <v>1</v>
      </c>
      <c r="P140">
        <v>4</v>
      </c>
      <c r="Q140">
        <v>6</v>
      </c>
      <c r="R140">
        <v>0</v>
      </c>
      <c r="S140">
        <v>0</v>
      </c>
      <c r="T140">
        <v>0</v>
      </c>
      <c r="U140">
        <v>0</v>
      </c>
      <c r="V140">
        <v>0</v>
      </c>
      <c r="W140">
        <v>0</v>
      </c>
      <c r="X140">
        <v>3</v>
      </c>
      <c r="Y140">
        <v>11</v>
      </c>
      <c r="Z140">
        <v>1</v>
      </c>
      <c r="AA140">
        <v>47</v>
      </c>
      <c r="AB140">
        <v>2675</v>
      </c>
      <c r="AC140">
        <v>1</v>
      </c>
      <c r="AD140">
        <v>0</v>
      </c>
      <c r="AE140">
        <v>0</v>
      </c>
      <c r="AF140">
        <v>0</v>
      </c>
      <c r="AG140">
        <v>0</v>
      </c>
      <c r="AH140">
        <v>0</v>
      </c>
      <c r="AI140">
        <v>0</v>
      </c>
      <c r="AJ140">
        <v>0</v>
      </c>
      <c r="AK140">
        <v>1</v>
      </c>
      <c r="AL140">
        <v>0</v>
      </c>
      <c r="AM140" s="3">
        <f>SUM(tbl_Data[[#This Row],[Amt_Wines]:[Amt_GoldProds]])</f>
        <v>171</v>
      </c>
      <c r="AN140" s="3">
        <v>135</v>
      </c>
      <c r="AO140">
        <v>0</v>
      </c>
      <c r="AP140" t="str" cm="1">
        <f t="array" ref="AP140">_xlfn.IFS(tbl_Data[[#This Row],[marital_Divorced]]=1,"Divorced",tbl_Data[[#This Row],[marital_Married]]=1,"Married",tbl_Data[[#This Row],[marital_Single]]=1,"Single",tbl_Data[[#This Row],[marital_Together]]=1,"Together",tbl_Data[[#This Row],[marital_Widow]]=1,"Widowed")</f>
        <v>Divorced</v>
      </c>
      <c r="AQ140" s="3" t="str">
        <f>IF(tbl_Data[[#This Row],[Marital Status]]=tbl_Data[[#Headers],[Single]],tbl_Data[[#This Row],[Amt_Wines]],"")</f>
        <v/>
      </c>
      <c r="AR140" s="3" t="str">
        <f>IF(tbl_Data[[#This Row],[Marital Status]]=tbl_Data[[#Headers],[Together]],tbl_Data[[#This Row],[Amt_Wines]],"")</f>
        <v/>
      </c>
      <c r="AS140" s="3" t="str">
        <f>IF(tbl_Data[[#This Row],[Marital Status]]=tbl_Data[[#Headers],[Married]],tbl_Data[[#This Row],[Amt_Wines]],"")</f>
        <v/>
      </c>
      <c r="AT140" s="3" t="str">
        <f>IF(tbl_Data[[#This Row],[Marital Status]]=tbl_Data[[#Headers],[Widow]],tbl_Data[[#This Row],[Amt_Wines]],"")</f>
        <v/>
      </c>
      <c r="AU140" s="3">
        <f>IF(tbl_Data[[#This Row],[Marital Status]]=tbl_Data[[#Headers],[Divorced]],tbl_Data[[#This Row],[Amt_Wines]],"")</f>
        <v>79</v>
      </c>
    </row>
    <row r="141" spans="1:47" x14ac:dyDescent="0.45">
      <c r="A141" t="s">
        <v>1437</v>
      </c>
      <c r="B141" s="3">
        <v>36957</v>
      </c>
      <c r="C141">
        <v>1</v>
      </c>
      <c r="D141">
        <v>1</v>
      </c>
      <c r="E141">
        <f t="shared" si="2"/>
        <v>2</v>
      </c>
      <c r="F141">
        <v>43</v>
      </c>
      <c r="G141" s="3">
        <v>100</v>
      </c>
      <c r="H141" s="3">
        <v>2</v>
      </c>
      <c r="I141" s="3">
        <v>16</v>
      </c>
      <c r="J141" s="3">
        <v>2</v>
      </c>
      <c r="K141" s="3">
        <v>1</v>
      </c>
      <c r="L141" s="3">
        <v>31</v>
      </c>
      <c r="M141">
        <v>4</v>
      </c>
      <c r="N141">
        <v>3</v>
      </c>
      <c r="O141">
        <v>2</v>
      </c>
      <c r="P141">
        <v>2</v>
      </c>
      <c r="Q141">
        <v>9</v>
      </c>
      <c r="R141">
        <v>0</v>
      </c>
      <c r="S141">
        <v>0</v>
      </c>
      <c r="T141">
        <v>0</v>
      </c>
      <c r="U141">
        <v>0</v>
      </c>
      <c r="V141">
        <v>0</v>
      </c>
      <c r="W141">
        <v>0</v>
      </c>
      <c r="X141">
        <v>3</v>
      </c>
      <c r="Y141">
        <v>11</v>
      </c>
      <c r="Z141">
        <v>1</v>
      </c>
      <c r="AA141">
        <v>67</v>
      </c>
      <c r="AB141">
        <v>2820</v>
      </c>
      <c r="AC141">
        <v>1</v>
      </c>
      <c r="AD141">
        <v>0</v>
      </c>
      <c r="AE141">
        <v>0</v>
      </c>
      <c r="AF141">
        <v>0</v>
      </c>
      <c r="AG141">
        <v>0</v>
      </c>
      <c r="AH141">
        <v>0</v>
      </c>
      <c r="AI141">
        <v>0</v>
      </c>
      <c r="AJ141">
        <v>0</v>
      </c>
      <c r="AK141">
        <v>0</v>
      </c>
      <c r="AL141">
        <v>1</v>
      </c>
      <c r="AM141" s="3">
        <f>SUM(tbl_Data[[#This Row],[Amt_Wines]:[Amt_GoldProds]])</f>
        <v>152</v>
      </c>
      <c r="AN141" s="3">
        <v>90</v>
      </c>
      <c r="AO141">
        <v>0</v>
      </c>
      <c r="AP141" t="str" cm="1">
        <f t="array" ref="AP141">_xlfn.IFS(tbl_Data[[#This Row],[marital_Divorced]]=1,"Divorced",tbl_Data[[#This Row],[marital_Married]]=1,"Married",tbl_Data[[#This Row],[marital_Single]]=1,"Single",tbl_Data[[#This Row],[marital_Together]]=1,"Together",tbl_Data[[#This Row],[marital_Widow]]=1,"Widowed")</f>
        <v>Divorced</v>
      </c>
      <c r="AQ141" s="3" t="str">
        <f>IF(tbl_Data[[#This Row],[Marital Status]]=tbl_Data[[#Headers],[Single]],tbl_Data[[#This Row],[Amt_Wines]],"")</f>
        <v/>
      </c>
      <c r="AR141" s="3" t="str">
        <f>IF(tbl_Data[[#This Row],[Marital Status]]=tbl_Data[[#Headers],[Together]],tbl_Data[[#This Row],[Amt_Wines]],"")</f>
        <v/>
      </c>
      <c r="AS141" s="3" t="str">
        <f>IF(tbl_Data[[#This Row],[Marital Status]]=tbl_Data[[#Headers],[Married]],tbl_Data[[#This Row],[Amt_Wines]],"")</f>
        <v/>
      </c>
      <c r="AT141" s="3" t="str">
        <f>IF(tbl_Data[[#This Row],[Marital Status]]=tbl_Data[[#Headers],[Widow]],tbl_Data[[#This Row],[Amt_Wines]],"")</f>
        <v/>
      </c>
      <c r="AU141" s="3">
        <f>IF(tbl_Data[[#This Row],[Marital Status]]=tbl_Data[[#Headers],[Divorced]],tbl_Data[[#This Row],[Amt_Wines]],"")</f>
        <v>100</v>
      </c>
    </row>
    <row r="142" spans="1:47" x14ac:dyDescent="0.45">
      <c r="A142" t="s">
        <v>1440</v>
      </c>
      <c r="B142" s="3">
        <v>50616</v>
      </c>
      <c r="C142">
        <v>0</v>
      </c>
      <c r="D142">
        <v>1</v>
      </c>
      <c r="E142">
        <f t="shared" si="2"/>
        <v>1</v>
      </c>
      <c r="F142">
        <v>56</v>
      </c>
      <c r="G142" s="3">
        <v>128</v>
      </c>
      <c r="H142" s="3">
        <v>0</v>
      </c>
      <c r="I142" s="3">
        <v>16</v>
      </c>
      <c r="J142" s="3">
        <v>0</v>
      </c>
      <c r="K142" s="3">
        <v>1</v>
      </c>
      <c r="L142" s="3">
        <v>4</v>
      </c>
      <c r="M142">
        <v>2</v>
      </c>
      <c r="N142">
        <v>4</v>
      </c>
      <c r="O142">
        <v>0</v>
      </c>
      <c r="P142">
        <v>4</v>
      </c>
      <c r="Q142">
        <v>7</v>
      </c>
      <c r="R142">
        <v>0</v>
      </c>
      <c r="S142">
        <v>0</v>
      </c>
      <c r="T142">
        <v>0</v>
      </c>
      <c r="U142">
        <v>0</v>
      </c>
      <c r="V142">
        <v>0</v>
      </c>
      <c r="W142">
        <v>0</v>
      </c>
      <c r="X142">
        <v>3</v>
      </c>
      <c r="Y142">
        <v>11</v>
      </c>
      <c r="Z142">
        <v>0</v>
      </c>
      <c r="AA142">
        <v>52</v>
      </c>
      <c r="AB142">
        <v>2231</v>
      </c>
      <c r="AC142">
        <v>1</v>
      </c>
      <c r="AD142">
        <v>0</v>
      </c>
      <c r="AE142">
        <v>0</v>
      </c>
      <c r="AF142">
        <v>0</v>
      </c>
      <c r="AG142">
        <v>0</v>
      </c>
      <c r="AH142">
        <v>0</v>
      </c>
      <c r="AI142">
        <v>0</v>
      </c>
      <c r="AJ142">
        <v>0</v>
      </c>
      <c r="AK142">
        <v>0</v>
      </c>
      <c r="AL142">
        <v>1</v>
      </c>
      <c r="AM142" s="3">
        <f>SUM(tbl_Data[[#This Row],[Amt_Wines]:[Amt_GoldProds]])</f>
        <v>149</v>
      </c>
      <c r="AN142" s="3">
        <v>141</v>
      </c>
      <c r="AO142">
        <v>0</v>
      </c>
      <c r="AP142" t="str" cm="1">
        <f t="array" ref="AP142">_xlfn.IFS(tbl_Data[[#This Row],[marital_Divorced]]=1,"Divorced",tbl_Data[[#This Row],[marital_Married]]=1,"Married",tbl_Data[[#This Row],[marital_Single]]=1,"Single",tbl_Data[[#This Row],[marital_Together]]=1,"Together",tbl_Data[[#This Row],[marital_Widow]]=1,"Widowed")</f>
        <v>Divorced</v>
      </c>
      <c r="AQ142" s="3" t="str">
        <f>IF(tbl_Data[[#This Row],[Marital Status]]=tbl_Data[[#Headers],[Single]],tbl_Data[[#This Row],[Amt_Wines]],"")</f>
        <v/>
      </c>
      <c r="AR142" s="3" t="str">
        <f>IF(tbl_Data[[#This Row],[Marital Status]]=tbl_Data[[#Headers],[Together]],tbl_Data[[#This Row],[Amt_Wines]],"")</f>
        <v/>
      </c>
      <c r="AS142" s="3" t="str">
        <f>IF(tbl_Data[[#This Row],[Marital Status]]=tbl_Data[[#Headers],[Married]],tbl_Data[[#This Row],[Amt_Wines]],"")</f>
        <v/>
      </c>
      <c r="AT142" s="3" t="str">
        <f>IF(tbl_Data[[#This Row],[Marital Status]]=tbl_Data[[#Headers],[Widow]],tbl_Data[[#This Row],[Amt_Wines]],"")</f>
        <v/>
      </c>
      <c r="AU142" s="3">
        <f>IF(tbl_Data[[#This Row],[Marital Status]]=tbl_Data[[#Headers],[Divorced]],tbl_Data[[#This Row],[Amt_Wines]],"")</f>
        <v>128</v>
      </c>
    </row>
    <row r="143" spans="1:47" x14ac:dyDescent="0.45">
      <c r="A143" t="s">
        <v>1448</v>
      </c>
      <c r="B143" s="3">
        <v>48877</v>
      </c>
      <c r="C143">
        <v>0</v>
      </c>
      <c r="D143">
        <v>1</v>
      </c>
      <c r="E143">
        <f t="shared" si="2"/>
        <v>1</v>
      </c>
      <c r="F143">
        <v>27</v>
      </c>
      <c r="G143" s="3">
        <v>102</v>
      </c>
      <c r="H143" s="3">
        <v>1</v>
      </c>
      <c r="I143" s="3">
        <v>15</v>
      </c>
      <c r="J143" s="3">
        <v>2</v>
      </c>
      <c r="K143" s="3">
        <v>0</v>
      </c>
      <c r="L143" s="3">
        <v>24</v>
      </c>
      <c r="M143">
        <v>1</v>
      </c>
      <c r="N143">
        <v>3</v>
      </c>
      <c r="O143">
        <v>0</v>
      </c>
      <c r="P143">
        <v>4</v>
      </c>
      <c r="Q143">
        <v>7</v>
      </c>
      <c r="R143">
        <v>0</v>
      </c>
      <c r="S143">
        <v>0</v>
      </c>
      <c r="T143">
        <v>0</v>
      </c>
      <c r="U143">
        <v>0</v>
      </c>
      <c r="V143">
        <v>0</v>
      </c>
      <c r="W143">
        <v>0</v>
      </c>
      <c r="X143">
        <v>3</v>
      </c>
      <c r="Y143">
        <v>11</v>
      </c>
      <c r="Z143">
        <v>0</v>
      </c>
      <c r="AA143">
        <v>54</v>
      </c>
      <c r="AB143">
        <v>2334</v>
      </c>
      <c r="AC143">
        <v>1</v>
      </c>
      <c r="AD143">
        <v>0</v>
      </c>
      <c r="AE143">
        <v>0</v>
      </c>
      <c r="AF143">
        <v>0</v>
      </c>
      <c r="AG143">
        <v>0</v>
      </c>
      <c r="AH143">
        <v>0</v>
      </c>
      <c r="AI143">
        <v>0</v>
      </c>
      <c r="AJ143">
        <v>1</v>
      </c>
      <c r="AK143">
        <v>0</v>
      </c>
      <c r="AL143">
        <v>0</v>
      </c>
      <c r="AM143" s="3">
        <f>SUM(tbl_Data[[#This Row],[Amt_Wines]:[Amt_GoldProds]])</f>
        <v>144</v>
      </c>
      <c r="AN143" s="3">
        <v>96</v>
      </c>
      <c r="AO143">
        <v>0</v>
      </c>
      <c r="AP143" t="str" cm="1">
        <f t="array" ref="AP143">_xlfn.IFS(tbl_Data[[#This Row],[marital_Divorced]]=1,"Divorced",tbl_Data[[#This Row],[marital_Married]]=1,"Married",tbl_Data[[#This Row],[marital_Single]]=1,"Single",tbl_Data[[#This Row],[marital_Together]]=1,"Together",tbl_Data[[#This Row],[marital_Widow]]=1,"Widowed")</f>
        <v>Divorced</v>
      </c>
      <c r="AQ143" s="3" t="str">
        <f>IF(tbl_Data[[#This Row],[Marital Status]]=tbl_Data[[#Headers],[Single]],tbl_Data[[#This Row],[Amt_Wines]],"")</f>
        <v/>
      </c>
      <c r="AR143" s="3" t="str">
        <f>IF(tbl_Data[[#This Row],[Marital Status]]=tbl_Data[[#Headers],[Together]],tbl_Data[[#This Row],[Amt_Wines]],"")</f>
        <v/>
      </c>
      <c r="AS143" s="3" t="str">
        <f>IF(tbl_Data[[#This Row],[Marital Status]]=tbl_Data[[#Headers],[Married]],tbl_Data[[#This Row],[Amt_Wines]],"")</f>
        <v/>
      </c>
      <c r="AT143" s="3" t="str">
        <f>IF(tbl_Data[[#This Row],[Marital Status]]=tbl_Data[[#Headers],[Widow]],tbl_Data[[#This Row],[Amt_Wines]],"")</f>
        <v/>
      </c>
      <c r="AU143" s="3">
        <f>IF(tbl_Data[[#This Row],[Marital Status]]=tbl_Data[[#Headers],[Divorced]],tbl_Data[[#This Row],[Amt_Wines]],"")</f>
        <v>102</v>
      </c>
    </row>
    <row r="144" spans="1:47" x14ac:dyDescent="0.45">
      <c r="A144" t="s">
        <v>1454</v>
      </c>
      <c r="B144" s="3">
        <v>41411</v>
      </c>
      <c r="C144">
        <v>0</v>
      </c>
      <c r="D144">
        <v>0</v>
      </c>
      <c r="E144">
        <f t="shared" si="2"/>
        <v>0</v>
      </c>
      <c r="F144">
        <v>11</v>
      </c>
      <c r="G144" s="3">
        <v>37</v>
      </c>
      <c r="H144" s="3">
        <v>32</v>
      </c>
      <c r="I144" s="3">
        <v>38</v>
      </c>
      <c r="J144" s="3">
        <v>11</v>
      </c>
      <c r="K144" s="3">
        <v>3</v>
      </c>
      <c r="L144" s="3">
        <v>18</v>
      </c>
      <c r="M144">
        <v>1</v>
      </c>
      <c r="N144">
        <v>2</v>
      </c>
      <c r="O144">
        <v>1</v>
      </c>
      <c r="P144">
        <v>4</v>
      </c>
      <c r="Q144">
        <v>6</v>
      </c>
      <c r="R144">
        <v>0</v>
      </c>
      <c r="S144">
        <v>0</v>
      </c>
      <c r="T144">
        <v>0</v>
      </c>
      <c r="U144">
        <v>0</v>
      </c>
      <c r="V144">
        <v>0</v>
      </c>
      <c r="W144">
        <v>0</v>
      </c>
      <c r="X144">
        <v>3</v>
      </c>
      <c r="Y144">
        <v>11</v>
      </c>
      <c r="Z144">
        <v>0</v>
      </c>
      <c r="AA144">
        <v>34</v>
      </c>
      <c r="AB144">
        <v>2363</v>
      </c>
      <c r="AC144">
        <v>1</v>
      </c>
      <c r="AD144">
        <v>0</v>
      </c>
      <c r="AE144">
        <v>0</v>
      </c>
      <c r="AF144">
        <v>0</v>
      </c>
      <c r="AG144">
        <v>0</v>
      </c>
      <c r="AH144">
        <v>0</v>
      </c>
      <c r="AI144">
        <v>0</v>
      </c>
      <c r="AJ144">
        <v>1</v>
      </c>
      <c r="AK144">
        <v>0</v>
      </c>
      <c r="AL144">
        <v>0</v>
      </c>
      <c r="AM144" s="3">
        <f>SUM(tbl_Data[[#This Row],[Amt_Wines]:[Amt_GoldProds]])</f>
        <v>139</v>
      </c>
      <c r="AN144" s="3">
        <v>103</v>
      </c>
      <c r="AO144">
        <v>0</v>
      </c>
      <c r="AP144" t="str" cm="1">
        <f t="array" ref="AP144">_xlfn.IFS(tbl_Data[[#This Row],[marital_Divorced]]=1,"Divorced",tbl_Data[[#This Row],[marital_Married]]=1,"Married",tbl_Data[[#This Row],[marital_Single]]=1,"Single",tbl_Data[[#This Row],[marital_Together]]=1,"Together",tbl_Data[[#This Row],[marital_Widow]]=1,"Widowed")</f>
        <v>Divorced</v>
      </c>
      <c r="AQ144" s="3" t="str">
        <f>IF(tbl_Data[[#This Row],[Marital Status]]=tbl_Data[[#Headers],[Single]],tbl_Data[[#This Row],[Amt_Wines]],"")</f>
        <v/>
      </c>
      <c r="AR144" s="3" t="str">
        <f>IF(tbl_Data[[#This Row],[Marital Status]]=tbl_Data[[#Headers],[Together]],tbl_Data[[#This Row],[Amt_Wines]],"")</f>
        <v/>
      </c>
      <c r="AS144" s="3" t="str">
        <f>IF(tbl_Data[[#This Row],[Marital Status]]=tbl_Data[[#Headers],[Married]],tbl_Data[[#This Row],[Amt_Wines]],"")</f>
        <v/>
      </c>
      <c r="AT144" s="3" t="str">
        <f>IF(tbl_Data[[#This Row],[Marital Status]]=tbl_Data[[#Headers],[Widow]],tbl_Data[[#This Row],[Amt_Wines]],"")</f>
        <v/>
      </c>
      <c r="AU144" s="3">
        <f>IF(tbl_Data[[#This Row],[Marital Status]]=tbl_Data[[#Headers],[Divorced]],tbl_Data[[#This Row],[Amt_Wines]],"")</f>
        <v>37</v>
      </c>
    </row>
    <row r="145" spans="1:47" x14ac:dyDescent="0.45">
      <c r="A145" t="s">
        <v>1512</v>
      </c>
      <c r="B145" s="3">
        <v>64587</v>
      </c>
      <c r="C145">
        <v>1</v>
      </c>
      <c r="D145">
        <v>1</v>
      </c>
      <c r="E145">
        <f t="shared" si="2"/>
        <v>2</v>
      </c>
      <c r="F145">
        <v>49</v>
      </c>
      <c r="G145" s="3">
        <v>66</v>
      </c>
      <c r="H145" s="3">
        <v>0</v>
      </c>
      <c r="I145" s="3">
        <v>16</v>
      </c>
      <c r="J145" s="3">
        <v>0</v>
      </c>
      <c r="K145" s="3">
        <v>6</v>
      </c>
      <c r="L145" s="3">
        <v>20</v>
      </c>
      <c r="M145">
        <v>2</v>
      </c>
      <c r="N145">
        <v>1</v>
      </c>
      <c r="O145">
        <v>1</v>
      </c>
      <c r="P145">
        <v>4</v>
      </c>
      <c r="Q145">
        <v>3</v>
      </c>
      <c r="R145">
        <v>0</v>
      </c>
      <c r="S145">
        <v>0</v>
      </c>
      <c r="T145">
        <v>0</v>
      </c>
      <c r="U145">
        <v>0</v>
      </c>
      <c r="V145">
        <v>0</v>
      </c>
      <c r="W145">
        <v>0</v>
      </c>
      <c r="X145">
        <v>3</v>
      </c>
      <c r="Y145">
        <v>11</v>
      </c>
      <c r="Z145">
        <v>0</v>
      </c>
      <c r="AA145">
        <v>66</v>
      </c>
      <c r="AB145">
        <v>2166</v>
      </c>
      <c r="AC145">
        <v>1</v>
      </c>
      <c r="AD145">
        <v>0</v>
      </c>
      <c r="AE145">
        <v>0</v>
      </c>
      <c r="AF145">
        <v>0</v>
      </c>
      <c r="AG145">
        <v>0</v>
      </c>
      <c r="AH145">
        <v>0</v>
      </c>
      <c r="AI145">
        <v>0</v>
      </c>
      <c r="AJ145">
        <v>1</v>
      </c>
      <c r="AK145">
        <v>0</v>
      </c>
      <c r="AL145">
        <v>0</v>
      </c>
      <c r="AM145" s="3">
        <f>SUM(tbl_Data[[#This Row],[Amt_Wines]:[Amt_GoldProds]])</f>
        <v>108</v>
      </c>
      <c r="AN145" s="3">
        <v>68</v>
      </c>
      <c r="AO145">
        <v>0</v>
      </c>
      <c r="AP145" t="str" cm="1">
        <f t="array" ref="AP145">_xlfn.IFS(tbl_Data[[#This Row],[marital_Divorced]]=1,"Divorced",tbl_Data[[#This Row],[marital_Married]]=1,"Married",tbl_Data[[#This Row],[marital_Single]]=1,"Single",tbl_Data[[#This Row],[marital_Together]]=1,"Together",tbl_Data[[#This Row],[marital_Widow]]=1,"Widowed")</f>
        <v>Divorced</v>
      </c>
      <c r="AQ145" s="3" t="str">
        <f>IF(tbl_Data[[#This Row],[Marital Status]]=tbl_Data[[#Headers],[Single]],tbl_Data[[#This Row],[Amt_Wines]],"")</f>
        <v/>
      </c>
      <c r="AR145" s="3" t="str">
        <f>IF(tbl_Data[[#This Row],[Marital Status]]=tbl_Data[[#Headers],[Together]],tbl_Data[[#This Row],[Amt_Wines]],"")</f>
        <v/>
      </c>
      <c r="AS145" s="3" t="str">
        <f>IF(tbl_Data[[#This Row],[Marital Status]]=tbl_Data[[#Headers],[Married]],tbl_Data[[#This Row],[Amt_Wines]],"")</f>
        <v/>
      </c>
      <c r="AT145" s="3" t="str">
        <f>IF(tbl_Data[[#This Row],[Marital Status]]=tbl_Data[[#Headers],[Widow]],tbl_Data[[#This Row],[Amt_Wines]],"")</f>
        <v/>
      </c>
      <c r="AU145" s="3">
        <f>IF(tbl_Data[[#This Row],[Marital Status]]=tbl_Data[[#Headers],[Divorced]],tbl_Data[[#This Row],[Amt_Wines]],"")</f>
        <v>66</v>
      </c>
    </row>
    <row r="146" spans="1:47" x14ac:dyDescent="0.45">
      <c r="A146" t="s">
        <v>1519</v>
      </c>
      <c r="B146" s="3">
        <v>34487</v>
      </c>
      <c r="C146">
        <v>1</v>
      </c>
      <c r="D146">
        <v>1</v>
      </c>
      <c r="E146">
        <f t="shared" si="2"/>
        <v>2</v>
      </c>
      <c r="F146">
        <v>94</v>
      </c>
      <c r="G146" s="3">
        <v>19</v>
      </c>
      <c r="H146" s="3">
        <v>18</v>
      </c>
      <c r="I146" s="3">
        <v>33</v>
      </c>
      <c r="J146" s="3">
        <v>24</v>
      </c>
      <c r="K146" s="3">
        <v>1</v>
      </c>
      <c r="L146" s="3">
        <v>8</v>
      </c>
      <c r="M146">
        <v>3</v>
      </c>
      <c r="N146">
        <v>3</v>
      </c>
      <c r="O146">
        <v>0</v>
      </c>
      <c r="P146">
        <v>3</v>
      </c>
      <c r="Q146">
        <v>9</v>
      </c>
      <c r="R146">
        <v>0</v>
      </c>
      <c r="S146">
        <v>0</v>
      </c>
      <c r="T146">
        <v>0</v>
      </c>
      <c r="U146">
        <v>0</v>
      </c>
      <c r="V146">
        <v>0</v>
      </c>
      <c r="W146">
        <v>0</v>
      </c>
      <c r="X146">
        <v>3</v>
      </c>
      <c r="Y146">
        <v>11</v>
      </c>
      <c r="Z146">
        <v>0</v>
      </c>
      <c r="AA146">
        <v>43</v>
      </c>
      <c r="AB146">
        <v>2820</v>
      </c>
      <c r="AC146">
        <v>1</v>
      </c>
      <c r="AD146">
        <v>0</v>
      </c>
      <c r="AE146">
        <v>0</v>
      </c>
      <c r="AF146">
        <v>0</v>
      </c>
      <c r="AG146">
        <v>0</v>
      </c>
      <c r="AH146">
        <v>0</v>
      </c>
      <c r="AI146">
        <v>0</v>
      </c>
      <c r="AJ146">
        <v>0</v>
      </c>
      <c r="AK146">
        <v>0</v>
      </c>
      <c r="AL146">
        <v>1</v>
      </c>
      <c r="AM146" s="3">
        <f>SUM(tbl_Data[[#This Row],[Amt_Wines]:[Amt_GoldProds]])</f>
        <v>103</v>
      </c>
      <c r="AN146" s="3">
        <v>87</v>
      </c>
      <c r="AO146">
        <v>0</v>
      </c>
      <c r="AP146" t="str" cm="1">
        <f t="array" ref="AP146">_xlfn.IFS(tbl_Data[[#This Row],[marital_Divorced]]=1,"Divorced",tbl_Data[[#This Row],[marital_Married]]=1,"Married",tbl_Data[[#This Row],[marital_Single]]=1,"Single",tbl_Data[[#This Row],[marital_Together]]=1,"Together",tbl_Data[[#This Row],[marital_Widow]]=1,"Widowed")</f>
        <v>Divorced</v>
      </c>
      <c r="AQ146" s="3" t="str">
        <f>IF(tbl_Data[[#This Row],[Marital Status]]=tbl_Data[[#Headers],[Single]],tbl_Data[[#This Row],[Amt_Wines]],"")</f>
        <v/>
      </c>
      <c r="AR146" s="3" t="str">
        <f>IF(tbl_Data[[#This Row],[Marital Status]]=tbl_Data[[#Headers],[Together]],tbl_Data[[#This Row],[Amt_Wines]],"")</f>
        <v/>
      </c>
      <c r="AS146" s="3" t="str">
        <f>IF(tbl_Data[[#This Row],[Marital Status]]=tbl_Data[[#Headers],[Married]],tbl_Data[[#This Row],[Amt_Wines]],"")</f>
        <v/>
      </c>
      <c r="AT146" s="3" t="str">
        <f>IF(tbl_Data[[#This Row],[Marital Status]]=tbl_Data[[#Headers],[Widow]],tbl_Data[[#This Row],[Amt_Wines]],"")</f>
        <v/>
      </c>
      <c r="AU146" s="3">
        <f>IF(tbl_Data[[#This Row],[Marital Status]]=tbl_Data[[#Headers],[Divorced]],tbl_Data[[#This Row],[Amt_Wines]],"")</f>
        <v>19</v>
      </c>
    </row>
    <row r="147" spans="1:47" x14ac:dyDescent="0.45">
      <c r="A147" t="s">
        <v>1529</v>
      </c>
      <c r="B147" s="3">
        <v>27215</v>
      </c>
      <c r="C147">
        <v>2</v>
      </c>
      <c r="D147">
        <v>1</v>
      </c>
      <c r="E147">
        <f t="shared" si="2"/>
        <v>3</v>
      </c>
      <c r="F147">
        <v>50</v>
      </c>
      <c r="G147" s="3">
        <v>30</v>
      </c>
      <c r="H147" s="3">
        <v>5</v>
      </c>
      <c r="I147" s="3">
        <v>22</v>
      </c>
      <c r="J147" s="3">
        <v>8</v>
      </c>
      <c r="K147" s="3">
        <v>9</v>
      </c>
      <c r="L147" s="3">
        <v>28</v>
      </c>
      <c r="M147">
        <v>4</v>
      </c>
      <c r="N147">
        <v>2</v>
      </c>
      <c r="O147">
        <v>1</v>
      </c>
      <c r="P147">
        <v>4</v>
      </c>
      <c r="Q147">
        <v>6</v>
      </c>
      <c r="R147">
        <v>0</v>
      </c>
      <c r="S147">
        <v>0</v>
      </c>
      <c r="T147">
        <v>0</v>
      </c>
      <c r="U147">
        <v>0</v>
      </c>
      <c r="V147">
        <v>0</v>
      </c>
      <c r="W147">
        <v>0</v>
      </c>
      <c r="X147">
        <v>3</v>
      </c>
      <c r="Y147">
        <v>11</v>
      </c>
      <c r="Z147">
        <v>0</v>
      </c>
      <c r="AA147">
        <v>59</v>
      </c>
      <c r="AB147">
        <v>2681</v>
      </c>
      <c r="AC147">
        <v>1</v>
      </c>
      <c r="AD147">
        <v>0</v>
      </c>
      <c r="AE147">
        <v>0</v>
      </c>
      <c r="AF147">
        <v>0</v>
      </c>
      <c r="AG147">
        <v>0</v>
      </c>
      <c r="AH147">
        <v>0</v>
      </c>
      <c r="AI147">
        <v>0</v>
      </c>
      <c r="AJ147">
        <v>1</v>
      </c>
      <c r="AK147">
        <v>0</v>
      </c>
      <c r="AL147">
        <v>0</v>
      </c>
      <c r="AM147" s="3">
        <f>SUM(tbl_Data[[#This Row],[Amt_Wines]:[Amt_GoldProds]])</f>
        <v>102</v>
      </c>
      <c r="AN147" s="3">
        <v>46</v>
      </c>
      <c r="AO147">
        <v>0</v>
      </c>
      <c r="AP147" t="str" cm="1">
        <f t="array" ref="AP147">_xlfn.IFS(tbl_Data[[#This Row],[marital_Divorced]]=1,"Divorced",tbl_Data[[#This Row],[marital_Married]]=1,"Married",tbl_Data[[#This Row],[marital_Single]]=1,"Single",tbl_Data[[#This Row],[marital_Together]]=1,"Together",tbl_Data[[#This Row],[marital_Widow]]=1,"Widowed")</f>
        <v>Divorced</v>
      </c>
      <c r="AQ147" s="3" t="str">
        <f>IF(tbl_Data[[#This Row],[Marital Status]]=tbl_Data[[#Headers],[Single]],tbl_Data[[#This Row],[Amt_Wines]],"")</f>
        <v/>
      </c>
      <c r="AR147" s="3" t="str">
        <f>IF(tbl_Data[[#This Row],[Marital Status]]=tbl_Data[[#Headers],[Together]],tbl_Data[[#This Row],[Amt_Wines]],"")</f>
        <v/>
      </c>
      <c r="AS147" s="3" t="str">
        <f>IF(tbl_Data[[#This Row],[Marital Status]]=tbl_Data[[#Headers],[Married]],tbl_Data[[#This Row],[Amt_Wines]],"")</f>
        <v/>
      </c>
      <c r="AT147" s="3" t="str">
        <f>IF(tbl_Data[[#This Row],[Marital Status]]=tbl_Data[[#Headers],[Widow]],tbl_Data[[#This Row],[Amt_Wines]],"")</f>
        <v/>
      </c>
      <c r="AU147" s="3">
        <f>IF(tbl_Data[[#This Row],[Marital Status]]=tbl_Data[[#Headers],[Divorced]],tbl_Data[[#This Row],[Amt_Wines]],"")</f>
        <v>30</v>
      </c>
    </row>
    <row r="148" spans="1:47" x14ac:dyDescent="0.45">
      <c r="A148" t="s">
        <v>1531</v>
      </c>
      <c r="B148" s="3">
        <v>25509</v>
      </c>
      <c r="C148">
        <v>1</v>
      </c>
      <c r="D148">
        <v>0</v>
      </c>
      <c r="E148">
        <f t="shared" si="2"/>
        <v>1</v>
      </c>
      <c r="F148">
        <v>15</v>
      </c>
      <c r="G148" s="3">
        <v>40</v>
      </c>
      <c r="H148" s="3">
        <v>3</v>
      </c>
      <c r="I148" s="3">
        <v>30</v>
      </c>
      <c r="J148" s="3">
        <v>10</v>
      </c>
      <c r="K148" s="3">
        <v>7</v>
      </c>
      <c r="L148" s="3">
        <v>11</v>
      </c>
      <c r="M148">
        <v>3</v>
      </c>
      <c r="N148">
        <v>3</v>
      </c>
      <c r="O148">
        <v>0</v>
      </c>
      <c r="P148">
        <v>3</v>
      </c>
      <c r="Q148">
        <v>9</v>
      </c>
      <c r="R148">
        <v>0</v>
      </c>
      <c r="S148">
        <v>0</v>
      </c>
      <c r="T148">
        <v>0</v>
      </c>
      <c r="U148">
        <v>0</v>
      </c>
      <c r="V148">
        <v>0</v>
      </c>
      <c r="W148">
        <v>0</v>
      </c>
      <c r="X148">
        <v>3</v>
      </c>
      <c r="Y148">
        <v>11</v>
      </c>
      <c r="Z148">
        <v>1</v>
      </c>
      <c r="AA148">
        <v>46</v>
      </c>
      <c r="AB148">
        <v>2808</v>
      </c>
      <c r="AC148">
        <v>1</v>
      </c>
      <c r="AD148">
        <v>0</v>
      </c>
      <c r="AE148">
        <v>0</v>
      </c>
      <c r="AF148">
        <v>0</v>
      </c>
      <c r="AG148">
        <v>0</v>
      </c>
      <c r="AH148">
        <v>0</v>
      </c>
      <c r="AI148">
        <v>0</v>
      </c>
      <c r="AJ148">
        <v>0</v>
      </c>
      <c r="AK148">
        <v>0</v>
      </c>
      <c r="AL148">
        <v>1</v>
      </c>
      <c r="AM148" s="3">
        <f>SUM(tbl_Data[[#This Row],[Amt_Wines]:[Amt_GoldProds]])</f>
        <v>101</v>
      </c>
      <c r="AN148" s="3">
        <v>79</v>
      </c>
      <c r="AO148">
        <v>0</v>
      </c>
      <c r="AP148" t="str" cm="1">
        <f t="array" ref="AP148">_xlfn.IFS(tbl_Data[[#This Row],[marital_Divorced]]=1,"Divorced",tbl_Data[[#This Row],[marital_Married]]=1,"Married",tbl_Data[[#This Row],[marital_Single]]=1,"Single",tbl_Data[[#This Row],[marital_Together]]=1,"Together",tbl_Data[[#This Row],[marital_Widow]]=1,"Widowed")</f>
        <v>Divorced</v>
      </c>
      <c r="AQ148" s="3" t="str">
        <f>IF(tbl_Data[[#This Row],[Marital Status]]=tbl_Data[[#Headers],[Single]],tbl_Data[[#This Row],[Amt_Wines]],"")</f>
        <v/>
      </c>
      <c r="AR148" s="3" t="str">
        <f>IF(tbl_Data[[#This Row],[Marital Status]]=tbl_Data[[#Headers],[Together]],tbl_Data[[#This Row],[Amt_Wines]],"")</f>
        <v/>
      </c>
      <c r="AS148" s="3" t="str">
        <f>IF(tbl_Data[[#This Row],[Marital Status]]=tbl_Data[[#Headers],[Married]],tbl_Data[[#This Row],[Amt_Wines]],"")</f>
        <v/>
      </c>
      <c r="AT148" s="3" t="str">
        <f>IF(tbl_Data[[#This Row],[Marital Status]]=tbl_Data[[#Headers],[Widow]],tbl_Data[[#This Row],[Amt_Wines]],"")</f>
        <v/>
      </c>
      <c r="AU148" s="3">
        <f>IF(tbl_Data[[#This Row],[Marital Status]]=tbl_Data[[#Headers],[Divorced]],tbl_Data[[#This Row],[Amt_Wines]],"")</f>
        <v>40</v>
      </c>
    </row>
    <row r="149" spans="1:47" x14ac:dyDescent="0.45">
      <c r="A149" t="s">
        <v>1538</v>
      </c>
      <c r="B149" s="3">
        <v>33378</v>
      </c>
      <c r="C149">
        <v>1</v>
      </c>
      <c r="D149">
        <v>1</v>
      </c>
      <c r="E149">
        <f t="shared" si="2"/>
        <v>2</v>
      </c>
      <c r="F149">
        <v>38</v>
      </c>
      <c r="G149" s="3">
        <v>33</v>
      </c>
      <c r="H149" s="3">
        <v>6</v>
      </c>
      <c r="I149" s="3">
        <v>40</v>
      </c>
      <c r="J149" s="3">
        <v>3</v>
      </c>
      <c r="K149" s="3">
        <v>7</v>
      </c>
      <c r="L149" s="3">
        <v>10</v>
      </c>
      <c r="M149">
        <v>3</v>
      </c>
      <c r="N149">
        <v>2</v>
      </c>
      <c r="O149">
        <v>0</v>
      </c>
      <c r="P149">
        <v>4</v>
      </c>
      <c r="Q149">
        <v>7</v>
      </c>
      <c r="R149">
        <v>0</v>
      </c>
      <c r="S149">
        <v>0</v>
      </c>
      <c r="T149">
        <v>0</v>
      </c>
      <c r="U149">
        <v>0</v>
      </c>
      <c r="V149">
        <v>0</v>
      </c>
      <c r="W149">
        <v>0</v>
      </c>
      <c r="X149">
        <v>3</v>
      </c>
      <c r="Y149">
        <v>11</v>
      </c>
      <c r="Z149">
        <v>0</v>
      </c>
      <c r="AA149">
        <v>57</v>
      </c>
      <c r="AB149">
        <v>2667</v>
      </c>
      <c r="AC149">
        <v>1</v>
      </c>
      <c r="AD149">
        <v>0</v>
      </c>
      <c r="AE149">
        <v>0</v>
      </c>
      <c r="AF149">
        <v>0</v>
      </c>
      <c r="AG149">
        <v>0</v>
      </c>
      <c r="AH149">
        <v>0</v>
      </c>
      <c r="AI149">
        <v>0</v>
      </c>
      <c r="AJ149">
        <v>1</v>
      </c>
      <c r="AK149">
        <v>0</v>
      </c>
      <c r="AL149">
        <v>0</v>
      </c>
      <c r="AM149" s="3">
        <f>SUM(tbl_Data[[#This Row],[Amt_Wines]:[Amt_GoldProds]])</f>
        <v>99</v>
      </c>
      <c r="AN149" s="3">
        <v>79</v>
      </c>
      <c r="AO149">
        <v>0</v>
      </c>
      <c r="AP149" t="str" cm="1">
        <f t="array" ref="AP149">_xlfn.IFS(tbl_Data[[#This Row],[marital_Divorced]]=1,"Divorced",tbl_Data[[#This Row],[marital_Married]]=1,"Married",tbl_Data[[#This Row],[marital_Single]]=1,"Single",tbl_Data[[#This Row],[marital_Together]]=1,"Together",tbl_Data[[#This Row],[marital_Widow]]=1,"Widowed")</f>
        <v>Divorced</v>
      </c>
      <c r="AQ149" s="3" t="str">
        <f>IF(tbl_Data[[#This Row],[Marital Status]]=tbl_Data[[#Headers],[Single]],tbl_Data[[#This Row],[Amt_Wines]],"")</f>
        <v/>
      </c>
      <c r="AR149" s="3" t="str">
        <f>IF(tbl_Data[[#This Row],[Marital Status]]=tbl_Data[[#Headers],[Together]],tbl_Data[[#This Row],[Amt_Wines]],"")</f>
        <v/>
      </c>
      <c r="AS149" s="3" t="str">
        <f>IF(tbl_Data[[#This Row],[Marital Status]]=tbl_Data[[#Headers],[Married]],tbl_Data[[#This Row],[Amt_Wines]],"")</f>
        <v/>
      </c>
      <c r="AT149" s="3" t="str">
        <f>IF(tbl_Data[[#This Row],[Marital Status]]=tbl_Data[[#Headers],[Widow]],tbl_Data[[#This Row],[Amt_Wines]],"")</f>
        <v/>
      </c>
      <c r="AU149" s="3">
        <f>IF(tbl_Data[[#This Row],[Marital Status]]=tbl_Data[[#Headers],[Divorced]],tbl_Data[[#This Row],[Amt_Wines]],"")</f>
        <v>33</v>
      </c>
    </row>
    <row r="150" spans="1:47" x14ac:dyDescent="0.45">
      <c r="A150" t="s">
        <v>1547</v>
      </c>
      <c r="B150" s="3">
        <v>58401</v>
      </c>
      <c r="C150">
        <v>0</v>
      </c>
      <c r="D150">
        <v>1</v>
      </c>
      <c r="E150">
        <f t="shared" si="2"/>
        <v>1</v>
      </c>
      <c r="F150">
        <v>55</v>
      </c>
      <c r="G150" s="3">
        <v>10</v>
      </c>
      <c r="H150" s="3">
        <v>0</v>
      </c>
      <c r="I150" s="3">
        <v>11</v>
      </c>
      <c r="J150" s="3">
        <v>17</v>
      </c>
      <c r="K150" s="3">
        <v>29</v>
      </c>
      <c r="L150" s="3">
        <v>29</v>
      </c>
      <c r="M150">
        <v>1</v>
      </c>
      <c r="N150">
        <v>1</v>
      </c>
      <c r="O150">
        <v>2</v>
      </c>
      <c r="P150">
        <v>2</v>
      </c>
      <c r="Q150">
        <v>4</v>
      </c>
      <c r="R150">
        <v>0</v>
      </c>
      <c r="S150">
        <v>0</v>
      </c>
      <c r="T150">
        <v>0</v>
      </c>
      <c r="U150">
        <v>0</v>
      </c>
      <c r="V150">
        <v>0</v>
      </c>
      <c r="W150">
        <v>0</v>
      </c>
      <c r="X150">
        <v>3</v>
      </c>
      <c r="Y150">
        <v>11</v>
      </c>
      <c r="Z150">
        <v>0</v>
      </c>
      <c r="AA150">
        <v>60</v>
      </c>
      <c r="AB150">
        <v>2229</v>
      </c>
      <c r="AC150">
        <v>1</v>
      </c>
      <c r="AD150">
        <v>0</v>
      </c>
      <c r="AE150">
        <v>0</v>
      </c>
      <c r="AF150">
        <v>0</v>
      </c>
      <c r="AG150">
        <v>0</v>
      </c>
      <c r="AH150">
        <v>0</v>
      </c>
      <c r="AI150">
        <v>0</v>
      </c>
      <c r="AJ150">
        <v>1</v>
      </c>
      <c r="AK150">
        <v>0</v>
      </c>
      <c r="AL150">
        <v>0</v>
      </c>
      <c r="AM150" s="3">
        <f>SUM(tbl_Data[[#This Row],[Amt_Wines]:[Amt_GoldProds]])</f>
        <v>96</v>
      </c>
      <c r="AN150" s="3">
        <v>38</v>
      </c>
      <c r="AO150">
        <v>0</v>
      </c>
      <c r="AP150" t="str" cm="1">
        <f t="array" ref="AP150">_xlfn.IFS(tbl_Data[[#This Row],[marital_Divorced]]=1,"Divorced",tbl_Data[[#This Row],[marital_Married]]=1,"Married",tbl_Data[[#This Row],[marital_Single]]=1,"Single",tbl_Data[[#This Row],[marital_Together]]=1,"Together",tbl_Data[[#This Row],[marital_Widow]]=1,"Widowed")</f>
        <v>Divorced</v>
      </c>
      <c r="AQ150" s="3" t="str">
        <f>IF(tbl_Data[[#This Row],[Marital Status]]=tbl_Data[[#Headers],[Single]],tbl_Data[[#This Row],[Amt_Wines]],"")</f>
        <v/>
      </c>
      <c r="AR150" s="3" t="str">
        <f>IF(tbl_Data[[#This Row],[Marital Status]]=tbl_Data[[#Headers],[Together]],tbl_Data[[#This Row],[Amt_Wines]],"")</f>
        <v/>
      </c>
      <c r="AS150" s="3" t="str">
        <f>IF(tbl_Data[[#This Row],[Marital Status]]=tbl_Data[[#Headers],[Married]],tbl_Data[[#This Row],[Amt_Wines]],"")</f>
        <v/>
      </c>
      <c r="AT150" s="3" t="str">
        <f>IF(tbl_Data[[#This Row],[Marital Status]]=tbl_Data[[#Headers],[Widow]],tbl_Data[[#This Row],[Amt_Wines]],"")</f>
        <v/>
      </c>
      <c r="AU150" s="3">
        <f>IF(tbl_Data[[#This Row],[Marital Status]]=tbl_Data[[#Headers],[Divorced]],tbl_Data[[#This Row],[Amt_Wines]],"")</f>
        <v>10</v>
      </c>
    </row>
    <row r="151" spans="1:47" x14ac:dyDescent="0.45">
      <c r="A151" t="s">
        <v>1556</v>
      </c>
      <c r="B151" s="3">
        <v>36997</v>
      </c>
      <c r="C151">
        <v>1</v>
      </c>
      <c r="D151">
        <v>1</v>
      </c>
      <c r="E151">
        <f t="shared" si="2"/>
        <v>2</v>
      </c>
      <c r="F151">
        <v>72</v>
      </c>
      <c r="G151" s="3">
        <v>43</v>
      </c>
      <c r="H151" s="3">
        <v>4</v>
      </c>
      <c r="I151" s="3">
        <v>12</v>
      </c>
      <c r="J151" s="3">
        <v>8</v>
      </c>
      <c r="K151" s="3">
        <v>0</v>
      </c>
      <c r="L151" s="3">
        <v>27</v>
      </c>
      <c r="M151">
        <v>5</v>
      </c>
      <c r="N151">
        <v>2</v>
      </c>
      <c r="O151">
        <v>1</v>
      </c>
      <c r="P151">
        <v>4</v>
      </c>
      <c r="Q151">
        <v>5</v>
      </c>
      <c r="R151">
        <v>0</v>
      </c>
      <c r="S151">
        <v>0</v>
      </c>
      <c r="T151">
        <v>0</v>
      </c>
      <c r="U151">
        <v>0</v>
      </c>
      <c r="V151">
        <v>0</v>
      </c>
      <c r="W151">
        <v>0</v>
      </c>
      <c r="X151">
        <v>3</v>
      </c>
      <c r="Y151">
        <v>11</v>
      </c>
      <c r="Z151">
        <v>0</v>
      </c>
      <c r="AA151">
        <v>52</v>
      </c>
      <c r="AB151">
        <v>2672</v>
      </c>
      <c r="AC151">
        <v>1</v>
      </c>
      <c r="AD151">
        <v>0</v>
      </c>
      <c r="AE151">
        <v>0</v>
      </c>
      <c r="AF151">
        <v>0</v>
      </c>
      <c r="AG151">
        <v>0</v>
      </c>
      <c r="AH151">
        <v>0</v>
      </c>
      <c r="AI151">
        <v>0</v>
      </c>
      <c r="AJ151">
        <v>1</v>
      </c>
      <c r="AK151">
        <v>0</v>
      </c>
      <c r="AL151">
        <v>0</v>
      </c>
      <c r="AM151" s="3">
        <f>SUM(tbl_Data[[#This Row],[Amt_Wines]:[Amt_GoldProds]])</f>
        <v>94</v>
      </c>
      <c r="AN151" s="3">
        <v>40</v>
      </c>
      <c r="AO151">
        <v>0</v>
      </c>
      <c r="AP151" t="str" cm="1">
        <f t="array" ref="AP151">_xlfn.IFS(tbl_Data[[#This Row],[marital_Divorced]]=1,"Divorced",tbl_Data[[#This Row],[marital_Married]]=1,"Married",tbl_Data[[#This Row],[marital_Single]]=1,"Single",tbl_Data[[#This Row],[marital_Together]]=1,"Together",tbl_Data[[#This Row],[marital_Widow]]=1,"Widowed")</f>
        <v>Divorced</v>
      </c>
      <c r="AQ151" s="3" t="str">
        <f>IF(tbl_Data[[#This Row],[Marital Status]]=tbl_Data[[#Headers],[Single]],tbl_Data[[#This Row],[Amt_Wines]],"")</f>
        <v/>
      </c>
      <c r="AR151" s="3" t="str">
        <f>IF(tbl_Data[[#This Row],[Marital Status]]=tbl_Data[[#Headers],[Together]],tbl_Data[[#This Row],[Amt_Wines]],"")</f>
        <v/>
      </c>
      <c r="AS151" s="3" t="str">
        <f>IF(tbl_Data[[#This Row],[Marital Status]]=tbl_Data[[#Headers],[Married]],tbl_Data[[#This Row],[Amt_Wines]],"")</f>
        <v/>
      </c>
      <c r="AT151" s="3" t="str">
        <f>IF(tbl_Data[[#This Row],[Marital Status]]=tbl_Data[[#Headers],[Widow]],tbl_Data[[#This Row],[Amt_Wines]],"")</f>
        <v/>
      </c>
      <c r="AU151" s="3">
        <f>IF(tbl_Data[[#This Row],[Marital Status]]=tbl_Data[[#Headers],[Divorced]],tbl_Data[[#This Row],[Amt_Wines]],"")</f>
        <v>43</v>
      </c>
    </row>
    <row r="152" spans="1:47" x14ac:dyDescent="0.45">
      <c r="A152" t="s">
        <v>1562</v>
      </c>
      <c r="B152" s="3">
        <v>57530</v>
      </c>
      <c r="C152">
        <v>0</v>
      </c>
      <c r="D152">
        <v>1</v>
      </c>
      <c r="E152">
        <f t="shared" si="2"/>
        <v>1</v>
      </c>
      <c r="F152">
        <v>68</v>
      </c>
      <c r="G152" s="3">
        <v>50</v>
      </c>
      <c r="H152" s="3">
        <v>1</v>
      </c>
      <c r="I152" s="3">
        <v>27</v>
      </c>
      <c r="J152" s="3">
        <v>6</v>
      </c>
      <c r="K152" s="3">
        <v>7</v>
      </c>
      <c r="L152" s="3">
        <v>1</v>
      </c>
      <c r="M152">
        <v>1</v>
      </c>
      <c r="N152">
        <v>1</v>
      </c>
      <c r="O152">
        <v>1</v>
      </c>
      <c r="P152">
        <v>4</v>
      </c>
      <c r="Q152">
        <v>1</v>
      </c>
      <c r="R152">
        <v>0</v>
      </c>
      <c r="S152">
        <v>0</v>
      </c>
      <c r="T152">
        <v>0</v>
      </c>
      <c r="U152">
        <v>0</v>
      </c>
      <c r="V152">
        <v>0</v>
      </c>
      <c r="W152">
        <v>0</v>
      </c>
      <c r="X152">
        <v>3</v>
      </c>
      <c r="Y152">
        <v>11</v>
      </c>
      <c r="Z152">
        <v>0</v>
      </c>
      <c r="AA152">
        <v>69</v>
      </c>
      <c r="AB152">
        <v>2419</v>
      </c>
      <c r="AC152">
        <v>1</v>
      </c>
      <c r="AD152">
        <v>0</v>
      </c>
      <c r="AE152">
        <v>0</v>
      </c>
      <c r="AF152">
        <v>0</v>
      </c>
      <c r="AG152">
        <v>0</v>
      </c>
      <c r="AH152">
        <v>0</v>
      </c>
      <c r="AI152">
        <v>0</v>
      </c>
      <c r="AJ152">
        <v>0</v>
      </c>
      <c r="AK152">
        <v>1</v>
      </c>
      <c r="AL152">
        <v>0</v>
      </c>
      <c r="AM152" s="3">
        <f>SUM(tbl_Data[[#This Row],[Amt_Wines]:[Amt_GoldProds]])</f>
        <v>92</v>
      </c>
      <c r="AN152" s="3">
        <v>90</v>
      </c>
      <c r="AO152">
        <v>0</v>
      </c>
      <c r="AP152" t="str" cm="1">
        <f t="array" ref="AP152">_xlfn.IFS(tbl_Data[[#This Row],[marital_Divorced]]=1,"Divorced",tbl_Data[[#This Row],[marital_Married]]=1,"Married",tbl_Data[[#This Row],[marital_Single]]=1,"Single",tbl_Data[[#This Row],[marital_Together]]=1,"Together",tbl_Data[[#This Row],[marital_Widow]]=1,"Widowed")</f>
        <v>Divorced</v>
      </c>
      <c r="AQ152" s="3" t="str">
        <f>IF(tbl_Data[[#This Row],[Marital Status]]=tbl_Data[[#Headers],[Single]],tbl_Data[[#This Row],[Amt_Wines]],"")</f>
        <v/>
      </c>
      <c r="AR152" s="3" t="str">
        <f>IF(tbl_Data[[#This Row],[Marital Status]]=tbl_Data[[#Headers],[Together]],tbl_Data[[#This Row],[Amt_Wines]],"")</f>
        <v/>
      </c>
      <c r="AS152" s="3" t="str">
        <f>IF(tbl_Data[[#This Row],[Marital Status]]=tbl_Data[[#Headers],[Married]],tbl_Data[[#This Row],[Amt_Wines]],"")</f>
        <v/>
      </c>
      <c r="AT152" s="3" t="str">
        <f>IF(tbl_Data[[#This Row],[Marital Status]]=tbl_Data[[#Headers],[Widow]],tbl_Data[[#This Row],[Amt_Wines]],"")</f>
        <v/>
      </c>
      <c r="AU152" s="3">
        <f>IF(tbl_Data[[#This Row],[Marital Status]]=tbl_Data[[#Headers],[Divorced]],tbl_Data[[#This Row],[Amt_Wines]],"")</f>
        <v>50</v>
      </c>
    </row>
    <row r="153" spans="1:47" x14ac:dyDescent="0.45">
      <c r="A153" t="s">
        <v>1570</v>
      </c>
      <c r="B153" s="3">
        <v>28510</v>
      </c>
      <c r="C153">
        <v>1</v>
      </c>
      <c r="D153">
        <v>1</v>
      </c>
      <c r="E153">
        <f t="shared" si="2"/>
        <v>2</v>
      </c>
      <c r="F153">
        <v>72</v>
      </c>
      <c r="G153" s="3">
        <v>44</v>
      </c>
      <c r="H153" s="3">
        <v>5</v>
      </c>
      <c r="I153" s="3">
        <v>19</v>
      </c>
      <c r="J153" s="3">
        <v>0</v>
      </c>
      <c r="K153" s="3">
        <v>4</v>
      </c>
      <c r="L153" s="3">
        <v>19</v>
      </c>
      <c r="M153">
        <v>3</v>
      </c>
      <c r="N153">
        <v>2</v>
      </c>
      <c r="O153">
        <v>0</v>
      </c>
      <c r="P153">
        <v>4</v>
      </c>
      <c r="Q153">
        <v>5</v>
      </c>
      <c r="R153">
        <v>0</v>
      </c>
      <c r="S153">
        <v>0</v>
      </c>
      <c r="T153">
        <v>0</v>
      </c>
      <c r="U153">
        <v>0</v>
      </c>
      <c r="V153">
        <v>0</v>
      </c>
      <c r="W153">
        <v>0</v>
      </c>
      <c r="X153">
        <v>3</v>
      </c>
      <c r="Y153">
        <v>11</v>
      </c>
      <c r="Z153">
        <v>0</v>
      </c>
      <c r="AA153">
        <v>39</v>
      </c>
      <c r="AB153">
        <v>2601</v>
      </c>
      <c r="AC153">
        <v>1</v>
      </c>
      <c r="AD153">
        <v>0</v>
      </c>
      <c r="AE153">
        <v>0</v>
      </c>
      <c r="AF153">
        <v>0</v>
      </c>
      <c r="AG153">
        <v>0</v>
      </c>
      <c r="AH153">
        <v>0</v>
      </c>
      <c r="AI153">
        <v>0</v>
      </c>
      <c r="AJ153">
        <v>1</v>
      </c>
      <c r="AK153">
        <v>0</v>
      </c>
      <c r="AL153">
        <v>0</v>
      </c>
      <c r="AM153" s="3">
        <f>SUM(tbl_Data[[#This Row],[Amt_Wines]:[Amt_GoldProds]])</f>
        <v>91</v>
      </c>
      <c r="AN153" s="3">
        <v>53</v>
      </c>
      <c r="AO153">
        <v>0</v>
      </c>
      <c r="AP153" t="str" cm="1">
        <f t="array" ref="AP153">_xlfn.IFS(tbl_Data[[#This Row],[marital_Divorced]]=1,"Divorced",tbl_Data[[#This Row],[marital_Married]]=1,"Married",tbl_Data[[#This Row],[marital_Single]]=1,"Single",tbl_Data[[#This Row],[marital_Together]]=1,"Together",tbl_Data[[#This Row],[marital_Widow]]=1,"Widowed")</f>
        <v>Divorced</v>
      </c>
      <c r="AQ153" s="3" t="str">
        <f>IF(tbl_Data[[#This Row],[Marital Status]]=tbl_Data[[#Headers],[Single]],tbl_Data[[#This Row],[Amt_Wines]],"")</f>
        <v/>
      </c>
      <c r="AR153" s="3" t="str">
        <f>IF(tbl_Data[[#This Row],[Marital Status]]=tbl_Data[[#Headers],[Together]],tbl_Data[[#This Row],[Amt_Wines]],"")</f>
        <v/>
      </c>
      <c r="AS153" s="3" t="str">
        <f>IF(tbl_Data[[#This Row],[Marital Status]]=tbl_Data[[#Headers],[Married]],tbl_Data[[#This Row],[Amt_Wines]],"")</f>
        <v/>
      </c>
      <c r="AT153" s="3" t="str">
        <f>IF(tbl_Data[[#This Row],[Marital Status]]=tbl_Data[[#Headers],[Widow]],tbl_Data[[#This Row],[Amt_Wines]],"")</f>
        <v/>
      </c>
      <c r="AU153" s="3">
        <f>IF(tbl_Data[[#This Row],[Marital Status]]=tbl_Data[[#Headers],[Divorced]],tbl_Data[[#This Row],[Amt_Wines]],"")</f>
        <v>44</v>
      </c>
    </row>
    <row r="154" spans="1:47" x14ac:dyDescent="0.45">
      <c r="A154" t="s">
        <v>1592</v>
      </c>
      <c r="B154" s="3">
        <v>21846</v>
      </c>
      <c r="C154">
        <v>1</v>
      </c>
      <c r="D154">
        <v>0</v>
      </c>
      <c r="E154">
        <f t="shared" si="2"/>
        <v>1</v>
      </c>
      <c r="F154">
        <v>38</v>
      </c>
      <c r="G154" s="3">
        <v>7</v>
      </c>
      <c r="H154" s="3">
        <v>17</v>
      </c>
      <c r="I154" s="3">
        <v>18</v>
      </c>
      <c r="J154" s="3">
        <v>6</v>
      </c>
      <c r="K154" s="3">
        <v>10</v>
      </c>
      <c r="L154" s="3">
        <v>26</v>
      </c>
      <c r="M154">
        <v>4</v>
      </c>
      <c r="N154">
        <v>4</v>
      </c>
      <c r="O154">
        <v>0</v>
      </c>
      <c r="P154">
        <v>3</v>
      </c>
      <c r="Q154">
        <v>8</v>
      </c>
      <c r="R154">
        <v>0</v>
      </c>
      <c r="S154">
        <v>0</v>
      </c>
      <c r="T154">
        <v>0</v>
      </c>
      <c r="U154">
        <v>0</v>
      </c>
      <c r="V154">
        <v>0</v>
      </c>
      <c r="W154">
        <v>0</v>
      </c>
      <c r="X154">
        <v>3</v>
      </c>
      <c r="Y154">
        <v>11</v>
      </c>
      <c r="Z154">
        <v>0</v>
      </c>
      <c r="AA154">
        <v>34</v>
      </c>
      <c r="AB154">
        <v>2409</v>
      </c>
      <c r="AC154">
        <v>1</v>
      </c>
      <c r="AD154">
        <v>0</v>
      </c>
      <c r="AE154">
        <v>0</v>
      </c>
      <c r="AF154">
        <v>0</v>
      </c>
      <c r="AG154">
        <v>0</v>
      </c>
      <c r="AH154">
        <v>0</v>
      </c>
      <c r="AI154">
        <v>0</v>
      </c>
      <c r="AJ154">
        <v>1</v>
      </c>
      <c r="AK154">
        <v>0</v>
      </c>
      <c r="AL154">
        <v>0</v>
      </c>
      <c r="AM154" s="3">
        <f>SUM(tbl_Data[[#This Row],[Amt_Wines]:[Amt_GoldProds]])</f>
        <v>84</v>
      </c>
      <c r="AN154" s="3">
        <v>32</v>
      </c>
      <c r="AO154">
        <v>0</v>
      </c>
      <c r="AP154" t="str" cm="1">
        <f t="array" ref="AP154">_xlfn.IFS(tbl_Data[[#This Row],[marital_Divorced]]=1,"Divorced",tbl_Data[[#This Row],[marital_Married]]=1,"Married",tbl_Data[[#This Row],[marital_Single]]=1,"Single",tbl_Data[[#This Row],[marital_Together]]=1,"Together",tbl_Data[[#This Row],[marital_Widow]]=1,"Widowed")</f>
        <v>Divorced</v>
      </c>
      <c r="AQ154" s="3" t="str">
        <f>IF(tbl_Data[[#This Row],[Marital Status]]=tbl_Data[[#Headers],[Single]],tbl_Data[[#This Row],[Amt_Wines]],"")</f>
        <v/>
      </c>
      <c r="AR154" s="3" t="str">
        <f>IF(tbl_Data[[#This Row],[Marital Status]]=tbl_Data[[#Headers],[Together]],tbl_Data[[#This Row],[Amt_Wines]],"")</f>
        <v/>
      </c>
      <c r="AS154" s="3" t="str">
        <f>IF(tbl_Data[[#This Row],[Marital Status]]=tbl_Data[[#Headers],[Married]],tbl_Data[[#This Row],[Amt_Wines]],"")</f>
        <v/>
      </c>
      <c r="AT154" s="3" t="str">
        <f>IF(tbl_Data[[#This Row],[Marital Status]]=tbl_Data[[#Headers],[Widow]],tbl_Data[[#This Row],[Amt_Wines]],"")</f>
        <v/>
      </c>
      <c r="AU154" s="3">
        <f>IF(tbl_Data[[#This Row],[Marital Status]]=tbl_Data[[#Headers],[Divorced]],tbl_Data[[#This Row],[Amt_Wines]],"")</f>
        <v>7</v>
      </c>
    </row>
    <row r="155" spans="1:47" x14ac:dyDescent="0.45">
      <c r="A155" t="s">
        <v>1626</v>
      </c>
      <c r="B155" s="3">
        <v>23748</v>
      </c>
      <c r="C155">
        <v>1</v>
      </c>
      <c r="D155">
        <v>0</v>
      </c>
      <c r="E155">
        <f t="shared" si="2"/>
        <v>1</v>
      </c>
      <c r="F155">
        <v>97</v>
      </c>
      <c r="G155" s="3">
        <v>6</v>
      </c>
      <c r="H155" s="3">
        <v>6</v>
      </c>
      <c r="I155" s="3">
        <v>29</v>
      </c>
      <c r="J155" s="3">
        <v>12</v>
      </c>
      <c r="K155" s="3">
        <v>15</v>
      </c>
      <c r="L155" s="3">
        <v>8</v>
      </c>
      <c r="M155">
        <v>3</v>
      </c>
      <c r="N155">
        <v>2</v>
      </c>
      <c r="O155">
        <v>1</v>
      </c>
      <c r="P155">
        <v>3</v>
      </c>
      <c r="Q155">
        <v>8</v>
      </c>
      <c r="R155">
        <v>0</v>
      </c>
      <c r="S155">
        <v>0</v>
      </c>
      <c r="T155">
        <v>0</v>
      </c>
      <c r="U155">
        <v>0</v>
      </c>
      <c r="V155">
        <v>0</v>
      </c>
      <c r="W155">
        <v>0</v>
      </c>
      <c r="X155">
        <v>3</v>
      </c>
      <c r="Y155">
        <v>11</v>
      </c>
      <c r="Z155">
        <v>0</v>
      </c>
      <c r="AA155">
        <v>52</v>
      </c>
      <c r="AB155">
        <v>2744</v>
      </c>
      <c r="AC155">
        <v>1</v>
      </c>
      <c r="AD155">
        <v>0</v>
      </c>
      <c r="AE155">
        <v>0</v>
      </c>
      <c r="AF155">
        <v>0</v>
      </c>
      <c r="AG155">
        <v>0</v>
      </c>
      <c r="AH155">
        <v>0</v>
      </c>
      <c r="AI155">
        <v>0</v>
      </c>
      <c r="AJ155">
        <v>0</v>
      </c>
      <c r="AK155">
        <v>1</v>
      </c>
      <c r="AL155">
        <v>0</v>
      </c>
      <c r="AM155" s="3">
        <f>SUM(tbl_Data[[#This Row],[Amt_Wines]:[Amt_GoldProds]])</f>
        <v>76</v>
      </c>
      <c r="AN155" s="3">
        <v>60</v>
      </c>
      <c r="AO155">
        <v>0</v>
      </c>
      <c r="AP155" t="str" cm="1">
        <f t="array" ref="AP155">_xlfn.IFS(tbl_Data[[#This Row],[marital_Divorced]]=1,"Divorced",tbl_Data[[#This Row],[marital_Married]]=1,"Married",tbl_Data[[#This Row],[marital_Single]]=1,"Single",tbl_Data[[#This Row],[marital_Together]]=1,"Together",tbl_Data[[#This Row],[marital_Widow]]=1,"Widowed")</f>
        <v>Divorced</v>
      </c>
      <c r="AQ155" s="3" t="str">
        <f>IF(tbl_Data[[#This Row],[Marital Status]]=tbl_Data[[#Headers],[Single]],tbl_Data[[#This Row],[Amt_Wines]],"")</f>
        <v/>
      </c>
      <c r="AR155" s="3" t="str">
        <f>IF(tbl_Data[[#This Row],[Marital Status]]=tbl_Data[[#Headers],[Together]],tbl_Data[[#This Row],[Amt_Wines]],"")</f>
        <v/>
      </c>
      <c r="AS155" s="3" t="str">
        <f>IF(tbl_Data[[#This Row],[Marital Status]]=tbl_Data[[#Headers],[Married]],tbl_Data[[#This Row],[Amt_Wines]],"")</f>
        <v/>
      </c>
      <c r="AT155" s="3" t="str">
        <f>IF(tbl_Data[[#This Row],[Marital Status]]=tbl_Data[[#Headers],[Widow]],tbl_Data[[#This Row],[Amt_Wines]],"")</f>
        <v/>
      </c>
      <c r="AU155" s="3">
        <f>IF(tbl_Data[[#This Row],[Marital Status]]=tbl_Data[[#Headers],[Divorced]],tbl_Data[[#This Row],[Amt_Wines]],"")</f>
        <v>6</v>
      </c>
    </row>
    <row r="156" spans="1:47" x14ac:dyDescent="0.45">
      <c r="A156" t="s">
        <v>1674</v>
      </c>
      <c r="B156" s="3">
        <v>44635</v>
      </c>
      <c r="C156">
        <v>1</v>
      </c>
      <c r="D156">
        <v>1</v>
      </c>
      <c r="E156">
        <f t="shared" si="2"/>
        <v>2</v>
      </c>
      <c r="F156">
        <v>25</v>
      </c>
      <c r="G156" s="3">
        <v>56</v>
      </c>
      <c r="H156" s="3">
        <v>0</v>
      </c>
      <c r="I156" s="3">
        <v>9</v>
      </c>
      <c r="J156" s="3">
        <v>0</v>
      </c>
      <c r="K156" s="3">
        <v>0</v>
      </c>
      <c r="L156" s="3">
        <v>3</v>
      </c>
      <c r="M156">
        <v>2</v>
      </c>
      <c r="N156">
        <v>2</v>
      </c>
      <c r="O156">
        <v>0</v>
      </c>
      <c r="P156">
        <v>3</v>
      </c>
      <c r="Q156">
        <v>7</v>
      </c>
      <c r="R156">
        <v>0</v>
      </c>
      <c r="S156">
        <v>0</v>
      </c>
      <c r="T156">
        <v>0</v>
      </c>
      <c r="U156">
        <v>0</v>
      </c>
      <c r="V156">
        <v>0</v>
      </c>
      <c r="W156">
        <v>0</v>
      </c>
      <c r="X156">
        <v>3</v>
      </c>
      <c r="Y156">
        <v>11</v>
      </c>
      <c r="Z156">
        <v>0</v>
      </c>
      <c r="AA156">
        <v>49</v>
      </c>
      <c r="AB156">
        <v>2420</v>
      </c>
      <c r="AC156">
        <v>1</v>
      </c>
      <c r="AD156">
        <v>0</v>
      </c>
      <c r="AE156">
        <v>0</v>
      </c>
      <c r="AF156">
        <v>0</v>
      </c>
      <c r="AG156">
        <v>0</v>
      </c>
      <c r="AH156">
        <v>0</v>
      </c>
      <c r="AI156">
        <v>0</v>
      </c>
      <c r="AJ156">
        <v>0</v>
      </c>
      <c r="AK156">
        <v>1</v>
      </c>
      <c r="AL156">
        <v>0</v>
      </c>
      <c r="AM156" s="3">
        <f>SUM(tbl_Data[[#This Row],[Amt_Wines]:[Amt_GoldProds]])</f>
        <v>68</v>
      </c>
      <c r="AN156" s="3">
        <v>62</v>
      </c>
      <c r="AO156">
        <v>0</v>
      </c>
      <c r="AP156" t="str" cm="1">
        <f t="array" ref="AP156">_xlfn.IFS(tbl_Data[[#This Row],[marital_Divorced]]=1,"Divorced",tbl_Data[[#This Row],[marital_Married]]=1,"Married",tbl_Data[[#This Row],[marital_Single]]=1,"Single",tbl_Data[[#This Row],[marital_Together]]=1,"Together",tbl_Data[[#This Row],[marital_Widow]]=1,"Widowed")</f>
        <v>Divorced</v>
      </c>
      <c r="AQ156" s="3" t="str">
        <f>IF(tbl_Data[[#This Row],[Marital Status]]=tbl_Data[[#Headers],[Single]],tbl_Data[[#This Row],[Amt_Wines]],"")</f>
        <v/>
      </c>
      <c r="AR156" s="3" t="str">
        <f>IF(tbl_Data[[#This Row],[Marital Status]]=tbl_Data[[#Headers],[Together]],tbl_Data[[#This Row],[Amt_Wines]],"")</f>
        <v/>
      </c>
      <c r="AS156" s="3" t="str">
        <f>IF(tbl_Data[[#This Row],[Marital Status]]=tbl_Data[[#Headers],[Married]],tbl_Data[[#This Row],[Amt_Wines]],"")</f>
        <v/>
      </c>
      <c r="AT156" s="3" t="str">
        <f>IF(tbl_Data[[#This Row],[Marital Status]]=tbl_Data[[#Headers],[Widow]],tbl_Data[[#This Row],[Amt_Wines]],"")</f>
        <v/>
      </c>
      <c r="AU156" s="3">
        <f>IF(tbl_Data[[#This Row],[Marital Status]]=tbl_Data[[#Headers],[Divorced]],tbl_Data[[#This Row],[Amt_Wines]],"")</f>
        <v>56</v>
      </c>
    </row>
    <row r="157" spans="1:47" x14ac:dyDescent="0.45">
      <c r="A157" t="s">
        <v>1687</v>
      </c>
      <c r="B157" s="3">
        <v>23910</v>
      </c>
      <c r="C157">
        <v>1</v>
      </c>
      <c r="D157">
        <v>0</v>
      </c>
      <c r="E157">
        <f t="shared" si="2"/>
        <v>1</v>
      </c>
      <c r="F157">
        <v>80</v>
      </c>
      <c r="G157" s="3">
        <v>16</v>
      </c>
      <c r="H157" s="3">
        <v>12</v>
      </c>
      <c r="I157" s="3">
        <v>18</v>
      </c>
      <c r="J157" s="3">
        <v>7</v>
      </c>
      <c r="K157" s="3">
        <v>1</v>
      </c>
      <c r="L157" s="3">
        <v>13</v>
      </c>
      <c r="M157">
        <v>1</v>
      </c>
      <c r="N157">
        <v>2</v>
      </c>
      <c r="O157">
        <v>0</v>
      </c>
      <c r="P157">
        <v>3</v>
      </c>
      <c r="Q157">
        <v>7</v>
      </c>
      <c r="R157">
        <v>0</v>
      </c>
      <c r="S157">
        <v>0</v>
      </c>
      <c r="T157">
        <v>0</v>
      </c>
      <c r="U157">
        <v>0</v>
      </c>
      <c r="V157">
        <v>0</v>
      </c>
      <c r="W157">
        <v>0</v>
      </c>
      <c r="X157">
        <v>3</v>
      </c>
      <c r="Y157">
        <v>11</v>
      </c>
      <c r="Z157">
        <v>0</v>
      </c>
      <c r="AA157">
        <v>51</v>
      </c>
      <c r="AB157">
        <v>2770</v>
      </c>
      <c r="AC157">
        <v>1</v>
      </c>
      <c r="AD157">
        <v>0</v>
      </c>
      <c r="AE157">
        <v>0</v>
      </c>
      <c r="AF157">
        <v>0</v>
      </c>
      <c r="AG157">
        <v>0</v>
      </c>
      <c r="AH157">
        <v>0</v>
      </c>
      <c r="AI157">
        <v>0</v>
      </c>
      <c r="AJ157">
        <v>1</v>
      </c>
      <c r="AK157">
        <v>0</v>
      </c>
      <c r="AL157">
        <v>0</v>
      </c>
      <c r="AM157" s="3">
        <f>SUM(tbl_Data[[#This Row],[Amt_Wines]:[Amt_GoldProds]])</f>
        <v>67</v>
      </c>
      <c r="AN157" s="3">
        <v>41</v>
      </c>
      <c r="AO157">
        <v>0</v>
      </c>
      <c r="AP157" t="str" cm="1">
        <f t="array" ref="AP157">_xlfn.IFS(tbl_Data[[#This Row],[marital_Divorced]]=1,"Divorced",tbl_Data[[#This Row],[marital_Married]]=1,"Married",tbl_Data[[#This Row],[marital_Single]]=1,"Single",tbl_Data[[#This Row],[marital_Together]]=1,"Together",tbl_Data[[#This Row],[marital_Widow]]=1,"Widowed")</f>
        <v>Divorced</v>
      </c>
      <c r="AQ157" s="3" t="str">
        <f>IF(tbl_Data[[#This Row],[Marital Status]]=tbl_Data[[#Headers],[Single]],tbl_Data[[#This Row],[Amt_Wines]],"")</f>
        <v/>
      </c>
      <c r="AR157" s="3" t="str">
        <f>IF(tbl_Data[[#This Row],[Marital Status]]=tbl_Data[[#Headers],[Together]],tbl_Data[[#This Row],[Amt_Wines]],"")</f>
        <v/>
      </c>
      <c r="AS157" s="3" t="str">
        <f>IF(tbl_Data[[#This Row],[Marital Status]]=tbl_Data[[#Headers],[Married]],tbl_Data[[#This Row],[Amt_Wines]],"")</f>
        <v/>
      </c>
      <c r="AT157" s="3" t="str">
        <f>IF(tbl_Data[[#This Row],[Marital Status]]=tbl_Data[[#Headers],[Widow]],tbl_Data[[#This Row],[Amt_Wines]],"")</f>
        <v/>
      </c>
      <c r="AU157" s="3">
        <f>IF(tbl_Data[[#This Row],[Marital Status]]=tbl_Data[[#Headers],[Divorced]],tbl_Data[[#This Row],[Amt_Wines]],"")</f>
        <v>16</v>
      </c>
    </row>
    <row r="158" spans="1:47" x14ac:dyDescent="0.45">
      <c r="A158" t="s">
        <v>1700</v>
      </c>
      <c r="B158" s="3">
        <v>14849</v>
      </c>
      <c r="C158">
        <v>1</v>
      </c>
      <c r="D158">
        <v>0</v>
      </c>
      <c r="E158">
        <f t="shared" si="2"/>
        <v>1</v>
      </c>
      <c r="F158">
        <v>39</v>
      </c>
      <c r="G158" s="3">
        <v>21</v>
      </c>
      <c r="H158" s="3">
        <v>2</v>
      </c>
      <c r="I158" s="3">
        <v>28</v>
      </c>
      <c r="J158" s="3">
        <v>3</v>
      </c>
      <c r="K158" s="3">
        <v>2</v>
      </c>
      <c r="L158" s="3">
        <v>9</v>
      </c>
      <c r="M158">
        <v>3</v>
      </c>
      <c r="N158">
        <v>2</v>
      </c>
      <c r="O158">
        <v>0</v>
      </c>
      <c r="P158">
        <v>4</v>
      </c>
      <c r="Q158">
        <v>8</v>
      </c>
      <c r="R158">
        <v>0</v>
      </c>
      <c r="S158">
        <v>0</v>
      </c>
      <c r="T158">
        <v>0</v>
      </c>
      <c r="U158">
        <v>0</v>
      </c>
      <c r="V158">
        <v>0</v>
      </c>
      <c r="W158">
        <v>0</v>
      </c>
      <c r="X158">
        <v>3</v>
      </c>
      <c r="Y158">
        <v>11</v>
      </c>
      <c r="Z158">
        <v>0</v>
      </c>
      <c r="AA158">
        <v>44</v>
      </c>
      <c r="AB158">
        <v>2521</v>
      </c>
      <c r="AC158">
        <v>1</v>
      </c>
      <c r="AD158">
        <v>0</v>
      </c>
      <c r="AE158">
        <v>0</v>
      </c>
      <c r="AF158">
        <v>0</v>
      </c>
      <c r="AG158">
        <v>0</v>
      </c>
      <c r="AH158">
        <v>0</v>
      </c>
      <c r="AI158">
        <v>0</v>
      </c>
      <c r="AJ158">
        <v>0</v>
      </c>
      <c r="AK158">
        <v>0</v>
      </c>
      <c r="AL158">
        <v>1</v>
      </c>
      <c r="AM158" s="3">
        <f>SUM(tbl_Data[[#This Row],[Amt_Wines]:[Amt_GoldProds]])</f>
        <v>65</v>
      </c>
      <c r="AN158" s="3">
        <v>47</v>
      </c>
      <c r="AO158">
        <v>0</v>
      </c>
      <c r="AP158" t="str" cm="1">
        <f t="array" ref="AP158">_xlfn.IFS(tbl_Data[[#This Row],[marital_Divorced]]=1,"Divorced",tbl_Data[[#This Row],[marital_Married]]=1,"Married",tbl_Data[[#This Row],[marital_Single]]=1,"Single",tbl_Data[[#This Row],[marital_Together]]=1,"Together",tbl_Data[[#This Row],[marital_Widow]]=1,"Widowed")</f>
        <v>Divorced</v>
      </c>
      <c r="AQ158" s="3" t="str">
        <f>IF(tbl_Data[[#This Row],[Marital Status]]=tbl_Data[[#Headers],[Single]],tbl_Data[[#This Row],[Amt_Wines]],"")</f>
        <v/>
      </c>
      <c r="AR158" s="3" t="str">
        <f>IF(tbl_Data[[#This Row],[Marital Status]]=tbl_Data[[#Headers],[Together]],tbl_Data[[#This Row],[Amt_Wines]],"")</f>
        <v/>
      </c>
      <c r="AS158" s="3" t="str">
        <f>IF(tbl_Data[[#This Row],[Marital Status]]=tbl_Data[[#Headers],[Married]],tbl_Data[[#This Row],[Amt_Wines]],"")</f>
        <v/>
      </c>
      <c r="AT158" s="3" t="str">
        <f>IF(tbl_Data[[#This Row],[Marital Status]]=tbl_Data[[#Headers],[Widow]],tbl_Data[[#This Row],[Amt_Wines]],"")</f>
        <v/>
      </c>
      <c r="AU158" s="3">
        <f>IF(tbl_Data[[#This Row],[Marital Status]]=tbl_Data[[#Headers],[Divorced]],tbl_Data[[#This Row],[Amt_Wines]],"")</f>
        <v>21</v>
      </c>
    </row>
    <row r="159" spans="1:47" x14ac:dyDescent="0.45">
      <c r="A159" t="s">
        <v>1704</v>
      </c>
      <c r="B159" s="3">
        <v>31395</v>
      </c>
      <c r="C159">
        <v>1</v>
      </c>
      <c r="D159">
        <v>1</v>
      </c>
      <c r="E159">
        <f t="shared" si="2"/>
        <v>2</v>
      </c>
      <c r="F159">
        <v>80</v>
      </c>
      <c r="G159" s="3">
        <v>23</v>
      </c>
      <c r="H159" s="3">
        <v>1</v>
      </c>
      <c r="I159" s="3">
        <v>25</v>
      </c>
      <c r="J159" s="3">
        <v>0</v>
      </c>
      <c r="K159" s="3">
        <v>8</v>
      </c>
      <c r="L159" s="3">
        <v>7</v>
      </c>
      <c r="M159">
        <v>4</v>
      </c>
      <c r="N159">
        <v>2</v>
      </c>
      <c r="O159">
        <v>1</v>
      </c>
      <c r="P159">
        <v>3</v>
      </c>
      <c r="Q159">
        <v>6</v>
      </c>
      <c r="R159">
        <v>0</v>
      </c>
      <c r="S159">
        <v>0</v>
      </c>
      <c r="T159">
        <v>0</v>
      </c>
      <c r="U159">
        <v>0</v>
      </c>
      <c r="V159">
        <v>0</v>
      </c>
      <c r="W159">
        <v>0</v>
      </c>
      <c r="X159">
        <v>3</v>
      </c>
      <c r="Y159">
        <v>11</v>
      </c>
      <c r="Z159">
        <v>0</v>
      </c>
      <c r="AA159">
        <v>64</v>
      </c>
      <c r="AB159">
        <v>2622</v>
      </c>
      <c r="AC159">
        <v>1</v>
      </c>
      <c r="AD159">
        <v>0</v>
      </c>
      <c r="AE159">
        <v>0</v>
      </c>
      <c r="AF159">
        <v>0</v>
      </c>
      <c r="AG159">
        <v>0</v>
      </c>
      <c r="AH159">
        <v>1</v>
      </c>
      <c r="AI159">
        <v>0</v>
      </c>
      <c r="AJ159">
        <v>0</v>
      </c>
      <c r="AK159">
        <v>0</v>
      </c>
      <c r="AL159">
        <v>0</v>
      </c>
      <c r="AM159" s="3">
        <f>SUM(tbl_Data[[#This Row],[Amt_Wines]:[Amt_GoldProds]])</f>
        <v>64</v>
      </c>
      <c r="AN159" s="3">
        <v>50</v>
      </c>
      <c r="AO159">
        <v>0</v>
      </c>
      <c r="AP159" t="str" cm="1">
        <f t="array" ref="AP159">_xlfn.IFS(tbl_Data[[#This Row],[marital_Divorced]]=1,"Divorced",tbl_Data[[#This Row],[marital_Married]]=1,"Married",tbl_Data[[#This Row],[marital_Single]]=1,"Single",tbl_Data[[#This Row],[marital_Together]]=1,"Together",tbl_Data[[#This Row],[marital_Widow]]=1,"Widowed")</f>
        <v>Divorced</v>
      </c>
      <c r="AQ159" s="3" t="str">
        <f>IF(tbl_Data[[#This Row],[Marital Status]]=tbl_Data[[#Headers],[Single]],tbl_Data[[#This Row],[Amt_Wines]],"")</f>
        <v/>
      </c>
      <c r="AR159" s="3" t="str">
        <f>IF(tbl_Data[[#This Row],[Marital Status]]=tbl_Data[[#Headers],[Together]],tbl_Data[[#This Row],[Amt_Wines]],"")</f>
        <v/>
      </c>
      <c r="AS159" s="3" t="str">
        <f>IF(tbl_Data[[#This Row],[Marital Status]]=tbl_Data[[#Headers],[Married]],tbl_Data[[#This Row],[Amt_Wines]],"")</f>
        <v/>
      </c>
      <c r="AT159" s="3" t="str">
        <f>IF(tbl_Data[[#This Row],[Marital Status]]=tbl_Data[[#Headers],[Widow]],tbl_Data[[#This Row],[Amt_Wines]],"")</f>
        <v/>
      </c>
      <c r="AU159" s="3">
        <f>IF(tbl_Data[[#This Row],[Marital Status]]=tbl_Data[[#Headers],[Divorced]],tbl_Data[[#This Row],[Amt_Wines]],"")</f>
        <v>23</v>
      </c>
    </row>
    <row r="160" spans="1:47" x14ac:dyDescent="0.45">
      <c r="A160" t="s">
        <v>1713</v>
      </c>
      <c r="B160" s="3">
        <v>51813</v>
      </c>
      <c r="C160">
        <v>1</v>
      </c>
      <c r="D160">
        <v>1</v>
      </c>
      <c r="E160">
        <f t="shared" si="2"/>
        <v>2</v>
      </c>
      <c r="F160">
        <v>37</v>
      </c>
      <c r="G160" s="3">
        <v>51</v>
      </c>
      <c r="H160" s="3">
        <v>2</v>
      </c>
      <c r="I160" s="3">
        <v>7</v>
      </c>
      <c r="J160" s="3">
        <v>0</v>
      </c>
      <c r="K160" s="3">
        <v>1</v>
      </c>
      <c r="L160" s="3">
        <v>2</v>
      </c>
      <c r="M160">
        <v>2</v>
      </c>
      <c r="N160">
        <v>2</v>
      </c>
      <c r="O160">
        <v>0</v>
      </c>
      <c r="P160">
        <v>3</v>
      </c>
      <c r="Q160">
        <v>7</v>
      </c>
      <c r="R160">
        <v>0</v>
      </c>
      <c r="S160">
        <v>0</v>
      </c>
      <c r="T160">
        <v>0</v>
      </c>
      <c r="U160">
        <v>0</v>
      </c>
      <c r="V160">
        <v>0</v>
      </c>
      <c r="W160">
        <v>0</v>
      </c>
      <c r="X160">
        <v>3</v>
      </c>
      <c r="Y160">
        <v>11</v>
      </c>
      <c r="Z160">
        <v>0</v>
      </c>
      <c r="AA160">
        <v>48</v>
      </c>
      <c r="AB160">
        <v>2603</v>
      </c>
      <c r="AC160">
        <v>1</v>
      </c>
      <c r="AD160">
        <v>0</v>
      </c>
      <c r="AE160">
        <v>0</v>
      </c>
      <c r="AF160">
        <v>0</v>
      </c>
      <c r="AG160">
        <v>0</v>
      </c>
      <c r="AH160">
        <v>0</v>
      </c>
      <c r="AI160">
        <v>0</v>
      </c>
      <c r="AJ160">
        <v>1</v>
      </c>
      <c r="AK160">
        <v>0</v>
      </c>
      <c r="AL160">
        <v>0</v>
      </c>
      <c r="AM160" s="3">
        <f>SUM(tbl_Data[[#This Row],[Amt_Wines]:[Amt_GoldProds]])</f>
        <v>63</v>
      </c>
      <c r="AN160" s="3">
        <v>59</v>
      </c>
      <c r="AO160">
        <v>0</v>
      </c>
      <c r="AP160" t="str" cm="1">
        <f t="array" ref="AP160">_xlfn.IFS(tbl_Data[[#This Row],[marital_Divorced]]=1,"Divorced",tbl_Data[[#This Row],[marital_Married]]=1,"Married",tbl_Data[[#This Row],[marital_Single]]=1,"Single",tbl_Data[[#This Row],[marital_Together]]=1,"Together",tbl_Data[[#This Row],[marital_Widow]]=1,"Widowed")</f>
        <v>Divorced</v>
      </c>
      <c r="AQ160" s="3" t="str">
        <f>IF(tbl_Data[[#This Row],[Marital Status]]=tbl_Data[[#Headers],[Single]],tbl_Data[[#This Row],[Amt_Wines]],"")</f>
        <v/>
      </c>
      <c r="AR160" s="3" t="str">
        <f>IF(tbl_Data[[#This Row],[Marital Status]]=tbl_Data[[#Headers],[Together]],tbl_Data[[#This Row],[Amt_Wines]],"")</f>
        <v/>
      </c>
      <c r="AS160" s="3" t="str">
        <f>IF(tbl_Data[[#This Row],[Marital Status]]=tbl_Data[[#Headers],[Married]],tbl_Data[[#This Row],[Amt_Wines]],"")</f>
        <v/>
      </c>
      <c r="AT160" s="3" t="str">
        <f>IF(tbl_Data[[#This Row],[Marital Status]]=tbl_Data[[#Headers],[Widow]],tbl_Data[[#This Row],[Amt_Wines]],"")</f>
        <v/>
      </c>
      <c r="AU160" s="3">
        <f>IF(tbl_Data[[#This Row],[Marital Status]]=tbl_Data[[#Headers],[Divorced]],tbl_Data[[#This Row],[Amt_Wines]],"")</f>
        <v>51</v>
      </c>
    </row>
    <row r="161" spans="1:47" x14ac:dyDescent="0.45">
      <c r="A161" t="s">
        <v>1714</v>
      </c>
      <c r="B161" s="3">
        <v>55412</v>
      </c>
      <c r="C161">
        <v>1</v>
      </c>
      <c r="D161">
        <v>1</v>
      </c>
      <c r="E161">
        <f t="shared" si="2"/>
        <v>2</v>
      </c>
      <c r="F161">
        <v>65</v>
      </c>
      <c r="G161" s="3">
        <v>10</v>
      </c>
      <c r="H161" s="3">
        <v>5</v>
      </c>
      <c r="I161" s="3">
        <v>28</v>
      </c>
      <c r="J161" s="3">
        <v>11</v>
      </c>
      <c r="K161" s="3">
        <v>1</v>
      </c>
      <c r="L161" s="3">
        <v>8</v>
      </c>
      <c r="M161">
        <v>1</v>
      </c>
      <c r="N161">
        <v>2</v>
      </c>
      <c r="O161">
        <v>0</v>
      </c>
      <c r="P161">
        <v>3</v>
      </c>
      <c r="Q161">
        <v>5</v>
      </c>
      <c r="R161">
        <v>0</v>
      </c>
      <c r="S161">
        <v>0</v>
      </c>
      <c r="T161">
        <v>0</v>
      </c>
      <c r="U161">
        <v>0</v>
      </c>
      <c r="V161">
        <v>0</v>
      </c>
      <c r="W161">
        <v>0</v>
      </c>
      <c r="X161">
        <v>3</v>
      </c>
      <c r="Y161">
        <v>11</v>
      </c>
      <c r="Z161">
        <v>0</v>
      </c>
      <c r="AA161">
        <v>44</v>
      </c>
      <c r="AB161">
        <v>2378</v>
      </c>
      <c r="AC161">
        <v>1</v>
      </c>
      <c r="AD161">
        <v>0</v>
      </c>
      <c r="AE161">
        <v>0</v>
      </c>
      <c r="AF161">
        <v>0</v>
      </c>
      <c r="AG161">
        <v>0</v>
      </c>
      <c r="AH161">
        <v>0</v>
      </c>
      <c r="AI161">
        <v>0</v>
      </c>
      <c r="AJ161">
        <v>0</v>
      </c>
      <c r="AK161">
        <v>0</v>
      </c>
      <c r="AL161">
        <v>1</v>
      </c>
      <c r="AM161" s="3">
        <f>SUM(tbl_Data[[#This Row],[Amt_Wines]:[Amt_GoldProds]])</f>
        <v>63</v>
      </c>
      <c r="AN161" s="3">
        <v>47</v>
      </c>
      <c r="AO161">
        <v>0</v>
      </c>
      <c r="AP161" t="str" cm="1">
        <f t="array" ref="AP161">_xlfn.IFS(tbl_Data[[#This Row],[marital_Divorced]]=1,"Divorced",tbl_Data[[#This Row],[marital_Married]]=1,"Married",tbl_Data[[#This Row],[marital_Single]]=1,"Single",tbl_Data[[#This Row],[marital_Together]]=1,"Together",tbl_Data[[#This Row],[marital_Widow]]=1,"Widowed")</f>
        <v>Divorced</v>
      </c>
      <c r="AQ161" s="3" t="str">
        <f>IF(tbl_Data[[#This Row],[Marital Status]]=tbl_Data[[#Headers],[Single]],tbl_Data[[#This Row],[Amt_Wines]],"")</f>
        <v/>
      </c>
      <c r="AR161" s="3" t="str">
        <f>IF(tbl_Data[[#This Row],[Marital Status]]=tbl_Data[[#Headers],[Together]],tbl_Data[[#This Row],[Amt_Wines]],"")</f>
        <v/>
      </c>
      <c r="AS161" s="3" t="str">
        <f>IF(tbl_Data[[#This Row],[Marital Status]]=tbl_Data[[#Headers],[Married]],tbl_Data[[#This Row],[Amt_Wines]],"")</f>
        <v/>
      </c>
      <c r="AT161" s="3" t="str">
        <f>IF(tbl_Data[[#This Row],[Marital Status]]=tbl_Data[[#Headers],[Widow]],tbl_Data[[#This Row],[Amt_Wines]],"")</f>
        <v/>
      </c>
      <c r="AU161" s="3">
        <f>IF(tbl_Data[[#This Row],[Marital Status]]=tbl_Data[[#Headers],[Divorced]],tbl_Data[[#This Row],[Amt_Wines]],"")</f>
        <v>10</v>
      </c>
    </row>
    <row r="162" spans="1:47" x14ac:dyDescent="0.45">
      <c r="A162" t="s">
        <v>1717</v>
      </c>
      <c r="B162" s="3">
        <v>41986</v>
      </c>
      <c r="C162">
        <v>0</v>
      </c>
      <c r="D162">
        <v>1</v>
      </c>
      <c r="E162">
        <f t="shared" si="2"/>
        <v>1</v>
      </c>
      <c r="F162">
        <v>15</v>
      </c>
      <c r="G162" s="3">
        <v>27</v>
      </c>
      <c r="H162" s="3">
        <v>5</v>
      </c>
      <c r="I162" s="3">
        <v>8</v>
      </c>
      <c r="J162" s="3">
        <v>8</v>
      </c>
      <c r="K162" s="3">
        <v>3</v>
      </c>
      <c r="L162" s="3">
        <v>12</v>
      </c>
      <c r="M162">
        <v>3</v>
      </c>
      <c r="N162">
        <v>3</v>
      </c>
      <c r="O162">
        <v>0</v>
      </c>
      <c r="P162">
        <v>4</v>
      </c>
      <c r="Q162">
        <v>4</v>
      </c>
      <c r="R162">
        <v>0</v>
      </c>
      <c r="S162">
        <v>0</v>
      </c>
      <c r="T162">
        <v>0</v>
      </c>
      <c r="U162">
        <v>0</v>
      </c>
      <c r="V162">
        <v>0</v>
      </c>
      <c r="W162">
        <v>0</v>
      </c>
      <c r="X162">
        <v>3</v>
      </c>
      <c r="Y162">
        <v>11</v>
      </c>
      <c r="Z162">
        <v>0</v>
      </c>
      <c r="AA162">
        <v>42</v>
      </c>
      <c r="AB162">
        <v>2299</v>
      </c>
      <c r="AC162">
        <v>1</v>
      </c>
      <c r="AD162">
        <v>0</v>
      </c>
      <c r="AE162">
        <v>0</v>
      </c>
      <c r="AF162">
        <v>0</v>
      </c>
      <c r="AG162">
        <v>0</v>
      </c>
      <c r="AH162">
        <v>0</v>
      </c>
      <c r="AI162">
        <v>0</v>
      </c>
      <c r="AJ162">
        <v>1</v>
      </c>
      <c r="AK162">
        <v>0</v>
      </c>
      <c r="AL162">
        <v>0</v>
      </c>
      <c r="AM162" s="3">
        <f>SUM(tbl_Data[[#This Row],[Amt_Wines]:[Amt_GoldProds]])</f>
        <v>63</v>
      </c>
      <c r="AN162" s="3">
        <v>39</v>
      </c>
      <c r="AO162">
        <v>0</v>
      </c>
      <c r="AP162" t="str" cm="1">
        <f t="array" ref="AP162">_xlfn.IFS(tbl_Data[[#This Row],[marital_Divorced]]=1,"Divorced",tbl_Data[[#This Row],[marital_Married]]=1,"Married",tbl_Data[[#This Row],[marital_Single]]=1,"Single",tbl_Data[[#This Row],[marital_Together]]=1,"Together",tbl_Data[[#This Row],[marital_Widow]]=1,"Widowed")</f>
        <v>Divorced</v>
      </c>
      <c r="AQ162" s="3" t="str">
        <f>IF(tbl_Data[[#This Row],[Marital Status]]=tbl_Data[[#Headers],[Single]],tbl_Data[[#This Row],[Amt_Wines]],"")</f>
        <v/>
      </c>
      <c r="AR162" s="3" t="str">
        <f>IF(tbl_Data[[#This Row],[Marital Status]]=tbl_Data[[#Headers],[Together]],tbl_Data[[#This Row],[Amt_Wines]],"")</f>
        <v/>
      </c>
      <c r="AS162" s="3" t="str">
        <f>IF(tbl_Data[[#This Row],[Marital Status]]=tbl_Data[[#Headers],[Married]],tbl_Data[[#This Row],[Amt_Wines]],"")</f>
        <v/>
      </c>
      <c r="AT162" s="3" t="str">
        <f>IF(tbl_Data[[#This Row],[Marital Status]]=tbl_Data[[#Headers],[Widow]],tbl_Data[[#This Row],[Amt_Wines]],"")</f>
        <v/>
      </c>
      <c r="AU162" s="3">
        <f>IF(tbl_Data[[#This Row],[Marital Status]]=tbl_Data[[#Headers],[Divorced]],tbl_Data[[#This Row],[Amt_Wines]],"")</f>
        <v>27</v>
      </c>
    </row>
    <row r="163" spans="1:47" x14ac:dyDescent="0.45">
      <c r="A163" t="s">
        <v>1724</v>
      </c>
      <c r="B163" s="3">
        <v>35246</v>
      </c>
      <c r="C163">
        <v>1</v>
      </c>
      <c r="D163">
        <v>1</v>
      </c>
      <c r="E163">
        <f t="shared" si="2"/>
        <v>2</v>
      </c>
      <c r="F163">
        <v>53</v>
      </c>
      <c r="G163" s="3">
        <v>36</v>
      </c>
      <c r="H163" s="3">
        <v>0</v>
      </c>
      <c r="I163" s="3">
        <v>12</v>
      </c>
      <c r="J163" s="3">
        <v>2</v>
      </c>
      <c r="K163" s="3">
        <v>2</v>
      </c>
      <c r="L163" s="3">
        <v>10</v>
      </c>
      <c r="M163">
        <v>4</v>
      </c>
      <c r="N163">
        <v>3</v>
      </c>
      <c r="O163">
        <v>1</v>
      </c>
      <c r="P163">
        <v>3</v>
      </c>
      <c r="Q163">
        <v>5</v>
      </c>
      <c r="R163">
        <v>0</v>
      </c>
      <c r="S163">
        <v>0</v>
      </c>
      <c r="T163">
        <v>0</v>
      </c>
      <c r="U163">
        <v>0</v>
      </c>
      <c r="V163">
        <v>0</v>
      </c>
      <c r="W163">
        <v>0</v>
      </c>
      <c r="X163">
        <v>3</v>
      </c>
      <c r="Y163">
        <v>11</v>
      </c>
      <c r="Z163">
        <v>0</v>
      </c>
      <c r="AA163">
        <v>62</v>
      </c>
      <c r="AB163">
        <v>2233</v>
      </c>
      <c r="AC163">
        <v>1</v>
      </c>
      <c r="AD163">
        <v>0</v>
      </c>
      <c r="AE163">
        <v>0</v>
      </c>
      <c r="AF163">
        <v>0</v>
      </c>
      <c r="AG163">
        <v>0</v>
      </c>
      <c r="AH163">
        <v>0</v>
      </c>
      <c r="AI163">
        <v>0</v>
      </c>
      <c r="AJ163">
        <v>1</v>
      </c>
      <c r="AK163">
        <v>0</v>
      </c>
      <c r="AL163">
        <v>0</v>
      </c>
      <c r="AM163" s="3">
        <f>SUM(tbl_Data[[#This Row],[Amt_Wines]:[Amt_GoldProds]])</f>
        <v>62</v>
      </c>
      <c r="AN163" s="3">
        <v>42</v>
      </c>
      <c r="AO163">
        <v>0</v>
      </c>
      <c r="AP163" t="str" cm="1">
        <f t="array" ref="AP163">_xlfn.IFS(tbl_Data[[#This Row],[marital_Divorced]]=1,"Divorced",tbl_Data[[#This Row],[marital_Married]]=1,"Married",tbl_Data[[#This Row],[marital_Single]]=1,"Single",tbl_Data[[#This Row],[marital_Together]]=1,"Together",tbl_Data[[#This Row],[marital_Widow]]=1,"Widowed")</f>
        <v>Divorced</v>
      </c>
      <c r="AQ163" s="3" t="str">
        <f>IF(tbl_Data[[#This Row],[Marital Status]]=tbl_Data[[#Headers],[Single]],tbl_Data[[#This Row],[Amt_Wines]],"")</f>
        <v/>
      </c>
      <c r="AR163" s="3" t="str">
        <f>IF(tbl_Data[[#This Row],[Marital Status]]=tbl_Data[[#Headers],[Together]],tbl_Data[[#This Row],[Amt_Wines]],"")</f>
        <v/>
      </c>
      <c r="AS163" s="3" t="str">
        <f>IF(tbl_Data[[#This Row],[Marital Status]]=tbl_Data[[#Headers],[Married]],tbl_Data[[#This Row],[Amt_Wines]],"")</f>
        <v/>
      </c>
      <c r="AT163" s="3" t="str">
        <f>IF(tbl_Data[[#This Row],[Marital Status]]=tbl_Data[[#Headers],[Widow]],tbl_Data[[#This Row],[Amt_Wines]],"")</f>
        <v/>
      </c>
      <c r="AU163" s="3">
        <f>IF(tbl_Data[[#This Row],[Marital Status]]=tbl_Data[[#Headers],[Divorced]],tbl_Data[[#This Row],[Amt_Wines]],"")</f>
        <v>36</v>
      </c>
    </row>
    <row r="164" spans="1:47" x14ac:dyDescent="0.45">
      <c r="A164" t="s">
        <v>1742</v>
      </c>
      <c r="B164" s="3">
        <v>26759</v>
      </c>
      <c r="C164">
        <v>1</v>
      </c>
      <c r="D164">
        <v>0</v>
      </c>
      <c r="E164">
        <f t="shared" si="2"/>
        <v>1</v>
      </c>
      <c r="F164">
        <v>65</v>
      </c>
      <c r="G164" s="3">
        <v>25</v>
      </c>
      <c r="H164" s="3">
        <v>3</v>
      </c>
      <c r="I164" s="3">
        <v>16</v>
      </c>
      <c r="J164" s="3">
        <v>8</v>
      </c>
      <c r="K164" s="3">
        <v>5</v>
      </c>
      <c r="L164" s="3">
        <v>2</v>
      </c>
      <c r="M164">
        <v>2</v>
      </c>
      <c r="N164">
        <v>2</v>
      </c>
      <c r="O164">
        <v>1</v>
      </c>
      <c r="P164">
        <v>3</v>
      </c>
      <c r="Q164">
        <v>6</v>
      </c>
      <c r="R164">
        <v>0</v>
      </c>
      <c r="S164">
        <v>0</v>
      </c>
      <c r="T164">
        <v>0</v>
      </c>
      <c r="U164">
        <v>0</v>
      </c>
      <c r="V164">
        <v>0</v>
      </c>
      <c r="W164">
        <v>0</v>
      </c>
      <c r="X164">
        <v>3</v>
      </c>
      <c r="Y164">
        <v>11</v>
      </c>
      <c r="Z164">
        <v>0</v>
      </c>
      <c r="AA164">
        <v>48</v>
      </c>
      <c r="AB164">
        <v>2301</v>
      </c>
      <c r="AC164">
        <v>1</v>
      </c>
      <c r="AD164">
        <v>0</v>
      </c>
      <c r="AE164">
        <v>0</v>
      </c>
      <c r="AF164">
        <v>0</v>
      </c>
      <c r="AG164">
        <v>0</v>
      </c>
      <c r="AH164">
        <v>0</v>
      </c>
      <c r="AI164">
        <v>0</v>
      </c>
      <c r="AJ164">
        <v>1</v>
      </c>
      <c r="AK164">
        <v>0</v>
      </c>
      <c r="AL164">
        <v>0</v>
      </c>
      <c r="AM164" s="3">
        <f>SUM(tbl_Data[[#This Row],[Amt_Wines]:[Amt_GoldProds]])</f>
        <v>59</v>
      </c>
      <c r="AN164" s="3">
        <v>55</v>
      </c>
      <c r="AO164">
        <v>0</v>
      </c>
      <c r="AP164" t="str" cm="1">
        <f t="array" ref="AP164">_xlfn.IFS(tbl_Data[[#This Row],[marital_Divorced]]=1,"Divorced",tbl_Data[[#This Row],[marital_Married]]=1,"Married",tbl_Data[[#This Row],[marital_Single]]=1,"Single",tbl_Data[[#This Row],[marital_Together]]=1,"Together",tbl_Data[[#This Row],[marital_Widow]]=1,"Widowed")</f>
        <v>Divorced</v>
      </c>
      <c r="AQ164" s="3" t="str">
        <f>IF(tbl_Data[[#This Row],[Marital Status]]=tbl_Data[[#Headers],[Single]],tbl_Data[[#This Row],[Amt_Wines]],"")</f>
        <v/>
      </c>
      <c r="AR164" s="3" t="str">
        <f>IF(tbl_Data[[#This Row],[Marital Status]]=tbl_Data[[#Headers],[Together]],tbl_Data[[#This Row],[Amt_Wines]],"")</f>
        <v/>
      </c>
      <c r="AS164" s="3" t="str">
        <f>IF(tbl_Data[[#This Row],[Marital Status]]=tbl_Data[[#Headers],[Married]],tbl_Data[[#This Row],[Amt_Wines]],"")</f>
        <v/>
      </c>
      <c r="AT164" s="3" t="str">
        <f>IF(tbl_Data[[#This Row],[Marital Status]]=tbl_Data[[#Headers],[Widow]],tbl_Data[[#This Row],[Amt_Wines]],"")</f>
        <v/>
      </c>
      <c r="AU164" s="3">
        <f>IF(tbl_Data[[#This Row],[Marital Status]]=tbl_Data[[#Headers],[Divorced]],tbl_Data[[#This Row],[Amt_Wines]],"")</f>
        <v>25</v>
      </c>
    </row>
    <row r="165" spans="1:47" x14ac:dyDescent="0.45">
      <c r="A165" t="s">
        <v>1746</v>
      </c>
      <c r="B165" s="3">
        <v>40851</v>
      </c>
      <c r="C165">
        <v>1</v>
      </c>
      <c r="D165">
        <v>1</v>
      </c>
      <c r="E165">
        <f t="shared" si="2"/>
        <v>2</v>
      </c>
      <c r="F165">
        <v>63</v>
      </c>
      <c r="G165" s="3">
        <v>23</v>
      </c>
      <c r="H165" s="3">
        <v>1</v>
      </c>
      <c r="I165" s="3">
        <v>7</v>
      </c>
      <c r="J165" s="3">
        <v>0</v>
      </c>
      <c r="K165" s="3">
        <v>4</v>
      </c>
      <c r="L165" s="3">
        <v>24</v>
      </c>
      <c r="M165">
        <v>1</v>
      </c>
      <c r="N165">
        <v>1</v>
      </c>
      <c r="O165">
        <v>1</v>
      </c>
      <c r="P165">
        <v>2</v>
      </c>
      <c r="Q165">
        <v>7</v>
      </c>
      <c r="R165">
        <v>0</v>
      </c>
      <c r="S165">
        <v>0</v>
      </c>
      <c r="T165">
        <v>0</v>
      </c>
      <c r="U165">
        <v>0</v>
      </c>
      <c r="V165">
        <v>0</v>
      </c>
      <c r="W165">
        <v>0</v>
      </c>
      <c r="X165">
        <v>3</v>
      </c>
      <c r="Y165">
        <v>11</v>
      </c>
      <c r="Z165">
        <v>0</v>
      </c>
      <c r="AA165">
        <v>49</v>
      </c>
      <c r="AB165">
        <v>2652</v>
      </c>
      <c r="AC165">
        <v>1</v>
      </c>
      <c r="AD165">
        <v>0</v>
      </c>
      <c r="AE165">
        <v>0</v>
      </c>
      <c r="AF165">
        <v>0</v>
      </c>
      <c r="AG165">
        <v>0</v>
      </c>
      <c r="AH165">
        <v>0</v>
      </c>
      <c r="AI165">
        <v>0</v>
      </c>
      <c r="AJ165">
        <v>1</v>
      </c>
      <c r="AK165">
        <v>0</v>
      </c>
      <c r="AL165">
        <v>0</v>
      </c>
      <c r="AM165" s="3">
        <f>SUM(tbl_Data[[#This Row],[Amt_Wines]:[Amt_GoldProds]])</f>
        <v>59</v>
      </c>
      <c r="AN165" s="3">
        <v>11</v>
      </c>
      <c r="AO165">
        <v>0</v>
      </c>
      <c r="AP165" t="str" cm="1">
        <f t="array" ref="AP165">_xlfn.IFS(tbl_Data[[#This Row],[marital_Divorced]]=1,"Divorced",tbl_Data[[#This Row],[marital_Married]]=1,"Married",tbl_Data[[#This Row],[marital_Single]]=1,"Single",tbl_Data[[#This Row],[marital_Together]]=1,"Together",tbl_Data[[#This Row],[marital_Widow]]=1,"Widowed")</f>
        <v>Divorced</v>
      </c>
      <c r="AQ165" s="3" t="str">
        <f>IF(tbl_Data[[#This Row],[Marital Status]]=tbl_Data[[#Headers],[Single]],tbl_Data[[#This Row],[Amt_Wines]],"")</f>
        <v/>
      </c>
      <c r="AR165" s="3" t="str">
        <f>IF(tbl_Data[[#This Row],[Marital Status]]=tbl_Data[[#Headers],[Together]],tbl_Data[[#This Row],[Amt_Wines]],"")</f>
        <v/>
      </c>
      <c r="AS165" s="3" t="str">
        <f>IF(tbl_Data[[#This Row],[Marital Status]]=tbl_Data[[#Headers],[Married]],tbl_Data[[#This Row],[Amt_Wines]],"")</f>
        <v/>
      </c>
      <c r="AT165" s="3" t="str">
        <f>IF(tbl_Data[[#This Row],[Marital Status]]=tbl_Data[[#Headers],[Widow]],tbl_Data[[#This Row],[Amt_Wines]],"")</f>
        <v/>
      </c>
      <c r="AU165" s="3">
        <f>IF(tbl_Data[[#This Row],[Marital Status]]=tbl_Data[[#Headers],[Divorced]],tbl_Data[[#This Row],[Amt_Wines]],"")</f>
        <v>23</v>
      </c>
    </row>
    <row r="166" spans="1:47" x14ac:dyDescent="0.45">
      <c r="A166" t="s">
        <v>1763</v>
      </c>
      <c r="B166" s="3">
        <v>35682</v>
      </c>
      <c r="C166">
        <v>1</v>
      </c>
      <c r="D166">
        <v>0</v>
      </c>
      <c r="E166">
        <f t="shared" si="2"/>
        <v>1</v>
      </c>
      <c r="F166">
        <v>34</v>
      </c>
      <c r="G166" s="3">
        <v>23</v>
      </c>
      <c r="H166" s="3">
        <v>0</v>
      </c>
      <c r="I166" s="3">
        <v>8</v>
      </c>
      <c r="J166" s="3">
        <v>6</v>
      </c>
      <c r="K166" s="3">
        <v>2</v>
      </c>
      <c r="L166" s="3">
        <v>18</v>
      </c>
      <c r="M166">
        <v>1</v>
      </c>
      <c r="N166">
        <v>1</v>
      </c>
      <c r="O166">
        <v>1</v>
      </c>
      <c r="P166">
        <v>3</v>
      </c>
      <c r="Q166">
        <v>2</v>
      </c>
      <c r="R166">
        <v>0</v>
      </c>
      <c r="S166">
        <v>0</v>
      </c>
      <c r="T166">
        <v>0</v>
      </c>
      <c r="U166">
        <v>0</v>
      </c>
      <c r="V166">
        <v>0</v>
      </c>
      <c r="W166">
        <v>0</v>
      </c>
      <c r="X166">
        <v>3</v>
      </c>
      <c r="Y166">
        <v>11</v>
      </c>
      <c r="Z166">
        <v>0</v>
      </c>
      <c r="AA166">
        <v>50</v>
      </c>
      <c r="AB166">
        <v>2161</v>
      </c>
      <c r="AC166">
        <v>1</v>
      </c>
      <c r="AD166">
        <v>0</v>
      </c>
      <c r="AE166">
        <v>0</v>
      </c>
      <c r="AF166">
        <v>0</v>
      </c>
      <c r="AG166">
        <v>0</v>
      </c>
      <c r="AH166">
        <v>0</v>
      </c>
      <c r="AI166">
        <v>0</v>
      </c>
      <c r="AJ166">
        <v>0</v>
      </c>
      <c r="AK166">
        <v>0</v>
      </c>
      <c r="AL166">
        <v>1</v>
      </c>
      <c r="AM166" s="3">
        <f>SUM(tbl_Data[[#This Row],[Amt_Wines]:[Amt_GoldProds]])</f>
        <v>57</v>
      </c>
      <c r="AN166" s="3">
        <v>21</v>
      </c>
      <c r="AO166">
        <v>0</v>
      </c>
      <c r="AP166" t="str" cm="1">
        <f t="array" ref="AP166">_xlfn.IFS(tbl_Data[[#This Row],[marital_Divorced]]=1,"Divorced",tbl_Data[[#This Row],[marital_Married]]=1,"Married",tbl_Data[[#This Row],[marital_Single]]=1,"Single",tbl_Data[[#This Row],[marital_Together]]=1,"Together",tbl_Data[[#This Row],[marital_Widow]]=1,"Widowed")</f>
        <v>Divorced</v>
      </c>
      <c r="AQ166" s="3" t="str">
        <f>IF(tbl_Data[[#This Row],[Marital Status]]=tbl_Data[[#Headers],[Single]],tbl_Data[[#This Row],[Amt_Wines]],"")</f>
        <v/>
      </c>
      <c r="AR166" s="3" t="str">
        <f>IF(tbl_Data[[#This Row],[Marital Status]]=tbl_Data[[#Headers],[Together]],tbl_Data[[#This Row],[Amt_Wines]],"")</f>
        <v/>
      </c>
      <c r="AS166" s="3" t="str">
        <f>IF(tbl_Data[[#This Row],[Marital Status]]=tbl_Data[[#Headers],[Married]],tbl_Data[[#This Row],[Amt_Wines]],"")</f>
        <v/>
      </c>
      <c r="AT166" s="3" t="str">
        <f>IF(tbl_Data[[#This Row],[Marital Status]]=tbl_Data[[#Headers],[Widow]],tbl_Data[[#This Row],[Amt_Wines]],"")</f>
        <v/>
      </c>
      <c r="AU166" s="3">
        <f>IF(tbl_Data[[#This Row],[Marital Status]]=tbl_Data[[#Headers],[Divorced]],tbl_Data[[#This Row],[Amt_Wines]],"")</f>
        <v>23</v>
      </c>
    </row>
    <row r="167" spans="1:47" x14ac:dyDescent="0.45">
      <c r="A167" t="s">
        <v>1769</v>
      </c>
      <c r="B167" s="3">
        <v>25959</v>
      </c>
      <c r="C167">
        <v>1</v>
      </c>
      <c r="D167">
        <v>1</v>
      </c>
      <c r="E167">
        <f t="shared" si="2"/>
        <v>2</v>
      </c>
      <c r="F167">
        <v>1</v>
      </c>
      <c r="G167" s="3">
        <v>4</v>
      </c>
      <c r="H167" s="3">
        <v>2</v>
      </c>
      <c r="I167" s="3">
        <v>12</v>
      </c>
      <c r="J167" s="3">
        <v>7</v>
      </c>
      <c r="K167" s="3">
        <v>5</v>
      </c>
      <c r="L167" s="3">
        <v>26</v>
      </c>
      <c r="M167">
        <v>2</v>
      </c>
      <c r="N167">
        <v>1</v>
      </c>
      <c r="O167">
        <v>2</v>
      </c>
      <c r="P167">
        <v>2</v>
      </c>
      <c r="Q167">
        <v>6</v>
      </c>
      <c r="R167">
        <v>0</v>
      </c>
      <c r="S167">
        <v>0</v>
      </c>
      <c r="T167">
        <v>0</v>
      </c>
      <c r="U167">
        <v>0</v>
      </c>
      <c r="V167">
        <v>0</v>
      </c>
      <c r="W167">
        <v>0</v>
      </c>
      <c r="X167">
        <v>3</v>
      </c>
      <c r="Y167">
        <v>11</v>
      </c>
      <c r="Z167">
        <v>1</v>
      </c>
      <c r="AA167">
        <v>50</v>
      </c>
      <c r="AB167">
        <v>2659</v>
      </c>
      <c r="AC167">
        <v>1</v>
      </c>
      <c r="AD167">
        <v>0</v>
      </c>
      <c r="AE167">
        <v>0</v>
      </c>
      <c r="AF167">
        <v>0</v>
      </c>
      <c r="AG167">
        <v>0</v>
      </c>
      <c r="AH167">
        <v>1</v>
      </c>
      <c r="AI167">
        <v>0</v>
      </c>
      <c r="AJ167">
        <v>0</v>
      </c>
      <c r="AK167">
        <v>0</v>
      </c>
      <c r="AL167">
        <v>0</v>
      </c>
      <c r="AM167" s="3">
        <f>SUM(tbl_Data[[#This Row],[Amt_Wines]:[Amt_GoldProds]])</f>
        <v>56</v>
      </c>
      <c r="AN167" s="3">
        <v>4</v>
      </c>
      <c r="AO167">
        <v>0</v>
      </c>
      <c r="AP167" t="str" cm="1">
        <f t="array" ref="AP167">_xlfn.IFS(tbl_Data[[#This Row],[marital_Divorced]]=1,"Divorced",tbl_Data[[#This Row],[marital_Married]]=1,"Married",tbl_Data[[#This Row],[marital_Single]]=1,"Single",tbl_Data[[#This Row],[marital_Together]]=1,"Together",tbl_Data[[#This Row],[marital_Widow]]=1,"Widowed")</f>
        <v>Divorced</v>
      </c>
      <c r="AQ167" s="3" t="str">
        <f>IF(tbl_Data[[#This Row],[Marital Status]]=tbl_Data[[#Headers],[Single]],tbl_Data[[#This Row],[Amt_Wines]],"")</f>
        <v/>
      </c>
      <c r="AR167" s="3" t="str">
        <f>IF(tbl_Data[[#This Row],[Marital Status]]=tbl_Data[[#Headers],[Together]],tbl_Data[[#This Row],[Amt_Wines]],"")</f>
        <v/>
      </c>
      <c r="AS167" s="3" t="str">
        <f>IF(tbl_Data[[#This Row],[Marital Status]]=tbl_Data[[#Headers],[Married]],tbl_Data[[#This Row],[Amt_Wines]],"")</f>
        <v/>
      </c>
      <c r="AT167" s="3" t="str">
        <f>IF(tbl_Data[[#This Row],[Marital Status]]=tbl_Data[[#Headers],[Widow]],tbl_Data[[#This Row],[Amt_Wines]],"")</f>
        <v/>
      </c>
      <c r="AU167" s="3">
        <f>IF(tbl_Data[[#This Row],[Marital Status]]=tbl_Data[[#Headers],[Divorced]],tbl_Data[[#This Row],[Amt_Wines]],"")</f>
        <v>4</v>
      </c>
    </row>
    <row r="168" spans="1:47" x14ac:dyDescent="0.45">
      <c r="A168" t="s">
        <v>1770</v>
      </c>
      <c r="B168" s="3">
        <v>32952</v>
      </c>
      <c r="C168">
        <v>1</v>
      </c>
      <c r="D168">
        <v>0</v>
      </c>
      <c r="E168">
        <f t="shared" si="2"/>
        <v>1</v>
      </c>
      <c r="F168">
        <v>36</v>
      </c>
      <c r="G168" s="3">
        <v>38</v>
      </c>
      <c r="H168" s="3">
        <v>0</v>
      </c>
      <c r="I168" s="3">
        <v>12</v>
      </c>
      <c r="J168" s="3">
        <v>3</v>
      </c>
      <c r="K168" s="3">
        <v>1</v>
      </c>
      <c r="L168" s="3">
        <v>1</v>
      </c>
      <c r="M168">
        <v>1</v>
      </c>
      <c r="N168">
        <v>2</v>
      </c>
      <c r="O168">
        <v>0</v>
      </c>
      <c r="P168">
        <v>3</v>
      </c>
      <c r="Q168">
        <v>7</v>
      </c>
      <c r="R168">
        <v>0</v>
      </c>
      <c r="S168">
        <v>0</v>
      </c>
      <c r="T168">
        <v>0</v>
      </c>
      <c r="U168">
        <v>0</v>
      </c>
      <c r="V168">
        <v>0</v>
      </c>
      <c r="W168">
        <v>0</v>
      </c>
      <c r="X168">
        <v>3</v>
      </c>
      <c r="Y168">
        <v>11</v>
      </c>
      <c r="Z168">
        <v>0</v>
      </c>
      <c r="AA168">
        <v>43</v>
      </c>
      <c r="AB168">
        <v>2369</v>
      </c>
      <c r="AC168">
        <v>1</v>
      </c>
      <c r="AD168">
        <v>0</v>
      </c>
      <c r="AE168">
        <v>0</v>
      </c>
      <c r="AF168">
        <v>0</v>
      </c>
      <c r="AG168">
        <v>0</v>
      </c>
      <c r="AH168">
        <v>0</v>
      </c>
      <c r="AI168">
        <v>0</v>
      </c>
      <c r="AJ168">
        <v>1</v>
      </c>
      <c r="AK168">
        <v>0</v>
      </c>
      <c r="AL168">
        <v>0</v>
      </c>
      <c r="AM168" s="3">
        <f>SUM(tbl_Data[[#This Row],[Amt_Wines]:[Amt_GoldProds]])</f>
        <v>55</v>
      </c>
      <c r="AN168" s="3">
        <v>53</v>
      </c>
      <c r="AO168">
        <v>0</v>
      </c>
      <c r="AP168" t="str" cm="1">
        <f t="array" ref="AP168">_xlfn.IFS(tbl_Data[[#This Row],[marital_Divorced]]=1,"Divorced",tbl_Data[[#This Row],[marital_Married]]=1,"Married",tbl_Data[[#This Row],[marital_Single]]=1,"Single",tbl_Data[[#This Row],[marital_Together]]=1,"Together",tbl_Data[[#This Row],[marital_Widow]]=1,"Widowed")</f>
        <v>Divorced</v>
      </c>
      <c r="AQ168" s="3" t="str">
        <f>IF(tbl_Data[[#This Row],[Marital Status]]=tbl_Data[[#Headers],[Single]],tbl_Data[[#This Row],[Amt_Wines]],"")</f>
        <v/>
      </c>
      <c r="AR168" s="3" t="str">
        <f>IF(tbl_Data[[#This Row],[Marital Status]]=tbl_Data[[#Headers],[Together]],tbl_Data[[#This Row],[Amt_Wines]],"")</f>
        <v/>
      </c>
      <c r="AS168" s="3" t="str">
        <f>IF(tbl_Data[[#This Row],[Marital Status]]=tbl_Data[[#Headers],[Married]],tbl_Data[[#This Row],[Amt_Wines]],"")</f>
        <v/>
      </c>
      <c r="AT168" s="3" t="str">
        <f>IF(tbl_Data[[#This Row],[Marital Status]]=tbl_Data[[#Headers],[Widow]],tbl_Data[[#This Row],[Amt_Wines]],"")</f>
        <v/>
      </c>
      <c r="AU168" s="3">
        <f>IF(tbl_Data[[#This Row],[Marital Status]]=tbl_Data[[#Headers],[Divorced]],tbl_Data[[#This Row],[Amt_Wines]],"")</f>
        <v>38</v>
      </c>
    </row>
    <row r="169" spans="1:47" x14ac:dyDescent="0.45">
      <c r="A169" t="s">
        <v>1784</v>
      </c>
      <c r="B169" s="3">
        <v>37244</v>
      </c>
      <c r="C169">
        <v>1</v>
      </c>
      <c r="D169">
        <v>1</v>
      </c>
      <c r="E169">
        <f t="shared" si="2"/>
        <v>2</v>
      </c>
      <c r="F169">
        <v>90</v>
      </c>
      <c r="G169" s="3">
        <v>18</v>
      </c>
      <c r="H169" s="3">
        <v>2</v>
      </c>
      <c r="I169" s="3">
        <v>10</v>
      </c>
      <c r="J169" s="3">
        <v>0</v>
      </c>
      <c r="K169" s="3">
        <v>0</v>
      </c>
      <c r="L169" s="3">
        <v>25</v>
      </c>
      <c r="M169">
        <v>1</v>
      </c>
      <c r="N169">
        <v>1</v>
      </c>
      <c r="O169">
        <v>1</v>
      </c>
      <c r="P169">
        <v>2</v>
      </c>
      <c r="Q169">
        <v>7</v>
      </c>
      <c r="R169">
        <v>1</v>
      </c>
      <c r="S169">
        <v>0</v>
      </c>
      <c r="T169">
        <v>0</v>
      </c>
      <c r="U169">
        <v>0</v>
      </c>
      <c r="V169">
        <v>0</v>
      </c>
      <c r="W169">
        <v>0</v>
      </c>
      <c r="X169">
        <v>3</v>
      </c>
      <c r="Y169">
        <v>11</v>
      </c>
      <c r="Z169">
        <v>0</v>
      </c>
      <c r="AA169">
        <v>65</v>
      </c>
      <c r="AB169">
        <v>2587</v>
      </c>
      <c r="AC169">
        <v>1</v>
      </c>
      <c r="AD169">
        <v>0</v>
      </c>
      <c r="AE169">
        <v>0</v>
      </c>
      <c r="AF169">
        <v>0</v>
      </c>
      <c r="AG169">
        <v>0</v>
      </c>
      <c r="AH169">
        <v>0</v>
      </c>
      <c r="AI169">
        <v>0</v>
      </c>
      <c r="AJ169">
        <v>1</v>
      </c>
      <c r="AK169">
        <v>0</v>
      </c>
      <c r="AL169">
        <v>0</v>
      </c>
      <c r="AM169" s="3">
        <f>SUM(tbl_Data[[#This Row],[Amt_Wines]:[Amt_GoldProds]])</f>
        <v>55</v>
      </c>
      <c r="AN169" s="3">
        <v>5</v>
      </c>
      <c r="AO169">
        <v>1</v>
      </c>
      <c r="AP169" t="str" cm="1">
        <f t="array" ref="AP169">_xlfn.IFS(tbl_Data[[#This Row],[marital_Divorced]]=1,"Divorced",tbl_Data[[#This Row],[marital_Married]]=1,"Married",tbl_Data[[#This Row],[marital_Single]]=1,"Single",tbl_Data[[#This Row],[marital_Together]]=1,"Together",tbl_Data[[#This Row],[marital_Widow]]=1,"Widowed")</f>
        <v>Divorced</v>
      </c>
      <c r="AQ169" s="3" t="str">
        <f>IF(tbl_Data[[#This Row],[Marital Status]]=tbl_Data[[#Headers],[Single]],tbl_Data[[#This Row],[Amt_Wines]],"")</f>
        <v/>
      </c>
      <c r="AR169" s="3" t="str">
        <f>IF(tbl_Data[[#This Row],[Marital Status]]=tbl_Data[[#Headers],[Together]],tbl_Data[[#This Row],[Amt_Wines]],"")</f>
        <v/>
      </c>
      <c r="AS169" s="3" t="str">
        <f>IF(tbl_Data[[#This Row],[Marital Status]]=tbl_Data[[#Headers],[Married]],tbl_Data[[#This Row],[Amt_Wines]],"")</f>
        <v/>
      </c>
      <c r="AT169" s="3" t="str">
        <f>IF(tbl_Data[[#This Row],[Marital Status]]=tbl_Data[[#Headers],[Widow]],tbl_Data[[#This Row],[Amt_Wines]],"")</f>
        <v/>
      </c>
      <c r="AU169" s="3">
        <f>IF(tbl_Data[[#This Row],[Marital Status]]=tbl_Data[[#Headers],[Divorced]],tbl_Data[[#This Row],[Amt_Wines]],"")</f>
        <v>18</v>
      </c>
    </row>
    <row r="170" spans="1:47" x14ac:dyDescent="0.45">
      <c r="A170" t="s">
        <v>1785</v>
      </c>
      <c r="B170" s="3">
        <v>37760</v>
      </c>
      <c r="C170">
        <v>1</v>
      </c>
      <c r="D170">
        <v>0</v>
      </c>
      <c r="E170">
        <f t="shared" si="2"/>
        <v>1</v>
      </c>
      <c r="F170">
        <v>54</v>
      </c>
      <c r="G170" s="3">
        <v>26</v>
      </c>
      <c r="H170" s="3">
        <v>3</v>
      </c>
      <c r="I170" s="3">
        <v>13</v>
      </c>
      <c r="J170" s="3">
        <v>2</v>
      </c>
      <c r="K170" s="3">
        <v>10</v>
      </c>
      <c r="L170" s="3">
        <v>0</v>
      </c>
      <c r="M170">
        <v>1</v>
      </c>
      <c r="N170">
        <v>2</v>
      </c>
      <c r="O170">
        <v>0</v>
      </c>
      <c r="P170">
        <v>3</v>
      </c>
      <c r="Q170">
        <v>6</v>
      </c>
      <c r="R170">
        <v>0</v>
      </c>
      <c r="S170">
        <v>0</v>
      </c>
      <c r="T170">
        <v>0</v>
      </c>
      <c r="U170">
        <v>0</v>
      </c>
      <c r="V170">
        <v>0</v>
      </c>
      <c r="W170">
        <v>0</v>
      </c>
      <c r="X170">
        <v>3</v>
      </c>
      <c r="Y170">
        <v>11</v>
      </c>
      <c r="Z170">
        <v>0</v>
      </c>
      <c r="AA170">
        <v>48</v>
      </c>
      <c r="AB170">
        <v>2481</v>
      </c>
      <c r="AC170">
        <v>1</v>
      </c>
      <c r="AD170">
        <v>0</v>
      </c>
      <c r="AE170">
        <v>0</v>
      </c>
      <c r="AF170">
        <v>0</v>
      </c>
      <c r="AG170">
        <v>0</v>
      </c>
      <c r="AH170">
        <v>0</v>
      </c>
      <c r="AI170">
        <v>0</v>
      </c>
      <c r="AJ170">
        <v>0</v>
      </c>
      <c r="AK170">
        <v>1</v>
      </c>
      <c r="AL170">
        <v>0</v>
      </c>
      <c r="AM170" s="3">
        <f>SUM(tbl_Data[[#This Row],[Amt_Wines]:[Amt_GoldProds]])</f>
        <v>54</v>
      </c>
      <c r="AN170" s="3">
        <v>54</v>
      </c>
      <c r="AO170">
        <v>0</v>
      </c>
      <c r="AP170" t="str" cm="1">
        <f t="array" ref="AP170">_xlfn.IFS(tbl_Data[[#This Row],[marital_Divorced]]=1,"Divorced",tbl_Data[[#This Row],[marital_Married]]=1,"Married",tbl_Data[[#This Row],[marital_Single]]=1,"Single",tbl_Data[[#This Row],[marital_Together]]=1,"Together",tbl_Data[[#This Row],[marital_Widow]]=1,"Widowed")</f>
        <v>Divorced</v>
      </c>
      <c r="AQ170" s="3" t="str">
        <f>IF(tbl_Data[[#This Row],[Marital Status]]=tbl_Data[[#Headers],[Single]],tbl_Data[[#This Row],[Amt_Wines]],"")</f>
        <v/>
      </c>
      <c r="AR170" s="3" t="str">
        <f>IF(tbl_Data[[#This Row],[Marital Status]]=tbl_Data[[#Headers],[Together]],tbl_Data[[#This Row],[Amt_Wines]],"")</f>
        <v/>
      </c>
      <c r="AS170" s="3" t="str">
        <f>IF(tbl_Data[[#This Row],[Marital Status]]=tbl_Data[[#Headers],[Married]],tbl_Data[[#This Row],[Amt_Wines]],"")</f>
        <v/>
      </c>
      <c r="AT170" s="3" t="str">
        <f>IF(tbl_Data[[#This Row],[Marital Status]]=tbl_Data[[#Headers],[Widow]],tbl_Data[[#This Row],[Amt_Wines]],"")</f>
        <v/>
      </c>
      <c r="AU170" s="3">
        <f>IF(tbl_Data[[#This Row],[Marital Status]]=tbl_Data[[#Headers],[Divorced]],tbl_Data[[#This Row],[Amt_Wines]],"")</f>
        <v>26</v>
      </c>
    </row>
    <row r="171" spans="1:47" x14ac:dyDescent="0.45">
      <c r="A171" t="s">
        <v>1790</v>
      </c>
      <c r="B171" s="3">
        <v>33462</v>
      </c>
      <c r="C171">
        <v>1</v>
      </c>
      <c r="D171">
        <v>0</v>
      </c>
      <c r="E171">
        <f t="shared" si="2"/>
        <v>1</v>
      </c>
      <c r="F171">
        <v>78</v>
      </c>
      <c r="G171" s="3">
        <v>22</v>
      </c>
      <c r="H171" s="3">
        <v>3</v>
      </c>
      <c r="I171" s="3">
        <v>18</v>
      </c>
      <c r="J171" s="3">
        <v>0</v>
      </c>
      <c r="K171" s="3">
        <v>0</v>
      </c>
      <c r="L171" s="3">
        <v>11</v>
      </c>
      <c r="M171">
        <v>1</v>
      </c>
      <c r="N171">
        <v>2</v>
      </c>
      <c r="O171">
        <v>0</v>
      </c>
      <c r="P171">
        <v>3</v>
      </c>
      <c r="Q171">
        <v>7</v>
      </c>
      <c r="R171">
        <v>0</v>
      </c>
      <c r="S171">
        <v>0</v>
      </c>
      <c r="T171">
        <v>0</v>
      </c>
      <c r="U171">
        <v>0</v>
      </c>
      <c r="V171">
        <v>0</v>
      </c>
      <c r="W171">
        <v>0</v>
      </c>
      <c r="X171">
        <v>3</v>
      </c>
      <c r="Y171">
        <v>11</v>
      </c>
      <c r="Z171">
        <v>0</v>
      </c>
      <c r="AA171">
        <v>41</v>
      </c>
      <c r="AB171">
        <v>2485</v>
      </c>
      <c r="AC171">
        <v>1</v>
      </c>
      <c r="AD171">
        <v>0</v>
      </c>
      <c r="AE171">
        <v>0</v>
      </c>
      <c r="AF171">
        <v>0</v>
      </c>
      <c r="AG171">
        <v>0</v>
      </c>
      <c r="AH171">
        <v>0</v>
      </c>
      <c r="AI171">
        <v>0</v>
      </c>
      <c r="AJ171">
        <v>0</v>
      </c>
      <c r="AK171">
        <v>1</v>
      </c>
      <c r="AL171">
        <v>0</v>
      </c>
      <c r="AM171" s="3">
        <f>SUM(tbl_Data[[#This Row],[Amt_Wines]:[Amt_GoldProds]])</f>
        <v>54</v>
      </c>
      <c r="AN171" s="3">
        <v>32</v>
      </c>
      <c r="AO171">
        <v>0</v>
      </c>
      <c r="AP171" t="str" cm="1">
        <f t="array" ref="AP171">_xlfn.IFS(tbl_Data[[#This Row],[marital_Divorced]]=1,"Divorced",tbl_Data[[#This Row],[marital_Married]]=1,"Married",tbl_Data[[#This Row],[marital_Single]]=1,"Single",tbl_Data[[#This Row],[marital_Together]]=1,"Together",tbl_Data[[#This Row],[marital_Widow]]=1,"Widowed")</f>
        <v>Divorced</v>
      </c>
      <c r="AQ171" s="3" t="str">
        <f>IF(tbl_Data[[#This Row],[Marital Status]]=tbl_Data[[#Headers],[Single]],tbl_Data[[#This Row],[Amt_Wines]],"")</f>
        <v/>
      </c>
      <c r="AR171" s="3" t="str">
        <f>IF(tbl_Data[[#This Row],[Marital Status]]=tbl_Data[[#Headers],[Together]],tbl_Data[[#This Row],[Amt_Wines]],"")</f>
        <v/>
      </c>
      <c r="AS171" s="3" t="str">
        <f>IF(tbl_Data[[#This Row],[Marital Status]]=tbl_Data[[#Headers],[Married]],tbl_Data[[#This Row],[Amt_Wines]],"")</f>
        <v/>
      </c>
      <c r="AT171" s="3" t="str">
        <f>IF(tbl_Data[[#This Row],[Marital Status]]=tbl_Data[[#Headers],[Widow]],tbl_Data[[#This Row],[Amt_Wines]],"")</f>
        <v/>
      </c>
      <c r="AU171" s="3">
        <f>IF(tbl_Data[[#This Row],[Marital Status]]=tbl_Data[[#Headers],[Divorced]],tbl_Data[[#This Row],[Amt_Wines]],"")</f>
        <v>22</v>
      </c>
    </row>
    <row r="172" spans="1:47" x14ac:dyDescent="0.45">
      <c r="A172" t="s">
        <v>1801</v>
      </c>
      <c r="B172" s="3">
        <v>45146</v>
      </c>
      <c r="C172">
        <v>1</v>
      </c>
      <c r="D172">
        <v>1</v>
      </c>
      <c r="E172">
        <f t="shared" si="2"/>
        <v>2</v>
      </c>
      <c r="F172">
        <v>28</v>
      </c>
      <c r="G172" s="3">
        <v>33</v>
      </c>
      <c r="H172" s="3">
        <v>0</v>
      </c>
      <c r="I172" s="3">
        <v>5</v>
      </c>
      <c r="J172" s="3">
        <v>0</v>
      </c>
      <c r="K172" s="3">
        <v>0</v>
      </c>
      <c r="L172" s="3">
        <v>15</v>
      </c>
      <c r="M172">
        <v>2</v>
      </c>
      <c r="N172">
        <v>1</v>
      </c>
      <c r="O172">
        <v>1</v>
      </c>
      <c r="P172">
        <v>2</v>
      </c>
      <c r="Q172">
        <v>4</v>
      </c>
      <c r="R172">
        <v>0</v>
      </c>
      <c r="S172">
        <v>0</v>
      </c>
      <c r="T172">
        <v>0</v>
      </c>
      <c r="U172">
        <v>0</v>
      </c>
      <c r="V172">
        <v>0</v>
      </c>
      <c r="W172">
        <v>0</v>
      </c>
      <c r="X172">
        <v>3</v>
      </c>
      <c r="Y172">
        <v>11</v>
      </c>
      <c r="Z172">
        <v>0</v>
      </c>
      <c r="AA172">
        <v>57</v>
      </c>
      <c r="AB172">
        <v>2508</v>
      </c>
      <c r="AC172">
        <v>1</v>
      </c>
      <c r="AD172">
        <v>0</v>
      </c>
      <c r="AE172">
        <v>0</v>
      </c>
      <c r="AF172">
        <v>0</v>
      </c>
      <c r="AG172">
        <v>0</v>
      </c>
      <c r="AH172">
        <v>0</v>
      </c>
      <c r="AI172">
        <v>0</v>
      </c>
      <c r="AJ172">
        <v>1</v>
      </c>
      <c r="AK172">
        <v>0</v>
      </c>
      <c r="AL172">
        <v>0</v>
      </c>
      <c r="AM172" s="3">
        <f>SUM(tbl_Data[[#This Row],[Amt_Wines]:[Amt_GoldProds]])</f>
        <v>53</v>
      </c>
      <c r="AN172" s="3">
        <v>23</v>
      </c>
      <c r="AO172">
        <v>0</v>
      </c>
      <c r="AP172" t="str" cm="1">
        <f t="array" ref="AP172">_xlfn.IFS(tbl_Data[[#This Row],[marital_Divorced]]=1,"Divorced",tbl_Data[[#This Row],[marital_Married]]=1,"Married",tbl_Data[[#This Row],[marital_Single]]=1,"Single",tbl_Data[[#This Row],[marital_Together]]=1,"Together",tbl_Data[[#This Row],[marital_Widow]]=1,"Widowed")</f>
        <v>Divorced</v>
      </c>
      <c r="AQ172" s="3" t="str">
        <f>IF(tbl_Data[[#This Row],[Marital Status]]=tbl_Data[[#Headers],[Single]],tbl_Data[[#This Row],[Amt_Wines]],"")</f>
        <v/>
      </c>
      <c r="AR172" s="3" t="str">
        <f>IF(tbl_Data[[#This Row],[Marital Status]]=tbl_Data[[#Headers],[Together]],tbl_Data[[#This Row],[Amt_Wines]],"")</f>
        <v/>
      </c>
      <c r="AS172" s="3" t="str">
        <f>IF(tbl_Data[[#This Row],[Marital Status]]=tbl_Data[[#Headers],[Married]],tbl_Data[[#This Row],[Amt_Wines]],"")</f>
        <v/>
      </c>
      <c r="AT172" s="3" t="str">
        <f>IF(tbl_Data[[#This Row],[Marital Status]]=tbl_Data[[#Headers],[Widow]],tbl_Data[[#This Row],[Amt_Wines]],"")</f>
        <v/>
      </c>
      <c r="AU172" s="3">
        <f>IF(tbl_Data[[#This Row],[Marital Status]]=tbl_Data[[#Headers],[Divorced]],tbl_Data[[#This Row],[Amt_Wines]],"")</f>
        <v>33</v>
      </c>
    </row>
    <row r="173" spans="1:47" x14ac:dyDescent="0.45">
      <c r="A173" t="s">
        <v>1802</v>
      </c>
      <c r="B173" s="3">
        <v>12571</v>
      </c>
      <c r="C173">
        <v>1</v>
      </c>
      <c r="D173">
        <v>0</v>
      </c>
      <c r="E173">
        <f t="shared" si="2"/>
        <v>1</v>
      </c>
      <c r="F173">
        <v>86</v>
      </c>
      <c r="G173" s="3">
        <v>3</v>
      </c>
      <c r="H173" s="3">
        <v>5</v>
      </c>
      <c r="I173" s="3">
        <v>14</v>
      </c>
      <c r="J173" s="3">
        <v>2</v>
      </c>
      <c r="K173" s="3">
        <v>12</v>
      </c>
      <c r="L173" s="3">
        <v>17</v>
      </c>
      <c r="M173">
        <v>4</v>
      </c>
      <c r="N173">
        <v>3</v>
      </c>
      <c r="O173">
        <v>1</v>
      </c>
      <c r="P173">
        <v>3</v>
      </c>
      <c r="Q173">
        <v>6</v>
      </c>
      <c r="R173">
        <v>0</v>
      </c>
      <c r="S173">
        <v>0</v>
      </c>
      <c r="T173">
        <v>0</v>
      </c>
      <c r="U173">
        <v>0</v>
      </c>
      <c r="V173">
        <v>0</v>
      </c>
      <c r="W173">
        <v>0</v>
      </c>
      <c r="X173">
        <v>3</v>
      </c>
      <c r="Y173">
        <v>11</v>
      </c>
      <c r="Z173">
        <v>0</v>
      </c>
      <c r="AA173">
        <v>44</v>
      </c>
      <c r="AB173">
        <v>2321</v>
      </c>
      <c r="AC173">
        <v>1</v>
      </c>
      <c r="AD173">
        <v>0</v>
      </c>
      <c r="AE173">
        <v>0</v>
      </c>
      <c r="AF173">
        <v>0</v>
      </c>
      <c r="AG173">
        <v>0</v>
      </c>
      <c r="AH173">
        <v>0</v>
      </c>
      <c r="AI173">
        <v>0</v>
      </c>
      <c r="AJ173">
        <v>1</v>
      </c>
      <c r="AK173">
        <v>0</v>
      </c>
      <c r="AL173">
        <v>0</v>
      </c>
      <c r="AM173" s="3">
        <f>SUM(tbl_Data[[#This Row],[Amt_Wines]:[Amt_GoldProds]])</f>
        <v>53</v>
      </c>
      <c r="AN173" s="3">
        <v>19</v>
      </c>
      <c r="AO173">
        <v>0</v>
      </c>
      <c r="AP173" t="str" cm="1">
        <f t="array" ref="AP173">_xlfn.IFS(tbl_Data[[#This Row],[marital_Divorced]]=1,"Divorced",tbl_Data[[#This Row],[marital_Married]]=1,"Married",tbl_Data[[#This Row],[marital_Single]]=1,"Single",tbl_Data[[#This Row],[marital_Together]]=1,"Together",tbl_Data[[#This Row],[marital_Widow]]=1,"Widowed")</f>
        <v>Divorced</v>
      </c>
      <c r="AQ173" s="3" t="str">
        <f>IF(tbl_Data[[#This Row],[Marital Status]]=tbl_Data[[#Headers],[Single]],tbl_Data[[#This Row],[Amt_Wines]],"")</f>
        <v/>
      </c>
      <c r="AR173" s="3" t="str">
        <f>IF(tbl_Data[[#This Row],[Marital Status]]=tbl_Data[[#Headers],[Together]],tbl_Data[[#This Row],[Amt_Wines]],"")</f>
        <v/>
      </c>
      <c r="AS173" s="3" t="str">
        <f>IF(tbl_Data[[#This Row],[Marital Status]]=tbl_Data[[#Headers],[Married]],tbl_Data[[#This Row],[Amt_Wines]],"")</f>
        <v/>
      </c>
      <c r="AT173" s="3" t="str">
        <f>IF(tbl_Data[[#This Row],[Marital Status]]=tbl_Data[[#Headers],[Widow]],tbl_Data[[#This Row],[Amt_Wines]],"")</f>
        <v/>
      </c>
      <c r="AU173" s="3">
        <f>IF(tbl_Data[[#This Row],[Marital Status]]=tbl_Data[[#Headers],[Divorced]],tbl_Data[[#This Row],[Amt_Wines]],"")</f>
        <v>3</v>
      </c>
    </row>
    <row r="174" spans="1:47" x14ac:dyDescent="0.45">
      <c r="A174" t="s">
        <v>1807</v>
      </c>
      <c r="B174" s="3">
        <v>30630</v>
      </c>
      <c r="C174">
        <v>1</v>
      </c>
      <c r="D174">
        <v>1</v>
      </c>
      <c r="E174">
        <f t="shared" si="2"/>
        <v>2</v>
      </c>
      <c r="F174">
        <v>67</v>
      </c>
      <c r="G174" s="3">
        <v>27</v>
      </c>
      <c r="H174" s="3">
        <v>1</v>
      </c>
      <c r="I174" s="3">
        <v>12</v>
      </c>
      <c r="J174" s="3">
        <v>2</v>
      </c>
      <c r="K174" s="3">
        <v>0</v>
      </c>
      <c r="L174" s="3">
        <v>10</v>
      </c>
      <c r="M174">
        <v>2</v>
      </c>
      <c r="N174">
        <v>2</v>
      </c>
      <c r="O174">
        <v>0</v>
      </c>
      <c r="P174">
        <v>3</v>
      </c>
      <c r="Q174">
        <v>7</v>
      </c>
      <c r="R174">
        <v>0</v>
      </c>
      <c r="S174">
        <v>0</v>
      </c>
      <c r="T174">
        <v>0</v>
      </c>
      <c r="U174">
        <v>0</v>
      </c>
      <c r="V174">
        <v>0</v>
      </c>
      <c r="W174">
        <v>0</v>
      </c>
      <c r="X174">
        <v>3</v>
      </c>
      <c r="Y174">
        <v>11</v>
      </c>
      <c r="Z174">
        <v>0</v>
      </c>
      <c r="AA174">
        <v>55</v>
      </c>
      <c r="AB174">
        <v>2312</v>
      </c>
      <c r="AC174">
        <v>1</v>
      </c>
      <c r="AD174">
        <v>0</v>
      </c>
      <c r="AE174">
        <v>0</v>
      </c>
      <c r="AF174">
        <v>0</v>
      </c>
      <c r="AG174">
        <v>0</v>
      </c>
      <c r="AH174">
        <v>0</v>
      </c>
      <c r="AI174">
        <v>0</v>
      </c>
      <c r="AJ174">
        <v>1</v>
      </c>
      <c r="AK174">
        <v>0</v>
      </c>
      <c r="AL174">
        <v>0</v>
      </c>
      <c r="AM174" s="3">
        <f>SUM(tbl_Data[[#This Row],[Amt_Wines]:[Amt_GoldProds]])</f>
        <v>52</v>
      </c>
      <c r="AN174" s="3">
        <v>32</v>
      </c>
      <c r="AO174">
        <v>0</v>
      </c>
      <c r="AP174" t="str" cm="1">
        <f t="array" ref="AP174">_xlfn.IFS(tbl_Data[[#This Row],[marital_Divorced]]=1,"Divorced",tbl_Data[[#This Row],[marital_Married]]=1,"Married",tbl_Data[[#This Row],[marital_Single]]=1,"Single",tbl_Data[[#This Row],[marital_Together]]=1,"Together",tbl_Data[[#This Row],[marital_Widow]]=1,"Widowed")</f>
        <v>Divorced</v>
      </c>
      <c r="AQ174" s="3" t="str">
        <f>IF(tbl_Data[[#This Row],[Marital Status]]=tbl_Data[[#Headers],[Single]],tbl_Data[[#This Row],[Amt_Wines]],"")</f>
        <v/>
      </c>
      <c r="AR174" s="3" t="str">
        <f>IF(tbl_Data[[#This Row],[Marital Status]]=tbl_Data[[#Headers],[Together]],tbl_Data[[#This Row],[Amt_Wines]],"")</f>
        <v/>
      </c>
      <c r="AS174" s="3" t="str">
        <f>IF(tbl_Data[[#This Row],[Marital Status]]=tbl_Data[[#Headers],[Married]],tbl_Data[[#This Row],[Amt_Wines]],"")</f>
        <v/>
      </c>
      <c r="AT174" s="3" t="str">
        <f>IF(tbl_Data[[#This Row],[Marital Status]]=tbl_Data[[#Headers],[Widow]],tbl_Data[[#This Row],[Amt_Wines]],"")</f>
        <v/>
      </c>
      <c r="AU174" s="3">
        <f>IF(tbl_Data[[#This Row],[Marital Status]]=tbl_Data[[#Headers],[Divorced]],tbl_Data[[#This Row],[Amt_Wines]],"")</f>
        <v>27</v>
      </c>
    </row>
    <row r="175" spans="1:47" x14ac:dyDescent="0.45">
      <c r="A175" t="s">
        <v>1811</v>
      </c>
      <c r="B175" s="3">
        <v>31615</v>
      </c>
      <c r="C175">
        <v>1</v>
      </c>
      <c r="D175">
        <v>0</v>
      </c>
      <c r="E175">
        <f t="shared" si="2"/>
        <v>1</v>
      </c>
      <c r="F175">
        <v>82</v>
      </c>
      <c r="G175" s="3">
        <v>2</v>
      </c>
      <c r="H175" s="3">
        <v>3</v>
      </c>
      <c r="I175" s="3">
        <v>20</v>
      </c>
      <c r="J175" s="3">
        <v>6</v>
      </c>
      <c r="K175" s="3">
        <v>11</v>
      </c>
      <c r="L175" s="3">
        <v>9</v>
      </c>
      <c r="M175">
        <v>2</v>
      </c>
      <c r="N175">
        <v>2</v>
      </c>
      <c r="O175">
        <v>0</v>
      </c>
      <c r="P175">
        <v>3</v>
      </c>
      <c r="Q175">
        <v>7</v>
      </c>
      <c r="R175">
        <v>0</v>
      </c>
      <c r="S175">
        <v>0</v>
      </c>
      <c r="T175">
        <v>0</v>
      </c>
      <c r="U175">
        <v>0</v>
      </c>
      <c r="V175">
        <v>0</v>
      </c>
      <c r="W175">
        <v>0</v>
      </c>
      <c r="X175">
        <v>3</v>
      </c>
      <c r="Y175">
        <v>11</v>
      </c>
      <c r="Z175">
        <v>0</v>
      </c>
      <c r="AA175">
        <v>44</v>
      </c>
      <c r="AB175">
        <v>2629</v>
      </c>
      <c r="AC175">
        <v>1</v>
      </c>
      <c r="AD175">
        <v>0</v>
      </c>
      <c r="AE175">
        <v>0</v>
      </c>
      <c r="AF175">
        <v>0</v>
      </c>
      <c r="AG175">
        <v>0</v>
      </c>
      <c r="AH175">
        <v>0</v>
      </c>
      <c r="AI175">
        <v>0</v>
      </c>
      <c r="AJ175">
        <v>1</v>
      </c>
      <c r="AK175">
        <v>0</v>
      </c>
      <c r="AL175">
        <v>0</v>
      </c>
      <c r="AM175" s="3">
        <f>SUM(tbl_Data[[#This Row],[Amt_Wines]:[Amt_GoldProds]])</f>
        <v>51</v>
      </c>
      <c r="AN175" s="3">
        <v>33</v>
      </c>
      <c r="AO175">
        <v>0</v>
      </c>
      <c r="AP175" t="str" cm="1">
        <f t="array" ref="AP175">_xlfn.IFS(tbl_Data[[#This Row],[marital_Divorced]]=1,"Divorced",tbl_Data[[#This Row],[marital_Married]]=1,"Married",tbl_Data[[#This Row],[marital_Single]]=1,"Single",tbl_Data[[#This Row],[marital_Together]]=1,"Together",tbl_Data[[#This Row],[marital_Widow]]=1,"Widowed")</f>
        <v>Divorced</v>
      </c>
      <c r="AQ175" s="3" t="str">
        <f>IF(tbl_Data[[#This Row],[Marital Status]]=tbl_Data[[#Headers],[Single]],tbl_Data[[#This Row],[Amt_Wines]],"")</f>
        <v/>
      </c>
      <c r="AR175" s="3" t="str">
        <f>IF(tbl_Data[[#This Row],[Marital Status]]=tbl_Data[[#Headers],[Together]],tbl_Data[[#This Row],[Amt_Wines]],"")</f>
        <v/>
      </c>
      <c r="AS175" s="3" t="str">
        <f>IF(tbl_Data[[#This Row],[Marital Status]]=tbl_Data[[#Headers],[Married]],tbl_Data[[#This Row],[Amt_Wines]],"")</f>
        <v/>
      </c>
      <c r="AT175" s="3" t="str">
        <f>IF(tbl_Data[[#This Row],[Marital Status]]=tbl_Data[[#Headers],[Widow]],tbl_Data[[#This Row],[Amt_Wines]],"")</f>
        <v/>
      </c>
      <c r="AU175" s="3">
        <f>IF(tbl_Data[[#This Row],[Marital Status]]=tbl_Data[[#Headers],[Divorced]],tbl_Data[[#This Row],[Amt_Wines]],"")</f>
        <v>2</v>
      </c>
    </row>
    <row r="176" spans="1:47" x14ac:dyDescent="0.45">
      <c r="A176" t="s">
        <v>1831</v>
      </c>
      <c r="B176" s="3">
        <v>35860</v>
      </c>
      <c r="C176">
        <v>1</v>
      </c>
      <c r="D176">
        <v>1</v>
      </c>
      <c r="E176">
        <f t="shared" si="2"/>
        <v>2</v>
      </c>
      <c r="F176">
        <v>37</v>
      </c>
      <c r="G176" s="3">
        <v>15</v>
      </c>
      <c r="H176" s="3">
        <v>0</v>
      </c>
      <c r="I176" s="3">
        <v>8</v>
      </c>
      <c r="J176" s="3">
        <v>4</v>
      </c>
      <c r="K176" s="3">
        <v>2</v>
      </c>
      <c r="L176" s="3">
        <v>20</v>
      </c>
      <c r="M176">
        <v>2</v>
      </c>
      <c r="N176">
        <v>1</v>
      </c>
      <c r="O176">
        <v>1</v>
      </c>
      <c r="P176">
        <v>2</v>
      </c>
      <c r="Q176">
        <v>5</v>
      </c>
      <c r="R176">
        <v>1</v>
      </c>
      <c r="S176">
        <v>0</v>
      </c>
      <c r="T176">
        <v>0</v>
      </c>
      <c r="U176">
        <v>0</v>
      </c>
      <c r="V176">
        <v>0</v>
      </c>
      <c r="W176">
        <v>0</v>
      </c>
      <c r="X176">
        <v>3</v>
      </c>
      <c r="Y176">
        <v>11</v>
      </c>
      <c r="Z176">
        <v>0</v>
      </c>
      <c r="AA176">
        <v>47</v>
      </c>
      <c r="AB176">
        <v>2200</v>
      </c>
      <c r="AC176">
        <v>1</v>
      </c>
      <c r="AD176">
        <v>0</v>
      </c>
      <c r="AE176">
        <v>0</v>
      </c>
      <c r="AF176">
        <v>0</v>
      </c>
      <c r="AG176">
        <v>0</v>
      </c>
      <c r="AH176">
        <v>0</v>
      </c>
      <c r="AI176">
        <v>0</v>
      </c>
      <c r="AJ176">
        <v>0</v>
      </c>
      <c r="AK176">
        <v>0</v>
      </c>
      <c r="AL176">
        <v>1</v>
      </c>
      <c r="AM176" s="3">
        <f>SUM(tbl_Data[[#This Row],[Amt_Wines]:[Amt_GoldProds]])</f>
        <v>49</v>
      </c>
      <c r="AN176" s="3">
        <v>9</v>
      </c>
      <c r="AO176">
        <v>1</v>
      </c>
      <c r="AP176" t="str" cm="1">
        <f t="array" ref="AP176">_xlfn.IFS(tbl_Data[[#This Row],[marital_Divorced]]=1,"Divorced",tbl_Data[[#This Row],[marital_Married]]=1,"Married",tbl_Data[[#This Row],[marital_Single]]=1,"Single",tbl_Data[[#This Row],[marital_Together]]=1,"Together",tbl_Data[[#This Row],[marital_Widow]]=1,"Widowed")</f>
        <v>Divorced</v>
      </c>
      <c r="AQ176" s="3" t="str">
        <f>IF(tbl_Data[[#This Row],[Marital Status]]=tbl_Data[[#Headers],[Single]],tbl_Data[[#This Row],[Amt_Wines]],"")</f>
        <v/>
      </c>
      <c r="AR176" s="3" t="str">
        <f>IF(tbl_Data[[#This Row],[Marital Status]]=tbl_Data[[#Headers],[Together]],tbl_Data[[#This Row],[Amt_Wines]],"")</f>
        <v/>
      </c>
      <c r="AS176" s="3" t="str">
        <f>IF(tbl_Data[[#This Row],[Marital Status]]=tbl_Data[[#Headers],[Married]],tbl_Data[[#This Row],[Amt_Wines]],"")</f>
        <v/>
      </c>
      <c r="AT176" s="3" t="str">
        <f>IF(tbl_Data[[#This Row],[Marital Status]]=tbl_Data[[#Headers],[Widow]],tbl_Data[[#This Row],[Amt_Wines]],"")</f>
        <v/>
      </c>
      <c r="AU176" s="3">
        <f>IF(tbl_Data[[#This Row],[Marital Status]]=tbl_Data[[#Headers],[Divorced]],tbl_Data[[#This Row],[Amt_Wines]],"")</f>
        <v>15</v>
      </c>
    </row>
    <row r="177" spans="1:47" x14ac:dyDescent="0.45">
      <c r="A177" t="s">
        <v>1832</v>
      </c>
      <c r="B177" s="3">
        <v>35860</v>
      </c>
      <c r="C177">
        <v>1</v>
      </c>
      <c r="D177">
        <v>1</v>
      </c>
      <c r="E177">
        <f t="shared" si="2"/>
        <v>2</v>
      </c>
      <c r="F177">
        <v>37</v>
      </c>
      <c r="G177" s="3">
        <v>15</v>
      </c>
      <c r="H177" s="3">
        <v>0</v>
      </c>
      <c r="I177" s="3">
        <v>8</v>
      </c>
      <c r="J177" s="3">
        <v>4</v>
      </c>
      <c r="K177" s="3">
        <v>2</v>
      </c>
      <c r="L177" s="3">
        <v>20</v>
      </c>
      <c r="M177">
        <v>2</v>
      </c>
      <c r="N177">
        <v>1</v>
      </c>
      <c r="O177">
        <v>1</v>
      </c>
      <c r="P177">
        <v>2</v>
      </c>
      <c r="Q177">
        <v>5</v>
      </c>
      <c r="R177">
        <v>1</v>
      </c>
      <c r="S177">
        <v>0</v>
      </c>
      <c r="T177">
        <v>0</v>
      </c>
      <c r="U177">
        <v>0</v>
      </c>
      <c r="V177">
        <v>0</v>
      </c>
      <c r="W177">
        <v>0</v>
      </c>
      <c r="X177">
        <v>3</v>
      </c>
      <c r="Y177">
        <v>11</v>
      </c>
      <c r="Z177">
        <v>1</v>
      </c>
      <c r="AA177">
        <v>47</v>
      </c>
      <c r="AB177">
        <v>2200</v>
      </c>
      <c r="AC177">
        <v>1</v>
      </c>
      <c r="AD177">
        <v>0</v>
      </c>
      <c r="AE177">
        <v>0</v>
      </c>
      <c r="AF177">
        <v>0</v>
      </c>
      <c r="AG177">
        <v>0</v>
      </c>
      <c r="AH177">
        <v>0</v>
      </c>
      <c r="AI177">
        <v>0</v>
      </c>
      <c r="AJ177">
        <v>0</v>
      </c>
      <c r="AK177">
        <v>0</v>
      </c>
      <c r="AL177">
        <v>1</v>
      </c>
      <c r="AM177" s="3">
        <f>SUM(tbl_Data[[#This Row],[Amt_Wines]:[Amt_GoldProds]])</f>
        <v>49</v>
      </c>
      <c r="AN177" s="3">
        <v>9</v>
      </c>
      <c r="AO177">
        <v>1</v>
      </c>
      <c r="AP177" t="str" cm="1">
        <f t="array" ref="AP177">_xlfn.IFS(tbl_Data[[#This Row],[marital_Divorced]]=1,"Divorced",tbl_Data[[#This Row],[marital_Married]]=1,"Married",tbl_Data[[#This Row],[marital_Single]]=1,"Single",tbl_Data[[#This Row],[marital_Together]]=1,"Together",tbl_Data[[#This Row],[marital_Widow]]=1,"Widowed")</f>
        <v>Divorced</v>
      </c>
      <c r="AQ177" s="3" t="str">
        <f>IF(tbl_Data[[#This Row],[Marital Status]]=tbl_Data[[#Headers],[Single]],tbl_Data[[#This Row],[Amt_Wines]],"")</f>
        <v/>
      </c>
      <c r="AR177" s="3" t="str">
        <f>IF(tbl_Data[[#This Row],[Marital Status]]=tbl_Data[[#Headers],[Together]],tbl_Data[[#This Row],[Amt_Wines]],"")</f>
        <v/>
      </c>
      <c r="AS177" s="3" t="str">
        <f>IF(tbl_Data[[#This Row],[Marital Status]]=tbl_Data[[#Headers],[Married]],tbl_Data[[#This Row],[Amt_Wines]],"")</f>
        <v/>
      </c>
      <c r="AT177" s="3" t="str">
        <f>IF(tbl_Data[[#This Row],[Marital Status]]=tbl_Data[[#Headers],[Widow]],tbl_Data[[#This Row],[Amt_Wines]],"")</f>
        <v/>
      </c>
      <c r="AU177" s="3">
        <f>IF(tbl_Data[[#This Row],[Marital Status]]=tbl_Data[[#Headers],[Divorced]],tbl_Data[[#This Row],[Amt_Wines]],"")</f>
        <v>15</v>
      </c>
    </row>
    <row r="178" spans="1:47" x14ac:dyDescent="0.45">
      <c r="A178" t="s">
        <v>1845</v>
      </c>
      <c r="B178" s="3">
        <v>13533</v>
      </c>
      <c r="C178">
        <v>1</v>
      </c>
      <c r="D178">
        <v>0</v>
      </c>
      <c r="E178">
        <f t="shared" si="2"/>
        <v>1</v>
      </c>
      <c r="F178">
        <v>45</v>
      </c>
      <c r="G178" s="3">
        <v>12</v>
      </c>
      <c r="H178" s="3">
        <v>3</v>
      </c>
      <c r="I178" s="3">
        <v>8</v>
      </c>
      <c r="J178" s="3">
        <v>8</v>
      </c>
      <c r="K178" s="3">
        <v>0</v>
      </c>
      <c r="L178" s="3">
        <v>17</v>
      </c>
      <c r="M178">
        <v>2</v>
      </c>
      <c r="N178">
        <v>2</v>
      </c>
      <c r="O178">
        <v>0</v>
      </c>
      <c r="P178">
        <v>3</v>
      </c>
      <c r="Q178">
        <v>7</v>
      </c>
      <c r="R178">
        <v>0</v>
      </c>
      <c r="S178">
        <v>0</v>
      </c>
      <c r="T178">
        <v>0</v>
      </c>
      <c r="U178">
        <v>0</v>
      </c>
      <c r="V178">
        <v>0</v>
      </c>
      <c r="W178">
        <v>0</v>
      </c>
      <c r="X178">
        <v>3</v>
      </c>
      <c r="Y178">
        <v>11</v>
      </c>
      <c r="Z178">
        <v>0</v>
      </c>
      <c r="AA178">
        <v>41</v>
      </c>
      <c r="AB178">
        <v>2635</v>
      </c>
      <c r="AC178">
        <v>1</v>
      </c>
      <c r="AD178">
        <v>0</v>
      </c>
      <c r="AE178">
        <v>0</v>
      </c>
      <c r="AF178">
        <v>0</v>
      </c>
      <c r="AG178">
        <v>0</v>
      </c>
      <c r="AH178">
        <v>1</v>
      </c>
      <c r="AI178">
        <v>0</v>
      </c>
      <c r="AJ178">
        <v>0</v>
      </c>
      <c r="AK178">
        <v>0</v>
      </c>
      <c r="AL178">
        <v>0</v>
      </c>
      <c r="AM178" s="3">
        <f>SUM(tbl_Data[[#This Row],[Amt_Wines]:[Amt_GoldProds]])</f>
        <v>48</v>
      </c>
      <c r="AN178" s="3">
        <v>14</v>
      </c>
      <c r="AO178">
        <v>0</v>
      </c>
      <c r="AP178" t="str" cm="1">
        <f t="array" ref="AP178">_xlfn.IFS(tbl_Data[[#This Row],[marital_Divorced]]=1,"Divorced",tbl_Data[[#This Row],[marital_Married]]=1,"Married",tbl_Data[[#This Row],[marital_Single]]=1,"Single",tbl_Data[[#This Row],[marital_Together]]=1,"Together",tbl_Data[[#This Row],[marital_Widow]]=1,"Widowed")</f>
        <v>Divorced</v>
      </c>
      <c r="AQ178" s="3" t="str">
        <f>IF(tbl_Data[[#This Row],[Marital Status]]=tbl_Data[[#Headers],[Single]],tbl_Data[[#This Row],[Amt_Wines]],"")</f>
        <v/>
      </c>
      <c r="AR178" s="3" t="str">
        <f>IF(tbl_Data[[#This Row],[Marital Status]]=tbl_Data[[#Headers],[Together]],tbl_Data[[#This Row],[Amt_Wines]],"")</f>
        <v/>
      </c>
      <c r="AS178" s="3" t="str">
        <f>IF(tbl_Data[[#This Row],[Marital Status]]=tbl_Data[[#Headers],[Married]],tbl_Data[[#This Row],[Amt_Wines]],"")</f>
        <v/>
      </c>
      <c r="AT178" s="3" t="str">
        <f>IF(tbl_Data[[#This Row],[Marital Status]]=tbl_Data[[#Headers],[Widow]],tbl_Data[[#This Row],[Amt_Wines]],"")</f>
        <v/>
      </c>
      <c r="AU178" s="3">
        <f>IF(tbl_Data[[#This Row],[Marital Status]]=tbl_Data[[#Headers],[Divorced]],tbl_Data[[#This Row],[Amt_Wines]],"")</f>
        <v>12</v>
      </c>
    </row>
    <row r="179" spans="1:47" x14ac:dyDescent="0.45">
      <c r="A179" t="s">
        <v>1865</v>
      </c>
      <c r="B179" s="3">
        <v>23272</v>
      </c>
      <c r="C179">
        <v>0</v>
      </c>
      <c r="D179">
        <v>0</v>
      </c>
      <c r="E179">
        <f t="shared" si="2"/>
        <v>0</v>
      </c>
      <c r="F179">
        <v>29</v>
      </c>
      <c r="G179" s="3">
        <v>19</v>
      </c>
      <c r="H179" s="3">
        <v>3</v>
      </c>
      <c r="I179" s="3">
        <v>6</v>
      </c>
      <c r="J179" s="3">
        <v>4</v>
      </c>
      <c r="K179" s="3">
        <v>2</v>
      </c>
      <c r="L179" s="3">
        <v>12</v>
      </c>
      <c r="M179">
        <v>1</v>
      </c>
      <c r="N179">
        <v>1</v>
      </c>
      <c r="O179">
        <v>0</v>
      </c>
      <c r="P179">
        <v>3</v>
      </c>
      <c r="Q179">
        <v>4</v>
      </c>
      <c r="R179">
        <v>0</v>
      </c>
      <c r="S179">
        <v>0</v>
      </c>
      <c r="T179">
        <v>0</v>
      </c>
      <c r="U179">
        <v>0</v>
      </c>
      <c r="V179">
        <v>0</v>
      </c>
      <c r="W179">
        <v>0</v>
      </c>
      <c r="X179">
        <v>3</v>
      </c>
      <c r="Y179">
        <v>11</v>
      </c>
      <c r="Z179">
        <v>0</v>
      </c>
      <c r="AA179">
        <v>67</v>
      </c>
      <c r="AB179">
        <v>2414</v>
      </c>
      <c r="AC179">
        <v>1</v>
      </c>
      <c r="AD179">
        <v>0</v>
      </c>
      <c r="AE179">
        <v>0</v>
      </c>
      <c r="AF179">
        <v>0</v>
      </c>
      <c r="AG179">
        <v>0</v>
      </c>
      <c r="AH179">
        <v>0</v>
      </c>
      <c r="AI179">
        <v>0</v>
      </c>
      <c r="AJ179">
        <v>1</v>
      </c>
      <c r="AK179">
        <v>0</v>
      </c>
      <c r="AL179">
        <v>0</v>
      </c>
      <c r="AM179" s="3">
        <f>SUM(tbl_Data[[#This Row],[Amt_Wines]:[Amt_GoldProds]])</f>
        <v>46</v>
      </c>
      <c r="AN179" s="3">
        <v>22</v>
      </c>
      <c r="AO179">
        <v>0</v>
      </c>
      <c r="AP179" t="str" cm="1">
        <f t="array" ref="AP179">_xlfn.IFS(tbl_Data[[#This Row],[marital_Divorced]]=1,"Divorced",tbl_Data[[#This Row],[marital_Married]]=1,"Married",tbl_Data[[#This Row],[marital_Single]]=1,"Single",tbl_Data[[#This Row],[marital_Together]]=1,"Together",tbl_Data[[#This Row],[marital_Widow]]=1,"Widowed")</f>
        <v>Divorced</v>
      </c>
      <c r="AQ179" s="3" t="str">
        <f>IF(tbl_Data[[#This Row],[Marital Status]]=tbl_Data[[#Headers],[Single]],tbl_Data[[#This Row],[Amt_Wines]],"")</f>
        <v/>
      </c>
      <c r="AR179" s="3" t="str">
        <f>IF(tbl_Data[[#This Row],[Marital Status]]=tbl_Data[[#Headers],[Together]],tbl_Data[[#This Row],[Amt_Wines]],"")</f>
        <v/>
      </c>
      <c r="AS179" s="3" t="str">
        <f>IF(tbl_Data[[#This Row],[Marital Status]]=tbl_Data[[#Headers],[Married]],tbl_Data[[#This Row],[Amt_Wines]],"")</f>
        <v/>
      </c>
      <c r="AT179" s="3" t="str">
        <f>IF(tbl_Data[[#This Row],[Marital Status]]=tbl_Data[[#Headers],[Widow]],tbl_Data[[#This Row],[Amt_Wines]],"")</f>
        <v/>
      </c>
      <c r="AU179" s="3">
        <f>IF(tbl_Data[[#This Row],[Marital Status]]=tbl_Data[[#Headers],[Divorced]],tbl_Data[[#This Row],[Amt_Wines]],"")</f>
        <v>19</v>
      </c>
    </row>
    <row r="180" spans="1:47" x14ac:dyDescent="0.45">
      <c r="A180" t="s">
        <v>1868</v>
      </c>
      <c r="B180" s="3">
        <v>21282</v>
      </c>
      <c r="C180">
        <v>1</v>
      </c>
      <c r="D180">
        <v>0</v>
      </c>
      <c r="E180">
        <f t="shared" si="2"/>
        <v>1</v>
      </c>
      <c r="F180">
        <v>76</v>
      </c>
      <c r="G180" s="3">
        <v>1</v>
      </c>
      <c r="H180" s="3">
        <v>5</v>
      </c>
      <c r="I180" s="3">
        <v>8</v>
      </c>
      <c r="J180" s="3">
        <v>4</v>
      </c>
      <c r="K180" s="3">
        <v>8</v>
      </c>
      <c r="L180" s="3">
        <v>20</v>
      </c>
      <c r="M180">
        <v>2</v>
      </c>
      <c r="N180">
        <v>2</v>
      </c>
      <c r="O180">
        <v>1</v>
      </c>
      <c r="P180">
        <v>2</v>
      </c>
      <c r="Q180">
        <v>6</v>
      </c>
      <c r="R180">
        <v>0</v>
      </c>
      <c r="S180">
        <v>0</v>
      </c>
      <c r="T180">
        <v>0</v>
      </c>
      <c r="U180">
        <v>0</v>
      </c>
      <c r="V180">
        <v>0</v>
      </c>
      <c r="W180">
        <v>0</v>
      </c>
      <c r="X180">
        <v>3</v>
      </c>
      <c r="Y180">
        <v>11</v>
      </c>
      <c r="Z180">
        <v>0</v>
      </c>
      <c r="AA180">
        <v>42</v>
      </c>
      <c r="AB180">
        <v>2208</v>
      </c>
      <c r="AC180">
        <v>1</v>
      </c>
      <c r="AD180">
        <v>0</v>
      </c>
      <c r="AE180">
        <v>0</v>
      </c>
      <c r="AF180">
        <v>0</v>
      </c>
      <c r="AG180">
        <v>0</v>
      </c>
      <c r="AH180">
        <v>1</v>
      </c>
      <c r="AI180">
        <v>0</v>
      </c>
      <c r="AJ180">
        <v>0</v>
      </c>
      <c r="AK180">
        <v>0</v>
      </c>
      <c r="AL180">
        <v>0</v>
      </c>
      <c r="AM180" s="3">
        <f>SUM(tbl_Data[[#This Row],[Amt_Wines]:[Amt_GoldProds]])</f>
        <v>46</v>
      </c>
      <c r="AN180" s="3">
        <v>6</v>
      </c>
      <c r="AO180">
        <v>0</v>
      </c>
      <c r="AP180" t="str" cm="1">
        <f t="array" ref="AP180">_xlfn.IFS(tbl_Data[[#This Row],[marital_Divorced]]=1,"Divorced",tbl_Data[[#This Row],[marital_Married]]=1,"Married",tbl_Data[[#This Row],[marital_Single]]=1,"Single",tbl_Data[[#This Row],[marital_Together]]=1,"Together",tbl_Data[[#This Row],[marital_Widow]]=1,"Widowed")</f>
        <v>Divorced</v>
      </c>
      <c r="AQ180" s="3" t="str">
        <f>IF(tbl_Data[[#This Row],[Marital Status]]=tbl_Data[[#Headers],[Single]],tbl_Data[[#This Row],[Amt_Wines]],"")</f>
        <v/>
      </c>
      <c r="AR180" s="3" t="str">
        <f>IF(tbl_Data[[#This Row],[Marital Status]]=tbl_Data[[#Headers],[Together]],tbl_Data[[#This Row],[Amt_Wines]],"")</f>
        <v/>
      </c>
      <c r="AS180" s="3" t="str">
        <f>IF(tbl_Data[[#This Row],[Marital Status]]=tbl_Data[[#Headers],[Married]],tbl_Data[[#This Row],[Amt_Wines]],"")</f>
        <v/>
      </c>
      <c r="AT180" s="3" t="str">
        <f>IF(tbl_Data[[#This Row],[Marital Status]]=tbl_Data[[#Headers],[Widow]],tbl_Data[[#This Row],[Amt_Wines]],"")</f>
        <v/>
      </c>
      <c r="AU180" s="3">
        <f>IF(tbl_Data[[#This Row],[Marital Status]]=tbl_Data[[#Headers],[Divorced]],tbl_Data[[#This Row],[Amt_Wines]],"")</f>
        <v>1</v>
      </c>
    </row>
    <row r="181" spans="1:47" x14ac:dyDescent="0.45">
      <c r="A181" t="s">
        <v>1869</v>
      </c>
      <c r="B181" s="3">
        <v>38054</v>
      </c>
      <c r="C181">
        <v>1</v>
      </c>
      <c r="D181">
        <v>1</v>
      </c>
      <c r="E181">
        <f t="shared" si="2"/>
        <v>2</v>
      </c>
      <c r="F181">
        <v>24</v>
      </c>
      <c r="G181" s="3">
        <v>23</v>
      </c>
      <c r="H181" s="3">
        <v>2</v>
      </c>
      <c r="I181" s="3">
        <v>17</v>
      </c>
      <c r="J181" s="3">
        <v>2</v>
      </c>
      <c r="K181" s="3">
        <v>1</v>
      </c>
      <c r="L181" s="3">
        <v>0</v>
      </c>
      <c r="M181">
        <v>2</v>
      </c>
      <c r="N181">
        <v>2</v>
      </c>
      <c r="O181">
        <v>0</v>
      </c>
      <c r="P181">
        <v>3</v>
      </c>
      <c r="Q181">
        <v>7</v>
      </c>
      <c r="R181">
        <v>0</v>
      </c>
      <c r="S181">
        <v>0</v>
      </c>
      <c r="T181">
        <v>0</v>
      </c>
      <c r="U181">
        <v>0</v>
      </c>
      <c r="V181">
        <v>0</v>
      </c>
      <c r="W181">
        <v>0</v>
      </c>
      <c r="X181">
        <v>3</v>
      </c>
      <c r="Y181">
        <v>11</v>
      </c>
      <c r="Z181">
        <v>0</v>
      </c>
      <c r="AA181">
        <v>70</v>
      </c>
      <c r="AB181">
        <v>2218</v>
      </c>
      <c r="AC181">
        <v>1</v>
      </c>
      <c r="AD181">
        <v>0</v>
      </c>
      <c r="AE181">
        <v>0</v>
      </c>
      <c r="AF181">
        <v>0</v>
      </c>
      <c r="AG181">
        <v>0</v>
      </c>
      <c r="AH181">
        <v>0</v>
      </c>
      <c r="AI181">
        <v>0</v>
      </c>
      <c r="AJ181">
        <v>0</v>
      </c>
      <c r="AK181">
        <v>1</v>
      </c>
      <c r="AL181">
        <v>0</v>
      </c>
      <c r="AM181" s="3">
        <f>SUM(tbl_Data[[#This Row],[Amt_Wines]:[Amt_GoldProds]])</f>
        <v>45</v>
      </c>
      <c r="AN181" s="3">
        <v>45</v>
      </c>
      <c r="AO181">
        <v>0</v>
      </c>
      <c r="AP181" t="str" cm="1">
        <f t="array" ref="AP181">_xlfn.IFS(tbl_Data[[#This Row],[marital_Divorced]]=1,"Divorced",tbl_Data[[#This Row],[marital_Married]]=1,"Married",tbl_Data[[#This Row],[marital_Single]]=1,"Single",tbl_Data[[#This Row],[marital_Together]]=1,"Together",tbl_Data[[#This Row],[marital_Widow]]=1,"Widowed")</f>
        <v>Divorced</v>
      </c>
      <c r="AQ181" s="3" t="str">
        <f>IF(tbl_Data[[#This Row],[Marital Status]]=tbl_Data[[#Headers],[Single]],tbl_Data[[#This Row],[Amt_Wines]],"")</f>
        <v/>
      </c>
      <c r="AR181" s="3" t="str">
        <f>IF(tbl_Data[[#This Row],[Marital Status]]=tbl_Data[[#Headers],[Together]],tbl_Data[[#This Row],[Amt_Wines]],"")</f>
        <v/>
      </c>
      <c r="AS181" s="3" t="str">
        <f>IF(tbl_Data[[#This Row],[Marital Status]]=tbl_Data[[#Headers],[Married]],tbl_Data[[#This Row],[Amt_Wines]],"")</f>
        <v/>
      </c>
      <c r="AT181" s="3" t="str">
        <f>IF(tbl_Data[[#This Row],[Marital Status]]=tbl_Data[[#Headers],[Widow]],tbl_Data[[#This Row],[Amt_Wines]],"")</f>
        <v/>
      </c>
      <c r="AU181" s="3">
        <f>IF(tbl_Data[[#This Row],[Marital Status]]=tbl_Data[[#Headers],[Divorced]],tbl_Data[[#This Row],[Amt_Wines]],"")</f>
        <v>23</v>
      </c>
    </row>
    <row r="182" spans="1:47" x14ac:dyDescent="0.45">
      <c r="A182" t="s">
        <v>1886</v>
      </c>
      <c r="B182" s="3">
        <v>33986</v>
      </c>
      <c r="C182">
        <v>1</v>
      </c>
      <c r="D182">
        <v>0</v>
      </c>
      <c r="E182">
        <f t="shared" si="2"/>
        <v>1</v>
      </c>
      <c r="F182">
        <v>43</v>
      </c>
      <c r="G182" s="3">
        <v>16</v>
      </c>
      <c r="H182" s="3">
        <v>2</v>
      </c>
      <c r="I182" s="3">
        <v>18</v>
      </c>
      <c r="J182" s="3">
        <v>2</v>
      </c>
      <c r="K182" s="3">
        <v>1</v>
      </c>
      <c r="L182" s="3">
        <v>5</v>
      </c>
      <c r="M182">
        <v>1</v>
      </c>
      <c r="N182">
        <v>1</v>
      </c>
      <c r="O182">
        <v>0</v>
      </c>
      <c r="P182">
        <v>3</v>
      </c>
      <c r="Q182">
        <v>7</v>
      </c>
      <c r="R182">
        <v>0</v>
      </c>
      <c r="S182">
        <v>0</v>
      </c>
      <c r="T182">
        <v>0</v>
      </c>
      <c r="U182">
        <v>0</v>
      </c>
      <c r="V182">
        <v>0</v>
      </c>
      <c r="W182">
        <v>0</v>
      </c>
      <c r="X182">
        <v>3</v>
      </c>
      <c r="Y182">
        <v>11</v>
      </c>
      <c r="Z182">
        <v>0</v>
      </c>
      <c r="AA182">
        <v>50</v>
      </c>
      <c r="AB182">
        <v>2631</v>
      </c>
      <c r="AC182">
        <v>1</v>
      </c>
      <c r="AD182">
        <v>0</v>
      </c>
      <c r="AE182">
        <v>0</v>
      </c>
      <c r="AF182">
        <v>0</v>
      </c>
      <c r="AG182">
        <v>0</v>
      </c>
      <c r="AH182">
        <v>0</v>
      </c>
      <c r="AI182">
        <v>0</v>
      </c>
      <c r="AJ182">
        <v>1</v>
      </c>
      <c r="AK182">
        <v>0</v>
      </c>
      <c r="AL182">
        <v>0</v>
      </c>
      <c r="AM182" s="3">
        <f>SUM(tbl_Data[[#This Row],[Amt_Wines]:[Amt_GoldProds]])</f>
        <v>44</v>
      </c>
      <c r="AN182" s="3">
        <v>34</v>
      </c>
      <c r="AO182">
        <v>0</v>
      </c>
      <c r="AP182" t="str" cm="1">
        <f t="array" ref="AP182">_xlfn.IFS(tbl_Data[[#This Row],[marital_Divorced]]=1,"Divorced",tbl_Data[[#This Row],[marital_Married]]=1,"Married",tbl_Data[[#This Row],[marital_Single]]=1,"Single",tbl_Data[[#This Row],[marital_Together]]=1,"Together",tbl_Data[[#This Row],[marital_Widow]]=1,"Widowed")</f>
        <v>Divorced</v>
      </c>
      <c r="AQ182" s="3" t="str">
        <f>IF(tbl_Data[[#This Row],[Marital Status]]=tbl_Data[[#Headers],[Single]],tbl_Data[[#This Row],[Amt_Wines]],"")</f>
        <v/>
      </c>
      <c r="AR182" s="3" t="str">
        <f>IF(tbl_Data[[#This Row],[Marital Status]]=tbl_Data[[#Headers],[Together]],tbl_Data[[#This Row],[Amt_Wines]],"")</f>
        <v/>
      </c>
      <c r="AS182" s="3" t="str">
        <f>IF(tbl_Data[[#This Row],[Marital Status]]=tbl_Data[[#Headers],[Married]],tbl_Data[[#This Row],[Amt_Wines]],"")</f>
        <v/>
      </c>
      <c r="AT182" s="3" t="str">
        <f>IF(tbl_Data[[#This Row],[Marital Status]]=tbl_Data[[#Headers],[Widow]],tbl_Data[[#This Row],[Amt_Wines]],"")</f>
        <v/>
      </c>
      <c r="AU182" s="3">
        <f>IF(tbl_Data[[#This Row],[Marital Status]]=tbl_Data[[#Headers],[Divorced]],tbl_Data[[#This Row],[Amt_Wines]],"")</f>
        <v>16</v>
      </c>
    </row>
    <row r="183" spans="1:47" x14ac:dyDescent="0.45">
      <c r="A183" t="s">
        <v>1894</v>
      </c>
      <c r="B183" s="3">
        <v>30992</v>
      </c>
      <c r="C183">
        <v>1</v>
      </c>
      <c r="D183">
        <v>0</v>
      </c>
      <c r="E183">
        <f t="shared" si="2"/>
        <v>1</v>
      </c>
      <c r="F183">
        <v>83</v>
      </c>
      <c r="G183" s="3">
        <v>17</v>
      </c>
      <c r="H183" s="3">
        <v>0</v>
      </c>
      <c r="I183" s="3">
        <v>14</v>
      </c>
      <c r="J183" s="3">
        <v>7</v>
      </c>
      <c r="K183" s="3">
        <v>3</v>
      </c>
      <c r="L183" s="3">
        <v>2</v>
      </c>
      <c r="M183">
        <v>1</v>
      </c>
      <c r="N183">
        <v>1</v>
      </c>
      <c r="O183">
        <v>0</v>
      </c>
      <c r="P183">
        <v>3</v>
      </c>
      <c r="Q183">
        <v>7</v>
      </c>
      <c r="R183">
        <v>0</v>
      </c>
      <c r="S183">
        <v>0</v>
      </c>
      <c r="T183">
        <v>0</v>
      </c>
      <c r="U183">
        <v>0</v>
      </c>
      <c r="V183">
        <v>0</v>
      </c>
      <c r="W183">
        <v>0</v>
      </c>
      <c r="X183">
        <v>3</v>
      </c>
      <c r="Y183">
        <v>11</v>
      </c>
      <c r="Z183">
        <v>0</v>
      </c>
      <c r="AA183">
        <v>44</v>
      </c>
      <c r="AB183">
        <v>2592</v>
      </c>
      <c r="AC183">
        <v>1</v>
      </c>
      <c r="AD183">
        <v>0</v>
      </c>
      <c r="AE183">
        <v>0</v>
      </c>
      <c r="AF183">
        <v>0</v>
      </c>
      <c r="AG183">
        <v>0</v>
      </c>
      <c r="AH183">
        <v>0</v>
      </c>
      <c r="AI183">
        <v>0</v>
      </c>
      <c r="AJ183">
        <v>1</v>
      </c>
      <c r="AK183">
        <v>0</v>
      </c>
      <c r="AL183">
        <v>0</v>
      </c>
      <c r="AM183" s="3">
        <f>SUM(tbl_Data[[#This Row],[Amt_Wines]:[Amt_GoldProds]])</f>
        <v>43</v>
      </c>
      <c r="AN183" s="3">
        <v>39</v>
      </c>
      <c r="AO183">
        <v>0</v>
      </c>
      <c r="AP183" t="str" cm="1">
        <f t="array" ref="AP183">_xlfn.IFS(tbl_Data[[#This Row],[marital_Divorced]]=1,"Divorced",tbl_Data[[#This Row],[marital_Married]]=1,"Married",tbl_Data[[#This Row],[marital_Single]]=1,"Single",tbl_Data[[#This Row],[marital_Together]]=1,"Together",tbl_Data[[#This Row],[marital_Widow]]=1,"Widowed")</f>
        <v>Divorced</v>
      </c>
      <c r="AQ183" s="3" t="str">
        <f>IF(tbl_Data[[#This Row],[Marital Status]]=tbl_Data[[#Headers],[Single]],tbl_Data[[#This Row],[Amt_Wines]],"")</f>
        <v/>
      </c>
      <c r="AR183" s="3" t="str">
        <f>IF(tbl_Data[[#This Row],[Marital Status]]=tbl_Data[[#Headers],[Together]],tbl_Data[[#This Row],[Amt_Wines]],"")</f>
        <v/>
      </c>
      <c r="AS183" s="3" t="str">
        <f>IF(tbl_Data[[#This Row],[Marital Status]]=tbl_Data[[#Headers],[Married]],tbl_Data[[#This Row],[Amt_Wines]],"")</f>
        <v/>
      </c>
      <c r="AT183" s="3" t="str">
        <f>IF(tbl_Data[[#This Row],[Marital Status]]=tbl_Data[[#Headers],[Widow]],tbl_Data[[#This Row],[Amt_Wines]],"")</f>
        <v/>
      </c>
      <c r="AU183" s="3">
        <f>IF(tbl_Data[[#This Row],[Marital Status]]=tbl_Data[[#Headers],[Divorced]],tbl_Data[[#This Row],[Amt_Wines]],"")</f>
        <v>17</v>
      </c>
    </row>
    <row r="184" spans="1:47" x14ac:dyDescent="0.45">
      <c r="A184" t="s">
        <v>1895</v>
      </c>
      <c r="B184" s="3">
        <v>55563</v>
      </c>
      <c r="C184">
        <v>0</v>
      </c>
      <c r="D184">
        <v>1</v>
      </c>
      <c r="E184">
        <f t="shared" si="2"/>
        <v>1</v>
      </c>
      <c r="F184">
        <v>22</v>
      </c>
      <c r="G184" s="3">
        <v>29</v>
      </c>
      <c r="H184" s="3">
        <v>1</v>
      </c>
      <c r="I184" s="3">
        <v>9</v>
      </c>
      <c r="J184" s="3">
        <v>2</v>
      </c>
      <c r="K184" s="3">
        <v>0</v>
      </c>
      <c r="L184" s="3">
        <v>2</v>
      </c>
      <c r="M184">
        <v>1</v>
      </c>
      <c r="N184">
        <v>2</v>
      </c>
      <c r="O184">
        <v>0</v>
      </c>
      <c r="P184">
        <v>3</v>
      </c>
      <c r="Q184">
        <v>3</v>
      </c>
      <c r="R184">
        <v>0</v>
      </c>
      <c r="S184">
        <v>0</v>
      </c>
      <c r="T184">
        <v>0</v>
      </c>
      <c r="U184">
        <v>0</v>
      </c>
      <c r="V184">
        <v>0</v>
      </c>
      <c r="W184">
        <v>0</v>
      </c>
      <c r="X184">
        <v>3</v>
      </c>
      <c r="Y184">
        <v>11</v>
      </c>
      <c r="Z184">
        <v>0</v>
      </c>
      <c r="AA184">
        <v>42</v>
      </c>
      <c r="AB184">
        <v>2244</v>
      </c>
      <c r="AC184">
        <v>1</v>
      </c>
      <c r="AD184">
        <v>0</v>
      </c>
      <c r="AE184">
        <v>0</v>
      </c>
      <c r="AF184">
        <v>0</v>
      </c>
      <c r="AG184">
        <v>0</v>
      </c>
      <c r="AH184">
        <v>0</v>
      </c>
      <c r="AI184">
        <v>0</v>
      </c>
      <c r="AJ184">
        <v>1</v>
      </c>
      <c r="AK184">
        <v>0</v>
      </c>
      <c r="AL184">
        <v>0</v>
      </c>
      <c r="AM184" s="3">
        <f>SUM(tbl_Data[[#This Row],[Amt_Wines]:[Amt_GoldProds]])</f>
        <v>43</v>
      </c>
      <c r="AN184" s="3">
        <v>39</v>
      </c>
      <c r="AO184">
        <v>0</v>
      </c>
      <c r="AP184" t="str" cm="1">
        <f t="array" ref="AP184">_xlfn.IFS(tbl_Data[[#This Row],[marital_Divorced]]=1,"Divorced",tbl_Data[[#This Row],[marital_Married]]=1,"Married",tbl_Data[[#This Row],[marital_Single]]=1,"Single",tbl_Data[[#This Row],[marital_Together]]=1,"Together",tbl_Data[[#This Row],[marital_Widow]]=1,"Widowed")</f>
        <v>Divorced</v>
      </c>
      <c r="AQ184" s="3" t="str">
        <f>IF(tbl_Data[[#This Row],[Marital Status]]=tbl_Data[[#Headers],[Single]],tbl_Data[[#This Row],[Amt_Wines]],"")</f>
        <v/>
      </c>
      <c r="AR184" s="3" t="str">
        <f>IF(tbl_Data[[#This Row],[Marital Status]]=tbl_Data[[#Headers],[Together]],tbl_Data[[#This Row],[Amt_Wines]],"")</f>
        <v/>
      </c>
      <c r="AS184" s="3" t="str">
        <f>IF(tbl_Data[[#This Row],[Marital Status]]=tbl_Data[[#Headers],[Married]],tbl_Data[[#This Row],[Amt_Wines]],"")</f>
        <v/>
      </c>
      <c r="AT184" s="3" t="str">
        <f>IF(tbl_Data[[#This Row],[Marital Status]]=tbl_Data[[#Headers],[Widow]],tbl_Data[[#This Row],[Amt_Wines]],"")</f>
        <v/>
      </c>
      <c r="AU184" s="3">
        <f>IF(tbl_Data[[#This Row],[Marital Status]]=tbl_Data[[#Headers],[Divorced]],tbl_Data[[#This Row],[Amt_Wines]],"")</f>
        <v>29</v>
      </c>
    </row>
    <row r="185" spans="1:47" x14ac:dyDescent="0.45">
      <c r="A185" t="s">
        <v>1912</v>
      </c>
      <c r="B185" s="3">
        <v>26642</v>
      </c>
      <c r="C185">
        <v>1</v>
      </c>
      <c r="D185">
        <v>0</v>
      </c>
      <c r="E185">
        <f t="shared" si="2"/>
        <v>1</v>
      </c>
      <c r="F185">
        <v>71</v>
      </c>
      <c r="G185" s="3">
        <v>13</v>
      </c>
      <c r="H185" s="3">
        <v>2</v>
      </c>
      <c r="I185" s="3">
        <v>15</v>
      </c>
      <c r="J185" s="3">
        <v>2</v>
      </c>
      <c r="K185" s="3">
        <v>2</v>
      </c>
      <c r="L185" s="3">
        <v>8</v>
      </c>
      <c r="M185">
        <v>2</v>
      </c>
      <c r="N185">
        <v>2</v>
      </c>
      <c r="O185">
        <v>0</v>
      </c>
      <c r="P185">
        <v>3</v>
      </c>
      <c r="Q185">
        <v>6</v>
      </c>
      <c r="R185">
        <v>0</v>
      </c>
      <c r="S185">
        <v>0</v>
      </c>
      <c r="T185">
        <v>0</v>
      </c>
      <c r="U185">
        <v>0</v>
      </c>
      <c r="V185">
        <v>0</v>
      </c>
      <c r="W185">
        <v>0</v>
      </c>
      <c r="X185">
        <v>3</v>
      </c>
      <c r="Y185">
        <v>11</v>
      </c>
      <c r="Z185">
        <v>0</v>
      </c>
      <c r="AA185">
        <v>53</v>
      </c>
      <c r="AB185">
        <v>2279</v>
      </c>
      <c r="AC185">
        <v>1</v>
      </c>
      <c r="AD185">
        <v>0</v>
      </c>
      <c r="AE185">
        <v>0</v>
      </c>
      <c r="AF185">
        <v>0</v>
      </c>
      <c r="AG185">
        <v>0</v>
      </c>
      <c r="AH185">
        <v>0</v>
      </c>
      <c r="AI185">
        <v>0</v>
      </c>
      <c r="AJ185">
        <v>0</v>
      </c>
      <c r="AK185">
        <v>0</v>
      </c>
      <c r="AL185">
        <v>1</v>
      </c>
      <c r="AM185" s="3">
        <f>SUM(tbl_Data[[#This Row],[Amt_Wines]:[Amt_GoldProds]])</f>
        <v>42</v>
      </c>
      <c r="AN185" s="3">
        <v>26</v>
      </c>
      <c r="AO185">
        <v>0</v>
      </c>
      <c r="AP185" t="str" cm="1">
        <f t="array" ref="AP185">_xlfn.IFS(tbl_Data[[#This Row],[marital_Divorced]]=1,"Divorced",tbl_Data[[#This Row],[marital_Married]]=1,"Married",tbl_Data[[#This Row],[marital_Single]]=1,"Single",tbl_Data[[#This Row],[marital_Together]]=1,"Together",tbl_Data[[#This Row],[marital_Widow]]=1,"Widowed")</f>
        <v>Divorced</v>
      </c>
      <c r="AQ185" s="3" t="str">
        <f>IF(tbl_Data[[#This Row],[Marital Status]]=tbl_Data[[#Headers],[Single]],tbl_Data[[#This Row],[Amt_Wines]],"")</f>
        <v/>
      </c>
      <c r="AR185" s="3" t="str">
        <f>IF(tbl_Data[[#This Row],[Marital Status]]=tbl_Data[[#Headers],[Together]],tbl_Data[[#This Row],[Amt_Wines]],"")</f>
        <v/>
      </c>
      <c r="AS185" s="3" t="str">
        <f>IF(tbl_Data[[#This Row],[Marital Status]]=tbl_Data[[#Headers],[Married]],tbl_Data[[#This Row],[Amt_Wines]],"")</f>
        <v/>
      </c>
      <c r="AT185" s="3" t="str">
        <f>IF(tbl_Data[[#This Row],[Marital Status]]=tbl_Data[[#Headers],[Widow]],tbl_Data[[#This Row],[Amt_Wines]],"")</f>
        <v/>
      </c>
      <c r="AU185" s="3">
        <f>IF(tbl_Data[[#This Row],[Marital Status]]=tbl_Data[[#Headers],[Divorced]],tbl_Data[[#This Row],[Amt_Wines]],"")</f>
        <v>13</v>
      </c>
    </row>
    <row r="186" spans="1:47" x14ac:dyDescent="0.45">
      <c r="A186" t="s">
        <v>1932</v>
      </c>
      <c r="B186" s="3">
        <v>49638</v>
      </c>
      <c r="C186">
        <v>0</v>
      </c>
      <c r="D186">
        <v>1</v>
      </c>
      <c r="E186">
        <f t="shared" si="2"/>
        <v>1</v>
      </c>
      <c r="F186">
        <v>71</v>
      </c>
      <c r="G186" s="3">
        <v>18</v>
      </c>
      <c r="H186" s="3">
        <v>10</v>
      </c>
      <c r="I186" s="3">
        <v>3</v>
      </c>
      <c r="J186" s="3">
        <v>3</v>
      </c>
      <c r="K186" s="3">
        <v>5</v>
      </c>
      <c r="L186" s="3">
        <v>0</v>
      </c>
      <c r="M186">
        <v>1</v>
      </c>
      <c r="N186">
        <v>1</v>
      </c>
      <c r="O186">
        <v>0</v>
      </c>
      <c r="P186">
        <v>3</v>
      </c>
      <c r="Q186">
        <v>2</v>
      </c>
      <c r="R186">
        <v>0</v>
      </c>
      <c r="S186">
        <v>0</v>
      </c>
      <c r="T186">
        <v>0</v>
      </c>
      <c r="U186">
        <v>0</v>
      </c>
      <c r="V186">
        <v>0</v>
      </c>
      <c r="W186">
        <v>0</v>
      </c>
      <c r="X186">
        <v>3</v>
      </c>
      <c r="Y186">
        <v>11</v>
      </c>
      <c r="Z186">
        <v>0</v>
      </c>
      <c r="AA186">
        <v>68</v>
      </c>
      <c r="AB186">
        <v>2230</v>
      </c>
      <c r="AC186">
        <v>1</v>
      </c>
      <c r="AD186">
        <v>0</v>
      </c>
      <c r="AE186">
        <v>0</v>
      </c>
      <c r="AF186">
        <v>0</v>
      </c>
      <c r="AG186">
        <v>0</v>
      </c>
      <c r="AH186">
        <v>0</v>
      </c>
      <c r="AI186">
        <v>0</v>
      </c>
      <c r="AJ186">
        <v>1</v>
      </c>
      <c r="AK186">
        <v>0</v>
      </c>
      <c r="AL186">
        <v>0</v>
      </c>
      <c r="AM186" s="3">
        <f>SUM(tbl_Data[[#This Row],[Amt_Wines]:[Amt_GoldProds]])</f>
        <v>39</v>
      </c>
      <c r="AN186" s="3">
        <v>39</v>
      </c>
      <c r="AO186">
        <v>0</v>
      </c>
      <c r="AP186" t="str" cm="1">
        <f t="array" ref="AP186">_xlfn.IFS(tbl_Data[[#This Row],[marital_Divorced]]=1,"Divorced",tbl_Data[[#This Row],[marital_Married]]=1,"Married",tbl_Data[[#This Row],[marital_Single]]=1,"Single",tbl_Data[[#This Row],[marital_Together]]=1,"Together",tbl_Data[[#This Row],[marital_Widow]]=1,"Widowed")</f>
        <v>Divorced</v>
      </c>
      <c r="AQ186" s="3" t="str">
        <f>IF(tbl_Data[[#This Row],[Marital Status]]=tbl_Data[[#Headers],[Single]],tbl_Data[[#This Row],[Amt_Wines]],"")</f>
        <v/>
      </c>
      <c r="AR186" s="3" t="str">
        <f>IF(tbl_Data[[#This Row],[Marital Status]]=tbl_Data[[#Headers],[Together]],tbl_Data[[#This Row],[Amt_Wines]],"")</f>
        <v/>
      </c>
      <c r="AS186" s="3" t="str">
        <f>IF(tbl_Data[[#This Row],[Marital Status]]=tbl_Data[[#Headers],[Married]],tbl_Data[[#This Row],[Amt_Wines]],"")</f>
        <v/>
      </c>
      <c r="AT186" s="3" t="str">
        <f>IF(tbl_Data[[#This Row],[Marital Status]]=tbl_Data[[#Headers],[Widow]],tbl_Data[[#This Row],[Amt_Wines]],"")</f>
        <v/>
      </c>
      <c r="AU186" s="3">
        <f>IF(tbl_Data[[#This Row],[Marital Status]]=tbl_Data[[#Headers],[Divorced]],tbl_Data[[#This Row],[Amt_Wines]],"")</f>
        <v>18</v>
      </c>
    </row>
    <row r="187" spans="1:47" x14ac:dyDescent="0.45">
      <c r="A187" t="s">
        <v>1935</v>
      </c>
      <c r="B187" s="3">
        <v>29819</v>
      </c>
      <c r="C187">
        <v>1</v>
      </c>
      <c r="D187">
        <v>0</v>
      </c>
      <c r="E187">
        <f t="shared" si="2"/>
        <v>1</v>
      </c>
      <c r="F187">
        <v>77</v>
      </c>
      <c r="G187" s="3">
        <v>9</v>
      </c>
      <c r="H187" s="3">
        <v>1</v>
      </c>
      <c r="I187" s="3">
        <v>24</v>
      </c>
      <c r="J187" s="3">
        <v>2</v>
      </c>
      <c r="K187" s="3">
        <v>1</v>
      </c>
      <c r="L187" s="3">
        <v>2</v>
      </c>
      <c r="M187">
        <v>3</v>
      </c>
      <c r="N187">
        <v>3</v>
      </c>
      <c r="O187">
        <v>0</v>
      </c>
      <c r="P187">
        <v>3</v>
      </c>
      <c r="Q187">
        <v>6</v>
      </c>
      <c r="R187">
        <v>0</v>
      </c>
      <c r="S187">
        <v>0</v>
      </c>
      <c r="T187">
        <v>0</v>
      </c>
      <c r="U187">
        <v>0</v>
      </c>
      <c r="V187">
        <v>0</v>
      </c>
      <c r="W187">
        <v>0</v>
      </c>
      <c r="X187">
        <v>3</v>
      </c>
      <c r="Y187">
        <v>11</v>
      </c>
      <c r="Z187">
        <v>0</v>
      </c>
      <c r="AA187">
        <v>49</v>
      </c>
      <c r="AB187">
        <v>2407</v>
      </c>
      <c r="AC187">
        <v>1</v>
      </c>
      <c r="AD187">
        <v>0</v>
      </c>
      <c r="AE187">
        <v>0</v>
      </c>
      <c r="AF187">
        <v>0</v>
      </c>
      <c r="AG187">
        <v>0</v>
      </c>
      <c r="AH187">
        <v>0</v>
      </c>
      <c r="AI187">
        <v>0</v>
      </c>
      <c r="AJ187">
        <v>1</v>
      </c>
      <c r="AK187">
        <v>0</v>
      </c>
      <c r="AL187">
        <v>0</v>
      </c>
      <c r="AM187" s="3">
        <f>SUM(tbl_Data[[#This Row],[Amt_Wines]:[Amt_GoldProds]])</f>
        <v>39</v>
      </c>
      <c r="AN187" s="3">
        <v>35</v>
      </c>
      <c r="AO187">
        <v>0</v>
      </c>
      <c r="AP187" t="str" cm="1">
        <f t="array" ref="AP187">_xlfn.IFS(tbl_Data[[#This Row],[marital_Divorced]]=1,"Divorced",tbl_Data[[#This Row],[marital_Married]]=1,"Married",tbl_Data[[#This Row],[marital_Single]]=1,"Single",tbl_Data[[#This Row],[marital_Together]]=1,"Together",tbl_Data[[#This Row],[marital_Widow]]=1,"Widowed")</f>
        <v>Divorced</v>
      </c>
      <c r="AQ187" s="3" t="str">
        <f>IF(tbl_Data[[#This Row],[Marital Status]]=tbl_Data[[#Headers],[Single]],tbl_Data[[#This Row],[Amt_Wines]],"")</f>
        <v/>
      </c>
      <c r="AR187" s="3" t="str">
        <f>IF(tbl_Data[[#This Row],[Marital Status]]=tbl_Data[[#Headers],[Together]],tbl_Data[[#This Row],[Amt_Wines]],"")</f>
        <v/>
      </c>
      <c r="AS187" s="3" t="str">
        <f>IF(tbl_Data[[#This Row],[Marital Status]]=tbl_Data[[#Headers],[Married]],tbl_Data[[#This Row],[Amt_Wines]],"")</f>
        <v/>
      </c>
      <c r="AT187" s="3" t="str">
        <f>IF(tbl_Data[[#This Row],[Marital Status]]=tbl_Data[[#Headers],[Widow]],tbl_Data[[#This Row],[Amt_Wines]],"")</f>
        <v/>
      </c>
      <c r="AU187" s="3">
        <f>IF(tbl_Data[[#This Row],[Marital Status]]=tbl_Data[[#Headers],[Divorced]],tbl_Data[[#This Row],[Amt_Wines]],"")</f>
        <v>9</v>
      </c>
    </row>
    <row r="188" spans="1:47" x14ac:dyDescent="0.45">
      <c r="A188" t="s">
        <v>1947</v>
      </c>
      <c r="B188" s="3">
        <v>36921</v>
      </c>
      <c r="C188">
        <v>1</v>
      </c>
      <c r="D188">
        <v>1</v>
      </c>
      <c r="E188">
        <f t="shared" si="2"/>
        <v>2</v>
      </c>
      <c r="F188">
        <v>74</v>
      </c>
      <c r="G188" s="3">
        <v>17</v>
      </c>
      <c r="H188" s="3">
        <v>1</v>
      </c>
      <c r="I188" s="3">
        <v>12</v>
      </c>
      <c r="J188" s="3">
        <v>3</v>
      </c>
      <c r="K188" s="3">
        <v>1</v>
      </c>
      <c r="L188" s="3">
        <v>4</v>
      </c>
      <c r="M188">
        <v>2</v>
      </c>
      <c r="N188">
        <v>2</v>
      </c>
      <c r="O188">
        <v>0</v>
      </c>
      <c r="P188">
        <v>3</v>
      </c>
      <c r="Q188">
        <v>7</v>
      </c>
      <c r="R188">
        <v>0</v>
      </c>
      <c r="S188">
        <v>0</v>
      </c>
      <c r="T188">
        <v>0</v>
      </c>
      <c r="U188">
        <v>0</v>
      </c>
      <c r="V188">
        <v>0</v>
      </c>
      <c r="W188">
        <v>0</v>
      </c>
      <c r="X188">
        <v>3</v>
      </c>
      <c r="Y188">
        <v>11</v>
      </c>
      <c r="Z188">
        <v>0</v>
      </c>
      <c r="AA188">
        <v>55</v>
      </c>
      <c r="AB188">
        <v>2495</v>
      </c>
      <c r="AC188">
        <v>1</v>
      </c>
      <c r="AD188">
        <v>0</v>
      </c>
      <c r="AE188">
        <v>0</v>
      </c>
      <c r="AF188">
        <v>0</v>
      </c>
      <c r="AG188">
        <v>0</v>
      </c>
      <c r="AH188">
        <v>0</v>
      </c>
      <c r="AI188">
        <v>0</v>
      </c>
      <c r="AJ188">
        <v>0</v>
      </c>
      <c r="AK188">
        <v>0</v>
      </c>
      <c r="AL188">
        <v>1</v>
      </c>
      <c r="AM188" s="3">
        <f>SUM(tbl_Data[[#This Row],[Amt_Wines]:[Amt_GoldProds]])</f>
        <v>38</v>
      </c>
      <c r="AN188" s="3">
        <v>30</v>
      </c>
      <c r="AO188">
        <v>0</v>
      </c>
      <c r="AP188" t="str" cm="1">
        <f t="array" ref="AP188">_xlfn.IFS(tbl_Data[[#This Row],[marital_Divorced]]=1,"Divorced",tbl_Data[[#This Row],[marital_Married]]=1,"Married",tbl_Data[[#This Row],[marital_Single]]=1,"Single",tbl_Data[[#This Row],[marital_Together]]=1,"Together",tbl_Data[[#This Row],[marital_Widow]]=1,"Widowed")</f>
        <v>Divorced</v>
      </c>
      <c r="AQ188" s="3" t="str">
        <f>IF(tbl_Data[[#This Row],[Marital Status]]=tbl_Data[[#Headers],[Single]],tbl_Data[[#This Row],[Amt_Wines]],"")</f>
        <v/>
      </c>
      <c r="AR188" s="3" t="str">
        <f>IF(tbl_Data[[#This Row],[Marital Status]]=tbl_Data[[#Headers],[Together]],tbl_Data[[#This Row],[Amt_Wines]],"")</f>
        <v/>
      </c>
      <c r="AS188" s="3" t="str">
        <f>IF(tbl_Data[[#This Row],[Marital Status]]=tbl_Data[[#Headers],[Married]],tbl_Data[[#This Row],[Amt_Wines]],"")</f>
        <v/>
      </c>
      <c r="AT188" s="3" t="str">
        <f>IF(tbl_Data[[#This Row],[Marital Status]]=tbl_Data[[#Headers],[Widow]],tbl_Data[[#This Row],[Amt_Wines]],"")</f>
        <v/>
      </c>
      <c r="AU188" s="3">
        <f>IF(tbl_Data[[#This Row],[Marital Status]]=tbl_Data[[#Headers],[Divorced]],tbl_Data[[#This Row],[Amt_Wines]],"")</f>
        <v>17</v>
      </c>
    </row>
    <row r="189" spans="1:47" x14ac:dyDescent="0.45">
      <c r="A189" t="s">
        <v>1950</v>
      </c>
      <c r="B189" s="3">
        <v>31163</v>
      </c>
      <c r="C189">
        <v>1</v>
      </c>
      <c r="D189">
        <v>0</v>
      </c>
      <c r="E189">
        <f t="shared" si="2"/>
        <v>1</v>
      </c>
      <c r="F189">
        <v>54</v>
      </c>
      <c r="G189" s="3">
        <v>2</v>
      </c>
      <c r="H189" s="3">
        <v>3</v>
      </c>
      <c r="I189" s="3">
        <v>10</v>
      </c>
      <c r="J189" s="3">
        <v>11</v>
      </c>
      <c r="K189" s="3">
        <v>2</v>
      </c>
      <c r="L189" s="3">
        <v>10</v>
      </c>
      <c r="M189">
        <v>1</v>
      </c>
      <c r="N189">
        <v>1</v>
      </c>
      <c r="O189">
        <v>0</v>
      </c>
      <c r="P189">
        <v>3</v>
      </c>
      <c r="Q189">
        <v>6</v>
      </c>
      <c r="R189">
        <v>0</v>
      </c>
      <c r="S189">
        <v>0</v>
      </c>
      <c r="T189">
        <v>0</v>
      </c>
      <c r="U189">
        <v>0</v>
      </c>
      <c r="V189">
        <v>0</v>
      </c>
      <c r="W189">
        <v>0</v>
      </c>
      <c r="X189">
        <v>3</v>
      </c>
      <c r="Y189">
        <v>11</v>
      </c>
      <c r="Z189">
        <v>0</v>
      </c>
      <c r="AA189">
        <v>47</v>
      </c>
      <c r="AB189">
        <v>2295</v>
      </c>
      <c r="AC189">
        <v>1</v>
      </c>
      <c r="AD189">
        <v>0</v>
      </c>
      <c r="AE189">
        <v>0</v>
      </c>
      <c r="AF189">
        <v>0</v>
      </c>
      <c r="AG189">
        <v>0</v>
      </c>
      <c r="AH189">
        <v>1</v>
      </c>
      <c r="AI189">
        <v>0</v>
      </c>
      <c r="AJ189">
        <v>0</v>
      </c>
      <c r="AK189">
        <v>0</v>
      </c>
      <c r="AL189">
        <v>0</v>
      </c>
      <c r="AM189" s="3">
        <f>SUM(tbl_Data[[#This Row],[Amt_Wines]:[Amt_GoldProds]])</f>
        <v>38</v>
      </c>
      <c r="AN189" s="3">
        <v>18</v>
      </c>
      <c r="AO189">
        <v>0</v>
      </c>
      <c r="AP189" t="str" cm="1">
        <f t="array" ref="AP189">_xlfn.IFS(tbl_Data[[#This Row],[marital_Divorced]]=1,"Divorced",tbl_Data[[#This Row],[marital_Married]]=1,"Married",tbl_Data[[#This Row],[marital_Single]]=1,"Single",tbl_Data[[#This Row],[marital_Together]]=1,"Together",tbl_Data[[#This Row],[marital_Widow]]=1,"Widowed")</f>
        <v>Divorced</v>
      </c>
      <c r="AQ189" s="3" t="str">
        <f>IF(tbl_Data[[#This Row],[Marital Status]]=tbl_Data[[#Headers],[Single]],tbl_Data[[#This Row],[Amt_Wines]],"")</f>
        <v/>
      </c>
      <c r="AR189" s="3" t="str">
        <f>IF(tbl_Data[[#This Row],[Marital Status]]=tbl_Data[[#Headers],[Together]],tbl_Data[[#This Row],[Amt_Wines]],"")</f>
        <v/>
      </c>
      <c r="AS189" s="3" t="str">
        <f>IF(tbl_Data[[#This Row],[Marital Status]]=tbl_Data[[#Headers],[Married]],tbl_Data[[#This Row],[Amt_Wines]],"")</f>
        <v/>
      </c>
      <c r="AT189" s="3" t="str">
        <f>IF(tbl_Data[[#This Row],[Marital Status]]=tbl_Data[[#Headers],[Widow]],tbl_Data[[#This Row],[Amt_Wines]],"")</f>
        <v/>
      </c>
      <c r="AU189" s="3">
        <f>IF(tbl_Data[[#This Row],[Marital Status]]=tbl_Data[[#Headers],[Divorced]],tbl_Data[[#This Row],[Amt_Wines]],"")</f>
        <v>2</v>
      </c>
    </row>
    <row r="190" spans="1:47" x14ac:dyDescent="0.45">
      <c r="A190" t="s">
        <v>1962</v>
      </c>
      <c r="B190" s="3">
        <v>37859</v>
      </c>
      <c r="C190">
        <v>1</v>
      </c>
      <c r="D190">
        <v>2</v>
      </c>
      <c r="E190">
        <f t="shared" si="2"/>
        <v>3</v>
      </c>
      <c r="F190">
        <v>75</v>
      </c>
      <c r="G190" s="3">
        <v>22</v>
      </c>
      <c r="H190" s="3">
        <v>1</v>
      </c>
      <c r="I190" s="3">
        <v>8</v>
      </c>
      <c r="J190" s="3">
        <v>2</v>
      </c>
      <c r="K190" s="3">
        <v>1</v>
      </c>
      <c r="L190" s="3">
        <v>2</v>
      </c>
      <c r="M190">
        <v>2</v>
      </c>
      <c r="N190">
        <v>1</v>
      </c>
      <c r="O190">
        <v>0</v>
      </c>
      <c r="P190">
        <v>3</v>
      </c>
      <c r="Q190">
        <v>8</v>
      </c>
      <c r="R190">
        <v>0</v>
      </c>
      <c r="S190">
        <v>0</v>
      </c>
      <c r="T190">
        <v>0</v>
      </c>
      <c r="U190">
        <v>0</v>
      </c>
      <c r="V190">
        <v>0</v>
      </c>
      <c r="W190">
        <v>0</v>
      </c>
      <c r="X190">
        <v>3</v>
      </c>
      <c r="Y190">
        <v>11</v>
      </c>
      <c r="Z190">
        <v>0</v>
      </c>
      <c r="AA190">
        <v>58</v>
      </c>
      <c r="AB190">
        <v>2692</v>
      </c>
      <c r="AC190">
        <v>1</v>
      </c>
      <c r="AD190">
        <v>0</v>
      </c>
      <c r="AE190">
        <v>0</v>
      </c>
      <c r="AF190">
        <v>0</v>
      </c>
      <c r="AG190">
        <v>0</v>
      </c>
      <c r="AH190">
        <v>0</v>
      </c>
      <c r="AI190">
        <v>0</v>
      </c>
      <c r="AJ190">
        <v>1</v>
      </c>
      <c r="AK190">
        <v>0</v>
      </c>
      <c r="AL190">
        <v>0</v>
      </c>
      <c r="AM190" s="3">
        <f>SUM(tbl_Data[[#This Row],[Amt_Wines]:[Amt_GoldProds]])</f>
        <v>36</v>
      </c>
      <c r="AN190" s="3">
        <v>32</v>
      </c>
      <c r="AO190">
        <v>0</v>
      </c>
      <c r="AP190" t="str" cm="1">
        <f t="array" ref="AP190">_xlfn.IFS(tbl_Data[[#This Row],[marital_Divorced]]=1,"Divorced",tbl_Data[[#This Row],[marital_Married]]=1,"Married",tbl_Data[[#This Row],[marital_Single]]=1,"Single",tbl_Data[[#This Row],[marital_Together]]=1,"Together",tbl_Data[[#This Row],[marital_Widow]]=1,"Widowed")</f>
        <v>Divorced</v>
      </c>
      <c r="AQ190" s="3" t="str">
        <f>IF(tbl_Data[[#This Row],[Marital Status]]=tbl_Data[[#Headers],[Single]],tbl_Data[[#This Row],[Amt_Wines]],"")</f>
        <v/>
      </c>
      <c r="AR190" s="3" t="str">
        <f>IF(tbl_Data[[#This Row],[Marital Status]]=tbl_Data[[#Headers],[Together]],tbl_Data[[#This Row],[Amt_Wines]],"")</f>
        <v/>
      </c>
      <c r="AS190" s="3" t="str">
        <f>IF(tbl_Data[[#This Row],[Marital Status]]=tbl_Data[[#Headers],[Married]],tbl_Data[[#This Row],[Amt_Wines]],"")</f>
        <v/>
      </c>
      <c r="AT190" s="3" t="str">
        <f>IF(tbl_Data[[#This Row],[Marital Status]]=tbl_Data[[#Headers],[Widow]],tbl_Data[[#This Row],[Amt_Wines]],"")</f>
        <v/>
      </c>
      <c r="AU190" s="3">
        <f>IF(tbl_Data[[#This Row],[Marital Status]]=tbl_Data[[#Headers],[Divorced]],tbl_Data[[#This Row],[Amt_Wines]],"")</f>
        <v>22</v>
      </c>
    </row>
    <row r="191" spans="1:47" x14ac:dyDescent="0.45">
      <c r="A191" t="s">
        <v>1968</v>
      </c>
      <c r="B191" s="3">
        <v>27071</v>
      </c>
      <c r="C191">
        <v>1</v>
      </c>
      <c r="D191">
        <v>0</v>
      </c>
      <c r="E191">
        <f t="shared" si="2"/>
        <v>1</v>
      </c>
      <c r="F191">
        <v>90</v>
      </c>
      <c r="G191" s="3">
        <v>8</v>
      </c>
      <c r="H191" s="3">
        <v>3</v>
      </c>
      <c r="I191" s="3">
        <v>19</v>
      </c>
      <c r="J191" s="3">
        <v>0</v>
      </c>
      <c r="K191" s="3">
        <v>2</v>
      </c>
      <c r="L191" s="3">
        <v>3</v>
      </c>
      <c r="M191">
        <v>2</v>
      </c>
      <c r="N191">
        <v>2</v>
      </c>
      <c r="O191">
        <v>0</v>
      </c>
      <c r="P191">
        <v>3</v>
      </c>
      <c r="Q191">
        <v>6</v>
      </c>
      <c r="R191">
        <v>0</v>
      </c>
      <c r="S191">
        <v>0</v>
      </c>
      <c r="T191">
        <v>0</v>
      </c>
      <c r="U191">
        <v>0</v>
      </c>
      <c r="V191">
        <v>0</v>
      </c>
      <c r="W191">
        <v>0</v>
      </c>
      <c r="X191">
        <v>3</v>
      </c>
      <c r="Y191">
        <v>11</v>
      </c>
      <c r="Z191">
        <v>0</v>
      </c>
      <c r="AA191">
        <v>52</v>
      </c>
      <c r="AB191">
        <v>2226</v>
      </c>
      <c r="AC191">
        <v>1</v>
      </c>
      <c r="AD191">
        <v>0</v>
      </c>
      <c r="AE191">
        <v>0</v>
      </c>
      <c r="AF191">
        <v>0</v>
      </c>
      <c r="AG191">
        <v>0</v>
      </c>
      <c r="AH191">
        <v>0</v>
      </c>
      <c r="AI191">
        <v>0</v>
      </c>
      <c r="AJ191">
        <v>0</v>
      </c>
      <c r="AK191">
        <v>1</v>
      </c>
      <c r="AL191">
        <v>0</v>
      </c>
      <c r="AM191" s="3">
        <f>SUM(tbl_Data[[#This Row],[Amt_Wines]:[Amt_GoldProds]])</f>
        <v>35</v>
      </c>
      <c r="AN191" s="3">
        <v>29</v>
      </c>
      <c r="AO191">
        <v>0</v>
      </c>
      <c r="AP191" t="str" cm="1">
        <f t="array" ref="AP191">_xlfn.IFS(tbl_Data[[#This Row],[marital_Divorced]]=1,"Divorced",tbl_Data[[#This Row],[marital_Married]]=1,"Married",tbl_Data[[#This Row],[marital_Single]]=1,"Single",tbl_Data[[#This Row],[marital_Together]]=1,"Together",tbl_Data[[#This Row],[marital_Widow]]=1,"Widowed")</f>
        <v>Divorced</v>
      </c>
      <c r="AQ191" s="3" t="str">
        <f>IF(tbl_Data[[#This Row],[Marital Status]]=tbl_Data[[#Headers],[Single]],tbl_Data[[#This Row],[Amt_Wines]],"")</f>
        <v/>
      </c>
      <c r="AR191" s="3" t="str">
        <f>IF(tbl_Data[[#This Row],[Marital Status]]=tbl_Data[[#Headers],[Together]],tbl_Data[[#This Row],[Amt_Wines]],"")</f>
        <v/>
      </c>
      <c r="AS191" s="3" t="str">
        <f>IF(tbl_Data[[#This Row],[Marital Status]]=tbl_Data[[#Headers],[Married]],tbl_Data[[#This Row],[Amt_Wines]],"")</f>
        <v/>
      </c>
      <c r="AT191" s="3" t="str">
        <f>IF(tbl_Data[[#This Row],[Marital Status]]=tbl_Data[[#Headers],[Widow]],tbl_Data[[#This Row],[Amt_Wines]],"")</f>
        <v/>
      </c>
      <c r="AU191" s="3">
        <f>IF(tbl_Data[[#This Row],[Marital Status]]=tbl_Data[[#Headers],[Divorced]],tbl_Data[[#This Row],[Amt_Wines]],"")</f>
        <v>8</v>
      </c>
    </row>
    <row r="192" spans="1:47" x14ac:dyDescent="0.45">
      <c r="A192" t="s">
        <v>1989</v>
      </c>
      <c r="B192" s="3">
        <v>41437</v>
      </c>
      <c r="C192">
        <v>1</v>
      </c>
      <c r="D192">
        <v>1</v>
      </c>
      <c r="E192">
        <f t="shared" si="2"/>
        <v>2</v>
      </c>
      <c r="F192">
        <v>5</v>
      </c>
      <c r="G192" s="3">
        <v>29</v>
      </c>
      <c r="H192" s="3">
        <v>0</v>
      </c>
      <c r="I192" s="3">
        <v>2</v>
      </c>
      <c r="J192" s="3">
        <v>0</v>
      </c>
      <c r="K192" s="3">
        <v>0</v>
      </c>
      <c r="L192" s="3">
        <v>1</v>
      </c>
      <c r="M192">
        <v>1</v>
      </c>
      <c r="N192">
        <v>1</v>
      </c>
      <c r="O192">
        <v>0</v>
      </c>
      <c r="P192">
        <v>3</v>
      </c>
      <c r="Q192">
        <v>7</v>
      </c>
      <c r="R192">
        <v>0</v>
      </c>
      <c r="S192">
        <v>0</v>
      </c>
      <c r="T192">
        <v>0</v>
      </c>
      <c r="U192">
        <v>0</v>
      </c>
      <c r="V192">
        <v>0</v>
      </c>
      <c r="W192">
        <v>0</v>
      </c>
      <c r="X192">
        <v>3</v>
      </c>
      <c r="Y192">
        <v>11</v>
      </c>
      <c r="Z192">
        <v>0</v>
      </c>
      <c r="AA192">
        <v>63</v>
      </c>
      <c r="AB192">
        <v>2804</v>
      </c>
      <c r="AC192">
        <v>1</v>
      </c>
      <c r="AD192">
        <v>0</v>
      </c>
      <c r="AE192">
        <v>0</v>
      </c>
      <c r="AF192">
        <v>0</v>
      </c>
      <c r="AG192">
        <v>0</v>
      </c>
      <c r="AH192">
        <v>0</v>
      </c>
      <c r="AI192">
        <v>0</v>
      </c>
      <c r="AJ192">
        <v>0</v>
      </c>
      <c r="AK192">
        <v>0</v>
      </c>
      <c r="AL192">
        <v>1</v>
      </c>
      <c r="AM192" s="3">
        <f>SUM(tbl_Data[[#This Row],[Amt_Wines]:[Amt_GoldProds]])</f>
        <v>32</v>
      </c>
      <c r="AN192" s="3">
        <v>30</v>
      </c>
      <c r="AO192">
        <v>0</v>
      </c>
      <c r="AP192" t="str" cm="1">
        <f t="array" ref="AP192">_xlfn.IFS(tbl_Data[[#This Row],[marital_Divorced]]=1,"Divorced",tbl_Data[[#This Row],[marital_Married]]=1,"Married",tbl_Data[[#This Row],[marital_Single]]=1,"Single",tbl_Data[[#This Row],[marital_Together]]=1,"Together",tbl_Data[[#This Row],[marital_Widow]]=1,"Widowed")</f>
        <v>Divorced</v>
      </c>
      <c r="AQ192" s="3" t="str">
        <f>IF(tbl_Data[[#This Row],[Marital Status]]=tbl_Data[[#Headers],[Single]],tbl_Data[[#This Row],[Amt_Wines]],"")</f>
        <v/>
      </c>
      <c r="AR192" s="3" t="str">
        <f>IF(tbl_Data[[#This Row],[Marital Status]]=tbl_Data[[#Headers],[Together]],tbl_Data[[#This Row],[Amt_Wines]],"")</f>
        <v/>
      </c>
      <c r="AS192" s="3" t="str">
        <f>IF(tbl_Data[[#This Row],[Marital Status]]=tbl_Data[[#Headers],[Married]],tbl_Data[[#This Row],[Amt_Wines]],"")</f>
        <v/>
      </c>
      <c r="AT192" s="3" t="str">
        <f>IF(tbl_Data[[#This Row],[Marital Status]]=tbl_Data[[#Headers],[Widow]],tbl_Data[[#This Row],[Amt_Wines]],"")</f>
        <v/>
      </c>
      <c r="AU192" s="3">
        <f>IF(tbl_Data[[#This Row],[Marital Status]]=tbl_Data[[#Headers],[Divorced]],tbl_Data[[#This Row],[Amt_Wines]],"")</f>
        <v>29</v>
      </c>
    </row>
    <row r="193" spans="1:47" x14ac:dyDescent="0.45">
      <c r="A193" t="s">
        <v>1997</v>
      </c>
      <c r="B193" s="3">
        <v>35388</v>
      </c>
      <c r="C193">
        <v>1</v>
      </c>
      <c r="D193">
        <v>0</v>
      </c>
      <c r="E193">
        <f t="shared" si="2"/>
        <v>1</v>
      </c>
      <c r="F193">
        <v>20</v>
      </c>
      <c r="G193" s="3">
        <v>6</v>
      </c>
      <c r="H193" s="3">
        <v>4</v>
      </c>
      <c r="I193" s="3">
        <v>7</v>
      </c>
      <c r="J193" s="3">
        <v>4</v>
      </c>
      <c r="K193" s="3">
        <v>3</v>
      </c>
      <c r="L193" s="3">
        <v>8</v>
      </c>
      <c r="M193">
        <v>1</v>
      </c>
      <c r="N193">
        <v>1</v>
      </c>
      <c r="O193">
        <v>0</v>
      </c>
      <c r="P193">
        <v>3</v>
      </c>
      <c r="Q193">
        <v>7</v>
      </c>
      <c r="R193">
        <v>0</v>
      </c>
      <c r="S193">
        <v>0</v>
      </c>
      <c r="T193">
        <v>0</v>
      </c>
      <c r="U193">
        <v>0</v>
      </c>
      <c r="V193">
        <v>0</v>
      </c>
      <c r="W193">
        <v>0</v>
      </c>
      <c r="X193">
        <v>3</v>
      </c>
      <c r="Y193">
        <v>11</v>
      </c>
      <c r="Z193">
        <v>0</v>
      </c>
      <c r="AA193">
        <v>32</v>
      </c>
      <c r="AB193">
        <v>2638</v>
      </c>
      <c r="AC193">
        <v>1</v>
      </c>
      <c r="AD193">
        <v>0</v>
      </c>
      <c r="AE193">
        <v>0</v>
      </c>
      <c r="AF193">
        <v>0</v>
      </c>
      <c r="AG193">
        <v>0</v>
      </c>
      <c r="AH193">
        <v>1</v>
      </c>
      <c r="AI193">
        <v>0</v>
      </c>
      <c r="AJ193">
        <v>0</v>
      </c>
      <c r="AK193">
        <v>0</v>
      </c>
      <c r="AL193">
        <v>0</v>
      </c>
      <c r="AM193" s="3">
        <f>SUM(tbl_Data[[#This Row],[Amt_Wines]:[Amt_GoldProds]])</f>
        <v>32</v>
      </c>
      <c r="AN193" s="3">
        <v>16</v>
      </c>
      <c r="AO193">
        <v>0</v>
      </c>
      <c r="AP193" t="str" cm="1">
        <f t="array" ref="AP193">_xlfn.IFS(tbl_Data[[#This Row],[marital_Divorced]]=1,"Divorced",tbl_Data[[#This Row],[marital_Married]]=1,"Married",tbl_Data[[#This Row],[marital_Single]]=1,"Single",tbl_Data[[#This Row],[marital_Together]]=1,"Together",tbl_Data[[#This Row],[marital_Widow]]=1,"Widowed")</f>
        <v>Divorced</v>
      </c>
      <c r="AQ193" s="3" t="str">
        <f>IF(tbl_Data[[#This Row],[Marital Status]]=tbl_Data[[#Headers],[Single]],tbl_Data[[#This Row],[Amt_Wines]],"")</f>
        <v/>
      </c>
      <c r="AR193" s="3" t="str">
        <f>IF(tbl_Data[[#This Row],[Marital Status]]=tbl_Data[[#Headers],[Together]],tbl_Data[[#This Row],[Amt_Wines]],"")</f>
        <v/>
      </c>
      <c r="AS193" s="3" t="str">
        <f>IF(tbl_Data[[#This Row],[Marital Status]]=tbl_Data[[#Headers],[Married]],tbl_Data[[#This Row],[Amt_Wines]],"")</f>
        <v/>
      </c>
      <c r="AT193" s="3" t="str">
        <f>IF(tbl_Data[[#This Row],[Marital Status]]=tbl_Data[[#Headers],[Widow]],tbl_Data[[#This Row],[Amt_Wines]],"")</f>
        <v/>
      </c>
      <c r="AU193" s="3">
        <f>IF(tbl_Data[[#This Row],[Marital Status]]=tbl_Data[[#Headers],[Divorced]],tbl_Data[[#This Row],[Amt_Wines]],"")</f>
        <v>6</v>
      </c>
    </row>
    <row r="194" spans="1:47" x14ac:dyDescent="0.45">
      <c r="A194" t="s">
        <v>2005</v>
      </c>
      <c r="B194" s="3">
        <v>15287</v>
      </c>
      <c r="C194">
        <v>1</v>
      </c>
      <c r="D194">
        <v>0</v>
      </c>
      <c r="E194">
        <f t="shared" ref="E194:E257" si="3">SUM(_xlfn.SINGLE(Kidhome),_xlfn.SINGLE(Teenhome))</f>
        <v>1</v>
      </c>
      <c r="F194">
        <v>60</v>
      </c>
      <c r="G194" s="3">
        <v>1</v>
      </c>
      <c r="H194" s="3">
        <v>2</v>
      </c>
      <c r="I194" s="3">
        <v>8</v>
      </c>
      <c r="J194" s="3">
        <v>4</v>
      </c>
      <c r="K194" s="3">
        <v>3</v>
      </c>
      <c r="L194" s="3">
        <v>13</v>
      </c>
      <c r="M194">
        <v>2</v>
      </c>
      <c r="N194">
        <v>1</v>
      </c>
      <c r="O194">
        <v>1</v>
      </c>
      <c r="P194">
        <v>2</v>
      </c>
      <c r="Q194">
        <v>7</v>
      </c>
      <c r="R194">
        <v>1</v>
      </c>
      <c r="S194">
        <v>0</v>
      </c>
      <c r="T194">
        <v>0</v>
      </c>
      <c r="U194">
        <v>0</v>
      </c>
      <c r="V194">
        <v>0</v>
      </c>
      <c r="W194">
        <v>0</v>
      </c>
      <c r="X194">
        <v>3</v>
      </c>
      <c r="Y194">
        <v>11</v>
      </c>
      <c r="Z194">
        <v>1</v>
      </c>
      <c r="AA194">
        <v>41</v>
      </c>
      <c r="AB194">
        <v>2786</v>
      </c>
      <c r="AC194">
        <v>1</v>
      </c>
      <c r="AD194">
        <v>0</v>
      </c>
      <c r="AE194">
        <v>0</v>
      </c>
      <c r="AF194">
        <v>0</v>
      </c>
      <c r="AG194">
        <v>0</v>
      </c>
      <c r="AH194">
        <v>0</v>
      </c>
      <c r="AI194">
        <v>0</v>
      </c>
      <c r="AJ194">
        <v>1</v>
      </c>
      <c r="AK194">
        <v>0</v>
      </c>
      <c r="AL194">
        <v>0</v>
      </c>
      <c r="AM194" s="3">
        <f>SUM(tbl_Data[[#This Row],[Amt_Wines]:[Amt_GoldProds]])</f>
        <v>31</v>
      </c>
      <c r="AN194" s="3">
        <v>5</v>
      </c>
      <c r="AO194">
        <v>1</v>
      </c>
      <c r="AP194" t="str" cm="1">
        <f t="array" ref="AP194">_xlfn.IFS(tbl_Data[[#This Row],[marital_Divorced]]=1,"Divorced",tbl_Data[[#This Row],[marital_Married]]=1,"Married",tbl_Data[[#This Row],[marital_Single]]=1,"Single",tbl_Data[[#This Row],[marital_Together]]=1,"Together",tbl_Data[[#This Row],[marital_Widow]]=1,"Widowed")</f>
        <v>Divorced</v>
      </c>
      <c r="AQ194" s="3" t="str">
        <f>IF(tbl_Data[[#This Row],[Marital Status]]=tbl_Data[[#Headers],[Single]],tbl_Data[[#This Row],[Amt_Wines]],"")</f>
        <v/>
      </c>
      <c r="AR194" s="3" t="str">
        <f>IF(tbl_Data[[#This Row],[Marital Status]]=tbl_Data[[#Headers],[Together]],tbl_Data[[#This Row],[Amt_Wines]],"")</f>
        <v/>
      </c>
      <c r="AS194" s="3" t="str">
        <f>IF(tbl_Data[[#This Row],[Marital Status]]=tbl_Data[[#Headers],[Married]],tbl_Data[[#This Row],[Amt_Wines]],"")</f>
        <v/>
      </c>
      <c r="AT194" s="3" t="str">
        <f>IF(tbl_Data[[#This Row],[Marital Status]]=tbl_Data[[#Headers],[Widow]],tbl_Data[[#This Row],[Amt_Wines]],"")</f>
        <v/>
      </c>
      <c r="AU194" s="3">
        <f>IF(tbl_Data[[#This Row],[Marital Status]]=tbl_Data[[#Headers],[Divorced]],tbl_Data[[#This Row],[Amt_Wines]],"")</f>
        <v>1</v>
      </c>
    </row>
    <row r="195" spans="1:47" x14ac:dyDescent="0.45">
      <c r="A195" t="s">
        <v>2008</v>
      </c>
      <c r="B195" s="3">
        <v>10979</v>
      </c>
      <c r="C195">
        <v>0</v>
      </c>
      <c r="D195">
        <v>0</v>
      </c>
      <c r="E195">
        <f t="shared" si="3"/>
        <v>0</v>
      </c>
      <c r="F195">
        <v>34</v>
      </c>
      <c r="G195" s="3">
        <v>8</v>
      </c>
      <c r="H195" s="3">
        <v>4</v>
      </c>
      <c r="I195" s="3">
        <v>10</v>
      </c>
      <c r="J195" s="3">
        <v>2</v>
      </c>
      <c r="K195" s="3">
        <v>2</v>
      </c>
      <c r="L195" s="3">
        <v>4</v>
      </c>
      <c r="M195">
        <v>2</v>
      </c>
      <c r="N195">
        <v>3</v>
      </c>
      <c r="O195">
        <v>0</v>
      </c>
      <c r="P195">
        <v>3</v>
      </c>
      <c r="Q195">
        <v>5</v>
      </c>
      <c r="R195">
        <v>0</v>
      </c>
      <c r="S195">
        <v>0</v>
      </c>
      <c r="T195">
        <v>0</v>
      </c>
      <c r="U195">
        <v>0</v>
      </c>
      <c r="V195">
        <v>0</v>
      </c>
      <c r="W195">
        <v>0</v>
      </c>
      <c r="X195">
        <v>3</v>
      </c>
      <c r="Y195">
        <v>11</v>
      </c>
      <c r="Z195">
        <v>0</v>
      </c>
      <c r="AA195">
        <v>31</v>
      </c>
      <c r="AB195">
        <v>2197</v>
      </c>
      <c r="AC195">
        <v>1</v>
      </c>
      <c r="AD195">
        <v>0</v>
      </c>
      <c r="AE195">
        <v>0</v>
      </c>
      <c r="AF195">
        <v>0</v>
      </c>
      <c r="AG195">
        <v>0</v>
      </c>
      <c r="AH195">
        <v>0</v>
      </c>
      <c r="AI195">
        <v>0</v>
      </c>
      <c r="AJ195">
        <v>0</v>
      </c>
      <c r="AK195">
        <v>1</v>
      </c>
      <c r="AL195">
        <v>0</v>
      </c>
      <c r="AM195" s="3">
        <f>SUM(tbl_Data[[#This Row],[Amt_Wines]:[Amt_GoldProds]])</f>
        <v>30</v>
      </c>
      <c r="AN195" s="3">
        <v>22</v>
      </c>
      <c r="AO195">
        <v>0</v>
      </c>
      <c r="AP195" t="str" cm="1">
        <f t="array" ref="AP195">_xlfn.IFS(tbl_Data[[#This Row],[marital_Divorced]]=1,"Divorced",tbl_Data[[#This Row],[marital_Married]]=1,"Married",tbl_Data[[#This Row],[marital_Single]]=1,"Single",tbl_Data[[#This Row],[marital_Together]]=1,"Together",tbl_Data[[#This Row],[marital_Widow]]=1,"Widowed")</f>
        <v>Divorced</v>
      </c>
      <c r="AQ195" s="3" t="str">
        <f>IF(tbl_Data[[#This Row],[Marital Status]]=tbl_Data[[#Headers],[Single]],tbl_Data[[#This Row],[Amt_Wines]],"")</f>
        <v/>
      </c>
      <c r="AR195" s="3" t="str">
        <f>IF(tbl_Data[[#This Row],[Marital Status]]=tbl_Data[[#Headers],[Together]],tbl_Data[[#This Row],[Amt_Wines]],"")</f>
        <v/>
      </c>
      <c r="AS195" s="3" t="str">
        <f>IF(tbl_Data[[#This Row],[Marital Status]]=tbl_Data[[#Headers],[Married]],tbl_Data[[#This Row],[Amt_Wines]],"")</f>
        <v/>
      </c>
      <c r="AT195" s="3" t="str">
        <f>IF(tbl_Data[[#This Row],[Marital Status]]=tbl_Data[[#Headers],[Widow]],tbl_Data[[#This Row],[Amt_Wines]],"")</f>
        <v/>
      </c>
      <c r="AU195" s="3">
        <f>IF(tbl_Data[[#This Row],[Marital Status]]=tbl_Data[[#Headers],[Divorced]],tbl_Data[[#This Row],[Amt_Wines]],"")</f>
        <v>8</v>
      </c>
    </row>
    <row r="196" spans="1:47" x14ac:dyDescent="0.45">
      <c r="A196" t="s">
        <v>2017</v>
      </c>
      <c r="B196" s="3">
        <v>9548</v>
      </c>
      <c r="C196">
        <v>1</v>
      </c>
      <c r="D196">
        <v>0</v>
      </c>
      <c r="E196">
        <f t="shared" si="3"/>
        <v>1</v>
      </c>
      <c r="F196">
        <v>31</v>
      </c>
      <c r="G196" s="3">
        <v>0</v>
      </c>
      <c r="H196" s="3">
        <v>1</v>
      </c>
      <c r="I196" s="3">
        <v>3</v>
      </c>
      <c r="J196" s="3">
        <v>10</v>
      </c>
      <c r="K196" s="3">
        <v>6</v>
      </c>
      <c r="L196" s="3">
        <v>9</v>
      </c>
      <c r="M196">
        <v>2</v>
      </c>
      <c r="N196">
        <v>1</v>
      </c>
      <c r="O196">
        <v>0</v>
      </c>
      <c r="P196">
        <v>3</v>
      </c>
      <c r="Q196">
        <v>8</v>
      </c>
      <c r="R196">
        <v>0</v>
      </c>
      <c r="S196">
        <v>0</v>
      </c>
      <c r="T196">
        <v>0</v>
      </c>
      <c r="U196">
        <v>0</v>
      </c>
      <c r="V196">
        <v>0</v>
      </c>
      <c r="W196">
        <v>0</v>
      </c>
      <c r="X196">
        <v>3</v>
      </c>
      <c r="Y196">
        <v>11</v>
      </c>
      <c r="Z196">
        <v>0</v>
      </c>
      <c r="AA196">
        <v>44</v>
      </c>
      <c r="AB196">
        <v>2849</v>
      </c>
      <c r="AC196">
        <v>1</v>
      </c>
      <c r="AD196">
        <v>0</v>
      </c>
      <c r="AE196">
        <v>0</v>
      </c>
      <c r="AF196">
        <v>0</v>
      </c>
      <c r="AG196">
        <v>0</v>
      </c>
      <c r="AH196">
        <v>0</v>
      </c>
      <c r="AI196">
        <v>1</v>
      </c>
      <c r="AJ196">
        <v>0</v>
      </c>
      <c r="AK196">
        <v>0</v>
      </c>
      <c r="AL196">
        <v>0</v>
      </c>
      <c r="AM196" s="3">
        <f>SUM(tbl_Data[[#This Row],[Amt_Wines]:[Amt_GoldProds]])</f>
        <v>29</v>
      </c>
      <c r="AN196" s="3">
        <v>11</v>
      </c>
      <c r="AO196">
        <v>0</v>
      </c>
      <c r="AP196" t="str" cm="1">
        <f t="array" ref="AP196">_xlfn.IFS(tbl_Data[[#This Row],[marital_Divorced]]=1,"Divorced",tbl_Data[[#This Row],[marital_Married]]=1,"Married",tbl_Data[[#This Row],[marital_Single]]=1,"Single",tbl_Data[[#This Row],[marital_Together]]=1,"Together",tbl_Data[[#This Row],[marital_Widow]]=1,"Widowed")</f>
        <v>Divorced</v>
      </c>
      <c r="AQ196" s="3" t="str">
        <f>IF(tbl_Data[[#This Row],[Marital Status]]=tbl_Data[[#Headers],[Single]],tbl_Data[[#This Row],[Amt_Wines]],"")</f>
        <v/>
      </c>
      <c r="AR196" s="3" t="str">
        <f>IF(tbl_Data[[#This Row],[Marital Status]]=tbl_Data[[#Headers],[Together]],tbl_Data[[#This Row],[Amt_Wines]],"")</f>
        <v/>
      </c>
      <c r="AS196" s="3" t="str">
        <f>IF(tbl_Data[[#This Row],[Marital Status]]=tbl_Data[[#Headers],[Married]],tbl_Data[[#This Row],[Amt_Wines]],"")</f>
        <v/>
      </c>
      <c r="AT196" s="3" t="str">
        <f>IF(tbl_Data[[#This Row],[Marital Status]]=tbl_Data[[#Headers],[Widow]],tbl_Data[[#This Row],[Amt_Wines]],"")</f>
        <v/>
      </c>
      <c r="AU196" s="3">
        <f>IF(tbl_Data[[#This Row],[Marital Status]]=tbl_Data[[#Headers],[Divorced]],tbl_Data[[#This Row],[Amt_Wines]],"")</f>
        <v>0</v>
      </c>
    </row>
    <row r="197" spans="1:47" x14ac:dyDescent="0.45">
      <c r="A197" t="s">
        <v>2023</v>
      </c>
      <c r="B197" s="3">
        <v>26150</v>
      </c>
      <c r="C197">
        <v>2</v>
      </c>
      <c r="D197">
        <v>1</v>
      </c>
      <c r="E197">
        <f t="shared" si="3"/>
        <v>3</v>
      </c>
      <c r="F197">
        <v>61</v>
      </c>
      <c r="G197" s="3">
        <v>5</v>
      </c>
      <c r="H197" s="3">
        <v>1</v>
      </c>
      <c r="I197" s="3">
        <v>13</v>
      </c>
      <c r="J197" s="3">
        <v>3</v>
      </c>
      <c r="K197" s="3">
        <v>5</v>
      </c>
      <c r="L197" s="3">
        <v>1</v>
      </c>
      <c r="M197">
        <v>1</v>
      </c>
      <c r="N197">
        <v>1</v>
      </c>
      <c r="O197">
        <v>0</v>
      </c>
      <c r="P197">
        <v>3</v>
      </c>
      <c r="Q197">
        <v>7</v>
      </c>
      <c r="R197">
        <v>0</v>
      </c>
      <c r="S197">
        <v>0</v>
      </c>
      <c r="T197">
        <v>0</v>
      </c>
      <c r="U197">
        <v>0</v>
      </c>
      <c r="V197">
        <v>0</v>
      </c>
      <c r="W197">
        <v>0</v>
      </c>
      <c r="X197">
        <v>3</v>
      </c>
      <c r="Y197">
        <v>11</v>
      </c>
      <c r="Z197">
        <v>0</v>
      </c>
      <c r="AA197">
        <v>64</v>
      </c>
      <c r="AB197">
        <v>2634</v>
      </c>
      <c r="AC197">
        <v>1</v>
      </c>
      <c r="AD197">
        <v>0</v>
      </c>
      <c r="AE197">
        <v>0</v>
      </c>
      <c r="AF197">
        <v>0</v>
      </c>
      <c r="AG197">
        <v>0</v>
      </c>
      <c r="AH197">
        <v>0</v>
      </c>
      <c r="AI197">
        <v>0</v>
      </c>
      <c r="AJ197">
        <v>1</v>
      </c>
      <c r="AK197">
        <v>0</v>
      </c>
      <c r="AL197">
        <v>0</v>
      </c>
      <c r="AM197" s="3">
        <f>SUM(tbl_Data[[#This Row],[Amt_Wines]:[Amt_GoldProds]])</f>
        <v>28</v>
      </c>
      <c r="AN197" s="3">
        <v>26</v>
      </c>
      <c r="AO197">
        <v>0</v>
      </c>
      <c r="AP197" t="str" cm="1">
        <f t="array" ref="AP197">_xlfn.IFS(tbl_Data[[#This Row],[marital_Divorced]]=1,"Divorced",tbl_Data[[#This Row],[marital_Married]]=1,"Married",tbl_Data[[#This Row],[marital_Single]]=1,"Single",tbl_Data[[#This Row],[marital_Together]]=1,"Together",tbl_Data[[#This Row],[marital_Widow]]=1,"Widowed")</f>
        <v>Divorced</v>
      </c>
      <c r="AQ197" s="3" t="str">
        <f>IF(tbl_Data[[#This Row],[Marital Status]]=tbl_Data[[#Headers],[Single]],tbl_Data[[#This Row],[Amt_Wines]],"")</f>
        <v/>
      </c>
      <c r="AR197" s="3" t="str">
        <f>IF(tbl_Data[[#This Row],[Marital Status]]=tbl_Data[[#Headers],[Together]],tbl_Data[[#This Row],[Amt_Wines]],"")</f>
        <v/>
      </c>
      <c r="AS197" s="3" t="str">
        <f>IF(tbl_Data[[#This Row],[Marital Status]]=tbl_Data[[#Headers],[Married]],tbl_Data[[#This Row],[Amt_Wines]],"")</f>
        <v/>
      </c>
      <c r="AT197" s="3" t="str">
        <f>IF(tbl_Data[[#This Row],[Marital Status]]=tbl_Data[[#Headers],[Widow]],tbl_Data[[#This Row],[Amt_Wines]],"")</f>
        <v/>
      </c>
      <c r="AU197" s="3">
        <f>IF(tbl_Data[[#This Row],[Marital Status]]=tbl_Data[[#Headers],[Divorced]],tbl_Data[[#This Row],[Amt_Wines]],"")</f>
        <v>5</v>
      </c>
    </row>
    <row r="198" spans="1:47" x14ac:dyDescent="0.45">
      <c r="A198" t="s">
        <v>2028</v>
      </c>
      <c r="B198" s="3">
        <v>25818</v>
      </c>
      <c r="C198">
        <v>1</v>
      </c>
      <c r="D198">
        <v>0</v>
      </c>
      <c r="E198">
        <f t="shared" si="3"/>
        <v>1</v>
      </c>
      <c r="F198">
        <v>51</v>
      </c>
      <c r="G198" s="3">
        <v>5</v>
      </c>
      <c r="H198" s="3">
        <v>2</v>
      </c>
      <c r="I198" s="3">
        <v>8</v>
      </c>
      <c r="J198" s="3">
        <v>2</v>
      </c>
      <c r="K198" s="3">
        <v>2</v>
      </c>
      <c r="L198" s="3">
        <v>9</v>
      </c>
      <c r="M198">
        <v>1</v>
      </c>
      <c r="N198">
        <v>0</v>
      </c>
      <c r="O198">
        <v>1</v>
      </c>
      <c r="P198">
        <v>2</v>
      </c>
      <c r="Q198">
        <v>7</v>
      </c>
      <c r="R198">
        <v>0</v>
      </c>
      <c r="S198">
        <v>0</v>
      </c>
      <c r="T198">
        <v>0</v>
      </c>
      <c r="U198">
        <v>0</v>
      </c>
      <c r="V198">
        <v>0</v>
      </c>
      <c r="W198">
        <v>0</v>
      </c>
      <c r="X198">
        <v>3</v>
      </c>
      <c r="Y198">
        <v>11</v>
      </c>
      <c r="Z198">
        <v>0</v>
      </c>
      <c r="AA198">
        <v>49</v>
      </c>
      <c r="AB198">
        <v>2778</v>
      </c>
      <c r="AC198">
        <v>1</v>
      </c>
      <c r="AD198">
        <v>0</v>
      </c>
      <c r="AE198">
        <v>0</v>
      </c>
      <c r="AF198">
        <v>0</v>
      </c>
      <c r="AG198">
        <v>0</v>
      </c>
      <c r="AH198">
        <v>0</v>
      </c>
      <c r="AI198">
        <v>0</v>
      </c>
      <c r="AJ198">
        <v>1</v>
      </c>
      <c r="AK198">
        <v>0</v>
      </c>
      <c r="AL198">
        <v>0</v>
      </c>
      <c r="AM198" s="3">
        <f>SUM(tbl_Data[[#This Row],[Amt_Wines]:[Amt_GoldProds]])</f>
        <v>28</v>
      </c>
      <c r="AN198" s="3">
        <v>10</v>
      </c>
      <c r="AO198">
        <v>0</v>
      </c>
      <c r="AP198" t="str" cm="1">
        <f t="array" ref="AP198">_xlfn.IFS(tbl_Data[[#This Row],[marital_Divorced]]=1,"Divorced",tbl_Data[[#This Row],[marital_Married]]=1,"Married",tbl_Data[[#This Row],[marital_Single]]=1,"Single",tbl_Data[[#This Row],[marital_Together]]=1,"Together",tbl_Data[[#This Row],[marital_Widow]]=1,"Widowed")</f>
        <v>Divorced</v>
      </c>
      <c r="AQ198" s="3" t="str">
        <f>IF(tbl_Data[[#This Row],[Marital Status]]=tbl_Data[[#Headers],[Single]],tbl_Data[[#This Row],[Amt_Wines]],"")</f>
        <v/>
      </c>
      <c r="AR198" s="3" t="str">
        <f>IF(tbl_Data[[#This Row],[Marital Status]]=tbl_Data[[#Headers],[Together]],tbl_Data[[#This Row],[Amt_Wines]],"")</f>
        <v/>
      </c>
      <c r="AS198" s="3" t="str">
        <f>IF(tbl_Data[[#This Row],[Marital Status]]=tbl_Data[[#Headers],[Married]],tbl_Data[[#This Row],[Amt_Wines]],"")</f>
        <v/>
      </c>
      <c r="AT198" s="3" t="str">
        <f>IF(tbl_Data[[#This Row],[Marital Status]]=tbl_Data[[#Headers],[Widow]],tbl_Data[[#This Row],[Amt_Wines]],"")</f>
        <v/>
      </c>
      <c r="AU198" s="3">
        <f>IF(tbl_Data[[#This Row],[Marital Status]]=tbl_Data[[#Headers],[Divorced]],tbl_Data[[#This Row],[Amt_Wines]],"")</f>
        <v>5</v>
      </c>
    </row>
    <row r="199" spans="1:47" x14ac:dyDescent="0.45">
      <c r="A199" t="s">
        <v>2066</v>
      </c>
      <c r="B199" s="3">
        <v>19346</v>
      </c>
      <c r="C199">
        <v>1</v>
      </c>
      <c r="D199">
        <v>0</v>
      </c>
      <c r="E199">
        <f t="shared" si="3"/>
        <v>1</v>
      </c>
      <c r="F199">
        <v>26</v>
      </c>
      <c r="G199" s="3">
        <v>2</v>
      </c>
      <c r="H199" s="3">
        <v>0</v>
      </c>
      <c r="I199" s="3">
        <v>9</v>
      </c>
      <c r="J199" s="3">
        <v>3</v>
      </c>
      <c r="K199" s="3">
        <v>6</v>
      </c>
      <c r="L199" s="3">
        <v>2</v>
      </c>
      <c r="M199">
        <v>1</v>
      </c>
      <c r="N199">
        <v>1</v>
      </c>
      <c r="O199">
        <v>0</v>
      </c>
      <c r="P199">
        <v>3</v>
      </c>
      <c r="Q199">
        <v>8</v>
      </c>
      <c r="R199">
        <v>0</v>
      </c>
      <c r="S199">
        <v>0</v>
      </c>
      <c r="T199">
        <v>0</v>
      </c>
      <c r="U199">
        <v>0</v>
      </c>
      <c r="V199">
        <v>0</v>
      </c>
      <c r="W199">
        <v>0</v>
      </c>
      <c r="X199">
        <v>3</v>
      </c>
      <c r="Y199">
        <v>11</v>
      </c>
      <c r="Z199">
        <v>0</v>
      </c>
      <c r="AA199">
        <v>46</v>
      </c>
      <c r="AB199">
        <v>2309</v>
      </c>
      <c r="AC199">
        <v>1</v>
      </c>
      <c r="AD199">
        <v>0</v>
      </c>
      <c r="AE199">
        <v>0</v>
      </c>
      <c r="AF199">
        <v>0</v>
      </c>
      <c r="AG199">
        <v>0</v>
      </c>
      <c r="AH199">
        <v>0</v>
      </c>
      <c r="AI199">
        <v>0</v>
      </c>
      <c r="AJ199">
        <v>1</v>
      </c>
      <c r="AK199">
        <v>0</v>
      </c>
      <c r="AL199">
        <v>0</v>
      </c>
      <c r="AM199" s="3">
        <f>SUM(tbl_Data[[#This Row],[Amt_Wines]:[Amt_GoldProds]])</f>
        <v>22</v>
      </c>
      <c r="AN199" s="3">
        <v>18</v>
      </c>
      <c r="AO199">
        <v>0</v>
      </c>
      <c r="AP199" t="str" cm="1">
        <f t="array" ref="AP199">_xlfn.IFS(tbl_Data[[#This Row],[marital_Divorced]]=1,"Divorced",tbl_Data[[#This Row],[marital_Married]]=1,"Married",tbl_Data[[#This Row],[marital_Single]]=1,"Single",tbl_Data[[#This Row],[marital_Together]]=1,"Together",tbl_Data[[#This Row],[marital_Widow]]=1,"Widowed")</f>
        <v>Divorced</v>
      </c>
      <c r="AQ199" s="3" t="str">
        <f>IF(tbl_Data[[#This Row],[Marital Status]]=tbl_Data[[#Headers],[Single]],tbl_Data[[#This Row],[Amt_Wines]],"")</f>
        <v/>
      </c>
      <c r="AR199" s="3" t="str">
        <f>IF(tbl_Data[[#This Row],[Marital Status]]=tbl_Data[[#Headers],[Together]],tbl_Data[[#This Row],[Amt_Wines]],"")</f>
        <v/>
      </c>
      <c r="AS199" s="3" t="str">
        <f>IF(tbl_Data[[#This Row],[Marital Status]]=tbl_Data[[#Headers],[Married]],tbl_Data[[#This Row],[Amt_Wines]],"")</f>
        <v/>
      </c>
      <c r="AT199" s="3" t="str">
        <f>IF(tbl_Data[[#This Row],[Marital Status]]=tbl_Data[[#Headers],[Widow]],tbl_Data[[#This Row],[Amt_Wines]],"")</f>
        <v/>
      </c>
      <c r="AU199" s="3">
        <f>IF(tbl_Data[[#This Row],[Marital Status]]=tbl_Data[[#Headers],[Divorced]],tbl_Data[[#This Row],[Amt_Wines]],"")</f>
        <v>2</v>
      </c>
    </row>
    <row r="200" spans="1:47" x14ac:dyDescent="0.45">
      <c r="A200" t="s">
        <v>2068</v>
      </c>
      <c r="B200" s="3">
        <v>32173</v>
      </c>
      <c r="C200">
        <v>0</v>
      </c>
      <c r="D200">
        <v>1</v>
      </c>
      <c r="E200">
        <f t="shared" si="3"/>
        <v>1</v>
      </c>
      <c r="F200">
        <v>0</v>
      </c>
      <c r="G200" s="3">
        <v>18</v>
      </c>
      <c r="H200" s="3">
        <v>0</v>
      </c>
      <c r="I200" s="3">
        <v>2</v>
      </c>
      <c r="J200" s="3">
        <v>0</v>
      </c>
      <c r="K200" s="3">
        <v>0</v>
      </c>
      <c r="L200" s="3">
        <v>2</v>
      </c>
      <c r="M200">
        <v>1</v>
      </c>
      <c r="N200">
        <v>1</v>
      </c>
      <c r="O200">
        <v>0</v>
      </c>
      <c r="P200">
        <v>3</v>
      </c>
      <c r="Q200">
        <v>4</v>
      </c>
      <c r="R200">
        <v>0</v>
      </c>
      <c r="S200">
        <v>0</v>
      </c>
      <c r="T200">
        <v>0</v>
      </c>
      <c r="U200">
        <v>0</v>
      </c>
      <c r="V200">
        <v>0</v>
      </c>
      <c r="W200">
        <v>0</v>
      </c>
      <c r="X200">
        <v>3</v>
      </c>
      <c r="Y200">
        <v>11</v>
      </c>
      <c r="Z200">
        <v>0</v>
      </c>
      <c r="AA200">
        <v>62</v>
      </c>
      <c r="AB200">
        <v>2491</v>
      </c>
      <c r="AC200">
        <v>1</v>
      </c>
      <c r="AD200">
        <v>0</v>
      </c>
      <c r="AE200">
        <v>0</v>
      </c>
      <c r="AF200">
        <v>0</v>
      </c>
      <c r="AG200">
        <v>0</v>
      </c>
      <c r="AH200">
        <v>0</v>
      </c>
      <c r="AI200">
        <v>0</v>
      </c>
      <c r="AJ200">
        <v>0</v>
      </c>
      <c r="AK200">
        <v>0</v>
      </c>
      <c r="AL200">
        <v>1</v>
      </c>
      <c r="AM200" s="3">
        <f>SUM(tbl_Data[[#This Row],[Amt_Wines]:[Amt_GoldProds]])</f>
        <v>22</v>
      </c>
      <c r="AN200" s="3">
        <v>18</v>
      </c>
      <c r="AO200">
        <v>0</v>
      </c>
      <c r="AP200" t="str" cm="1">
        <f t="array" ref="AP200">_xlfn.IFS(tbl_Data[[#This Row],[marital_Divorced]]=1,"Divorced",tbl_Data[[#This Row],[marital_Married]]=1,"Married",tbl_Data[[#This Row],[marital_Single]]=1,"Single",tbl_Data[[#This Row],[marital_Together]]=1,"Together",tbl_Data[[#This Row],[marital_Widow]]=1,"Widowed")</f>
        <v>Divorced</v>
      </c>
      <c r="AQ200" s="3" t="str">
        <f>IF(tbl_Data[[#This Row],[Marital Status]]=tbl_Data[[#Headers],[Single]],tbl_Data[[#This Row],[Amt_Wines]],"")</f>
        <v/>
      </c>
      <c r="AR200" s="3" t="str">
        <f>IF(tbl_Data[[#This Row],[Marital Status]]=tbl_Data[[#Headers],[Together]],tbl_Data[[#This Row],[Amt_Wines]],"")</f>
        <v/>
      </c>
      <c r="AS200" s="3" t="str">
        <f>IF(tbl_Data[[#This Row],[Marital Status]]=tbl_Data[[#Headers],[Married]],tbl_Data[[#This Row],[Amt_Wines]],"")</f>
        <v/>
      </c>
      <c r="AT200" s="3" t="str">
        <f>IF(tbl_Data[[#This Row],[Marital Status]]=tbl_Data[[#Headers],[Widow]],tbl_Data[[#This Row],[Amt_Wines]],"")</f>
        <v/>
      </c>
      <c r="AU200" s="3">
        <f>IF(tbl_Data[[#This Row],[Marital Status]]=tbl_Data[[#Headers],[Divorced]],tbl_Data[[#This Row],[Amt_Wines]],"")</f>
        <v>18</v>
      </c>
    </row>
    <row r="201" spans="1:47" x14ac:dyDescent="0.45">
      <c r="A201" t="s">
        <v>2080</v>
      </c>
      <c r="B201" s="3">
        <v>22263</v>
      </c>
      <c r="C201">
        <v>1</v>
      </c>
      <c r="D201">
        <v>1</v>
      </c>
      <c r="E201">
        <f t="shared" si="3"/>
        <v>2</v>
      </c>
      <c r="F201">
        <v>31</v>
      </c>
      <c r="G201" s="3">
        <v>17</v>
      </c>
      <c r="H201" s="3">
        <v>0</v>
      </c>
      <c r="I201" s="3">
        <v>2</v>
      </c>
      <c r="J201" s="3">
        <v>0</v>
      </c>
      <c r="K201" s="3">
        <v>0</v>
      </c>
      <c r="L201" s="3">
        <v>2</v>
      </c>
      <c r="M201">
        <v>2</v>
      </c>
      <c r="N201">
        <v>1</v>
      </c>
      <c r="O201">
        <v>0</v>
      </c>
      <c r="P201">
        <v>3</v>
      </c>
      <c r="Q201">
        <v>6</v>
      </c>
      <c r="R201">
        <v>0</v>
      </c>
      <c r="S201">
        <v>0</v>
      </c>
      <c r="T201">
        <v>0</v>
      </c>
      <c r="U201">
        <v>0</v>
      </c>
      <c r="V201">
        <v>0</v>
      </c>
      <c r="W201">
        <v>1</v>
      </c>
      <c r="X201">
        <v>3</v>
      </c>
      <c r="Y201">
        <v>11</v>
      </c>
      <c r="Z201">
        <v>0</v>
      </c>
      <c r="AA201">
        <v>69</v>
      </c>
      <c r="AB201">
        <v>2250</v>
      </c>
      <c r="AC201">
        <v>1</v>
      </c>
      <c r="AD201">
        <v>0</v>
      </c>
      <c r="AE201">
        <v>0</v>
      </c>
      <c r="AF201">
        <v>0</v>
      </c>
      <c r="AG201">
        <v>0</v>
      </c>
      <c r="AH201">
        <v>0</v>
      </c>
      <c r="AI201">
        <v>0</v>
      </c>
      <c r="AJ201">
        <v>1</v>
      </c>
      <c r="AK201">
        <v>0</v>
      </c>
      <c r="AL201">
        <v>0</v>
      </c>
      <c r="AM201" s="3">
        <f>SUM(tbl_Data[[#This Row],[Amt_Wines]:[Amt_GoldProds]])</f>
        <v>21</v>
      </c>
      <c r="AN201" s="3">
        <v>17</v>
      </c>
      <c r="AO201">
        <v>0</v>
      </c>
      <c r="AP201" t="str" cm="1">
        <f t="array" ref="AP201">_xlfn.IFS(tbl_Data[[#This Row],[marital_Divorced]]=1,"Divorced",tbl_Data[[#This Row],[marital_Married]]=1,"Married",tbl_Data[[#This Row],[marital_Single]]=1,"Single",tbl_Data[[#This Row],[marital_Together]]=1,"Together",tbl_Data[[#This Row],[marital_Widow]]=1,"Widowed")</f>
        <v>Divorced</v>
      </c>
      <c r="AQ201" s="3" t="str">
        <f>IF(tbl_Data[[#This Row],[Marital Status]]=tbl_Data[[#Headers],[Single]],tbl_Data[[#This Row],[Amt_Wines]],"")</f>
        <v/>
      </c>
      <c r="AR201" s="3" t="str">
        <f>IF(tbl_Data[[#This Row],[Marital Status]]=tbl_Data[[#Headers],[Together]],tbl_Data[[#This Row],[Amt_Wines]],"")</f>
        <v/>
      </c>
      <c r="AS201" s="3" t="str">
        <f>IF(tbl_Data[[#This Row],[Marital Status]]=tbl_Data[[#Headers],[Married]],tbl_Data[[#This Row],[Amt_Wines]],"")</f>
        <v/>
      </c>
      <c r="AT201" s="3" t="str">
        <f>IF(tbl_Data[[#This Row],[Marital Status]]=tbl_Data[[#Headers],[Widow]],tbl_Data[[#This Row],[Amt_Wines]],"")</f>
        <v/>
      </c>
      <c r="AU201" s="3">
        <f>IF(tbl_Data[[#This Row],[Marital Status]]=tbl_Data[[#Headers],[Divorced]],tbl_Data[[#This Row],[Amt_Wines]],"")</f>
        <v>17</v>
      </c>
    </row>
    <row r="202" spans="1:47" x14ac:dyDescent="0.45">
      <c r="A202" t="s">
        <v>2091</v>
      </c>
      <c r="B202" s="3">
        <v>47025</v>
      </c>
      <c r="C202">
        <v>1</v>
      </c>
      <c r="D202">
        <v>1</v>
      </c>
      <c r="E202">
        <f t="shared" si="3"/>
        <v>2</v>
      </c>
      <c r="F202">
        <v>6</v>
      </c>
      <c r="G202" s="3">
        <v>16</v>
      </c>
      <c r="H202" s="3">
        <v>0</v>
      </c>
      <c r="I202" s="3">
        <v>3</v>
      </c>
      <c r="J202" s="3">
        <v>0</v>
      </c>
      <c r="K202" s="3">
        <v>0</v>
      </c>
      <c r="L202" s="3">
        <v>1</v>
      </c>
      <c r="M202">
        <v>1</v>
      </c>
      <c r="N202">
        <v>1</v>
      </c>
      <c r="O202">
        <v>0</v>
      </c>
      <c r="P202">
        <v>2</v>
      </c>
      <c r="Q202">
        <v>7</v>
      </c>
      <c r="R202">
        <v>0</v>
      </c>
      <c r="S202">
        <v>0</v>
      </c>
      <c r="T202">
        <v>0</v>
      </c>
      <c r="U202">
        <v>0</v>
      </c>
      <c r="V202">
        <v>0</v>
      </c>
      <c r="W202">
        <v>0</v>
      </c>
      <c r="X202">
        <v>3</v>
      </c>
      <c r="Y202">
        <v>11</v>
      </c>
      <c r="Z202">
        <v>0</v>
      </c>
      <c r="AA202">
        <v>55</v>
      </c>
      <c r="AB202">
        <v>2299</v>
      </c>
      <c r="AC202">
        <v>1</v>
      </c>
      <c r="AD202">
        <v>0</v>
      </c>
      <c r="AE202">
        <v>0</v>
      </c>
      <c r="AF202">
        <v>0</v>
      </c>
      <c r="AG202">
        <v>0</v>
      </c>
      <c r="AH202">
        <v>0</v>
      </c>
      <c r="AI202">
        <v>0</v>
      </c>
      <c r="AJ202">
        <v>0</v>
      </c>
      <c r="AK202">
        <v>0</v>
      </c>
      <c r="AL202">
        <v>1</v>
      </c>
      <c r="AM202" s="3">
        <f>SUM(tbl_Data[[#This Row],[Amt_Wines]:[Amt_GoldProds]])</f>
        <v>20</v>
      </c>
      <c r="AN202" s="3">
        <v>18</v>
      </c>
      <c r="AO202">
        <v>0</v>
      </c>
      <c r="AP202" t="str" cm="1">
        <f t="array" ref="AP202">_xlfn.IFS(tbl_Data[[#This Row],[marital_Divorced]]=1,"Divorced",tbl_Data[[#This Row],[marital_Married]]=1,"Married",tbl_Data[[#This Row],[marital_Single]]=1,"Single",tbl_Data[[#This Row],[marital_Together]]=1,"Together",tbl_Data[[#This Row],[marital_Widow]]=1,"Widowed")</f>
        <v>Divorced</v>
      </c>
      <c r="AQ202" s="3" t="str">
        <f>IF(tbl_Data[[#This Row],[Marital Status]]=tbl_Data[[#Headers],[Single]],tbl_Data[[#This Row],[Amt_Wines]],"")</f>
        <v/>
      </c>
      <c r="AR202" s="3" t="str">
        <f>IF(tbl_Data[[#This Row],[Marital Status]]=tbl_Data[[#Headers],[Together]],tbl_Data[[#This Row],[Amt_Wines]],"")</f>
        <v/>
      </c>
      <c r="AS202" s="3" t="str">
        <f>IF(tbl_Data[[#This Row],[Marital Status]]=tbl_Data[[#Headers],[Married]],tbl_Data[[#This Row],[Amt_Wines]],"")</f>
        <v/>
      </c>
      <c r="AT202" s="3" t="str">
        <f>IF(tbl_Data[[#This Row],[Marital Status]]=tbl_Data[[#Headers],[Widow]],tbl_Data[[#This Row],[Amt_Wines]],"")</f>
        <v/>
      </c>
      <c r="AU202" s="3">
        <f>IF(tbl_Data[[#This Row],[Marital Status]]=tbl_Data[[#Headers],[Divorced]],tbl_Data[[#This Row],[Amt_Wines]],"")</f>
        <v>16</v>
      </c>
    </row>
    <row r="203" spans="1:47" x14ac:dyDescent="0.45">
      <c r="A203" t="s">
        <v>2094</v>
      </c>
      <c r="B203" s="3">
        <v>39228</v>
      </c>
      <c r="C203">
        <v>0</v>
      </c>
      <c r="D203">
        <v>0</v>
      </c>
      <c r="E203">
        <f t="shared" si="3"/>
        <v>0</v>
      </c>
      <c r="F203">
        <v>1</v>
      </c>
      <c r="G203" s="3">
        <v>7</v>
      </c>
      <c r="H203" s="3">
        <v>1</v>
      </c>
      <c r="I203" s="3">
        <v>6</v>
      </c>
      <c r="J203" s="3">
        <v>0</v>
      </c>
      <c r="K203" s="3">
        <v>3</v>
      </c>
      <c r="L203" s="3">
        <v>3</v>
      </c>
      <c r="M203">
        <v>1</v>
      </c>
      <c r="N203">
        <v>0</v>
      </c>
      <c r="O203">
        <v>0</v>
      </c>
      <c r="P203">
        <v>3</v>
      </c>
      <c r="Q203">
        <v>4</v>
      </c>
      <c r="R203">
        <v>0</v>
      </c>
      <c r="S203">
        <v>0</v>
      </c>
      <c r="T203">
        <v>0</v>
      </c>
      <c r="U203">
        <v>0</v>
      </c>
      <c r="V203">
        <v>0</v>
      </c>
      <c r="W203">
        <v>0</v>
      </c>
      <c r="X203">
        <v>3</v>
      </c>
      <c r="Y203">
        <v>11</v>
      </c>
      <c r="Z203">
        <v>0</v>
      </c>
      <c r="AA203">
        <v>60</v>
      </c>
      <c r="AB203">
        <v>2574</v>
      </c>
      <c r="AC203">
        <v>1</v>
      </c>
      <c r="AD203">
        <v>0</v>
      </c>
      <c r="AE203">
        <v>0</v>
      </c>
      <c r="AF203">
        <v>0</v>
      </c>
      <c r="AG203">
        <v>0</v>
      </c>
      <c r="AH203">
        <v>0</v>
      </c>
      <c r="AI203">
        <v>0</v>
      </c>
      <c r="AJ203">
        <v>0</v>
      </c>
      <c r="AK203">
        <v>1</v>
      </c>
      <c r="AL203">
        <v>0</v>
      </c>
      <c r="AM203" s="3">
        <f>SUM(tbl_Data[[#This Row],[Amt_Wines]:[Amt_GoldProds]])</f>
        <v>20</v>
      </c>
      <c r="AN203" s="3">
        <v>14</v>
      </c>
      <c r="AO203">
        <v>0</v>
      </c>
      <c r="AP203" t="str" cm="1">
        <f t="array" ref="AP203">_xlfn.IFS(tbl_Data[[#This Row],[marital_Divorced]]=1,"Divorced",tbl_Data[[#This Row],[marital_Married]]=1,"Married",tbl_Data[[#This Row],[marital_Single]]=1,"Single",tbl_Data[[#This Row],[marital_Together]]=1,"Together",tbl_Data[[#This Row],[marital_Widow]]=1,"Widowed")</f>
        <v>Divorced</v>
      </c>
      <c r="AQ203" s="3" t="str">
        <f>IF(tbl_Data[[#This Row],[Marital Status]]=tbl_Data[[#Headers],[Single]],tbl_Data[[#This Row],[Amt_Wines]],"")</f>
        <v/>
      </c>
      <c r="AR203" s="3" t="str">
        <f>IF(tbl_Data[[#This Row],[Marital Status]]=tbl_Data[[#Headers],[Together]],tbl_Data[[#This Row],[Amt_Wines]],"")</f>
        <v/>
      </c>
      <c r="AS203" s="3" t="str">
        <f>IF(tbl_Data[[#This Row],[Marital Status]]=tbl_Data[[#Headers],[Married]],tbl_Data[[#This Row],[Amt_Wines]],"")</f>
        <v/>
      </c>
      <c r="AT203" s="3" t="str">
        <f>IF(tbl_Data[[#This Row],[Marital Status]]=tbl_Data[[#Headers],[Widow]],tbl_Data[[#This Row],[Amt_Wines]],"")</f>
        <v/>
      </c>
      <c r="AU203" s="3">
        <f>IF(tbl_Data[[#This Row],[Marital Status]]=tbl_Data[[#Headers],[Divorced]],tbl_Data[[#This Row],[Amt_Wines]],"")</f>
        <v>7</v>
      </c>
    </row>
    <row r="204" spans="1:47" x14ac:dyDescent="0.45">
      <c r="A204" t="s">
        <v>2099</v>
      </c>
      <c r="B204" s="3">
        <v>23295</v>
      </c>
      <c r="C204">
        <v>0</v>
      </c>
      <c r="D204">
        <v>0</v>
      </c>
      <c r="E204">
        <f t="shared" si="3"/>
        <v>0</v>
      </c>
      <c r="F204">
        <v>72</v>
      </c>
      <c r="G204" s="3">
        <v>0</v>
      </c>
      <c r="H204" s="3">
        <v>0</v>
      </c>
      <c r="I204" s="3">
        <v>1</v>
      </c>
      <c r="J204" s="3">
        <v>2</v>
      </c>
      <c r="K204" s="3">
        <v>12</v>
      </c>
      <c r="L204" s="3">
        <v>5</v>
      </c>
      <c r="M204">
        <v>1</v>
      </c>
      <c r="N204">
        <v>1</v>
      </c>
      <c r="O204">
        <v>0</v>
      </c>
      <c r="P204">
        <v>2</v>
      </c>
      <c r="Q204">
        <v>8</v>
      </c>
      <c r="R204">
        <v>0</v>
      </c>
      <c r="S204">
        <v>0</v>
      </c>
      <c r="T204">
        <v>0</v>
      </c>
      <c r="U204">
        <v>0</v>
      </c>
      <c r="V204">
        <v>0</v>
      </c>
      <c r="W204">
        <v>0</v>
      </c>
      <c r="X204">
        <v>3</v>
      </c>
      <c r="Y204">
        <v>11</v>
      </c>
      <c r="Z204">
        <v>0</v>
      </c>
      <c r="AA204">
        <v>61</v>
      </c>
      <c r="AB204">
        <v>2510</v>
      </c>
      <c r="AC204">
        <v>1</v>
      </c>
      <c r="AD204">
        <v>0</v>
      </c>
      <c r="AE204">
        <v>0</v>
      </c>
      <c r="AF204">
        <v>0</v>
      </c>
      <c r="AG204">
        <v>0</v>
      </c>
      <c r="AH204">
        <v>0</v>
      </c>
      <c r="AI204">
        <v>0</v>
      </c>
      <c r="AJ204">
        <v>1</v>
      </c>
      <c r="AK204">
        <v>0</v>
      </c>
      <c r="AL204">
        <v>0</v>
      </c>
      <c r="AM204" s="3">
        <f>SUM(tbl_Data[[#This Row],[Amt_Wines]:[Amt_GoldProds]])</f>
        <v>20</v>
      </c>
      <c r="AN204" s="3">
        <v>10</v>
      </c>
      <c r="AO204">
        <v>0</v>
      </c>
      <c r="AP204" t="str" cm="1">
        <f t="array" ref="AP204">_xlfn.IFS(tbl_Data[[#This Row],[marital_Divorced]]=1,"Divorced",tbl_Data[[#This Row],[marital_Married]]=1,"Married",tbl_Data[[#This Row],[marital_Single]]=1,"Single",tbl_Data[[#This Row],[marital_Together]]=1,"Together",tbl_Data[[#This Row],[marital_Widow]]=1,"Widowed")</f>
        <v>Divorced</v>
      </c>
      <c r="AQ204" s="3" t="str">
        <f>IF(tbl_Data[[#This Row],[Marital Status]]=tbl_Data[[#Headers],[Single]],tbl_Data[[#This Row],[Amt_Wines]],"")</f>
        <v/>
      </c>
      <c r="AR204" s="3" t="str">
        <f>IF(tbl_Data[[#This Row],[Marital Status]]=tbl_Data[[#Headers],[Together]],tbl_Data[[#This Row],[Amt_Wines]],"")</f>
        <v/>
      </c>
      <c r="AS204" s="3" t="str">
        <f>IF(tbl_Data[[#This Row],[Marital Status]]=tbl_Data[[#Headers],[Married]],tbl_Data[[#This Row],[Amt_Wines]],"")</f>
        <v/>
      </c>
      <c r="AT204" s="3" t="str">
        <f>IF(tbl_Data[[#This Row],[Marital Status]]=tbl_Data[[#Headers],[Widow]],tbl_Data[[#This Row],[Amt_Wines]],"")</f>
        <v/>
      </c>
      <c r="AU204" s="3">
        <f>IF(tbl_Data[[#This Row],[Marital Status]]=tbl_Data[[#Headers],[Divorced]],tbl_Data[[#This Row],[Amt_Wines]],"")</f>
        <v>0</v>
      </c>
    </row>
    <row r="205" spans="1:47" x14ac:dyDescent="0.45">
      <c r="A205" t="s">
        <v>2100</v>
      </c>
      <c r="B205" s="3">
        <v>31859</v>
      </c>
      <c r="C205">
        <v>1</v>
      </c>
      <c r="D205">
        <v>0</v>
      </c>
      <c r="E205">
        <f t="shared" si="3"/>
        <v>1</v>
      </c>
      <c r="F205">
        <v>77</v>
      </c>
      <c r="G205" s="3">
        <v>3</v>
      </c>
      <c r="H205" s="3">
        <v>1</v>
      </c>
      <c r="I205" s="3">
        <v>3</v>
      </c>
      <c r="J205" s="3">
        <v>8</v>
      </c>
      <c r="K205" s="3">
        <v>0</v>
      </c>
      <c r="L205" s="3">
        <v>5</v>
      </c>
      <c r="M205">
        <v>1</v>
      </c>
      <c r="N205">
        <v>1</v>
      </c>
      <c r="O205">
        <v>0</v>
      </c>
      <c r="P205">
        <v>2</v>
      </c>
      <c r="Q205">
        <v>7</v>
      </c>
      <c r="R205">
        <v>0</v>
      </c>
      <c r="S205">
        <v>0</v>
      </c>
      <c r="T205">
        <v>0</v>
      </c>
      <c r="U205">
        <v>0</v>
      </c>
      <c r="V205">
        <v>0</v>
      </c>
      <c r="W205">
        <v>0</v>
      </c>
      <c r="X205">
        <v>3</v>
      </c>
      <c r="Y205">
        <v>11</v>
      </c>
      <c r="Z205">
        <v>0</v>
      </c>
      <c r="AA205">
        <v>44</v>
      </c>
      <c r="AB205">
        <v>2539</v>
      </c>
      <c r="AC205">
        <v>1</v>
      </c>
      <c r="AD205">
        <v>0</v>
      </c>
      <c r="AE205">
        <v>0</v>
      </c>
      <c r="AF205">
        <v>0</v>
      </c>
      <c r="AG205">
        <v>0</v>
      </c>
      <c r="AH205">
        <v>0</v>
      </c>
      <c r="AI205">
        <v>0</v>
      </c>
      <c r="AJ205">
        <v>1</v>
      </c>
      <c r="AK205">
        <v>0</v>
      </c>
      <c r="AL205">
        <v>0</v>
      </c>
      <c r="AM205" s="3">
        <f>SUM(tbl_Data[[#This Row],[Amt_Wines]:[Amt_GoldProds]])</f>
        <v>20</v>
      </c>
      <c r="AN205" s="3">
        <v>10</v>
      </c>
      <c r="AO205">
        <v>0</v>
      </c>
      <c r="AP205" t="str" cm="1">
        <f t="array" ref="AP205">_xlfn.IFS(tbl_Data[[#This Row],[marital_Divorced]]=1,"Divorced",tbl_Data[[#This Row],[marital_Married]]=1,"Married",tbl_Data[[#This Row],[marital_Single]]=1,"Single",tbl_Data[[#This Row],[marital_Together]]=1,"Together",tbl_Data[[#This Row],[marital_Widow]]=1,"Widowed")</f>
        <v>Divorced</v>
      </c>
      <c r="AQ205" s="3" t="str">
        <f>IF(tbl_Data[[#This Row],[Marital Status]]=tbl_Data[[#Headers],[Single]],tbl_Data[[#This Row],[Amt_Wines]],"")</f>
        <v/>
      </c>
      <c r="AR205" s="3" t="str">
        <f>IF(tbl_Data[[#This Row],[Marital Status]]=tbl_Data[[#Headers],[Together]],tbl_Data[[#This Row],[Amt_Wines]],"")</f>
        <v/>
      </c>
      <c r="AS205" s="3" t="str">
        <f>IF(tbl_Data[[#This Row],[Marital Status]]=tbl_Data[[#Headers],[Married]],tbl_Data[[#This Row],[Amt_Wines]],"")</f>
        <v/>
      </c>
      <c r="AT205" s="3" t="str">
        <f>IF(tbl_Data[[#This Row],[Marital Status]]=tbl_Data[[#Headers],[Widow]],tbl_Data[[#This Row],[Amt_Wines]],"")</f>
        <v/>
      </c>
      <c r="AU205" s="3">
        <f>IF(tbl_Data[[#This Row],[Marital Status]]=tbl_Data[[#Headers],[Divorced]],tbl_Data[[#This Row],[Amt_Wines]],"")</f>
        <v>3</v>
      </c>
    </row>
    <row r="206" spans="1:47" x14ac:dyDescent="0.45">
      <c r="A206" t="s">
        <v>2107</v>
      </c>
      <c r="B206" s="3">
        <v>22304</v>
      </c>
      <c r="C206">
        <v>0</v>
      </c>
      <c r="D206">
        <v>0</v>
      </c>
      <c r="E206">
        <f t="shared" si="3"/>
        <v>0</v>
      </c>
      <c r="F206">
        <v>91</v>
      </c>
      <c r="G206" s="3">
        <v>3</v>
      </c>
      <c r="H206" s="3">
        <v>2</v>
      </c>
      <c r="I206" s="3">
        <v>7</v>
      </c>
      <c r="J206" s="3">
        <v>0</v>
      </c>
      <c r="K206" s="3">
        <v>4</v>
      </c>
      <c r="L206" s="3">
        <v>2</v>
      </c>
      <c r="M206">
        <v>1</v>
      </c>
      <c r="N206">
        <v>1</v>
      </c>
      <c r="O206">
        <v>0</v>
      </c>
      <c r="P206">
        <v>2</v>
      </c>
      <c r="Q206">
        <v>8</v>
      </c>
      <c r="R206">
        <v>0</v>
      </c>
      <c r="S206">
        <v>0</v>
      </c>
      <c r="T206">
        <v>0</v>
      </c>
      <c r="U206">
        <v>0</v>
      </c>
      <c r="V206">
        <v>0</v>
      </c>
      <c r="W206">
        <v>0</v>
      </c>
      <c r="X206">
        <v>3</v>
      </c>
      <c r="Y206">
        <v>11</v>
      </c>
      <c r="Z206">
        <v>0</v>
      </c>
      <c r="AA206">
        <v>64</v>
      </c>
      <c r="AB206">
        <v>2853</v>
      </c>
      <c r="AC206">
        <v>1</v>
      </c>
      <c r="AD206">
        <v>0</v>
      </c>
      <c r="AE206">
        <v>0</v>
      </c>
      <c r="AF206">
        <v>0</v>
      </c>
      <c r="AG206">
        <v>0</v>
      </c>
      <c r="AH206">
        <v>0</v>
      </c>
      <c r="AI206">
        <v>0</v>
      </c>
      <c r="AJ206">
        <v>1</v>
      </c>
      <c r="AK206">
        <v>0</v>
      </c>
      <c r="AL206">
        <v>0</v>
      </c>
      <c r="AM206" s="3">
        <f>SUM(tbl_Data[[#This Row],[Amt_Wines]:[Amt_GoldProds]])</f>
        <v>18</v>
      </c>
      <c r="AN206" s="3">
        <v>14</v>
      </c>
      <c r="AO206">
        <v>0</v>
      </c>
      <c r="AP206" t="str" cm="1">
        <f t="array" ref="AP206">_xlfn.IFS(tbl_Data[[#This Row],[marital_Divorced]]=1,"Divorced",tbl_Data[[#This Row],[marital_Married]]=1,"Married",tbl_Data[[#This Row],[marital_Single]]=1,"Single",tbl_Data[[#This Row],[marital_Together]]=1,"Together",tbl_Data[[#This Row],[marital_Widow]]=1,"Widowed")</f>
        <v>Divorced</v>
      </c>
      <c r="AQ206" s="3" t="str">
        <f>IF(tbl_Data[[#This Row],[Marital Status]]=tbl_Data[[#Headers],[Single]],tbl_Data[[#This Row],[Amt_Wines]],"")</f>
        <v/>
      </c>
      <c r="AR206" s="3" t="str">
        <f>IF(tbl_Data[[#This Row],[Marital Status]]=tbl_Data[[#Headers],[Together]],tbl_Data[[#This Row],[Amt_Wines]],"")</f>
        <v/>
      </c>
      <c r="AS206" s="3" t="str">
        <f>IF(tbl_Data[[#This Row],[Marital Status]]=tbl_Data[[#Headers],[Married]],tbl_Data[[#This Row],[Amt_Wines]],"")</f>
        <v/>
      </c>
      <c r="AT206" s="3" t="str">
        <f>IF(tbl_Data[[#This Row],[Marital Status]]=tbl_Data[[#Headers],[Widow]],tbl_Data[[#This Row],[Amt_Wines]],"")</f>
        <v/>
      </c>
      <c r="AU206" s="3">
        <f>IF(tbl_Data[[#This Row],[Marital Status]]=tbl_Data[[#Headers],[Divorced]],tbl_Data[[#This Row],[Amt_Wines]],"")</f>
        <v>3</v>
      </c>
    </row>
    <row r="207" spans="1:47" x14ac:dyDescent="0.45">
      <c r="A207" t="s">
        <v>2131</v>
      </c>
      <c r="B207" s="3">
        <v>36627</v>
      </c>
      <c r="C207">
        <v>2</v>
      </c>
      <c r="D207">
        <v>0</v>
      </c>
      <c r="E207">
        <f t="shared" si="3"/>
        <v>2</v>
      </c>
      <c r="F207">
        <v>78</v>
      </c>
      <c r="G207" s="3">
        <v>9</v>
      </c>
      <c r="H207" s="3">
        <v>1</v>
      </c>
      <c r="I207" s="3">
        <v>5</v>
      </c>
      <c r="J207" s="3">
        <v>0</v>
      </c>
      <c r="K207" s="3">
        <v>0</v>
      </c>
      <c r="L207" s="3">
        <v>1</v>
      </c>
      <c r="M207">
        <v>1</v>
      </c>
      <c r="N207">
        <v>0</v>
      </c>
      <c r="O207">
        <v>0</v>
      </c>
      <c r="P207">
        <v>3</v>
      </c>
      <c r="Q207">
        <v>5</v>
      </c>
      <c r="R207">
        <v>0</v>
      </c>
      <c r="S207">
        <v>0</v>
      </c>
      <c r="T207">
        <v>0</v>
      </c>
      <c r="U207">
        <v>0</v>
      </c>
      <c r="V207">
        <v>0</v>
      </c>
      <c r="W207">
        <v>0</v>
      </c>
      <c r="X207">
        <v>3</v>
      </c>
      <c r="Y207">
        <v>11</v>
      </c>
      <c r="Z207">
        <v>0</v>
      </c>
      <c r="AA207">
        <v>45</v>
      </c>
      <c r="AB207">
        <v>2500</v>
      </c>
      <c r="AC207">
        <v>1</v>
      </c>
      <c r="AD207">
        <v>0</v>
      </c>
      <c r="AE207">
        <v>0</v>
      </c>
      <c r="AF207">
        <v>0</v>
      </c>
      <c r="AG207">
        <v>0</v>
      </c>
      <c r="AH207">
        <v>0</v>
      </c>
      <c r="AI207">
        <v>0</v>
      </c>
      <c r="AJ207">
        <v>1</v>
      </c>
      <c r="AK207">
        <v>0</v>
      </c>
      <c r="AL207">
        <v>0</v>
      </c>
      <c r="AM207" s="3">
        <f>SUM(tbl_Data[[#This Row],[Amt_Wines]:[Amt_GoldProds]])</f>
        <v>16</v>
      </c>
      <c r="AN207" s="3">
        <v>14</v>
      </c>
      <c r="AO207">
        <v>0</v>
      </c>
      <c r="AP207" t="str" cm="1">
        <f t="array" ref="AP207">_xlfn.IFS(tbl_Data[[#This Row],[marital_Divorced]]=1,"Divorced",tbl_Data[[#This Row],[marital_Married]]=1,"Married",tbl_Data[[#This Row],[marital_Single]]=1,"Single",tbl_Data[[#This Row],[marital_Together]]=1,"Together",tbl_Data[[#This Row],[marital_Widow]]=1,"Widowed")</f>
        <v>Divorced</v>
      </c>
      <c r="AQ207" s="3" t="str">
        <f>IF(tbl_Data[[#This Row],[Marital Status]]=tbl_Data[[#Headers],[Single]],tbl_Data[[#This Row],[Amt_Wines]],"")</f>
        <v/>
      </c>
      <c r="AR207" s="3" t="str">
        <f>IF(tbl_Data[[#This Row],[Marital Status]]=tbl_Data[[#Headers],[Together]],tbl_Data[[#This Row],[Amt_Wines]],"")</f>
        <v/>
      </c>
      <c r="AS207" s="3" t="str">
        <f>IF(tbl_Data[[#This Row],[Marital Status]]=tbl_Data[[#Headers],[Married]],tbl_Data[[#This Row],[Amt_Wines]],"")</f>
        <v/>
      </c>
      <c r="AT207" s="3" t="str">
        <f>IF(tbl_Data[[#This Row],[Marital Status]]=tbl_Data[[#Headers],[Widow]],tbl_Data[[#This Row],[Amt_Wines]],"")</f>
        <v/>
      </c>
      <c r="AU207" s="3">
        <f>IF(tbl_Data[[#This Row],[Marital Status]]=tbl_Data[[#Headers],[Divorced]],tbl_Data[[#This Row],[Amt_Wines]],"")</f>
        <v>9</v>
      </c>
    </row>
    <row r="208" spans="1:47" x14ac:dyDescent="0.45">
      <c r="A208" t="s">
        <v>2132</v>
      </c>
      <c r="B208" s="3">
        <v>46102</v>
      </c>
      <c r="C208">
        <v>2</v>
      </c>
      <c r="D208">
        <v>1</v>
      </c>
      <c r="E208">
        <f t="shared" si="3"/>
        <v>3</v>
      </c>
      <c r="F208">
        <v>3</v>
      </c>
      <c r="G208" s="3">
        <v>14</v>
      </c>
      <c r="H208" s="3">
        <v>0</v>
      </c>
      <c r="I208" s="3">
        <v>1</v>
      </c>
      <c r="J208" s="3">
        <v>0</v>
      </c>
      <c r="K208" s="3">
        <v>0</v>
      </c>
      <c r="L208" s="3">
        <v>1</v>
      </c>
      <c r="M208">
        <v>1</v>
      </c>
      <c r="N208">
        <v>1</v>
      </c>
      <c r="O208">
        <v>0</v>
      </c>
      <c r="P208">
        <v>2</v>
      </c>
      <c r="Q208">
        <v>7</v>
      </c>
      <c r="R208">
        <v>0</v>
      </c>
      <c r="S208">
        <v>0</v>
      </c>
      <c r="T208">
        <v>0</v>
      </c>
      <c r="U208">
        <v>0</v>
      </c>
      <c r="V208">
        <v>0</v>
      </c>
      <c r="W208">
        <v>0</v>
      </c>
      <c r="X208">
        <v>3</v>
      </c>
      <c r="Y208">
        <v>11</v>
      </c>
      <c r="Z208">
        <v>0</v>
      </c>
      <c r="AA208">
        <v>58</v>
      </c>
      <c r="AB208">
        <v>2270</v>
      </c>
      <c r="AC208">
        <v>1</v>
      </c>
      <c r="AD208">
        <v>0</v>
      </c>
      <c r="AE208">
        <v>0</v>
      </c>
      <c r="AF208">
        <v>0</v>
      </c>
      <c r="AG208">
        <v>0</v>
      </c>
      <c r="AH208">
        <v>0</v>
      </c>
      <c r="AI208">
        <v>0</v>
      </c>
      <c r="AJ208">
        <v>1</v>
      </c>
      <c r="AK208">
        <v>0</v>
      </c>
      <c r="AL208">
        <v>0</v>
      </c>
      <c r="AM208" s="3">
        <f>SUM(tbl_Data[[#This Row],[Amt_Wines]:[Amt_GoldProds]])</f>
        <v>16</v>
      </c>
      <c r="AN208" s="3">
        <v>14</v>
      </c>
      <c r="AO208">
        <v>0</v>
      </c>
      <c r="AP208" t="str" cm="1">
        <f t="array" ref="AP208">_xlfn.IFS(tbl_Data[[#This Row],[marital_Divorced]]=1,"Divorced",tbl_Data[[#This Row],[marital_Married]]=1,"Married",tbl_Data[[#This Row],[marital_Single]]=1,"Single",tbl_Data[[#This Row],[marital_Together]]=1,"Together",tbl_Data[[#This Row],[marital_Widow]]=1,"Widowed")</f>
        <v>Divorced</v>
      </c>
      <c r="AQ208" s="3" t="str">
        <f>IF(tbl_Data[[#This Row],[Marital Status]]=tbl_Data[[#Headers],[Single]],tbl_Data[[#This Row],[Amt_Wines]],"")</f>
        <v/>
      </c>
      <c r="AR208" s="3" t="str">
        <f>IF(tbl_Data[[#This Row],[Marital Status]]=tbl_Data[[#Headers],[Together]],tbl_Data[[#This Row],[Amt_Wines]],"")</f>
        <v/>
      </c>
      <c r="AS208" s="3" t="str">
        <f>IF(tbl_Data[[#This Row],[Marital Status]]=tbl_Data[[#Headers],[Married]],tbl_Data[[#This Row],[Amt_Wines]],"")</f>
        <v/>
      </c>
      <c r="AT208" s="3" t="str">
        <f>IF(tbl_Data[[#This Row],[Marital Status]]=tbl_Data[[#Headers],[Widow]],tbl_Data[[#This Row],[Amt_Wines]],"")</f>
        <v/>
      </c>
      <c r="AU208" s="3">
        <f>IF(tbl_Data[[#This Row],[Marital Status]]=tbl_Data[[#Headers],[Divorced]],tbl_Data[[#This Row],[Amt_Wines]],"")</f>
        <v>14</v>
      </c>
    </row>
    <row r="209" spans="1:47" x14ac:dyDescent="0.45">
      <c r="A209" t="s">
        <v>2142</v>
      </c>
      <c r="B209" s="3">
        <v>39996</v>
      </c>
      <c r="C209">
        <v>1</v>
      </c>
      <c r="D209">
        <v>1</v>
      </c>
      <c r="E209">
        <f t="shared" si="3"/>
        <v>2</v>
      </c>
      <c r="F209">
        <v>85</v>
      </c>
      <c r="G209" s="3">
        <v>11</v>
      </c>
      <c r="H209" s="3">
        <v>0</v>
      </c>
      <c r="I209" s="3">
        <v>3</v>
      </c>
      <c r="J209" s="3">
        <v>0</v>
      </c>
      <c r="K209" s="3">
        <v>0</v>
      </c>
      <c r="L209" s="3">
        <v>1</v>
      </c>
      <c r="M209">
        <v>1</v>
      </c>
      <c r="N209">
        <v>1</v>
      </c>
      <c r="O209">
        <v>0</v>
      </c>
      <c r="P209">
        <v>2</v>
      </c>
      <c r="Q209">
        <v>6</v>
      </c>
      <c r="R209">
        <v>0</v>
      </c>
      <c r="S209">
        <v>0</v>
      </c>
      <c r="T209">
        <v>0</v>
      </c>
      <c r="U209">
        <v>0</v>
      </c>
      <c r="V209">
        <v>0</v>
      </c>
      <c r="W209">
        <v>0</v>
      </c>
      <c r="X209">
        <v>3</v>
      </c>
      <c r="Y209">
        <v>11</v>
      </c>
      <c r="Z209">
        <v>0</v>
      </c>
      <c r="AA209">
        <v>46</v>
      </c>
      <c r="AB209">
        <v>2197</v>
      </c>
      <c r="AC209">
        <v>1</v>
      </c>
      <c r="AD209">
        <v>0</v>
      </c>
      <c r="AE209">
        <v>0</v>
      </c>
      <c r="AF209">
        <v>0</v>
      </c>
      <c r="AG209">
        <v>0</v>
      </c>
      <c r="AH209">
        <v>0</v>
      </c>
      <c r="AI209">
        <v>0</v>
      </c>
      <c r="AJ209">
        <v>1</v>
      </c>
      <c r="AK209">
        <v>0</v>
      </c>
      <c r="AL209">
        <v>0</v>
      </c>
      <c r="AM209" s="3">
        <f>SUM(tbl_Data[[#This Row],[Amt_Wines]:[Amt_GoldProds]])</f>
        <v>15</v>
      </c>
      <c r="AN209" s="3">
        <v>13</v>
      </c>
      <c r="AO209">
        <v>0</v>
      </c>
      <c r="AP209" t="str" cm="1">
        <f t="array" ref="AP209">_xlfn.IFS(tbl_Data[[#This Row],[marital_Divorced]]=1,"Divorced",tbl_Data[[#This Row],[marital_Married]]=1,"Married",tbl_Data[[#This Row],[marital_Single]]=1,"Single",tbl_Data[[#This Row],[marital_Together]]=1,"Together",tbl_Data[[#This Row],[marital_Widow]]=1,"Widowed")</f>
        <v>Divorced</v>
      </c>
      <c r="AQ209" s="3" t="str">
        <f>IF(tbl_Data[[#This Row],[Marital Status]]=tbl_Data[[#Headers],[Single]],tbl_Data[[#This Row],[Amt_Wines]],"")</f>
        <v/>
      </c>
      <c r="AR209" s="3" t="str">
        <f>IF(tbl_Data[[#This Row],[Marital Status]]=tbl_Data[[#Headers],[Together]],tbl_Data[[#This Row],[Amt_Wines]],"")</f>
        <v/>
      </c>
      <c r="AS209" s="3" t="str">
        <f>IF(tbl_Data[[#This Row],[Marital Status]]=tbl_Data[[#Headers],[Married]],tbl_Data[[#This Row],[Amt_Wines]],"")</f>
        <v/>
      </c>
      <c r="AT209" s="3" t="str">
        <f>IF(tbl_Data[[#This Row],[Marital Status]]=tbl_Data[[#Headers],[Widow]],tbl_Data[[#This Row],[Amt_Wines]],"")</f>
        <v/>
      </c>
      <c r="AU209" s="3">
        <f>IF(tbl_Data[[#This Row],[Marital Status]]=tbl_Data[[#Headers],[Divorced]],tbl_Data[[#This Row],[Amt_Wines]],"")</f>
        <v>11</v>
      </c>
    </row>
    <row r="210" spans="1:47" x14ac:dyDescent="0.45">
      <c r="A210" t="s">
        <v>2149</v>
      </c>
      <c r="B210" s="3">
        <v>11448</v>
      </c>
      <c r="C210">
        <v>0</v>
      </c>
      <c r="D210">
        <v>0</v>
      </c>
      <c r="E210">
        <f t="shared" si="3"/>
        <v>0</v>
      </c>
      <c r="F210">
        <v>16</v>
      </c>
      <c r="G210" s="3">
        <v>0</v>
      </c>
      <c r="H210" s="3">
        <v>0</v>
      </c>
      <c r="I210" s="3">
        <v>0</v>
      </c>
      <c r="J210" s="3">
        <v>6</v>
      </c>
      <c r="K210" s="3">
        <v>2</v>
      </c>
      <c r="L210" s="3">
        <v>6</v>
      </c>
      <c r="M210">
        <v>1</v>
      </c>
      <c r="N210">
        <v>1</v>
      </c>
      <c r="O210">
        <v>0</v>
      </c>
      <c r="P210">
        <v>2</v>
      </c>
      <c r="Q210">
        <v>6</v>
      </c>
      <c r="R210">
        <v>0</v>
      </c>
      <c r="S210">
        <v>0</v>
      </c>
      <c r="T210">
        <v>0</v>
      </c>
      <c r="U210">
        <v>0</v>
      </c>
      <c r="V210">
        <v>0</v>
      </c>
      <c r="W210">
        <v>0</v>
      </c>
      <c r="X210">
        <v>3</v>
      </c>
      <c r="Y210">
        <v>11</v>
      </c>
      <c r="Z210">
        <v>0</v>
      </c>
      <c r="AA210">
        <v>45</v>
      </c>
      <c r="AB210">
        <v>2355</v>
      </c>
      <c r="AC210">
        <v>1</v>
      </c>
      <c r="AD210">
        <v>0</v>
      </c>
      <c r="AE210">
        <v>0</v>
      </c>
      <c r="AF210">
        <v>0</v>
      </c>
      <c r="AG210">
        <v>0</v>
      </c>
      <c r="AH210">
        <v>1</v>
      </c>
      <c r="AI210">
        <v>0</v>
      </c>
      <c r="AJ210">
        <v>0</v>
      </c>
      <c r="AK210">
        <v>0</v>
      </c>
      <c r="AL210">
        <v>0</v>
      </c>
      <c r="AM210" s="3">
        <f>SUM(tbl_Data[[#This Row],[Amt_Wines]:[Amt_GoldProds]])</f>
        <v>14</v>
      </c>
      <c r="AN210" s="3">
        <v>2</v>
      </c>
      <c r="AO210">
        <v>0</v>
      </c>
      <c r="AP210" t="str" cm="1">
        <f t="array" ref="AP210">_xlfn.IFS(tbl_Data[[#This Row],[marital_Divorced]]=1,"Divorced",tbl_Data[[#This Row],[marital_Married]]=1,"Married",tbl_Data[[#This Row],[marital_Single]]=1,"Single",tbl_Data[[#This Row],[marital_Together]]=1,"Together",tbl_Data[[#This Row],[marital_Widow]]=1,"Widowed")</f>
        <v>Divorced</v>
      </c>
      <c r="AQ210" s="3" t="str">
        <f>IF(tbl_Data[[#This Row],[Marital Status]]=tbl_Data[[#Headers],[Single]],tbl_Data[[#This Row],[Amt_Wines]],"")</f>
        <v/>
      </c>
      <c r="AR210" s="3" t="str">
        <f>IF(tbl_Data[[#This Row],[Marital Status]]=tbl_Data[[#Headers],[Together]],tbl_Data[[#This Row],[Amt_Wines]],"")</f>
        <v/>
      </c>
      <c r="AS210" s="3" t="str">
        <f>IF(tbl_Data[[#This Row],[Marital Status]]=tbl_Data[[#Headers],[Married]],tbl_Data[[#This Row],[Amt_Wines]],"")</f>
        <v/>
      </c>
      <c r="AT210" s="3" t="str">
        <f>IF(tbl_Data[[#This Row],[Marital Status]]=tbl_Data[[#Headers],[Widow]],tbl_Data[[#This Row],[Amt_Wines]],"")</f>
        <v/>
      </c>
      <c r="AU210" s="3">
        <f>IF(tbl_Data[[#This Row],[Marital Status]]=tbl_Data[[#Headers],[Divorced]],tbl_Data[[#This Row],[Amt_Wines]],"")</f>
        <v>0</v>
      </c>
    </row>
    <row r="211" spans="1:47" x14ac:dyDescent="0.45">
      <c r="A211" t="s">
        <v>2150</v>
      </c>
      <c r="B211" s="3">
        <v>28420</v>
      </c>
      <c r="C211">
        <v>1</v>
      </c>
      <c r="D211">
        <v>0</v>
      </c>
      <c r="E211">
        <f t="shared" si="3"/>
        <v>1</v>
      </c>
      <c r="F211">
        <v>36</v>
      </c>
      <c r="G211" s="3">
        <v>4</v>
      </c>
      <c r="H211" s="3">
        <v>2</v>
      </c>
      <c r="I211" s="3">
        <v>5</v>
      </c>
      <c r="J211" s="3">
        <v>2</v>
      </c>
      <c r="K211" s="3">
        <v>0</v>
      </c>
      <c r="L211" s="3">
        <v>0</v>
      </c>
      <c r="M211">
        <v>1</v>
      </c>
      <c r="N211">
        <v>1</v>
      </c>
      <c r="O211">
        <v>0</v>
      </c>
      <c r="P211">
        <v>2</v>
      </c>
      <c r="Q211">
        <v>6</v>
      </c>
      <c r="R211">
        <v>0</v>
      </c>
      <c r="S211">
        <v>0</v>
      </c>
      <c r="T211">
        <v>0</v>
      </c>
      <c r="U211">
        <v>0</v>
      </c>
      <c r="V211">
        <v>0</v>
      </c>
      <c r="W211">
        <v>0</v>
      </c>
      <c r="X211">
        <v>3</v>
      </c>
      <c r="Y211">
        <v>11</v>
      </c>
      <c r="Z211">
        <v>0</v>
      </c>
      <c r="AA211">
        <v>53</v>
      </c>
      <c r="AB211">
        <v>2346</v>
      </c>
      <c r="AC211">
        <v>1</v>
      </c>
      <c r="AD211">
        <v>0</v>
      </c>
      <c r="AE211">
        <v>0</v>
      </c>
      <c r="AF211">
        <v>0</v>
      </c>
      <c r="AG211">
        <v>0</v>
      </c>
      <c r="AH211">
        <v>0</v>
      </c>
      <c r="AI211">
        <v>0</v>
      </c>
      <c r="AJ211">
        <v>0</v>
      </c>
      <c r="AK211">
        <v>0</v>
      </c>
      <c r="AL211">
        <v>1</v>
      </c>
      <c r="AM211" s="3">
        <f>SUM(tbl_Data[[#This Row],[Amt_Wines]:[Amt_GoldProds]])</f>
        <v>13</v>
      </c>
      <c r="AN211" s="3">
        <v>13</v>
      </c>
      <c r="AO211">
        <v>0</v>
      </c>
      <c r="AP211" t="str" cm="1">
        <f t="array" ref="AP211">_xlfn.IFS(tbl_Data[[#This Row],[marital_Divorced]]=1,"Divorced",tbl_Data[[#This Row],[marital_Married]]=1,"Married",tbl_Data[[#This Row],[marital_Single]]=1,"Single",tbl_Data[[#This Row],[marital_Together]]=1,"Together",tbl_Data[[#This Row],[marital_Widow]]=1,"Widowed")</f>
        <v>Divorced</v>
      </c>
      <c r="AQ211" s="3" t="str">
        <f>IF(tbl_Data[[#This Row],[Marital Status]]=tbl_Data[[#Headers],[Single]],tbl_Data[[#This Row],[Amt_Wines]],"")</f>
        <v/>
      </c>
      <c r="AR211" s="3" t="str">
        <f>IF(tbl_Data[[#This Row],[Marital Status]]=tbl_Data[[#Headers],[Together]],tbl_Data[[#This Row],[Amt_Wines]],"")</f>
        <v/>
      </c>
      <c r="AS211" s="3" t="str">
        <f>IF(tbl_Data[[#This Row],[Marital Status]]=tbl_Data[[#Headers],[Married]],tbl_Data[[#This Row],[Amt_Wines]],"")</f>
        <v/>
      </c>
      <c r="AT211" s="3" t="str">
        <f>IF(tbl_Data[[#This Row],[Marital Status]]=tbl_Data[[#Headers],[Widow]],tbl_Data[[#This Row],[Amt_Wines]],"")</f>
        <v/>
      </c>
      <c r="AU211" s="3">
        <f>IF(tbl_Data[[#This Row],[Marital Status]]=tbl_Data[[#Headers],[Divorced]],tbl_Data[[#This Row],[Amt_Wines]],"")</f>
        <v>4</v>
      </c>
    </row>
    <row r="212" spans="1:47" x14ac:dyDescent="0.45">
      <c r="A212" t="s">
        <v>2151</v>
      </c>
      <c r="B212" s="3">
        <v>40246</v>
      </c>
      <c r="C212">
        <v>1</v>
      </c>
      <c r="D212">
        <v>0</v>
      </c>
      <c r="E212">
        <f t="shared" si="3"/>
        <v>1</v>
      </c>
      <c r="F212">
        <v>68</v>
      </c>
      <c r="G212" s="3">
        <v>2</v>
      </c>
      <c r="H212" s="3">
        <v>1</v>
      </c>
      <c r="I212" s="3">
        <v>6</v>
      </c>
      <c r="J212" s="3">
        <v>2</v>
      </c>
      <c r="K212" s="3">
        <v>1</v>
      </c>
      <c r="L212" s="3">
        <v>1</v>
      </c>
      <c r="M212">
        <v>1</v>
      </c>
      <c r="N212">
        <v>1</v>
      </c>
      <c r="O212">
        <v>0</v>
      </c>
      <c r="P212">
        <v>2</v>
      </c>
      <c r="Q212">
        <v>6</v>
      </c>
      <c r="R212">
        <v>0</v>
      </c>
      <c r="S212">
        <v>0</v>
      </c>
      <c r="T212">
        <v>0</v>
      </c>
      <c r="U212">
        <v>0</v>
      </c>
      <c r="V212">
        <v>0</v>
      </c>
      <c r="W212">
        <v>0</v>
      </c>
      <c r="X212">
        <v>3</v>
      </c>
      <c r="Y212">
        <v>11</v>
      </c>
      <c r="Z212">
        <v>0</v>
      </c>
      <c r="AA212">
        <v>43</v>
      </c>
      <c r="AB212">
        <v>2716</v>
      </c>
      <c r="AC212">
        <v>1</v>
      </c>
      <c r="AD212">
        <v>0</v>
      </c>
      <c r="AE212">
        <v>0</v>
      </c>
      <c r="AF212">
        <v>0</v>
      </c>
      <c r="AG212">
        <v>0</v>
      </c>
      <c r="AH212">
        <v>0</v>
      </c>
      <c r="AI212">
        <v>0</v>
      </c>
      <c r="AJ212">
        <v>1</v>
      </c>
      <c r="AK212">
        <v>0</v>
      </c>
      <c r="AL212">
        <v>0</v>
      </c>
      <c r="AM212" s="3">
        <f>SUM(tbl_Data[[#This Row],[Amt_Wines]:[Amt_GoldProds]])</f>
        <v>13</v>
      </c>
      <c r="AN212" s="3">
        <v>11</v>
      </c>
      <c r="AO212">
        <v>0</v>
      </c>
      <c r="AP212" t="str" cm="1">
        <f t="array" ref="AP212">_xlfn.IFS(tbl_Data[[#This Row],[marital_Divorced]]=1,"Divorced",tbl_Data[[#This Row],[marital_Married]]=1,"Married",tbl_Data[[#This Row],[marital_Single]]=1,"Single",tbl_Data[[#This Row],[marital_Together]]=1,"Together",tbl_Data[[#This Row],[marital_Widow]]=1,"Widowed")</f>
        <v>Divorced</v>
      </c>
      <c r="AQ212" s="3" t="str">
        <f>IF(tbl_Data[[#This Row],[Marital Status]]=tbl_Data[[#Headers],[Single]],tbl_Data[[#This Row],[Amt_Wines]],"")</f>
        <v/>
      </c>
      <c r="AR212" s="3" t="str">
        <f>IF(tbl_Data[[#This Row],[Marital Status]]=tbl_Data[[#Headers],[Together]],tbl_Data[[#This Row],[Amt_Wines]],"")</f>
        <v/>
      </c>
      <c r="AS212" s="3" t="str">
        <f>IF(tbl_Data[[#This Row],[Marital Status]]=tbl_Data[[#Headers],[Married]],tbl_Data[[#This Row],[Amt_Wines]],"")</f>
        <v/>
      </c>
      <c r="AT212" s="3" t="str">
        <f>IF(tbl_Data[[#This Row],[Marital Status]]=tbl_Data[[#Headers],[Widow]],tbl_Data[[#This Row],[Amt_Wines]],"")</f>
        <v/>
      </c>
      <c r="AU212" s="3">
        <f>IF(tbl_Data[[#This Row],[Marital Status]]=tbl_Data[[#Headers],[Divorced]],tbl_Data[[#This Row],[Amt_Wines]],"")</f>
        <v>2</v>
      </c>
    </row>
    <row r="213" spans="1:47" x14ac:dyDescent="0.45">
      <c r="A213" t="s">
        <v>2159</v>
      </c>
      <c r="B213" s="3">
        <v>35946</v>
      </c>
      <c r="C213">
        <v>1</v>
      </c>
      <c r="D213">
        <v>1</v>
      </c>
      <c r="E213">
        <f t="shared" si="3"/>
        <v>2</v>
      </c>
      <c r="F213">
        <v>24</v>
      </c>
      <c r="G213" s="3">
        <v>8</v>
      </c>
      <c r="H213" s="3">
        <v>0</v>
      </c>
      <c r="I213" s="3">
        <v>3</v>
      </c>
      <c r="J213" s="3">
        <v>0</v>
      </c>
      <c r="K213" s="3">
        <v>0</v>
      </c>
      <c r="L213" s="3">
        <v>0</v>
      </c>
      <c r="M213">
        <v>1</v>
      </c>
      <c r="N213">
        <v>0</v>
      </c>
      <c r="O213">
        <v>0</v>
      </c>
      <c r="P213">
        <v>3</v>
      </c>
      <c r="Q213">
        <v>5</v>
      </c>
      <c r="R213">
        <v>0</v>
      </c>
      <c r="S213">
        <v>0</v>
      </c>
      <c r="T213">
        <v>0</v>
      </c>
      <c r="U213">
        <v>0</v>
      </c>
      <c r="V213">
        <v>0</v>
      </c>
      <c r="W213">
        <v>0</v>
      </c>
      <c r="X213">
        <v>3</v>
      </c>
      <c r="Y213">
        <v>11</v>
      </c>
      <c r="Z213">
        <v>0</v>
      </c>
      <c r="AA213">
        <v>71</v>
      </c>
      <c r="AB213">
        <v>2434</v>
      </c>
      <c r="AC213">
        <v>1</v>
      </c>
      <c r="AD213">
        <v>0</v>
      </c>
      <c r="AE213">
        <v>0</v>
      </c>
      <c r="AF213">
        <v>0</v>
      </c>
      <c r="AG213">
        <v>0</v>
      </c>
      <c r="AH213">
        <v>0</v>
      </c>
      <c r="AI213">
        <v>0</v>
      </c>
      <c r="AJ213">
        <v>0</v>
      </c>
      <c r="AK213">
        <v>0</v>
      </c>
      <c r="AL213">
        <v>1</v>
      </c>
      <c r="AM213" s="3">
        <f>SUM(tbl_Data[[#This Row],[Amt_Wines]:[Amt_GoldProds]])</f>
        <v>11</v>
      </c>
      <c r="AN213" s="3">
        <v>11</v>
      </c>
      <c r="AO213">
        <v>0</v>
      </c>
      <c r="AP213" t="str" cm="1">
        <f t="array" ref="AP213">_xlfn.IFS(tbl_Data[[#This Row],[marital_Divorced]]=1,"Divorced",tbl_Data[[#This Row],[marital_Married]]=1,"Married",tbl_Data[[#This Row],[marital_Single]]=1,"Single",tbl_Data[[#This Row],[marital_Together]]=1,"Together",tbl_Data[[#This Row],[marital_Widow]]=1,"Widowed")</f>
        <v>Divorced</v>
      </c>
      <c r="AQ213" s="3" t="str">
        <f>IF(tbl_Data[[#This Row],[Marital Status]]=tbl_Data[[#Headers],[Single]],tbl_Data[[#This Row],[Amt_Wines]],"")</f>
        <v/>
      </c>
      <c r="AR213" s="3" t="str">
        <f>IF(tbl_Data[[#This Row],[Marital Status]]=tbl_Data[[#Headers],[Together]],tbl_Data[[#This Row],[Amt_Wines]],"")</f>
        <v/>
      </c>
      <c r="AS213" s="3" t="str">
        <f>IF(tbl_Data[[#This Row],[Marital Status]]=tbl_Data[[#Headers],[Married]],tbl_Data[[#This Row],[Amt_Wines]],"")</f>
        <v/>
      </c>
      <c r="AT213" s="3" t="str">
        <f>IF(tbl_Data[[#This Row],[Marital Status]]=tbl_Data[[#Headers],[Widow]],tbl_Data[[#This Row],[Amt_Wines]],"")</f>
        <v/>
      </c>
      <c r="AU213" s="3">
        <f>IF(tbl_Data[[#This Row],[Marital Status]]=tbl_Data[[#Headers],[Divorced]],tbl_Data[[#This Row],[Amt_Wines]],"")</f>
        <v>8</v>
      </c>
    </row>
    <row r="214" spans="1:47" x14ac:dyDescent="0.45">
      <c r="A214" t="s">
        <v>2171</v>
      </c>
      <c r="B214" s="3">
        <v>1730</v>
      </c>
      <c r="C214">
        <v>0</v>
      </c>
      <c r="D214">
        <v>0</v>
      </c>
      <c r="E214">
        <f t="shared" si="3"/>
        <v>0</v>
      </c>
      <c r="F214">
        <v>65</v>
      </c>
      <c r="G214" s="3">
        <v>1</v>
      </c>
      <c r="H214" s="3">
        <v>1</v>
      </c>
      <c r="I214" s="3">
        <v>3</v>
      </c>
      <c r="J214" s="3">
        <v>1</v>
      </c>
      <c r="K214" s="3">
        <v>1</v>
      </c>
      <c r="L214" s="3">
        <v>1</v>
      </c>
      <c r="M214">
        <v>15</v>
      </c>
      <c r="N214">
        <v>0</v>
      </c>
      <c r="O214">
        <v>0</v>
      </c>
      <c r="P214">
        <v>0</v>
      </c>
      <c r="Q214">
        <v>20</v>
      </c>
      <c r="R214">
        <v>0</v>
      </c>
      <c r="S214">
        <v>0</v>
      </c>
      <c r="T214">
        <v>0</v>
      </c>
      <c r="U214">
        <v>0</v>
      </c>
      <c r="V214">
        <v>0</v>
      </c>
      <c r="W214">
        <v>0</v>
      </c>
      <c r="X214">
        <v>3</v>
      </c>
      <c r="Y214">
        <v>11</v>
      </c>
      <c r="Z214">
        <v>0</v>
      </c>
      <c r="AA214">
        <v>49</v>
      </c>
      <c r="AB214">
        <v>2201</v>
      </c>
      <c r="AC214">
        <v>1</v>
      </c>
      <c r="AD214">
        <v>0</v>
      </c>
      <c r="AE214">
        <v>0</v>
      </c>
      <c r="AF214">
        <v>0</v>
      </c>
      <c r="AG214">
        <v>0</v>
      </c>
      <c r="AH214">
        <v>0</v>
      </c>
      <c r="AI214">
        <v>0</v>
      </c>
      <c r="AJ214">
        <v>1</v>
      </c>
      <c r="AK214">
        <v>0</v>
      </c>
      <c r="AL214">
        <v>0</v>
      </c>
      <c r="AM214" s="3">
        <f>SUM(tbl_Data[[#This Row],[Amt_Wines]:[Amt_GoldProds]])</f>
        <v>8</v>
      </c>
      <c r="AN214" s="3">
        <v>6</v>
      </c>
      <c r="AO214">
        <v>0</v>
      </c>
      <c r="AP214" t="str" cm="1">
        <f t="array" ref="AP214">_xlfn.IFS(tbl_Data[[#This Row],[marital_Divorced]]=1,"Divorced",tbl_Data[[#This Row],[marital_Married]]=1,"Married",tbl_Data[[#This Row],[marital_Single]]=1,"Single",tbl_Data[[#This Row],[marital_Together]]=1,"Together",tbl_Data[[#This Row],[marital_Widow]]=1,"Widowed")</f>
        <v>Divorced</v>
      </c>
      <c r="AQ214" s="3" t="str">
        <f>IF(tbl_Data[[#This Row],[Marital Status]]=tbl_Data[[#Headers],[Single]],tbl_Data[[#This Row],[Amt_Wines]],"")</f>
        <v/>
      </c>
      <c r="AR214" s="3" t="str">
        <f>IF(tbl_Data[[#This Row],[Marital Status]]=tbl_Data[[#Headers],[Together]],tbl_Data[[#This Row],[Amt_Wines]],"")</f>
        <v/>
      </c>
      <c r="AS214" s="3" t="str">
        <f>IF(tbl_Data[[#This Row],[Marital Status]]=tbl_Data[[#Headers],[Married]],tbl_Data[[#This Row],[Amt_Wines]],"")</f>
        <v/>
      </c>
      <c r="AT214" s="3" t="str">
        <f>IF(tbl_Data[[#This Row],[Marital Status]]=tbl_Data[[#Headers],[Widow]],tbl_Data[[#This Row],[Amt_Wines]],"")</f>
        <v/>
      </c>
      <c r="AU214" s="3">
        <f>IF(tbl_Data[[#This Row],[Marital Status]]=tbl_Data[[#Headers],[Divorced]],tbl_Data[[#This Row],[Amt_Wines]],"")</f>
        <v>1</v>
      </c>
    </row>
    <row r="215" spans="1:47" x14ac:dyDescent="0.45">
      <c r="A215" t="s">
        <v>2173</v>
      </c>
      <c r="B215" s="3">
        <v>4861</v>
      </c>
      <c r="C215">
        <v>0</v>
      </c>
      <c r="D215">
        <v>0</v>
      </c>
      <c r="E215">
        <f t="shared" si="3"/>
        <v>0</v>
      </c>
      <c r="F215">
        <v>20</v>
      </c>
      <c r="G215" s="3">
        <v>2</v>
      </c>
      <c r="H215" s="3">
        <v>1</v>
      </c>
      <c r="I215" s="3">
        <v>1</v>
      </c>
      <c r="J215" s="3">
        <v>1</v>
      </c>
      <c r="K215" s="3">
        <v>0</v>
      </c>
      <c r="L215" s="3">
        <v>1</v>
      </c>
      <c r="M215">
        <v>0</v>
      </c>
      <c r="N215">
        <v>0</v>
      </c>
      <c r="O215">
        <v>0</v>
      </c>
      <c r="P215">
        <v>0</v>
      </c>
      <c r="Q215">
        <v>14</v>
      </c>
      <c r="R215">
        <v>0</v>
      </c>
      <c r="S215">
        <v>0</v>
      </c>
      <c r="T215">
        <v>0</v>
      </c>
      <c r="U215">
        <v>0</v>
      </c>
      <c r="V215">
        <v>0</v>
      </c>
      <c r="W215">
        <v>0</v>
      </c>
      <c r="X215">
        <v>3</v>
      </c>
      <c r="Y215">
        <v>11</v>
      </c>
      <c r="Z215">
        <v>0</v>
      </c>
      <c r="AA215">
        <v>55</v>
      </c>
      <c r="AB215">
        <v>2166</v>
      </c>
      <c r="AC215">
        <v>1</v>
      </c>
      <c r="AD215">
        <v>0</v>
      </c>
      <c r="AE215">
        <v>0</v>
      </c>
      <c r="AF215">
        <v>0</v>
      </c>
      <c r="AG215">
        <v>0</v>
      </c>
      <c r="AH215">
        <v>0</v>
      </c>
      <c r="AI215">
        <v>0</v>
      </c>
      <c r="AJ215">
        <v>1</v>
      </c>
      <c r="AK215">
        <v>0</v>
      </c>
      <c r="AL215">
        <v>0</v>
      </c>
      <c r="AM215" s="3">
        <f>SUM(tbl_Data[[#This Row],[Amt_Wines]:[Amt_GoldProds]])</f>
        <v>6</v>
      </c>
      <c r="AN215" s="3">
        <v>4</v>
      </c>
      <c r="AO215">
        <v>0</v>
      </c>
      <c r="AP215" t="str" cm="1">
        <f t="array" ref="AP215">_xlfn.IFS(tbl_Data[[#This Row],[marital_Divorced]]=1,"Divorced",tbl_Data[[#This Row],[marital_Married]]=1,"Married",tbl_Data[[#This Row],[marital_Single]]=1,"Single",tbl_Data[[#This Row],[marital_Together]]=1,"Together",tbl_Data[[#This Row],[marital_Widow]]=1,"Widowed")</f>
        <v>Divorced</v>
      </c>
      <c r="AQ215" s="3" t="str">
        <f>IF(tbl_Data[[#This Row],[Marital Status]]=tbl_Data[[#Headers],[Single]],tbl_Data[[#This Row],[Amt_Wines]],"")</f>
        <v/>
      </c>
      <c r="AR215" s="3" t="str">
        <f>IF(tbl_Data[[#This Row],[Marital Status]]=tbl_Data[[#Headers],[Together]],tbl_Data[[#This Row],[Amt_Wines]],"")</f>
        <v/>
      </c>
      <c r="AS215" s="3" t="str">
        <f>IF(tbl_Data[[#This Row],[Marital Status]]=tbl_Data[[#Headers],[Married]],tbl_Data[[#This Row],[Amt_Wines]],"")</f>
        <v/>
      </c>
      <c r="AT215" s="3" t="str">
        <f>IF(tbl_Data[[#This Row],[Marital Status]]=tbl_Data[[#Headers],[Widow]],tbl_Data[[#This Row],[Amt_Wines]],"")</f>
        <v/>
      </c>
      <c r="AU215" s="3">
        <f>IF(tbl_Data[[#This Row],[Marital Status]]=tbl_Data[[#Headers],[Divorced]],tbl_Data[[#This Row],[Amt_Wines]],"")</f>
        <v>2</v>
      </c>
    </row>
    <row r="216" spans="1:47" x14ac:dyDescent="0.45">
      <c r="A216" t="s">
        <v>157</v>
      </c>
      <c r="B216" s="3">
        <v>75759</v>
      </c>
      <c r="C216">
        <v>0</v>
      </c>
      <c r="D216">
        <v>0</v>
      </c>
      <c r="E216">
        <f t="shared" si="3"/>
        <v>0</v>
      </c>
      <c r="F216">
        <v>46</v>
      </c>
      <c r="G216" s="3">
        <v>1394</v>
      </c>
      <c r="H216" s="3">
        <v>22</v>
      </c>
      <c r="I216" s="3">
        <v>708</v>
      </c>
      <c r="J216" s="3">
        <v>89</v>
      </c>
      <c r="K216" s="3">
        <v>91</v>
      </c>
      <c r="L216" s="3">
        <v>182</v>
      </c>
      <c r="M216">
        <v>1</v>
      </c>
      <c r="N216">
        <v>9</v>
      </c>
      <c r="O216">
        <v>7</v>
      </c>
      <c r="P216">
        <v>9</v>
      </c>
      <c r="Q216">
        <v>5</v>
      </c>
      <c r="R216">
        <v>1</v>
      </c>
      <c r="S216">
        <v>0</v>
      </c>
      <c r="T216">
        <v>1</v>
      </c>
      <c r="U216">
        <v>1</v>
      </c>
      <c r="V216">
        <v>0</v>
      </c>
      <c r="W216">
        <v>0</v>
      </c>
      <c r="X216">
        <v>3</v>
      </c>
      <c r="Y216">
        <v>11</v>
      </c>
      <c r="Z216">
        <v>1</v>
      </c>
      <c r="AA216">
        <v>51</v>
      </c>
      <c r="AB216">
        <v>2406</v>
      </c>
      <c r="AC216">
        <v>0</v>
      </c>
      <c r="AD216">
        <v>1</v>
      </c>
      <c r="AE216">
        <v>0</v>
      </c>
      <c r="AF216">
        <v>0</v>
      </c>
      <c r="AG216">
        <v>0</v>
      </c>
      <c r="AH216">
        <v>0</v>
      </c>
      <c r="AI216">
        <v>0</v>
      </c>
      <c r="AJ216">
        <v>1</v>
      </c>
      <c r="AK216">
        <v>0</v>
      </c>
      <c r="AL216">
        <v>0</v>
      </c>
      <c r="AM216" s="3">
        <f>SUM(tbl_Data[[#This Row],[Amt_Wines]:[Amt_GoldProds]])</f>
        <v>2486</v>
      </c>
      <c r="AN216" s="3">
        <v>2122</v>
      </c>
      <c r="AO216">
        <v>3</v>
      </c>
      <c r="AP216" t="str" cm="1">
        <f t="array" ref="AP216">_xlfn.IFS(tbl_Data[[#This Row],[marital_Divorced]]=1,"Divorced",tbl_Data[[#This Row],[marital_Married]]=1,"Married",tbl_Data[[#This Row],[marital_Single]]=1,"Single",tbl_Data[[#This Row],[marital_Together]]=1,"Together",tbl_Data[[#This Row],[marital_Widow]]=1,"Widowed")</f>
        <v>Married</v>
      </c>
      <c r="AQ216" s="3" t="str">
        <f>IF(tbl_Data[[#This Row],[Marital Status]]=tbl_Data[[#Headers],[Single]],tbl_Data[[#This Row],[Amt_Wines]],"")</f>
        <v/>
      </c>
      <c r="AR216" s="3" t="str">
        <f>IF(tbl_Data[[#This Row],[Marital Status]]=tbl_Data[[#Headers],[Together]],tbl_Data[[#This Row],[Amt_Wines]],"")</f>
        <v/>
      </c>
      <c r="AS216" s="3">
        <f>IF(tbl_Data[[#This Row],[Marital Status]]=tbl_Data[[#Headers],[Married]],tbl_Data[[#This Row],[Amt_Wines]],"")</f>
        <v>1394</v>
      </c>
      <c r="AT216" s="3" t="str">
        <f>IF(tbl_Data[[#This Row],[Marital Status]]=tbl_Data[[#Headers],[Widow]],tbl_Data[[#This Row],[Amt_Wines]],"")</f>
        <v/>
      </c>
      <c r="AU216" s="3" t="str">
        <f>IF(tbl_Data[[#This Row],[Marital Status]]=tbl_Data[[#Headers],[Divorced]],tbl_Data[[#This Row],[Amt_Wines]],"")</f>
        <v/>
      </c>
    </row>
    <row r="217" spans="1:47" x14ac:dyDescent="0.45">
      <c r="A217" t="s">
        <v>158</v>
      </c>
      <c r="B217" s="3">
        <v>69098</v>
      </c>
      <c r="C217">
        <v>0</v>
      </c>
      <c r="D217">
        <v>0</v>
      </c>
      <c r="E217">
        <f t="shared" si="3"/>
        <v>0</v>
      </c>
      <c r="F217">
        <v>82</v>
      </c>
      <c r="G217" s="3">
        <v>1315</v>
      </c>
      <c r="H217" s="3">
        <v>22</v>
      </c>
      <c r="I217" s="3">
        <v>780</v>
      </c>
      <c r="J217" s="3">
        <v>145</v>
      </c>
      <c r="K217" s="3">
        <v>0</v>
      </c>
      <c r="L217" s="3">
        <v>178</v>
      </c>
      <c r="M217">
        <v>1</v>
      </c>
      <c r="N217">
        <v>7</v>
      </c>
      <c r="O217">
        <v>8</v>
      </c>
      <c r="P217">
        <v>9</v>
      </c>
      <c r="Q217">
        <v>5</v>
      </c>
      <c r="R217">
        <v>0</v>
      </c>
      <c r="S217">
        <v>0</v>
      </c>
      <c r="T217">
        <v>0</v>
      </c>
      <c r="U217">
        <v>0</v>
      </c>
      <c r="V217">
        <v>0</v>
      </c>
      <c r="W217">
        <v>0</v>
      </c>
      <c r="X217">
        <v>3</v>
      </c>
      <c r="Y217">
        <v>11</v>
      </c>
      <c r="Z217">
        <v>0</v>
      </c>
      <c r="AA217">
        <v>71</v>
      </c>
      <c r="AB217">
        <v>2657</v>
      </c>
      <c r="AC217">
        <v>0</v>
      </c>
      <c r="AD217">
        <v>1</v>
      </c>
      <c r="AE217">
        <v>0</v>
      </c>
      <c r="AF217">
        <v>0</v>
      </c>
      <c r="AG217">
        <v>0</v>
      </c>
      <c r="AH217">
        <v>0</v>
      </c>
      <c r="AI217">
        <v>0</v>
      </c>
      <c r="AJ217">
        <v>0</v>
      </c>
      <c r="AK217">
        <v>0</v>
      </c>
      <c r="AL217">
        <v>1</v>
      </c>
      <c r="AM217" s="3">
        <f>SUM(tbl_Data[[#This Row],[Amt_Wines]:[Amt_GoldProds]])</f>
        <v>2440</v>
      </c>
      <c r="AN217" s="3">
        <v>2084</v>
      </c>
      <c r="AO217">
        <v>0</v>
      </c>
      <c r="AP217" t="str" cm="1">
        <f t="array" ref="AP217">_xlfn.IFS(tbl_Data[[#This Row],[marital_Divorced]]=1,"Divorced",tbl_Data[[#This Row],[marital_Married]]=1,"Married",tbl_Data[[#This Row],[marital_Single]]=1,"Single",tbl_Data[[#This Row],[marital_Together]]=1,"Together",tbl_Data[[#This Row],[marital_Widow]]=1,"Widowed")</f>
        <v>Married</v>
      </c>
      <c r="AQ217" s="3" t="str">
        <f>IF(tbl_Data[[#This Row],[Marital Status]]=tbl_Data[[#Headers],[Single]],tbl_Data[[#This Row],[Amt_Wines]],"")</f>
        <v/>
      </c>
      <c r="AR217" s="3" t="str">
        <f>IF(tbl_Data[[#This Row],[Marital Status]]=tbl_Data[[#Headers],[Together]],tbl_Data[[#This Row],[Amt_Wines]],"")</f>
        <v/>
      </c>
      <c r="AS217" s="3">
        <f>IF(tbl_Data[[#This Row],[Marital Status]]=tbl_Data[[#Headers],[Married]],tbl_Data[[#This Row],[Amt_Wines]],"")</f>
        <v>1315</v>
      </c>
      <c r="AT217" s="3" t="str">
        <f>IF(tbl_Data[[#This Row],[Marital Status]]=tbl_Data[[#Headers],[Widow]],tbl_Data[[#This Row],[Amt_Wines]],"")</f>
        <v/>
      </c>
      <c r="AU217" s="3" t="str">
        <f>IF(tbl_Data[[#This Row],[Marital Status]]=tbl_Data[[#Headers],[Divorced]],tbl_Data[[#This Row],[Amt_Wines]],"")</f>
        <v/>
      </c>
    </row>
    <row r="218" spans="1:47" x14ac:dyDescent="0.45">
      <c r="A218" t="s">
        <v>159</v>
      </c>
      <c r="B218" s="3">
        <v>90226</v>
      </c>
      <c r="C218">
        <v>0</v>
      </c>
      <c r="D218">
        <v>0</v>
      </c>
      <c r="E218">
        <f t="shared" si="3"/>
        <v>0</v>
      </c>
      <c r="F218">
        <v>26</v>
      </c>
      <c r="G218" s="3">
        <v>1083</v>
      </c>
      <c r="H218" s="3">
        <v>108</v>
      </c>
      <c r="I218" s="3">
        <v>649</v>
      </c>
      <c r="J218" s="3">
        <v>253</v>
      </c>
      <c r="K218" s="3">
        <v>151</v>
      </c>
      <c r="L218" s="3">
        <v>108</v>
      </c>
      <c r="M218">
        <v>1</v>
      </c>
      <c r="N218">
        <v>4</v>
      </c>
      <c r="O218">
        <v>7</v>
      </c>
      <c r="P218">
        <v>12</v>
      </c>
      <c r="Q218">
        <v>2</v>
      </c>
      <c r="R218">
        <v>0</v>
      </c>
      <c r="S218">
        <v>0</v>
      </c>
      <c r="T218">
        <v>0</v>
      </c>
      <c r="U218">
        <v>1</v>
      </c>
      <c r="V218">
        <v>0</v>
      </c>
      <c r="W218">
        <v>0</v>
      </c>
      <c r="X218">
        <v>3</v>
      </c>
      <c r="Y218">
        <v>11</v>
      </c>
      <c r="Z218">
        <v>0</v>
      </c>
      <c r="AA218">
        <v>64</v>
      </c>
      <c r="AB218">
        <v>2800</v>
      </c>
      <c r="AC218">
        <v>0</v>
      </c>
      <c r="AD218">
        <v>1</v>
      </c>
      <c r="AE218">
        <v>0</v>
      </c>
      <c r="AF218">
        <v>0</v>
      </c>
      <c r="AG218">
        <v>0</v>
      </c>
      <c r="AH218">
        <v>0</v>
      </c>
      <c r="AI218">
        <v>0</v>
      </c>
      <c r="AJ218">
        <v>0</v>
      </c>
      <c r="AK218">
        <v>1</v>
      </c>
      <c r="AL218">
        <v>0</v>
      </c>
      <c r="AM218" s="3">
        <f>SUM(tbl_Data[[#This Row],[Amt_Wines]:[Amt_GoldProds]])</f>
        <v>2352</v>
      </c>
      <c r="AN218" s="3">
        <v>2136</v>
      </c>
      <c r="AO218">
        <v>1</v>
      </c>
      <c r="AP218" t="str" cm="1">
        <f t="array" ref="AP218">_xlfn.IFS(tbl_Data[[#This Row],[marital_Divorced]]=1,"Divorced",tbl_Data[[#This Row],[marital_Married]]=1,"Married",tbl_Data[[#This Row],[marital_Single]]=1,"Single",tbl_Data[[#This Row],[marital_Together]]=1,"Together",tbl_Data[[#This Row],[marital_Widow]]=1,"Widowed")</f>
        <v>Married</v>
      </c>
      <c r="AQ218" s="3" t="str">
        <f>IF(tbl_Data[[#This Row],[Marital Status]]=tbl_Data[[#Headers],[Single]],tbl_Data[[#This Row],[Amt_Wines]],"")</f>
        <v/>
      </c>
      <c r="AR218" s="3" t="str">
        <f>IF(tbl_Data[[#This Row],[Marital Status]]=tbl_Data[[#Headers],[Together]],tbl_Data[[#This Row],[Amt_Wines]],"")</f>
        <v/>
      </c>
      <c r="AS218" s="3">
        <f>IF(tbl_Data[[#This Row],[Marital Status]]=tbl_Data[[#Headers],[Married]],tbl_Data[[#This Row],[Amt_Wines]],"")</f>
        <v>1083</v>
      </c>
      <c r="AT218" s="3" t="str">
        <f>IF(tbl_Data[[#This Row],[Marital Status]]=tbl_Data[[#Headers],[Widow]],tbl_Data[[#This Row],[Amt_Wines]],"")</f>
        <v/>
      </c>
      <c r="AU218" s="3" t="str">
        <f>IF(tbl_Data[[#This Row],[Marital Status]]=tbl_Data[[#Headers],[Divorced]],tbl_Data[[#This Row],[Amt_Wines]],"")</f>
        <v/>
      </c>
    </row>
    <row r="219" spans="1:47" x14ac:dyDescent="0.45">
      <c r="A219" t="s">
        <v>161</v>
      </c>
      <c r="B219" s="3">
        <v>83151</v>
      </c>
      <c r="C219">
        <v>0</v>
      </c>
      <c r="D219">
        <v>0</v>
      </c>
      <c r="E219">
        <f t="shared" si="3"/>
        <v>0</v>
      </c>
      <c r="F219">
        <v>80</v>
      </c>
      <c r="G219" s="3">
        <v>968</v>
      </c>
      <c r="H219" s="3">
        <v>147</v>
      </c>
      <c r="I219" s="3">
        <v>842</v>
      </c>
      <c r="J219" s="3">
        <v>137</v>
      </c>
      <c r="K219" s="3">
        <v>42</v>
      </c>
      <c r="L219" s="3">
        <v>210</v>
      </c>
      <c r="M219">
        <v>1</v>
      </c>
      <c r="N219">
        <v>5</v>
      </c>
      <c r="O219">
        <v>7</v>
      </c>
      <c r="P219">
        <v>10</v>
      </c>
      <c r="Q219">
        <v>2</v>
      </c>
      <c r="R219">
        <v>1</v>
      </c>
      <c r="S219">
        <v>0</v>
      </c>
      <c r="T219">
        <v>1</v>
      </c>
      <c r="U219">
        <v>1</v>
      </c>
      <c r="V219">
        <v>0</v>
      </c>
      <c r="W219">
        <v>0</v>
      </c>
      <c r="X219">
        <v>3</v>
      </c>
      <c r="Y219">
        <v>11</v>
      </c>
      <c r="Z219">
        <v>1</v>
      </c>
      <c r="AA219">
        <v>48</v>
      </c>
      <c r="AB219">
        <v>2663</v>
      </c>
      <c r="AC219">
        <v>0</v>
      </c>
      <c r="AD219">
        <v>1</v>
      </c>
      <c r="AE219">
        <v>0</v>
      </c>
      <c r="AF219">
        <v>0</v>
      </c>
      <c r="AG219">
        <v>0</v>
      </c>
      <c r="AH219">
        <v>0</v>
      </c>
      <c r="AI219">
        <v>0</v>
      </c>
      <c r="AJ219">
        <v>0</v>
      </c>
      <c r="AK219">
        <v>1</v>
      </c>
      <c r="AL219">
        <v>0</v>
      </c>
      <c r="AM219" s="3">
        <f>SUM(tbl_Data[[#This Row],[Amt_Wines]:[Amt_GoldProds]])</f>
        <v>2346</v>
      </c>
      <c r="AN219" s="3">
        <v>1926</v>
      </c>
      <c r="AO219">
        <v>3</v>
      </c>
      <c r="AP219" t="str" cm="1">
        <f t="array" ref="AP219">_xlfn.IFS(tbl_Data[[#This Row],[marital_Divorced]]=1,"Divorced",tbl_Data[[#This Row],[marital_Married]]=1,"Married",tbl_Data[[#This Row],[marital_Single]]=1,"Single",tbl_Data[[#This Row],[marital_Together]]=1,"Together",tbl_Data[[#This Row],[marital_Widow]]=1,"Widowed")</f>
        <v>Married</v>
      </c>
      <c r="AQ219" s="3" t="str">
        <f>IF(tbl_Data[[#This Row],[Marital Status]]=tbl_Data[[#Headers],[Single]],tbl_Data[[#This Row],[Amt_Wines]],"")</f>
        <v/>
      </c>
      <c r="AR219" s="3" t="str">
        <f>IF(tbl_Data[[#This Row],[Marital Status]]=tbl_Data[[#Headers],[Together]],tbl_Data[[#This Row],[Amt_Wines]],"")</f>
        <v/>
      </c>
      <c r="AS219" s="3">
        <f>IF(tbl_Data[[#This Row],[Marital Status]]=tbl_Data[[#Headers],[Married]],tbl_Data[[#This Row],[Amt_Wines]],"")</f>
        <v>968</v>
      </c>
      <c r="AT219" s="3" t="str">
        <f>IF(tbl_Data[[#This Row],[Marital Status]]=tbl_Data[[#Headers],[Widow]],tbl_Data[[#This Row],[Amt_Wines]],"")</f>
        <v/>
      </c>
      <c r="AU219" s="3" t="str">
        <f>IF(tbl_Data[[#This Row],[Marital Status]]=tbl_Data[[#Headers],[Divorced]],tbl_Data[[#This Row],[Amt_Wines]],"")</f>
        <v/>
      </c>
    </row>
    <row r="220" spans="1:47" x14ac:dyDescent="0.45">
      <c r="A220" t="s">
        <v>167</v>
      </c>
      <c r="B220" s="3">
        <v>80360</v>
      </c>
      <c r="C220">
        <v>0</v>
      </c>
      <c r="D220">
        <v>0</v>
      </c>
      <c r="E220">
        <f t="shared" si="3"/>
        <v>0</v>
      </c>
      <c r="F220">
        <v>56</v>
      </c>
      <c r="G220" s="3">
        <v>1493</v>
      </c>
      <c r="H220" s="3">
        <v>86</v>
      </c>
      <c r="I220" s="3">
        <v>454</v>
      </c>
      <c r="J220" s="3">
        <v>112</v>
      </c>
      <c r="K220" s="3">
        <v>43</v>
      </c>
      <c r="L220" s="3">
        <v>43</v>
      </c>
      <c r="M220">
        <v>2</v>
      </c>
      <c r="N220">
        <v>4</v>
      </c>
      <c r="O220">
        <v>4</v>
      </c>
      <c r="P220">
        <v>5</v>
      </c>
      <c r="Q220">
        <v>2</v>
      </c>
      <c r="R220">
        <v>0</v>
      </c>
      <c r="S220">
        <v>1</v>
      </c>
      <c r="T220">
        <v>1</v>
      </c>
      <c r="U220">
        <v>1</v>
      </c>
      <c r="V220">
        <v>0</v>
      </c>
      <c r="W220">
        <v>0</v>
      </c>
      <c r="X220">
        <v>3</v>
      </c>
      <c r="Y220">
        <v>11</v>
      </c>
      <c r="Z220">
        <v>0</v>
      </c>
      <c r="AA220">
        <v>71</v>
      </c>
      <c r="AB220">
        <v>2642</v>
      </c>
      <c r="AC220">
        <v>0</v>
      </c>
      <c r="AD220">
        <v>1</v>
      </c>
      <c r="AE220">
        <v>0</v>
      </c>
      <c r="AF220">
        <v>0</v>
      </c>
      <c r="AG220">
        <v>0</v>
      </c>
      <c r="AH220">
        <v>0</v>
      </c>
      <c r="AI220">
        <v>0</v>
      </c>
      <c r="AJ220">
        <v>0</v>
      </c>
      <c r="AK220">
        <v>0</v>
      </c>
      <c r="AL220">
        <v>1</v>
      </c>
      <c r="AM220" s="3">
        <f>SUM(tbl_Data[[#This Row],[Amt_Wines]:[Amt_GoldProds]])</f>
        <v>2231</v>
      </c>
      <c r="AN220" s="3">
        <v>2145</v>
      </c>
      <c r="AO220">
        <v>3</v>
      </c>
      <c r="AP220" t="str" cm="1">
        <f t="array" ref="AP220">_xlfn.IFS(tbl_Data[[#This Row],[marital_Divorced]]=1,"Divorced",tbl_Data[[#This Row],[marital_Married]]=1,"Married",tbl_Data[[#This Row],[marital_Single]]=1,"Single",tbl_Data[[#This Row],[marital_Together]]=1,"Together",tbl_Data[[#This Row],[marital_Widow]]=1,"Widowed")</f>
        <v>Married</v>
      </c>
      <c r="AQ220" s="3" t="str">
        <f>IF(tbl_Data[[#This Row],[Marital Status]]=tbl_Data[[#Headers],[Single]],tbl_Data[[#This Row],[Amt_Wines]],"")</f>
        <v/>
      </c>
      <c r="AR220" s="3" t="str">
        <f>IF(tbl_Data[[#This Row],[Marital Status]]=tbl_Data[[#Headers],[Together]],tbl_Data[[#This Row],[Amt_Wines]],"")</f>
        <v/>
      </c>
      <c r="AS220" s="3">
        <f>IF(tbl_Data[[#This Row],[Marital Status]]=tbl_Data[[#Headers],[Married]],tbl_Data[[#This Row],[Amt_Wines]],"")</f>
        <v>1493</v>
      </c>
      <c r="AT220" s="3" t="str">
        <f>IF(tbl_Data[[#This Row],[Marital Status]]=tbl_Data[[#Headers],[Widow]],tbl_Data[[#This Row],[Amt_Wines]],"")</f>
        <v/>
      </c>
      <c r="AU220" s="3" t="str">
        <f>IF(tbl_Data[[#This Row],[Marital Status]]=tbl_Data[[#Headers],[Divorced]],tbl_Data[[#This Row],[Amt_Wines]],"")</f>
        <v/>
      </c>
    </row>
    <row r="221" spans="1:47" x14ac:dyDescent="0.45">
      <c r="A221" t="s">
        <v>169</v>
      </c>
      <c r="B221" s="3">
        <v>94642</v>
      </c>
      <c r="C221">
        <v>0</v>
      </c>
      <c r="D221">
        <v>0</v>
      </c>
      <c r="E221">
        <f t="shared" si="3"/>
        <v>0</v>
      </c>
      <c r="F221">
        <v>35</v>
      </c>
      <c r="G221" s="3">
        <v>879</v>
      </c>
      <c r="H221" s="3">
        <v>143</v>
      </c>
      <c r="I221" s="3">
        <v>797</v>
      </c>
      <c r="J221" s="3">
        <v>106</v>
      </c>
      <c r="K221" s="3">
        <v>143</v>
      </c>
      <c r="L221" s="3">
        <v>143</v>
      </c>
      <c r="M221">
        <v>0</v>
      </c>
      <c r="N221">
        <v>5</v>
      </c>
      <c r="O221">
        <v>7</v>
      </c>
      <c r="P221">
        <v>9</v>
      </c>
      <c r="Q221">
        <v>1</v>
      </c>
      <c r="R221">
        <v>0</v>
      </c>
      <c r="S221">
        <v>0</v>
      </c>
      <c r="T221">
        <v>1</v>
      </c>
      <c r="U221">
        <v>1</v>
      </c>
      <c r="V221">
        <v>0</v>
      </c>
      <c r="W221">
        <v>0</v>
      </c>
      <c r="X221">
        <v>3</v>
      </c>
      <c r="Y221">
        <v>11</v>
      </c>
      <c r="Z221">
        <v>0</v>
      </c>
      <c r="AA221">
        <v>69</v>
      </c>
      <c r="AB221">
        <v>2296</v>
      </c>
      <c r="AC221">
        <v>0</v>
      </c>
      <c r="AD221">
        <v>1</v>
      </c>
      <c r="AE221">
        <v>0</v>
      </c>
      <c r="AF221">
        <v>0</v>
      </c>
      <c r="AG221">
        <v>0</v>
      </c>
      <c r="AH221">
        <v>0</v>
      </c>
      <c r="AI221">
        <v>0</v>
      </c>
      <c r="AJ221">
        <v>1</v>
      </c>
      <c r="AK221">
        <v>0</v>
      </c>
      <c r="AL221">
        <v>0</v>
      </c>
      <c r="AM221" s="3">
        <f>SUM(tbl_Data[[#This Row],[Amt_Wines]:[Amt_GoldProds]])</f>
        <v>2211</v>
      </c>
      <c r="AN221" s="3">
        <v>1925</v>
      </c>
      <c r="AO221">
        <v>2</v>
      </c>
      <c r="AP221" t="str" cm="1">
        <f t="array" ref="AP221">_xlfn.IFS(tbl_Data[[#This Row],[marital_Divorced]]=1,"Divorced",tbl_Data[[#This Row],[marital_Married]]=1,"Married",tbl_Data[[#This Row],[marital_Single]]=1,"Single",tbl_Data[[#This Row],[marital_Together]]=1,"Together",tbl_Data[[#This Row],[marital_Widow]]=1,"Widowed")</f>
        <v>Married</v>
      </c>
      <c r="AQ221" s="3" t="str">
        <f>IF(tbl_Data[[#This Row],[Marital Status]]=tbl_Data[[#Headers],[Single]],tbl_Data[[#This Row],[Amt_Wines]],"")</f>
        <v/>
      </c>
      <c r="AR221" s="3" t="str">
        <f>IF(tbl_Data[[#This Row],[Marital Status]]=tbl_Data[[#Headers],[Together]],tbl_Data[[#This Row],[Amt_Wines]],"")</f>
        <v/>
      </c>
      <c r="AS221" s="3">
        <f>IF(tbl_Data[[#This Row],[Marital Status]]=tbl_Data[[#Headers],[Married]],tbl_Data[[#This Row],[Amt_Wines]],"")</f>
        <v>879</v>
      </c>
      <c r="AT221" s="3" t="str">
        <f>IF(tbl_Data[[#This Row],[Marital Status]]=tbl_Data[[#Headers],[Widow]],tbl_Data[[#This Row],[Amt_Wines]],"")</f>
        <v/>
      </c>
      <c r="AU221" s="3" t="str">
        <f>IF(tbl_Data[[#This Row],[Marital Status]]=tbl_Data[[#Headers],[Divorced]],tbl_Data[[#This Row],[Amt_Wines]],"")</f>
        <v/>
      </c>
    </row>
    <row r="222" spans="1:47" x14ac:dyDescent="0.45">
      <c r="A222" t="s">
        <v>172</v>
      </c>
      <c r="B222" s="3">
        <v>83512</v>
      </c>
      <c r="C222">
        <v>0</v>
      </c>
      <c r="D222">
        <v>0</v>
      </c>
      <c r="E222">
        <f t="shared" si="3"/>
        <v>0</v>
      </c>
      <c r="F222">
        <v>31</v>
      </c>
      <c r="G222" s="3">
        <v>1060</v>
      </c>
      <c r="H222" s="3">
        <v>61</v>
      </c>
      <c r="I222" s="3">
        <v>835</v>
      </c>
      <c r="J222" s="3">
        <v>80</v>
      </c>
      <c r="K222" s="3">
        <v>20</v>
      </c>
      <c r="L222" s="3">
        <v>101</v>
      </c>
      <c r="M222">
        <v>1</v>
      </c>
      <c r="N222">
        <v>4</v>
      </c>
      <c r="O222">
        <v>7</v>
      </c>
      <c r="P222">
        <v>10</v>
      </c>
      <c r="Q222">
        <v>1</v>
      </c>
      <c r="R222">
        <v>1</v>
      </c>
      <c r="S222">
        <v>0</v>
      </c>
      <c r="T222">
        <v>1</v>
      </c>
      <c r="U222">
        <v>1</v>
      </c>
      <c r="V222">
        <v>1</v>
      </c>
      <c r="W222">
        <v>0</v>
      </c>
      <c r="X222">
        <v>3</v>
      </c>
      <c r="Y222">
        <v>11</v>
      </c>
      <c r="Z222">
        <v>1</v>
      </c>
      <c r="AA222">
        <v>34</v>
      </c>
      <c r="AB222">
        <v>2171</v>
      </c>
      <c r="AC222">
        <v>0</v>
      </c>
      <c r="AD222">
        <v>1</v>
      </c>
      <c r="AE222">
        <v>0</v>
      </c>
      <c r="AF222">
        <v>0</v>
      </c>
      <c r="AG222">
        <v>0</v>
      </c>
      <c r="AH222">
        <v>0</v>
      </c>
      <c r="AI222">
        <v>0</v>
      </c>
      <c r="AJ222">
        <v>1</v>
      </c>
      <c r="AK222">
        <v>0</v>
      </c>
      <c r="AL222">
        <v>0</v>
      </c>
      <c r="AM222" s="3">
        <f>SUM(tbl_Data[[#This Row],[Amt_Wines]:[Amt_GoldProds]])</f>
        <v>2157</v>
      </c>
      <c r="AN222" s="3">
        <v>1955</v>
      </c>
      <c r="AO222">
        <v>4</v>
      </c>
      <c r="AP222" t="str" cm="1">
        <f t="array" ref="AP222">_xlfn.IFS(tbl_Data[[#This Row],[marital_Divorced]]=1,"Divorced",tbl_Data[[#This Row],[marital_Married]]=1,"Married",tbl_Data[[#This Row],[marital_Single]]=1,"Single",tbl_Data[[#This Row],[marital_Together]]=1,"Together",tbl_Data[[#This Row],[marital_Widow]]=1,"Widowed")</f>
        <v>Married</v>
      </c>
      <c r="AQ222" s="3" t="str">
        <f>IF(tbl_Data[[#This Row],[Marital Status]]=tbl_Data[[#Headers],[Single]],tbl_Data[[#This Row],[Amt_Wines]],"")</f>
        <v/>
      </c>
      <c r="AR222" s="3" t="str">
        <f>IF(tbl_Data[[#This Row],[Marital Status]]=tbl_Data[[#Headers],[Together]],tbl_Data[[#This Row],[Amt_Wines]],"")</f>
        <v/>
      </c>
      <c r="AS222" s="3">
        <f>IF(tbl_Data[[#This Row],[Marital Status]]=tbl_Data[[#Headers],[Married]],tbl_Data[[#This Row],[Amt_Wines]],"")</f>
        <v>1060</v>
      </c>
      <c r="AT222" s="3" t="str">
        <f>IF(tbl_Data[[#This Row],[Marital Status]]=tbl_Data[[#Headers],[Widow]],tbl_Data[[#This Row],[Amt_Wines]],"")</f>
        <v/>
      </c>
      <c r="AU222" s="3" t="str">
        <f>IF(tbl_Data[[#This Row],[Marital Status]]=tbl_Data[[#Headers],[Divorced]],tbl_Data[[#This Row],[Amt_Wines]],"")</f>
        <v/>
      </c>
    </row>
    <row r="223" spans="1:47" x14ac:dyDescent="0.45">
      <c r="A223" t="s">
        <v>173</v>
      </c>
      <c r="B223" s="3">
        <v>78618</v>
      </c>
      <c r="C223">
        <v>0</v>
      </c>
      <c r="D223">
        <v>0</v>
      </c>
      <c r="E223">
        <f t="shared" si="3"/>
        <v>0</v>
      </c>
      <c r="F223">
        <v>87</v>
      </c>
      <c r="G223" s="3">
        <v>736</v>
      </c>
      <c r="H223" s="3">
        <v>163</v>
      </c>
      <c r="I223" s="3">
        <v>818</v>
      </c>
      <c r="J223" s="3">
        <v>212</v>
      </c>
      <c r="K223" s="3">
        <v>163</v>
      </c>
      <c r="L223" s="3">
        <v>61</v>
      </c>
      <c r="M223">
        <v>1</v>
      </c>
      <c r="N223">
        <v>4</v>
      </c>
      <c r="O223">
        <v>7</v>
      </c>
      <c r="P223">
        <v>10</v>
      </c>
      <c r="Q223">
        <v>2</v>
      </c>
      <c r="R223">
        <v>0</v>
      </c>
      <c r="S223">
        <v>1</v>
      </c>
      <c r="T223">
        <v>0</v>
      </c>
      <c r="U223">
        <v>0</v>
      </c>
      <c r="V223">
        <v>0</v>
      </c>
      <c r="W223">
        <v>0</v>
      </c>
      <c r="X223">
        <v>3</v>
      </c>
      <c r="Y223">
        <v>11</v>
      </c>
      <c r="Z223">
        <v>0</v>
      </c>
      <c r="AA223">
        <v>63</v>
      </c>
      <c r="AB223">
        <v>2798</v>
      </c>
      <c r="AC223">
        <v>0</v>
      </c>
      <c r="AD223">
        <v>1</v>
      </c>
      <c r="AE223">
        <v>0</v>
      </c>
      <c r="AF223">
        <v>0</v>
      </c>
      <c r="AG223">
        <v>0</v>
      </c>
      <c r="AH223">
        <v>0</v>
      </c>
      <c r="AI223">
        <v>0</v>
      </c>
      <c r="AJ223">
        <v>1</v>
      </c>
      <c r="AK223">
        <v>0</v>
      </c>
      <c r="AL223">
        <v>0</v>
      </c>
      <c r="AM223" s="3">
        <f>SUM(tbl_Data[[#This Row],[Amt_Wines]:[Amt_GoldProds]])</f>
        <v>2153</v>
      </c>
      <c r="AN223" s="3">
        <v>2031</v>
      </c>
      <c r="AO223">
        <v>1</v>
      </c>
      <c r="AP223" t="str" cm="1">
        <f t="array" ref="AP223">_xlfn.IFS(tbl_Data[[#This Row],[marital_Divorced]]=1,"Divorced",tbl_Data[[#This Row],[marital_Married]]=1,"Married",tbl_Data[[#This Row],[marital_Single]]=1,"Single",tbl_Data[[#This Row],[marital_Together]]=1,"Together",tbl_Data[[#This Row],[marital_Widow]]=1,"Widowed")</f>
        <v>Married</v>
      </c>
      <c r="AQ223" s="3" t="str">
        <f>IF(tbl_Data[[#This Row],[Marital Status]]=tbl_Data[[#Headers],[Single]],tbl_Data[[#This Row],[Amt_Wines]],"")</f>
        <v/>
      </c>
      <c r="AR223" s="3" t="str">
        <f>IF(tbl_Data[[#This Row],[Marital Status]]=tbl_Data[[#Headers],[Together]],tbl_Data[[#This Row],[Amt_Wines]],"")</f>
        <v/>
      </c>
      <c r="AS223" s="3">
        <f>IF(tbl_Data[[#This Row],[Marital Status]]=tbl_Data[[#Headers],[Married]],tbl_Data[[#This Row],[Amt_Wines]],"")</f>
        <v>736</v>
      </c>
      <c r="AT223" s="3" t="str">
        <f>IF(tbl_Data[[#This Row],[Marital Status]]=tbl_Data[[#Headers],[Widow]],tbl_Data[[#This Row],[Amt_Wines]],"")</f>
        <v/>
      </c>
      <c r="AU223" s="3" t="str">
        <f>IF(tbl_Data[[#This Row],[Marital Status]]=tbl_Data[[#Headers],[Divorced]],tbl_Data[[#This Row],[Amt_Wines]],"")</f>
        <v/>
      </c>
    </row>
    <row r="224" spans="1:47" x14ac:dyDescent="0.45">
      <c r="A224" t="s">
        <v>175</v>
      </c>
      <c r="B224" s="3">
        <v>67546</v>
      </c>
      <c r="C224">
        <v>0</v>
      </c>
      <c r="D224">
        <v>0</v>
      </c>
      <c r="E224">
        <f t="shared" si="3"/>
        <v>0</v>
      </c>
      <c r="F224">
        <v>90</v>
      </c>
      <c r="G224" s="3">
        <v>864</v>
      </c>
      <c r="H224" s="3">
        <v>134</v>
      </c>
      <c r="I224" s="3">
        <v>768</v>
      </c>
      <c r="J224" s="3">
        <v>150</v>
      </c>
      <c r="K224" s="3">
        <v>38</v>
      </c>
      <c r="L224" s="3">
        <v>172</v>
      </c>
      <c r="M224">
        <v>1</v>
      </c>
      <c r="N224">
        <v>4</v>
      </c>
      <c r="O224">
        <v>10</v>
      </c>
      <c r="P224">
        <v>5</v>
      </c>
      <c r="Q224">
        <v>3</v>
      </c>
      <c r="R224">
        <v>0</v>
      </c>
      <c r="S224">
        <v>0</v>
      </c>
      <c r="T224">
        <v>0</v>
      </c>
      <c r="U224">
        <v>0</v>
      </c>
      <c r="V224">
        <v>0</v>
      </c>
      <c r="W224">
        <v>0</v>
      </c>
      <c r="X224">
        <v>3</v>
      </c>
      <c r="Y224">
        <v>11</v>
      </c>
      <c r="Z224">
        <v>0</v>
      </c>
      <c r="AA224">
        <v>32</v>
      </c>
      <c r="AB224">
        <v>2826</v>
      </c>
      <c r="AC224">
        <v>0</v>
      </c>
      <c r="AD224">
        <v>1</v>
      </c>
      <c r="AE224">
        <v>0</v>
      </c>
      <c r="AF224">
        <v>0</v>
      </c>
      <c r="AG224">
        <v>0</v>
      </c>
      <c r="AH224">
        <v>0</v>
      </c>
      <c r="AI224">
        <v>0</v>
      </c>
      <c r="AJ224">
        <v>0</v>
      </c>
      <c r="AK224">
        <v>0</v>
      </c>
      <c r="AL224">
        <v>1</v>
      </c>
      <c r="AM224" s="3">
        <f>SUM(tbl_Data[[#This Row],[Amt_Wines]:[Amt_GoldProds]])</f>
        <v>2126</v>
      </c>
      <c r="AN224" s="3">
        <v>1782</v>
      </c>
      <c r="AO224">
        <v>0</v>
      </c>
      <c r="AP224" t="str" cm="1">
        <f t="array" ref="AP224">_xlfn.IFS(tbl_Data[[#This Row],[marital_Divorced]]=1,"Divorced",tbl_Data[[#This Row],[marital_Married]]=1,"Married",tbl_Data[[#This Row],[marital_Single]]=1,"Single",tbl_Data[[#This Row],[marital_Together]]=1,"Together",tbl_Data[[#This Row],[marital_Widow]]=1,"Widowed")</f>
        <v>Married</v>
      </c>
      <c r="AQ224" s="3" t="str">
        <f>IF(tbl_Data[[#This Row],[Marital Status]]=tbl_Data[[#Headers],[Single]],tbl_Data[[#This Row],[Amt_Wines]],"")</f>
        <v/>
      </c>
      <c r="AR224" s="3" t="str">
        <f>IF(tbl_Data[[#This Row],[Marital Status]]=tbl_Data[[#Headers],[Together]],tbl_Data[[#This Row],[Amt_Wines]],"")</f>
        <v/>
      </c>
      <c r="AS224" s="3">
        <f>IF(tbl_Data[[#This Row],[Marital Status]]=tbl_Data[[#Headers],[Married]],tbl_Data[[#This Row],[Amt_Wines]],"")</f>
        <v>864</v>
      </c>
      <c r="AT224" s="3" t="str">
        <f>IF(tbl_Data[[#This Row],[Marital Status]]=tbl_Data[[#Headers],[Widow]],tbl_Data[[#This Row],[Amt_Wines]],"")</f>
        <v/>
      </c>
      <c r="AU224" s="3" t="str">
        <f>IF(tbl_Data[[#This Row],[Marital Status]]=tbl_Data[[#Headers],[Divorced]],tbl_Data[[#This Row],[Amt_Wines]],"")</f>
        <v/>
      </c>
    </row>
    <row r="225" spans="1:47" x14ac:dyDescent="0.45">
      <c r="A225" t="s">
        <v>176</v>
      </c>
      <c r="B225" s="3">
        <v>93027</v>
      </c>
      <c r="C225">
        <v>0</v>
      </c>
      <c r="D225">
        <v>0</v>
      </c>
      <c r="E225">
        <f t="shared" si="3"/>
        <v>0</v>
      </c>
      <c r="F225">
        <v>77</v>
      </c>
      <c r="G225" s="3">
        <v>1285</v>
      </c>
      <c r="H225" s="3">
        <v>42</v>
      </c>
      <c r="I225" s="3">
        <v>716</v>
      </c>
      <c r="J225" s="3">
        <v>55</v>
      </c>
      <c r="K225" s="3">
        <v>0</v>
      </c>
      <c r="L225" s="3">
        <v>21</v>
      </c>
      <c r="M225">
        <v>0</v>
      </c>
      <c r="N225">
        <v>7</v>
      </c>
      <c r="O225">
        <v>10</v>
      </c>
      <c r="P225">
        <v>5</v>
      </c>
      <c r="Q225">
        <v>2</v>
      </c>
      <c r="R225">
        <v>0</v>
      </c>
      <c r="S225">
        <v>0</v>
      </c>
      <c r="T225">
        <v>1</v>
      </c>
      <c r="U225">
        <v>0</v>
      </c>
      <c r="V225">
        <v>0</v>
      </c>
      <c r="W225">
        <v>0</v>
      </c>
      <c r="X225">
        <v>3</v>
      </c>
      <c r="Y225">
        <v>11</v>
      </c>
      <c r="Z225">
        <v>0</v>
      </c>
      <c r="AA225">
        <v>79</v>
      </c>
      <c r="AB225">
        <v>2601</v>
      </c>
      <c r="AC225">
        <v>0</v>
      </c>
      <c r="AD225">
        <v>1</v>
      </c>
      <c r="AE225">
        <v>0</v>
      </c>
      <c r="AF225">
        <v>0</v>
      </c>
      <c r="AG225">
        <v>0</v>
      </c>
      <c r="AH225">
        <v>0</v>
      </c>
      <c r="AI225">
        <v>0</v>
      </c>
      <c r="AJ225">
        <v>0</v>
      </c>
      <c r="AK225">
        <v>0</v>
      </c>
      <c r="AL225">
        <v>1</v>
      </c>
      <c r="AM225" s="3">
        <f>SUM(tbl_Data[[#This Row],[Amt_Wines]:[Amt_GoldProds]])</f>
        <v>2119</v>
      </c>
      <c r="AN225" s="3">
        <v>2077</v>
      </c>
      <c r="AO225">
        <v>1</v>
      </c>
      <c r="AP225" t="str" cm="1">
        <f t="array" ref="AP225">_xlfn.IFS(tbl_Data[[#This Row],[marital_Divorced]]=1,"Divorced",tbl_Data[[#This Row],[marital_Married]]=1,"Married",tbl_Data[[#This Row],[marital_Single]]=1,"Single",tbl_Data[[#This Row],[marital_Together]]=1,"Together",tbl_Data[[#This Row],[marital_Widow]]=1,"Widowed")</f>
        <v>Married</v>
      </c>
      <c r="AQ225" s="3" t="str">
        <f>IF(tbl_Data[[#This Row],[Marital Status]]=tbl_Data[[#Headers],[Single]],tbl_Data[[#This Row],[Amt_Wines]],"")</f>
        <v/>
      </c>
      <c r="AR225" s="3" t="str">
        <f>IF(tbl_Data[[#This Row],[Marital Status]]=tbl_Data[[#Headers],[Together]],tbl_Data[[#This Row],[Amt_Wines]],"")</f>
        <v/>
      </c>
      <c r="AS225" s="3">
        <f>IF(tbl_Data[[#This Row],[Marital Status]]=tbl_Data[[#Headers],[Married]],tbl_Data[[#This Row],[Amt_Wines]],"")</f>
        <v>1285</v>
      </c>
      <c r="AT225" s="3" t="str">
        <f>IF(tbl_Data[[#This Row],[Marital Status]]=tbl_Data[[#Headers],[Widow]],tbl_Data[[#This Row],[Amt_Wines]],"")</f>
        <v/>
      </c>
      <c r="AU225" s="3" t="str">
        <f>IF(tbl_Data[[#This Row],[Marital Status]]=tbl_Data[[#Headers],[Divorced]],tbl_Data[[#This Row],[Amt_Wines]],"")</f>
        <v/>
      </c>
    </row>
    <row r="226" spans="1:47" x14ac:dyDescent="0.45">
      <c r="A226" t="s">
        <v>181</v>
      </c>
      <c r="B226" s="3">
        <v>80141</v>
      </c>
      <c r="C226">
        <v>0</v>
      </c>
      <c r="D226">
        <v>0</v>
      </c>
      <c r="E226">
        <f t="shared" si="3"/>
        <v>0</v>
      </c>
      <c r="F226">
        <v>20</v>
      </c>
      <c r="G226" s="3">
        <v>1184</v>
      </c>
      <c r="H226" s="3">
        <v>102</v>
      </c>
      <c r="I226" s="3">
        <v>673</v>
      </c>
      <c r="J226" s="3">
        <v>52</v>
      </c>
      <c r="K226" s="3">
        <v>40</v>
      </c>
      <c r="L226" s="3">
        <v>40</v>
      </c>
      <c r="M226">
        <v>1</v>
      </c>
      <c r="N226">
        <v>7</v>
      </c>
      <c r="O226">
        <v>4</v>
      </c>
      <c r="P226">
        <v>10</v>
      </c>
      <c r="Q226">
        <v>6</v>
      </c>
      <c r="R226">
        <v>0</v>
      </c>
      <c r="S226">
        <v>0</v>
      </c>
      <c r="T226">
        <v>1</v>
      </c>
      <c r="U226">
        <v>0</v>
      </c>
      <c r="V226">
        <v>0</v>
      </c>
      <c r="W226">
        <v>0</v>
      </c>
      <c r="X226">
        <v>3</v>
      </c>
      <c r="Y226">
        <v>11</v>
      </c>
      <c r="Z226">
        <v>1</v>
      </c>
      <c r="AA226">
        <v>34</v>
      </c>
      <c r="AB226">
        <v>2693</v>
      </c>
      <c r="AC226">
        <v>0</v>
      </c>
      <c r="AD226">
        <v>1</v>
      </c>
      <c r="AE226">
        <v>0</v>
      </c>
      <c r="AF226">
        <v>0</v>
      </c>
      <c r="AG226">
        <v>0</v>
      </c>
      <c r="AH226">
        <v>0</v>
      </c>
      <c r="AI226">
        <v>0</v>
      </c>
      <c r="AJ226">
        <v>0</v>
      </c>
      <c r="AK226">
        <v>1</v>
      </c>
      <c r="AL226">
        <v>0</v>
      </c>
      <c r="AM226" s="3">
        <f>SUM(tbl_Data[[#This Row],[Amt_Wines]:[Amt_GoldProds]])</f>
        <v>2091</v>
      </c>
      <c r="AN226" s="3">
        <v>2011</v>
      </c>
      <c r="AO226">
        <v>1</v>
      </c>
      <c r="AP226" t="str" cm="1">
        <f t="array" ref="AP226">_xlfn.IFS(tbl_Data[[#This Row],[marital_Divorced]]=1,"Divorced",tbl_Data[[#This Row],[marital_Married]]=1,"Married",tbl_Data[[#This Row],[marital_Single]]=1,"Single",tbl_Data[[#This Row],[marital_Together]]=1,"Together",tbl_Data[[#This Row],[marital_Widow]]=1,"Widowed")</f>
        <v>Married</v>
      </c>
      <c r="AQ226" s="3" t="str">
        <f>IF(tbl_Data[[#This Row],[Marital Status]]=tbl_Data[[#Headers],[Single]],tbl_Data[[#This Row],[Amt_Wines]],"")</f>
        <v/>
      </c>
      <c r="AR226" s="3" t="str">
        <f>IF(tbl_Data[[#This Row],[Marital Status]]=tbl_Data[[#Headers],[Together]],tbl_Data[[#This Row],[Amt_Wines]],"")</f>
        <v/>
      </c>
      <c r="AS226" s="3">
        <f>IF(tbl_Data[[#This Row],[Marital Status]]=tbl_Data[[#Headers],[Married]],tbl_Data[[#This Row],[Amt_Wines]],"")</f>
        <v>1184</v>
      </c>
      <c r="AT226" s="3" t="str">
        <f>IF(tbl_Data[[#This Row],[Marital Status]]=tbl_Data[[#Headers],[Widow]],tbl_Data[[#This Row],[Amt_Wines]],"")</f>
        <v/>
      </c>
      <c r="AU226" s="3" t="str">
        <f>IF(tbl_Data[[#This Row],[Marital Status]]=tbl_Data[[#Headers],[Divorced]],tbl_Data[[#This Row],[Amt_Wines]],"")</f>
        <v/>
      </c>
    </row>
    <row r="227" spans="1:47" x14ac:dyDescent="0.45">
      <c r="A227" t="s">
        <v>185</v>
      </c>
      <c r="B227" s="3">
        <v>92163</v>
      </c>
      <c r="C227">
        <v>0</v>
      </c>
      <c r="D227">
        <v>0</v>
      </c>
      <c r="E227">
        <f t="shared" si="3"/>
        <v>0</v>
      </c>
      <c r="F227">
        <v>25</v>
      </c>
      <c r="G227" s="3">
        <v>817</v>
      </c>
      <c r="H227" s="3">
        <v>183</v>
      </c>
      <c r="I227" s="3">
        <v>797</v>
      </c>
      <c r="J227" s="3">
        <v>106</v>
      </c>
      <c r="K227" s="3">
        <v>163</v>
      </c>
      <c r="L227" s="3">
        <v>20</v>
      </c>
      <c r="M227">
        <v>0</v>
      </c>
      <c r="N227">
        <v>5</v>
      </c>
      <c r="O227">
        <v>11</v>
      </c>
      <c r="P227">
        <v>5</v>
      </c>
      <c r="Q227">
        <v>2</v>
      </c>
      <c r="R227">
        <v>0</v>
      </c>
      <c r="S227">
        <v>0</v>
      </c>
      <c r="T227">
        <v>1</v>
      </c>
      <c r="U227">
        <v>1</v>
      </c>
      <c r="V227">
        <v>0</v>
      </c>
      <c r="W227">
        <v>0</v>
      </c>
      <c r="X227">
        <v>3</v>
      </c>
      <c r="Y227">
        <v>11</v>
      </c>
      <c r="Z227">
        <v>1</v>
      </c>
      <c r="AA227">
        <v>45</v>
      </c>
      <c r="AB227">
        <v>2723</v>
      </c>
      <c r="AC227">
        <v>0</v>
      </c>
      <c r="AD227">
        <v>1</v>
      </c>
      <c r="AE227">
        <v>0</v>
      </c>
      <c r="AF227">
        <v>0</v>
      </c>
      <c r="AG227">
        <v>0</v>
      </c>
      <c r="AH227">
        <v>0</v>
      </c>
      <c r="AI227">
        <v>0</v>
      </c>
      <c r="AJ227">
        <v>0</v>
      </c>
      <c r="AK227">
        <v>1</v>
      </c>
      <c r="AL227">
        <v>0</v>
      </c>
      <c r="AM227" s="3">
        <f>SUM(tbl_Data[[#This Row],[Amt_Wines]:[Amt_GoldProds]])</f>
        <v>2086</v>
      </c>
      <c r="AN227" s="3">
        <v>2046</v>
      </c>
      <c r="AO227">
        <v>2</v>
      </c>
      <c r="AP227" t="str" cm="1">
        <f t="array" ref="AP227">_xlfn.IFS(tbl_Data[[#This Row],[marital_Divorced]]=1,"Divorced",tbl_Data[[#This Row],[marital_Married]]=1,"Married",tbl_Data[[#This Row],[marital_Single]]=1,"Single",tbl_Data[[#This Row],[marital_Together]]=1,"Together",tbl_Data[[#This Row],[marital_Widow]]=1,"Widowed")</f>
        <v>Married</v>
      </c>
      <c r="AQ227" s="3" t="str">
        <f>IF(tbl_Data[[#This Row],[Marital Status]]=tbl_Data[[#Headers],[Single]],tbl_Data[[#This Row],[Amt_Wines]],"")</f>
        <v/>
      </c>
      <c r="AR227" s="3" t="str">
        <f>IF(tbl_Data[[#This Row],[Marital Status]]=tbl_Data[[#Headers],[Together]],tbl_Data[[#This Row],[Amt_Wines]],"")</f>
        <v/>
      </c>
      <c r="AS227" s="3">
        <f>IF(tbl_Data[[#This Row],[Marital Status]]=tbl_Data[[#Headers],[Married]],tbl_Data[[#This Row],[Amt_Wines]],"")</f>
        <v>817</v>
      </c>
      <c r="AT227" s="3" t="str">
        <f>IF(tbl_Data[[#This Row],[Marital Status]]=tbl_Data[[#Headers],[Widow]],tbl_Data[[#This Row],[Amt_Wines]],"")</f>
        <v/>
      </c>
      <c r="AU227" s="3" t="str">
        <f>IF(tbl_Data[[#This Row],[Marital Status]]=tbl_Data[[#Headers],[Divorced]],tbl_Data[[#This Row],[Amt_Wines]],"")</f>
        <v/>
      </c>
    </row>
    <row r="228" spans="1:47" x14ac:dyDescent="0.45">
      <c r="A228" t="s">
        <v>190</v>
      </c>
      <c r="B228" s="3">
        <v>81929</v>
      </c>
      <c r="C228">
        <v>1</v>
      </c>
      <c r="D228">
        <v>0</v>
      </c>
      <c r="E228">
        <f t="shared" si="3"/>
        <v>1</v>
      </c>
      <c r="F228">
        <v>60</v>
      </c>
      <c r="G228" s="3">
        <v>1486</v>
      </c>
      <c r="H228" s="3">
        <v>55</v>
      </c>
      <c r="I228" s="3">
        <v>278</v>
      </c>
      <c r="J228" s="3">
        <v>49</v>
      </c>
      <c r="K228" s="3">
        <v>0</v>
      </c>
      <c r="L228" s="3">
        <v>185</v>
      </c>
      <c r="M228">
        <v>2</v>
      </c>
      <c r="N228">
        <v>4</v>
      </c>
      <c r="O228">
        <v>4</v>
      </c>
      <c r="P228">
        <v>10</v>
      </c>
      <c r="Q228">
        <v>6</v>
      </c>
      <c r="R228">
        <v>1</v>
      </c>
      <c r="S228">
        <v>0</v>
      </c>
      <c r="T228">
        <v>1</v>
      </c>
      <c r="U228">
        <v>0</v>
      </c>
      <c r="V228">
        <v>0</v>
      </c>
      <c r="W228">
        <v>0</v>
      </c>
      <c r="X228">
        <v>3</v>
      </c>
      <c r="Y228">
        <v>11</v>
      </c>
      <c r="Z228">
        <v>1</v>
      </c>
      <c r="AA228">
        <v>44</v>
      </c>
      <c r="AB228">
        <v>2797</v>
      </c>
      <c r="AC228">
        <v>0</v>
      </c>
      <c r="AD228">
        <v>1</v>
      </c>
      <c r="AE228">
        <v>0</v>
      </c>
      <c r="AF228">
        <v>0</v>
      </c>
      <c r="AG228">
        <v>0</v>
      </c>
      <c r="AH228">
        <v>0</v>
      </c>
      <c r="AI228">
        <v>0</v>
      </c>
      <c r="AJ228">
        <v>0</v>
      </c>
      <c r="AK228">
        <v>1</v>
      </c>
      <c r="AL228">
        <v>0</v>
      </c>
      <c r="AM228" s="3">
        <f>SUM(tbl_Data[[#This Row],[Amt_Wines]:[Amt_GoldProds]])</f>
        <v>2053</v>
      </c>
      <c r="AN228" s="3">
        <v>1683</v>
      </c>
      <c r="AO228">
        <v>2</v>
      </c>
      <c r="AP228" t="str" cm="1">
        <f t="array" ref="AP228">_xlfn.IFS(tbl_Data[[#This Row],[marital_Divorced]]=1,"Divorced",tbl_Data[[#This Row],[marital_Married]]=1,"Married",tbl_Data[[#This Row],[marital_Single]]=1,"Single",tbl_Data[[#This Row],[marital_Together]]=1,"Together",tbl_Data[[#This Row],[marital_Widow]]=1,"Widowed")</f>
        <v>Married</v>
      </c>
      <c r="AQ228" s="3" t="str">
        <f>IF(tbl_Data[[#This Row],[Marital Status]]=tbl_Data[[#Headers],[Single]],tbl_Data[[#This Row],[Amt_Wines]],"")</f>
        <v/>
      </c>
      <c r="AR228" s="3" t="str">
        <f>IF(tbl_Data[[#This Row],[Marital Status]]=tbl_Data[[#Headers],[Together]],tbl_Data[[#This Row],[Amt_Wines]],"")</f>
        <v/>
      </c>
      <c r="AS228" s="3">
        <f>IF(tbl_Data[[#This Row],[Marital Status]]=tbl_Data[[#Headers],[Married]],tbl_Data[[#This Row],[Amt_Wines]],"")</f>
        <v>1486</v>
      </c>
      <c r="AT228" s="3" t="str">
        <f>IF(tbl_Data[[#This Row],[Marital Status]]=tbl_Data[[#Headers],[Widow]],tbl_Data[[#This Row],[Amt_Wines]],"")</f>
        <v/>
      </c>
      <c r="AU228" s="3" t="str">
        <f>IF(tbl_Data[[#This Row],[Marital Status]]=tbl_Data[[#Headers],[Divorced]],tbl_Data[[#This Row],[Amt_Wines]],"")</f>
        <v/>
      </c>
    </row>
    <row r="229" spans="1:47" x14ac:dyDescent="0.45">
      <c r="A229" t="s">
        <v>193</v>
      </c>
      <c r="B229" s="3">
        <v>79174</v>
      </c>
      <c r="C229">
        <v>0</v>
      </c>
      <c r="D229">
        <v>0</v>
      </c>
      <c r="E229">
        <f t="shared" si="3"/>
        <v>0</v>
      </c>
      <c r="F229">
        <v>2</v>
      </c>
      <c r="G229" s="3">
        <v>1074</v>
      </c>
      <c r="H229" s="3">
        <v>37</v>
      </c>
      <c r="I229" s="3">
        <v>518</v>
      </c>
      <c r="J229" s="3">
        <v>193</v>
      </c>
      <c r="K229" s="3">
        <v>92</v>
      </c>
      <c r="L229" s="3">
        <v>129</v>
      </c>
      <c r="M229">
        <v>1</v>
      </c>
      <c r="N229">
        <v>5</v>
      </c>
      <c r="O229">
        <v>6</v>
      </c>
      <c r="P229">
        <v>7</v>
      </c>
      <c r="Q229">
        <v>2</v>
      </c>
      <c r="R229">
        <v>0</v>
      </c>
      <c r="S229">
        <v>0</v>
      </c>
      <c r="T229">
        <v>1</v>
      </c>
      <c r="U229">
        <v>1</v>
      </c>
      <c r="V229">
        <v>0</v>
      </c>
      <c r="W229">
        <v>0</v>
      </c>
      <c r="X229">
        <v>3</v>
      </c>
      <c r="Y229">
        <v>11</v>
      </c>
      <c r="Z229">
        <v>1</v>
      </c>
      <c r="AA229">
        <v>45</v>
      </c>
      <c r="AB229">
        <v>2693</v>
      </c>
      <c r="AC229">
        <v>0</v>
      </c>
      <c r="AD229">
        <v>1</v>
      </c>
      <c r="AE229">
        <v>0</v>
      </c>
      <c r="AF229">
        <v>0</v>
      </c>
      <c r="AG229">
        <v>0</v>
      </c>
      <c r="AH229">
        <v>0</v>
      </c>
      <c r="AI229">
        <v>0</v>
      </c>
      <c r="AJ229">
        <v>0</v>
      </c>
      <c r="AK229">
        <v>0</v>
      </c>
      <c r="AL229">
        <v>1</v>
      </c>
      <c r="AM229" s="3">
        <f>SUM(tbl_Data[[#This Row],[Amt_Wines]:[Amt_GoldProds]])</f>
        <v>2043</v>
      </c>
      <c r="AN229" s="3">
        <v>1785</v>
      </c>
      <c r="AO229">
        <v>2</v>
      </c>
      <c r="AP229" t="str" cm="1">
        <f t="array" ref="AP229">_xlfn.IFS(tbl_Data[[#This Row],[marital_Divorced]]=1,"Divorced",tbl_Data[[#This Row],[marital_Married]]=1,"Married",tbl_Data[[#This Row],[marital_Single]]=1,"Single",tbl_Data[[#This Row],[marital_Together]]=1,"Together",tbl_Data[[#This Row],[marital_Widow]]=1,"Widowed")</f>
        <v>Married</v>
      </c>
      <c r="AQ229" s="3" t="str">
        <f>IF(tbl_Data[[#This Row],[Marital Status]]=tbl_Data[[#Headers],[Single]],tbl_Data[[#This Row],[Amt_Wines]],"")</f>
        <v/>
      </c>
      <c r="AR229" s="3" t="str">
        <f>IF(tbl_Data[[#This Row],[Marital Status]]=tbl_Data[[#Headers],[Together]],tbl_Data[[#This Row],[Amt_Wines]],"")</f>
        <v/>
      </c>
      <c r="AS229" s="3">
        <f>IF(tbl_Data[[#This Row],[Marital Status]]=tbl_Data[[#Headers],[Married]],tbl_Data[[#This Row],[Amt_Wines]],"")</f>
        <v>1074</v>
      </c>
      <c r="AT229" s="3" t="str">
        <f>IF(tbl_Data[[#This Row],[Marital Status]]=tbl_Data[[#Headers],[Widow]],tbl_Data[[#This Row],[Amt_Wines]],"")</f>
        <v/>
      </c>
      <c r="AU229" s="3" t="str">
        <f>IF(tbl_Data[[#This Row],[Marital Status]]=tbl_Data[[#Headers],[Divorced]],tbl_Data[[#This Row],[Amt_Wines]],"")</f>
        <v/>
      </c>
    </row>
    <row r="230" spans="1:47" x14ac:dyDescent="0.45">
      <c r="A230" t="s">
        <v>194</v>
      </c>
      <c r="B230" s="3">
        <v>92491</v>
      </c>
      <c r="C230">
        <v>0</v>
      </c>
      <c r="D230">
        <v>0</v>
      </c>
      <c r="E230">
        <f t="shared" si="3"/>
        <v>0</v>
      </c>
      <c r="F230">
        <v>71</v>
      </c>
      <c r="G230" s="3">
        <v>979</v>
      </c>
      <c r="H230" s="3">
        <v>44</v>
      </c>
      <c r="I230" s="3">
        <v>935</v>
      </c>
      <c r="J230" s="3">
        <v>29</v>
      </c>
      <c r="K230" s="3">
        <v>25</v>
      </c>
      <c r="L230" s="3">
        <v>22</v>
      </c>
      <c r="M230">
        <v>1</v>
      </c>
      <c r="N230">
        <v>7</v>
      </c>
      <c r="O230">
        <v>5</v>
      </c>
      <c r="P230">
        <v>12</v>
      </c>
      <c r="Q230">
        <v>3</v>
      </c>
      <c r="R230">
        <v>0</v>
      </c>
      <c r="S230">
        <v>1</v>
      </c>
      <c r="T230">
        <v>1</v>
      </c>
      <c r="U230">
        <v>1</v>
      </c>
      <c r="V230">
        <v>0</v>
      </c>
      <c r="W230">
        <v>0</v>
      </c>
      <c r="X230">
        <v>3</v>
      </c>
      <c r="Y230">
        <v>11</v>
      </c>
      <c r="Z230">
        <v>1</v>
      </c>
      <c r="AA230">
        <v>37</v>
      </c>
      <c r="AB230">
        <v>2583</v>
      </c>
      <c r="AC230">
        <v>0</v>
      </c>
      <c r="AD230">
        <v>1</v>
      </c>
      <c r="AE230">
        <v>0</v>
      </c>
      <c r="AF230">
        <v>0</v>
      </c>
      <c r="AG230">
        <v>0</v>
      </c>
      <c r="AH230">
        <v>0</v>
      </c>
      <c r="AI230">
        <v>0</v>
      </c>
      <c r="AJ230">
        <v>0</v>
      </c>
      <c r="AK230">
        <v>0</v>
      </c>
      <c r="AL230">
        <v>1</v>
      </c>
      <c r="AM230" s="3">
        <f>SUM(tbl_Data[[#This Row],[Amt_Wines]:[Amt_GoldProds]])</f>
        <v>2034</v>
      </c>
      <c r="AN230" s="3">
        <v>1990</v>
      </c>
      <c r="AO230">
        <v>3</v>
      </c>
      <c r="AP230" t="str" cm="1">
        <f t="array" ref="AP230">_xlfn.IFS(tbl_Data[[#This Row],[marital_Divorced]]=1,"Divorced",tbl_Data[[#This Row],[marital_Married]]=1,"Married",tbl_Data[[#This Row],[marital_Single]]=1,"Single",tbl_Data[[#This Row],[marital_Together]]=1,"Together",tbl_Data[[#This Row],[marital_Widow]]=1,"Widowed")</f>
        <v>Married</v>
      </c>
      <c r="AQ230" s="3" t="str">
        <f>IF(tbl_Data[[#This Row],[Marital Status]]=tbl_Data[[#Headers],[Single]],tbl_Data[[#This Row],[Amt_Wines]],"")</f>
        <v/>
      </c>
      <c r="AR230" s="3" t="str">
        <f>IF(tbl_Data[[#This Row],[Marital Status]]=tbl_Data[[#Headers],[Together]],tbl_Data[[#This Row],[Amt_Wines]],"")</f>
        <v/>
      </c>
      <c r="AS230" s="3">
        <f>IF(tbl_Data[[#This Row],[Marital Status]]=tbl_Data[[#Headers],[Married]],tbl_Data[[#This Row],[Amt_Wines]],"")</f>
        <v>979</v>
      </c>
      <c r="AT230" s="3" t="str">
        <f>IF(tbl_Data[[#This Row],[Marital Status]]=tbl_Data[[#Headers],[Widow]],tbl_Data[[#This Row],[Amt_Wines]],"")</f>
        <v/>
      </c>
      <c r="AU230" s="3" t="str">
        <f>IF(tbl_Data[[#This Row],[Marital Status]]=tbl_Data[[#Headers],[Divorced]],tbl_Data[[#This Row],[Amt_Wines]],"")</f>
        <v/>
      </c>
    </row>
    <row r="231" spans="1:47" x14ac:dyDescent="0.45">
      <c r="A231" t="s">
        <v>203</v>
      </c>
      <c r="B231" s="3">
        <v>85844</v>
      </c>
      <c r="C231">
        <v>0</v>
      </c>
      <c r="D231">
        <v>0</v>
      </c>
      <c r="E231">
        <f t="shared" si="3"/>
        <v>0</v>
      </c>
      <c r="F231">
        <v>62</v>
      </c>
      <c r="G231" s="3">
        <v>938</v>
      </c>
      <c r="H231" s="3">
        <v>19</v>
      </c>
      <c r="I231" s="3">
        <v>843</v>
      </c>
      <c r="J231" s="3">
        <v>25</v>
      </c>
      <c r="K231" s="3">
        <v>95</v>
      </c>
      <c r="L231" s="3">
        <v>38</v>
      </c>
      <c r="M231">
        <v>1</v>
      </c>
      <c r="N231">
        <v>6</v>
      </c>
      <c r="O231">
        <v>6</v>
      </c>
      <c r="P231">
        <v>7</v>
      </c>
      <c r="Q231">
        <v>2</v>
      </c>
      <c r="R231">
        <v>0</v>
      </c>
      <c r="S231">
        <v>0</v>
      </c>
      <c r="T231">
        <v>1</v>
      </c>
      <c r="U231">
        <v>0</v>
      </c>
      <c r="V231">
        <v>0</v>
      </c>
      <c r="W231">
        <v>0</v>
      </c>
      <c r="X231">
        <v>3</v>
      </c>
      <c r="Y231">
        <v>11</v>
      </c>
      <c r="Z231">
        <v>0</v>
      </c>
      <c r="AA231">
        <v>47</v>
      </c>
      <c r="AB231">
        <v>2190</v>
      </c>
      <c r="AC231">
        <v>0</v>
      </c>
      <c r="AD231">
        <v>1</v>
      </c>
      <c r="AE231">
        <v>0</v>
      </c>
      <c r="AF231">
        <v>0</v>
      </c>
      <c r="AG231">
        <v>0</v>
      </c>
      <c r="AH231">
        <v>0</v>
      </c>
      <c r="AI231">
        <v>0</v>
      </c>
      <c r="AJ231">
        <v>0</v>
      </c>
      <c r="AK231">
        <v>0</v>
      </c>
      <c r="AL231">
        <v>1</v>
      </c>
      <c r="AM231" s="3">
        <f>SUM(tbl_Data[[#This Row],[Amt_Wines]:[Amt_GoldProds]])</f>
        <v>1958</v>
      </c>
      <c r="AN231" s="3">
        <v>1882</v>
      </c>
      <c r="AO231">
        <v>1</v>
      </c>
      <c r="AP231" t="str" cm="1">
        <f t="array" ref="AP231">_xlfn.IFS(tbl_Data[[#This Row],[marital_Divorced]]=1,"Divorced",tbl_Data[[#This Row],[marital_Married]]=1,"Married",tbl_Data[[#This Row],[marital_Single]]=1,"Single",tbl_Data[[#This Row],[marital_Together]]=1,"Together",tbl_Data[[#This Row],[marital_Widow]]=1,"Widowed")</f>
        <v>Married</v>
      </c>
      <c r="AQ231" s="3" t="str">
        <f>IF(tbl_Data[[#This Row],[Marital Status]]=tbl_Data[[#Headers],[Single]],tbl_Data[[#This Row],[Amt_Wines]],"")</f>
        <v/>
      </c>
      <c r="AR231" s="3" t="str">
        <f>IF(tbl_Data[[#This Row],[Marital Status]]=tbl_Data[[#Headers],[Together]],tbl_Data[[#This Row],[Amt_Wines]],"")</f>
        <v/>
      </c>
      <c r="AS231" s="3">
        <f>IF(tbl_Data[[#This Row],[Marital Status]]=tbl_Data[[#Headers],[Married]],tbl_Data[[#This Row],[Amt_Wines]],"")</f>
        <v>938</v>
      </c>
      <c r="AT231" s="3" t="str">
        <f>IF(tbl_Data[[#This Row],[Marital Status]]=tbl_Data[[#Headers],[Widow]],tbl_Data[[#This Row],[Amt_Wines]],"")</f>
        <v/>
      </c>
      <c r="AU231" s="3" t="str">
        <f>IF(tbl_Data[[#This Row],[Marital Status]]=tbl_Data[[#Headers],[Divorced]],tbl_Data[[#This Row],[Amt_Wines]],"")</f>
        <v/>
      </c>
    </row>
    <row r="232" spans="1:47" x14ac:dyDescent="0.45">
      <c r="A232" t="s">
        <v>208</v>
      </c>
      <c r="B232" s="3">
        <v>72190</v>
      </c>
      <c r="C232">
        <v>0</v>
      </c>
      <c r="D232">
        <v>0</v>
      </c>
      <c r="E232">
        <f t="shared" si="3"/>
        <v>0</v>
      </c>
      <c r="F232">
        <v>79</v>
      </c>
      <c r="G232" s="3">
        <v>597</v>
      </c>
      <c r="H232" s="3">
        <v>166</v>
      </c>
      <c r="I232" s="3">
        <v>597</v>
      </c>
      <c r="J232" s="3">
        <v>172</v>
      </c>
      <c r="K232" s="3">
        <v>166</v>
      </c>
      <c r="L232" s="3">
        <v>249</v>
      </c>
      <c r="M232">
        <v>1</v>
      </c>
      <c r="N232">
        <v>5</v>
      </c>
      <c r="O232">
        <v>6</v>
      </c>
      <c r="P232">
        <v>4</v>
      </c>
      <c r="Q232">
        <v>3</v>
      </c>
      <c r="R232">
        <v>0</v>
      </c>
      <c r="S232">
        <v>0</v>
      </c>
      <c r="T232">
        <v>0</v>
      </c>
      <c r="U232">
        <v>0</v>
      </c>
      <c r="V232">
        <v>0</v>
      </c>
      <c r="W232">
        <v>0</v>
      </c>
      <c r="X232">
        <v>3</v>
      </c>
      <c r="Y232">
        <v>11</v>
      </c>
      <c r="Z232">
        <v>0</v>
      </c>
      <c r="AA232">
        <v>55</v>
      </c>
      <c r="AB232">
        <v>2660</v>
      </c>
      <c r="AC232">
        <v>0</v>
      </c>
      <c r="AD232">
        <v>1</v>
      </c>
      <c r="AE232">
        <v>0</v>
      </c>
      <c r="AF232">
        <v>0</v>
      </c>
      <c r="AG232">
        <v>0</v>
      </c>
      <c r="AH232">
        <v>0</v>
      </c>
      <c r="AI232">
        <v>0</v>
      </c>
      <c r="AJ232">
        <v>1</v>
      </c>
      <c r="AK232">
        <v>0</v>
      </c>
      <c r="AL232">
        <v>0</v>
      </c>
      <c r="AM232" s="3">
        <f>SUM(tbl_Data[[#This Row],[Amt_Wines]:[Amt_GoldProds]])</f>
        <v>1947</v>
      </c>
      <c r="AN232" s="3">
        <v>1449</v>
      </c>
      <c r="AO232">
        <v>0</v>
      </c>
      <c r="AP232" t="str" cm="1">
        <f t="array" ref="AP232">_xlfn.IFS(tbl_Data[[#This Row],[marital_Divorced]]=1,"Divorced",tbl_Data[[#This Row],[marital_Married]]=1,"Married",tbl_Data[[#This Row],[marital_Single]]=1,"Single",tbl_Data[[#This Row],[marital_Together]]=1,"Together",tbl_Data[[#This Row],[marital_Widow]]=1,"Widowed")</f>
        <v>Married</v>
      </c>
      <c r="AQ232" s="3" t="str">
        <f>IF(tbl_Data[[#This Row],[Marital Status]]=tbl_Data[[#Headers],[Single]],tbl_Data[[#This Row],[Amt_Wines]],"")</f>
        <v/>
      </c>
      <c r="AR232" s="3" t="str">
        <f>IF(tbl_Data[[#This Row],[Marital Status]]=tbl_Data[[#Headers],[Together]],tbl_Data[[#This Row],[Amt_Wines]],"")</f>
        <v/>
      </c>
      <c r="AS232" s="3">
        <f>IF(tbl_Data[[#This Row],[Marital Status]]=tbl_Data[[#Headers],[Married]],tbl_Data[[#This Row],[Amt_Wines]],"")</f>
        <v>597</v>
      </c>
      <c r="AT232" s="3" t="str">
        <f>IF(tbl_Data[[#This Row],[Marital Status]]=tbl_Data[[#Headers],[Widow]],tbl_Data[[#This Row],[Amt_Wines]],"")</f>
        <v/>
      </c>
      <c r="AU232" s="3" t="str">
        <f>IF(tbl_Data[[#This Row],[Marital Status]]=tbl_Data[[#Headers],[Divorced]],tbl_Data[[#This Row],[Amt_Wines]],"")</f>
        <v/>
      </c>
    </row>
    <row r="233" spans="1:47" x14ac:dyDescent="0.45">
      <c r="A233" t="s">
        <v>217</v>
      </c>
      <c r="B233" s="3">
        <v>84169</v>
      </c>
      <c r="C233">
        <v>0</v>
      </c>
      <c r="D233">
        <v>0</v>
      </c>
      <c r="E233">
        <f t="shared" si="3"/>
        <v>0</v>
      </c>
      <c r="F233">
        <v>9</v>
      </c>
      <c r="G233" s="3">
        <v>1478</v>
      </c>
      <c r="H233" s="3">
        <v>19</v>
      </c>
      <c r="I233" s="3">
        <v>403</v>
      </c>
      <c r="J233" s="3">
        <v>0</v>
      </c>
      <c r="K233" s="3">
        <v>19</v>
      </c>
      <c r="L233" s="3">
        <v>0</v>
      </c>
      <c r="M233">
        <v>1</v>
      </c>
      <c r="N233">
        <v>7</v>
      </c>
      <c r="O233">
        <v>6</v>
      </c>
      <c r="P233">
        <v>6</v>
      </c>
      <c r="Q233">
        <v>3</v>
      </c>
      <c r="R233">
        <v>0</v>
      </c>
      <c r="S233">
        <v>1</v>
      </c>
      <c r="T233">
        <v>1</v>
      </c>
      <c r="U233">
        <v>0</v>
      </c>
      <c r="V233">
        <v>0</v>
      </c>
      <c r="W233">
        <v>0</v>
      </c>
      <c r="X233">
        <v>3</v>
      </c>
      <c r="Y233">
        <v>11</v>
      </c>
      <c r="Z233">
        <v>1</v>
      </c>
      <c r="AA233">
        <v>38</v>
      </c>
      <c r="AB233">
        <v>2485</v>
      </c>
      <c r="AC233">
        <v>0</v>
      </c>
      <c r="AD233">
        <v>1</v>
      </c>
      <c r="AE233">
        <v>0</v>
      </c>
      <c r="AF233">
        <v>0</v>
      </c>
      <c r="AG233">
        <v>0</v>
      </c>
      <c r="AH233">
        <v>0</v>
      </c>
      <c r="AI233">
        <v>0</v>
      </c>
      <c r="AJ233">
        <v>0</v>
      </c>
      <c r="AK233">
        <v>0</v>
      </c>
      <c r="AL233">
        <v>1</v>
      </c>
      <c r="AM233" s="3">
        <f>SUM(tbl_Data[[#This Row],[Amt_Wines]:[Amt_GoldProds]])</f>
        <v>1919</v>
      </c>
      <c r="AN233" s="3">
        <v>1919</v>
      </c>
      <c r="AO233">
        <v>2</v>
      </c>
      <c r="AP233" t="str" cm="1">
        <f t="array" ref="AP233">_xlfn.IFS(tbl_Data[[#This Row],[marital_Divorced]]=1,"Divorced",tbl_Data[[#This Row],[marital_Married]]=1,"Married",tbl_Data[[#This Row],[marital_Single]]=1,"Single",tbl_Data[[#This Row],[marital_Together]]=1,"Together",tbl_Data[[#This Row],[marital_Widow]]=1,"Widowed")</f>
        <v>Married</v>
      </c>
      <c r="AQ233" s="3" t="str">
        <f>IF(tbl_Data[[#This Row],[Marital Status]]=tbl_Data[[#Headers],[Single]],tbl_Data[[#This Row],[Amt_Wines]],"")</f>
        <v/>
      </c>
      <c r="AR233" s="3" t="str">
        <f>IF(tbl_Data[[#This Row],[Marital Status]]=tbl_Data[[#Headers],[Together]],tbl_Data[[#This Row],[Amt_Wines]],"")</f>
        <v/>
      </c>
      <c r="AS233" s="3">
        <f>IF(tbl_Data[[#This Row],[Marital Status]]=tbl_Data[[#Headers],[Married]],tbl_Data[[#This Row],[Amt_Wines]],"")</f>
        <v>1478</v>
      </c>
      <c r="AT233" s="3" t="str">
        <f>IF(tbl_Data[[#This Row],[Marital Status]]=tbl_Data[[#Headers],[Widow]],tbl_Data[[#This Row],[Amt_Wines]],"")</f>
        <v/>
      </c>
      <c r="AU233" s="3" t="str">
        <f>IF(tbl_Data[[#This Row],[Marital Status]]=tbl_Data[[#Headers],[Divorced]],tbl_Data[[#This Row],[Amt_Wines]],"")</f>
        <v/>
      </c>
    </row>
    <row r="234" spans="1:47" x14ac:dyDescent="0.45">
      <c r="A234" t="s">
        <v>218</v>
      </c>
      <c r="B234" s="3">
        <v>82497</v>
      </c>
      <c r="C234">
        <v>0</v>
      </c>
      <c r="D234">
        <v>0</v>
      </c>
      <c r="E234">
        <f t="shared" si="3"/>
        <v>0</v>
      </c>
      <c r="F234">
        <v>32</v>
      </c>
      <c r="G234" s="3">
        <v>777</v>
      </c>
      <c r="H234" s="3">
        <v>129</v>
      </c>
      <c r="I234" s="3">
        <v>573</v>
      </c>
      <c r="J234" s="3">
        <v>216</v>
      </c>
      <c r="K234" s="3">
        <v>21</v>
      </c>
      <c r="L234" s="3">
        <v>203</v>
      </c>
      <c r="M234">
        <v>1</v>
      </c>
      <c r="N234">
        <v>2</v>
      </c>
      <c r="O234">
        <v>7</v>
      </c>
      <c r="P234">
        <v>9</v>
      </c>
      <c r="Q234">
        <v>4</v>
      </c>
      <c r="R234">
        <v>0</v>
      </c>
      <c r="S234">
        <v>0</v>
      </c>
      <c r="T234">
        <v>1</v>
      </c>
      <c r="U234">
        <v>0</v>
      </c>
      <c r="V234">
        <v>0</v>
      </c>
      <c r="W234">
        <v>0</v>
      </c>
      <c r="X234">
        <v>3</v>
      </c>
      <c r="Y234">
        <v>11</v>
      </c>
      <c r="Z234">
        <v>0</v>
      </c>
      <c r="AA234">
        <v>40</v>
      </c>
      <c r="AB234">
        <v>2765</v>
      </c>
      <c r="AC234">
        <v>0</v>
      </c>
      <c r="AD234">
        <v>1</v>
      </c>
      <c r="AE234">
        <v>0</v>
      </c>
      <c r="AF234">
        <v>0</v>
      </c>
      <c r="AG234">
        <v>0</v>
      </c>
      <c r="AH234">
        <v>0</v>
      </c>
      <c r="AI234">
        <v>0</v>
      </c>
      <c r="AJ234">
        <v>1</v>
      </c>
      <c r="AK234">
        <v>0</v>
      </c>
      <c r="AL234">
        <v>0</v>
      </c>
      <c r="AM234" s="3">
        <f>SUM(tbl_Data[[#This Row],[Amt_Wines]:[Amt_GoldProds]])</f>
        <v>1919</v>
      </c>
      <c r="AN234" s="3">
        <v>1513</v>
      </c>
      <c r="AO234">
        <v>1</v>
      </c>
      <c r="AP234" t="str" cm="1">
        <f t="array" ref="AP234">_xlfn.IFS(tbl_Data[[#This Row],[marital_Divorced]]=1,"Divorced",tbl_Data[[#This Row],[marital_Married]]=1,"Married",tbl_Data[[#This Row],[marital_Single]]=1,"Single",tbl_Data[[#This Row],[marital_Together]]=1,"Together",tbl_Data[[#This Row],[marital_Widow]]=1,"Widowed")</f>
        <v>Married</v>
      </c>
      <c r="AQ234" s="3" t="str">
        <f>IF(tbl_Data[[#This Row],[Marital Status]]=tbl_Data[[#Headers],[Single]],tbl_Data[[#This Row],[Amt_Wines]],"")</f>
        <v/>
      </c>
      <c r="AR234" s="3" t="str">
        <f>IF(tbl_Data[[#This Row],[Marital Status]]=tbl_Data[[#Headers],[Together]],tbl_Data[[#This Row],[Amt_Wines]],"")</f>
        <v/>
      </c>
      <c r="AS234" s="3">
        <f>IF(tbl_Data[[#This Row],[Marital Status]]=tbl_Data[[#Headers],[Married]],tbl_Data[[#This Row],[Amt_Wines]],"")</f>
        <v>777</v>
      </c>
      <c r="AT234" s="3" t="str">
        <f>IF(tbl_Data[[#This Row],[Marital Status]]=tbl_Data[[#Headers],[Widow]],tbl_Data[[#This Row],[Amt_Wines]],"")</f>
        <v/>
      </c>
      <c r="AU234" s="3" t="str">
        <f>IF(tbl_Data[[#This Row],[Marital Status]]=tbl_Data[[#Headers],[Divorced]],tbl_Data[[#This Row],[Amt_Wines]],"")</f>
        <v/>
      </c>
    </row>
    <row r="235" spans="1:47" x14ac:dyDescent="0.45">
      <c r="A235" t="s">
        <v>221</v>
      </c>
      <c r="B235" s="3">
        <v>76998</v>
      </c>
      <c r="C235">
        <v>0</v>
      </c>
      <c r="D235">
        <v>1</v>
      </c>
      <c r="E235">
        <f t="shared" si="3"/>
        <v>1</v>
      </c>
      <c r="F235">
        <v>85</v>
      </c>
      <c r="G235" s="3">
        <v>1449</v>
      </c>
      <c r="H235" s="3">
        <v>89</v>
      </c>
      <c r="I235" s="3">
        <v>161</v>
      </c>
      <c r="J235" s="3">
        <v>69</v>
      </c>
      <c r="K235" s="3">
        <v>35</v>
      </c>
      <c r="L235" s="3">
        <v>107</v>
      </c>
      <c r="M235">
        <v>2</v>
      </c>
      <c r="N235">
        <v>11</v>
      </c>
      <c r="O235">
        <v>8</v>
      </c>
      <c r="P235">
        <v>8</v>
      </c>
      <c r="Q235">
        <v>6</v>
      </c>
      <c r="R235">
        <v>0</v>
      </c>
      <c r="S235">
        <v>0</v>
      </c>
      <c r="T235">
        <v>1</v>
      </c>
      <c r="U235">
        <v>0</v>
      </c>
      <c r="V235">
        <v>0</v>
      </c>
      <c r="W235">
        <v>0</v>
      </c>
      <c r="X235">
        <v>3</v>
      </c>
      <c r="Y235">
        <v>11</v>
      </c>
      <c r="Z235">
        <v>0</v>
      </c>
      <c r="AA235">
        <v>65</v>
      </c>
      <c r="AB235">
        <v>2693</v>
      </c>
      <c r="AC235">
        <v>0</v>
      </c>
      <c r="AD235">
        <v>1</v>
      </c>
      <c r="AE235">
        <v>0</v>
      </c>
      <c r="AF235">
        <v>0</v>
      </c>
      <c r="AG235">
        <v>0</v>
      </c>
      <c r="AH235">
        <v>0</v>
      </c>
      <c r="AI235">
        <v>0</v>
      </c>
      <c r="AJ235">
        <v>1</v>
      </c>
      <c r="AK235">
        <v>0</v>
      </c>
      <c r="AL235">
        <v>0</v>
      </c>
      <c r="AM235" s="3">
        <f>SUM(tbl_Data[[#This Row],[Amt_Wines]:[Amt_GoldProds]])</f>
        <v>1910</v>
      </c>
      <c r="AN235" s="3">
        <v>1696</v>
      </c>
      <c r="AO235">
        <v>1</v>
      </c>
      <c r="AP235" t="str" cm="1">
        <f t="array" ref="AP235">_xlfn.IFS(tbl_Data[[#This Row],[marital_Divorced]]=1,"Divorced",tbl_Data[[#This Row],[marital_Married]]=1,"Married",tbl_Data[[#This Row],[marital_Single]]=1,"Single",tbl_Data[[#This Row],[marital_Together]]=1,"Together",tbl_Data[[#This Row],[marital_Widow]]=1,"Widowed")</f>
        <v>Married</v>
      </c>
      <c r="AQ235" s="3" t="str">
        <f>IF(tbl_Data[[#This Row],[Marital Status]]=tbl_Data[[#Headers],[Single]],tbl_Data[[#This Row],[Amt_Wines]],"")</f>
        <v/>
      </c>
      <c r="AR235" s="3" t="str">
        <f>IF(tbl_Data[[#This Row],[Marital Status]]=tbl_Data[[#Headers],[Together]],tbl_Data[[#This Row],[Amt_Wines]],"")</f>
        <v/>
      </c>
      <c r="AS235" s="3">
        <f>IF(tbl_Data[[#This Row],[Marital Status]]=tbl_Data[[#Headers],[Married]],tbl_Data[[#This Row],[Amt_Wines]],"")</f>
        <v>1449</v>
      </c>
      <c r="AT235" s="3" t="str">
        <f>IF(tbl_Data[[#This Row],[Marital Status]]=tbl_Data[[#Headers],[Widow]],tbl_Data[[#This Row],[Amt_Wines]],"")</f>
        <v/>
      </c>
      <c r="AU235" s="3" t="str">
        <f>IF(tbl_Data[[#This Row],[Marital Status]]=tbl_Data[[#Headers],[Divorced]],tbl_Data[[#This Row],[Amt_Wines]],"")</f>
        <v/>
      </c>
    </row>
    <row r="236" spans="1:47" x14ac:dyDescent="0.45">
      <c r="A236" t="s">
        <v>222</v>
      </c>
      <c r="B236" s="3">
        <v>82170</v>
      </c>
      <c r="C236">
        <v>0</v>
      </c>
      <c r="D236">
        <v>0</v>
      </c>
      <c r="E236">
        <f t="shared" si="3"/>
        <v>0</v>
      </c>
      <c r="F236">
        <v>13</v>
      </c>
      <c r="G236" s="3">
        <v>1023</v>
      </c>
      <c r="H236" s="3">
        <v>93</v>
      </c>
      <c r="I236" s="3">
        <v>651</v>
      </c>
      <c r="J236" s="3">
        <v>49</v>
      </c>
      <c r="K236" s="3">
        <v>55</v>
      </c>
      <c r="L236" s="3">
        <v>37</v>
      </c>
      <c r="M236">
        <v>1</v>
      </c>
      <c r="N236">
        <v>5</v>
      </c>
      <c r="O236">
        <v>6</v>
      </c>
      <c r="P236">
        <v>7</v>
      </c>
      <c r="Q236">
        <v>2</v>
      </c>
      <c r="R236">
        <v>0</v>
      </c>
      <c r="S236">
        <v>0</v>
      </c>
      <c r="T236">
        <v>0</v>
      </c>
      <c r="U236">
        <v>0</v>
      </c>
      <c r="V236">
        <v>0</v>
      </c>
      <c r="W236">
        <v>0</v>
      </c>
      <c r="X236">
        <v>3</v>
      </c>
      <c r="Y236">
        <v>11</v>
      </c>
      <c r="Z236">
        <v>0</v>
      </c>
      <c r="AA236">
        <v>42</v>
      </c>
      <c r="AB236">
        <v>2375</v>
      </c>
      <c r="AC236">
        <v>0</v>
      </c>
      <c r="AD236">
        <v>1</v>
      </c>
      <c r="AE236">
        <v>0</v>
      </c>
      <c r="AF236">
        <v>0</v>
      </c>
      <c r="AG236">
        <v>0</v>
      </c>
      <c r="AH236">
        <v>0</v>
      </c>
      <c r="AI236">
        <v>0</v>
      </c>
      <c r="AJ236">
        <v>0</v>
      </c>
      <c r="AK236">
        <v>0</v>
      </c>
      <c r="AL236">
        <v>1</v>
      </c>
      <c r="AM236" s="3">
        <f>SUM(tbl_Data[[#This Row],[Amt_Wines]:[Amt_GoldProds]])</f>
        <v>1908</v>
      </c>
      <c r="AN236" s="3">
        <v>1834</v>
      </c>
      <c r="AO236">
        <v>0</v>
      </c>
      <c r="AP236" t="str" cm="1">
        <f t="array" ref="AP236">_xlfn.IFS(tbl_Data[[#This Row],[marital_Divorced]]=1,"Divorced",tbl_Data[[#This Row],[marital_Married]]=1,"Married",tbl_Data[[#This Row],[marital_Single]]=1,"Single",tbl_Data[[#This Row],[marital_Together]]=1,"Together",tbl_Data[[#This Row],[marital_Widow]]=1,"Widowed")</f>
        <v>Married</v>
      </c>
      <c r="AQ236" s="3" t="str">
        <f>IF(tbl_Data[[#This Row],[Marital Status]]=tbl_Data[[#Headers],[Single]],tbl_Data[[#This Row],[Amt_Wines]],"")</f>
        <v/>
      </c>
      <c r="AR236" s="3" t="str">
        <f>IF(tbl_Data[[#This Row],[Marital Status]]=tbl_Data[[#Headers],[Together]],tbl_Data[[#This Row],[Amt_Wines]],"")</f>
        <v/>
      </c>
      <c r="AS236" s="3">
        <f>IF(tbl_Data[[#This Row],[Marital Status]]=tbl_Data[[#Headers],[Married]],tbl_Data[[#This Row],[Amt_Wines]],"")</f>
        <v>1023</v>
      </c>
      <c r="AT236" s="3" t="str">
        <f>IF(tbl_Data[[#This Row],[Marital Status]]=tbl_Data[[#Headers],[Widow]],tbl_Data[[#This Row],[Amt_Wines]],"")</f>
        <v/>
      </c>
      <c r="AU236" s="3" t="str">
        <f>IF(tbl_Data[[#This Row],[Marital Status]]=tbl_Data[[#Headers],[Divorced]],tbl_Data[[#This Row],[Amt_Wines]],"")</f>
        <v/>
      </c>
    </row>
    <row r="237" spans="1:47" x14ac:dyDescent="0.45">
      <c r="A237" t="s">
        <v>223</v>
      </c>
      <c r="B237" s="3">
        <v>80184</v>
      </c>
      <c r="C237">
        <v>0</v>
      </c>
      <c r="D237">
        <v>0</v>
      </c>
      <c r="E237">
        <f t="shared" si="3"/>
        <v>0</v>
      </c>
      <c r="F237">
        <v>19</v>
      </c>
      <c r="G237" s="3">
        <v>1035</v>
      </c>
      <c r="H237" s="3">
        <v>134</v>
      </c>
      <c r="I237" s="3">
        <v>670</v>
      </c>
      <c r="J237" s="3">
        <v>25</v>
      </c>
      <c r="K237" s="3">
        <v>38</v>
      </c>
      <c r="L237" s="3">
        <v>0</v>
      </c>
      <c r="M237">
        <v>1</v>
      </c>
      <c r="N237">
        <v>6</v>
      </c>
      <c r="O237">
        <v>3</v>
      </c>
      <c r="P237">
        <v>10</v>
      </c>
      <c r="Q237">
        <v>3</v>
      </c>
      <c r="R237">
        <v>0</v>
      </c>
      <c r="S237">
        <v>0</v>
      </c>
      <c r="T237">
        <v>1</v>
      </c>
      <c r="U237">
        <v>1</v>
      </c>
      <c r="V237">
        <v>0</v>
      </c>
      <c r="W237">
        <v>0</v>
      </c>
      <c r="X237">
        <v>3</v>
      </c>
      <c r="Y237">
        <v>11</v>
      </c>
      <c r="Z237">
        <v>0</v>
      </c>
      <c r="AA237">
        <v>76</v>
      </c>
      <c r="AB237">
        <v>2279</v>
      </c>
      <c r="AC237">
        <v>0</v>
      </c>
      <c r="AD237">
        <v>1</v>
      </c>
      <c r="AE237">
        <v>0</v>
      </c>
      <c r="AF237">
        <v>0</v>
      </c>
      <c r="AG237">
        <v>0</v>
      </c>
      <c r="AH237">
        <v>0</v>
      </c>
      <c r="AI237">
        <v>0</v>
      </c>
      <c r="AJ237">
        <v>0</v>
      </c>
      <c r="AK237">
        <v>1</v>
      </c>
      <c r="AL237">
        <v>0</v>
      </c>
      <c r="AM237" s="3">
        <f>SUM(tbl_Data[[#This Row],[Amt_Wines]:[Amt_GoldProds]])</f>
        <v>1902</v>
      </c>
      <c r="AN237" s="3">
        <v>1902</v>
      </c>
      <c r="AO237">
        <v>2</v>
      </c>
      <c r="AP237" t="str" cm="1">
        <f t="array" ref="AP237">_xlfn.IFS(tbl_Data[[#This Row],[marital_Divorced]]=1,"Divorced",tbl_Data[[#This Row],[marital_Married]]=1,"Married",tbl_Data[[#This Row],[marital_Single]]=1,"Single",tbl_Data[[#This Row],[marital_Together]]=1,"Together",tbl_Data[[#This Row],[marital_Widow]]=1,"Widowed")</f>
        <v>Married</v>
      </c>
      <c r="AQ237" s="3" t="str">
        <f>IF(tbl_Data[[#This Row],[Marital Status]]=tbl_Data[[#Headers],[Single]],tbl_Data[[#This Row],[Amt_Wines]],"")</f>
        <v/>
      </c>
      <c r="AR237" s="3" t="str">
        <f>IF(tbl_Data[[#This Row],[Marital Status]]=tbl_Data[[#Headers],[Together]],tbl_Data[[#This Row],[Amt_Wines]],"")</f>
        <v/>
      </c>
      <c r="AS237" s="3">
        <f>IF(tbl_Data[[#This Row],[Marital Status]]=tbl_Data[[#Headers],[Married]],tbl_Data[[#This Row],[Amt_Wines]],"")</f>
        <v>1035</v>
      </c>
      <c r="AT237" s="3" t="str">
        <f>IF(tbl_Data[[#This Row],[Marital Status]]=tbl_Data[[#Headers],[Widow]],tbl_Data[[#This Row],[Amt_Wines]],"")</f>
        <v/>
      </c>
      <c r="AU237" s="3" t="str">
        <f>IF(tbl_Data[[#This Row],[Marital Status]]=tbl_Data[[#Headers],[Divorced]],tbl_Data[[#This Row],[Amt_Wines]],"")</f>
        <v/>
      </c>
    </row>
    <row r="238" spans="1:47" x14ac:dyDescent="0.45">
      <c r="A238" t="s">
        <v>225</v>
      </c>
      <c r="B238" s="3">
        <v>92344</v>
      </c>
      <c r="C238">
        <v>0</v>
      </c>
      <c r="D238">
        <v>0</v>
      </c>
      <c r="E238">
        <f t="shared" si="3"/>
        <v>0</v>
      </c>
      <c r="F238">
        <v>9</v>
      </c>
      <c r="G238" s="3">
        <v>992</v>
      </c>
      <c r="H238" s="3">
        <v>24</v>
      </c>
      <c r="I238" s="3">
        <v>694</v>
      </c>
      <c r="J238" s="3">
        <v>51</v>
      </c>
      <c r="K238" s="3">
        <v>19</v>
      </c>
      <c r="L238" s="3">
        <v>119</v>
      </c>
      <c r="M238">
        <v>0</v>
      </c>
      <c r="N238">
        <v>5</v>
      </c>
      <c r="O238">
        <v>10</v>
      </c>
      <c r="P238">
        <v>5</v>
      </c>
      <c r="Q238">
        <v>1</v>
      </c>
      <c r="R238">
        <v>1</v>
      </c>
      <c r="S238">
        <v>0</v>
      </c>
      <c r="T238">
        <v>1</v>
      </c>
      <c r="U238">
        <v>0</v>
      </c>
      <c r="V238">
        <v>0</v>
      </c>
      <c r="W238">
        <v>0</v>
      </c>
      <c r="X238">
        <v>3</v>
      </c>
      <c r="Y238">
        <v>11</v>
      </c>
      <c r="Z238">
        <v>0</v>
      </c>
      <c r="AA238">
        <v>72</v>
      </c>
      <c r="AB238">
        <v>2324</v>
      </c>
      <c r="AC238">
        <v>0</v>
      </c>
      <c r="AD238">
        <v>1</v>
      </c>
      <c r="AE238">
        <v>0</v>
      </c>
      <c r="AF238">
        <v>0</v>
      </c>
      <c r="AG238">
        <v>0</v>
      </c>
      <c r="AH238">
        <v>0</v>
      </c>
      <c r="AI238">
        <v>0</v>
      </c>
      <c r="AJ238">
        <v>1</v>
      </c>
      <c r="AK238">
        <v>0</v>
      </c>
      <c r="AL238">
        <v>0</v>
      </c>
      <c r="AM238" s="3">
        <f>SUM(tbl_Data[[#This Row],[Amt_Wines]:[Amt_GoldProds]])</f>
        <v>1899</v>
      </c>
      <c r="AN238" s="3">
        <v>1661</v>
      </c>
      <c r="AO238">
        <v>2</v>
      </c>
      <c r="AP238" t="str" cm="1">
        <f t="array" ref="AP238">_xlfn.IFS(tbl_Data[[#This Row],[marital_Divorced]]=1,"Divorced",tbl_Data[[#This Row],[marital_Married]]=1,"Married",tbl_Data[[#This Row],[marital_Single]]=1,"Single",tbl_Data[[#This Row],[marital_Together]]=1,"Together",tbl_Data[[#This Row],[marital_Widow]]=1,"Widowed")</f>
        <v>Married</v>
      </c>
      <c r="AQ238" s="3" t="str">
        <f>IF(tbl_Data[[#This Row],[Marital Status]]=tbl_Data[[#Headers],[Single]],tbl_Data[[#This Row],[Amt_Wines]],"")</f>
        <v/>
      </c>
      <c r="AR238" s="3" t="str">
        <f>IF(tbl_Data[[#This Row],[Marital Status]]=tbl_Data[[#Headers],[Together]],tbl_Data[[#This Row],[Amt_Wines]],"")</f>
        <v/>
      </c>
      <c r="AS238" s="3">
        <f>IF(tbl_Data[[#This Row],[Marital Status]]=tbl_Data[[#Headers],[Married]],tbl_Data[[#This Row],[Amt_Wines]],"")</f>
        <v>992</v>
      </c>
      <c r="AT238" s="3" t="str">
        <f>IF(tbl_Data[[#This Row],[Marital Status]]=tbl_Data[[#Headers],[Widow]],tbl_Data[[#This Row],[Amt_Wines]],"")</f>
        <v/>
      </c>
      <c r="AU238" s="3" t="str">
        <f>IF(tbl_Data[[#This Row],[Marital Status]]=tbl_Data[[#Headers],[Divorced]],tbl_Data[[#This Row],[Amt_Wines]],"")</f>
        <v/>
      </c>
    </row>
    <row r="239" spans="1:47" x14ac:dyDescent="0.45">
      <c r="A239" t="s">
        <v>228</v>
      </c>
      <c r="B239" s="3">
        <v>75251</v>
      </c>
      <c r="C239">
        <v>0</v>
      </c>
      <c r="D239">
        <v>0</v>
      </c>
      <c r="E239">
        <f t="shared" si="3"/>
        <v>0</v>
      </c>
      <c r="F239">
        <v>34</v>
      </c>
      <c r="G239" s="3">
        <v>721</v>
      </c>
      <c r="H239" s="3">
        <v>111</v>
      </c>
      <c r="I239" s="3">
        <v>925</v>
      </c>
      <c r="J239" s="3">
        <v>97</v>
      </c>
      <c r="K239" s="3">
        <v>18</v>
      </c>
      <c r="L239" s="3">
        <v>18</v>
      </c>
      <c r="M239">
        <v>1</v>
      </c>
      <c r="N239">
        <v>7</v>
      </c>
      <c r="O239">
        <v>6</v>
      </c>
      <c r="P239">
        <v>5</v>
      </c>
      <c r="Q239">
        <v>5</v>
      </c>
      <c r="R239">
        <v>0</v>
      </c>
      <c r="S239">
        <v>0</v>
      </c>
      <c r="T239">
        <v>0</v>
      </c>
      <c r="U239">
        <v>0</v>
      </c>
      <c r="V239">
        <v>0</v>
      </c>
      <c r="W239">
        <v>0</v>
      </c>
      <c r="X239">
        <v>3</v>
      </c>
      <c r="Y239">
        <v>11</v>
      </c>
      <c r="Z239">
        <v>1</v>
      </c>
      <c r="AA239">
        <v>48</v>
      </c>
      <c r="AB239">
        <v>2830</v>
      </c>
      <c r="AC239">
        <v>0</v>
      </c>
      <c r="AD239">
        <v>1</v>
      </c>
      <c r="AE239">
        <v>0</v>
      </c>
      <c r="AF239">
        <v>0</v>
      </c>
      <c r="AG239">
        <v>0</v>
      </c>
      <c r="AH239">
        <v>0</v>
      </c>
      <c r="AI239">
        <v>0</v>
      </c>
      <c r="AJ239">
        <v>0</v>
      </c>
      <c r="AK239">
        <v>1</v>
      </c>
      <c r="AL239">
        <v>0</v>
      </c>
      <c r="AM239" s="3">
        <f>SUM(tbl_Data[[#This Row],[Amt_Wines]:[Amt_GoldProds]])</f>
        <v>1890</v>
      </c>
      <c r="AN239" s="3">
        <v>1854</v>
      </c>
      <c r="AO239">
        <v>0</v>
      </c>
      <c r="AP239" t="str" cm="1">
        <f t="array" ref="AP239">_xlfn.IFS(tbl_Data[[#This Row],[marital_Divorced]]=1,"Divorced",tbl_Data[[#This Row],[marital_Married]]=1,"Married",tbl_Data[[#This Row],[marital_Single]]=1,"Single",tbl_Data[[#This Row],[marital_Together]]=1,"Together",tbl_Data[[#This Row],[marital_Widow]]=1,"Widowed")</f>
        <v>Married</v>
      </c>
      <c r="AQ239" s="3" t="str">
        <f>IF(tbl_Data[[#This Row],[Marital Status]]=tbl_Data[[#Headers],[Single]],tbl_Data[[#This Row],[Amt_Wines]],"")</f>
        <v/>
      </c>
      <c r="AR239" s="3" t="str">
        <f>IF(tbl_Data[[#This Row],[Marital Status]]=tbl_Data[[#Headers],[Together]],tbl_Data[[#This Row],[Amt_Wines]],"")</f>
        <v/>
      </c>
      <c r="AS239" s="3">
        <f>IF(tbl_Data[[#This Row],[Marital Status]]=tbl_Data[[#Headers],[Married]],tbl_Data[[#This Row],[Amt_Wines]],"")</f>
        <v>721</v>
      </c>
      <c r="AT239" s="3" t="str">
        <f>IF(tbl_Data[[#This Row],[Marital Status]]=tbl_Data[[#Headers],[Widow]],tbl_Data[[#This Row],[Amt_Wines]],"")</f>
        <v/>
      </c>
      <c r="AU239" s="3" t="str">
        <f>IF(tbl_Data[[#This Row],[Marital Status]]=tbl_Data[[#Headers],[Divorced]],tbl_Data[[#This Row],[Amt_Wines]],"")</f>
        <v/>
      </c>
    </row>
    <row r="240" spans="1:47" x14ac:dyDescent="0.45">
      <c r="A240" t="s">
        <v>230</v>
      </c>
      <c r="B240" s="3">
        <v>74985</v>
      </c>
      <c r="C240">
        <v>0</v>
      </c>
      <c r="D240">
        <v>0</v>
      </c>
      <c r="E240">
        <f t="shared" si="3"/>
        <v>0</v>
      </c>
      <c r="F240">
        <v>8</v>
      </c>
      <c r="G240" s="3">
        <v>587</v>
      </c>
      <c r="H240" s="3">
        <v>51</v>
      </c>
      <c r="I240" s="3">
        <v>898</v>
      </c>
      <c r="J240" s="3">
        <v>247</v>
      </c>
      <c r="K240" s="3">
        <v>0</v>
      </c>
      <c r="L240" s="3">
        <v>86</v>
      </c>
      <c r="M240">
        <v>1</v>
      </c>
      <c r="N240">
        <v>3</v>
      </c>
      <c r="O240">
        <v>6</v>
      </c>
      <c r="P240">
        <v>7</v>
      </c>
      <c r="Q240">
        <v>2</v>
      </c>
      <c r="R240">
        <v>0</v>
      </c>
      <c r="S240">
        <v>0</v>
      </c>
      <c r="T240">
        <v>0</v>
      </c>
      <c r="U240">
        <v>0</v>
      </c>
      <c r="V240">
        <v>0</v>
      </c>
      <c r="W240">
        <v>0</v>
      </c>
      <c r="X240">
        <v>3</v>
      </c>
      <c r="Y240">
        <v>11</v>
      </c>
      <c r="Z240">
        <v>0</v>
      </c>
      <c r="AA240">
        <v>43</v>
      </c>
      <c r="AB240">
        <v>2815</v>
      </c>
      <c r="AC240">
        <v>0</v>
      </c>
      <c r="AD240">
        <v>1</v>
      </c>
      <c r="AE240">
        <v>0</v>
      </c>
      <c r="AF240">
        <v>0</v>
      </c>
      <c r="AG240">
        <v>0</v>
      </c>
      <c r="AH240">
        <v>0</v>
      </c>
      <c r="AI240">
        <v>0</v>
      </c>
      <c r="AJ240">
        <v>1</v>
      </c>
      <c r="AK240">
        <v>0</v>
      </c>
      <c r="AL240">
        <v>0</v>
      </c>
      <c r="AM240" s="3">
        <f>SUM(tbl_Data[[#This Row],[Amt_Wines]:[Amt_GoldProds]])</f>
        <v>1869</v>
      </c>
      <c r="AN240" s="3">
        <v>1697</v>
      </c>
      <c r="AO240">
        <v>0</v>
      </c>
      <c r="AP240" t="str" cm="1">
        <f t="array" ref="AP240">_xlfn.IFS(tbl_Data[[#This Row],[marital_Divorced]]=1,"Divorced",tbl_Data[[#This Row],[marital_Married]]=1,"Married",tbl_Data[[#This Row],[marital_Single]]=1,"Single",tbl_Data[[#This Row],[marital_Together]]=1,"Together",tbl_Data[[#This Row],[marital_Widow]]=1,"Widowed")</f>
        <v>Married</v>
      </c>
      <c r="AQ240" s="3" t="str">
        <f>IF(tbl_Data[[#This Row],[Marital Status]]=tbl_Data[[#Headers],[Single]],tbl_Data[[#This Row],[Amt_Wines]],"")</f>
        <v/>
      </c>
      <c r="AR240" s="3" t="str">
        <f>IF(tbl_Data[[#This Row],[Marital Status]]=tbl_Data[[#Headers],[Together]],tbl_Data[[#This Row],[Amt_Wines]],"")</f>
        <v/>
      </c>
      <c r="AS240" s="3">
        <f>IF(tbl_Data[[#This Row],[Marital Status]]=tbl_Data[[#Headers],[Married]],tbl_Data[[#This Row],[Amt_Wines]],"")</f>
        <v>587</v>
      </c>
      <c r="AT240" s="3" t="str">
        <f>IF(tbl_Data[[#This Row],[Marital Status]]=tbl_Data[[#Headers],[Widow]],tbl_Data[[#This Row],[Amt_Wines]],"")</f>
        <v/>
      </c>
      <c r="AU240" s="3" t="str">
        <f>IF(tbl_Data[[#This Row],[Marital Status]]=tbl_Data[[#Headers],[Divorced]],tbl_Data[[#This Row],[Amt_Wines]],"")</f>
        <v/>
      </c>
    </row>
    <row r="241" spans="1:47" x14ac:dyDescent="0.45">
      <c r="A241" t="s">
        <v>233</v>
      </c>
      <c r="B241" s="3">
        <v>82347</v>
      </c>
      <c r="C241">
        <v>0</v>
      </c>
      <c r="D241">
        <v>0</v>
      </c>
      <c r="E241">
        <f t="shared" si="3"/>
        <v>0</v>
      </c>
      <c r="F241">
        <v>38</v>
      </c>
      <c r="G241" s="3">
        <v>556</v>
      </c>
      <c r="H241" s="3">
        <v>54</v>
      </c>
      <c r="I241" s="3">
        <v>845</v>
      </c>
      <c r="J241" s="3">
        <v>202</v>
      </c>
      <c r="K241" s="3">
        <v>133</v>
      </c>
      <c r="L241" s="3">
        <v>63</v>
      </c>
      <c r="M241">
        <v>1</v>
      </c>
      <c r="N241">
        <v>7</v>
      </c>
      <c r="O241">
        <v>7</v>
      </c>
      <c r="P241">
        <v>10</v>
      </c>
      <c r="Q241">
        <v>3</v>
      </c>
      <c r="R241">
        <v>1</v>
      </c>
      <c r="S241">
        <v>0</v>
      </c>
      <c r="T241">
        <v>0</v>
      </c>
      <c r="U241">
        <v>1</v>
      </c>
      <c r="V241">
        <v>0</v>
      </c>
      <c r="W241">
        <v>0</v>
      </c>
      <c r="X241">
        <v>3</v>
      </c>
      <c r="Y241">
        <v>11</v>
      </c>
      <c r="Z241">
        <v>0</v>
      </c>
      <c r="AA241">
        <v>63</v>
      </c>
      <c r="AB241">
        <v>2759</v>
      </c>
      <c r="AC241">
        <v>0</v>
      </c>
      <c r="AD241">
        <v>1</v>
      </c>
      <c r="AE241">
        <v>0</v>
      </c>
      <c r="AF241">
        <v>0</v>
      </c>
      <c r="AG241">
        <v>0</v>
      </c>
      <c r="AH241">
        <v>1</v>
      </c>
      <c r="AI241">
        <v>0</v>
      </c>
      <c r="AJ241">
        <v>0</v>
      </c>
      <c r="AK241">
        <v>0</v>
      </c>
      <c r="AL241">
        <v>0</v>
      </c>
      <c r="AM241" s="3">
        <f>SUM(tbl_Data[[#This Row],[Amt_Wines]:[Amt_GoldProds]])</f>
        <v>1853</v>
      </c>
      <c r="AN241" s="3">
        <v>1727</v>
      </c>
      <c r="AO241">
        <v>2</v>
      </c>
      <c r="AP241" t="str" cm="1">
        <f t="array" ref="AP241">_xlfn.IFS(tbl_Data[[#This Row],[marital_Divorced]]=1,"Divorced",tbl_Data[[#This Row],[marital_Married]]=1,"Married",tbl_Data[[#This Row],[marital_Single]]=1,"Single",tbl_Data[[#This Row],[marital_Together]]=1,"Together",tbl_Data[[#This Row],[marital_Widow]]=1,"Widowed")</f>
        <v>Married</v>
      </c>
      <c r="AQ241" s="3" t="str">
        <f>IF(tbl_Data[[#This Row],[Marital Status]]=tbl_Data[[#Headers],[Single]],tbl_Data[[#This Row],[Amt_Wines]],"")</f>
        <v/>
      </c>
      <c r="AR241" s="3" t="str">
        <f>IF(tbl_Data[[#This Row],[Marital Status]]=tbl_Data[[#Headers],[Together]],tbl_Data[[#This Row],[Amt_Wines]],"")</f>
        <v/>
      </c>
      <c r="AS241" s="3">
        <f>IF(tbl_Data[[#This Row],[Marital Status]]=tbl_Data[[#Headers],[Married]],tbl_Data[[#This Row],[Amt_Wines]],"")</f>
        <v>556</v>
      </c>
      <c r="AT241" s="3" t="str">
        <f>IF(tbl_Data[[#This Row],[Marital Status]]=tbl_Data[[#Headers],[Widow]],tbl_Data[[#This Row],[Amt_Wines]],"")</f>
        <v/>
      </c>
      <c r="AU241" s="3" t="str">
        <f>IF(tbl_Data[[#This Row],[Marital Status]]=tbl_Data[[#Headers],[Divorced]],tbl_Data[[#This Row],[Amt_Wines]],"")</f>
        <v/>
      </c>
    </row>
    <row r="242" spans="1:47" x14ac:dyDescent="0.45">
      <c r="A242" t="s">
        <v>234</v>
      </c>
      <c r="B242" s="3">
        <v>82347</v>
      </c>
      <c r="C242">
        <v>0</v>
      </c>
      <c r="D242">
        <v>0</v>
      </c>
      <c r="E242">
        <f t="shared" si="3"/>
        <v>0</v>
      </c>
      <c r="F242">
        <v>38</v>
      </c>
      <c r="G242" s="3">
        <v>556</v>
      </c>
      <c r="H242" s="3">
        <v>54</v>
      </c>
      <c r="I242" s="3">
        <v>845</v>
      </c>
      <c r="J242" s="3">
        <v>202</v>
      </c>
      <c r="K242" s="3">
        <v>133</v>
      </c>
      <c r="L242" s="3">
        <v>63</v>
      </c>
      <c r="M242">
        <v>1</v>
      </c>
      <c r="N242">
        <v>7</v>
      </c>
      <c r="O242">
        <v>7</v>
      </c>
      <c r="P242">
        <v>10</v>
      </c>
      <c r="Q242">
        <v>3</v>
      </c>
      <c r="R242">
        <v>1</v>
      </c>
      <c r="S242">
        <v>0</v>
      </c>
      <c r="T242">
        <v>0</v>
      </c>
      <c r="U242">
        <v>1</v>
      </c>
      <c r="V242">
        <v>0</v>
      </c>
      <c r="W242">
        <v>0</v>
      </c>
      <c r="X242">
        <v>3</v>
      </c>
      <c r="Y242">
        <v>11</v>
      </c>
      <c r="Z242">
        <v>1</v>
      </c>
      <c r="AA242">
        <v>63</v>
      </c>
      <c r="AB242">
        <v>2759</v>
      </c>
      <c r="AC242">
        <v>0</v>
      </c>
      <c r="AD242">
        <v>1</v>
      </c>
      <c r="AE242">
        <v>0</v>
      </c>
      <c r="AF242">
        <v>0</v>
      </c>
      <c r="AG242">
        <v>0</v>
      </c>
      <c r="AH242">
        <v>1</v>
      </c>
      <c r="AI242">
        <v>0</v>
      </c>
      <c r="AJ242">
        <v>0</v>
      </c>
      <c r="AK242">
        <v>0</v>
      </c>
      <c r="AL242">
        <v>0</v>
      </c>
      <c r="AM242" s="3">
        <f>SUM(tbl_Data[[#This Row],[Amt_Wines]:[Amt_GoldProds]])</f>
        <v>1853</v>
      </c>
      <c r="AN242" s="3">
        <v>1727</v>
      </c>
      <c r="AO242">
        <v>2</v>
      </c>
      <c r="AP242" t="str" cm="1">
        <f t="array" ref="AP242">_xlfn.IFS(tbl_Data[[#This Row],[marital_Divorced]]=1,"Divorced",tbl_Data[[#This Row],[marital_Married]]=1,"Married",tbl_Data[[#This Row],[marital_Single]]=1,"Single",tbl_Data[[#This Row],[marital_Together]]=1,"Together",tbl_Data[[#This Row],[marital_Widow]]=1,"Widowed")</f>
        <v>Married</v>
      </c>
      <c r="AQ242" s="3" t="str">
        <f>IF(tbl_Data[[#This Row],[Marital Status]]=tbl_Data[[#Headers],[Single]],tbl_Data[[#This Row],[Amt_Wines]],"")</f>
        <v/>
      </c>
      <c r="AR242" s="3" t="str">
        <f>IF(tbl_Data[[#This Row],[Marital Status]]=tbl_Data[[#Headers],[Together]],tbl_Data[[#This Row],[Amt_Wines]],"")</f>
        <v/>
      </c>
      <c r="AS242" s="3">
        <f>IF(tbl_Data[[#This Row],[Marital Status]]=tbl_Data[[#Headers],[Married]],tbl_Data[[#This Row],[Amt_Wines]],"")</f>
        <v>556</v>
      </c>
      <c r="AT242" s="3" t="str">
        <f>IF(tbl_Data[[#This Row],[Marital Status]]=tbl_Data[[#Headers],[Widow]],tbl_Data[[#This Row],[Amt_Wines]],"")</f>
        <v/>
      </c>
      <c r="AU242" s="3" t="str">
        <f>IF(tbl_Data[[#This Row],[Marital Status]]=tbl_Data[[#Headers],[Divorced]],tbl_Data[[#This Row],[Amt_Wines]],"")</f>
        <v/>
      </c>
    </row>
    <row r="243" spans="1:47" x14ac:dyDescent="0.45">
      <c r="A243" t="s">
        <v>235</v>
      </c>
      <c r="B243" s="3">
        <v>80427</v>
      </c>
      <c r="C243">
        <v>0</v>
      </c>
      <c r="D243">
        <v>1</v>
      </c>
      <c r="E243">
        <f t="shared" si="3"/>
        <v>1</v>
      </c>
      <c r="F243">
        <v>56</v>
      </c>
      <c r="G243" s="3">
        <v>1149</v>
      </c>
      <c r="H243" s="3">
        <v>71</v>
      </c>
      <c r="I243" s="3">
        <v>449</v>
      </c>
      <c r="J243" s="3">
        <v>69</v>
      </c>
      <c r="K243" s="3">
        <v>71</v>
      </c>
      <c r="L243" s="3">
        <v>26</v>
      </c>
      <c r="M243">
        <v>1</v>
      </c>
      <c r="N243">
        <v>11</v>
      </c>
      <c r="O243">
        <v>8</v>
      </c>
      <c r="P243">
        <v>8</v>
      </c>
      <c r="Q243">
        <v>5</v>
      </c>
      <c r="R243">
        <v>0</v>
      </c>
      <c r="S243">
        <v>0</v>
      </c>
      <c r="T243">
        <v>0</v>
      </c>
      <c r="U243">
        <v>0</v>
      </c>
      <c r="V243">
        <v>0</v>
      </c>
      <c r="W243">
        <v>0</v>
      </c>
      <c r="X243">
        <v>3</v>
      </c>
      <c r="Y243">
        <v>11</v>
      </c>
      <c r="Z243">
        <v>0</v>
      </c>
      <c r="AA243">
        <v>45</v>
      </c>
      <c r="AB243">
        <v>2814</v>
      </c>
      <c r="AC243">
        <v>0</v>
      </c>
      <c r="AD243">
        <v>1</v>
      </c>
      <c r="AE243">
        <v>0</v>
      </c>
      <c r="AF243">
        <v>0</v>
      </c>
      <c r="AG243">
        <v>0</v>
      </c>
      <c r="AH243">
        <v>0</v>
      </c>
      <c r="AI243">
        <v>0</v>
      </c>
      <c r="AJ243">
        <v>0</v>
      </c>
      <c r="AK243">
        <v>0</v>
      </c>
      <c r="AL243">
        <v>1</v>
      </c>
      <c r="AM243" s="3">
        <f>SUM(tbl_Data[[#This Row],[Amt_Wines]:[Amt_GoldProds]])</f>
        <v>1835</v>
      </c>
      <c r="AN243" s="3">
        <v>1783</v>
      </c>
      <c r="AO243">
        <v>0</v>
      </c>
      <c r="AP243" t="str" cm="1">
        <f t="array" ref="AP243">_xlfn.IFS(tbl_Data[[#This Row],[marital_Divorced]]=1,"Divorced",tbl_Data[[#This Row],[marital_Married]]=1,"Married",tbl_Data[[#This Row],[marital_Single]]=1,"Single",tbl_Data[[#This Row],[marital_Together]]=1,"Together",tbl_Data[[#This Row],[marital_Widow]]=1,"Widowed")</f>
        <v>Married</v>
      </c>
      <c r="AQ243" s="3" t="str">
        <f>IF(tbl_Data[[#This Row],[Marital Status]]=tbl_Data[[#Headers],[Single]],tbl_Data[[#This Row],[Amt_Wines]],"")</f>
        <v/>
      </c>
      <c r="AR243" s="3" t="str">
        <f>IF(tbl_Data[[#This Row],[Marital Status]]=tbl_Data[[#Headers],[Together]],tbl_Data[[#This Row],[Amt_Wines]],"")</f>
        <v/>
      </c>
      <c r="AS243" s="3">
        <f>IF(tbl_Data[[#This Row],[Marital Status]]=tbl_Data[[#Headers],[Married]],tbl_Data[[#This Row],[Amt_Wines]],"")</f>
        <v>1149</v>
      </c>
      <c r="AT243" s="3" t="str">
        <f>IF(tbl_Data[[#This Row],[Marital Status]]=tbl_Data[[#Headers],[Widow]],tbl_Data[[#This Row],[Amt_Wines]],"")</f>
        <v/>
      </c>
      <c r="AU243" s="3" t="str">
        <f>IF(tbl_Data[[#This Row],[Marital Status]]=tbl_Data[[#Headers],[Divorced]],tbl_Data[[#This Row],[Amt_Wines]],"")</f>
        <v/>
      </c>
    </row>
    <row r="244" spans="1:47" x14ac:dyDescent="0.45">
      <c r="A244" t="s">
        <v>237</v>
      </c>
      <c r="B244" s="3">
        <v>67536</v>
      </c>
      <c r="C244">
        <v>0</v>
      </c>
      <c r="D244">
        <v>1</v>
      </c>
      <c r="E244">
        <f t="shared" si="3"/>
        <v>1</v>
      </c>
      <c r="F244">
        <v>45</v>
      </c>
      <c r="G244" s="3">
        <v>1253</v>
      </c>
      <c r="H244" s="3">
        <v>0</v>
      </c>
      <c r="I244" s="3">
        <v>447</v>
      </c>
      <c r="J244" s="3">
        <v>23</v>
      </c>
      <c r="K244" s="3">
        <v>71</v>
      </c>
      <c r="L244" s="3">
        <v>35</v>
      </c>
      <c r="M244">
        <v>3</v>
      </c>
      <c r="N244">
        <v>11</v>
      </c>
      <c r="O244">
        <v>5</v>
      </c>
      <c r="P244">
        <v>11</v>
      </c>
      <c r="Q244">
        <v>8</v>
      </c>
      <c r="R244">
        <v>0</v>
      </c>
      <c r="S244">
        <v>0</v>
      </c>
      <c r="T244">
        <v>0</v>
      </c>
      <c r="U244">
        <v>1</v>
      </c>
      <c r="V244">
        <v>0</v>
      </c>
      <c r="W244">
        <v>0</v>
      </c>
      <c r="X244">
        <v>3</v>
      </c>
      <c r="Y244">
        <v>11</v>
      </c>
      <c r="Z244">
        <v>0</v>
      </c>
      <c r="AA244">
        <v>50</v>
      </c>
      <c r="AB244">
        <v>2562</v>
      </c>
      <c r="AC244">
        <v>0</v>
      </c>
      <c r="AD244">
        <v>1</v>
      </c>
      <c r="AE244">
        <v>0</v>
      </c>
      <c r="AF244">
        <v>0</v>
      </c>
      <c r="AG244">
        <v>0</v>
      </c>
      <c r="AH244">
        <v>0</v>
      </c>
      <c r="AI244">
        <v>0</v>
      </c>
      <c r="AJ244">
        <v>0</v>
      </c>
      <c r="AK244">
        <v>0</v>
      </c>
      <c r="AL244">
        <v>1</v>
      </c>
      <c r="AM244" s="3">
        <f>SUM(tbl_Data[[#This Row],[Amt_Wines]:[Amt_GoldProds]])</f>
        <v>1829</v>
      </c>
      <c r="AN244" s="3">
        <v>1759</v>
      </c>
      <c r="AO244">
        <v>1</v>
      </c>
      <c r="AP244" t="str" cm="1">
        <f t="array" ref="AP244">_xlfn.IFS(tbl_Data[[#This Row],[marital_Divorced]]=1,"Divorced",tbl_Data[[#This Row],[marital_Married]]=1,"Married",tbl_Data[[#This Row],[marital_Single]]=1,"Single",tbl_Data[[#This Row],[marital_Together]]=1,"Together",tbl_Data[[#This Row],[marital_Widow]]=1,"Widowed")</f>
        <v>Married</v>
      </c>
      <c r="AQ244" s="3" t="str">
        <f>IF(tbl_Data[[#This Row],[Marital Status]]=tbl_Data[[#Headers],[Single]],tbl_Data[[#This Row],[Amt_Wines]],"")</f>
        <v/>
      </c>
      <c r="AR244" s="3" t="str">
        <f>IF(tbl_Data[[#This Row],[Marital Status]]=tbl_Data[[#Headers],[Together]],tbl_Data[[#This Row],[Amt_Wines]],"")</f>
        <v/>
      </c>
      <c r="AS244" s="3">
        <f>IF(tbl_Data[[#This Row],[Marital Status]]=tbl_Data[[#Headers],[Married]],tbl_Data[[#This Row],[Amt_Wines]],"")</f>
        <v>1253</v>
      </c>
      <c r="AT244" s="3" t="str">
        <f>IF(tbl_Data[[#This Row],[Marital Status]]=tbl_Data[[#Headers],[Widow]],tbl_Data[[#This Row],[Amt_Wines]],"")</f>
        <v/>
      </c>
      <c r="AU244" s="3" t="str">
        <f>IF(tbl_Data[[#This Row],[Marital Status]]=tbl_Data[[#Headers],[Divorced]],tbl_Data[[#This Row],[Amt_Wines]],"")</f>
        <v/>
      </c>
    </row>
    <row r="245" spans="1:47" x14ac:dyDescent="0.45">
      <c r="A245" t="s">
        <v>238</v>
      </c>
      <c r="B245" s="3">
        <v>70643</v>
      </c>
      <c r="C245">
        <v>0</v>
      </c>
      <c r="D245">
        <v>0</v>
      </c>
      <c r="E245">
        <f t="shared" si="3"/>
        <v>0</v>
      </c>
      <c r="F245">
        <v>66</v>
      </c>
      <c r="G245" s="3">
        <v>1218</v>
      </c>
      <c r="H245" s="3">
        <v>107</v>
      </c>
      <c r="I245" s="3">
        <v>304</v>
      </c>
      <c r="J245" s="3">
        <v>23</v>
      </c>
      <c r="K245" s="3">
        <v>143</v>
      </c>
      <c r="L245" s="3">
        <v>33</v>
      </c>
      <c r="M245">
        <v>1</v>
      </c>
      <c r="N245">
        <v>5</v>
      </c>
      <c r="O245">
        <v>8</v>
      </c>
      <c r="P245">
        <v>4</v>
      </c>
      <c r="Q245">
        <v>6</v>
      </c>
      <c r="R245">
        <v>0</v>
      </c>
      <c r="S245">
        <v>0</v>
      </c>
      <c r="T245">
        <v>0</v>
      </c>
      <c r="U245">
        <v>0</v>
      </c>
      <c r="V245">
        <v>0</v>
      </c>
      <c r="W245">
        <v>0</v>
      </c>
      <c r="X245">
        <v>3</v>
      </c>
      <c r="Y245">
        <v>11</v>
      </c>
      <c r="Z245">
        <v>1</v>
      </c>
      <c r="AA245">
        <v>36</v>
      </c>
      <c r="AB245">
        <v>2781</v>
      </c>
      <c r="AC245">
        <v>0</v>
      </c>
      <c r="AD245">
        <v>1</v>
      </c>
      <c r="AE245">
        <v>0</v>
      </c>
      <c r="AF245">
        <v>0</v>
      </c>
      <c r="AG245">
        <v>0</v>
      </c>
      <c r="AH245">
        <v>0</v>
      </c>
      <c r="AI245">
        <v>0</v>
      </c>
      <c r="AJ245">
        <v>0</v>
      </c>
      <c r="AK245">
        <v>0</v>
      </c>
      <c r="AL245">
        <v>1</v>
      </c>
      <c r="AM245" s="3">
        <f>SUM(tbl_Data[[#This Row],[Amt_Wines]:[Amt_GoldProds]])</f>
        <v>1828</v>
      </c>
      <c r="AN245" s="3">
        <v>1762</v>
      </c>
      <c r="AO245">
        <v>0</v>
      </c>
      <c r="AP245" t="str" cm="1">
        <f t="array" ref="AP245">_xlfn.IFS(tbl_Data[[#This Row],[marital_Divorced]]=1,"Divorced",tbl_Data[[#This Row],[marital_Married]]=1,"Married",tbl_Data[[#This Row],[marital_Single]]=1,"Single",tbl_Data[[#This Row],[marital_Together]]=1,"Together",tbl_Data[[#This Row],[marital_Widow]]=1,"Widowed")</f>
        <v>Married</v>
      </c>
      <c r="AQ245" s="3" t="str">
        <f>IF(tbl_Data[[#This Row],[Marital Status]]=tbl_Data[[#Headers],[Single]],tbl_Data[[#This Row],[Amt_Wines]],"")</f>
        <v/>
      </c>
      <c r="AR245" s="3" t="str">
        <f>IF(tbl_Data[[#This Row],[Marital Status]]=tbl_Data[[#Headers],[Together]],tbl_Data[[#This Row],[Amt_Wines]],"")</f>
        <v/>
      </c>
      <c r="AS245" s="3">
        <f>IF(tbl_Data[[#This Row],[Marital Status]]=tbl_Data[[#Headers],[Married]],tbl_Data[[#This Row],[Amt_Wines]],"")</f>
        <v>1218</v>
      </c>
      <c r="AT245" s="3" t="str">
        <f>IF(tbl_Data[[#This Row],[Marital Status]]=tbl_Data[[#Headers],[Widow]],tbl_Data[[#This Row],[Amt_Wines]],"")</f>
        <v/>
      </c>
      <c r="AU245" s="3" t="str">
        <f>IF(tbl_Data[[#This Row],[Marital Status]]=tbl_Data[[#Headers],[Divorced]],tbl_Data[[#This Row],[Amt_Wines]],"")</f>
        <v/>
      </c>
    </row>
    <row r="246" spans="1:47" x14ac:dyDescent="0.45">
      <c r="A246" t="s">
        <v>241</v>
      </c>
      <c r="B246" s="3">
        <v>82333</v>
      </c>
      <c r="C246">
        <v>0</v>
      </c>
      <c r="D246">
        <v>0</v>
      </c>
      <c r="E246">
        <f t="shared" si="3"/>
        <v>0</v>
      </c>
      <c r="F246">
        <v>60</v>
      </c>
      <c r="G246" s="3">
        <v>1311</v>
      </c>
      <c r="H246" s="3">
        <v>0</v>
      </c>
      <c r="I246" s="3">
        <v>359</v>
      </c>
      <c r="J246" s="3">
        <v>46</v>
      </c>
      <c r="K246" s="3">
        <v>89</v>
      </c>
      <c r="L246" s="3">
        <v>17</v>
      </c>
      <c r="M246">
        <v>1</v>
      </c>
      <c r="N246">
        <v>4</v>
      </c>
      <c r="O246">
        <v>3</v>
      </c>
      <c r="P246">
        <v>10</v>
      </c>
      <c r="Q246">
        <v>2</v>
      </c>
      <c r="R246">
        <v>0</v>
      </c>
      <c r="S246">
        <v>0</v>
      </c>
      <c r="T246">
        <v>1</v>
      </c>
      <c r="U246">
        <v>0</v>
      </c>
      <c r="V246">
        <v>0</v>
      </c>
      <c r="W246">
        <v>0</v>
      </c>
      <c r="X246">
        <v>3</v>
      </c>
      <c r="Y246">
        <v>11</v>
      </c>
      <c r="Z246">
        <v>1</v>
      </c>
      <c r="AA246">
        <v>34</v>
      </c>
      <c r="AB246">
        <v>2615</v>
      </c>
      <c r="AC246">
        <v>0</v>
      </c>
      <c r="AD246">
        <v>1</v>
      </c>
      <c r="AE246">
        <v>0</v>
      </c>
      <c r="AF246">
        <v>0</v>
      </c>
      <c r="AG246">
        <v>0</v>
      </c>
      <c r="AH246">
        <v>0</v>
      </c>
      <c r="AI246">
        <v>0</v>
      </c>
      <c r="AJ246">
        <v>0</v>
      </c>
      <c r="AK246">
        <v>0</v>
      </c>
      <c r="AL246">
        <v>1</v>
      </c>
      <c r="AM246" s="3">
        <f>SUM(tbl_Data[[#This Row],[Amt_Wines]:[Amt_GoldProds]])</f>
        <v>1822</v>
      </c>
      <c r="AN246" s="3">
        <v>1788</v>
      </c>
      <c r="AO246">
        <v>1</v>
      </c>
      <c r="AP246" t="str" cm="1">
        <f t="array" ref="AP246">_xlfn.IFS(tbl_Data[[#This Row],[marital_Divorced]]=1,"Divorced",tbl_Data[[#This Row],[marital_Married]]=1,"Married",tbl_Data[[#This Row],[marital_Single]]=1,"Single",tbl_Data[[#This Row],[marital_Together]]=1,"Together",tbl_Data[[#This Row],[marital_Widow]]=1,"Widowed")</f>
        <v>Married</v>
      </c>
      <c r="AQ246" s="3" t="str">
        <f>IF(tbl_Data[[#This Row],[Marital Status]]=tbl_Data[[#Headers],[Single]],tbl_Data[[#This Row],[Amt_Wines]],"")</f>
        <v/>
      </c>
      <c r="AR246" s="3" t="str">
        <f>IF(tbl_Data[[#This Row],[Marital Status]]=tbl_Data[[#Headers],[Together]],tbl_Data[[#This Row],[Amt_Wines]],"")</f>
        <v/>
      </c>
      <c r="AS246" s="3">
        <f>IF(tbl_Data[[#This Row],[Marital Status]]=tbl_Data[[#Headers],[Married]],tbl_Data[[#This Row],[Amt_Wines]],"")</f>
        <v>1311</v>
      </c>
      <c r="AT246" s="3" t="str">
        <f>IF(tbl_Data[[#This Row],[Marital Status]]=tbl_Data[[#Headers],[Widow]],tbl_Data[[#This Row],[Amt_Wines]],"")</f>
        <v/>
      </c>
      <c r="AU246" s="3" t="str">
        <f>IF(tbl_Data[[#This Row],[Marital Status]]=tbl_Data[[#Headers],[Divorced]],tbl_Data[[#This Row],[Amt_Wines]],"")</f>
        <v/>
      </c>
    </row>
    <row r="247" spans="1:47" x14ac:dyDescent="0.45">
      <c r="A247" t="s">
        <v>244</v>
      </c>
      <c r="B247" s="3">
        <v>77870</v>
      </c>
      <c r="C247">
        <v>0</v>
      </c>
      <c r="D247">
        <v>1</v>
      </c>
      <c r="E247">
        <f t="shared" si="3"/>
        <v>1</v>
      </c>
      <c r="F247">
        <v>93</v>
      </c>
      <c r="G247" s="3">
        <v>1017</v>
      </c>
      <c r="H247" s="3">
        <v>50</v>
      </c>
      <c r="I247" s="3">
        <v>500</v>
      </c>
      <c r="J247" s="3">
        <v>65</v>
      </c>
      <c r="K247" s="3">
        <v>50</v>
      </c>
      <c r="L247" s="3">
        <v>133</v>
      </c>
      <c r="M247">
        <v>3</v>
      </c>
      <c r="N247">
        <v>5</v>
      </c>
      <c r="O247">
        <v>5</v>
      </c>
      <c r="P247">
        <v>5</v>
      </c>
      <c r="Q247">
        <v>8</v>
      </c>
      <c r="R247">
        <v>0</v>
      </c>
      <c r="S247">
        <v>1</v>
      </c>
      <c r="T247">
        <v>0</v>
      </c>
      <c r="U247">
        <v>1</v>
      </c>
      <c r="V247">
        <v>0</v>
      </c>
      <c r="W247">
        <v>0</v>
      </c>
      <c r="X247">
        <v>3</v>
      </c>
      <c r="Y247">
        <v>11</v>
      </c>
      <c r="Z247">
        <v>1</v>
      </c>
      <c r="AA247">
        <v>53</v>
      </c>
      <c r="AB247">
        <v>2835</v>
      </c>
      <c r="AC247">
        <v>0</v>
      </c>
      <c r="AD247">
        <v>1</v>
      </c>
      <c r="AE247">
        <v>0</v>
      </c>
      <c r="AF247">
        <v>0</v>
      </c>
      <c r="AG247">
        <v>0</v>
      </c>
      <c r="AH247">
        <v>0</v>
      </c>
      <c r="AI247">
        <v>0</v>
      </c>
      <c r="AJ247">
        <v>1</v>
      </c>
      <c r="AK247">
        <v>0</v>
      </c>
      <c r="AL247">
        <v>0</v>
      </c>
      <c r="AM247" s="3">
        <f>SUM(tbl_Data[[#This Row],[Amt_Wines]:[Amt_GoldProds]])</f>
        <v>1815</v>
      </c>
      <c r="AN247" s="3">
        <v>1549</v>
      </c>
      <c r="AO247">
        <v>2</v>
      </c>
      <c r="AP247" t="str" cm="1">
        <f t="array" ref="AP247">_xlfn.IFS(tbl_Data[[#This Row],[marital_Divorced]]=1,"Divorced",tbl_Data[[#This Row],[marital_Married]]=1,"Married",tbl_Data[[#This Row],[marital_Single]]=1,"Single",tbl_Data[[#This Row],[marital_Together]]=1,"Together",tbl_Data[[#This Row],[marital_Widow]]=1,"Widowed")</f>
        <v>Married</v>
      </c>
      <c r="AQ247" s="3" t="str">
        <f>IF(tbl_Data[[#This Row],[Marital Status]]=tbl_Data[[#Headers],[Single]],tbl_Data[[#This Row],[Amt_Wines]],"")</f>
        <v/>
      </c>
      <c r="AR247" s="3" t="str">
        <f>IF(tbl_Data[[#This Row],[Marital Status]]=tbl_Data[[#Headers],[Together]],tbl_Data[[#This Row],[Amt_Wines]],"")</f>
        <v/>
      </c>
      <c r="AS247" s="3">
        <f>IF(tbl_Data[[#This Row],[Marital Status]]=tbl_Data[[#Headers],[Married]],tbl_Data[[#This Row],[Amt_Wines]],"")</f>
        <v>1017</v>
      </c>
      <c r="AT247" s="3" t="str">
        <f>IF(tbl_Data[[#This Row],[Marital Status]]=tbl_Data[[#Headers],[Widow]],tbl_Data[[#This Row],[Amt_Wines]],"")</f>
        <v/>
      </c>
      <c r="AU247" s="3" t="str">
        <f>IF(tbl_Data[[#This Row],[Marital Status]]=tbl_Data[[#Headers],[Divorced]],tbl_Data[[#This Row],[Amt_Wines]],"")</f>
        <v/>
      </c>
    </row>
    <row r="248" spans="1:47" x14ac:dyDescent="0.45">
      <c r="A248" t="s">
        <v>251</v>
      </c>
      <c r="B248" s="3">
        <v>92910</v>
      </c>
      <c r="C248">
        <v>0</v>
      </c>
      <c r="D248">
        <v>0</v>
      </c>
      <c r="E248">
        <f t="shared" si="3"/>
        <v>0</v>
      </c>
      <c r="F248">
        <v>42</v>
      </c>
      <c r="G248" s="3">
        <v>551</v>
      </c>
      <c r="H248" s="3">
        <v>137</v>
      </c>
      <c r="I248" s="3">
        <v>792</v>
      </c>
      <c r="J248" s="3">
        <v>179</v>
      </c>
      <c r="K248" s="3">
        <v>103</v>
      </c>
      <c r="L248" s="3">
        <v>33</v>
      </c>
      <c r="M248">
        <v>1</v>
      </c>
      <c r="N248">
        <v>6</v>
      </c>
      <c r="O248">
        <v>7</v>
      </c>
      <c r="P248">
        <v>13</v>
      </c>
      <c r="Q248">
        <v>1</v>
      </c>
      <c r="R248">
        <v>0</v>
      </c>
      <c r="S248">
        <v>1</v>
      </c>
      <c r="T248">
        <v>1</v>
      </c>
      <c r="U248">
        <v>1</v>
      </c>
      <c r="V248">
        <v>0</v>
      </c>
      <c r="W248">
        <v>0</v>
      </c>
      <c r="X248">
        <v>3</v>
      </c>
      <c r="Y248">
        <v>11</v>
      </c>
      <c r="Z248">
        <v>0</v>
      </c>
      <c r="AA248">
        <v>34</v>
      </c>
      <c r="AB248">
        <v>2225</v>
      </c>
      <c r="AC248">
        <v>0</v>
      </c>
      <c r="AD248">
        <v>1</v>
      </c>
      <c r="AE248">
        <v>0</v>
      </c>
      <c r="AF248">
        <v>0</v>
      </c>
      <c r="AG248">
        <v>0</v>
      </c>
      <c r="AH248">
        <v>0</v>
      </c>
      <c r="AI248">
        <v>0</v>
      </c>
      <c r="AJ248">
        <v>1</v>
      </c>
      <c r="AK248">
        <v>0</v>
      </c>
      <c r="AL248">
        <v>0</v>
      </c>
      <c r="AM248" s="3">
        <f>SUM(tbl_Data[[#This Row],[Amt_Wines]:[Amt_GoldProds]])</f>
        <v>1795</v>
      </c>
      <c r="AN248" s="3">
        <v>1729</v>
      </c>
      <c r="AO248">
        <v>3</v>
      </c>
      <c r="AP248" t="str" cm="1">
        <f t="array" ref="AP248">_xlfn.IFS(tbl_Data[[#This Row],[marital_Divorced]]=1,"Divorced",tbl_Data[[#This Row],[marital_Married]]=1,"Married",tbl_Data[[#This Row],[marital_Single]]=1,"Single",tbl_Data[[#This Row],[marital_Together]]=1,"Together",tbl_Data[[#This Row],[marital_Widow]]=1,"Widowed")</f>
        <v>Married</v>
      </c>
      <c r="AQ248" s="3" t="str">
        <f>IF(tbl_Data[[#This Row],[Marital Status]]=tbl_Data[[#Headers],[Single]],tbl_Data[[#This Row],[Amt_Wines]],"")</f>
        <v/>
      </c>
      <c r="AR248" s="3" t="str">
        <f>IF(tbl_Data[[#This Row],[Marital Status]]=tbl_Data[[#Headers],[Together]],tbl_Data[[#This Row],[Amt_Wines]],"")</f>
        <v/>
      </c>
      <c r="AS248" s="3">
        <f>IF(tbl_Data[[#This Row],[Marital Status]]=tbl_Data[[#Headers],[Married]],tbl_Data[[#This Row],[Amt_Wines]],"")</f>
        <v>551</v>
      </c>
      <c r="AT248" s="3" t="str">
        <f>IF(tbl_Data[[#This Row],[Marital Status]]=tbl_Data[[#Headers],[Widow]],tbl_Data[[#This Row],[Amt_Wines]],"")</f>
        <v/>
      </c>
      <c r="AU248" s="3" t="str">
        <f>IF(tbl_Data[[#This Row],[Marital Status]]=tbl_Data[[#Headers],[Divorced]],tbl_Data[[#This Row],[Amt_Wines]],"")</f>
        <v/>
      </c>
    </row>
    <row r="249" spans="1:47" x14ac:dyDescent="0.45">
      <c r="A249" t="s">
        <v>254</v>
      </c>
      <c r="B249" s="3">
        <v>69209</v>
      </c>
      <c r="C249">
        <v>0</v>
      </c>
      <c r="D249">
        <v>0</v>
      </c>
      <c r="E249">
        <f t="shared" si="3"/>
        <v>0</v>
      </c>
      <c r="F249">
        <v>4</v>
      </c>
      <c r="G249" s="3">
        <v>496</v>
      </c>
      <c r="H249" s="3">
        <v>32</v>
      </c>
      <c r="I249" s="3">
        <v>849</v>
      </c>
      <c r="J249" s="3">
        <v>229</v>
      </c>
      <c r="K249" s="3">
        <v>48</v>
      </c>
      <c r="L249" s="3">
        <v>128</v>
      </c>
      <c r="M249">
        <v>2</v>
      </c>
      <c r="N249">
        <v>5</v>
      </c>
      <c r="O249">
        <v>3</v>
      </c>
      <c r="P249">
        <v>6</v>
      </c>
      <c r="Q249">
        <v>4</v>
      </c>
      <c r="R249">
        <v>0</v>
      </c>
      <c r="S249">
        <v>0</v>
      </c>
      <c r="T249">
        <v>0</v>
      </c>
      <c r="U249">
        <v>1</v>
      </c>
      <c r="V249">
        <v>0</v>
      </c>
      <c r="W249">
        <v>0</v>
      </c>
      <c r="X249">
        <v>3</v>
      </c>
      <c r="Y249">
        <v>11</v>
      </c>
      <c r="Z249">
        <v>0</v>
      </c>
      <c r="AA249">
        <v>48</v>
      </c>
      <c r="AB249">
        <v>2809</v>
      </c>
      <c r="AC249">
        <v>0</v>
      </c>
      <c r="AD249">
        <v>1</v>
      </c>
      <c r="AE249">
        <v>0</v>
      </c>
      <c r="AF249">
        <v>0</v>
      </c>
      <c r="AG249">
        <v>0</v>
      </c>
      <c r="AH249">
        <v>0</v>
      </c>
      <c r="AI249">
        <v>0</v>
      </c>
      <c r="AJ249">
        <v>1</v>
      </c>
      <c r="AK249">
        <v>0</v>
      </c>
      <c r="AL249">
        <v>0</v>
      </c>
      <c r="AM249" s="3">
        <f>SUM(tbl_Data[[#This Row],[Amt_Wines]:[Amt_GoldProds]])</f>
        <v>1782</v>
      </c>
      <c r="AN249" s="3">
        <v>1526</v>
      </c>
      <c r="AO249">
        <v>1</v>
      </c>
      <c r="AP249" t="str" cm="1">
        <f t="array" ref="AP249">_xlfn.IFS(tbl_Data[[#This Row],[marital_Divorced]]=1,"Divorced",tbl_Data[[#This Row],[marital_Married]]=1,"Married",tbl_Data[[#This Row],[marital_Single]]=1,"Single",tbl_Data[[#This Row],[marital_Together]]=1,"Together",tbl_Data[[#This Row],[marital_Widow]]=1,"Widowed")</f>
        <v>Married</v>
      </c>
      <c r="AQ249" s="3" t="str">
        <f>IF(tbl_Data[[#This Row],[Marital Status]]=tbl_Data[[#Headers],[Single]],tbl_Data[[#This Row],[Amt_Wines]],"")</f>
        <v/>
      </c>
      <c r="AR249" s="3" t="str">
        <f>IF(tbl_Data[[#This Row],[Marital Status]]=tbl_Data[[#Headers],[Together]],tbl_Data[[#This Row],[Amt_Wines]],"")</f>
        <v/>
      </c>
      <c r="AS249" s="3">
        <f>IF(tbl_Data[[#This Row],[Marital Status]]=tbl_Data[[#Headers],[Married]],tbl_Data[[#This Row],[Amt_Wines]],"")</f>
        <v>496</v>
      </c>
      <c r="AT249" s="3" t="str">
        <f>IF(tbl_Data[[#This Row],[Marital Status]]=tbl_Data[[#Headers],[Widow]],tbl_Data[[#This Row],[Amt_Wines]],"")</f>
        <v/>
      </c>
      <c r="AU249" s="3" t="str">
        <f>IF(tbl_Data[[#This Row],[Marital Status]]=tbl_Data[[#Headers],[Divorced]],tbl_Data[[#This Row],[Amt_Wines]],"")</f>
        <v/>
      </c>
    </row>
    <row r="250" spans="1:47" x14ac:dyDescent="0.45">
      <c r="A250" t="s">
        <v>255</v>
      </c>
      <c r="B250" s="3">
        <v>76995</v>
      </c>
      <c r="C250">
        <v>0</v>
      </c>
      <c r="D250">
        <v>1</v>
      </c>
      <c r="E250">
        <f t="shared" si="3"/>
        <v>1</v>
      </c>
      <c r="F250">
        <v>91</v>
      </c>
      <c r="G250" s="3">
        <v>1012</v>
      </c>
      <c r="H250" s="3">
        <v>80</v>
      </c>
      <c r="I250" s="3">
        <v>498</v>
      </c>
      <c r="J250" s="3">
        <v>0</v>
      </c>
      <c r="K250" s="3">
        <v>16</v>
      </c>
      <c r="L250" s="3">
        <v>176</v>
      </c>
      <c r="M250">
        <v>2</v>
      </c>
      <c r="N250">
        <v>11</v>
      </c>
      <c r="O250">
        <v>4</v>
      </c>
      <c r="P250">
        <v>9</v>
      </c>
      <c r="Q250">
        <v>5</v>
      </c>
      <c r="R250">
        <v>0</v>
      </c>
      <c r="S250">
        <v>0</v>
      </c>
      <c r="T250">
        <v>0</v>
      </c>
      <c r="U250">
        <v>1</v>
      </c>
      <c r="V250">
        <v>0</v>
      </c>
      <c r="W250">
        <v>0</v>
      </c>
      <c r="X250">
        <v>3</v>
      </c>
      <c r="Y250">
        <v>11</v>
      </c>
      <c r="Z250">
        <v>0</v>
      </c>
      <c r="AA250">
        <v>71</v>
      </c>
      <c r="AB250">
        <v>2617</v>
      </c>
      <c r="AC250">
        <v>0</v>
      </c>
      <c r="AD250">
        <v>1</v>
      </c>
      <c r="AE250">
        <v>0</v>
      </c>
      <c r="AF250">
        <v>0</v>
      </c>
      <c r="AG250">
        <v>0</v>
      </c>
      <c r="AH250">
        <v>0</v>
      </c>
      <c r="AI250">
        <v>0</v>
      </c>
      <c r="AJ250">
        <v>0</v>
      </c>
      <c r="AK250">
        <v>1</v>
      </c>
      <c r="AL250">
        <v>0</v>
      </c>
      <c r="AM250" s="3">
        <f>SUM(tbl_Data[[#This Row],[Amt_Wines]:[Amt_GoldProds]])</f>
        <v>1782</v>
      </c>
      <c r="AN250" s="3">
        <v>1430</v>
      </c>
      <c r="AO250">
        <v>1</v>
      </c>
      <c r="AP250" t="str" cm="1">
        <f t="array" ref="AP250">_xlfn.IFS(tbl_Data[[#This Row],[marital_Divorced]]=1,"Divorced",tbl_Data[[#This Row],[marital_Married]]=1,"Married",tbl_Data[[#This Row],[marital_Single]]=1,"Single",tbl_Data[[#This Row],[marital_Together]]=1,"Together",tbl_Data[[#This Row],[marital_Widow]]=1,"Widowed")</f>
        <v>Married</v>
      </c>
      <c r="AQ250" s="3" t="str">
        <f>IF(tbl_Data[[#This Row],[Marital Status]]=tbl_Data[[#Headers],[Single]],tbl_Data[[#This Row],[Amt_Wines]],"")</f>
        <v/>
      </c>
      <c r="AR250" s="3" t="str">
        <f>IF(tbl_Data[[#This Row],[Marital Status]]=tbl_Data[[#Headers],[Together]],tbl_Data[[#This Row],[Amt_Wines]],"")</f>
        <v/>
      </c>
      <c r="AS250" s="3">
        <f>IF(tbl_Data[[#This Row],[Marital Status]]=tbl_Data[[#Headers],[Married]],tbl_Data[[#This Row],[Amt_Wines]],"")</f>
        <v>1012</v>
      </c>
      <c r="AT250" s="3" t="str">
        <f>IF(tbl_Data[[#This Row],[Marital Status]]=tbl_Data[[#Headers],[Widow]],tbl_Data[[#This Row],[Amt_Wines]],"")</f>
        <v/>
      </c>
      <c r="AU250" s="3" t="str">
        <f>IF(tbl_Data[[#This Row],[Marital Status]]=tbl_Data[[#Headers],[Divorced]],tbl_Data[[#This Row],[Amt_Wines]],"")</f>
        <v/>
      </c>
    </row>
    <row r="251" spans="1:47" x14ac:dyDescent="0.45">
      <c r="A251" t="s">
        <v>257</v>
      </c>
      <c r="B251" s="3">
        <v>92955</v>
      </c>
      <c r="C251">
        <v>0</v>
      </c>
      <c r="D251">
        <v>0</v>
      </c>
      <c r="E251">
        <f t="shared" si="3"/>
        <v>0</v>
      </c>
      <c r="F251">
        <v>35</v>
      </c>
      <c r="G251" s="3">
        <v>693</v>
      </c>
      <c r="H251" s="3">
        <v>21</v>
      </c>
      <c r="I251" s="3">
        <v>925</v>
      </c>
      <c r="J251" s="3">
        <v>31</v>
      </c>
      <c r="K251" s="3">
        <v>24</v>
      </c>
      <c r="L251" s="3">
        <v>84</v>
      </c>
      <c r="M251">
        <v>1</v>
      </c>
      <c r="N251">
        <v>6</v>
      </c>
      <c r="O251">
        <v>7</v>
      </c>
      <c r="P251">
        <v>9</v>
      </c>
      <c r="Q251">
        <v>2</v>
      </c>
      <c r="R251">
        <v>0</v>
      </c>
      <c r="S251">
        <v>0</v>
      </c>
      <c r="T251">
        <v>1</v>
      </c>
      <c r="U251">
        <v>1</v>
      </c>
      <c r="V251">
        <v>0</v>
      </c>
      <c r="W251">
        <v>0</v>
      </c>
      <c r="X251">
        <v>3</v>
      </c>
      <c r="Y251">
        <v>11</v>
      </c>
      <c r="Z251">
        <v>1</v>
      </c>
      <c r="AA251">
        <v>47</v>
      </c>
      <c r="AB251">
        <v>2473</v>
      </c>
      <c r="AC251">
        <v>0</v>
      </c>
      <c r="AD251">
        <v>1</v>
      </c>
      <c r="AE251">
        <v>0</v>
      </c>
      <c r="AF251">
        <v>0</v>
      </c>
      <c r="AG251">
        <v>0</v>
      </c>
      <c r="AH251">
        <v>0</v>
      </c>
      <c r="AI251">
        <v>0</v>
      </c>
      <c r="AJ251">
        <v>1</v>
      </c>
      <c r="AK251">
        <v>0</v>
      </c>
      <c r="AL251">
        <v>0</v>
      </c>
      <c r="AM251" s="3">
        <f>SUM(tbl_Data[[#This Row],[Amt_Wines]:[Amt_GoldProds]])</f>
        <v>1778</v>
      </c>
      <c r="AN251" s="3">
        <v>1610</v>
      </c>
      <c r="AO251">
        <v>2</v>
      </c>
      <c r="AP251" t="str" cm="1">
        <f t="array" ref="AP251">_xlfn.IFS(tbl_Data[[#This Row],[marital_Divorced]]=1,"Divorced",tbl_Data[[#This Row],[marital_Married]]=1,"Married",tbl_Data[[#This Row],[marital_Single]]=1,"Single",tbl_Data[[#This Row],[marital_Together]]=1,"Together",tbl_Data[[#This Row],[marital_Widow]]=1,"Widowed")</f>
        <v>Married</v>
      </c>
      <c r="AQ251" s="3" t="str">
        <f>IF(tbl_Data[[#This Row],[Marital Status]]=tbl_Data[[#Headers],[Single]],tbl_Data[[#This Row],[Amt_Wines]],"")</f>
        <v/>
      </c>
      <c r="AR251" s="3" t="str">
        <f>IF(tbl_Data[[#This Row],[Marital Status]]=tbl_Data[[#Headers],[Together]],tbl_Data[[#This Row],[Amt_Wines]],"")</f>
        <v/>
      </c>
      <c r="AS251" s="3">
        <f>IF(tbl_Data[[#This Row],[Marital Status]]=tbl_Data[[#Headers],[Married]],tbl_Data[[#This Row],[Amt_Wines]],"")</f>
        <v>693</v>
      </c>
      <c r="AT251" s="3" t="str">
        <f>IF(tbl_Data[[#This Row],[Marital Status]]=tbl_Data[[#Headers],[Widow]],tbl_Data[[#This Row],[Amt_Wines]],"")</f>
        <v/>
      </c>
      <c r="AU251" s="3" t="str">
        <f>IF(tbl_Data[[#This Row],[Marital Status]]=tbl_Data[[#Headers],[Divorced]],tbl_Data[[#This Row],[Amt_Wines]],"")</f>
        <v/>
      </c>
    </row>
    <row r="252" spans="1:47" x14ac:dyDescent="0.45">
      <c r="A252" t="s">
        <v>258</v>
      </c>
      <c r="B252" s="3">
        <v>79908</v>
      </c>
      <c r="C252">
        <v>0</v>
      </c>
      <c r="D252">
        <v>0</v>
      </c>
      <c r="E252">
        <f t="shared" si="3"/>
        <v>0</v>
      </c>
      <c r="F252">
        <v>30</v>
      </c>
      <c r="G252" s="3">
        <v>557</v>
      </c>
      <c r="H252" s="3">
        <v>129</v>
      </c>
      <c r="I252" s="3">
        <v>761</v>
      </c>
      <c r="J252" s="3">
        <v>29</v>
      </c>
      <c r="K252" s="3">
        <v>185</v>
      </c>
      <c r="L252" s="3">
        <v>111</v>
      </c>
      <c r="M252">
        <v>1</v>
      </c>
      <c r="N252">
        <v>5</v>
      </c>
      <c r="O252">
        <v>6</v>
      </c>
      <c r="P252">
        <v>7</v>
      </c>
      <c r="Q252">
        <v>2</v>
      </c>
      <c r="R252">
        <v>0</v>
      </c>
      <c r="S252">
        <v>0</v>
      </c>
      <c r="T252">
        <v>1</v>
      </c>
      <c r="U252">
        <v>0</v>
      </c>
      <c r="V252">
        <v>0</v>
      </c>
      <c r="W252">
        <v>0</v>
      </c>
      <c r="X252">
        <v>3</v>
      </c>
      <c r="Y252">
        <v>11</v>
      </c>
      <c r="Z252">
        <v>0</v>
      </c>
      <c r="AA252">
        <v>38</v>
      </c>
      <c r="AB252">
        <v>2609</v>
      </c>
      <c r="AC252">
        <v>0</v>
      </c>
      <c r="AD252">
        <v>1</v>
      </c>
      <c r="AE252">
        <v>0</v>
      </c>
      <c r="AF252">
        <v>0</v>
      </c>
      <c r="AG252">
        <v>0</v>
      </c>
      <c r="AH252">
        <v>0</v>
      </c>
      <c r="AI252">
        <v>0</v>
      </c>
      <c r="AJ252">
        <v>1</v>
      </c>
      <c r="AK252">
        <v>0</v>
      </c>
      <c r="AL252">
        <v>0</v>
      </c>
      <c r="AM252" s="3">
        <f>SUM(tbl_Data[[#This Row],[Amt_Wines]:[Amt_GoldProds]])</f>
        <v>1772</v>
      </c>
      <c r="AN252" s="3">
        <v>1550</v>
      </c>
      <c r="AO252">
        <v>1</v>
      </c>
      <c r="AP252" t="str" cm="1">
        <f t="array" ref="AP252">_xlfn.IFS(tbl_Data[[#This Row],[marital_Divorced]]=1,"Divorced",tbl_Data[[#This Row],[marital_Married]]=1,"Married",tbl_Data[[#This Row],[marital_Single]]=1,"Single",tbl_Data[[#This Row],[marital_Together]]=1,"Together",tbl_Data[[#This Row],[marital_Widow]]=1,"Widowed")</f>
        <v>Married</v>
      </c>
      <c r="AQ252" s="3" t="str">
        <f>IF(tbl_Data[[#This Row],[Marital Status]]=tbl_Data[[#Headers],[Single]],tbl_Data[[#This Row],[Amt_Wines]],"")</f>
        <v/>
      </c>
      <c r="AR252" s="3" t="str">
        <f>IF(tbl_Data[[#This Row],[Marital Status]]=tbl_Data[[#Headers],[Together]],tbl_Data[[#This Row],[Amt_Wines]],"")</f>
        <v/>
      </c>
      <c r="AS252" s="3">
        <f>IF(tbl_Data[[#This Row],[Marital Status]]=tbl_Data[[#Headers],[Married]],tbl_Data[[#This Row],[Amt_Wines]],"")</f>
        <v>557</v>
      </c>
      <c r="AT252" s="3" t="str">
        <f>IF(tbl_Data[[#This Row],[Marital Status]]=tbl_Data[[#Headers],[Widow]],tbl_Data[[#This Row],[Amt_Wines]],"")</f>
        <v/>
      </c>
      <c r="AU252" s="3" t="str">
        <f>IF(tbl_Data[[#This Row],[Marital Status]]=tbl_Data[[#Headers],[Divorced]],tbl_Data[[#This Row],[Amt_Wines]],"")</f>
        <v/>
      </c>
    </row>
    <row r="253" spans="1:47" x14ac:dyDescent="0.45">
      <c r="A253" t="s">
        <v>261</v>
      </c>
      <c r="B253" s="3">
        <v>80952</v>
      </c>
      <c r="C253">
        <v>0</v>
      </c>
      <c r="D253">
        <v>0</v>
      </c>
      <c r="E253">
        <f t="shared" si="3"/>
        <v>0</v>
      </c>
      <c r="F253">
        <v>20</v>
      </c>
      <c r="G253" s="3">
        <v>778</v>
      </c>
      <c r="H253" s="3">
        <v>178</v>
      </c>
      <c r="I253" s="3">
        <v>689</v>
      </c>
      <c r="J253" s="3">
        <v>41</v>
      </c>
      <c r="K253" s="3">
        <v>27</v>
      </c>
      <c r="L253" s="3">
        <v>44</v>
      </c>
      <c r="M253">
        <v>1</v>
      </c>
      <c r="N253">
        <v>8</v>
      </c>
      <c r="O253">
        <v>5</v>
      </c>
      <c r="P253">
        <v>11</v>
      </c>
      <c r="Q253">
        <v>8</v>
      </c>
      <c r="R253">
        <v>0</v>
      </c>
      <c r="S253">
        <v>1</v>
      </c>
      <c r="T253">
        <v>1</v>
      </c>
      <c r="U253">
        <v>1</v>
      </c>
      <c r="V253">
        <v>0</v>
      </c>
      <c r="W253">
        <v>0</v>
      </c>
      <c r="X253">
        <v>3</v>
      </c>
      <c r="Y253">
        <v>11</v>
      </c>
      <c r="Z253">
        <v>1</v>
      </c>
      <c r="AA253">
        <v>51</v>
      </c>
      <c r="AB253">
        <v>2645</v>
      </c>
      <c r="AC253">
        <v>0</v>
      </c>
      <c r="AD253">
        <v>1</v>
      </c>
      <c r="AE253">
        <v>0</v>
      </c>
      <c r="AF253">
        <v>0</v>
      </c>
      <c r="AG253">
        <v>0</v>
      </c>
      <c r="AH253">
        <v>0</v>
      </c>
      <c r="AI253">
        <v>0</v>
      </c>
      <c r="AJ253">
        <v>1</v>
      </c>
      <c r="AK253">
        <v>0</v>
      </c>
      <c r="AL253">
        <v>0</v>
      </c>
      <c r="AM253" s="3">
        <f>SUM(tbl_Data[[#This Row],[Amt_Wines]:[Amt_GoldProds]])</f>
        <v>1757</v>
      </c>
      <c r="AN253" s="3">
        <v>1669</v>
      </c>
      <c r="AO253">
        <v>3</v>
      </c>
      <c r="AP253" t="str" cm="1">
        <f t="array" ref="AP253">_xlfn.IFS(tbl_Data[[#This Row],[marital_Divorced]]=1,"Divorced",tbl_Data[[#This Row],[marital_Married]]=1,"Married",tbl_Data[[#This Row],[marital_Single]]=1,"Single",tbl_Data[[#This Row],[marital_Together]]=1,"Together",tbl_Data[[#This Row],[marital_Widow]]=1,"Widowed")</f>
        <v>Married</v>
      </c>
      <c r="AQ253" s="3" t="str">
        <f>IF(tbl_Data[[#This Row],[Marital Status]]=tbl_Data[[#Headers],[Single]],tbl_Data[[#This Row],[Amt_Wines]],"")</f>
        <v/>
      </c>
      <c r="AR253" s="3" t="str">
        <f>IF(tbl_Data[[#This Row],[Marital Status]]=tbl_Data[[#Headers],[Together]],tbl_Data[[#This Row],[Amt_Wines]],"")</f>
        <v/>
      </c>
      <c r="AS253" s="3">
        <f>IF(tbl_Data[[#This Row],[Marital Status]]=tbl_Data[[#Headers],[Married]],tbl_Data[[#This Row],[Amt_Wines]],"")</f>
        <v>778</v>
      </c>
      <c r="AT253" s="3" t="str">
        <f>IF(tbl_Data[[#This Row],[Marital Status]]=tbl_Data[[#Headers],[Widow]],tbl_Data[[#This Row],[Amt_Wines]],"")</f>
        <v/>
      </c>
      <c r="AU253" s="3" t="str">
        <f>IF(tbl_Data[[#This Row],[Marital Status]]=tbl_Data[[#Headers],[Divorced]],tbl_Data[[#This Row],[Amt_Wines]],"")</f>
        <v/>
      </c>
    </row>
    <row r="254" spans="1:47" x14ac:dyDescent="0.45">
      <c r="A254" t="s">
        <v>263</v>
      </c>
      <c r="B254" s="3">
        <v>79930</v>
      </c>
      <c r="C254">
        <v>0</v>
      </c>
      <c r="D254">
        <v>0</v>
      </c>
      <c r="E254">
        <f t="shared" si="3"/>
        <v>0</v>
      </c>
      <c r="F254">
        <v>72</v>
      </c>
      <c r="G254" s="3">
        <v>792</v>
      </c>
      <c r="H254" s="3">
        <v>86</v>
      </c>
      <c r="I254" s="3">
        <v>740</v>
      </c>
      <c r="J254" s="3">
        <v>67</v>
      </c>
      <c r="K254" s="3">
        <v>51</v>
      </c>
      <c r="L254" s="3">
        <v>17</v>
      </c>
      <c r="M254">
        <v>1</v>
      </c>
      <c r="N254">
        <v>3</v>
      </c>
      <c r="O254">
        <v>5</v>
      </c>
      <c r="P254">
        <v>8</v>
      </c>
      <c r="Q254">
        <v>2</v>
      </c>
      <c r="R254">
        <v>0</v>
      </c>
      <c r="S254">
        <v>0</v>
      </c>
      <c r="T254">
        <v>0</v>
      </c>
      <c r="U254">
        <v>0</v>
      </c>
      <c r="V254">
        <v>0</v>
      </c>
      <c r="W254">
        <v>0</v>
      </c>
      <c r="X254">
        <v>3</v>
      </c>
      <c r="Y254">
        <v>11</v>
      </c>
      <c r="Z254">
        <v>0</v>
      </c>
      <c r="AA254">
        <v>48</v>
      </c>
      <c r="AB254">
        <v>2849</v>
      </c>
      <c r="AC254">
        <v>0</v>
      </c>
      <c r="AD254">
        <v>1</v>
      </c>
      <c r="AE254">
        <v>0</v>
      </c>
      <c r="AF254">
        <v>0</v>
      </c>
      <c r="AG254">
        <v>0</v>
      </c>
      <c r="AH254">
        <v>0</v>
      </c>
      <c r="AI254">
        <v>0</v>
      </c>
      <c r="AJ254">
        <v>0</v>
      </c>
      <c r="AK254">
        <v>0</v>
      </c>
      <c r="AL254">
        <v>1</v>
      </c>
      <c r="AM254" s="3">
        <f>SUM(tbl_Data[[#This Row],[Amt_Wines]:[Amt_GoldProds]])</f>
        <v>1753</v>
      </c>
      <c r="AN254" s="3">
        <v>1719</v>
      </c>
      <c r="AO254">
        <v>0</v>
      </c>
      <c r="AP254" t="str" cm="1">
        <f t="array" ref="AP254">_xlfn.IFS(tbl_Data[[#This Row],[marital_Divorced]]=1,"Divorced",tbl_Data[[#This Row],[marital_Married]]=1,"Married",tbl_Data[[#This Row],[marital_Single]]=1,"Single",tbl_Data[[#This Row],[marital_Together]]=1,"Together",tbl_Data[[#This Row],[marital_Widow]]=1,"Widowed")</f>
        <v>Married</v>
      </c>
      <c r="AQ254" s="3" t="str">
        <f>IF(tbl_Data[[#This Row],[Marital Status]]=tbl_Data[[#Headers],[Single]],tbl_Data[[#This Row],[Amt_Wines]],"")</f>
        <v/>
      </c>
      <c r="AR254" s="3" t="str">
        <f>IF(tbl_Data[[#This Row],[Marital Status]]=tbl_Data[[#Headers],[Together]],tbl_Data[[#This Row],[Amt_Wines]],"")</f>
        <v/>
      </c>
      <c r="AS254" s="3">
        <f>IF(tbl_Data[[#This Row],[Marital Status]]=tbl_Data[[#Headers],[Married]],tbl_Data[[#This Row],[Amt_Wines]],"")</f>
        <v>792</v>
      </c>
      <c r="AT254" s="3" t="str">
        <f>IF(tbl_Data[[#This Row],[Marital Status]]=tbl_Data[[#Headers],[Widow]],tbl_Data[[#This Row],[Amt_Wines]],"")</f>
        <v/>
      </c>
      <c r="AU254" s="3" t="str">
        <f>IF(tbl_Data[[#This Row],[Marital Status]]=tbl_Data[[#Headers],[Divorced]],tbl_Data[[#This Row],[Amt_Wines]],"")</f>
        <v/>
      </c>
    </row>
    <row r="255" spans="1:47" x14ac:dyDescent="0.45">
      <c r="A255" t="s">
        <v>267</v>
      </c>
      <c r="B255" s="3">
        <v>78569</v>
      </c>
      <c r="C255">
        <v>0</v>
      </c>
      <c r="D255">
        <v>0</v>
      </c>
      <c r="E255">
        <f t="shared" si="3"/>
        <v>0</v>
      </c>
      <c r="F255">
        <v>14</v>
      </c>
      <c r="G255" s="3">
        <v>558</v>
      </c>
      <c r="H255" s="3">
        <v>79</v>
      </c>
      <c r="I255" s="3">
        <v>622</v>
      </c>
      <c r="J255" s="3">
        <v>207</v>
      </c>
      <c r="K255" s="3">
        <v>175</v>
      </c>
      <c r="L255" s="3">
        <v>95</v>
      </c>
      <c r="M255">
        <v>1</v>
      </c>
      <c r="N255">
        <v>4</v>
      </c>
      <c r="O255">
        <v>6</v>
      </c>
      <c r="P255">
        <v>4</v>
      </c>
      <c r="Q255">
        <v>1</v>
      </c>
      <c r="R255">
        <v>0</v>
      </c>
      <c r="S255">
        <v>0</v>
      </c>
      <c r="T255">
        <v>1</v>
      </c>
      <c r="U255">
        <v>0</v>
      </c>
      <c r="V255">
        <v>0</v>
      </c>
      <c r="W255">
        <v>0</v>
      </c>
      <c r="X255">
        <v>3</v>
      </c>
      <c r="Y255">
        <v>11</v>
      </c>
      <c r="Z255">
        <v>1</v>
      </c>
      <c r="AA255">
        <v>74</v>
      </c>
      <c r="AB255">
        <v>2289</v>
      </c>
      <c r="AC255">
        <v>0</v>
      </c>
      <c r="AD255">
        <v>1</v>
      </c>
      <c r="AE255">
        <v>0</v>
      </c>
      <c r="AF255">
        <v>0</v>
      </c>
      <c r="AG255">
        <v>0</v>
      </c>
      <c r="AH255">
        <v>0</v>
      </c>
      <c r="AI255">
        <v>0</v>
      </c>
      <c r="AJ255">
        <v>1</v>
      </c>
      <c r="AK255">
        <v>0</v>
      </c>
      <c r="AL255">
        <v>0</v>
      </c>
      <c r="AM255" s="3">
        <f>SUM(tbl_Data[[#This Row],[Amt_Wines]:[Amt_GoldProds]])</f>
        <v>1736</v>
      </c>
      <c r="AN255" s="3">
        <v>1546</v>
      </c>
      <c r="AO255">
        <v>1</v>
      </c>
      <c r="AP255" t="str" cm="1">
        <f t="array" ref="AP255">_xlfn.IFS(tbl_Data[[#This Row],[marital_Divorced]]=1,"Divorced",tbl_Data[[#This Row],[marital_Married]]=1,"Married",tbl_Data[[#This Row],[marital_Single]]=1,"Single",tbl_Data[[#This Row],[marital_Together]]=1,"Together",tbl_Data[[#This Row],[marital_Widow]]=1,"Widowed")</f>
        <v>Married</v>
      </c>
      <c r="AQ255" s="3" t="str">
        <f>IF(tbl_Data[[#This Row],[Marital Status]]=tbl_Data[[#Headers],[Single]],tbl_Data[[#This Row],[Amt_Wines]],"")</f>
        <v/>
      </c>
      <c r="AR255" s="3" t="str">
        <f>IF(tbl_Data[[#This Row],[Marital Status]]=tbl_Data[[#Headers],[Together]],tbl_Data[[#This Row],[Amt_Wines]],"")</f>
        <v/>
      </c>
      <c r="AS255" s="3">
        <f>IF(tbl_Data[[#This Row],[Marital Status]]=tbl_Data[[#Headers],[Married]],tbl_Data[[#This Row],[Amt_Wines]],"")</f>
        <v>558</v>
      </c>
      <c r="AT255" s="3" t="str">
        <f>IF(tbl_Data[[#This Row],[Marital Status]]=tbl_Data[[#Headers],[Widow]],tbl_Data[[#This Row],[Amt_Wines]],"")</f>
        <v/>
      </c>
      <c r="AU255" s="3" t="str">
        <f>IF(tbl_Data[[#This Row],[Marital Status]]=tbl_Data[[#Headers],[Divorced]],tbl_Data[[#This Row],[Amt_Wines]],"")</f>
        <v/>
      </c>
    </row>
    <row r="256" spans="1:47" x14ac:dyDescent="0.45">
      <c r="A256" t="s">
        <v>270</v>
      </c>
      <c r="B256" s="3">
        <v>2447</v>
      </c>
      <c r="C256">
        <v>1</v>
      </c>
      <c r="D256">
        <v>0</v>
      </c>
      <c r="E256">
        <f t="shared" si="3"/>
        <v>1</v>
      </c>
      <c r="F256">
        <v>42</v>
      </c>
      <c r="G256" s="3">
        <v>1</v>
      </c>
      <c r="H256" s="3">
        <v>1</v>
      </c>
      <c r="I256" s="3">
        <v>1725</v>
      </c>
      <c r="J256" s="3">
        <v>1</v>
      </c>
      <c r="K256" s="3">
        <v>1</v>
      </c>
      <c r="L256" s="3">
        <v>1</v>
      </c>
      <c r="M256">
        <v>15</v>
      </c>
      <c r="N256">
        <v>0</v>
      </c>
      <c r="O256">
        <v>28</v>
      </c>
      <c r="P256">
        <v>0</v>
      </c>
      <c r="Q256">
        <v>1</v>
      </c>
      <c r="R256">
        <v>0</v>
      </c>
      <c r="S256">
        <v>0</v>
      </c>
      <c r="T256">
        <v>0</v>
      </c>
      <c r="U256">
        <v>0</v>
      </c>
      <c r="V256">
        <v>0</v>
      </c>
      <c r="W256">
        <v>0</v>
      </c>
      <c r="X256">
        <v>3</v>
      </c>
      <c r="Y256">
        <v>11</v>
      </c>
      <c r="Z256">
        <v>0</v>
      </c>
      <c r="AA256">
        <v>41</v>
      </c>
      <c r="AB256">
        <v>2698</v>
      </c>
      <c r="AC256">
        <v>0</v>
      </c>
      <c r="AD256">
        <v>1</v>
      </c>
      <c r="AE256">
        <v>0</v>
      </c>
      <c r="AF256">
        <v>0</v>
      </c>
      <c r="AG256">
        <v>0</v>
      </c>
      <c r="AH256">
        <v>0</v>
      </c>
      <c r="AI256">
        <v>0</v>
      </c>
      <c r="AJ256">
        <v>1</v>
      </c>
      <c r="AK256">
        <v>0</v>
      </c>
      <c r="AL256">
        <v>0</v>
      </c>
      <c r="AM256" s="3">
        <f>SUM(tbl_Data[[#This Row],[Amt_Wines]:[Amt_GoldProds]])</f>
        <v>1730</v>
      </c>
      <c r="AN256" s="3">
        <v>1728</v>
      </c>
      <c r="AO256">
        <v>0</v>
      </c>
      <c r="AP256" t="str" cm="1">
        <f t="array" ref="AP256">_xlfn.IFS(tbl_Data[[#This Row],[marital_Divorced]]=1,"Divorced",tbl_Data[[#This Row],[marital_Married]]=1,"Married",tbl_Data[[#This Row],[marital_Single]]=1,"Single",tbl_Data[[#This Row],[marital_Together]]=1,"Together",tbl_Data[[#This Row],[marital_Widow]]=1,"Widowed")</f>
        <v>Married</v>
      </c>
      <c r="AQ256" s="3" t="str">
        <f>IF(tbl_Data[[#This Row],[Marital Status]]=tbl_Data[[#Headers],[Single]],tbl_Data[[#This Row],[Amt_Wines]],"")</f>
        <v/>
      </c>
      <c r="AR256" s="3" t="str">
        <f>IF(tbl_Data[[#This Row],[Marital Status]]=tbl_Data[[#Headers],[Together]],tbl_Data[[#This Row],[Amt_Wines]],"")</f>
        <v/>
      </c>
      <c r="AS256" s="3">
        <f>IF(tbl_Data[[#This Row],[Marital Status]]=tbl_Data[[#Headers],[Married]],tbl_Data[[#This Row],[Amt_Wines]],"")</f>
        <v>1</v>
      </c>
      <c r="AT256" s="3" t="str">
        <f>IF(tbl_Data[[#This Row],[Marital Status]]=tbl_Data[[#Headers],[Widow]],tbl_Data[[#This Row],[Amt_Wines]],"")</f>
        <v/>
      </c>
      <c r="AU256" s="3" t="str">
        <f>IF(tbl_Data[[#This Row],[Marital Status]]=tbl_Data[[#Headers],[Divorced]],tbl_Data[[#This Row],[Amt_Wines]],"")</f>
        <v/>
      </c>
    </row>
    <row r="257" spans="1:47" x14ac:dyDescent="0.45">
      <c r="A257" t="s">
        <v>272</v>
      </c>
      <c r="B257" s="3">
        <v>70503</v>
      </c>
      <c r="C257">
        <v>0</v>
      </c>
      <c r="D257">
        <v>0</v>
      </c>
      <c r="E257">
        <f t="shared" si="3"/>
        <v>0</v>
      </c>
      <c r="F257">
        <v>73</v>
      </c>
      <c r="G257" s="3">
        <v>1379</v>
      </c>
      <c r="H257" s="3">
        <v>33</v>
      </c>
      <c r="I257" s="3">
        <v>216</v>
      </c>
      <c r="J257" s="3">
        <v>0</v>
      </c>
      <c r="K257" s="3">
        <v>33</v>
      </c>
      <c r="L257" s="3">
        <v>66</v>
      </c>
      <c r="M257">
        <v>1</v>
      </c>
      <c r="N257">
        <v>2</v>
      </c>
      <c r="O257">
        <v>4</v>
      </c>
      <c r="P257">
        <v>9</v>
      </c>
      <c r="Q257">
        <v>6</v>
      </c>
      <c r="R257">
        <v>0</v>
      </c>
      <c r="S257">
        <v>1</v>
      </c>
      <c r="T257">
        <v>1</v>
      </c>
      <c r="U257">
        <v>0</v>
      </c>
      <c r="V257">
        <v>0</v>
      </c>
      <c r="W257">
        <v>0</v>
      </c>
      <c r="X257">
        <v>3</v>
      </c>
      <c r="Y257">
        <v>11</v>
      </c>
      <c r="Z257">
        <v>0</v>
      </c>
      <c r="AA257">
        <v>67</v>
      </c>
      <c r="AB257">
        <v>2796</v>
      </c>
      <c r="AC257">
        <v>0</v>
      </c>
      <c r="AD257">
        <v>1</v>
      </c>
      <c r="AE257">
        <v>0</v>
      </c>
      <c r="AF257">
        <v>0</v>
      </c>
      <c r="AG257">
        <v>0</v>
      </c>
      <c r="AH257">
        <v>0</v>
      </c>
      <c r="AI257">
        <v>0</v>
      </c>
      <c r="AJ257">
        <v>1</v>
      </c>
      <c r="AK257">
        <v>0</v>
      </c>
      <c r="AL257">
        <v>0</v>
      </c>
      <c r="AM257" s="3">
        <f>SUM(tbl_Data[[#This Row],[Amt_Wines]:[Amt_GoldProds]])</f>
        <v>1727</v>
      </c>
      <c r="AN257" s="3">
        <v>1595</v>
      </c>
      <c r="AO257">
        <v>2</v>
      </c>
      <c r="AP257" t="str" cm="1">
        <f t="array" ref="AP257">_xlfn.IFS(tbl_Data[[#This Row],[marital_Divorced]]=1,"Divorced",tbl_Data[[#This Row],[marital_Married]]=1,"Married",tbl_Data[[#This Row],[marital_Single]]=1,"Single",tbl_Data[[#This Row],[marital_Together]]=1,"Together",tbl_Data[[#This Row],[marital_Widow]]=1,"Widowed")</f>
        <v>Married</v>
      </c>
      <c r="AQ257" s="3" t="str">
        <f>IF(tbl_Data[[#This Row],[Marital Status]]=tbl_Data[[#Headers],[Single]],tbl_Data[[#This Row],[Amt_Wines]],"")</f>
        <v/>
      </c>
      <c r="AR257" s="3" t="str">
        <f>IF(tbl_Data[[#This Row],[Marital Status]]=tbl_Data[[#Headers],[Together]],tbl_Data[[#This Row],[Amt_Wines]],"")</f>
        <v/>
      </c>
      <c r="AS257" s="3">
        <f>IF(tbl_Data[[#This Row],[Marital Status]]=tbl_Data[[#Headers],[Married]],tbl_Data[[#This Row],[Amt_Wines]],"")</f>
        <v>1379</v>
      </c>
      <c r="AT257" s="3" t="str">
        <f>IF(tbl_Data[[#This Row],[Marital Status]]=tbl_Data[[#Headers],[Widow]],tbl_Data[[#This Row],[Amt_Wines]],"")</f>
        <v/>
      </c>
      <c r="AU257" s="3" t="str">
        <f>IF(tbl_Data[[#This Row],[Marital Status]]=tbl_Data[[#Headers],[Divorced]],tbl_Data[[#This Row],[Amt_Wines]],"")</f>
        <v/>
      </c>
    </row>
    <row r="258" spans="1:47" x14ac:dyDescent="0.45">
      <c r="A258" t="s">
        <v>273</v>
      </c>
      <c r="B258" s="3">
        <v>90765</v>
      </c>
      <c r="C258">
        <v>0</v>
      </c>
      <c r="D258">
        <v>0</v>
      </c>
      <c r="E258">
        <f t="shared" ref="E258:E321" si="4">SUM(_xlfn.SINGLE(Kidhome),_xlfn.SINGLE(Teenhome))</f>
        <v>0</v>
      </c>
      <c r="F258">
        <v>25</v>
      </c>
      <c r="G258" s="3">
        <v>547</v>
      </c>
      <c r="H258" s="3">
        <v>99</v>
      </c>
      <c r="I258" s="3">
        <v>812</v>
      </c>
      <c r="J258" s="3">
        <v>151</v>
      </c>
      <c r="K258" s="3">
        <v>82</v>
      </c>
      <c r="L258" s="3">
        <v>33</v>
      </c>
      <c r="M258">
        <v>0</v>
      </c>
      <c r="N258">
        <v>4</v>
      </c>
      <c r="O258">
        <v>6</v>
      </c>
      <c r="P258">
        <v>5</v>
      </c>
      <c r="Q258">
        <v>1</v>
      </c>
      <c r="R258">
        <v>0</v>
      </c>
      <c r="S258">
        <v>0</v>
      </c>
      <c r="T258">
        <v>1</v>
      </c>
      <c r="U258">
        <v>1</v>
      </c>
      <c r="V258">
        <v>0</v>
      </c>
      <c r="W258">
        <v>0</v>
      </c>
      <c r="X258">
        <v>3</v>
      </c>
      <c r="Y258">
        <v>11</v>
      </c>
      <c r="Z258">
        <v>0</v>
      </c>
      <c r="AA258">
        <v>50</v>
      </c>
      <c r="AB258">
        <v>2315</v>
      </c>
      <c r="AC258">
        <v>0</v>
      </c>
      <c r="AD258">
        <v>1</v>
      </c>
      <c r="AE258">
        <v>0</v>
      </c>
      <c r="AF258">
        <v>0</v>
      </c>
      <c r="AG258">
        <v>0</v>
      </c>
      <c r="AH258">
        <v>0</v>
      </c>
      <c r="AI258">
        <v>0</v>
      </c>
      <c r="AJ258">
        <v>1</v>
      </c>
      <c r="AK258">
        <v>0</v>
      </c>
      <c r="AL258">
        <v>0</v>
      </c>
      <c r="AM258" s="3">
        <f>SUM(tbl_Data[[#This Row],[Amt_Wines]:[Amt_GoldProds]])</f>
        <v>1724</v>
      </c>
      <c r="AN258" s="3">
        <v>1658</v>
      </c>
      <c r="AO258">
        <v>2</v>
      </c>
      <c r="AP258" t="str" cm="1">
        <f t="array" ref="AP258">_xlfn.IFS(tbl_Data[[#This Row],[marital_Divorced]]=1,"Divorced",tbl_Data[[#This Row],[marital_Married]]=1,"Married",tbl_Data[[#This Row],[marital_Single]]=1,"Single",tbl_Data[[#This Row],[marital_Together]]=1,"Together",tbl_Data[[#This Row],[marital_Widow]]=1,"Widowed")</f>
        <v>Married</v>
      </c>
      <c r="AQ258" s="3" t="str">
        <f>IF(tbl_Data[[#This Row],[Marital Status]]=tbl_Data[[#Headers],[Single]],tbl_Data[[#This Row],[Amt_Wines]],"")</f>
        <v/>
      </c>
      <c r="AR258" s="3" t="str">
        <f>IF(tbl_Data[[#This Row],[Marital Status]]=tbl_Data[[#Headers],[Together]],tbl_Data[[#This Row],[Amt_Wines]],"")</f>
        <v/>
      </c>
      <c r="AS258" s="3">
        <f>IF(tbl_Data[[#This Row],[Marital Status]]=tbl_Data[[#Headers],[Married]],tbl_Data[[#This Row],[Amt_Wines]],"")</f>
        <v>547</v>
      </c>
      <c r="AT258" s="3" t="str">
        <f>IF(tbl_Data[[#This Row],[Marital Status]]=tbl_Data[[#Headers],[Widow]],tbl_Data[[#This Row],[Amt_Wines]],"")</f>
        <v/>
      </c>
      <c r="AU258" s="3" t="str">
        <f>IF(tbl_Data[[#This Row],[Marital Status]]=tbl_Data[[#Headers],[Divorced]],tbl_Data[[#This Row],[Amt_Wines]],"")</f>
        <v/>
      </c>
    </row>
    <row r="259" spans="1:47" x14ac:dyDescent="0.45">
      <c r="A259" t="s">
        <v>278</v>
      </c>
      <c r="B259" s="3">
        <v>74214</v>
      </c>
      <c r="C259">
        <v>0</v>
      </c>
      <c r="D259">
        <v>0</v>
      </c>
      <c r="E259">
        <f t="shared" si="4"/>
        <v>0</v>
      </c>
      <c r="F259">
        <v>3</v>
      </c>
      <c r="G259" s="3">
        <v>863</v>
      </c>
      <c r="H259" s="3">
        <v>83</v>
      </c>
      <c r="I259" s="3">
        <v>547</v>
      </c>
      <c r="J259" s="3">
        <v>86</v>
      </c>
      <c r="K259" s="3">
        <v>99</v>
      </c>
      <c r="L259" s="3">
        <v>33</v>
      </c>
      <c r="M259">
        <v>1</v>
      </c>
      <c r="N259">
        <v>8</v>
      </c>
      <c r="O259">
        <v>2</v>
      </c>
      <c r="P259">
        <v>5</v>
      </c>
      <c r="Q259">
        <v>5</v>
      </c>
      <c r="R259">
        <v>0</v>
      </c>
      <c r="S259">
        <v>0</v>
      </c>
      <c r="T259">
        <v>0</v>
      </c>
      <c r="U259">
        <v>0</v>
      </c>
      <c r="V259">
        <v>0</v>
      </c>
      <c r="W259">
        <v>0</v>
      </c>
      <c r="X259">
        <v>3</v>
      </c>
      <c r="Y259">
        <v>11</v>
      </c>
      <c r="Z259">
        <v>0</v>
      </c>
      <c r="AA259">
        <v>30</v>
      </c>
      <c r="AB259">
        <v>2831</v>
      </c>
      <c r="AC259">
        <v>0</v>
      </c>
      <c r="AD259">
        <v>1</v>
      </c>
      <c r="AE259">
        <v>0</v>
      </c>
      <c r="AF259">
        <v>0</v>
      </c>
      <c r="AG259">
        <v>0</v>
      </c>
      <c r="AH259">
        <v>0</v>
      </c>
      <c r="AI259">
        <v>0</v>
      </c>
      <c r="AJ259">
        <v>0</v>
      </c>
      <c r="AK259">
        <v>0</v>
      </c>
      <c r="AL259">
        <v>1</v>
      </c>
      <c r="AM259" s="3">
        <f>SUM(tbl_Data[[#This Row],[Amt_Wines]:[Amt_GoldProds]])</f>
        <v>1711</v>
      </c>
      <c r="AN259" s="3">
        <v>1645</v>
      </c>
      <c r="AO259">
        <v>0</v>
      </c>
      <c r="AP259" t="str" cm="1">
        <f t="array" ref="AP259">_xlfn.IFS(tbl_Data[[#This Row],[marital_Divorced]]=1,"Divorced",tbl_Data[[#This Row],[marital_Married]]=1,"Married",tbl_Data[[#This Row],[marital_Single]]=1,"Single",tbl_Data[[#This Row],[marital_Together]]=1,"Together",tbl_Data[[#This Row],[marital_Widow]]=1,"Widowed")</f>
        <v>Married</v>
      </c>
      <c r="AQ259" s="3" t="str">
        <f>IF(tbl_Data[[#This Row],[Marital Status]]=tbl_Data[[#Headers],[Single]],tbl_Data[[#This Row],[Amt_Wines]],"")</f>
        <v/>
      </c>
      <c r="AR259" s="3" t="str">
        <f>IF(tbl_Data[[#This Row],[Marital Status]]=tbl_Data[[#Headers],[Together]],tbl_Data[[#This Row],[Amt_Wines]],"")</f>
        <v/>
      </c>
      <c r="AS259" s="3">
        <f>IF(tbl_Data[[#This Row],[Marital Status]]=tbl_Data[[#Headers],[Married]],tbl_Data[[#This Row],[Amt_Wines]],"")</f>
        <v>863</v>
      </c>
      <c r="AT259" s="3" t="str">
        <f>IF(tbl_Data[[#This Row],[Marital Status]]=tbl_Data[[#Headers],[Widow]],tbl_Data[[#This Row],[Amt_Wines]],"")</f>
        <v/>
      </c>
      <c r="AU259" s="3" t="str">
        <f>IF(tbl_Data[[#This Row],[Marital Status]]=tbl_Data[[#Headers],[Divorced]],tbl_Data[[#This Row],[Amt_Wines]],"")</f>
        <v/>
      </c>
    </row>
    <row r="260" spans="1:47" x14ac:dyDescent="0.45">
      <c r="A260" t="s">
        <v>279</v>
      </c>
      <c r="B260" s="3">
        <v>70356</v>
      </c>
      <c r="C260">
        <v>0</v>
      </c>
      <c r="D260">
        <v>0</v>
      </c>
      <c r="E260">
        <f t="shared" si="4"/>
        <v>0</v>
      </c>
      <c r="F260">
        <v>20</v>
      </c>
      <c r="G260" s="3">
        <v>1349</v>
      </c>
      <c r="H260" s="3">
        <v>16</v>
      </c>
      <c r="I260" s="3">
        <v>249</v>
      </c>
      <c r="J260" s="3">
        <v>43</v>
      </c>
      <c r="K260" s="3">
        <v>16</v>
      </c>
      <c r="L260" s="3">
        <v>33</v>
      </c>
      <c r="M260">
        <v>2</v>
      </c>
      <c r="N260">
        <v>10</v>
      </c>
      <c r="O260">
        <v>6</v>
      </c>
      <c r="P260">
        <v>9</v>
      </c>
      <c r="Q260">
        <v>6</v>
      </c>
      <c r="R260">
        <v>0</v>
      </c>
      <c r="S260">
        <v>0</v>
      </c>
      <c r="T260">
        <v>0</v>
      </c>
      <c r="U260">
        <v>0</v>
      </c>
      <c r="V260">
        <v>0</v>
      </c>
      <c r="W260">
        <v>0</v>
      </c>
      <c r="X260">
        <v>3</v>
      </c>
      <c r="Y260">
        <v>11</v>
      </c>
      <c r="Z260">
        <v>0</v>
      </c>
      <c r="AA260">
        <v>75</v>
      </c>
      <c r="AB260">
        <v>2760</v>
      </c>
      <c r="AC260">
        <v>0</v>
      </c>
      <c r="AD260">
        <v>1</v>
      </c>
      <c r="AE260">
        <v>0</v>
      </c>
      <c r="AF260">
        <v>0</v>
      </c>
      <c r="AG260">
        <v>0</v>
      </c>
      <c r="AH260">
        <v>0</v>
      </c>
      <c r="AI260">
        <v>0</v>
      </c>
      <c r="AJ260">
        <v>0</v>
      </c>
      <c r="AK260">
        <v>0</v>
      </c>
      <c r="AL260">
        <v>1</v>
      </c>
      <c r="AM260" s="3">
        <f>SUM(tbl_Data[[#This Row],[Amt_Wines]:[Amt_GoldProds]])</f>
        <v>1706</v>
      </c>
      <c r="AN260" s="3">
        <v>1640</v>
      </c>
      <c r="AO260">
        <v>0</v>
      </c>
      <c r="AP260" t="str" cm="1">
        <f t="array" ref="AP260">_xlfn.IFS(tbl_Data[[#This Row],[marital_Divorced]]=1,"Divorced",tbl_Data[[#This Row],[marital_Married]]=1,"Married",tbl_Data[[#This Row],[marital_Single]]=1,"Single",tbl_Data[[#This Row],[marital_Together]]=1,"Together",tbl_Data[[#This Row],[marital_Widow]]=1,"Widowed")</f>
        <v>Married</v>
      </c>
      <c r="AQ260" s="3" t="str">
        <f>IF(tbl_Data[[#This Row],[Marital Status]]=tbl_Data[[#Headers],[Single]],tbl_Data[[#This Row],[Amt_Wines]],"")</f>
        <v/>
      </c>
      <c r="AR260" s="3" t="str">
        <f>IF(tbl_Data[[#This Row],[Marital Status]]=tbl_Data[[#Headers],[Together]],tbl_Data[[#This Row],[Amt_Wines]],"")</f>
        <v/>
      </c>
      <c r="AS260" s="3">
        <f>IF(tbl_Data[[#This Row],[Marital Status]]=tbl_Data[[#Headers],[Married]],tbl_Data[[#This Row],[Amt_Wines]],"")</f>
        <v>1349</v>
      </c>
      <c r="AT260" s="3" t="str">
        <f>IF(tbl_Data[[#This Row],[Marital Status]]=tbl_Data[[#Headers],[Widow]],tbl_Data[[#This Row],[Amt_Wines]],"")</f>
        <v/>
      </c>
      <c r="AU260" s="3" t="str">
        <f>IF(tbl_Data[[#This Row],[Marital Status]]=tbl_Data[[#Headers],[Divorced]],tbl_Data[[#This Row],[Amt_Wines]],"")</f>
        <v/>
      </c>
    </row>
    <row r="261" spans="1:47" x14ac:dyDescent="0.45">
      <c r="A261" t="s">
        <v>281</v>
      </c>
      <c r="B261" s="3">
        <v>60896</v>
      </c>
      <c r="C261">
        <v>0</v>
      </c>
      <c r="D261">
        <v>1</v>
      </c>
      <c r="E261">
        <f t="shared" si="4"/>
        <v>1</v>
      </c>
      <c r="F261">
        <v>90</v>
      </c>
      <c r="G261" s="3">
        <v>1013</v>
      </c>
      <c r="H261" s="3">
        <v>30</v>
      </c>
      <c r="I261" s="3">
        <v>399</v>
      </c>
      <c r="J261" s="3">
        <v>60</v>
      </c>
      <c r="K261" s="3">
        <v>46</v>
      </c>
      <c r="L261" s="3">
        <v>153</v>
      </c>
      <c r="M261">
        <v>3</v>
      </c>
      <c r="N261">
        <v>9</v>
      </c>
      <c r="O261">
        <v>10</v>
      </c>
      <c r="P261">
        <v>4</v>
      </c>
      <c r="Q261">
        <v>6</v>
      </c>
      <c r="R261">
        <v>0</v>
      </c>
      <c r="S261">
        <v>0</v>
      </c>
      <c r="T261">
        <v>0</v>
      </c>
      <c r="U261">
        <v>0</v>
      </c>
      <c r="V261">
        <v>0</v>
      </c>
      <c r="W261">
        <v>0</v>
      </c>
      <c r="X261">
        <v>3</v>
      </c>
      <c r="Y261">
        <v>11</v>
      </c>
      <c r="Z261">
        <v>1</v>
      </c>
      <c r="AA261">
        <v>56</v>
      </c>
      <c r="AB261">
        <v>2785</v>
      </c>
      <c r="AC261">
        <v>0</v>
      </c>
      <c r="AD261">
        <v>1</v>
      </c>
      <c r="AE261">
        <v>0</v>
      </c>
      <c r="AF261">
        <v>0</v>
      </c>
      <c r="AG261">
        <v>0</v>
      </c>
      <c r="AH261">
        <v>0</v>
      </c>
      <c r="AI261">
        <v>0</v>
      </c>
      <c r="AJ261">
        <v>0</v>
      </c>
      <c r="AK261">
        <v>0</v>
      </c>
      <c r="AL261">
        <v>1</v>
      </c>
      <c r="AM261" s="3">
        <f>SUM(tbl_Data[[#This Row],[Amt_Wines]:[Amt_GoldProds]])</f>
        <v>1701</v>
      </c>
      <c r="AN261" s="3">
        <v>1395</v>
      </c>
      <c r="AO261">
        <v>0</v>
      </c>
      <c r="AP261" t="str" cm="1">
        <f t="array" ref="AP261">_xlfn.IFS(tbl_Data[[#This Row],[marital_Divorced]]=1,"Divorced",tbl_Data[[#This Row],[marital_Married]]=1,"Married",tbl_Data[[#This Row],[marital_Single]]=1,"Single",tbl_Data[[#This Row],[marital_Together]]=1,"Together",tbl_Data[[#This Row],[marital_Widow]]=1,"Widowed")</f>
        <v>Married</v>
      </c>
      <c r="AQ261" s="3" t="str">
        <f>IF(tbl_Data[[#This Row],[Marital Status]]=tbl_Data[[#Headers],[Single]],tbl_Data[[#This Row],[Amt_Wines]],"")</f>
        <v/>
      </c>
      <c r="AR261" s="3" t="str">
        <f>IF(tbl_Data[[#This Row],[Marital Status]]=tbl_Data[[#Headers],[Together]],tbl_Data[[#This Row],[Amt_Wines]],"")</f>
        <v/>
      </c>
      <c r="AS261" s="3">
        <f>IF(tbl_Data[[#This Row],[Marital Status]]=tbl_Data[[#Headers],[Married]],tbl_Data[[#This Row],[Amt_Wines]],"")</f>
        <v>1013</v>
      </c>
      <c r="AT261" s="3" t="str">
        <f>IF(tbl_Data[[#This Row],[Marital Status]]=tbl_Data[[#Headers],[Widow]],tbl_Data[[#This Row],[Amt_Wines]],"")</f>
        <v/>
      </c>
      <c r="AU261" s="3" t="str">
        <f>IF(tbl_Data[[#This Row],[Marital Status]]=tbl_Data[[#Headers],[Divorced]],tbl_Data[[#This Row],[Amt_Wines]],"")</f>
        <v/>
      </c>
    </row>
    <row r="262" spans="1:47" x14ac:dyDescent="0.45">
      <c r="A262" t="s">
        <v>283</v>
      </c>
      <c r="B262" s="3">
        <v>79143</v>
      </c>
      <c r="C262">
        <v>0</v>
      </c>
      <c r="D262">
        <v>0</v>
      </c>
      <c r="E262">
        <f t="shared" si="4"/>
        <v>0</v>
      </c>
      <c r="F262">
        <v>2</v>
      </c>
      <c r="G262" s="3">
        <v>650</v>
      </c>
      <c r="H262" s="3">
        <v>37</v>
      </c>
      <c r="I262" s="3">
        <v>780</v>
      </c>
      <c r="J262" s="3">
        <v>27</v>
      </c>
      <c r="K262" s="3">
        <v>167</v>
      </c>
      <c r="L262" s="3">
        <v>32</v>
      </c>
      <c r="M262">
        <v>1</v>
      </c>
      <c r="N262">
        <v>6</v>
      </c>
      <c r="O262">
        <v>9</v>
      </c>
      <c r="P262">
        <v>13</v>
      </c>
      <c r="Q262">
        <v>3</v>
      </c>
      <c r="R262">
        <v>0</v>
      </c>
      <c r="S262">
        <v>0</v>
      </c>
      <c r="T262">
        <v>0</v>
      </c>
      <c r="U262">
        <v>0</v>
      </c>
      <c r="V262">
        <v>0</v>
      </c>
      <c r="W262">
        <v>0</v>
      </c>
      <c r="X262">
        <v>3</v>
      </c>
      <c r="Y262">
        <v>11</v>
      </c>
      <c r="Z262">
        <v>0</v>
      </c>
      <c r="AA262">
        <v>56</v>
      </c>
      <c r="AB262">
        <v>2846</v>
      </c>
      <c r="AC262">
        <v>0</v>
      </c>
      <c r="AD262">
        <v>1</v>
      </c>
      <c r="AE262">
        <v>0</v>
      </c>
      <c r="AF262">
        <v>0</v>
      </c>
      <c r="AG262">
        <v>0</v>
      </c>
      <c r="AH262">
        <v>0</v>
      </c>
      <c r="AI262">
        <v>0</v>
      </c>
      <c r="AJ262">
        <v>0</v>
      </c>
      <c r="AK262">
        <v>1</v>
      </c>
      <c r="AL262">
        <v>0</v>
      </c>
      <c r="AM262" s="3">
        <f>SUM(tbl_Data[[#This Row],[Amt_Wines]:[Amt_GoldProds]])</f>
        <v>1693</v>
      </c>
      <c r="AN262" s="3">
        <v>1629</v>
      </c>
      <c r="AO262">
        <v>0</v>
      </c>
      <c r="AP262" t="str" cm="1">
        <f t="array" ref="AP262">_xlfn.IFS(tbl_Data[[#This Row],[marital_Divorced]]=1,"Divorced",tbl_Data[[#This Row],[marital_Married]]=1,"Married",tbl_Data[[#This Row],[marital_Single]]=1,"Single",tbl_Data[[#This Row],[marital_Together]]=1,"Together",tbl_Data[[#This Row],[marital_Widow]]=1,"Widowed")</f>
        <v>Married</v>
      </c>
      <c r="AQ262" s="3" t="str">
        <f>IF(tbl_Data[[#This Row],[Marital Status]]=tbl_Data[[#Headers],[Single]],tbl_Data[[#This Row],[Amt_Wines]],"")</f>
        <v/>
      </c>
      <c r="AR262" s="3" t="str">
        <f>IF(tbl_Data[[#This Row],[Marital Status]]=tbl_Data[[#Headers],[Together]],tbl_Data[[#This Row],[Amt_Wines]],"")</f>
        <v/>
      </c>
      <c r="AS262" s="3">
        <f>IF(tbl_Data[[#This Row],[Marital Status]]=tbl_Data[[#Headers],[Married]],tbl_Data[[#This Row],[Amt_Wines]],"")</f>
        <v>650</v>
      </c>
      <c r="AT262" s="3" t="str">
        <f>IF(tbl_Data[[#This Row],[Marital Status]]=tbl_Data[[#Headers],[Widow]],tbl_Data[[#This Row],[Amt_Wines]],"")</f>
        <v/>
      </c>
      <c r="AU262" s="3" t="str">
        <f>IF(tbl_Data[[#This Row],[Marital Status]]=tbl_Data[[#Headers],[Divorced]],tbl_Data[[#This Row],[Amt_Wines]],"")</f>
        <v/>
      </c>
    </row>
    <row r="263" spans="1:47" x14ac:dyDescent="0.45">
      <c r="A263" t="s">
        <v>285</v>
      </c>
      <c r="B263" s="3">
        <v>80134</v>
      </c>
      <c r="C263">
        <v>1</v>
      </c>
      <c r="D263">
        <v>0</v>
      </c>
      <c r="E263">
        <f t="shared" si="4"/>
        <v>1</v>
      </c>
      <c r="F263">
        <v>40</v>
      </c>
      <c r="G263" s="3">
        <v>1218</v>
      </c>
      <c r="H263" s="3">
        <v>16</v>
      </c>
      <c r="I263" s="3">
        <v>272</v>
      </c>
      <c r="J263" s="3">
        <v>104</v>
      </c>
      <c r="K263" s="3">
        <v>0</v>
      </c>
      <c r="L263" s="3">
        <v>80</v>
      </c>
      <c r="M263">
        <v>2</v>
      </c>
      <c r="N263">
        <v>5</v>
      </c>
      <c r="O263">
        <v>3</v>
      </c>
      <c r="P263">
        <v>6</v>
      </c>
      <c r="Q263">
        <v>6</v>
      </c>
      <c r="R263">
        <v>0</v>
      </c>
      <c r="S263">
        <v>1</v>
      </c>
      <c r="T263">
        <v>1</v>
      </c>
      <c r="U263">
        <v>1</v>
      </c>
      <c r="V263">
        <v>0</v>
      </c>
      <c r="W263">
        <v>0</v>
      </c>
      <c r="X263">
        <v>3</v>
      </c>
      <c r="Y263">
        <v>11</v>
      </c>
      <c r="Z263">
        <v>1</v>
      </c>
      <c r="AA263">
        <v>48</v>
      </c>
      <c r="AB263">
        <v>2564</v>
      </c>
      <c r="AC263">
        <v>0</v>
      </c>
      <c r="AD263">
        <v>1</v>
      </c>
      <c r="AE263">
        <v>0</v>
      </c>
      <c r="AF263">
        <v>0</v>
      </c>
      <c r="AG263">
        <v>0</v>
      </c>
      <c r="AH263">
        <v>0</v>
      </c>
      <c r="AI263">
        <v>0</v>
      </c>
      <c r="AJ263">
        <v>1</v>
      </c>
      <c r="AK263">
        <v>0</v>
      </c>
      <c r="AL263">
        <v>0</v>
      </c>
      <c r="AM263" s="3">
        <f>SUM(tbl_Data[[#This Row],[Amt_Wines]:[Amt_GoldProds]])</f>
        <v>1690</v>
      </c>
      <c r="AN263" s="3">
        <v>1530</v>
      </c>
      <c r="AO263">
        <v>3</v>
      </c>
      <c r="AP263" t="str" cm="1">
        <f t="array" ref="AP263">_xlfn.IFS(tbl_Data[[#This Row],[marital_Divorced]]=1,"Divorced",tbl_Data[[#This Row],[marital_Married]]=1,"Married",tbl_Data[[#This Row],[marital_Single]]=1,"Single",tbl_Data[[#This Row],[marital_Together]]=1,"Together",tbl_Data[[#This Row],[marital_Widow]]=1,"Widowed")</f>
        <v>Married</v>
      </c>
      <c r="AQ263" s="3" t="str">
        <f>IF(tbl_Data[[#This Row],[Marital Status]]=tbl_Data[[#Headers],[Single]],tbl_Data[[#This Row],[Amt_Wines]],"")</f>
        <v/>
      </c>
      <c r="AR263" s="3" t="str">
        <f>IF(tbl_Data[[#This Row],[Marital Status]]=tbl_Data[[#Headers],[Together]],tbl_Data[[#This Row],[Amt_Wines]],"")</f>
        <v/>
      </c>
      <c r="AS263" s="3">
        <f>IF(tbl_Data[[#This Row],[Marital Status]]=tbl_Data[[#Headers],[Married]],tbl_Data[[#This Row],[Amt_Wines]],"")</f>
        <v>1218</v>
      </c>
      <c r="AT263" s="3" t="str">
        <f>IF(tbl_Data[[#This Row],[Marital Status]]=tbl_Data[[#Headers],[Widow]],tbl_Data[[#This Row],[Amt_Wines]],"")</f>
        <v/>
      </c>
      <c r="AU263" s="3" t="str">
        <f>IF(tbl_Data[[#This Row],[Marital Status]]=tbl_Data[[#Headers],[Divorced]],tbl_Data[[#This Row],[Amt_Wines]],"")</f>
        <v/>
      </c>
    </row>
    <row r="264" spans="1:47" x14ac:dyDescent="0.45">
      <c r="A264" t="s">
        <v>289</v>
      </c>
      <c r="B264" s="3">
        <v>75794</v>
      </c>
      <c r="C264">
        <v>0</v>
      </c>
      <c r="D264">
        <v>0</v>
      </c>
      <c r="E264">
        <f t="shared" si="4"/>
        <v>0</v>
      </c>
      <c r="F264">
        <v>33</v>
      </c>
      <c r="G264" s="3">
        <v>754</v>
      </c>
      <c r="H264" s="3">
        <v>160</v>
      </c>
      <c r="I264" s="3">
        <v>625</v>
      </c>
      <c r="J264" s="3">
        <v>63</v>
      </c>
      <c r="K264" s="3">
        <v>32</v>
      </c>
      <c r="L264" s="3">
        <v>48</v>
      </c>
      <c r="M264">
        <v>1</v>
      </c>
      <c r="N264">
        <v>7</v>
      </c>
      <c r="O264">
        <v>5</v>
      </c>
      <c r="P264">
        <v>12</v>
      </c>
      <c r="Q264">
        <v>3</v>
      </c>
      <c r="R264">
        <v>0</v>
      </c>
      <c r="S264">
        <v>0</v>
      </c>
      <c r="T264">
        <v>0</v>
      </c>
      <c r="U264">
        <v>1</v>
      </c>
      <c r="V264">
        <v>0</v>
      </c>
      <c r="W264">
        <v>0</v>
      </c>
      <c r="X264">
        <v>3</v>
      </c>
      <c r="Y264">
        <v>11</v>
      </c>
      <c r="Z264">
        <v>0</v>
      </c>
      <c r="AA264">
        <v>33</v>
      </c>
      <c r="AB264">
        <v>2346</v>
      </c>
      <c r="AC264">
        <v>0</v>
      </c>
      <c r="AD264">
        <v>1</v>
      </c>
      <c r="AE264">
        <v>0</v>
      </c>
      <c r="AF264">
        <v>0</v>
      </c>
      <c r="AG264">
        <v>0</v>
      </c>
      <c r="AH264">
        <v>0</v>
      </c>
      <c r="AI264">
        <v>0</v>
      </c>
      <c r="AJ264">
        <v>1</v>
      </c>
      <c r="AK264">
        <v>0</v>
      </c>
      <c r="AL264">
        <v>0</v>
      </c>
      <c r="AM264" s="3">
        <f>SUM(tbl_Data[[#This Row],[Amt_Wines]:[Amt_GoldProds]])</f>
        <v>1682</v>
      </c>
      <c r="AN264" s="3">
        <v>1586</v>
      </c>
      <c r="AO264">
        <v>1</v>
      </c>
      <c r="AP264" t="str" cm="1">
        <f t="array" ref="AP264">_xlfn.IFS(tbl_Data[[#This Row],[marital_Divorced]]=1,"Divorced",tbl_Data[[#This Row],[marital_Married]]=1,"Married",tbl_Data[[#This Row],[marital_Single]]=1,"Single",tbl_Data[[#This Row],[marital_Together]]=1,"Together",tbl_Data[[#This Row],[marital_Widow]]=1,"Widowed")</f>
        <v>Married</v>
      </c>
      <c r="AQ264" s="3" t="str">
        <f>IF(tbl_Data[[#This Row],[Marital Status]]=tbl_Data[[#Headers],[Single]],tbl_Data[[#This Row],[Amt_Wines]],"")</f>
        <v/>
      </c>
      <c r="AR264" s="3" t="str">
        <f>IF(tbl_Data[[#This Row],[Marital Status]]=tbl_Data[[#Headers],[Together]],tbl_Data[[#This Row],[Amt_Wines]],"")</f>
        <v/>
      </c>
      <c r="AS264" s="3">
        <f>IF(tbl_Data[[#This Row],[Marital Status]]=tbl_Data[[#Headers],[Married]],tbl_Data[[#This Row],[Amt_Wines]],"")</f>
        <v>754</v>
      </c>
      <c r="AT264" s="3" t="str">
        <f>IF(tbl_Data[[#This Row],[Marital Status]]=tbl_Data[[#Headers],[Widow]],tbl_Data[[#This Row],[Amt_Wines]],"")</f>
        <v/>
      </c>
      <c r="AU264" s="3" t="str">
        <f>IF(tbl_Data[[#This Row],[Marital Status]]=tbl_Data[[#Headers],[Divorced]],tbl_Data[[#This Row],[Amt_Wines]],"")</f>
        <v/>
      </c>
    </row>
    <row r="265" spans="1:47" x14ac:dyDescent="0.45">
      <c r="A265" t="s">
        <v>290</v>
      </c>
      <c r="B265" s="3">
        <v>77610</v>
      </c>
      <c r="C265">
        <v>0</v>
      </c>
      <c r="D265">
        <v>1</v>
      </c>
      <c r="E265">
        <f t="shared" si="4"/>
        <v>1</v>
      </c>
      <c r="F265">
        <v>70</v>
      </c>
      <c r="G265" s="3">
        <v>1245</v>
      </c>
      <c r="H265" s="3">
        <v>33</v>
      </c>
      <c r="I265" s="3">
        <v>332</v>
      </c>
      <c r="J265" s="3">
        <v>21</v>
      </c>
      <c r="K265" s="3">
        <v>33</v>
      </c>
      <c r="L265" s="3">
        <v>16</v>
      </c>
      <c r="M265">
        <v>2</v>
      </c>
      <c r="N265">
        <v>4</v>
      </c>
      <c r="O265">
        <v>7</v>
      </c>
      <c r="P265">
        <v>4</v>
      </c>
      <c r="Q265">
        <v>7</v>
      </c>
      <c r="R265">
        <v>0</v>
      </c>
      <c r="S265">
        <v>0</v>
      </c>
      <c r="T265">
        <v>0</v>
      </c>
      <c r="U265">
        <v>0</v>
      </c>
      <c r="V265">
        <v>0</v>
      </c>
      <c r="W265">
        <v>0</v>
      </c>
      <c r="X265">
        <v>3</v>
      </c>
      <c r="Y265">
        <v>11</v>
      </c>
      <c r="Z265">
        <v>0</v>
      </c>
      <c r="AA265">
        <v>68</v>
      </c>
      <c r="AB265">
        <v>2767</v>
      </c>
      <c r="AC265">
        <v>0</v>
      </c>
      <c r="AD265">
        <v>1</v>
      </c>
      <c r="AE265">
        <v>0</v>
      </c>
      <c r="AF265">
        <v>0</v>
      </c>
      <c r="AG265">
        <v>0</v>
      </c>
      <c r="AH265">
        <v>0</v>
      </c>
      <c r="AI265">
        <v>0</v>
      </c>
      <c r="AJ265">
        <v>0</v>
      </c>
      <c r="AK265">
        <v>0</v>
      </c>
      <c r="AL265">
        <v>1</v>
      </c>
      <c r="AM265" s="3">
        <f>SUM(tbl_Data[[#This Row],[Amt_Wines]:[Amt_GoldProds]])</f>
        <v>1680</v>
      </c>
      <c r="AN265" s="3">
        <v>1648</v>
      </c>
      <c r="AO265">
        <v>0</v>
      </c>
      <c r="AP265" t="str" cm="1">
        <f t="array" ref="AP265">_xlfn.IFS(tbl_Data[[#This Row],[marital_Divorced]]=1,"Divorced",tbl_Data[[#This Row],[marital_Married]]=1,"Married",tbl_Data[[#This Row],[marital_Single]]=1,"Single",tbl_Data[[#This Row],[marital_Together]]=1,"Together",tbl_Data[[#This Row],[marital_Widow]]=1,"Widowed")</f>
        <v>Married</v>
      </c>
      <c r="AQ265" s="3" t="str">
        <f>IF(tbl_Data[[#This Row],[Marital Status]]=tbl_Data[[#Headers],[Single]],tbl_Data[[#This Row],[Amt_Wines]],"")</f>
        <v/>
      </c>
      <c r="AR265" s="3" t="str">
        <f>IF(tbl_Data[[#This Row],[Marital Status]]=tbl_Data[[#Headers],[Together]],tbl_Data[[#This Row],[Amt_Wines]],"")</f>
        <v/>
      </c>
      <c r="AS265" s="3">
        <f>IF(tbl_Data[[#This Row],[Marital Status]]=tbl_Data[[#Headers],[Married]],tbl_Data[[#This Row],[Amt_Wines]],"")</f>
        <v>1245</v>
      </c>
      <c r="AT265" s="3" t="str">
        <f>IF(tbl_Data[[#This Row],[Marital Status]]=tbl_Data[[#Headers],[Widow]],tbl_Data[[#This Row],[Amt_Wines]],"")</f>
        <v/>
      </c>
      <c r="AU265" s="3" t="str">
        <f>IF(tbl_Data[[#This Row],[Marital Status]]=tbl_Data[[#Headers],[Divorced]],tbl_Data[[#This Row],[Amt_Wines]],"")</f>
        <v/>
      </c>
    </row>
    <row r="266" spans="1:47" x14ac:dyDescent="0.45">
      <c r="A266" t="s">
        <v>291</v>
      </c>
      <c r="B266" s="3">
        <v>72828</v>
      </c>
      <c r="C266">
        <v>0</v>
      </c>
      <c r="D266">
        <v>1</v>
      </c>
      <c r="E266">
        <f t="shared" si="4"/>
        <v>1</v>
      </c>
      <c r="F266">
        <v>17</v>
      </c>
      <c r="G266" s="3">
        <v>1205</v>
      </c>
      <c r="H266" s="3">
        <v>0</v>
      </c>
      <c r="I266" s="3">
        <v>235</v>
      </c>
      <c r="J266" s="3">
        <v>19</v>
      </c>
      <c r="K266" s="3">
        <v>14</v>
      </c>
      <c r="L266" s="3">
        <v>205</v>
      </c>
      <c r="M266">
        <v>6</v>
      </c>
      <c r="N266">
        <v>6</v>
      </c>
      <c r="O266">
        <v>3</v>
      </c>
      <c r="P266">
        <v>13</v>
      </c>
      <c r="Q266">
        <v>7</v>
      </c>
      <c r="R266">
        <v>0</v>
      </c>
      <c r="S266">
        <v>0</v>
      </c>
      <c r="T266">
        <v>0</v>
      </c>
      <c r="U266">
        <v>0</v>
      </c>
      <c r="V266">
        <v>0</v>
      </c>
      <c r="W266">
        <v>0</v>
      </c>
      <c r="X266">
        <v>3</v>
      </c>
      <c r="Y266">
        <v>11</v>
      </c>
      <c r="Z266">
        <v>0</v>
      </c>
      <c r="AA266">
        <v>58</v>
      </c>
      <c r="AB266">
        <v>2659</v>
      </c>
      <c r="AC266">
        <v>0</v>
      </c>
      <c r="AD266">
        <v>1</v>
      </c>
      <c r="AE266">
        <v>0</v>
      </c>
      <c r="AF266">
        <v>0</v>
      </c>
      <c r="AG266">
        <v>0</v>
      </c>
      <c r="AH266">
        <v>0</v>
      </c>
      <c r="AI266">
        <v>0</v>
      </c>
      <c r="AJ266">
        <v>0</v>
      </c>
      <c r="AK266">
        <v>1</v>
      </c>
      <c r="AL266">
        <v>0</v>
      </c>
      <c r="AM266" s="3">
        <f>SUM(tbl_Data[[#This Row],[Amt_Wines]:[Amt_GoldProds]])</f>
        <v>1678</v>
      </c>
      <c r="AN266" s="3">
        <v>1268</v>
      </c>
      <c r="AO266">
        <v>0</v>
      </c>
      <c r="AP266" t="str" cm="1">
        <f t="array" ref="AP266">_xlfn.IFS(tbl_Data[[#This Row],[marital_Divorced]]=1,"Divorced",tbl_Data[[#This Row],[marital_Married]]=1,"Married",tbl_Data[[#This Row],[marital_Single]]=1,"Single",tbl_Data[[#This Row],[marital_Together]]=1,"Together",tbl_Data[[#This Row],[marital_Widow]]=1,"Widowed")</f>
        <v>Married</v>
      </c>
      <c r="AQ266" s="3" t="str">
        <f>IF(tbl_Data[[#This Row],[Marital Status]]=tbl_Data[[#Headers],[Single]],tbl_Data[[#This Row],[Amt_Wines]],"")</f>
        <v/>
      </c>
      <c r="AR266" s="3" t="str">
        <f>IF(tbl_Data[[#This Row],[Marital Status]]=tbl_Data[[#Headers],[Together]],tbl_Data[[#This Row],[Amt_Wines]],"")</f>
        <v/>
      </c>
      <c r="AS266" s="3">
        <f>IF(tbl_Data[[#This Row],[Marital Status]]=tbl_Data[[#Headers],[Married]],tbl_Data[[#This Row],[Amt_Wines]],"")</f>
        <v>1205</v>
      </c>
      <c r="AT266" s="3" t="str">
        <f>IF(tbl_Data[[#This Row],[Marital Status]]=tbl_Data[[#Headers],[Widow]],tbl_Data[[#This Row],[Amt_Wines]],"")</f>
        <v/>
      </c>
      <c r="AU266" s="3" t="str">
        <f>IF(tbl_Data[[#This Row],[Marital Status]]=tbl_Data[[#Headers],[Divorced]],tbl_Data[[#This Row],[Amt_Wines]],"")</f>
        <v/>
      </c>
    </row>
    <row r="267" spans="1:47" x14ac:dyDescent="0.45">
      <c r="A267" t="s">
        <v>292</v>
      </c>
      <c r="B267" s="3">
        <v>72025</v>
      </c>
      <c r="C267">
        <v>0</v>
      </c>
      <c r="D267">
        <v>0</v>
      </c>
      <c r="E267">
        <f t="shared" si="4"/>
        <v>0</v>
      </c>
      <c r="F267">
        <v>46</v>
      </c>
      <c r="G267" s="3">
        <v>967</v>
      </c>
      <c r="H267" s="3">
        <v>0</v>
      </c>
      <c r="I267" s="3">
        <v>617</v>
      </c>
      <c r="J267" s="3">
        <v>43</v>
      </c>
      <c r="K267" s="3">
        <v>50</v>
      </c>
      <c r="L267" s="3">
        <v>0</v>
      </c>
      <c r="M267">
        <v>1</v>
      </c>
      <c r="N267">
        <v>4</v>
      </c>
      <c r="O267">
        <v>8</v>
      </c>
      <c r="P267">
        <v>13</v>
      </c>
      <c r="Q267">
        <v>2</v>
      </c>
      <c r="R267">
        <v>0</v>
      </c>
      <c r="S267">
        <v>1</v>
      </c>
      <c r="T267">
        <v>1</v>
      </c>
      <c r="U267">
        <v>1</v>
      </c>
      <c r="V267">
        <v>0</v>
      </c>
      <c r="W267">
        <v>0</v>
      </c>
      <c r="X267">
        <v>3</v>
      </c>
      <c r="Y267">
        <v>11</v>
      </c>
      <c r="Z267">
        <v>1</v>
      </c>
      <c r="AA267">
        <v>71</v>
      </c>
      <c r="AB267">
        <v>2220</v>
      </c>
      <c r="AC267">
        <v>0</v>
      </c>
      <c r="AD267">
        <v>1</v>
      </c>
      <c r="AE267">
        <v>0</v>
      </c>
      <c r="AF267">
        <v>0</v>
      </c>
      <c r="AG267">
        <v>0</v>
      </c>
      <c r="AH267">
        <v>0</v>
      </c>
      <c r="AI267">
        <v>0</v>
      </c>
      <c r="AJ267">
        <v>1</v>
      </c>
      <c r="AK267">
        <v>0</v>
      </c>
      <c r="AL267">
        <v>0</v>
      </c>
      <c r="AM267" s="3">
        <f>SUM(tbl_Data[[#This Row],[Amt_Wines]:[Amt_GoldProds]])</f>
        <v>1677</v>
      </c>
      <c r="AN267" s="3">
        <v>1677</v>
      </c>
      <c r="AO267">
        <v>3</v>
      </c>
      <c r="AP267" t="str" cm="1">
        <f t="array" ref="AP267">_xlfn.IFS(tbl_Data[[#This Row],[marital_Divorced]]=1,"Divorced",tbl_Data[[#This Row],[marital_Married]]=1,"Married",tbl_Data[[#This Row],[marital_Single]]=1,"Single",tbl_Data[[#This Row],[marital_Together]]=1,"Together",tbl_Data[[#This Row],[marital_Widow]]=1,"Widowed")</f>
        <v>Married</v>
      </c>
      <c r="AQ267" s="3" t="str">
        <f>IF(tbl_Data[[#This Row],[Marital Status]]=tbl_Data[[#Headers],[Single]],tbl_Data[[#This Row],[Amt_Wines]],"")</f>
        <v/>
      </c>
      <c r="AR267" s="3" t="str">
        <f>IF(tbl_Data[[#This Row],[Marital Status]]=tbl_Data[[#Headers],[Together]],tbl_Data[[#This Row],[Amt_Wines]],"")</f>
        <v/>
      </c>
      <c r="AS267" s="3">
        <f>IF(tbl_Data[[#This Row],[Marital Status]]=tbl_Data[[#Headers],[Married]],tbl_Data[[#This Row],[Amt_Wines]],"")</f>
        <v>967</v>
      </c>
      <c r="AT267" s="3" t="str">
        <f>IF(tbl_Data[[#This Row],[Marital Status]]=tbl_Data[[#Headers],[Widow]],tbl_Data[[#This Row],[Amt_Wines]],"")</f>
        <v/>
      </c>
      <c r="AU267" s="3" t="str">
        <f>IF(tbl_Data[[#This Row],[Marital Status]]=tbl_Data[[#Headers],[Divorced]],tbl_Data[[#This Row],[Amt_Wines]],"")</f>
        <v/>
      </c>
    </row>
    <row r="268" spans="1:47" x14ac:dyDescent="0.45">
      <c r="A268" t="s">
        <v>296</v>
      </c>
      <c r="B268" s="3">
        <v>84618</v>
      </c>
      <c r="C268">
        <v>0</v>
      </c>
      <c r="D268">
        <v>0</v>
      </c>
      <c r="E268">
        <f t="shared" si="4"/>
        <v>0</v>
      </c>
      <c r="F268">
        <v>96</v>
      </c>
      <c r="G268" s="3">
        <v>684</v>
      </c>
      <c r="H268" s="3">
        <v>100</v>
      </c>
      <c r="I268" s="3">
        <v>801</v>
      </c>
      <c r="J268" s="3">
        <v>21</v>
      </c>
      <c r="K268" s="3">
        <v>66</v>
      </c>
      <c r="L268" s="3">
        <v>0</v>
      </c>
      <c r="M268">
        <v>1</v>
      </c>
      <c r="N268">
        <v>6</v>
      </c>
      <c r="O268">
        <v>9</v>
      </c>
      <c r="P268">
        <v>10</v>
      </c>
      <c r="Q268">
        <v>2</v>
      </c>
      <c r="R268">
        <v>0</v>
      </c>
      <c r="S268">
        <v>0</v>
      </c>
      <c r="T268">
        <v>1</v>
      </c>
      <c r="U268">
        <v>0</v>
      </c>
      <c r="V268">
        <v>0</v>
      </c>
      <c r="W268">
        <v>0</v>
      </c>
      <c r="X268">
        <v>3</v>
      </c>
      <c r="Y268">
        <v>11</v>
      </c>
      <c r="Z268">
        <v>0</v>
      </c>
      <c r="AA268">
        <v>55</v>
      </c>
      <c r="AB268">
        <v>2378</v>
      </c>
      <c r="AC268">
        <v>0</v>
      </c>
      <c r="AD268">
        <v>1</v>
      </c>
      <c r="AE268">
        <v>0</v>
      </c>
      <c r="AF268">
        <v>0</v>
      </c>
      <c r="AG268">
        <v>0</v>
      </c>
      <c r="AH268">
        <v>0</v>
      </c>
      <c r="AI268">
        <v>0</v>
      </c>
      <c r="AJ268">
        <v>0</v>
      </c>
      <c r="AK268">
        <v>0</v>
      </c>
      <c r="AL268">
        <v>1</v>
      </c>
      <c r="AM268" s="3">
        <f>SUM(tbl_Data[[#This Row],[Amt_Wines]:[Amt_GoldProds]])</f>
        <v>1672</v>
      </c>
      <c r="AN268" s="3">
        <v>1672</v>
      </c>
      <c r="AO268">
        <v>1</v>
      </c>
      <c r="AP268" t="str" cm="1">
        <f t="array" ref="AP268">_xlfn.IFS(tbl_Data[[#This Row],[marital_Divorced]]=1,"Divorced",tbl_Data[[#This Row],[marital_Married]]=1,"Married",tbl_Data[[#This Row],[marital_Single]]=1,"Single",tbl_Data[[#This Row],[marital_Together]]=1,"Together",tbl_Data[[#This Row],[marital_Widow]]=1,"Widowed")</f>
        <v>Married</v>
      </c>
      <c r="AQ268" s="3" t="str">
        <f>IF(tbl_Data[[#This Row],[Marital Status]]=tbl_Data[[#Headers],[Single]],tbl_Data[[#This Row],[Amt_Wines]],"")</f>
        <v/>
      </c>
      <c r="AR268" s="3" t="str">
        <f>IF(tbl_Data[[#This Row],[Marital Status]]=tbl_Data[[#Headers],[Together]],tbl_Data[[#This Row],[Amt_Wines]],"")</f>
        <v/>
      </c>
      <c r="AS268" s="3">
        <f>IF(tbl_Data[[#This Row],[Marital Status]]=tbl_Data[[#Headers],[Married]],tbl_Data[[#This Row],[Amt_Wines]],"")</f>
        <v>684</v>
      </c>
      <c r="AT268" s="3" t="str">
        <f>IF(tbl_Data[[#This Row],[Marital Status]]=tbl_Data[[#Headers],[Widow]],tbl_Data[[#This Row],[Amt_Wines]],"")</f>
        <v/>
      </c>
      <c r="AU268" s="3" t="str">
        <f>IF(tbl_Data[[#This Row],[Marital Status]]=tbl_Data[[#Headers],[Divorced]],tbl_Data[[#This Row],[Amt_Wines]],"")</f>
        <v/>
      </c>
    </row>
    <row r="269" spans="1:47" x14ac:dyDescent="0.45">
      <c r="A269" t="s">
        <v>297</v>
      </c>
      <c r="B269" s="3">
        <v>68462</v>
      </c>
      <c r="C269">
        <v>0</v>
      </c>
      <c r="D269">
        <v>0</v>
      </c>
      <c r="E269">
        <f t="shared" si="4"/>
        <v>0</v>
      </c>
      <c r="F269">
        <v>6</v>
      </c>
      <c r="G269" s="3">
        <v>561</v>
      </c>
      <c r="H269" s="3">
        <v>64</v>
      </c>
      <c r="I269" s="3">
        <v>785</v>
      </c>
      <c r="J269" s="3">
        <v>84</v>
      </c>
      <c r="K269" s="3">
        <v>128</v>
      </c>
      <c r="L269" s="3">
        <v>48</v>
      </c>
      <c r="M269">
        <v>1</v>
      </c>
      <c r="N269">
        <v>3</v>
      </c>
      <c r="O269">
        <v>3</v>
      </c>
      <c r="P269">
        <v>8</v>
      </c>
      <c r="Q269">
        <v>1</v>
      </c>
      <c r="R269">
        <v>0</v>
      </c>
      <c r="S269">
        <v>0</v>
      </c>
      <c r="T269">
        <v>0</v>
      </c>
      <c r="U269">
        <v>0</v>
      </c>
      <c r="V269">
        <v>0</v>
      </c>
      <c r="W269">
        <v>0</v>
      </c>
      <c r="X269">
        <v>3</v>
      </c>
      <c r="Y269">
        <v>11</v>
      </c>
      <c r="Z269">
        <v>0</v>
      </c>
      <c r="AA269">
        <v>51</v>
      </c>
      <c r="AB269">
        <v>2723</v>
      </c>
      <c r="AC269">
        <v>0</v>
      </c>
      <c r="AD269">
        <v>1</v>
      </c>
      <c r="AE269">
        <v>0</v>
      </c>
      <c r="AF269">
        <v>0</v>
      </c>
      <c r="AG269">
        <v>0</v>
      </c>
      <c r="AH269">
        <v>0</v>
      </c>
      <c r="AI269">
        <v>0</v>
      </c>
      <c r="AJ269">
        <v>0</v>
      </c>
      <c r="AK269">
        <v>0</v>
      </c>
      <c r="AL269">
        <v>1</v>
      </c>
      <c r="AM269" s="3">
        <f>SUM(tbl_Data[[#This Row],[Amt_Wines]:[Amt_GoldProds]])</f>
        <v>1670</v>
      </c>
      <c r="AN269" s="3">
        <v>1574</v>
      </c>
      <c r="AO269">
        <v>0</v>
      </c>
      <c r="AP269" t="str" cm="1">
        <f t="array" ref="AP269">_xlfn.IFS(tbl_Data[[#This Row],[marital_Divorced]]=1,"Divorced",tbl_Data[[#This Row],[marital_Married]]=1,"Married",tbl_Data[[#This Row],[marital_Single]]=1,"Single",tbl_Data[[#This Row],[marital_Together]]=1,"Together",tbl_Data[[#This Row],[marital_Widow]]=1,"Widowed")</f>
        <v>Married</v>
      </c>
      <c r="AQ269" s="3" t="str">
        <f>IF(tbl_Data[[#This Row],[Marital Status]]=tbl_Data[[#Headers],[Single]],tbl_Data[[#This Row],[Amt_Wines]],"")</f>
        <v/>
      </c>
      <c r="AR269" s="3" t="str">
        <f>IF(tbl_Data[[#This Row],[Marital Status]]=tbl_Data[[#Headers],[Together]],tbl_Data[[#This Row],[Amt_Wines]],"")</f>
        <v/>
      </c>
      <c r="AS269" s="3">
        <f>IF(tbl_Data[[#This Row],[Marital Status]]=tbl_Data[[#Headers],[Married]],tbl_Data[[#This Row],[Amt_Wines]],"")</f>
        <v>561</v>
      </c>
      <c r="AT269" s="3" t="str">
        <f>IF(tbl_Data[[#This Row],[Marital Status]]=tbl_Data[[#Headers],[Widow]],tbl_Data[[#This Row],[Amt_Wines]],"")</f>
        <v/>
      </c>
      <c r="AU269" s="3" t="str">
        <f>IF(tbl_Data[[#This Row],[Marital Status]]=tbl_Data[[#Headers],[Divorced]],tbl_Data[[#This Row],[Amt_Wines]],"")</f>
        <v/>
      </c>
    </row>
    <row r="270" spans="1:47" x14ac:dyDescent="0.45">
      <c r="A270" t="s">
        <v>302</v>
      </c>
      <c r="B270" s="3">
        <v>73538</v>
      </c>
      <c r="C270">
        <v>0</v>
      </c>
      <c r="D270">
        <v>1</v>
      </c>
      <c r="E270">
        <f t="shared" si="4"/>
        <v>1</v>
      </c>
      <c r="F270">
        <v>92</v>
      </c>
      <c r="G270" s="3">
        <v>811</v>
      </c>
      <c r="H270" s="3">
        <v>76</v>
      </c>
      <c r="I270" s="3">
        <v>428</v>
      </c>
      <c r="J270" s="3">
        <v>99</v>
      </c>
      <c r="K270" s="3">
        <v>137</v>
      </c>
      <c r="L270" s="3">
        <v>107</v>
      </c>
      <c r="M270">
        <v>3</v>
      </c>
      <c r="N270">
        <v>10</v>
      </c>
      <c r="O270">
        <v>4</v>
      </c>
      <c r="P270">
        <v>9</v>
      </c>
      <c r="Q270">
        <v>7</v>
      </c>
      <c r="R270">
        <v>0</v>
      </c>
      <c r="S270">
        <v>0</v>
      </c>
      <c r="T270">
        <v>0</v>
      </c>
      <c r="U270">
        <v>0</v>
      </c>
      <c r="V270">
        <v>0</v>
      </c>
      <c r="W270">
        <v>0</v>
      </c>
      <c r="X270">
        <v>3</v>
      </c>
      <c r="Y270">
        <v>11</v>
      </c>
      <c r="Z270">
        <v>0</v>
      </c>
      <c r="AA270">
        <v>55</v>
      </c>
      <c r="AB270">
        <v>2740</v>
      </c>
      <c r="AC270">
        <v>0</v>
      </c>
      <c r="AD270">
        <v>1</v>
      </c>
      <c r="AE270">
        <v>0</v>
      </c>
      <c r="AF270">
        <v>0</v>
      </c>
      <c r="AG270">
        <v>0</v>
      </c>
      <c r="AH270">
        <v>0</v>
      </c>
      <c r="AI270">
        <v>0</v>
      </c>
      <c r="AJ270">
        <v>1</v>
      </c>
      <c r="AK270">
        <v>0</v>
      </c>
      <c r="AL270">
        <v>0</v>
      </c>
      <c r="AM270" s="3">
        <f>SUM(tbl_Data[[#This Row],[Amt_Wines]:[Amt_GoldProds]])</f>
        <v>1658</v>
      </c>
      <c r="AN270" s="3">
        <v>1444</v>
      </c>
      <c r="AO270">
        <v>0</v>
      </c>
      <c r="AP270" t="str" cm="1">
        <f t="array" ref="AP270">_xlfn.IFS(tbl_Data[[#This Row],[marital_Divorced]]=1,"Divorced",tbl_Data[[#This Row],[marital_Married]]=1,"Married",tbl_Data[[#This Row],[marital_Single]]=1,"Single",tbl_Data[[#This Row],[marital_Together]]=1,"Together",tbl_Data[[#This Row],[marital_Widow]]=1,"Widowed")</f>
        <v>Married</v>
      </c>
      <c r="AQ270" s="3" t="str">
        <f>IF(tbl_Data[[#This Row],[Marital Status]]=tbl_Data[[#Headers],[Single]],tbl_Data[[#This Row],[Amt_Wines]],"")</f>
        <v/>
      </c>
      <c r="AR270" s="3" t="str">
        <f>IF(tbl_Data[[#This Row],[Marital Status]]=tbl_Data[[#Headers],[Together]],tbl_Data[[#This Row],[Amt_Wines]],"")</f>
        <v/>
      </c>
      <c r="AS270" s="3">
        <f>IF(tbl_Data[[#This Row],[Marital Status]]=tbl_Data[[#Headers],[Married]],tbl_Data[[#This Row],[Amt_Wines]],"")</f>
        <v>811</v>
      </c>
      <c r="AT270" s="3" t="str">
        <f>IF(tbl_Data[[#This Row],[Marital Status]]=tbl_Data[[#Headers],[Widow]],tbl_Data[[#This Row],[Amt_Wines]],"")</f>
        <v/>
      </c>
      <c r="AU270" s="3" t="str">
        <f>IF(tbl_Data[[#This Row],[Marital Status]]=tbl_Data[[#Headers],[Divorced]],tbl_Data[[#This Row],[Amt_Wines]],"")</f>
        <v/>
      </c>
    </row>
    <row r="271" spans="1:47" x14ac:dyDescent="0.45">
      <c r="A271" t="s">
        <v>308</v>
      </c>
      <c r="B271" s="3">
        <v>81843</v>
      </c>
      <c r="C271">
        <v>0</v>
      </c>
      <c r="D271">
        <v>0</v>
      </c>
      <c r="E271">
        <f t="shared" si="4"/>
        <v>0</v>
      </c>
      <c r="F271">
        <v>13</v>
      </c>
      <c r="G271" s="3">
        <v>779</v>
      </c>
      <c r="H271" s="3">
        <v>86</v>
      </c>
      <c r="I271" s="3">
        <v>537</v>
      </c>
      <c r="J271" s="3">
        <v>34</v>
      </c>
      <c r="K271" s="3">
        <v>69</v>
      </c>
      <c r="L271" s="3">
        <v>138</v>
      </c>
      <c r="M271">
        <v>1</v>
      </c>
      <c r="N271">
        <v>5</v>
      </c>
      <c r="O271">
        <v>9</v>
      </c>
      <c r="P271">
        <v>12</v>
      </c>
      <c r="Q271">
        <v>3</v>
      </c>
      <c r="R271">
        <v>0</v>
      </c>
      <c r="S271">
        <v>0</v>
      </c>
      <c r="T271">
        <v>0</v>
      </c>
      <c r="U271">
        <v>0</v>
      </c>
      <c r="V271">
        <v>0</v>
      </c>
      <c r="W271">
        <v>0</v>
      </c>
      <c r="X271">
        <v>3</v>
      </c>
      <c r="Y271">
        <v>11</v>
      </c>
      <c r="Z271">
        <v>0</v>
      </c>
      <c r="AA271">
        <v>60</v>
      </c>
      <c r="AB271">
        <v>2592</v>
      </c>
      <c r="AC271">
        <v>0</v>
      </c>
      <c r="AD271">
        <v>1</v>
      </c>
      <c r="AE271">
        <v>0</v>
      </c>
      <c r="AF271">
        <v>0</v>
      </c>
      <c r="AG271">
        <v>0</v>
      </c>
      <c r="AH271">
        <v>0</v>
      </c>
      <c r="AI271">
        <v>0</v>
      </c>
      <c r="AJ271">
        <v>0</v>
      </c>
      <c r="AK271">
        <v>1</v>
      </c>
      <c r="AL271">
        <v>0</v>
      </c>
      <c r="AM271" s="3">
        <f>SUM(tbl_Data[[#This Row],[Amt_Wines]:[Amt_GoldProds]])</f>
        <v>1643</v>
      </c>
      <c r="AN271" s="3">
        <v>1367</v>
      </c>
      <c r="AO271">
        <v>0</v>
      </c>
      <c r="AP271" t="str" cm="1">
        <f t="array" ref="AP271">_xlfn.IFS(tbl_Data[[#This Row],[marital_Divorced]]=1,"Divorced",tbl_Data[[#This Row],[marital_Married]]=1,"Married",tbl_Data[[#This Row],[marital_Single]]=1,"Single",tbl_Data[[#This Row],[marital_Together]]=1,"Together",tbl_Data[[#This Row],[marital_Widow]]=1,"Widowed")</f>
        <v>Married</v>
      </c>
      <c r="AQ271" s="3" t="str">
        <f>IF(tbl_Data[[#This Row],[Marital Status]]=tbl_Data[[#Headers],[Single]],tbl_Data[[#This Row],[Amt_Wines]],"")</f>
        <v/>
      </c>
      <c r="AR271" s="3" t="str">
        <f>IF(tbl_Data[[#This Row],[Marital Status]]=tbl_Data[[#Headers],[Together]],tbl_Data[[#This Row],[Amt_Wines]],"")</f>
        <v/>
      </c>
      <c r="AS271" s="3">
        <f>IF(tbl_Data[[#This Row],[Marital Status]]=tbl_Data[[#Headers],[Married]],tbl_Data[[#This Row],[Amt_Wines]],"")</f>
        <v>779</v>
      </c>
      <c r="AT271" s="3" t="str">
        <f>IF(tbl_Data[[#This Row],[Marital Status]]=tbl_Data[[#Headers],[Widow]],tbl_Data[[#This Row],[Amt_Wines]],"")</f>
        <v/>
      </c>
      <c r="AU271" s="3" t="str">
        <f>IF(tbl_Data[[#This Row],[Marital Status]]=tbl_Data[[#Headers],[Divorced]],tbl_Data[[#This Row],[Amt_Wines]],"")</f>
        <v/>
      </c>
    </row>
    <row r="272" spans="1:47" x14ac:dyDescent="0.45">
      <c r="A272" t="s">
        <v>310</v>
      </c>
      <c r="B272" s="3">
        <v>79529</v>
      </c>
      <c r="C272">
        <v>0</v>
      </c>
      <c r="D272">
        <v>0</v>
      </c>
      <c r="E272">
        <f t="shared" si="4"/>
        <v>0</v>
      </c>
      <c r="F272">
        <v>1</v>
      </c>
      <c r="G272" s="3">
        <v>423</v>
      </c>
      <c r="H272" s="3">
        <v>42</v>
      </c>
      <c r="I272" s="3">
        <v>706</v>
      </c>
      <c r="J272" s="3">
        <v>73</v>
      </c>
      <c r="K272" s="3">
        <v>197</v>
      </c>
      <c r="L272" s="3">
        <v>197</v>
      </c>
      <c r="M272">
        <v>1</v>
      </c>
      <c r="N272">
        <v>4</v>
      </c>
      <c r="O272">
        <v>8</v>
      </c>
      <c r="P272">
        <v>9</v>
      </c>
      <c r="Q272">
        <v>2</v>
      </c>
      <c r="R272">
        <v>0</v>
      </c>
      <c r="S272">
        <v>0</v>
      </c>
      <c r="T272">
        <v>0</v>
      </c>
      <c r="U272">
        <v>0</v>
      </c>
      <c r="V272">
        <v>0</v>
      </c>
      <c r="W272">
        <v>0</v>
      </c>
      <c r="X272">
        <v>3</v>
      </c>
      <c r="Y272">
        <v>11</v>
      </c>
      <c r="Z272">
        <v>0</v>
      </c>
      <c r="AA272">
        <v>34</v>
      </c>
      <c r="AB272">
        <v>2222</v>
      </c>
      <c r="AC272">
        <v>0</v>
      </c>
      <c r="AD272">
        <v>1</v>
      </c>
      <c r="AE272">
        <v>0</v>
      </c>
      <c r="AF272">
        <v>0</v>
      </c>
      <c r="AG272">
        <v>0</v>
      </c>
      <c r="AH272">
        <v>0</v>
      </c>
      <c r="AI272">
        <v>0</v>
      </c>
      <c r="AJ272">
        <v>1</v>
      </c>
      <c r="AK272">
        <v>0</v>
      </c>
      <c r="AL272">
        <v>0</v>
      </c>
      <c r="AM272" s="3">
        <f>SUM(tbl_Data[[#This Row],[Amt_Wines]:[Amt_GoldProds]])</f>
        <v>1638</v>
      </c>
      <c r="AN272" s="3">
        <v>1244</v>
      </c>
      <c r="AO272">
        <v>0</v>
      </c>
      <c r="AP272" t="str" cm="1">
        <f t="array" ref="AP272">_xlfn.IFS(tbl_Data[[#This Row],[marital_Divorced]]=1,"Divorced",tbl_Data[[#This Row],[marital_Married]]=1,"Married",tbl_Data[[#This Row],[marital_Single]]=1,"Single",tbl_Data[[#This Row],[marital_Together]]=1,"Together",tbl_Data[[#This Row],[marital_Widow]]=1,"Widowed")</f>
        <v>Married</v>
      </c>
      <c r="AQ272" s="3" t="str">
        <f>IF(tbl_Data[[#This Row],[Marital Status]]=tbl_Data[[#Headers],[Single]],tbl_Data[[#This Row],[Amt_Wines]],"")</f>
        <v/>
      </c>
      <c r="AR272" s="3" t="str">
        <f>IF(tbl_Data[[#This Row],[Marital Status]]=tbl_Data[[#Headers],[Together]],tbl_Data[[#This Row],[Amt_Wines]],"")</f>
        <v/>
      </c>
      <c r="AS272" s="3">
        <f>IF(tbl_Data[[#This Row],[Marital Status]]=tbl_Data[[#Headers],[Married]],tbl_Data[[#This Row],[Amt_Wines]],"")</f>
        <v>423</v>
      </c>
      <c r="AT272" s="3" t="str">
        <f>IF(tbl_Data[[#This Row],[Marital Status]]=tbl_Data[[#Headers],[Widow]],tbl_Data[[#This Row],[Amt_Wines]],"")</f>
        <v/>
      </c>
      <c r="AU272" s="3" t="str">
        <f>IF(tbl_Data[[#This Row],[Marital Status]]=tbl_Data[[#Headers],[Divorced]],tbl_Data[[#This Row],[Amt_Wines]],"")</f>
        <v/>
      </c>
    </row>
    <row r="273" spans="1:47" x14ac:dyDescent="0.45">
      <c r="A273" t="s">
        <v>312</v>
      </c>
      <c r="B273" s="3">
        <v>80739</v>
      </c>
      <c r="C273">
        <v>0</v>
      </c>
      <c r="D273">
        <v>0</v>
      </c>
      <c r="E273">
        <f t="shared" si="4"/>
        <v>0</v>
      </c>
      <c r="F273">
        <v>92</v>
      </c>
      <c r="G273" s="3">
        <v>674</v>
      </c>
      <c r="H273" s="3">
        <v>92</v>
      </c>
      <c r="I273" s="3">
        <v>736</v>
      </c>
      <c r="J273" s="3">
        <v>39</v>
      </c>
      <c r="K273" s="3">
        <v>0</v>
      </c>
      <c r="L273" s="3">
        <v>92</v>
      </c>
      <c r="M273">
        <v>1</v>
      </c>
      <c r="N273">
        <v>3</v>
      </c>
      <c r="O273">
        <v>11</v>
      </c>
      <c r="P273">
        <v>9</v>
      </c>
      <c r="Q273">
        <v>1</v>
      </c>
      <c r="R273">
        <v>0</v>
      </c>
      <c r="S273">
        <v>0</v>
      </c>
      <c r="T273">
        <v>0</v>
      </c>
      <c r="U273">
        <v>0</v>
      </c>
      <c r="V273">
        <v>0</v>
      </c>
      <c r="W273">
        <v>0</v>
      </c>
      <c r="X273">
        <v>3</v>
      </c>
      <c r="Y273">
        <v>11</v>
      </c>
      <c r="Z273">
        <v>0</v>
      </c>
      <c r="AA273">
        <v>62</v>
      </c>
      <c r="AB273">
        <v>2561</v>
      </c>
      <c r="AC273">
        <v>0</v>
      </c>
      <c r="AD273">
        <v>1</v>
      </c>
      <c r="AE273">
        <v>0</v>
      </c>
      <c r="AF273">
        <v>0</v>
      </c>
      <c r="AG273">
        <v>0</v>
      </c>
      <c r="AH273">
        <v>0</v>
      </c>
      <c r="AI273">
        <v>0</v>
      </c>
      <c r="AJ273">
        <v>0</v>
      </c>
      <c r="AK273">
        <v>1</v>
      </c>
      <c r="AL273">
        <v>0</v>
      </c>
      <c r="AM273" s="3">
        <f>SUM(tbl_Data[[#This Row],[Amt_Wines]:[Amt_GoldProds]])</f>
        <v>1633</v>
      </c>
      <c r="AN273" s="3">
        <v>1449</v>
      </c>
      <c r="AO273">
        <v>0</v>
      </c>
      <c r="AP273" t="str" cm="1">
        <f t="array" ref="AP273">_xlfn.IFS(tbl_Data[[#This Row],[marital_Divorced]]=1,"Divorced",tbl_Data[[#This Row],[marital_Married]]=1,"Married",tbl_Data[[#This Row],[marital_Single]]=1,"Single",tbl_Data[[#This Row],[marital_Together]]=1,"Together",tbl_Data[[#This Row],[marital_Widow]]=1,"Widowed")</f>
        <v>Married</v>
      </c>
      <c r="AQ273" s="3" t="str">
        <f>IF(tbl_Data[[#This Row],[Marital Status]]=tbl_Data[[#Headers],[Single]],tbl_Data[[#This Row],[Amt_Wines]],"")</f>
        <v/>
      </c>
      <c r="AR273" s="3" t="str">
        <f>IF(tbl_Data[[#This Row],[Marital Status]]=tbl_Data[[#Headers],[Together]],tbl_Data[[#This Row],[Amt_Wines]],"")</f>
        <v/>
      </c>
      <c r="AS273" s="3">
        <f>IF(tbl_Data[[#This Row],[Marital Status]]=tbl_Data[[#Headers],[Married]],tbl_Data[[#This Row],[Amt_Wines]],"")</f>
        <v>674</v>
      </c>
      <c r="AT273" s="3" t="str">
        <f>IF(tbl_Data[[#This Row],[Marital Status]]=tbl_Data[[#Headers],[Widow]],tbl_Data[[#This Row],[Amt_Wines]],"")</f>
        <v/>
      </c>
      <c r="AU273" s="3" t="str">
        <f>IF(tbl_Data[[#This Row],[Marital Status]]=tbl_Data[[#Headers],[Divorced]],tbl_Data[[#This Row],[Amt_Wines]],"")</f>
        <v/>
      </c>
    </row>
    <row r="274" spans="1:47" x14ac:dyDescent="0.45">
      <c r="A274" t="s">
        <v>316</v>
      </c>
      <c r="B274" s="3">
        <v>73687</v>
      </c>
      <c r="C274">
        <v>0</v>
      </c>
      <c r="D274">
        <v>0</v>
      </c>
      <c r="E274">
        <f t="shared" si="4"/>
        <v>0</v>
      </c>
      <c r="F274">
        <v>8</v>
      </c>
      <c r="G274" s="3">
        <v>559</v>
      </c>
      <c r="H274" s="3">
        <v>153</v>
      </c>
      <c r="I274" s="3">
        <v>503</v>
      </c>
      <c r="J274" s="3">
        <v>218</v>
      </c>
      <c r="K274" s="3">
        <v>13</v>
      </c>
      <c r="L274" s="3">
        <v>181</v>
      </c>
      <c r="M274">
        <v>1</v>
      </c>
      <c r="N274">
        <v>3</v>
      </c>
      <c r="O274">
        <v>9</v>
      </c>
      <c r="P274">
        <v>9</v>
      </c>
      <c r="Q274">
        <v>2</v>
      </c>
      <c r="R274">
        <v>0</v>
      </c>
      <c r="S274">
        <v>0</v>
      </c>
      <c r="T274">
        <v>0</v>
      </c>
      <c r="U274">
        <v>1</v>
      </c>
      <c r="V274">
        <v>0</v>
      </c>
      <c r="W274">
        <v>0</v>
      </c>
      <c r="X274">
        <v>3</v>
      </c>
      <c r="Y274">
        <v>11</v>
      </c>
      <c r="Z274">
        <v>1</v>
      </c>
      <c r="AA274">
        <v>30</v>
      </c>
      <c r="AB274">
        <v>2372</v>
      </c>
      <c r="AC274">
        <v>0</v>
      </c>
      <c r="AD274">
        <v>1</v>
      </c>
      <c r="AE274">
        <v>0</v>
      </c>
      <c r="AF274">
        <v>0</v>
      </c>
      <c r="AG274">
        <v>0</v>
      </c>
      <c r="AH274">
        <v>0</v>
      </c>
      <c r="AI274">
        <v>0</v>
      </c>
      <c r="AJ274">
        <v>1</v>
      </c>
      <c r="AK274">
        <v>0</v>
      </c>
      <c r="AL274">
        <v>0</v>
      </c>
      <c r="AM274" s="3">
        <f>SUM(tbl_Data[[#This Row],[Amt_Wines]:[Amt_GoldProds]])</f>
        <v>1627</v>
      </c>
      <c r="AN274" s="3">
        <v>1265</v>
      </c>
      <c r="AO274">
        <v>1</v>
      </c>
      <c r="AP274" t="str" cm="1">
        <f t="array" ref="AP274">_xlfn.IFS(tbl_Data[[#This Row],[marital_Divorced]]=1,"Divorced",tbl_Data[[#This Row],[marital_Married]]=1,"Married",tbl_Data[[#This Row],[marital_Single]]=1,"Single",tbl_Data[[#This Row],[marital_Together]]=1,"Together",tbl_Data[[#This Row],[marital_Widow]]=1,"Widowed")</f>
        <v>Married</v>
      </c>
      <c r="AQ274" s="3" t="str">
        <f>IF(tbl_Data[[#This Row],[Marital Status]]=tbl_Data[[#Headers],[Single]],tbl_Data[[#This Row],[Amt_Wines]],"")</f>
        <v/>
      </c>
      <c r="AR274" s="3" t="str">
        <f>IF(tbl_Data[[#This Row],[Marital Status]]=tbl_Data[[#Headers],[Together]],tbl_Data[[#This Row],[Amt_Wines]],"")</f>
        <v/>
      </c>
      <c r="AS274" s="3">
        <f>IF(tbl_Data[[#This Row],[Marital Status]]=tbl_Data[[#Headers],[Married]],tbl_Data[[#This Row],[Amt_Wines]],"")</f>
        <v>559</v>
      </c>
      <c r="AT274" s="3" t="str">
        <f>IF(tbl_Data[[#This Row],[Marital Status]]=tbl_Data[[#Headers],[Widow]],tbl_Data[[#This Row],[Amt_Wines]],"")</f>
        <v/>
      </c>
      <c r="AU274" s="3" t="str">
        <f>IF(tbl_Data[[#This Row],[Marital Status]]=tbl_Data[[#Headers],[Divorced]],tbl_Data[[#This Row],[Amt_Wines]],"")</f>
        <v/>
      </c>
    </row>
    <row r="275" spans="1:47" x14ac:dyDescent="0.45">
      <c r="A275" t="s">
        <v>321</v>
      </c>
      <c r="B275" s="3">
        <v>93404</v>
      </c>
      <c r="C275">
        <v>1</v>
      </c>
      <c r="D275">
        <v>2</v>
      </c>
      <c r="E275">
        <f t="shared" si="4"/>
        <v>3</v>
      </c>
      <c r="F275">
        <v>97</v>
      </c>
      <c r="G275" s="3">
        <v>1279</v>
      </c>
      <c r="H275" s="3">
        <v>15</v>
      </c>
      <c r="I275" s="3">
        <v>287</v>
      </c>
      <c r="J275" s="3">
        <v>20</v>
      </c>
      <c r="K275" s="3">
        <v>0</v>
      </c>
      <c r="L275" s="3">
        <v>15</v>
      </c>
      <c r="M275">
        <v>3</v>
      </c>
      <c r="N275">
        <v>3</v>
      </c>
      <c r="O275">
        <v>4</v>
      </c>
      <c r="P275">
        <v>7</v>
      </c>
      <c r="Q275">
        <v>5</v>
      </c>
      <c r="R275">
        <v>0</v>
      </c>
      <c r="S275">
        <v>1</v>
      </c>
      <c r="T275">
        <v>1</v>
      </c>
      <c r="U275">
        <v>0</v>
      </c>
      <c r="V275">
        <v>0</v>
      </c>
      <c r="W275">
        <v>0</v>
      </c>
      <c r="X275">
        <v>3</v>
      </c>
      <c r="Y275">
        <v>11</v>
      </c>
      <c r="Z275">
        <v>0</v>
      </c>
      <c r="AA275">
        <v>66</v>
      </c>
      <c r="AB275">
        <v>2577</v>
      </c>
      <c r="AC275">
        <v>0</v>
      </c>
      <c r="AD275">
        <v>1</v>
      </c>
      <c r="AE275">
        <v>0</v>
      </c>
      <c r="AF275">
        <v>0</v>
      </c>
      <c r="AG275">
        <v>0</v>
      </c>
      <c r="AH275">
        <v>0</v>
      </c>
      <c r="AI275">
        <v>0</v>
      </c>
      <c r="AJ275">
        <v>1</v>
      </c>
      <c r="AK275">
        <v>0</v>
      </c>
      <c r="AL275">
        <v>0</v>
      </c>
      <c r="AM275" s="3">
        <f>SUM(tbl_Data[[#This Row],[Amt_Wines]:[Amt_GoldProds]])</f>
        <v>1616</v>
      </c>
      <c r="AN275" s="3">
        <v>1586</v>
      </c>
      <c r="AO275">
        <v>2</v>
      </c>
      <c r="AP275" t="str" cm="1">
        <f t="array" ref="AP275">_xlfn.IFS(tbl_Data[[#This Row],[marital_Divorced]]=1,"Divorced",tbl_Data[[#This Row],[marital_Married]]=1,"Married",tbl_Data[[#This Row],[marital_Single]]=1,"Single",tbl_Data[[#This Row],[marital_Together]]=1,"Together",tbl_Data[[#This Row],[marital_Widow]]=1,"Widowed")</f>
        <v>Married</v>
      </c>
      <c r="AQ275" s="3" t="str">
        <f>IF(tbl_Data[[#This Row],[Marital Status]]=tbl_Data[[#Headers],[Single]],tbl_Data[[#This Row],[Amt_Wines]],"")</f>
        <v/>
      </c>
      <c r="AR275" s="3" t="str">
        <f>IF(tbl_Data[[#This Row],[Marital Status]]=tbl_Data[[#Headers],[Together]],tbl_Data[[#This Row],[Amt_Wines]],"")</f>
        <v/>
      </c>
      <c r="AS275" s="3">
        <f>IF(tbl_Data[[#This Row],[Marital Status]]=tbl_Data[[#Headers],[Married]],tbl_Data[[#This Row],[Amt_Wines]],"")</f>
        <v>1279</v>
      </c>
      <c r="AT275" s="3" t="str">
        <f>IF(tbl_Data[[#This Row],[Marital Status]]=tbl_Data[[#Headers],[Widow]],tbl_Data[[#This Row],[Amt_Wines]],"")</f>
        <v/>
      </c>
      <c r="AU275" s="3" t="str">
        <f>IF(tbl_Data[[#This Row],[Marital Status]]=tbl_Data[[#Headers],[Divorced]],tbl_Data[[#This Row],[Amt_Wines]],"")</f>
        <v/>
      </c>
    </row>
    <row r="276" spans="1:47" x14ac:dyDescent="0.45">
      <c r="A276" t="s">
        <v>322</v>
      </c>
      <c r="B276" s="3">
        <v>83790</v>
      </c>
      <c r="C276">
        <v>0</v>
      </c>
      <c r="D276">
        <v>0</v>
      </c>
      <c r="E276">
        <f t="shared" si="4"/>
        <v>0</v>
      </c>
      <c r="F276">
        <v>81</v>
      </c>
      <c r="G276" s="3">
        <v>1076</v>
      </c>
      <c r="H276" s="3">
        <v>16</v>
      </c>
      <c r="I276" s="3">
        <v>417</v>
      </c>
      <c r="J276" s="3">
        <v>42</v>
      </c>
      <c r="K276" s="3">
        <v>48</v>
      </c>
      <c r="L276" s="3">
        <v>16</v>
      </c>
      <c r="M276">
        <v>1</v>
      </c>
      <c r="N276">
        <v>8</v>
      </c>
      <c r="O276">
        <v>10</v>
      </c>
      <c r="P276">
        <v>6</v>
      </c>
      <c r="Q276">
        <v>3</v>
      </c>
      <c r="R276">
        <v>0</v>
      </c>
      <c r="S276">
        <v>1</v>
      </c>
      <c r="T276">
        <v>1</v>
      </c>
      <c r="U276">
        <v>0</v>
      </c>
      <c r="V276">
        <v>0</v>
      </c>
      <c r="W276">
        <v>0</v>
      </c>
      <c r="X276">
        <v>3</v>
      </c>
      <c r="Y276">
        <v>11</v>
      </c>
      <c r="Z276">
        <v>0</v>
      </c>
      <c r="AA276">
        <v>72</v>
      </c>
      <c r="AB276">
        <v>2385</v>
      </c>
      <c r="AC276">
        <v>0</v>
      </c>
      <c r="AD276">
        <v>1</v>
      </c>
      <c r="AE276">
        <v>0</v>
      </c>
      <c r="AF276">
        <v>0</v>
      </c>
      <c r="AG276">
        <v>0</v>
      </c>
      <c r="AH276">
        <v>0</v>
      </c>
      <c r="AI276">
        <v>0</v>
      </c>
      <c r="AJ276">
        <v>0</v>
      </c>
      <c r="AK276">
        <v>1</v>
      </c>
      <c r="AL276">
        <v>0</v>
      </c>
      <c r="AM276" s="3">
        <f>SUM(tbl_Data[[#This Row],[Amt_Wines]:[Amt_GoldProds]])</f>
        <v>1615</v>
      </c>
      <c r="AN276" s="3">
        <v>1583</v>
      </c>
      <c r="AO276">
        <v>2</v>
      </c>
      <c r="AP276" t="str" cm="1">
        <f t="array" ref="AP276">_xlfn.IFS(tbl_Data[[#This Row],[marital_Divorced]]=1,"Divorced",tbl_Data[[#This Row],[marital_Married]]=1,"Married",tbl_Data[[#This Row],[marital_Single]]=1,"Single",tbl_Data[[#This Row],[marital_Together]]=1,"Together",tbl_Data[[#This Row],[marital_Widow]]=1,"Widowed")</f>
        <v>Married</v>
      </c>
      <c r="AQ276" s="3" t="str">
        <f>IF(tbl_Data[[#This Row],[Marital Status]]=tbl_Data[[#Headers],[Single]],tbl_Data[[#This Row],[Amt_Wines]],"")</f>
        <v/>
      </c>
      <c r="AR276" s="3" t="str">
        <f>IF(tbl_Data[[#This Row],[Marital Status]]=tbl_Data[[#Headers],[Together]],tbl_Data[[#This Row],[Amt_Wines]],"")</f>
        <v/>
      </c>
      <c r="AS276" s="3">
        <f>IF(tbl_Data[[#This Row],[Marital Status]]=tbl_Data[[#Headers],[Married]],tbl_Data[[#This Row],[Amt_Wines]],"")</f>
        <v>1076</v>
      </c>
      <c r="AT276" s="3" t="str">
        <f>IF(tbl_Data[[#This Row],[Marital Status]]=tbl_Data[[#Headers],[Widow]],tbl_Data[[#This Row],[Amt_Wines]],"")</f>
        <v/>
      </c>
      <c r="AU276" s="3" t="str">
        <f>IF(tbl_Data[[#This Row],[Marital Status]]=tbl_Data[[#Headers],[Divorced]],tbl_Data[[#This Row],[Amt_Wines]],"")</f>
        <v/>
      </c>
    </row>
    <row r="277" spans="1:47" x14ac:dyDescent="0.45">
      <c r="A277" t="s">
        <v>327</v>
      </c>
      <c r="B277" s="3">
        <v>80067</v>
      </c>
      <c r="C277">
        <v>0</v>
      </c>
      <c r="D277">
        <v>0</v>
      </c>
      <c r="E277">
        <f t="shared" si="4"/>
        <v>0</v>
      </c>
      <c r="F277">
        <v>82</v>
      </c>
      <c r="G277" s="3">
        <v>519</v>
      </c>
      <c r="H277" s="3">
        <v>17</v>
      </c>
      <c r="I277" s="3">
        <v>813</v>
      </c>
      <c r="J277" s="3">
        <v>27</v>
      </c>
      <c r="K277" s="3">
        <v>173</v>
      </c>
      <c r="L277" s="3">
        <v>51</v>
      </c>
      <c r="M277">
        <v>1</v>
      </c>
      <c r="N277">
        <v>4</v>
      </c>
      <c r="O277">
        <v>6</v>
      </c>
      <c r="P277">
        <v>6</v>
      </c>
      <c r="Q277">
        <v>2</v>
      </c>
      <c r="R277">
        <v>0</v>
      </c>
      <c r="S277">
        <v>0</v>
      </c>
      <c r="T277">
        <v>1</v>
      </c>
      <c r="U277">
        <v>0</v>
      </c>
      <c r="V277">
        <v>0</v>
      </c>
      <c r="W277">
        <v>0</v>
      </c>
      <c r="X277">
        <v>3</v>
      </c>
      <c r="Y277">
        <v>11</v>
      </c>
      <c r="Z277">
        <v>0</v>
      </c>
      <c r="AA277">
        <v>66</v>
      </c>
      <c r="AB277">
        <v>2442</v>
      </c>
      <c r="AC277">
        <v>0</v>
      </c>
      <c r="AD277">
        <v>1</v>
      </c>
      <c r="AE277">
        <v>0</v>
      </c>
      <c r="AF277">
        <v>0</v>
      </c>
      <c r="AG277">
        <v>0</v>
      </c>
      <c r="AH277">
        <v>0</v>
      </c>
      <c r="AI277">
        <v>0</v>
      </c>
      <c r="AJ277">
        <v>1</v>
      </c>
      <c r="AK277">
        <v>0</v>
      </c>
      <c r="AL277">
        <v>0</v>
      </c>
      <c r="AM277" s="3">
        <f>SUM(tbl_Data[[#This Row],[Amt_Wines]:[Amt_GoldProds]])</f>
        <v>1600</v>
      </c>
      <c r="AN277" s="3">
        <v>1498</v>
      </c>
      <c r="AO277">
        <v>1</v>
      </c>
      <c r="AP277" t="str" cm="1">
        <f t="array" ref="AP277">_xlfn.IFS(tbl_Data[[#This Row],[marital_Divorced]]=1,"Divorced",tbl_Data[[#This Row],[marital_Married]]=1,"Married",tbl_Data[[#This Row],[marital_Single]]=1,"Single",tbl_Data[[#This Row],[marital_Together]]=1,"Together",tbl_Data[[#This Row],[marital_Widow]]=1,"Widowed")</f>
        <v>Married</v>
      </c>
      <c r="AQ277" s="3" t="str">
        <f>IF(tbl_Data[[#This Row],[Marital Status]]=tbl_Data[[#Headers],[Single]],tbl_Data[[#This Row],[Amt_Wines]],"")</f>
        <v/>
      </c>
      <c r="AR277" s="3" t="str">
        <f>IF(tbl_Data[[#This Row],[Marital Status]]=tbl_Data[[#Headers],[Together]],tbl_Data[[#This Row],[Amt_Wines]],"")</f>
        <v/>
      </c>
      <c r="AS277" s="3">
        <f>IF(tbl_Data[[#This Row],[Marital Status]]=tbl_Data[[#Headers],[Married]],tbl_Data[[#This Row],[Amt_Wines]],"")</f>
        <v>519</v>
      </c>
      <c r="AT277" s="3" t="str">
        <f>IF(tbl_Data[[#This Row],[Marital Status]]=tbl_Data[[#Headers],[Widow]],tbl_Data[[#This Row],[Amt_Wines]],"")</f>
        <v/>
      </c>
      <c r="AU277" s="3" t="str">
        <f>IF(tbl_Data[[#This Row],[Marital Status]]=tbl_Data[[#Headers],[Divorced]],tbl_Data[[#This Row],[Amt_Wines]],"")</f>
        <v/>
      </c>
    </row>
    <row r="278" spans="1:47" x14ac:dyDescent="0.45">
      <c r="A278" t="s">
        <v>329</v>
      </c>
      <c r="B278" s="3">
        <v>80398</v>
      </c>
      <c r="C278">
        <v>0</v>
      </c>
      <c r="D278">
        <v>0</v>
      </c>
      <c r="E278">
        <f t="shared" si="4"/>
        <v>0</v>
      </c>
      <c r="F278">
        <v>92</v>
      </c>
      <c r="G278" s="3">
        <v>342</v>
      </c>
      <c r="H278" s="3">
        <v>51</v>
      </c>
      <c r="I278" s="3">
        <v>936</v>
      </c>
      <c r="J278" s="3">
        <v>207</v>
      </c>
      <c r="K278" s="3">
        <v>35</v>
      </c>
      <c r="L278" s="3">
        <v>26</v>
      </c>
      <c r="M278">
        <v>1</v>
      </c>
      <c r="N278">
        <v>5</v>
      </c>
      <c r="O278">
        <v>8</v>
      </c>
      <c r="P278">
        <v>12</v>
      </c>
      <c r="Q278">
        <v>3</v>
      </c>
      <c r="R278">
        <v>0</v>
      </c>
      <c r="S278">
        <v>0</v>
      </c>
      <c r="T278">
        <v>1</v>
      </c>
      <c r="U278">
        <v>0</v>
      </c>
      <c r="V278">
        <v>0</v>
      </c>
      <c r="W278">
        <v>0</v>
      </c>
      <c r="X278">
        <v>3</v>
      </c>
      <c r="Y278">
        <v>11</v>
      </c>
      <c r="Z278">
        <v>0</v>
      </c>
      <c r="AA278">
        <v>54</v>
      </c>
      <c r="AB278">
        <v>2755</v>
      </c>
      <c r="AC278">
        <v>0</v>
      </c>
      <c r="AD278">
        <v>1</v>
      </c>
      <c r="AE278">
        <v>0</v>
      </c>
      <c r="AF278">
        <v>0</v>
      </c>
      <c r="AG278">
        <v>0</v>
      </c>
      <c r="AH278">
        <v>0</v>
      </c>
      <c r="AI278">
        <v>0</v>
      </c>
      <c r="AJ278">
        <v>1</v>
      </c>
      <c r="AK278">
        <v>0</v>
      </c>
      <c r="AL278">
        <v>0</v>
      </c>
      <c r="AM278" s="3">
        <f>SUM(tbl_Data[[#This Row],[Amt_Wines]:[Amt_GoldProds]])</f>
        <v>1597</v>
      </c>
      <c r="AN278" s="3">
        <v>1545</v>
      </c>
      <c r="AO278">
        <v>1</v>
      </c>
      <c r="AP278" t="str" cm="1">
        <f t="array" ref="AP278">_xlfn.IFS(tbl_Data[[#This Row],[marital_Divorced]]=1,"Divorced",tbl_Data[[#This Row],[marital_Married]]=1,"Married",tbl_Data[[#This Row],[marital_Single]]=1,"Single",tbl_Data[[#This Row],[marital_Together]]=1,"Together",tbl_Data[[#This Row],[marital_Widow]]=1,"Widowed")</f>
        <v>Married</v>
      </c>
      <c r="AQ278" s="3" t="str">
        <f>IF(tbl_Data[[#This Row],[Marital Status]]=tbl_Data[[#Headers],[Single]],tbl_Data[[#This Row],[Amt_Wines]],"")</f>
        <v/>
      </c>
      <c r="AR278" s="3" t="str">
        <f>IF(tbl_Data[[#This Row],[Marital Status]]=tbl_Data[[#Headers],[Together]],tbl_Data[[#This Row],[Amt_Wines]],"")</f>
        <v/>
      </c>
      <c r="AS278" s="3">
        <f>IF(tbl_Data[[#This Row],[Marital Status]]=tbl_Data[[#Headers],[Married]],tbl_Data[[#This Row],[Amt_Wines]],"")</f>
        <v>342</v>
      </c>
      <c r="AT278" s="3" t="str">
        <f>IF(tbl_Data[[#This Row],[Marital Status]]=tbl_Data[[#Headers],[Widow]],tbl_Data[[#This Row],[Amt_Wines]],"")</f>
        <v/>
      </c>
      <c r="AU278" s="3" t="str">
        <f>IF(tbl_Data[[#This Row],[Marital Status]]=tbl_Data[[#Headers],[Divorced]],tbl_Data[[#This Row],[Amt_Wines]],"")</f>
        <v/>
      </c>
    </row>
    <row r="279" spans="1:47" x14ac:dyDescent="0.45">
      <c r="A279" t="s">
        <v>331</v>
      </c>
      <c r="B279" s="3">
        <v>90369</v>
      </c>
      <c r="C279">
        <v>0</v>
      </c>
      <c r="D279">
        <v>0</v>
      </c>
      <c r="E279">
        <f t="shared" si="4"/>
        <v>0</v>
      </c>
      <c r="F279">
        <v>2</v>
      </c>
      <c r="G279" s="3">
        <v>292</v>
      </c>
      <c r="H279" s="3">
        <v>51</v>
      </c>
      <c r="I279" s="3">
        <v>981</v>
      </c>
      <c r="J279" s="3">
        <v>224</v>
      </c>
      <c r="K279" s="3">
        <v>23</v>
      </c>
      <c r="L279" s="3">
        <v>17</v>
      </c>
      <c r="M279">
        <v>1</v>
      </c>
      <c r="N279">
        <v>4</v>
      </c>
      <c r="O279">
        <v>6</v>
      </c>
      <c r="P279">
        <v>6</v>
      </c>
      <c r="Q279">
        <v>1</v>
      </c>
      <c r="R279">
        <v>0</v>
      </c>
      <c r="S279">
        <v>0</v>
      </c>
      <c r="T279">
        <v>0</v>
      </c>
      <c r="U279">
        <v>0</v>
      </c>
      <c r="V279">
        <v>0</v>
      </c>
      <c r="W279">
        <v>0</v>
      </c>
      <c r="X279">
        <v>3</v>
      </c>
      <c r="Y279">
        <v>11</v>
      </c>
      <c r="Z279">
        <v>1</v>
      </c>
      <c r="AA279">
        <v>64</v>
      </c>
      <c r="AB279">
        <v>2221</v>
      </c>
      <c r="AC279">
        <v>0</v>
      </c>
      <c r="AD279">
        <v>1</v>
      </c>
      <c r="AE279">
        <v>0</v>
      </c>
      <c r="AF279">
        <v>0</v>
      </c>
      <c r="AG279">
        <v>0</v>
      </c>
      <c r="AH279">
        <v>0</v>
      </c>
      <c r="AI279">
        <v>0</v>
      </c>
      <c r="AJ279">
        <v>1</v>
      </c>
      <c r="AK279">
        <v>0</v>
      </c>
      <c r="AL279">
        <v>0</v>
      </c>
      <c r="AM279" s="3">
        <f>SUM(tbl_Data[[#This Row],[Amt_Wines]:[Amt_GoldProds]])</f>
        <v>1588</v>
      </c>
      <c r="AN279" s="3">
        <v>1554</v>
      </c>
      <c r="AO279">
        <v>0</v>
      </c>
      <c r="AP279" t="str" cm="1">
        <f t="array" ref="AP279">_xlfn.IFS(tbl_Data[[#This Row],[marital_Divorced]]=1,"Divorced",tbl_Data[[#This Row],[marital_Married]]=1,"Married",tbl_Data[[#This Row],[marital_Single]]=1,"Single",tbl_Data[[#This Row],[marital_Together]]=1,"Together",tbl_Data[[#This Row],[marital_Widow]]=1,"Widowed")</f>
        <v>Married</v>
      </c>
      <c r="AQ279" s="3" t="str">
        <f>IF(tbl_Data[[#This Row],[Marital Status]]=tbl_Data[[#Headers],[Single]],tbl_Data[[#This Row],[Amt_Wines]],"")</f>
        <v/>
      </c>
      <c r="AR279" s="3" t="str">
        <f>IF(tbl_Data[[#This Row],[Marital Status]]=tbl_Data[[#Headers],[Together]],tbl_Data[[#This Row],[Amt_Wines]],"")</f>
        <v/>
      </c>
      <c r="AS279" s="3">
        <f>IF(tbl_Data[[#This Row],[Marital Status]]=tbl_Data[[#Headers],[Married]],tbl_Data[[#This Row],[Amt_Wines]],"")</f>
        <v>292</v>
      </c>
      <c r="AT279" s="3" t="str">
        <f>IF(tbl_Data[[#This Row],[Marital Status]]=tbl_Data[[#Headers],[Widow]],tbl_Data[[#This Row],[Amt_Wines]],"")</f>
        <v/>
      </c>
      <c r="AU279" s="3" t="str">
        <f>IF(tbl_Data[[#This Row],[Marital Status]]=tbl_Data[[#Headers],[Divorced]],tbl_Data[[#This Row],[Amt_Wines]],"")</f>
        <v/>
      </c>
    </row>
    <row r="280" spans="1:47" x14ac:dyDescent="0.45">
      <c r="A280" t="s">
        <v>334</v>
      </c>
      <c r="B280" s="3">
        <v>69084</v>
      </c>
      <c r="C280">
        <v>1</v>
      </c>
      <c r="D280">
        <v>0</v>
      </c>
      <c r="E280">
        <f t="shared" si="4"/>
        <v>1</v>
      </c>
      <c r="F280">
        <v>43</v>
      </c>
      <c r="G280" s="3">
        <v>1181</v>
      </c>
      <c r="H280" s="3">
        <v>107</v>
      </c>
      <c r="I280" s="3">
        <v>199</v>
      </c>
      <c r="J280" s="3">
        <v>39</v>
      </c>
      <c r="K280" s="3">
        <v>30</v>
      </c>
      <c r="L280" s="3">
        <v>30</v>
      </c>
      <c r="M280">
        <v>2</v>
      </c>
      <c r="N280">
        <v>7</v>
      </c>
      <c r="O280">
        <v>3</v>
      </c>
      <c r="P280">
        <v>13</v>
      </c>
      <c r="Q280">
        <v>8</v>
      </c>
      <c r="R280">
        <v>0</v>
      </c>
      <c r="S280">
        <v>0</v>
      </c>
      <c r="T280">
        <v>0</v>
      </c>
      <c r="U280">
        <v>0</v>
      </c>
      <c r="V280">
        <v>0</v>
      </c>
      <c r="W280">
        <v>0</v>
      </c>
      <c r="X280">
        <v>3</v>
      </c>
      <c r="Y280">
        <v>11</v>
      </c>
      <c r="Z280">
        <v>0</v>
      </c>
      <c r="AA280">
        <v>50</v>
      </c>
      <c r="AB280">
        <v>2381</v>
      </c>
      <c r="AC280">
        <v>0</v>
      </c>
      <c r="AD280">
        <v>1</v>
      </c>
      <c r="AE280">
        <v>0</v>
      </c>
      <c r="AF280">
        <v>0</v>
      </c>
      <c r="AG280">
        <v>0</v>
      </c>
      <c r="AH280">
        <v>0</v>
      </c>
      <c r="AI280">
        <v>0</v>
      </c>
      <c r="AJ280">
        <v>0</v>
      </c>
      <c r="AK280">
        <v>0</v>
      </c>
      <c r="AL280">
        <v>1</v>
      </c>
      <c r="AM280" s="3">
        <f>SUM(tbl_Data[[#This Row],[Amt_Wines]:[Amt_GoldProds]])</f>
        <v>1586</v>
      </c>
      <c r="AN280" s="3">
        <v>1526</v>
      </c>
      <c r="AO280">
        <v>0</v>
      </c>
      <c r="AP280" t="str" cm="1">
        <f t="array" ref="AP280">_xlfn.IFS(tbl_Data[[#This Row],[marital_Divorced]]=1,"Divorced",tbl_Data[[#This Row],[marital_Married]]=1,"Married",tbl_Data[[#This Row],[marital_Single]]=1,"Single",tbl_Data[[#This Row],[marital_Together]]=1,"Together",tbl_Data[[#This Row],[marital_Widow]]=1,"Widowed")</f>
        <v>Married</v>
      </c>
      <c r="AQ280" s="3" t="str">
        <f>IF(tbl_Data[[#This Row],[Marital Status]]=tbl_Data[[#Headers],[Single]],tbl_Data[[#This Row],[Amt_Wines]],"")</f>
        <v/>
      </c>
      <c r="AR280" s="3" t="str">
        <f>IF(tbl_Data[[#This Row],[Marital Status]]=tbl_Data[[#Headers],[Together]],tbl_Data[[#This Row],[Amt_Wines]],"")</f>
        <v/>
      </c>
      <c r="AS280" s="3">
        <f>IF(tbl_Data[[#This Row],[Marital Status]]=tbl_Data[[#Headers],[Married]],tbl_Data[[#This Row],[Amt_Wines]],"")</f>
        <v>1181</v>
      </c>
      <c r="AT280" s="3" t="str">
        <f>IF(tbl_Data[[#This Row],[Marital Status]]=tbl_Data[[#Headers],[Widow]],tbl_Data[[#This Row],[Amt_Wines]],"")</f>
        <v/>
      </c>
      <c r="AU280" s="3" t="str">
        <f>IF(tbl_Data[[#This Row],[Marital Status]]=tbl_Data[[#Headers],[Divorced]],tbl_Data[[#This Row],[Amt_Wines]],"")</f>
        <v/>
      </c>
    </row>
    <row r="281" spans="1:47" x14ac:dyDescent="0.45">
      <c r="A281" t="s">
        <v>335</v>
      </c>
      <c r="B281" s="3">
        <v>74068</v>
      </c>
      <c r="C281">
        <v>0</v>
      </c>
      <c r="D281">
        <v>0</v>
      </c>
      <c r="E281">
        <f t="shared" si="4"/>
        <v>0</v>
      </c>
      <c r="F281">
        <v>14</v>
      </c>
      <c r="G281" s="3">
        <v>783</v>
      </c>
      <c r="H281" s="3">
        <v>30</v>
      </c>
      <c r="I281" s="3">
        <v>537</v>
      </c>
      <c r="J281" s="3">
        <v>140</v>
      </c>
      <c r="K281" s="3">
        <v>76</v>
      </c>
      <c r="L281" s="3">
        <v>15</v>
      </c>
      <c r="M281">
        <v>1</v>
      </c>
      <c r="N281">
        <v>4</v>
      </c>
      <c r="O281">
        <v>10</v>
      </c>
      <c r="P281">
        <v>9</v>
      </c>
      <c r="Q281">
        <v>2</v>
      </c>
      <c r="R281">
        <v>0</v>
      </c>
      <c r="S281">
        <v>0</v>
      </c>
      <c r="T281">
        <v>0</v>
      </c>
      <c r="U281">
        <v>0</v>
      </c>
      <c r="V281">
        <v>0</v>
      </c>
      <c r="W281">
        <v>0</v>
      </c>
      <c r="X281">
        <v>3</v>
      </c>
      <c r="Y281">
        <v>11</v>
      </c>
      <c r="Z281">
        <v>0</v>
      </c>
      <c r="AA281">
        <v>44</v>
      </c>
      <c r="AB281">
        <v>2626</v>
      </c>
      <c r="AC281">
        <v>0</v>
      </c>
      <c r="AD281">
        <v>1</v>
      </c>
      <c r="AE281">
        <v>0</v>
      </c>
      <c r="AF281">
        <v>0</v>
      </c>
      <c r="AG281">
        <v>0</v>
      </c>
      <c r="AH281">
        <v>0</v>
      </c>
      <c r="AI281">
        <v>0</v>
      </c>
      <c r="AJ281">
        <v>1</v>
      </c>
      <c r="AK281">
        <v>0</v>
      </c>
      <c r="AL281">
        <v>0</v>
      </c>
      <c r="AM281" s="3">
        <f>SUM(tbl_Data[[#This Row],[Amt_Wines]:[Amt_GoldProds]])</f>
        <v>1581</v>
      </c>
      <c r="AN281" s="3">
        <v>1551</v>
      </c>
      <c r="AO281">
        <v>0</v>
      </c>
      <c r="AP281" t="str" cm="1">
        <f t="array" ref="AP281">_xlfn.IFS(tbl_Data[[#This Row],[marital_Divorced]]=1,"Divorced",tbl_Data[[#This Row],[marital_Married]]=1,"Married",tbl_Data[[#This Row],[marital_Single]]=1,"Single",tbl_Data[[#This Row],[marital_Together]]=1,"Together",tbl_Data[[#This Row],[marital_Widow]]=1,"Widowed")</f>
        <v>Married</v>
      </c>
      <c r="AQ281" s="3" t="str">
        <f>IF(tbl_Data[[#This Row],[Marital Status]]=tbl_Data[[#Headers],[Single]],tbl_Data[[#This Row],[Amt_Wines]],"")</f>
        <v/>
      </c>
      <c r="AR281" s="3" t="str">
        <f>IF(tbl_Data[[#This Row],[Marital Status]]=tbl_Data[[#Headers],[Together]],tbl_Data[[#This Row],[Amt_Wines]],"")</f>
        <v/>
      </c>
      <c r="AS281" s="3">
        <f>IF(tbl_Data[[#This Row],[Marital Status]]=tbl_Data[[#Headers],[Married]],tbl_Data[[#This Row],[Amt_Wines]],"")</f>
        <v>783</v>
      </c>
      <c r="AT281" s="3" t="str">
        <f>IF(tbl_Data[[#This Row],[Marital Status]]=tbl_Data[[#Headers],[Widow]],tbl_Data[[#This Row],[Amt_Wines]],"")</f>
        <v/>
      </c>
      <c r="AU281" s="3" t="str">
        <f>IF(tbl_Data[[#This Row],[Marital Status]]=tbl_Data[[#Headers],[Divorced]],tbl_Data[[#This Row],[Amt_Wines]],"")</f>
        <v/>
      </c>
    </row>
    <row r="282" spans="1:47" x14ac:dyDescent="0.45">
      <c r="A282" t="s">
        <v>345</v>
      </c>
      <c r="B282" s="3">
        <v>84117</v>
      </c>
      <c r="C282">
        <v>0</v>
      </c>
      <c r="D282">
        <v>0</v>
      </c>
      <c r="E282">
        <f t="shared" si="4"/>
        <v>0</v>
      </c>
      <c r="F282">
        <v>60</v>
      </c>
      <c r="G282" s="3">
        <v>611</v>
      </c>
      <c r="H282" s="3">
        <v>76</v>
      </c>
      <c r="I282" s="3">
        <v>749</v>
      </c>
      <c r="J282" s="3">
        <v>59</v>
      </c>
      <c r="K282" s="3">
        <v>45</v>
      </c>
      <c r="L282" s="3">
        <v>26</v>
      </c>
      <c r="M282">
        <v>1</v>
      </c>
      <c r="N282">
        <v>7</v>
      </c>
      <c r="O282">
        <v>10</v>
      </c>
      <c r="P282">
        <v>6</v>
      </c>
      <c r="Q282">
        <v>2</v>
      </c>
      <c r="R282">
        <v>0</v>
      </c>
      <c r="S282">
        <v>0</v>
      </c>
      <c r="T282">
        <v>1</v>
      </c>
      <c r="U282">
        <v>0</v>
      </c>
      <c r="V282">
        <v>0</v>
      </c>
      <c r="W282">
        <v>0</v>
      </c>
      <c r="X282">
        <v>3</v>
      </c>
      <c r="Y282">
        <v>11</v>
      </c>
      <c r="Z282">
        <v>0</v>
      </c>
      <c r="AA282">
        <v>64</v>
      </c>
      <c r="AB282">
        <v>2208</v>
      </c>
      <c r="AC282">
        <v>0</v>
      </c>
      <c r="AD282">
        <v>1</v>
      </c>
      <c r="AE282">
        <v>0</v>
      </c>
      <c r="AF282">
        <v>0</v>
      </c>
      <c r="AG282">
        <v>0</v>
      </c>
      <c r="AH282">
        <v>0</v>
      </c>
      <c r="AI282">
        <v>0</v>
      </c>
      <c r="AJ282">
        <v>0</v>
      </c>
      <c r="AK282">
        <v>0</v>
      </c>
      <c r="AL282">
        <v>1</v>
      </c>
      <c r="AM282" s="3">
        <f>SUM(tbl_Data[[#This Row],[Amt_Wines]:[Amt_GoldProds]])</f>
        <v>1566</v>
      </c>
      <c r="AN282" s="3">
        <v>1514</v>
      </c>
      <c r="AO282">
        <v>1</v>
      </c>
      <c r="AP282" t="str" cm="1">
        <f t="array" ref="AP282">_xlfn.IFS(tbl_Data[[#This Row],[marital_Divorced]]=1,"Divorced",tbl_Data[[#This Row],[marital_Married]]=1,"Married",tbl_Data[[#This Row],[marital_Single]]=1,"Single",tbl_Data[[#This Row],[marital_Together]]=1,"Together",tbl_Data[[#This Row],[marital_Widow]]=1,"Widowed")</f>
        <v>Married</v>
      </c>
      <c r="AQ282" s="3" t="str">
        <f>IF(tbl_Data[[#This Row],[Marital Status]]=tbl_Data[[#Headers],[Single]],tbl_Data[[#This Row],[Amt_Wines]],"")</f>
        <v/>
      </c>
      <c r="AR282" s="3" t="str">
        <f>IF(tbl_Data[[#This Row],[Marital Status]]=tbl_Data[[#Headers],[Together]],tbl_Data[[#This Row],[Amt_Wines]],"")</f>
        <v/>
      </c>
      <c r="AS282" s="3">
        <f>IF(tbl_Data[[#This Row],[Marital Status]]=tbl_Data[[#Headers],[Married]],tbl_Data[[#This Row],[Amt_Wines]],"")</f>
        <v>611</v>
      </c>
      <c r="AT282" s="3" t="str">
        <f>IF(tbl_Data[[#This Row],[Marital Status]]=tbl_Data[[#Headers],[Widow]],tbl_Data[[#This Row],[Amt_Wines]],"")</f>
        <v/>
      </c>
      <c r="AU282" s="3" t="str">
        <f>IF(tbl_Data[[#This Row],[Marital Status]]=tbl_Data[[#Headers],[Divorced]],tbl_Data[[#This Row],[Amt_Wines]],"")</f>
        <v/>
      </c>
    </row>
    <row r="283" spans="1:47" x14ac:dyDescent="0.45">
      <c r="A283" t="s">
        <v>349</v>
      </c>
      <c r="B283" s="3">
        <v>69109</v>
      </c>
      <c r="C283">
        <v>0</v>
      </c>
      <c r="D283">
        <v>0</v>
      </c>
      <c r="E283">
        <f t="shared" si="4"/>
        <v>0</v>
      </c>
      <c r="F283">
        <v>10</v>
      </c>
      <c r="G283" s="3">
        <v>823</v>
      </c>
      <c r="H283" s="3">
        <v>25</v>
      </c>
      <c r="I283" s="3">
        <v>459</v>
      </c>
      <c r="J283" s="3">
        <v>124</v>
      </c>
      <c r="K283" s="3">
        <v>29</v>
      </c>
      <c r="L283" s="3">
        <v>95</v>
      </c>
      <c r="M283">
        <v>1</v>
      </c>
      <c r="N283">
        <v>6</v>
      </c>
      <c r="O283">
        <v>6</v>
      </c>
      <c r="P283">
        <v>7</v>
      </c>
      <c r="Q283">
        <v>4</v>
      </c>
      <c r="R283">
        <v>0</v>
      </c>
      <c r="S283">
        <v>0</v>
      </c>
      <c r="T283">
        <v>1</v>
      </c>
      <c r="U283">
        <v>0</v>
      </c>
      <c r="V283">
        <v>0</v>
      </c>
      <c r="W283">
        <v>0</v>
      </c>
      <c r="X283">
        <v>3</v>
      </c>
      <c r="Y283">
        <v>11</v>
      </c>
      <c r="Z283">
        <v>1</v>
      </c>
      <c r="AA283">
        <v>38</v>
      </c>
      <c r="AB283">
        <v>2756</v>
      </c>
      <c r="AC283">
        <v>0</v>
      </c>
      <c r="AD283">
        <v>1</v>
      </c>
      <c r="AE283">
        <v>0</v>
      </c>
      <c r="AF283">
        <v>0</v>
      </c>
      <c r="AG283">
        <v>0</v>
      </c>
      <c r="AH283">
        <v>0</v>
      </c>
      <c r="AI283">
        <v>0</v>
      </c>
      <c r="AJ283">
        <v>1</v>
      </c>
      <c r="AK283">
        <v>0</v>
      </c>
      <c r="AL283">
        <v>0</v>
      </c>
      <c r="AM283" s="3">
        <f>SUM(tbl_Data[[#This Row],[Amt_Wines]:[Amt_GoldProds]])</f>
        <v>1555</v>
      </c>
      <c r="AN283" s="3">
        <v>1365</v>
      </c>
      <c r="AO283">
        <v>1</v>
      </c>
      <c r="AP283" t="str" cm="1">
        <f t="array" ref="AP283">_xlfn.IFS(tbl_Data[[#This Row],[marital_Divorced]]=1,"Divorced",tbl_Data[[#This Row],[marital_Married]]=1,"Married",tbl_Data[[#This Row],[marital_Single]]=1,"Single",tbl_Data[[#This Row],[marital_Together]]=1,"Together",tbl_Data[[#This Row],[marital_Widow]]=1,"Widowed")</f>
        <v>Married</v>
      </c>
      <c r="AQ283" s="3" t="str">
        <f>IF(tbl_Data[[#This Row],[Marital Status]]=tbl_Data[[#Headers],[Single]],tbl_Data[[#This Row],[Amt_Wines]],"")</f>
        <v/>
      </c>
      <c r="AR283" s="3" t="str">
        <f>IF(tbl_Data[[#This Row],[Marital Status]]=tbl_Data[[#Headers],[Together]],tbl_Data[[#This Row],[Amt_Wines]],"")</f>
        <v/>
      </c>
      <c r="AS283" s="3">
        <f>IF(tbl_Data[[#This Row],[Marital Status]]=tbl_Data[[#Headers],[Married]],tbl_Data[[#This Row],[Amt_Wines]],"")</f>
        <v>823</v>
      </c>
      <c r="AT283" s="3" t="str">
        <f>IF(tbl_Data[[#This Row],[Marital Status]]=tbl_Data[[#Headers],[Widow]],tbl_Data[[#This Row],[Amt_Wines]],"")</f>
        <v/>
      </c>
      <c r="AU283" s="3" t="str">
        <f>IF(tbl_Data[[#This Row],[Marital Status]]=tbl_Data[[#Headers],[Divorced]],tbl_Data[[#This Row],[Amt_Wines]],"")</f>
        <v/>
      </c>
    </row>
    <row r="284" spans="1:47" x14ac:dyDescent="0.45">
      <c r="A284" t="s">
        <v>353</v>
      </c>
      <c r="B284" s="3">
        <v>70116</v>
      </c>
      <c r="C284">
        <v>0</v>
      </c>
      <c r="D284">
        <v>0</v>
      </c>
      <c r="E284">
        <f t="shared" si="4"/>
        <v>0</v>
      </c>
      <c r="F284">
        <v>73</v>
      </c>
      <c r="G284" s="3">
        <v>707</v>
      </c>
      <c r="H284" s="3">
        <v>44</v>
      </c>
      <c r="I284" s="3">
        <v>603</v>
      </c>
      <c r="J284" s="3">
        <v>95</v>
      </c>
      <c r="K284" s="3">
        <v>58</v>
      </c>
      <c r="L284" s="3">
        <v>29</v>
      </c>
      <c r="M284">
        <v>1</v>
      </c>
      <c r="N284">
        <v>2</v>
      </c>
      <c r="O284">
        <v>8</v>
      </c>
      <c r="P284">
        <v>12</v>
      </c>
      <c r="Q284">
        <v>1</v>
      </c>
      <c r="R284">
        <v>0</v>
      </c>
      <c r="S284">
        <v>0</v>
      </c>
      <c r="T284">
        <v>0</v>
      </c>
      <c r="U284">
        <v>0</v>
      </c>
      <c r="V284">
        <v>0</v>
      </c>
      <c r="W284">
        <v>0</v>
      </c>
      <c r="X284">
        <v>3</v>
      </c>
      <c r="Y284">
        <v>11</v>
      </c>
      <c r="Z284">
        <v>0</v>
      </c>
      <c r="AA284">
        <v>48</v>
      </c>
      <c r="AB284">
        <v>2678</v>
      </c>
      <c r="AC284">
        <v>0</v>
      </c>
      <c r="AD284">
        <v>1</v>
      </c>
      <c r="AE284">
        <v>0</v>
      </c>
      <c r="AF284">
        <v>0</v>
      </c>
      <c r="AG284">
        <v>0</v>
      </c>
      <c r="AH284">
        <v>0</v>
      </c>
      <c r="AI284">
        <v>0</v>
      </c>
      <c r="AJ284">
        <v>0</v>
      </c>
      <c r="AK284">
        <v>0</v>
      </c>
      <c r="AL284">
        <v>1</v>
      </c>
      <c r="AM284" s="3">
        <f>SUM(tbl_Data[[#This Row],[Amt_Wines]:[Amt_GoldProds]])</f>
        <v>1536</v>
      </c>
      <c r="AN284" s="3">
        <v>1478</v>
      </c>
      <c r="AO284">
        <v>0</v>
      </c>
      <c r="AP284" t="str" cm="1">
        <f t="array" ref="AP284">_xlfn.IFS(tbl_Data[[#This Row],[marital_Divorced]]=1,"Divorced",tbl_Data[[#This Row],[marital_Married]]=1,"Married",tbl_Data[[#This Row],[marital_Single]]=1,"Single",tbl_Data[[#This Row],[marital_Together]]=1,"Together",tbl_Data[[#This Row],[marital_Widow]]=1,"Widowed")</f>
        <v>Married</v>
      </c>
      <c r="AQ284" s="3" t="str">
        <f>IF(tbl_Data[[#This Row],[Marital Status]]=tbl_Data[[#Headers],[Single]],tbl_Data[[#This Row],[Amt_Wines]],"")</f>
        <v/>
      </c>
      <c r="AR284" s="3" t="str">
        <f>IF(tbl_Data[[#This Row],[Marital Status]]=tbl_Data[[#Headers],[Together]],tbl_Data[[#This Row],[Amt_Wines]],"")</f>
        <v/>
      </c>
      <c r="AS284" s="3">
        <f>IF(tbl_Data[[#This Row],[Marital Status]]=tbl_Data[[#Headers],[Married]],tbl_Data[[#This Row],[Amt_Wines]],"")</f>
        <v>707</v>
      </c>
      <c r="AT284" s="3" t="str">
        <f>IF(tbl_Data[[#This Row],[Marital Status]]=tbl_Data[[#Headers],[Widow]],tbl_Data[[#This Row],[Amt_Wines]],"")</f>
        <v/>
      </c>
      <c r="AU284" s="3" t="str">
        <f>IF(tbl_Data[[#This Row],[Marital Status]]=tbl_Data[[#Headers],[Divorced]],tbl_Data[[#This Row],[Amt_Wines]],"")</f>
        <v/>
      </c>
    </row>
    <row r="285" spans="1:47" x14ac:dyDescent="0.45">
      <c r="A285" t="s">
        <v>354</v>
      </c>
      <c r="B285" s="3">
        <v>69969</v>
      </c>
      <c r="C285">
        <v>0</v>
      </c>
      <c r="D285">
        <v>0</v>
      </c>
      <c r="E285">
        <f t="shared" si="4"/>
        <v>0</v>
      </c>
      <c r="F285">
        <v>64</v>
      </c>
      <c r="G285" s="3">
        <v>882</v>
      </c>
      <c r="H285" s="3">
        <v>29</v>
      </c>
      <c r="I285" s="3">
        <v>514</v>
      </c>
      <c r="J285" s="3">
        <v>38</v>
      </c>
      <c r="K285" s="3">
        <v>29</v>
      </c>
      <c r="L285" s="3">
        <v>44</v>
      </c>
      <c r="M285">
        <v>1</v>
      </c>
      <c r="N285">
        <v>4</v>
      </c>
      <c r="O285">
        <v>2</v>
      </c>
      <c r="P285">
        <v>6</v>
      </c>
      <c r="Q285">
        <v>3</v>
      </c>
      <c r="R285">
        <v>0</v>
      </c>
      <c r="S285">
        <v>0</v>
      </c>
      <c r="T285">
        <v>1</v>
      </c>
      <c r="U285">
        <v>1</v>
      </c>
      <c r="V285">
        <v>0</v>
      </c>
      <c r="W285">
        <v>0</v>
      </c>
      <c r="X285">
        <v>3</v>
      </c>
      <c r="Y285">
        <v>11</v>
      </c>
      <c r="Z285">
        <v>1</v>
      </c>
      <c r="AA285">
        <v>55</v>
      </c>
      <c r="AB285">
        <v>2465</v>
      </c>
      <c r="AC285">
        <v>0</v>
      </c>
      <c r="AD285">
        <v>1</v>
      </c>
      <c r="AE285">
        <v>0</v>
      </c>
      <c r="AF285">
        <v>0</v>
      </c>
      <c r="AG285">
        <v>0</v>
      </c>
      <c r="AH285">
        <v>0</v>
      </c>
      <c r="AI285">
        <v>0</v>
      </c>
      <c r="AJ285">
        <v>0</v>
      </c>
      <c r="AK285">
        <v>0</v>
      </c>
      <c r="AL285">
        <v>1</v>
      </c>
      <c r="AM285" s="3">
        <f>SUM(tbl_Data[[#This Row],[Amt_Wines]:[Amt_GoldProds]])</f>
        <v>1536</v>
      </c>
      <c r="AN285" s="3">
        <v>1448</v>
      </c>
      <c r="AO285">
        <v>2</v>
      </c>
      <c r="AP285" t="str" cm="1">
        <f t="array" ref="AP285">_xlfn.IFS(tbl_Data[[#This Row],[marital_Divorced]]=1,"Divorced",tbl_Data[[#This Row],[marital_Married]]=1,"Married",tbl_Data[[#This Row],[marital_Single]]=1,"Single",tbl_Data[[#This Row],[marital_Together]]=1,"Together",tbl_Data[[#This Row],[marital_Widow]]=1,"Widowed")</f>
        <v>Married</v>
      </c>
      <c r="AQ285" s="3" t="str">
        <f>IF(tbl_Data[[#This Row],[Marital Status]]=tbl_Data[[#Headers],[Single]],tbl_Data[[#This Row],[Amt_Wines]],"")</f>
        <v/>
      </c>
      <c r="AR285" s="3" t="str">
        <f>IF(tbl_Data[[#This Row],[Marital Status]]=tbl_Data[[#Headers],[Together]],tbl_Data[[#This Row],[Amt_Wines]],"")</f>
        <v/>
      </c>
      <c r="AS285" s="3">
        <f>IF(tbl_Data[[#This Row],[Marital Status]]=tbl_Data[[#Headers],[Married]],tbl_Data[[#This Row],[Amt_Wines]],"")</f>
        <v>882</v>
      </c>
      <c r="AT285" s="3" t="str">
        <f>IF(tbl_Data[[#This Row],[Marital Status]]=tbl_Data[[#Headers],[Widow]],tbl_Data[[#This Row],[Amt_Wines]],"")</f>
        <v/>
      </c>
      <c r="AU285" s="3" t="str">
        <f>IF(tbl_Data[[#This Row],[Marital Status]]=tbl_Data[[#Headers],[Divorced]],tbl_Data[[#This Row],[Amt_Wines]],"")</f>
        <v/>
      </c>
    </row>
    <row r="286" spans="1:47" x14ac:dyDescent="0.45">
      <c r="A286" t="s">
        <v>355</v>
      </c>
      <c r="B286" s="3">
        <v>69016</v>
      </c>
      <c r="C286">
        <v>0</v>
      </c>
      <c r="D286">
        <v>1</v>
      </c>
      <c r="E286">
        <f t="shared" si="4"/>
        <v>1</v>
      </c>
      <c r="F286">
        <v>61</v>
      </c>
      <c r="G286" s="3">
        <v>726</v>
      </c>
      <c r="H286" s="3">
        <v>53</v>
      </c>
      <c r="I286" s="3">
        <v>363</v>
      </c>
      <c r="J286" s="3">
        <v>123</v>
      </c>
      <c r="K286" s="3">
        <v>107</v>
      </c>
      <c r="L286" s="3">
        <v>161</v>
      </c>
      <c r="M286">
        <v>4</v>
      </c>
      <c r="N286">
        <v>8</v>
      </c>
      <c r="O286">
        <v>9</v>
      </c>
      <c r="P286">
        <v>13</v>
      </c>
      <c r="Q286">
        <v>5</v>
      </c>
      <c r="R286">
        <v>0</v>
      </c>
      <c r="S286">
        <v>0</v>
      </c>
      <c r="T286">
        <v>0</v>
      </c>
      <c r="U286">
        <v>0</v>
      </c>
      <c r="V286">
        <v>0</v>
      </c>
      <c r="W286">
        <v>0</v>
      </c>
      <c r="X286">
        <v>3</v>
      </c>
      <c r="Y286">
        <v>11</v>
      </c>
      <c r="Z286">
        <v>0</v>
      </c>
      <c r="AA286">
        <v>50</v>
      </c>
      <c r="AB286">
        <v>2743</v>
      </c>
      <c r="AC286">
        <v>0</v>
      </c>
      <c r="AD286">
        <v>1</v>
      </c>
      <c r="AE286">
        <v>0</v>
      </c>
      <c r="AF286">
        <v>0</v>
      </c>
      <c r="AG286">
        <v>0</v>
      </c>
      <c r="AH286">
        <v>0</v>
      </c>
      <c r="AI286">
        <v>0</v>
      </c>
      <c r="AJ286">
        <v>1</v>
      </c>
      <c r="AK286">
        <v>0</v>
      </c>
      <c r="AL286">
        <v>0</v>
      </c>
      <c r="AM286" s="3">
        <f>SUM(tbl_Data[[#This Row],[Amt_Wines]:[Amt_GoldProds]])</f>
        <v>1533</v>
      </c>
      <c r="AN286" s="3">
        <v>1211</v>
      </c>
      <c r="AO286">
        <v>0</v>
      </c>
      <c r="AP286" t="str" cm="1">
        <f t="array" ref="AP286">_xlfn.IFS(tbl_Data[[#This Row],[marital_Divorced]]=1,"Divorced",tbl_Data[[#This Row],[marital_Married]]=1,"Married",tbl_Data[[#This Row],[marital_Single]]=1,"Single",tbl_Data[[#This Row],[marital_Together]]=1,"Together",tbl_Data[[#This Row],[marital_Widow]]=1,"Widowed")</f>
        <v>Married</v>
      </c>
      <c r="AQ286" s="3" t="str">
        <f>IF(tbl_Data[[#This Row],[Marital Status]]=tbl_Data[[#Headers],[Single]],tbl_Data[[#This Row],[Amt_Wines]],"")</f>
        <v/>
      </c>
      <c r="AR286" s="3" t="str">
        <f>IF(tbl_Data[[#This Row],[Marital Status]]=tbl_Data[[#Headers],[Together]],tbl_Data[[#This Row],[Amt_Wines]],"")</f>
        <v/>
      </c>
      <c r="AS286" s="3">
        <f>IF(tbl_Data[[#This Row],[Marital Status]]=tbl_Data[[#Headers],[Married]],tbl_Data[[#This Row],[Amt_Wines]],"")</f>
        <v>726</v>
      </c>
      <c r="AT286" s="3" t="str">
        <f>IF(tbl_Data[[#This Row],[Marital Status]]=tbl_Data[[#Headers],[Widow]],tbl_Data[[#This Row],[Amt_Wines]],"")</f>
        <v/>
      </c>
      <c r="AU286" s="3" t="str">
        <f>IF(tbl_Data[[#This Row],[Marital Status]]=tbl_Data[[#Headers],[Divorced]],tbl_Data[[#This Row],[Amt_Wines]],"")</f>
        <v/>
      </c>
    </row>
    <row r="287" spans="1:47" x14ac:dyDescent="0.45">
      <c r="A287" t="s">
        <v>357</v>
      </c>
      <c r="B287" s="3">
        <v>77766</v>
      </c>
      <c r="C287">
        <v>0</v>
      </c>
      <c r="D287">
        <v>1</v>
      </c>
      <c r="E287">
        <f t="shared" si="4"/>
        <v>1</v>
      </c>
      <c r="F287">
        <v>97</v>
      </c>
      <c r="G287" s="3">
        <v>1004</v>
      </c>
      <c r="H287" s="3">
        <v>59</v>
      </c>
      <c r="I287" s="3">
        <v>265</v>
      </c>
      <c r="J287" s="3">
        <v>115</v>
      </c>
      <c r="K287" s="3">
        <v>59</v>
      </c>
      <c r="L287" s="3">
        <v>27</v>
      </c>
      <c r="M287">
        <v>2</v>
      </c>
      <c r="N287">
        <v>11</v>
      </c>
      <c r="O287">
        <v>10</v>
      </c>
      <c r="P287">
        <v>11</v>
      </c>
      <c r="Q287">
        <v>6</v>
      </c>
      <c r="R287">
        <v>1</v>
      </c>
      <c r="S287">
        <v>0</v>
      </c>
      <c r="T287">
        <v>0</v>
      </c>
      <c r="U287">
        <v>0</v>
      </c>
      <c r="V287">
        <v>0</v>
      </c>
      <c r="W287">
        <v>0</v>
      </c>
      <c r="X287">
        <v>3</v>
      </c>
      <c r="Y287">
        <v>11</v>
      </c>
      <c r="Z287">
        <v>1</v>
      </c>
      <c r="AA287">
        <v>53</v>
      </c>
      <c r="AB287">
        <v>2651</v>
      </c>
      <c r="AC287">
        <v>0</v>
      </c>
      <c r="AD287">
        <v>1</v>
      </c>
      <c r="AE287">
        <v>0</v>
      </c>
      <c r="AF287">
        <v>0</v>
      </c>
      <c r="AG287">
        <v>0</v>
      </c>
      <c r="AH287">
        <v>0</v>
      </c>
      <c r="AI287">
        <v>0</v>
      </c>
      <c r="AJ287">
        <v>0</v>
      </c>
      <c r="AK287">
        <v>0</v>
      </c>
      <c r="AL287">
        <v>1</v>
      </c>
      <c r="AM287" s="3">
        <f>SUM(tbl_Data[[#This Row],[Amt_Wines]:[Amt_GoldProds]])</f>
        <v>1529</v>
      </c>
      <c r="AN287" s="3">
        <v>1475</v>
      </c>
      <c r="AO287">
        <v>1</v>
      </c>
      <c r="AP287" t="str" cm="1">
        <f t="array" ref="AP287">_xlfn.IFS(tbl_Data[[#This Row],[marital_Divorced]]=1,"Divorced",tbl_Data[[#This Row],[marital_Married]]=1,"Married",tbl_Data[[#This Row],[marital_Single]]=1,"Single",tbl_Data[[#This Row],[marital_Together]]=1,"Together",tbl_Data[[#This Row],[marital_Widow]]=1,"Widowed")</f>
        <v>Married</v>
      </c>
      <c r="AQ287" s="3" t="str">
        <f>IF(tbl_Data[[#This Row],[Marital Status]]=tbl_Data[[#Headers],[Single]],tbl_Data[[#This Row],[Amt_Wines]],"")</f>
        <v/>
      </c>
      <c r="AR287" s="3" t="str">
        <f>IF(tbl_Data[[#This Row],[Marital Status]]=tbl_Data[[#Headers],[Together]],tbl_Data[[#This Row],[Amt_Wines]],"")</f>
        <v/>
      </c>
      <c r="AS287" s="3">
        <f>IF(tbl_Data[[#This Row],[Marital Status]]=tbl_Data[[#Headers],[Married]],tbl_Data[[#This Row],[Amt_Wines]],"")</f>
        <v>1004</v>
      </c>
      <c r="AT287" s="3" t="str">
        <f>IF(tbl_Data[[#This Row],[Marital Status]]=tbl_Data[[#Headers],[Widow]],tbl_Data[[#This Row],[Amt_Wines]],"")</f>
        <v/>
      </c>
      <c r="AU287" s="3" t="str">
        <f>IF(tbl_Data[[#This Row],[Marital Status]]=tbl_Data[[#Headers],[Divorced]],tbl_Data[[#This Row],[Amt_Wines]],"")</f>
        <v/>
      </c>
    </row>
    <row r="288" spans="1:47" x14ac:dyDescent="0.45">
      <c r="A288" t="s">
        <v>358</v>
      </c>
      <c r="B288" s="3">
        <v>73803</v>
      </c>
      <c r="C288">
        <v>0</v>
      </c>
      <c r="D288">
        <v>1</v>
      </c>
      <c r="E288">
        <f t="shared" si="4"/>
        <v>1</v>
      </c>
      <c r="F288">
        <v>61</v>
      </c>
      <c r="G288" s="3">
        <v>833</v>
      </c>
      <c r="H288" s="3">
        <v>80</v>
      </c>
      <c r="I288" s="3">
        <v>363</v>
      </c>
      <c r="J288" s="3">
        <v>52</v>
      </c>
      <c r="K288" s="3">
        <v>26</v>
      </c>
      <c r="L288" s="3">
        <v>174</v>
      </c>
      <c r="M288">
        <v>2</v>
      </c>
      <c r="N288">
        <v>9</v>
      </c>
      <c r="O288">
        <v>5</v>
      </c>
      <c r="P288">
        <v>6</v>
      </c>
      <c r="Q288">
        <v>6</v>
      </c>
      <c r="R288">
        <v>1</v>
      </c>
      <c r="S288">
        <v>0</v>
      </c>
      <c r="T288">
        <v>0</v>
      </c>
      <c r="U288">
        <v>0</v>
      </c>
      <c r="V288">
        <v>0</v>
      </c>
      <c r="W288">
        <v>0</v>
      </c>
      <c r="X288">
        <v>3</v>
      </c>
      <c r="Y288">
        <v>11</v>
      </c>
      <c r="Z288">
        <v>1</v>
      </c>
      <c r="AA288">
        <v>63</v>
      </c>
      <c r="AB288">
        <v>2856</v>
      </c>
      <c r="AC288">
        <v>0</v>
      </c>
      <c r="AD288">
        <v>1</v>
      </c>
      <c r="AE288">
        <v>0</v>
      </c>
      <c r="AF288">
        <v>0</v>
      </c>
      <c r="AG288">
        <v>0</v>
      </c>
      <c r="AH288">
        <v>0</v>
      </c>
      <c r="AI288">
        <v>0</v>
      </c>
      <c r="AJ288">
        <v>1</v>
      </c>
      <c r="AK288">
        <v>0</v>
      </c>
      <c r="AL288">
        <v>0</v>
      </c>
      <c r="AM288" s="3">
        <f>SUM(tbl_Data[[#This Row],[Amt_Wines]:[Amt_GoldProds]])</f>
        <v>1528</v>
      </c>
      <c r="AN288" s="3">
        <v>1180</v>
      </c>
      <c r="AO288">
        <v>1</v>
      </c>
      <c r="AP288" t="str" cm="1">
        <f t="array" ref="AP288">_xlfn.IFS(tbl_Data[[#This Row],[marital_Divorced]]=1,"Divorced",tbl_Data[[#This Row],[marital_Married]]=1,"Married",tbl_Data[[#This Row],[marital_Single]]=1,"Single",tbl_Data[[#This Row],[marital_Together]]=1,"Together",tbl_Data[[#This Row],[marital_Widow]]=1,"Widowed")</f>
        <v>Married</v>
      </c>
      <c r="AQ288" s="3" t="str">
        <f>IF(tbl_Data[[#This Row],[Marital Status]]=tbl_Data[[#Headers],[Single]],tbl_Data[[#This Row],[Amt_Wines]],"")</f>
        <v/>
      </c>
      <c r="AR288" s="3" t="str">
        <f>IF(tbl_Data[[#This Row],[Marital Status]]=tbl_Data[[#Headers],[Together]],tbl_Data[[#This Row],[Amt_Wines]],"")</f>
        <v/>
      </c>
      <c r="AS288" s="3">
        <f>IF(tbl_Data[[#This Row],[Marital Status]]=tbl_Data[[#Headers],[Married]],tbl_Data[[#This Row],[Amt_Wines]],"")</f>
        <v>833</v>
      </c>
      <c r="AT288" s="3" t="str">
        <f>IF(tbl_Data[[#This Row],[Marital Status]]=tbl_Data[[#Headers],[Widow]],tbl_Data[[#This Row],[Amt_Wines]],"")</f>
        <v/>
      </c>
      <c r="AU288" s="3" t="str">
        <f>IF(tbl_Data[[#This Row],[Marital Status]]=tbl_Data[[#Headers],[Divorced]],tbl_Data[[#This Row],[Amt_Wines]],"")</f>
        <v/>
      </c>
    </row>
    <row r="289" spans="1:47" x14ac:dyDescent="0.45">
      <c r="A289" t="s">
        <v>359</v>
      </c>
      <c r="B289" s="3">
        <v>48192</v>
      </c>
      <c r="C289">
        <v>0</v>
      </c>
      <c r="D289">
        <v>0</v>
      </c>
      <c r="E289">
        <f t="shared" si="4"/>
        <v>0</v>
      </c>
      <c r="F289">
        <v>76</v>
      </c>
      <c r="G289" s="3">
        <v>1039</v>
      </c>
      <c r="H289" s="3">
        <v>43</v>
      </c>
      <c r="I289" s="3">
        <v>204</v>
      </c>
      <c r="J289" s="3">
        <v>153</v>
      </c>
      <c r="K289" s="3">
        <v>58</v>
      </c>
      <c r="L289" s="3">
        <v>29</v>
      </c>
      <c r="M289">
        <v>3</v>
      </c>
      <c r="N289">
        <v>2</v>
      </c>
      <c r="O289">
        <v>8</v>
      </c>
      <c r="P289">
        <v>12</v>
      </c>
      <c r="Q289">
        <v>8</v>
      </c>
      <c r="R289">
        <v>0</v>
      </c>
      <c r="S289">
        <v>1</v>
      </c>
      <c r="T289">
        <v>0</v>
      </c>
      <c r="U289">
        <v>1</v>
      </c>
      <c r="V289">
        <v>1</v>
      </c>
      <c r="W289">
        <v>0</v>
      </c>
      <c r="X289">
        <v>3</v>
      </c>
      <c r="Y289">
        <v>11</v>
      </c>
      <c r="Z289">
        <v>1</v>
      </c>
      <c r="AA289">
        <v>62</v>
      </c>
      <c r="AB289">
        <v>2608</v>
      </c>
      <c r="AC289">
        <v>0</v>
      </c>
      <c r="AD289">
        <v>1</v>
      </c>
      <c r="AE289">
        <v>0</v>
      </c>
      <c r="AF289">
        <v>0</v>
      </c>
      <c r="AG289">
        <v>0</v>
      </c>
      <c r="AH289">
        <v>0</v>
      </c>
      <c r="AI289">
        <v>0</v>
      </c>
      <c r="AJ289">
        <v>1</v>
      </c>
      <c r="AK289">
        <v>0</v>
      </c>
      <c r="AL289">
        <v>0</v>
      </c>
      <c r="AM289" s="3">
        <f>SUM(tbl_Data[[#This Row],[Amt_Wines]:[Amt_GoldProds]])</f>
        <v>1526</v>
      </c>
      <c r="AN289" s="3">
        <v>1468</v>
      </c>
      <c r="AO289">
        <v>3</v>
      </c>
      <c r="AP289" t="str" cm="1">
        <f t="array" ref="AP289">_xlfn.IFS(tbl_Data[[#This Row],[marital_Divorced]]=1,"Divorced",tbl_Data[[#This Row],[marital_Married]]=1,"Married",tbl_Data[[#This Row],[marital_Single]]=1,"Single",tbl_Data[[#This Row],[marital_Together]]=1,"Together",tbl_Data[[#This Row],[marital_Widow]]=1,"Widowed")</f>
        <v>Married</v>
      </c>
      <c r="AQ289" s="3" t="str">
        <f>IF(tbl_Data[[#This Row],[Marital Status]]=tbl_Data[[#Headers],[Single]],tbl_Data[[#This Row],[Amt_Wines]],"")</f>
        <v/>
      </c>
      <c r="AR289" s="3" t="str">
        <f>IF(tbl_Data[[#This Row],[Marital Status]]=tbl_Data[[#Headers],[Together]],tbl_Data[[#This Row],[Amt_Wines]],"")</f>
        <v/>
      </c>
      <c r="AS289" s="3">
        <f>IF(tbl_Data[[#This Row],[Marital Status]]=tbl_Data[[#Headers],[Married]],tbl_Data[[#This Row],[Amt_Wines]],"")</f>
        <v>1039</v>
      </c>
      <c r="AT289" s="3" t="str">
        <f>IF(tbl_Data[[#This Row],[Marital Status]]=tbl_Data[[#Headers],[Widow]],tbl_Data[[#This Row],[Amt_Wines]],"")</f>
        <v/>
      </c>
      <c r="AU289" s="3" t="str">
        <f>IF(tbl_Data[[#This Row],[Marital Status]]=tbl_Data[[#Headers],[Divorced]],tbl_Data[[#This Row],[Amt_Wines]],"")</f>
        <v/>
      </c>
    </row>
    <row r="290" spans="1:47" x14ac:dyDescent="0.45">
      <c r="A290" t="s">
        <v>360</v>
      </c>
      <c r="B290" s="3">
        <v>77520</v>
      </c>
      <c r="C290">
        <v>0</v>
      </c>
      <c r="D290">
        <v>1</v>
      </c>
      <c r="E290">
        <f t="shared" si="4"/>
        <v>1</v>
      </c>
      <c r="F290">
        <v>30</v>
      </c>
      <c r="G290" s="3">
        <v>940</v>
      </c>
      <c r="H290" s="3">
        <v>44</v>
      </c>
      <c r="I290" s="3">
        <v>396</v>
      </c>
      <c r="J290" s="3">
        <v>0</v>
      </c>
      <c r="K290" s="3">
        <v>88</v>
      </c>
      <c r="L290" s="3">
        <v>58</v>
      </c>
      <c r="M290">
        <v>1</v>
      </c>
      <c r="N290">
        <v>8</v>
      </c>
      <c r="O290">
        <v>7</v>
      </c>
      <c r="P290">
        <v>7</v>
      </c>
      <c r="Q290">
        <v>4</v>
      </c>
      <c r="R290">
        <v>1</v>
      </c>
      <c r="S290">
        <v>0</v>
      </c>
      <c r="T290">
        <v>1</v>
      </c>
      <c r="U290">
        <v>1</v>
      </c>
      <c r="V290">
        <v>0</v>
      </c>
      <c r="W290">
        <v>0</v>
      </c>
      <c r="X290">
        <v>3</v>
      </c>
      <c r="Y290">
        <v>11</v>
      </c>
      <c r="Z290">
        <v>1</v>
      </c>
      <c r="AA290">
        <v>61</v>
      </c>
      <c r="AB290">
        <v>2464</v>
      </c>
      <c r="AC290">
        <v>0</v>
      </c>
      <c r="AD290">
        <v>1</v>
      </c>
      <c r="AE290">
        <v>0</v>
      </c>
      <c r="AF290">
        <v>0</v>
      </c>
      <c r="AG290">
        <v>0</v>
      </c>
      <c r="AH290">
        <v>0</v>
      </c>
      <c r="AI290">
        <v>0</v>
      </c>
      <c r="AJ290">
        <v>0</v>
      </c>
      <c r="AK290">
        <v>1</v>
      </c>
      <c r="AL290">
        <v>0</v>
      </c>
      <c r="AM290" s="3">
        <f>SUM(tbl_Data[[#This Row],[Amt_Wines]:[Amt_GoldProds]])</f>
        <v>1526</v>
      </c>
      <c r="AN290" s="3">
        <v>1410</v>
      </c>
      <c r="AO290">
        <v>3</v>
      </c>
      <c r="AP290" t="str" cm="1">
        <f t="array" ref="AP290">_xlfn.IFS(tbl_Data[[#This Row],[marital_Divorced]]=1,"Divorced",tbl_Data[[#This Row],[marital_Married]]=1,"Married",tbl_Data[[#This Row],[marital_Single]]=1,"Single",tbl_Data[[#This Row],[marital_Together]]=1,"Together",tbl_Data[[#This Row],[marital_Widow]]=1,"Widowed")</f>
        <v>Married</v>
      </c>
      <c r="AQ290" s="3" t="str">
        <f>IF(tbl_Data[[#This Row],[Marital Status]]=tbl_Data[[#Headers],[Single]],tbl_Data[[#This Row],[Amt_Wines]],"")</f>
        <v/>
      </c>
      <c r="AR290" s="3" t="str">
        <f>IF(tbl_Data[[#This Row],[Marital Status]]=tbl_Data[[#Headers],[Together]],tbl_Data[[#This Row],[Amt_Wines]],"")</f>
        <v/>
      </c>
      <c r="AS290" s="3">
        <f>IF(tbl_Data[[#This Row],[Marital Status]]=tbl_Data[[#Headers],[Married]],tbl_Data[[#This Row],[Amt_Wines]],"")</f>
        <v>940</v>
      </c>
      <c r="AT290" s="3" t="str">
        <f>IF(tbl_Data[[#This Row],[Marital Status]]=tbl_Data[[#Headers],[Widow]],tbl_Data[[#This Row],[Amt_Wines]],"")</f>
        <v/>
      </c>
      <c r="AU290" s="3" t="str">
        <f>IF(tbl_Data[[#This Row],[Marital Status]]=tbl_Data[[#Headers],[Divorced]],tbl_Data[[#This Row],[Amt_Wines]],"")</f>
        <v/>
      </c>
    </row>
    <row r="291" spans="1:47" x14ac:dyDescent="0.45">
      <c r="A291" t="s">
        <v>362</v>
      </c>
      <c r="B291" s="3">
        <v>79823</v>
      </c>
      <c r="C291">
        <v>0</v>
      </c>
      <c r="D291">
        <v>1</v>
      </c>
      <c r="E291">
        <f t="shared" si="4"/>
        <v>1</v>
      </c>
      <c r="F291">
        <v>6</v>
      </c>
      <c r="G291" s="3">
        <v>835</v>
      </c>
      <c r="H291" s="3">
        <v>73</v>
      </c>
      <c r="I291" s="3">
        <v>380</v>
      </c>
      <c r="J291" s="3">
        <v>114</v>
      </c>
      <c r="K291" s="3">
        <v>73</v>
      </c>
      <c r="L291" s="3">
        <v>43</v>
      </c>
      <c r="M291">
        <v>1</v>
      </c>
      <c r="N291">
        <v>6</v>
      </c>
      <c r="O291">
        <v>9</v>
      </c>
      <c r="P291">
        <v>7</v>
      </c>
      <c r="Q291">
        <v>2</v>
      </c>
      <c r="R291">
        <v>0</v>
      </c>
      <c r="S291">
        <v>1</v>
      </c>
      <c r="T291">
        <v>0</v>
      </c>
      <c r="U291">
        <v>0</v>
      </c>
      <c r="V291">
        <v>0</v>
      </c>
      <c r="W291">
        <v>0</v>
      </c>
      <c r="X291">
        <v>3</v>
      </c>
      <c r="Y291">
        <v>11</v>
      </c>
      <c r="Z291">
        <v>0</v>
      </c>
      <c r="AA291">
        <v>61</v>
      </c>
      <c r="AB291">
        <v>2249</v>
      </c>
      <c r="AC291">
        <v>0</v>
      </c>
      <c r="AD291">
        <v>1</v>
      </c>
      <c r="AE291">
        <v>0</v>
      </c>
      <c r="AF291">
        <v>0</v>
      </c>
      <c r="AG291">
        <v>0</v>
      </c>
      <c r="AH291">
        <v>0</v>
      </c>
      <c r="AI291">
        <v>0</v>
      </c>
      <c r="AJ291">
        <v>1</v>
      </c>
      <c r="AK291">
        <v>0</v>
      </c>
      <c r="AL291">
        <v>0</v>
      </c>
      <c r="AM291" s="3">
        <f>SUM(tbl_Data[[#This Row],[Amt_Wines]:[Amt_GoldProds]])</f>
        <v>1518</v>
      </c>
      <c r="AN291" s="3">
        <v>1432</v>
      </c>
      <c r="AO291">
        <v>1</v>
      </c>
      <c r="AP291" t="str" cm="1">
        <f t="array" ref="AP291">_xlfn.IFS(tbl_Data[[#This Row],[marital_Divorced]]=1,"Divorced",tbl_Data[[#This Row],[marital_Married]]=1,"Married",tbl_Data[[#This Row],[marital_Single]]=1,"Single",tbl_Data[[#This Row],[marital_Together]]=1,"Together",tbl_Data[[#This Row],[marital_Widow]]=1,"Widowed")</f>
        <v>Married</v>
      </c>
      <c r="AQ291" s="3" t="str">
        <f>IF(tbl_Data[[#This Row],[Marital Status]]=tbl_Data[[#Headers],[Single]],tbl_Data[[#This Row],[Amt_Wines]],"")</f>
        <v/>
      </c>
      <c r="AR291" s="3" t="str">
        <f>IF(tbl_Data[[#This Row],[Marital Status]]=tbl_Data[[#Headers],[Together]],tbl_Data[[#This Row],[Amt_Wines]],"")</f>
        <v/>
      </c>
      <c r="AS291" s="3">
        <f>IF(tbl_Data[[#This Row],[Marital Status]]=tbl_Data[[#Headers],[Married]],tbl_Data[[#This Row],[Amt_Wines]],"")</f>
        <v>835</v>
      </c>
      <c r="AT291" s="3" t="str">
        <f>IF(tbl_Data[[#This Row],[Marital Status]]=tbl_Data[[#Headers],[Widow]],tbl_Data[[#This Row],[Amt_Wines]],"")</f>
        <v/>
      </c>
      <c r="AU291" s="3" t="str">
        <f>IF(tbl_Data[[#This Row],[Marital Status]]=tbl_Data[[#Headers],[Divorced]],tbl_Data[[#This Row],[Amt_Wines]],"")</f>
        <v/>
      </c>
    </row>
    <row r="292" spans="1:47" x14ac:dyDescent="0.45">
      <c r="A292" t="s">
        <v>363</v>
      </c>
      <c r="B292" s="3">
        <v>72905</v>
      </c>
      <c r="C292">
        <v>0</v>
      </c>
      <c r="D292">
        <v>0</v>
      </c>
      <c r="E292">
        <f t="shared" si="4"/>
        <v>0</v>
      </c>
      <c r="F292">
        <v>52</v>
      </c>
      <c r="G292" s="3">
        <v>407</v>
      </c>
      <c r="H292" s="3">
        <v>114</v>
      </c>
      <c r="I292" s="3">
        <v>445</v>
      </c>
      <c r="J292" s="3">
        <v>181</v>
      </c>
      <c r="K292" s="3">
        <v>165</v>
      </c>
      <c r="L292" s="3">
        <v>203</v>
      </c>
      <c r="M292">
        <v>1</v>
      </c>
      <c r="N292">
        <v>3</v>
      </c>
      <c r="O292">
        <v>7</v>
      </c>
      <c r="P292">
        <v>9</v>
      </c>
      <c r="Q292">
        <v>1</v>
      </c>
      <c r="R292">
        <v>0</v>
      </c>
      <c r="S292">
        <v>0</v>
      </c>
      <c r="T292">
        <v>0</v>
      </c>
      <c r="U292">
        <v>1</v>
      </c>
      <c r="V292">
        <v>0</v>
      </c>
      <c r="W292">
        <v>0</v>
      </c>
      <c r="X292">
        <v>3</v>
      </c>
      <c r="Y292">
        <v>11</v>
      </c>
      <c r="Z292">
        <v>0</v>
      </c>
      <c r="AA292">
        <v>62</v>
      </c>
      <c r="AB292">
        <v>2318</v>
      </c>
      <c r="AC292">
        <v>0</v>
      </c>
      <c r="AD292">
        <v>1</v>
      </c>
      <c r="AE292">
        <v>0</v>
      </c>
      <c r="AF292">
        <v>0</v>
      </c>
      <c r="AG292">
        <v>0</v>
      </c>
      <c r="AH292">
        <v>0</v>
      </c>
      <c r="AI292">
        <v>0</v>
      </c>
      <c r="AJ292">
        <v>1</v>
      </c>
      <c r="AK292">
        <v>0</v>
      </c>
      <c r="AL292">
        <v>0</v>
      </c>
      <c r="AM292" s="3">
        <f>SUM(tbl_Data[[#This Row],[Amt_Wines]:[Amt_GoldProds]])</f>
        <v>1515</v>
      </c>
      <c r="AN292" s="3">
        <v>1109</v>
      </c>
      <c r="AO292">
        <v>1</v>
      </c>
      <c r="AP292" t="str" cm="1">
        <f t="array" ref="AP292">_xlfn.IFS(tbl_Data[[#This Row],[marital_Divorced]]=1,"Divorced",tbl_Data[[#This Row],[marital_Married]]=1,"Married",tbl_Data[[#This Row],[marital_Single]]=1,"Single",tbl_Data[[#This Row],[marital_Together]]=1,"Together",tbl_Data[[#This Row],[marital_Widow]]=1,"Widowed")</f>
        <v>Married</v>
      </c>
      <c r="AQ292" s="3" t="str">
        <f>IF(tbl_Data[[#This Row],[Marital Status]]=tbl_Data[[#Headers],[Single]],tbl_Data[[#This Row],[Amt_Wines]],"")</f>
        <v/>
      </c>
      <c r="AR292" s="3" t="str">
        <f>IF(tbl_Data[[#This Row],[Marital Status]]=tbl_Data[[#Headers],[Together]],tbl_Data[[#This Row],[Amt_Wines]],"")</f>
        <v/>
      </c>
      <c r="AS292" s="3">
        <f>IF(tbl_Data[[#This Row],[Marital Status]]=tbl_Data[[#Headers],[Married]],tbl_Data[[#This Row],[Amt_Wines]],"")</f>
        <v>407</v>
      </c>
      <c r="AT292" s="3" t="str">
        <f>IF(tbl_Data[[#This Row],[Marital Status]]=tbl_Data[[#Headers],[Widow]],tbl_Data[[#This Row],[Amt_Wines]],"")</f>
        <v/>
      </c>
      <c r="AU292" s="3" t="str">
        <f>IF(tbl_Data[[#This Row],[Marital Status]]=tbl_Data[[#Headers],[Divorced]],tbl_Data[[#This Row],[Amt_Wines]],"")</f>
        <v/>
      </c>
    </row>
    <row r="293" spans="1:47" x14ac:dyDescent="0.45">
      <c r="A293" t="s">
        <v>364</v>
      </c>
      <c r="B293" s="3">
        <v>57036</v>
      </c>
      <c r="C293">
        <v>0</v>
      </c>
      <c r="D293">
        <v>1</v>
      </c>
      <c r="E293">
        <f t="shared" si="4"/>
        <v>1</v>
      </c>
      <c r="F293">
        <v>33</v>
      </c>
      <c r="G293" s="3">
        <v>1171</v>
      </c>
      <c r="H293" s="3">
        <v>43</v>
      </c>
      <c r="I293" s="3">
        <v>219</v>
      </c>
      <c r="J293" s="3">
        <v>19</v>
      </c>
      <c r="K293" s="3">
        <v>14</v>
      </c>
      <c r="L293" s="3">
        <v>47</v>
      </c>
      <c r="M293">
        <v>4</v>
      </c>
      <c r="N293">
        <v>6</v>
      </c>
      <c r="O293">
        <v>3</v>
      </c>
      <c r="P293">
        <v>13</v>
      </c>
      <c r="Q293">
        <v>9</v>
      </c>
      <c r="R293">
        <v>1</v>
      </c>
      <c r="S293">
        <v>0</v>
      </c>
      <c r="T293">
        <v>0</v>
      </c>
      <c r="U293">
        <v>0</v>
      </c>
      <c r="V293">
        <v>0</v>
      </c>
      <c r="W293">
        <v>0</v>
      </c>
      <c r="X293">
        <v>3</v>
      </c>
      <c r="Y293">
        <v>11</v>
      </c>
      <c r="Z293">
        <v>0</v>
      </c>
      <c r="AA293">
        <v>45</v>
      </c>
      <c r="AB293">
        <v>2724</v>
      </c>
      <c r="AC293">
        <v>0</v>
      </c>
      <c r="AD293">
        <v>1</v>
      </c>
      <c r="AE293">
        <v>0</v>
      </c>
      <c r="AF293">
        <v>0</v>
      </c>
      <c r="AG293">
        <v>0</v>
      </c>
      <c r="AH293">
        <v>1</v>
      </c>
      <c r="AI293">
        <v>0</v>
      </c>
      <c r="AJ293">
        <v>0</v>
      </c>
      <c r="AK293">
        <v>0</v>
      </c>
      <c r="AL293">
        <v>0</v>
      </c>
      <c r="AM293" s="3">
        <f>SUM(tbl_Data[[#This Row],[Amt_Wines]:[Amt_GoldProds]])</f>
        <v>1513</v>
      </c>
      <c r="AN293" s="3">
        <v>1419</v>
      </c>
      <c r="AO293">
        <v>1</v>
      </c>
      <c r="AP293" t="str" cm="1">
        <f t="array" ref="AP293">_xlfn.IFS(tbl_Data[[#This Row],[marital_Divorced]]=1,"Divorced",tbl_Data[[#This Row],[marital_Married]]=1,"Married",tbl_Data[[#This Row],[marital_Single]]=1,"Single",tbl_Data[[#This Row],[marital_Together]]=1,"Together",tbl_Data[[#This Row],[marital_Widow]]=1,"Widowed")</f>
        <v>Married</v>
      </c>
      <c r="AQ293" s="3" t="str">
        <f>IF(tbl_Data[[#This Row],[Marital Status]]=tbl_Data[[#Headers],[Single]],tbl_Data[[#This Row],[Amt_Wines]],"")</f>
        <v/>
      </c>
      <c r="AR293" s="3" t="str">
        <f>IF(tbl_Data[[#This Row],[Marital Status]]=tbl_Data[[#Headers],[Together]],tbl_Data[[#This Row],[Amt_Wines]],"")</f>
        <v/>
      </c>
      <c r="AS293" s="3">
        <f>IF(tbl_Data[[#This Row],[Marital Status]]=tbl_Data[[#Headers],[Married]],tbl_Data[[#This Row],[Amt_Wines]],"")</f>
        <v>1171</v>
      </c>
      <c r="AT293" s="3" t="str">
        <f>IF(tbl_Data[[#This Row],[Marital Status]]=tbl_Data[[#Headers],[Widow]],tbl_Data[[#This Row],[Amt_Wines]],"")</f>
        <v/>
      </c>
      <c r="AU293" s="3" t="str">
        <f>IF(tbl_Data[[#This Row],[Marital Status]]=tbl_Data[[#Headers],[Divorced]],tbl_Data[[#This Row],[Amt_Wines]],"")</f>
        <v/>
      </c>
    </row>
    <row r="294" spans="1:47" x14ac:dyDescent="0.45">
      <c r="A294" t="s">
        <v>365</v>
      </c>
      <c r="B294" s="3">
        <v>73356</v>
      </c>
      <c r="C294">
        <v>0</v>
      </c>
      <c r="D294">
        <v>0</v>
      </c>
      <c r="E294">
        <f t="shared" si="4"/>
        <v>0</v>
      </c>
      <c r="F294">
        <v>56</v>
      </c>
      <c r="G294" s="3">
        <v>1050</v>
      </c>
      <c r="H294" s="3">
        <v>14</v>
      </c>
      <c r="I294" s="3">
        <v>322</v>
      </c>
      <c r="J294" s="3">
        <v>0</v>
      </c>
      <c r="K294" s="3">
        <v>14</v>
      </c>
      <c r="L294" s="3">
        <v>112</v>
      </c>
      <c r="M294">
        <v>1</v>
      </c>
      <c r="N294">
        <v>5</v>
      </c>
      <c r="O294">
        <v>11</v>
      </c>
      <c r="P294">
        <v>5</v>
      </c>
      <c r="Q294">
        <v>2</v>
      </c>
      <c r="R294">
        <v>1</v>
      </c>
      <c r="S294">
        <v>0</v>
      </c>
      <c r="T294">
        <v>1</v>
      </c>
      <c r="U294">
        <v>1</v>
      </c>
      <c r="V294">
        <v>0</v>
      </c>
      <c r="W294">
        <v>0</v>
      </c>
      <c r="X294">
        <v>3</v>
      </c>
      <c r="Y294">
        <v>11</v>
      </c>
      <c r="Z294">
        <v>1</v>
      </c>
      <c r="AA294">
        <v>36</v>
      </c>
      <c r="AB294">
        <v>2302</v>
      </c>
      <c r="AC294">
        <v>0</v>
      </c>
      <c r="AD294">
        <v>1</v>
      </c>
      <c r="AE294">
        <v>0</v>
      </c>
      <c r="AF294">
        <v>0</v>
      </c>
      <c r="AG294">
        <v>0</v>
      </c>
      <c r="AH294">
        <v>0</v>
      </c>
      <c r="AI294">
        <v>0</v>
      </c>
      <c r="AJ294">
        <v>0</v>
      </c>
      <c r="AK294">
        <v>0</v>
      </c>
      <c r="AL294">
        <v>1</v>
      </c>
      <c r="AM294" s="3">
        <f>SUM(tbl_Data[[#This Row],[Amt_Wines]:[Amt_GoldProds]])</f>
        <v>1512</v>
      </c>
      <c r="AN294" s="3">
        <v>1288</v>
      </c>
      <c r="AO294">
        <v>3</v>
      </c>
      <c r="AP294" t="str" cm="1">
        <f t="array" ref="AP294">_xlfn.IFS(tbl_Data[[#This Row],[marital_Divorced]]=1,"Divorced",tbl_Data[[#This Row],[marital_Married]]=1,"Married",tbl_Data[[#This Row],[marital_Single]]=1,"Single",tbl_Data[[#This Row],[marital_Together]]=1,"Together",tbl_Data[[#This Row],[marital_Widow]]=1,"Widowed")</f>
        <v>Married</v>
      </c>
      <c r="AQ294" s="3" t="str">
        <f>IF(tbl_Data[[#This Row],[Marital Status]]=tbl_Data[[#Headers],[Single]],tbl_Data[[#This Row],[Amt_Wines]],"")</f>
        <v/>
      </c>
      <c r="AR294" s="3" t="str">
        <f>IF(tbl_Data[[#This Row],[Marital Status]]=tbl_Data[[#Headers],[Together]],tbl_Data[[#This Row],[Amt_Wines]],"")</f>
        <v/>
      </c>
      <c r="AS294" s="3">
        <f>IF(tbl_Data[[#This Row],[Marital Status]]=tbl_Data[[#Headers],[Married]],tbl_Data[[#This Row],[Amt_Wines]],"")</f>
        <v>1050</v>
      </c>
      <c r="AT294" s="3" t="str">
        <f>IF(tbl_Data[[#This Row],[Marital Status]]=tbl_Data[[#Headers],[Widow]],tbl_Data[[#This Row],[Amt_Wines]],"")</f>
        <v/>
      </c>
      <c r="AU294" s="3" t="str">
        <f>IF(tbl_Data[[#This Row],[Marital Status]]=tbl_Data[[#Headers],[Divorced]],tbl_Data[[#This Row],[Amt_Wines]],"")</f>
        <v/>
      </c>
    </row>
    <row r="295" spans="1:47" x14ac:dyDescent="0.45">
      <c r="A295" t="s">
        <v>367</v>
      </c>
      <c r="B295" s="3">
        <v>76618</v>
      </c>
      <c r="C295">
        <v>0</v>
      </c>
      <c r="D295">
        <v>0</v>
      </c>
      <c r="E295">
        <f t="shared" si="4"/>
        <v>0</v>
      </c>
      <c r="F295">
        <v>64</v>
      </c>
      <c r="G295" s="3">
        <v>749</v>
      </c>
      <c r="H295" s="3">
        <v>40</v>
      </c>
      <c r="I295" s="3">
        <v>294</v>
      </c>
      <c r="J295" s="3">
        <v>121</v>
      </c>
      <c r="K295" s="3">
        <v>160</v>
      </c>
      <c r="L295" s="3">
        <v>147</v>
      </c>
      <c r="M295">
        <v>1</v>
      </c>
      <c r="N295">
        <v>3</v>
      </c>
      <c r="O295">
        <v>2</v>
      </c>
      <c r="P295">
        <v>5</v>
      </c>
      <c r="Q295">
        <v>1</v>
      </c>
      <c r="R295">
        <v>0</v>
      </c>
      <c r="S295">
        <v>0</v>
      </c>
      <c r="T295">
        <v>0</v>
      </c>
      <c r="U295">
        <v>0</v>
      </c>
      <c r="V295">
        <v>0</v>
      </c>
      <c r="W295">
        <v>0</v>
      </c>
      <c r="X295">
        <v>3</v>
      </c>
      <c r="Y295">
        <v>11</v>
      </c>
      <c r="Z295">
        <v>0</v>
      </c>
      <c r="AA295">
        <v>45</v>
      </c>
      <c r="AB295">
        <v>2728</v>
      </c>
      <c r="AC295">
        <v>0</v>
      </c>
      <c r="AD295">
        <v>1</v>
      </c>
      <c r="AE295">
        <v>0</v>
      </c>
      <c r="AF295">
        <v>0</v>
      </c>
      <c r="AG295">
        <v>0</v>
      </c>
      <c r="AH295">
        <v>0</v>
      </c>
      <c r="AI295">
        <v>0</v>
      </c>
      <c r="AJ295">
        <v>0</v>
      </c>
      <c r="AK295">
        <v>0</v>
      </c>
      <c r="AL295">
        <v>1</v>
      </c>
      <c r="AM295" s="3">
        <f>SUM(tbl_Data[[#This Row],[Amt_Wines]:[Amt_GoldProds]])</f>
        <v>1511</v>
      </c>
      <c r="AN295" s="3">
        <v>1217</v>
      </c>
      <c r="AO295">
        <v>0</v>
      </c>
      <c r="AP295" t="str" cm="1">
        <f t="array" ref="AP295">_xlfn.IFS(tbl_Data[[#This Row],[marital_Divorced]]=1,"Divorced",tbl_Data[[#This Row],[marital_Married]]=1,"Married",tbl_Data[[#This Row],[marital_Single]]=1,"Single",tbl_Data[[#This Row],[marital_Together]]=1,"Together",tbl_Data[[#This Row],[marital_Widow]]=1,"Widowed")</f>
        <v>Married</v>
      </c>
      <c r="AQ295" s="3" t="str">
        <f>IF(tbl_Data[[#This Row],[Marital Status]]=tbl_Data[[#Headers],[Single]],tbl_Data[[#This Row],[Amt_Wines]],"")</f>
        <v/>
      </c>
      <c r="AR295" s="3" t="str">
        <f>IF(tbl_Data[[#This Row],[Marital Status]]=tbl_Data[[#Headers],[Together]],tbl_Data[[#This Row],[Amt_Wines]],"")</f>
        <v/>
      </c>
      <c r="AS295" s="3">
        <f>IF(tbl_Data[[#This Row],[Marital Status]]=tbl_Data[[#Headers],[Married]],tbl_Data[[#This Row],[Amt_Wines]],"")</f>
        <v>749</v>
      </c>
      <c r="AT295" s="3" t="str">
        <f>IF(tbl_Data[[#This Row],[Marital Status]]=tbl_Data[[#Headers],[Widow]],tbl_Data[[#This Row],[Amt_Wines]],"")</f>
        <v/>
      </c>
      <c r="AU295" s="3" t="str">
        <f>IF(tbl_Data[[#This Row],[Marital Status]]=tbl_Data[[#Headers],[Divorced]],tbl_Data[[#This Row],[Amt_Wines]],"")</f>
        <v/>
      </c>
    </row>
    <row r="296" spans="1:47" x14ac:dyDescent="0.45">
      <c r="A296" t="s">
        <v>370</v>
      </c>
      <c r="B296" s="3">
        <v>78939</v>
      </c>
      <c r="C296">
        <v>0</v>
      </c>
      <c r="D296">
        <v>0</v>
      </c>
      <c r="E296">
        <f t="shared" si="4"/>
        <v>0</v>
      </c>
      <c r="F296">
        <v>57</v>
      </c>
      <c r="G296" s="3">
        <v>794</v>
      </c>
      <c r="H296" s="3">
        <v>115</v>
      </c>
      <c r="I296" s="3">
        <v>243</v>
      </c>
      <c r="J296" s="3">
        <v>150</v>
      </c>
      <c r="K296" s="3">
        <v>0</v>
      </c>
      <c r="L296" s="3">
        <v>205</v>
      </c>
      <c r="M296">
        <v>1</v>
      </c>
      <c r="N296">
        <v>8</v>
      </c>
      <c r="O296">
        <v>5</v>
      </c>
      <c r="P296">
        <v>6</v>
      </c>
      <c r="Q296">
        <v>3</v>
      </c>
      <c r="R296">
        <v>0</v>
      </c>
      <c r="S296">
        <v>0</v>
      </c>
      <c r="T296">
        <v>0</v>
      </c>
      <c r="U296">
        <v>0</v>
      </c>
      <c r="V296">
        <v>0</v>
      </c>
      <c r="W296">
        <v>0</v>
      </c>
      <c r="X296">
        <v>3</v>
      </c>
      <c r="Y296">
        <v>11</v>
      </c>
      <c r="Z296">
        <v>0</v>
      </c>
      <c r="AA296">
        <v>69</v>
      </c>
      <c r="AB296">
        <v>2358</v>
      </c>
      <c r="AC296">
        <v>0</v>
      </c>
      <c r="AD296">
        <v>1</v>
      </c>
      <c r="AE296">
        <v>0</v>
      </c>
      <c r="AF296">
        <v>0</v>
      </c>
      <c r="AG296">
        <v>0</v>
      </c>
      <c r="AH296">
        <v>0</v>
      </c>
      <c r="AI296">
        <v>0</v>
      </c>
      <c r="AJ296">
        <v>0</v>
      </c>
      <c r="AK296">
        <v>0</v>
      </c>
      <c r="AL296">
        <v>1</v>
      </c>
      <c r="AM296" s="3">
        <f>SUM(tbl_Data[[#This Row],[Amt_Wines]:[Amt_GoldProds]])</f>
        <v>1507</v>
      </c>
      <c r="AN296" s="3">
        <v>1097</v>
      </c>
      <c r="AO296">
        <v>0</v>
      </c>
      <c r="AP296" t="str" cm="1">
        <f t="array" ref="AP296">_xlfn.IFS(tbl_Data[[#This Row],[marital_Divorced]]=1,"Divorced",tbl_Data[[#This Row],[marital_Married]]=1,"Married",tbl_Data[[#This Row],[marital_Single]]=1,"Single",tbl_Data[[#This Row],[marital_Together]]=1,"Together",tbl_Data[[#This Row],[marital_Widow]]=1,"Widowed")</f>
        <v>Married</v>
      </c>
      <c r="AQ296" s="3" t="str">
        <f>IF(tbl_Data[[#This Row],[Marital Status]]=tbl_Data[[#Headers],[Single]],tbl_Data[[#This Row],[Amt_Wines]],"")</f>
        <v/>
      </c>
      <c r="AR296" s="3" t="str">
        <f>IF(tbl_Data[[#This Row],[Marital Status]]=tbl_Data[[#Headers],[Together]],tbl_Data[[#This Row],[Amt_Wines]],"")</f>
        <v/>
      </c>
      <c r="AS296" s="3">
        <f>IF(tbl_Data[[#This Row],[Marital Status]]=tbl_Data[[#Headers],[Married]],tbl_Data[[#This Row],[Amt_Wines]],"")</f>
        <v>794</v>
      </c>
      <c r="AT296" s="3" t="str">
        <f>IF(tbl_Data[[#This Row],[Marital Status]]=tbl_Data[[#Headers],[Widow]],tbl_Data[[#This Row],[Amt_Wines]],"")</f>
        <v/>
      </c>
      <c r="AU296" s="3" t="str">
        <f>IF(tbl_Data[[#This Row],[Marital Status]]=tbl_Data[[#Headers],[Divorced]],tbl_Data[[#This Row],[Amt_Wines]],"")</f>
        <v/>
      </c>
    </row>
    <row r="297" spans="1:47" x14ac:dyDescent="0.45">
      <c r="A297" t="s">
        <v>373</v>
      </c>
      <c r="B297" s="3">
        <v>81051</v>
      </c>
      <c r="C297">
        <v>0</v>
      </c>
      <c r="D297">
        <v>0</v>
      </c>
      <c r="E297">
        <f t="shared" si="4"/>
        <v>0</v>
      </c>
      <c r="F297">
        <v>43</v>
      </c>
      <c r="G297" s="3">
        <v>1142</v>
      </c>
      <c r="H297" s="3">
        <v>29</v>
      </c>
      <c r="I297" s="3">
        <v>249</v>
      </c>
      <c r="J297" s="3">
        <v>38</v>
      </c>
      <c r="K297" s="3">
        <v>29</v>
      </c>
      <c r="L297" s="3">
        <v>14</v>
      </c>
      <c r="M297">
        <v>1</v>
      </c>
      <c r="N297">
        <v>5</v>
      </c>
      <c r="O297">
        <v>5</v>
      </c>
      <c r="P297">
        <v>12</v>
      </c>
      <c r="Q297">
        <v>2</v>
      </c>
      <c r="R297">
        <v>0</v>
      </c>
      <c r="S297">
        <v>1</v>
      </c>
      <c r="T297">
        <v>1</v>
      </c>
      <c r="U297">
        <v>0</v>
      </c>
      <c r="V297">
        <v>0</v>
      </c>
      <c r="W297">
        <v>0</v>
      </c>
      <c r="X297">
        <v>3</v>
      </c>
      <c r="Y297">
        <v>11</v>
      </c>
      <c r="Z297">
        <v>0</v>
      </c>
      <c r="AA297">
        <v>55</v>
      </c>
      <c r="AB297">
        <v>2196</v>
      </c>
      <c r="AC297">
        <v>0</v>
      </c>
      <c r="AD297">
        <v>1</v>
      </c>
      <c r="AE297">
        <v>0</v>
      </c>
      <c r="AF297">
        <v>0</v>
      </c>
      <c r="AG297">
        <v>0</v>
      </c>
      <c r="AH297">
        <v>0</v>
      </c>
      <c r="AI297">
        <v>0</v>
      </c>
      <c r="AJ297">
        <v>0</v>
      </c>
      <c r="AK297">
        <v>0</v>
      </c>
      <c r="AL297">
        <v>1</v>
      </c>
      <c r="AM297" s="3">
        <f>SUM(tbl_Data[[#This Row],[Amt_Wines]:[Amt_GoldProds]])</f>
        <v>1501</v>
      </c>
      <c r="AN297" s="3">
        <v>1473</v>
      </c>
      <c r="AO297">
        <v>2</v>
      </c>
      <c r="AP297" t="str" cm="1">
        <f t="array" ref="AP297">_xlfn.IFS(tbl_Data[[#This Row],[marital_Divorced]]=1,"Divorced",tbl_Data[[#This Row],[marital_Married]]=1,"Married",tbl_Data[[#This Row],[marital_Single]]=1,"Single",tbl_Data[[#This Row],[marital_Together]]=1,"Together",tbl_Data[[#This Row],[marital_Widow]]=1,"Widowed")</f>
        <v>Married</v>
      </c>
      <c r="AQ297" s="3" t="str">
        <f>IF(tbl_Data[[#This Row],[Marital Status]]=tbl_Data[[#Headers],[Single]],tbl_Data[[#This Row],[Amt_Wines]],"")</f>
        <v/>
      </c>
      <c r="AR297" s="3" t="str">
        <f>IF(tbl_Data[[#This Row],[Marital Status]]=tbl_Data[[#Headers],[Together]],tbl_Data[[#This Row],[Amt_Wines]],"")</f>
        <v/>
      </c>
      <c r="AS297" s="3">
        <f>IF(tbl_Data[[#This Row],[Marital Status]]=tbl_Data[[#Headers],[Married]],tbl_Data[[#This Row],[Amt_Wines]],"")</f>
        <v>1142</v>
      </c>
      <c r="AT297" s="3" t="str">
        <f>IF(tbl_Data[[#This Row],[Marital Status]]=tbl_Data[[#Headers],[Widow]],tbl_Data[[#This Row],[Amt_Wines]],"")</f>
        <v/>
      </c>
      <c r="AU297" s="3" t="str">
        <f>IF(tbl_Data[[#This Row],[Marital Status]]=tbl_Data[[#Headers],[Divorced]],tbl_Data[[#This Row],[Amt_Wines]],"")</f>
        <v/>
      </c>
    </row>
    <row r="298" spans="1:47" x14ac:dyDescent="0.45">
      <c r="A298" t="s">
        <v>376</v>
      </c>
      <c r="B298" s="3">
        <v>80124</v>
      </c>
      <c r="C298">
        <v>0</v>
      </c>
      <c r="D298">
        <v>0</v>
      </c>
      <c r="E298">
        <f t="shared" si="4"/>
        <v>0</v>
      </c>
      <c r="F298">
        <v>47</v>
      </c>
      <c r="G298" s="3">
        <v>483</v>
      </c>
      <c r="H298" s="3">
        <v>84</v>
      </c>
      <c r="I298" s="3">
        <v>398</v>
      </c>
      <c r="J298" s="3">
        <v>205</v>
      </c>
      <c r="K298" s="3">
        <v>84</v>
      </c>
      <c r="L298" s="3">
        <v>241</v>
      </c>
      <c r="M298">
        <v>1</v>
      </c>
      <c r="N298">
        <v>3</v>
      </c>
      <c r="O298">
        <v>7</v>
      </c>
      <c r="P298">
        <v>8</v>
      </c>
      <c r="Q298">
        <v>1</v>
      </c>
      <c r="R298">
        <v>1</v>
      </c>
      <c r="S298">
        <v>0</v>
      </c>
      <c r="T298">
        <v>0</v>
      </c>
      <c r="U298">
        <v>0</v>
      </c>
      <c r="V298">
        <v>0</v>
      </c>
      <c r="W298">
        <v>0</v>
      </c>
      <c r="X298">
        <v>3</v>
      </c>
      <c r="Y298">
        <v>11</v>
      </c>
      <c r="Z298">
        <v>0</v>
      </c>
      <c r="AA298">
        <v>57</v>
      </c>
      <c r="AB298">
        <v>2162</v>
      </c>
      <c r="AC298">
        <v>0</v>
      </c>
      <c r="AD298">
        <v>1</v>
      </c>
      <c r="AE298">
        <v>0</v>
      </c>
      <c r="AF298">
        <v>0</v>
      </c>
      <c r="AG298">
        <v>0</v>
      </c>
      <c r="AH298">
        <v>0</v>
      </c>
      <c r="AI298">
        <v>0</v>
      </c>
      <c r="AJ298">
        <v>1</v>
      </c>
      <c r="AK298">
        <v>0</v>
      </c>
      <c r="AL298">
        <v>0</v>
      </c>
      <c r="AM298" s="3">
        <f>SUM(tbl_Data[[#This Row],[Amt_Wines]:[Amt_GoldProds]])</f>
        <v>1495</v>
      </c>
      <c r="AN298" s="3">
        <v>1013</v>
      </c>
      <c r="AO298">
        <v>1</v>
      </c>
      <c r="AP298" t="str" cm="1">
        <f t="array" ref="AP298">_xlfn.IFS(tbl_Data[[#This Row],[marital_Divorced]]=1,"Divorced",tbl_Data[[#This Row],[marital_Married]]=1,"Married",tbl_Data[[#This Row],[marital_Single]]=1,"Single",tbl_Data[[#This Row],[marital_Together]]=1,"Together",tbl_Data[[#This Row],[marital_Widow]]=1,"Widowed")</f>
        <v>Married</v>
      </c>
      <c r="AQ298" s="3" t="str">
        <f>IF(tbl_Data[[#This Row],[Marital Status]]=tbl_Data[[#Headers],[Single]],tbl_Data[[#This Row],[Amt_Wines]],"")</f>
        <v/>
      </c>
      <c r="AR298" s="3" t="str">
        <f>IF(tbl_Data[[#This Row],[Marital Status]]=tbl_Data[[#Headers],[Together]],tbl_Data[[#This Row],[Amt_Wines]],"")</f>
        <v/>
      </c>
      <c r="AS298" s="3">
        <f>IF(tbl_Data[[#This Row],[Marital Status]]=tbl_Data[[#Headers],[Married]],tbl_Data[[#This Row],[Amt_Wines]],"")</f>
        <v>483</v>
      </c>
      <c r="AT298" s="3" t="str">
        <f>IF(tbl_Data[[#This Row],[Marital Status]]=tbl_Data[[#Headers],[Widow]],tbl_Data[[#This Row],[Amt_Wines]],"")</f>
        <v/>
      </c>
      <c r="AU298" s="3" t="str">
        <f>IF(tbl_Data[[#This Row],[Marital Status]]=tbl_Data[[#Headers],[Divorced]],tbl_Data[[#This Row],[Amt_Wines]],"")</f>
        <v/>
      </c>
    </row>
    <row r="299" spans="1:47" x14ac:dyDescent="0.45">
      <c r="A299" t="s">
        <v>379</v>
      </c>
      <c r="B299" s="3">
        <v>66465</v>
      </c>
      <c r="C299">
        <v>0</v>
      </c>
      <c r="D299">
        <v>1</v>
      </c>
      <c r="E299">
        <f t="shared" si="4"/>
        <v>1</v>
      </c>
      <c r="F299">
        <v>1</v>
      </c>
      <c r="G299" s="3">
        <v>1200</v>
      </c>
      <c r="H299" s="3">
        <v>0</v>
      </c>
      <c r="I299" s="3">
        <v>204</v>
      </c>
      <c r="J299" s="3">
        <v>38</v>
      </c>
      <c r="K299" s="3">
        <v>29</v>
      </c>
      <c r="L299" s="3">
        <v>14</v>
      </c>
      <c r="M299">
        <v>3</v>
      </c>
      <c r="N299">
        <v>11</v>
      </c>
      <c r="O299">
        <v>9</v>
      </c>
      <c r="P299">
        <v>12</v>
      </c>
      <c r="Q299">
        <v>6</v>
      </c>
      <c r="R299">
        <v>0</v>
      </c>
      <c r="S299">
        <v>0</v>
      </c>
      <c r="T299">
        <v>0</v>
      </c>
      <c r="U299">
        <v>1</v>
      </c>
      <c r="V299">
        <v>0</v>
      </c>
      <c r="W299">
        <v>0</v>
      </c>
      <c r="X299">
        <v>3</v>
      </c>
      <c r="Y299">
        <v>11</v>
      </c>
      <c r="Z299">
        <v>0</v>
      </c>
      <c r="AA299">
        <v>65</v>
      </c>
      <c r="AB299">
        <v>2615</v>
      </c>
      <c r="AC299">
        <v>0</v>
      </c>
      <c r="AD299">
        <v>1</v>
      </c>
      <c r="AE299">
        <v>0</v>
      </c>
      <c r="AF299">
        <v>0</v>
      </c>
      <c r="AG299">
        <v>0</v>
      </c>
      <c r="AH299">
        <v>0</v>
      </c>
      <c r="AI299">
        <v>0</v>
      </c>
      <c r="AJ299">
        <v>0</v>
      </c>
      <c r="AK299">
        <v>0</v>
      </c>
      <c r="AL299">
        <v>1</v>
      </c>
      <c r="AM299" s="3">
        <f>SUM(tbl_Data[[#This Row],[Amt_Wines]:[Amt_GoldProds]])</f>
        <v>1485</v>
      </c>
      <c r="AN299" s="3">
        <v>1457</v>
      </c>
      <c r="AO299">
        <v>1</v>
      </c>
      <c r="AP299" t="str" cm="1">
        <f t="array" ref="AP299">_xlfn.IFS(tbl_Data[[#This Row],[marital_Divorced]]=1,"Divorced",tbl_Data[[#This Row],[marital_Married]]=1,"Married",tbl_Data[[#This Row],[marital_Single]]=1,"Single",tbl_Data[[#This Row],[marital_Together]]=1,"Together",tbl_Data[[#This Row],[marital_Widow]]=1,"Widowed")</f>
        <v>Married</v>
      </c>
      <c r="AQ299" s="3" t="str">
        <f>IF(tbl_Data[[#This Row],[Marital Status]]=tbl_Data[[#Headers],[Single]],tbl_Data[[#This Row],[Amt_Wines]],"")</f>
        <v/>
      </c>
      <c r="AR299" s="3" t="str">
        <f>IF(tbl_Data[[#This Row],[Marital Status]]=tbl_Data[[#Headers],[Together]],tbl_Data[[#This Row],[Amt_Wines]],"")</f>
        <v/>
      </c>
      <c r="AS299" s="3">
        <f>IF(tbl_Data[[#This Row],[Marital Status]]=tbl_Data[[#Headers],[Married]],tbl_Data[[#This Row],[Amt_Wines]],"")</f>
        <v>1200</v>
      </c>
      <c r="AT299" s="3" t="str">
        <f>IF(tbl_Data[[#This Row],[Marital Status]]=tbl_Data[[#Headers],[Widow]],tbl_Data[[#This Row],[Amt_Wines]],"")</f>
        <v/>
      </c>
      <c r="AU299" s="3" t="str">
        <f>IF(tbl_Data[[#This Row],[Marital Status]]=tbl_Data[[#Headers],[Divorced]],tbl_Data[[#This Row],[Amt_Wines]],"")</f>
        <v/>
      </c>
    </row>
    <row r="300" spans="1:47" x14ac:dyDescent="0.45">
      <c r="A300" t="s">
        <v>383</v>
      </c>
      <c r="B300" s="3">
        <v>90000</v>
      </c>
      <c r="C300">
        <v>0</v>
      </c>
      <c r="D300">
        <v>0</v>
      </c>
      <c r="E300">
        <f t="shared" si="4"/>
        <v>0</v>
      </c>
      <c r="F300">
        <v>91</v>
      </c>
      <c r="G300" s="3">
        <v>675</v>
      </c>
      <c r="H300" s="3">
        <v>144</v>
      </c>
      <c r="I300" s="3">
        <v>133</v>
      </c>
      <c r="J300" s="3">
        <v>94</v>
      </c>
      <c r="K300" s="3">
        <v>192</v>
      </c>
      <c r="L300" s="3">
        <v>241</v>
      </c>
      <c r="M300">
        <v>1</v>
      </c>
      <c r="N300">
        <v>4</v>
      </c>
      <c r="O300">
        <v>8</v>
      </c>
      <c r="P300">
        <v>5</v>
      </c>
      <c r="Q300">
        <v>1</v>
      </c>
      <c r="R300">
        <v>1</v>
      </c>
      <c r="S300">
        <v>0</v>
      </c>
      <c r="T300">
        <v>1</v>
      </c>
      <c r="U300">
        <v>1</v>
      </c>
      <c r="V300">
        <v>0</v>
      </c>
      <c r="W300">
        <v>0</v>
      </c>
      <c r="X300">
        <v>3</v>
      </c>
      <c r="Y300">
        <v>11</v>
      </c>
      <c r="Z300">
        <v>0</v>
      </c>
      <c r="AA300">
        <v>36</v>
      </c>
      <c r="AB300">
        <v>2347</v>
      </c>
      <c r="AC300">
        <v>0</v>
      </c>
      <c r="AD300">
        <v>1</v>
      </c>
      <c r="AE300">
        <v>0</v>
      </c>
      <c r="AF300">
        <v>0</v>
      </c>
      <c r="AG300">
        <v>0</v>
      </c>
      <c r="AH300">
        <v>0</v>
      </c>
      <c r="AI300">
        <v>0</v>
      </c>
      <c r="AJ300">
        <v>1</v>
      </c>
      <c r="AK300">
        <v>0</v>
      </c>
      <c r="AL300">
        <v>0</v>
      </c>
      <c r="AM300" s="3">
        <f>SUM(tbl_Data[[#This Row],[Amt_Wines]:[Amt_GoldProds]])</f>
        <v>1479</v>
      </c>
      <c r="AN300" s="3">
        <v>997</v>
      </c>
      <c r="AO300">
        <v>3</v>
      </c>
      <c r="AP300" t="str" cm="1">
        <f t="array" ref="AP300">_xlfn.IFS(tbl_Data[[#This Row],[marital_Divorced]]=1,"Divorced",tbl_Data[[#This Row],[marital_Married]]=1,"Married",tbl_Data[[#This Row],[marital_Single]]=1,"Single",tbl_Data[[#This Row],[marital_Together]]=1,"Together",tbl_Data[[#This Row],[marital_Widow]]=1,"Widowed")</f>
        <v>Married</v>
      </c>
      <c r="AQ300" s="3" t="str">
        <f>IF(tbl_Data[[#This Row],[Marital Status]]=tbl_Data[[#Headers],[Single]],tbl_Data[[#This Row],[Amt_Wines]],"")</f>
        <v/>
      </c>
      <c r="AR300" s="3" t="str">
        <f>IF(tbl_Data[[#This Row],[Marital Status]]=tbl_Data[[#Headers],[Together]],tbl_Data[[#This Row],[Amt_Wines]],"")</f>
        <v/>
      </c>
      <c r="AS300" s="3">
        <f>IF(tbl_Data[[#This Row],[Marital Status]]=tbl_Data[[#Headers],[Married]],tbl_Data[[#This Row],[Amt_Wines]],"")</f>
        <v>675</v>
      </c>
      <c r="AT300" s="3" t="str">
        <f>IF(tbl_Data[[#This Row],[Marital Status]]=tbl_Data[[#Headers],[Widow]],tbl_Data[[#This Row],[Amt_Wines]],"")</f>
        <v/>
      </c>
      <c r="AU300" s="3" t="str">
        <f>IF(tbl_Data[[#This Row],[Marital Status]]=tbl_Data[[#Headers],[Divorced]],tbl_Data[[#This Row],[Amt_Wines]],"")</f>
        <v/>
      </c>
    </row>
    <row r="301" spans="1:47" x14ac:dyDescent="0.45">
      <c r="A301" t="s">
        <v>392</v>
      </c>
      <c r="B301" s="3">
        <v>63684</v>
      </c>
      <c r="C301">
        <v>0</v>
      </c>
      <c r="D301">
        <v>1</v>
      </c>
      <c r="E301">
        <f t="shared" si="4"/>
        <v>1</v>
      </c>
      <c r="F301">
        <v>61</v>
      </c>
      <c r="G301" s="3">
        <v>575</v>
      </c>
      <c r="H301" s="3">
        <v>80</v>
      </c>
      <c r="I301" s="3">
        <v>428</v>
      </c>
      <c r="J301" s="3">
        <v>208</v>
      </c>
      <c r="K301" s="3">
        <v>93</v>
      </c>
      <c r="L301" s="3">
        <v>80</v>
      </c>
      <c r="M301">
        <v>3</v>
      </c>
      <c r="N301">
        <v>8</v>
      </c>
      <c r="O301">
        <v>4</v>
      </c>
      <c r="P301">
        <v>8</v>
      </c>
      <c r="Q301">
        <v>5</v>
      </c>
      <c r="R301">
        <v>0</v>
      </c>
      <c r="S301">
        <v>0</v>
      </c>
      <c r="T301">
        <v>0</v>
      </c>
      <c r="U301">
        <v>0</v>
      </c>
      <c r="V301">
        <v>0</v>
      </c>
      <c r="W301">
        <v>0</v>
      </c>
      <c r="X301">
        <v>3</v>
      </c>
      <c r="Y301">
        <v>11</v>
      </c>
      <c r="Z301">
        <v>0</v>
      </c>
      <c r="AA301">
        <v>50</v>
      </c>
      <c r="AB301">
        <v>2739</v>
      </c>
      <c r="AC301">
        <v>0</v>
      </c>
      <c r="AD301">
        <v>1</v>
      </c>
      <c r="AE301">
        <v>0</v>
      </c>
      <c r="AF301">
        <v>0</v>
      </c>
      <c r="AG301">
        <v>0</v>
      </c>
      <c r="AH301">
        <v>0</v>
      </c>
      <c r="AI301">
        <v>0</v>
      </c>
      <c r="AJ301">
        <v>1</v>
      </c>
      <c r="AK301">
        <v>0</v>
      </c>
      <c r="AL301">
        <v>0</v>
      </c>
      <c r="AM301" s="3">
        <f>SUM(tbl_Data[[#This Row],[Amt_Wines]:[Amt_GoldProds]])</f>
        <v>1464</v>
      </c>
      <c r="AN301" s="3">
        <v>1304</v>
      </c>
      <c r="AO301">
        <v>0</v>
      </c>
      <c r="AP301" t="str" cm="1">
        <f t="array" ref="AP301">_xlfn.IFS(tbl_Data[[#This Row],[marital_Divorced]]=1,"Divorced",tbl_Data[[#This Row],[marital_Married]]=1,"Married",tbl_Data[[#This Row],[marital_Single]]=1,"Single",tbl_Data[[#This Row],[marital_Together]]=1,"Together",tbl_Data[[#This Row],[marital_Widow]]=1,"Widowed")</f>
        <v>Married</v>
      </c>
      <c r="AQ301" s="3" t="str">
        <f>IF(tbl_Data[[#This Row],[Marital Status]]=tbl_Data[[#Headers],[Single]],tbl_Data[[#This Row],[Amt_Wines]],"")</f>
        <v/>
      </c>
      <c r="AR301" s="3" t="str">
        <f>IF(tbl_Data[[#This Row],[Marital Status]]=tbl_Data[[#Headers],[Together]],tbl_Data[[#This Row],[Amt_Wines]],"")</f>
        <v/>
      </c>
      <c r="AS301" s="3">
        <f>IF(tbl_Data[[#This Row],[Marital Status]]=tbl_Data[[#Headers],[Married]],tbl_Data[[#This Row],[Amt_Wines]],"")</f>
        <v>575</v>
      </c>
      <c r="AT301" s="3" t="str">
        <f>IF(tbl_Data[[#This Row],[Marital Status]]=tbl_Data[[#Headers],[Widow]],tbl_Data[[#This Row],[Amt_Wines]],"")</f>
        <v/>
      </c>
      <c r="AU301" s="3" t="str">
        <f>IF(tbl_Data[[#This Row],[Marital Status]]=tbl_Data[[#Headers],[Divorced]],tbl_Data[[#This Row],[Amt_Wines]],"")</f>
        <v/>
      </c>
    </row>
    <row r="302" spans="1:47" x14ac:dyDescent="0.45">
      <c r="A302" t="s">
        <v>397</v>
      </c>
      <c r="B302" s="3">
        <v>69520</v>
      </c>
      <c r="C302">
        <v>0</v>
      </c>
      <c r="D302">
        <v>0</v>
      </c>
      <c r="E302">
        <f t="shared" si="4"/>
        <v>0</v>
      </c>
      <c r="F302">
        <v>95</v>
      </c>
      <c r="G302" s="3">
        <v>627</v>
      </c>
      <c r="H302" s="3">
        <v>120</v>
      </c>
      <c r="I302" s="3">
        <v>414</v>
      </c>
      <c r="J302" s="3">
        <v>121</v>
      </c>
      <c r="K302" s="3">
        <v>80</v>
      </c>
      <c r="L302" s="3">
        <v>93</v>
      </c>
      <c r="M302">
        <v>1</v>
      </c>
      <c r="N302">
        <v>9</v>
      </c>
      <c r="O302">
        <v>6</v>
      </c>
      <c r="P302">
        <v>5</v>
      </c>
      <c r="Q302">
        <v>5</v>
      </c>
      <c r="R302">
        <v>0</v>
      </c>
      <c r="S302">
        <v>0</v>
      </c>
      <c r="T302">
        <v>0</v>
      </c>
      <c r="U302">
        <v>0</v>
      </c>
      <c r="V302">
        <v>0</v>
      </c>
      <c r="W302">
        <v>0</v>
      </c>
      <c r="X302">
        <v>3</v>
      </c>
      <c r="Y302">
        <v>11</v>
      </c>
      <c r="Z302">
        <v>0</v>
      </c>
      <c r="AA302">
        <v>37</v>
      </c>
      <c r="AB302">
        <v>2516</v>
      </c>
      <c r="AC302">
        <v>0</v>
      </c>
      <c r="AD302">
        <v>1</v>
      </c>
      <c r="AE302">
        <v>0</v>
      </c>
      <c r="AF302">
        <v>0</v>
      </c>
      <c r="AG302">
        <v>0</v>
      </c>
      <c r="AH302">
        <v>0</v>
      </c>
      <c r="AI302">
        <v>0</v>
      </c>
      <c r="AJ302">
        <v>1</v>
      </c>
      <c r="AK302">
        <v>0</v>
      </c>
      <c r="AL302">
        <v>0</v>
      </c>
      <c r="AM302" s="3">
        <f>SUM(tbl_Data[[#This Row],[Amt_Wines]:[Amt_GoldProds]])</f>
        <v>1455</v>
      </c>
      <c r="AN302" s="3">
        <v>1269</v>
      </c>
      <c r="AO302">
        <v>0</v>
      </c>
      <c r="AP302" t="str" cm="1">
        <f t="array" ref="AP302">_xlfn.IFS(tbl_Data[[#This Row],[marital_Divorced]]=1,"Divorced",tbl_Data[[#This Row],[marital_Married]]=1,"Married",tbl_Data[[#This Row],[marital_Single]]=1,"Single",tbl_Data[[#This Row],[marital_Together]]=1,"Together",tbl_Data[[#This Row],[marital_Widow]]=1,"Widowed")</f>
        <v>Married</v>
      </c>
      <c r="AQ302" s="3" t="str">
        <f>IF(tbl_Data[[#This Row],[Marital Status]]=tbl_Data[[#Headers],[Single]],tbl_Data[[#This Row],[Amt_Wines]],"")</f>
        <v/>
      </c>
      <c r="AR302" s="3" t="str">
        <f>IF(tbl_Data[[#This Row],[Marital Status]]=tbl_Data[[#Headers],[Together]],tbl_Data[[#This Row],[Amt_Wines]],"")</f>
        <v/>
      </c>
      <c r="AS302" s="3">
        <f>IF(tbl_Data[[#This Row],[Marital Status]]=tbl_Data[[#Headers],[Married]],tbl_Data[[#This Row],[Amt_Wines]],"")</f>
        <v>627</v>
      </c>
      <c r="AT302" s="3" t="str">
        <f>IF(tbl_Data[[#This Row],[Marital Status]]=tbl_Data[[#Headers],[Widow]],tbl_Data[[#This Row],[Amt_Wines]],"")</f>
        <v/>
      </c>
      <c r="AU302" s="3" t="str">
        <f>IF(tbl_Data[[#This Row],[Marital Status]]=tbl_Data[[#Headers],[Divorced]],tbl_Data[[#This Row],[Amt_Wines]],"")</f>
        <v/>
      </c>
    </row>
    <row r="303" spans="1:47" x14ac:dyDescent="0.45">
      <c r="A303" t="s">
        <v>401</v>
      </c>
      <c r="B303" s="3">
        <v>64355</v>
      </c>
      <c r="C303">
        <v>1</v>
      </c>
      <c r="D303">
        <v>0</v>
      </c>
      <c r="E303">
        <f t="shared" si="4"/>
        <v>1</v>
      </c>
      <c r="F303">
        <v>66</v>
      </c>
      <c r="G303" s="3">
        <v>1047</v>
      </c>
      <c r="H303" s="3">
        <v>0</v>
      </c>
      <c r="I303" s="3">
        <v>140</v>
      </c>
      <c r="J303" s="3">
        <v>67</v>
      </c>
      <c r="K303" s="3">
        <v>38</v>
      </c>
      <c r="L303" s="3">
        <v>153</v>
      </c>
      <c r="M303">
        <v>2</v>
      </c>
      <c r="N303">
        <v>4</v>
      </c>
      <c r="O303">
        <v>3</v>
      </c>
      <c r="P303">
        <v>12</v>
      </c>
      <c r="Q303">
        <v>8</v>
      </c>
      <c r="R303">
        <v>0</v>
      </c>
      <c r="S303">
        <v>0</v>
      </c>
      <c r="T303">
        <v>0</v>
      </c>
      <c r="U303">
        <v>0</v>
      </c>
      <c r="V303">
        <v>0</v>
      </c>
      <c r="W303">
        <v>0</v>
      </c>
      <c r="X303">
        <v>3</v>
      </c>
      <c r="Y303">
        <v>11</v>
      </c>
      <c r="Z303">
        <v>0</v>
      </c>
      <c r="AA303">
        <v>35</v>
      </c>
      <c r="AB303">
        <v>2833</v>
      </c>
      <c r="AC303">
        <v>0</v>
      </c>
      <c r="AD303">
        <v>1</v>
      </c>
      <c r="AE303">
        <v>0</v>
      </c>
      <c r="AF303">
        <v>0</v>
      </c>
      <c r="AG303">
        <v>0</v>
      </c>
      <c r="AH303">
        <v>0</v>
      </c>
      <c r="AI303">
        <v>0</v>
      </c>
      <c r="AJ303">
        <v>0</v>
      </c>
      <c r="AK303">
        <v>0</v>
      </c>
      <c r="AL303">
        <v>1</v>
      </c>
      <c r="AM303" s="3">
        <f>SUM(tbl_Data[[#This Row],[Amt_Wines]:[Amt_GoldProds]])</f>
        <v>1445</v>
      </c>
      <c r="AN303" s="3">
        <v>1139</v>
      </c>
      <c r="AO303">
        <v>0</v>
      </c>
      <c r="AP303" t="str" cm="1">
        <f t="array" ref="AP303">_xlfn.IFS(tbl_Data[[#This Row],[marital_Divorced]]=1,"Divorced",tbl_Data[[#This Row],[marital_Married]]=1,"Married",tbl_Data[[#This Row],[marital_Single]]=1,"Single",tbl_Data[[#This Row],[marital_Together]]=1,"Together",tbl_Data[[#This Row],[marital_Widow]]=1,"Widowed")</f>
        <v>Married</v>
      </c>
      <c r="AQ303" s="3" t="str">
        <f>IF(tbl_Data[[#This Row],[Marital Status]]=tbl_Data[[#Headers],[Single]],tbl_Data[[#This Row],[Amt_Wines]],"")</f>
        <v/>
      </c>
      <c r="AR303" s="3" t="str">
        <f>IF(tbl_Data[[#This Row],[Marital Status]]=tbl_Data[[#Headers],[Together]],tbl_Data[[#This Row],[Amt_Wines]],"")</f>
        <v/>
      </c>
      <c r="AS303" s="3">
        <f>IF(tbl_Data[[#This Row],[Marital Status]]=tbl_Data[[#Headers],[Married]],tbl_Data[[#This Row],[Amt_Wines]],"")</f>
        <v>1047</v>
      </c>
      <c r="AT303" s="3" t="str">
        <f>IF(tbl_Data[[#This Row],[Marital Status]]=tbl_Data[[#Headers],[Widow]],tbl_Data[[#This Row],[Amt_Wines]],"")</f>
        <v/>
      </c>
      <c r="AU303" s="3" t="str">
        <f>IF(tbl_Data[[#This Row],[Marital Status]]=tbl_Data[[#Headers],[Divorced]],tbl_Data[[#This Row],[Amt_Wines]],"")</f>
        <v/>
      </c>
    </row>
    <row r="304" spans="1:47" x14ac:dyDescent="0.45">
      <c r="A304" t="s">
        <v>403</v>
      </c>
      <c r="B304" s="3">
        <v>71952</v>
      </c>
      <c r="C304">
        <v>1</v>
      </c>
      <c r="D304">
        <v>0</v>
      </c>
      <c r="E304">
        <f t="shared" si="4"/>
        <v>1</v>
      </c>
      <c r="F304">
        <v>93</v>
      </c>
      <c r="G304" s="3">
        <v>656</v>
      </c>
      <c r="H304" s="3">
        <v>80</v>
      </c>
      <c r="I304" s="3">
        <v>455</v>
      </c>
      <c r="J304" s="3">
        <v>52</v>
      </c>
      <c r="K304" s="3">
        <v>107</v>
      </c>
      <c r="L304" s="3">
        <v>93</v>
      </c>
      <c r="M304">
        <v>2</v>
      </c>
      <c r="N304">
        <v>8</v>
      </c>
      <c r="O304">
        <v>4</v>
      </c>
      <c r="P304">
        <v>8</v>
      </c>
      <c r="Q304">
        <v>4</v>
      </c>
      <c r="R304">
        <v>1</v>
      </c>
      <c r="S304">
        <v>0</v>
      </c>
      <c r="T304">
        <v>1</v>
      </c>
      <c r="U304">
        <v>0</v>
      </c>
      <c r="V304">
        <v>0</v>
      </c>
      <c r="W304">
        <v>0</v>
      </c>
      <c r="X304">
        <v>3</v>
      </c>
      <c r="Y304">
        <v>11</v>
      </c>
      <c r="Z304">
        <v>0</v>
      </c>
      <c r="AA304">
        <v>34</v>
      </c>
      <c r="AB304">
        <v>2694</v>
      </c>
      <c r="AC304">
        <v>0</v>
      </c>
      <c r="AD304">
        <v>1</v>
      </c>
      <c r="AE304">
        <v>0</v>
      </c>
      <c r="AF304">
        <v>0</v>
      </c>
      <c r="AG304">
        <v>0</v>
      </c>
      <c r="AH304">
        <v>0</v>
      </c>
      <c r="AI304">
        <v>0</v>
      </c>
      <c r="AJ304">
        <v>1</v>
      </c>
      <c r="AK304">
        <v>0</v>
      </c>
      <c r="AL304">
        <v>0</v>
      </c>
      <c r="AM304" s="3">
        <f>SUM(tbl_Data[[#This Row],[Amt_Wines]:[Amt_GoldProds]])</f>
        <v>1443</v>
      </c>
      <c r="AN304" s="3">
        <v>1257</v>
      </c>
      <c r="AO304">
        <v>2</v>
      </c>
      <c r="AP304" t="str" cm="1">
        <f t="array" ref="AP304">_xlfn.IFS(tbl_Data[[#This Row],[marital_Divorced]]=1,"Divorced",tbl_Data[[#This Row],[marital_Married]]=1,"Married",tbl_Data[[#This Row],[marital_Single]]=1,"Single",tbl_Data[[#This Row],[marital_Together]]=1,"Together",tbl_Data[[#This Row],[marital_Widow]]=1,"Widowed")</f>
        <v>Married</v>
      </c>
      <c r="AQ304" s="3" t="str">
        <f>IF(tbl_Data[[#This Row],[Marital Status]]=tbl_Data[[#Headers],[Single]],tbl_Data[[#This Row],[Amt_Wines]],"")</f>
        <v/>
      </c>
      <c r="AR304" s="3" t="str">
        <f>IF(tbl_Data[[#This Row],[Marital Status]]=tbl_Data[[#Headers],[Together]],tbl_Data[[#This Row],[Amt_Wines]],"")</f>
        <v/>
      </c>
      <c r="AS304" s="3">
        <f>IF(tbl_Data[[#This Row],[Marital Status]]=tbl_Data[[#Headers],[Married]],tbl_Data[[#This Row],[Amt_Wines]],"")</f>
        <v>656</v>
      </c>
      <c r="AT304" s="3" t="str">
        <f>IF(tbl_Data[[#This Row],[Marital Status]]=tbl_Data[[#Headers],[Widow]],tbl_Data[[#This Row],[Amt_Wines]],"")</f>
        <v/>
      </c>
      <c r="AU304" s="3" t="str">
        <f>IF(tbl_Data[[#This Row],[Marital Status]]=tbl_Data[[#Headers],[Divorced]],tbl_Data[[#This Row],[Amt_Wines]],"")</f>
        <v/>
      </c>
    </row>
    <row r="305" spans="1:47" x14ac:dyDescent="0.45">
      <c r="A305" t="s">
        <v>408</v>
      </c>
      <c r="B305" s="3">
        <v>82584</v>
      </c>
      <c r="C305">
        <v>0</v>
      </c>
      <c r="D305">
        <v>0</v>
      </c>
      <c r="E305">
        <f t="shared" si="4"/>
        <v>0</v>
      </c>
      <c r="F305">
        <v>26</v>
      </c>
      <c r="G305" s="3">
        <v>1076</v>
      </c>
      <c r="H305" s="3">
        <v>68</v>
      </c>
      <c r="I305" s="3">
        <v>103</v>
      </c>
      <c r="J305" s="3">
        <v>29</v>
      </c>
      <c r="K305" s="3">
        <v>91</v>
      </c>
      <c r="L305" s="3">
        <v>68</v>
      </c>
      <c r="M305">
        <v>1</v>
      </c>
      <c r="N305">
        <v>3</v>
      </c>
      <c r="O305">
        <v>4</v>
      </c>
      <c r="P305">
        <v>8</v>
      </c>
      <c r="Q305">
        <v>1</v>
      </c>
      <c r="R305">
        <v>0</v>
      </c>
      <c r="S305">
        <v>1</v>
      </c>
      <c r="T305">
        <v>1</v>
      </c>
      <c r="U305">
        <v>0</v>
      </c>
      <c r="V305">
        <v>0</v>
      </c>
      <c r="W305">
        <v>0</v>
      </c>
      <c r="X305">
        <v>3</v>
      </c>
      <c r="Y305">
        <v>11</v>
      </c>
      <c r="Z305">
        <v>1</v>
      </c>
      <c r="AA305">
        <v>46</v>
      </c>
      <c r="AB305">
        <v>2549</v>
      </c>
      <c r="AC305">
        <v>0</v>
      </c>
      <c r="AD305">
        <v>1</v>
      </c>
      <c r="AE305">
        <v>0</v>
      </c>
      <c r="AF305">
        <v>0</v>
      </c>
      <c r="AG305">
        <v>0</v>
      </c>
      <c r="AH305">
        <v>0</v>
      </c>
      <c r="AI305">
        <v>0</v>
      </c>
      <c r="AJ305">
        <v>0</v>
      </c>
      <c r="AK305">
        <v>1</v>
      </c>
      <c r="AL305">
        <v>0</v>
      </c>
      <c r="AM305" s="3">
        <f>SUM(tbl_Data[[#This Row],[Amt_Wines]:[Amt_GoldProds]])</f>
        <v>1435</v>
      </c>
      <c r="AN305" s="3">
        <v>1299</v>
      </c>
      <c r="AO305">
        <v>2</v>
      </c>
      <c r="AP305" t="str" cm="1">
        <f t="array" ref="AP305">_xlfn.IFS(tbl_Data[[#This Row],[marital_Divorced]]=1,"Divorced",tbl_Data[[#This Row],[marital_Married]]=1,"Married",tbl_Data[[#This Row],[marital_Single]]=1,"Single",tbl_Data[[#This Row],[marital_Together]]=1,"Together",tbl_Data[[#This Row],[marital_Widow]]=1,"Widowed")</f>
        <v>Married</v>
      </c>
      <c r="AQ305" s="3" t="str">
        <f>IF(tbl_Data[[#This Row],[Marital Status]]=tbl_Data[[#Headers],[Single]],tbl_Data[[#This Row],[Amt_Wines]],"")</f>
        <v/>
      </c>
      <c r="AR305" s="3" t="str">
        <f>IF(tbl_Data[[#This Row],[Marital Status]]=tbl_Data[[#Headers],[Together]],tbl_Data[[#This Row],[Amt_Wines]],"")</f>
        <v/>
      </c>
      <c r="AS305" s="3">
        <f>IF(tbl_Data[[#This Row],[Marital Status]]=tbl_Data[[#Headers],[Married]],tbl_Data[[#This Row],[Amt_Wines]],"")</f>
        <v>1076</v>
      </c>
      <c r="AT305" s="3" t="str">
        <f>IF(tbl_Data[[#This Row],[Marital Status]]=tbl_Data[[#Headers],[Widow]],tbl_Data[[#This Row],[Amt_Wines]],"")</f>
        <v/>
      </c>
      <c r="AU305" s="3" t="str">
        <f>IF(tbl_Data[[#This Row],[Marital Status]]=tbl_Data[[#Headers],[Divorced]],tbl_Data[[#This Row],[Amt_Wines]],"")</f>
        <v/>
      </c>
    </row>
    <row r="306" spans="1:47" x14ac:dyDescent="0.45">
      <c r="A306" t="s">
        <v>410</v>
      </c>
      <c r="B306" s="3">
        <v>80589</v>
      </c>
      <c r="C306">
        <v>0</v>
      </c>
      <c r="D306">
        <v>0</v>
      </c>
      <c r="E306">
        <f t="shared" si="4"/>
        <v>0</v>
      </c>
      <c r="F306">
        <v>25</v>
      </c>
      <c r="G306" s="3">
        <v>507</v>
      </c>
      <c r="H306" s="3">
        <v>93</v>
      </c>
      <c r="I306" s="3">
        <v>520</v>
      </c>
      <c r="J306" s="3">
        <v>242</v>
      </c>
      <c r="K306" s="3">
        <v>40</v>
      </c>
      <c r="L306" s="3">
        <v>26</v>
      </c>
      <c r="M306">
        <v>1</v>
      </c>
      <c r="N306">
        <v>5</v>
      </c>
      <c r="O306">
        <v>10</v>
      </c>
      <c r="P306">
        <v>5</v>
      </c>
      <c r="Q306">
        <v>1</v>
      </c>
      <c r="R306">
        <v>0</v>
      </c>
      <c r="S306">
        <v>0</v>
      </c>
      <c r="T306">
        <v>0</v>
      </c>
      <c r="U306">
        <v>1</v>
      </c>
      <c r="V306">
        <v>0</v>
      </c>
      <c r="W306">
        <v>0</v>
      </c>
      <c r="X306">
        <v>3</v>
      </c>
      <c r="Y306">
        <v>11</v>
      </c>
      <c r="Z306">
        <v>1</v>
      </c>
      <c r="AA306">
        <v>76</v>
      </c>
      <c r="AB306">
        <v>2317</v>
      </c>
      <c r="AC306">
        <v>0</v>
      </c>
      <c r="AD306">
        <v>1</v>
      </c>
      <c r="AE306">
        <v>0</v>
      </c>
      <c r="AF306">
        <v>0</v>
      </c>
      <c r="AG306">
        <v>0</v>
      </c>
      <c r="AH306">
        <v>0</v>
      </c>
      <c r="AI306">
        <v>0</v>
      </c>
      <c r="AJ306">
        <v>1</v>
      </c>
      <c r="AK306">
        <v>0</v>
      </c>
      <c r="AL306">
        <v>0</v>
      </c>
      <c r="AM306" s="3">
        <f>SUM(tbl_Data[[#This Row],[Amt_Wines]:[Amt_GoldProds]])</f>
        <v>1428</v>
      </c>
      <c r="AN306" s="3">
        <v>1376</v>
      </c>
      <c r="AO306">
        <v>1</v>
      </c>
      <c r="AP306" t="str" cm="1">
        <f t="array" ref="AP306">_xlfn.IFS(tbl_Data[[#This Row],[marital_Divorced]]=1,"Divorced",tbl_Data[[#This Row],[marital_Married]]=1,"Married",tbl_Data[[#This Row],[marital_Single]]=1,"Single",tbl_Data[[#This Row],[marital_Together]]=1,"Together",tbl_Data[[#This Row],[marital_Widow]]=1,"Widowed")</f>
        <v>Married</v>
      </c>
      <c r="AQ306" s="3" t="str">
        <f>IF(tbl_Data[[#This Row],[Marital Status]]=tbl_Data[[#Headers],[Single]],tbl_Data[[#This Row],[Amt_Wines]],"")</f>
        <v/>
      </c>
      <c r="AR306" s="3" t="str">
        <f>IF(tbl_Data[[#This Row],[Marital Status]]=tbl_Data[[#Headers],[Together]],tbl_Data[[#This Row],[Amt_Wines]],"")</f>
        <v/>
      </c>
      <c r="AS306" s="3">
        <f>IF(tbl_Data[[#This Row],[Marital Status]]=tbl_Data[[#Headers],[Married]],tbl_Data[[#This Row],[Amt_Wines]],"")</f>
        <v>507</v>
      </c>
      <c r="AT306" s="3" t="str">
        <f>IF(tbl_Data[[#This Row],[Marital Status]]=tbl_Data[[#Headers],[Widow]],tbl_Data[[#This Row],[Amt_Wines]],"")</f>
        <v/>
      </c>
      <c r="AU306" s="3" t="str">
        <f>IF(tbl_Data[[#This Row],[Marital Status]]=tbl_Data[[#Headers],[Divorced]],tbl_Data[[#This Row],[Amt_Wines]],"")</f>
        <v/>
      </c>
    </row>
    <row r="307" spans="1:47" x14ac:dyDescent="0.45">
      <c r="A307" t="s">
        <v>412</v>
      </c>
      <c r="B307" s="3">
        <v>78285</v>
      </c>
      <c r="C307">
        <v>0</v>
      </c>
      <c r="D307">
        <v>0</v>
      </c>
      <c r="E307">
        <f t="shared" si="4"/>
        <v>0</v>
      </c>
      <c r="F307">
        <v>13</v>
      </c>
      <c r="G307" s="3">
        <v>647</v>
      </c>
      <c r="H307" s="3">
        <v>107</v>
      </c>
      <c r="I307" s="3">
        <v>391</v>
      </c>
      <c r="J307" s="3">
        <v>175</v>
      </c>
      <c r="K307" s="3">
        <v>67</v>
      </c>
      <c r="L307" s="3">
        <v>40</v>
      </c>
      <c r="M307">
        <v>1</v>
      </c>
      <c r="N307">
        <v>6</v>
      </c>
      <c r="O307">
        <v>4</v>
      </c>
      <c r="P307">
        <v>10</v>
      </c>
      <c r="Q307">
        <v>3</v>
      </c>
      <c r="R307">
        <v>0</v>
      </c>
      <c r="S307">
        <v>0</v>
      </c>
      <c r="T307">
        <v>0</v>
      </c>
      <c r="U307">
        <v>0</v>
      </c>
      <c r="V307">
        <v>0</v>
      </c>
      <c r="W307">
        <v>0</v>
      </c>
      <c r="X307">
        <v>3</v>
      </c>
      <c r="Y307">
        <v>11</v>
      </c>
      <c r="Z307">
        <v>0</v>
      </c>
      <c r="AA307">
        <v>32</v>
      </c>
      <c r="AB307">
        <v>2403</v>
      </c>
      <c r="AC307">
        <v>0</v>
      </c>
      <c r="AD307">
        <v>1</v>
      </c>
      <c r="AE307">
        <v>0</v>
      </c>
      <c r="AF307">
        <v>0</v>
      </c>
      <c r="AG307">
        <v>0</v>
      </c>
      <c r="AH307">
        <v>0</v>
      </c>
      <c r="AI307">
        <v>0</v>
      </c>
      <c r="AJ307">
        <v>0</v>
      </c>
      <c r="AK307">
        <v>1</v>
      </c>
      <c r="AL307">
        <v>0</v>
      </c>
      <c r="AM307" s="3">
        <f>SUM(tbl_Data[[#This Row],[Amt_Wines]:[Amt_GoldProds]])</f>
        <v>1427</v>
      </c>
      <c r="AN307" s="3">
        <v>1347</v>
      </c>
      <c r="AO307">
        <v>0</v>
      </c>
      <c r="AP307" t="str" cm="1">
        <f t="array" ref="AP307">_xlfn.IFS(tbl_Data[[#This Row],[marital_Divorced]]=1,"Divorced",tbl_Data[[#This Row],[marital_Married]]=1,"Married",tbl_Data[[#This Row],[marital_Single]]=1,"Single",tbl_Data[[#This Row],[marital_Together]]=1,"Together",tbl_Data[[#This Row],[marital_Widow]]=1,"Widowed")</f>
        <v>Married</v>
      </c>
      <c r="AQ307" s="3" t="str">
        <f>IF(tbl_Data[[#This Row],[Marital Status]]=tbl_Data[[#Headers],[Single]],tbl_Data[[#This Row],[Amt_Wines]],"")</f>
        <v/>
      </c>
      <c r="AR307" s="3" t="str">
        <f>IF(tbl_Data[[#This Row],[Marital Status]]=tbl_Data[[#Headers],[Together]],tbl_Data[[#This Row],[Amt_Wines]],"")</f>
        <v/>
      </c>
      <c r="AS307" s="3">
        <f>IF(tbl_Data[[#This Row],[Marital Status]]=tbl_Data[[#Headers],[Married]],tbl_Data[[#This Row],[Amt_Wines]],"")</f>
        <v>647</v>
      </c>
      <c r="AT307" s="3" t="str">
        <f>IF(tbl_Data[[#This Row],[Marital Status]]=tbl_Data[[#Headers],[Widow]],tbl_Data[[#This Row],[Amt_Wines]],"")</f>
        <v/>
      </c>
      <c r="AU307" s="3" t="str">
        <f>IF(tbl_Data[[#This Row],[Marital Status]]=tbl_Data[[#Headers],[Divorced]],tbl_Data[[#This Row],[Amt_Wines]],"")</f>
        <v/>
      </c>
    </row>
    <row r="308" spans="1:47" x14ac:dyDescent="0.45">
      <c r="A308" t="s">
        <v>415</v>
      </c>
      <c r="B308" s="3">
        <v>68397</v>
      </c>
      <c r="C308">
        <v>0</v>
      </c>
      <c r="D308">
        <v>1</v>
      </c>
      <c r="E308">
        <f t="shared" si="4"/>
        <v>1</v>
      </c>
      <c r="F308">
        <v>6</v>
      </c>
      <c r="G308" s="3">
        <v>760</v>
      </c>
      <c r="H308" s="3">
        <v>80</v>
      </c>
      <c r="I308" s="3">
        <v>466</v>
      </c>
      <c r="J308" s="3">
        <v>17</v>
      </c>
      <c r="K308" s="3">
        <v>13</v>
      </c>
      <c r="L308" s="3">
        <v>80</v>
      </c>
      <c r="M308">
        <v>1</v>
      </c>
      <c r="N308">
        <v>6</v>
      </c>
      <c r="O308">
        <v>9</v>
      </c>
      <c r="P308">
        <v>5</v>
      </c>
      <c r="Q308">
        <v>3</v>
      </c>
      <c r="R308">
        <v>0</v>
      </c>
      <c r="S308">
        <v>0</v>
      </c>
      <c r="T308">
        <v>0</v>
      </c>
      <c r="U308">
        <v>0</v>
      </c>
      <c r="V308">
        <v>0</v>
      </c>
      <c r="W308">
        <v>0</v>
      </c>
      <c r="X308">
        <v>3</v>
      </c>
      <c r="Y308">
        <v>11</v>
      </c>
      <c r="Z308">
        <v>0</v>
      </c>
      <c r="AA308">
        <v>44</v>
      </c>
      <c r="AB308">
        <v>2383</v>
      </c>
      <c r="AC308">
        <v>0</v>
      </c>
      <c r="AD308">
        <v>1</v>
      </c>
      <c r="AE308">
        <v>0</v>
      </c>
      <c r="AF308">
        <v>0</v>
      </c>
      <c r="AG308">
        <v>0</v>
      </c>
      <c r="AH308">
        <v>0</v>
      </c>
      <c r="AI308">
        <v>0</v>
      </c>
      <c r="AJ308">
        <v>0</v>
      </c>
      <c r="AK308">
        <v>0</v>
      </c>
      <c r="AL308">
        <v>1</v>
      </c>
      <c r="AM308" s="3">
        <f>SUM(tbl_Data[[#This Row],[Amt_Wines]:[Amt_GoldProds]])</f>
        <v>1416</v>
      </c>
      <c r="AN308" s="3">
        <v>1256</v>
      </c>
      <c r="AO308">
        <v>0</v>
      </c>
      <c r="AP308" t="str" cm="1">
        <f t="array" ref="AP308">_xlfn.IFS(tbl_Data[[#This Row],[marital_Divorced]]=1,"Divorced",tbl_Data[[#This Row],[marital_Married]]=1,"Married",tbl_Data[[#This Row],[marital_Single]]=1,"Single",tbl_Data[[#This Row],[marital_Together]]=1,"Together",tbl_Data[[#This Row],[marital_Widow]]=1,"Widowed")</f>
        <v>Married</v>
      </c>
      <c r="AQ308" s="3" t="str">
        <f>IF(tbl_Data[[#This Row],[Marital Status]]=tbl_Data[[#Headers],[Single]],tbl_Data[[#This Row],[Amt_Wines]],"")</f>
        <v/>
      </c>
      <c r="AR308" s="3" t="str">
        <f>IF(tbl_Data[[#This Row],[Marital Status]]=tbl_Data[[#Headers],[Together]],tbl_Data[[#This Row],[Amt_Wines]],"")</f>
        <v/>
      </c>
      <c r="AS308" s="3">
        <f>IF(tbl_Data[[#This Row],[Marital Status]]=tbl_Data[[#Headers],[Married]],tbl_Data[[#This Row],[Amt_Wines]],"")</f>
        <v>760</v>
      </c>
      <c r="AT308" s="3" t="str">
        <f>IF(tbl_Data[[#This Row],[Marital Status]]=tbl_Data[[#Headers],[Widow]],tbl_Data[[#This Row],[Amt_Wines]],"")</f>
        <v/>
      </c>
      <c r="AU308" s="3" t="str">
        <f>IF(tbl_Data[[#This Row],[Marital Status]]=tbl_Data[[#Headers],[Divorced]],tbl_Data[[#This Row],[Amt_Wines]],"")</f>
        <v/>
      </c>
    </row>
    <row r="309" spans="1:47" x14ac:dyDescent="0.45">
      <c r="A309" t="s">
        <v>416</v>
      </c>
      <c r="B309" s="3">
        <v>80763</v>
      </c>
      <c r="C309">
        <v>0</v>
      </c>
      <c r="D309">
        <v>0</v>
      </c>
      <c r="E309">
        <f t="shared" si="4"/>
        <v>0</v>
      </c>
      <c r="F309">
        <v>17</v>
      </c>
      <c r="G309" s="3">
        <v>674</v>
      </c>
      <c r="H309" s="3">
        <v>168</v>
      </c>
      <c r="I309" s="3">
        <v>108</v>
      </c>
      <c r="J309" s="3">
        <v>192</v>
      </c>
      <c r="K309" s="3">
        <v>42</v>
      </c>
      <c r="L309" s="3">
        <v>231</v>
      </c>
      <c r="M309">
        <v>1</v>
      </c>
      <c r="N309">
        <v>5</v>
      </c>
      <c r="O309">
        <v>11</v>
      </c>
      <c r="P309">
        <v>6</v>
      </c>
      <c r="Q309">
        <v>3</v>
      </c>
      <c r="R309">
        <v>0</v>
      </c>
      <c r="S309">
        <v>0</v>
      </c>
      <c r="T309">
        <v>1</v>
      </c>
      <c r="U309">
        <v>1</v>
      </c>
      <c r="V309">
        <v>0</v>
      </c>
      <c r="W309">
        <v>0</v>
      </c>
      <c r="X309">
        <v>3</v>
      </c>
      <c r="Y309">
        <v>11</v>
      </c>
      <c r="Z309">
        <v>1</v>
      </c>
      <c r="AA309">
        <v>70</v>
      </c>
      <c r="AB309">
        <v>2477</v>
      </c>
      <c r="AC309">
        <v>0</v>
      </c>
      <c r="AD309">
        <v>1</v>
      </c>
      <c r="AE309">
        <v>0</v>
      </c>
      <c r="AF309">
        <v>0</v>
      </c>
      <c r="AG309">
        <v>0</v>
      </c>
      <c r="AH309">
        <v>0</v>
      </c>
      <c r="AI309">
        <v>0</v>
      </c>
      <c r="AJ309">
        <v>1</v>
      </c>
      <c r="AK309">
        <v>0</v>
      </c>
      <c r="AL309">
        <v>0</v>
      </c>
      <c r="AM309" s="3">
        <f>SUM(tbl_Data[[#This Row],[Amt_Wines]:[Amt_GoldProds]])</f>
        <v>1415</v>
      </c>
      <c r="AN309" s="3">
        <v>953</v>
      </c>
      <c r="AO309">
        <v>2</v>
      </c>
      <c r="AP309" t="str" cm="1">
        <f t="array" ref="AP309">_xlfn.IFS(tbl_Data[[#This Row],[marital_Divorced]]=1,"Divorced",tbl_Data[[#This Row],[marital_Married]]=1,"Married",tbl_Data[[#This Row],[marital_Single]]=1,"Single",tbl_Data[[#This Row],[marital_Together]]=1,"Together",tbl_Data[[#This Row],[marital_Widow]]=1,"Widowed")</f>
        <v>Married</v>
      </c>
      <c r="AQ309" s="3" t="str">
        <f>IF(tbl_Data[[#This Row],[Marital Status]]=tbl_Data[[#Headers],[Single]],tbl_Data[[#This Row],[Amt_Wines]],"")</f>
        <v/>
      </c>
      <c r="AR309" s="3" t="str">
        <f>IF(tbl_Data[[#This Row],[Marital Status]]=tbl_Data[[#Headers],[Together]],tbl_Data[[#This Row],[Amt_Wines]],"")</f>
        <v/>
      </c>
      <c r="AS309" s="3">
        <f>IF(tbl_Data[[#This Row],[Marital Status]]=tbl_Data[[#Headers],[Married]],tbl_Data[[#This Row],[Amt_Wines]],"")</f>
        <v>674</v>
      </c>
      <c r="AT309" s="3" t="str">
        <f>IF(tbl_Data[[#This Row],[Marital Status]]=tbl_Data[[#Headers],[Widow]],tbl_Data[[#This Row],[Amt_Wines]],"")</f>
        <v/>
      </c>
      <c r="AU309" s="3" t="str">
        <f>IF(tbl_Data[[#This Row],[Marital Status]]=tbl_Data[[#Headers],[Divorced]],tbl_Data[[#This Row],[Amt_Wines]],"")</f>
        <v/>
      </c>
    </row>
    <row r="310" spans="1:47" x14ac:dyDescent="0.45">
      <c r="A310" t="s">
        <v>417</v>
      </c>
      <c r="B310" s="3">
        <v>76445</v>
      </c>
      <c r="C310">
        <v>1</v>
      </c>
      <c r="D310">
        <v>0</v>
      </c>
      <c r="E310">
        <f t="shared" si="4"/>
        <v>1</v>
      </c>
      <c r="F310">
        <v>2</v>
      </c>
      <c r="G310" s="3">
        <v>739</v>
      </c>
      <c r="H310" s="3">
        <v>107</v>
      </c>
      <c r="I310" s="3">
        <v>309</v>
      </c>
      <c r="J310" s="3">
        <v>140</v>
      </c>
      <c r="K310" s="3">
        <v>80</v>
      </c>
      <c r="L310" s="3">
        <v>35</v>
      </c>
      <c r="M310">
        <v>1</v>
      </c>
      <c r="N310">
        <v>2</v>
      </c>
      <c r="O310">
        <v>5</v>
      </c>
      <c r="P310">
        <v>13</v>
      </c>
      <c r="Q310">
        <v>6</v>
      </c>
      <c r="R310">
        <v>0</v>
      </c>
      <c r="S310">
        <v>0</v>
      </c>
      <c r="T310">
        <v>0</v>
      </c>
      <c r="U310">
        <v>0</v>
      </c>
      <c r="V310">
        <v>0</v>
      </c>
      <c r="W310">
        <v>0</v>
      </c>
      <c r="X310">
        <v>3</v>
      </c>
      <c r="Y310">
        <v>11</v>
      </c>
      <c r="Z310">
        <v>0</v>
      </c>
      <c r="AA310">
        <v>49</v>
      </c>
      <c r="AB310">
        <v>2798</v>
      </c>
      <c r="AC310">
        <v>0</v>
      </c>
      <c r="AD310">
        <v>1</v>
      </c>
      <c r="AE310">
        <v>0</v>
      </c>
      <c r="AF310">
        <v>0</v>
      </c>
      <c r="AG310">
        <v>0</v>
      </c>
      <c r="AH310">
        <v>0</v>
      </c>
      <c r="AI310">
        <v>0</v>
      </c>
      <c r="AJ310">
        <v>1</v>
      </c>
      <c r="AK310">
        <v>0</v>
      </c>
      <c r="AL310">
        <v>0</v>
      </c>
      <c r="AM310" s="3">
        <f>SUM(tbl_Data[[#This Row],[Amt_Wines]:[Amt_GoldProds]])</f>
        <v>1410</v>
      </c>
      <c r="AN310" s="3">
        <v>1340</v>
      </c>
      <c r="AO310">
        <v>0</v>
      </c>
      <c r="AP310" t="str" cm="1">
        <f t="array" ref="AP310">_xlfn.IFS(tbl_Data[[#This Row],[marital_Divorced]]=1,"Divorced",tbl_Data[[#This Row],[marital_Married]]=1,"Married",tbl_Data[[#This Row],[marital_Single]]=1,"Single",tbl_Data[[#This Row],[marital_Together]]=1,"Together",tbl_Data[[#This Row],[marital_Widow]]=1,"Widowed")</f>
        <v>Married</v>
      </c>
      <c r="AQ310" s="3" t="str">
        <f>IF(tbl_Data[[#This Row],[Marital Status]]=tbl_Data[[#Headers],[Single]],tbl_Data[[#This Row],[Amt_Wines]],"")</f>
        <v/>
      </c>
      <c r="AR310" s="3" t="str">
        <f>IF(tbl_Data[[#This Row],[Marital Status]]=tbl_Data[[#Headers],[Together]],tbl_Data[[#This Row],[Amt_Wines]],"")</f>
        <v/>
      </c>
      <c r="AS310" s="3">
        <f>IF(tbl_Data[[#This Row],[Marital Status]]=tbl_Data[[#Headers],[Married]],tbl_Data[[#This Row],[Amt_Wines]],"")</f>
        <v>739</v>
      </c>
      <c r="AT310" s="3" t="str">
        <f>IF(tbl_Data[[#This Row],[Marital Status]]=tbl_Data[[#Headers],[Widow]],tbl_Data[[#This Row],[Amt_Wines]],"")</f>
        <v/>
      </c>
      <c r="AU310" s="3" t="str">
        <f>IF(tbl_Data[[#This Row],[Marital Status]]=tbl_Data[[#Headers],[Divorced]],tbl_Data[[#This Row],[Amt_Wines]],"")</f>
        <v/>
      </c>
    </row>
    <row r="311" spans="1:47" x14ac:dyDescent="0.45">
      <c r="A311" t="s">
        <v>418</v>
      </c>
      <c r="B311" s="3">
        <v>72159</v>
      </c>
      <c r="C311">
        <v>0</v>
      </c>
      <c r="D311">
        <v>0</v>
      </c>
      <c r="E311">
        <f t="shared" si="4"/>
        <v>0</v>
      </c>
      <c r="F311">
        <v>62</v>
      </c>
      <c r="G311" s="3">
        <v>322</v>
      </c>
      <c r="H311" s="3">
        <v>53</v>
      </c>
      <c r="I311" s="3">
        <v>899</v>
      </c>
      <c r="J311" s="3">
        <v>34</v>
      </c>
      <c r="K311" s="3">
        <v>40</v>
      </c>
      <c r="L311" s="3">
        <v>53</v>
      </c>
      <c r="M311">
        <v>1</v>
      </c>
      <c r="N311">
        <v>4</v>
      </c>
      <c r="O311">
        <v>6</v>
      </c>
      <c r="P311">
        <v>10</v>
      </c>
      <c r="Q311">
        <v>2</v>
      </c>
      <c r="R311">
        <v>0</v>
      </c>
      <c r="S311">
        <v>0</v>
      </c>
      <c r="T311">
        <v>0</v>
      </c>
      <c r="U311">
        <v>0</v>
      </c>
      <c r="V311">
        <v>0</v>
      </c>
      <c r="W311">
        <v>0</v>
      </c>
      <c r="X311">
        <v>3</v>
      </c>
      <c r="Y311">
        <v>11</v>
      </c>
      <c r="Z311">
        <v>0</v>
      </c>
      <c r="AA311">
        <v>42</v>
      </c>
      <c r="AB311">
        <v>2767</v>
      </c>
      <c r="AC311">
        <v>0</v>
      </c>
      <c r="AD311">
        <v>1</v>
      </c>
      <c r="AE311">
        <v>0</v>
      </c>
      <c r="AF311">
        <v>0</v>
      </c>
      <c r="AG311">
        <v>0</v>
      </c>
      <c r="AH311">
        <v>0</v>
      </c>
      <c r="AI311">
        <v>0</v>
      </c>
      <c r="AJ311">
        <v>0</v>
      </c>
      <c r="AK311">
        <v>0</v>
      </c>
      <c r="AL311">
        <v>1</v>
      </c>
      <c r="AM311" s="3">
        <f>SUM(tbl_Data[[#This Row],[Amt_Wines]:[Amt_GoldProds]])</f>
        <v>1401</v>
      </c>
      <c r="AN311" s="3">
        <v>1295</v>
      </c>
      <c r="AO311">
        <v>0</v>
      </c>
      <c r="AP311" t="str" cm="1">
        <f t="array" ref="AP311">_xlfn.IFS(tbl_Data[[#This Row],[marital_Divorced]]=1,"Divorced",tbl_Data[[#This Row],[marital_Married]]=1,"Married",tbl_Data[[#This Row],[marital_Single]]=1,"Single",tbl_Data[[#This Row],[marital_Together]]=1,"Together",tbl_Data[[#This Row],[marital_Widow]]=1,"Widowed")</f>
        <v>Married</v>
      </c>
      <c r="AQ311" s="3" t="str">
        <f>IF(tbl_Data[[#This Row],[Marital Status]]=tbl_Data[[#Headers],[Single]],tbl_Data[[#This Row],[Amt_Wines]],"")</f>
        <v/>
      </c>
      <c r="AR311" s="3" t="str">
        <f>IF(tbl_Data[[#This Row],[Marital Status]]=tbl_Data[[#Headers],[Together]],tbl_Data[[#This Row],[Amt_Wines]],"")</f>
        <v/>
      </c>
      <c r="AS311" s="3">
        <f>IF(tbl_Data[[#This Row],[Marital Status]]=tbl_Data[[#Headers],[Married]],tbl_Data[[#This Row],[Amt_Wines]],"")</f>
        <v>322</v>
      </c>
      <c r="AT311" s="3" t="str">
        <f>IF(tbl_Data[[#This Row],[Marital Status]]=tbl_Data[[#Headers],[Widow]],tbl_Data[[#This Row],[Amt_Wines]],"")</f>
        <v/>
      </c>
      <c r="AU311" s="3" t="str">
        <f>IF(tbl_Data[[#This Row],[Marital Status]]=tbl_Data[[#Headers],[Divorced]],tbl_Data[[#This Row],[Amt_Wines]],"")</f>
        <v/>
      </c>
    </row>
    <row r="312" spans="1:47" x14ac:dyDescent="0.45">
      <c r="A312" t="s">
        <v>419</v>
      </c>
      <c r="B312" s="3">
        <v>79456</v>
      </c>
      <c r="C312">
        <v>0</v>
      </c>
      <c r="D312">
        <v>0</v>
      </c>
      <c r="E312">
        <f t="shared" si="4"/>
        <v>0</v>
      </c>
      <c r="F312">
        <v>12</v>
      </c>
      <c r="G312" s="3">
        <v>565</v>
      </c>
      <c r="H312" s="3">
        <v>42</v>
      </c>
      <c r="I312" s="3">
        <v>548</v>
      </c>
      <c r="J312" s="3">
        <v>64</v>
      </c>
      <c r="K312" s="3">
        <v>83</v>
      </c>
      <c r="L312" s="3">
        <v>99</v>
      </c>
      <c r="M312">
        <v>1</v>
      </c>
      <c r="N312">
        <v>5</v>
      </c>
      <c r="O312">
        <v>6</v>
      </c>
      <c r="P312">
        <v>4</v>
      </c>
      <c r="Q312">
        <v>3</v>
      </c>
      <c r="R312">
        <v>0</v>
      </c>
      <c r="S312">
        <v>0</v>
      </c>
      <c r="T312">
        <v>0</v>
      </c>
      <c r="U312">
        <v>0</v>
      </c>
      <c r="V312">
        <v>0</v>
      </c>
      <c r="W312">
        <v>0</v>
      </c>
      <c r="X312">
        <v>3</v>
      </c>
      <c r="Y312">
        <v>11</v>
      </c>
      <c r="Z312">
        <v>1</v>
      </c>
      <c r="AA312">
        <v>64</v>
      </c>
      <c r="AB312">
        <v>2835</v>
      </c>
      <c r="AC312">
        <v>0</v>
      </c>
      <c r="AD312">
        <v>1</v>
      </c>
      <c r="AE312">
        <v>0</v>
      </c>
      <c r="AF312">
        <v>0</v>
      </c>
      <c r="AG312">
        <v>0</v>
      </c>
      <c r="AH312">
        <v>0</v>
      </c>
      <c r="AI312">
        <v>0</v>
      </c>
      <c r="AJ312">
        <v>1</v>
      </c>
      <c r="AK312">
        <v>0</v>
      </c>
      <c r="AL312">
        <v>0</v>
      </c>
      <c r="AM312" s="3">
        <f>SUM(tbl_Data[[#This Row],[Amt_Wines]:[Amt_GoldProds]])</f>
        <v>1401</v>
      </c>
      <c r="AN312" s="3">
        <v>1203</v>
      </c>
      <c r="AO312">
        <v>0</v>
      </c>
      <c r="AP312" t="str" cm="1">
        <f t="array" ref="AP312">_xlfn.IFS(tbl_Data[[#This Row],[marital_Divorced]]=1,"Divorced",tbl_Data[[#This Row],[marital_Married]]=1,"Married",tbl_Data[[#This Row],[marital_Single]]=1,"Single",tbl_Data[[#This Row],[marital_Together]]=1,"Together",tbl_Data[[#This Row],[marital_Widow]]=1,"Widowed")</f>
        <v>Married</v>
      </c>
      <c r="AQ312" s="3" t="str">
        <f>IF(tbl_Data[[#This Row],[Marital Status]]=tbl_Data[[#Headers],[Single]],tbl_Data[[#This Row],[Amt_Wines]],"")</f>
        <v/>
      </c>
      <c r="AR312" s="3" t="str">
        <f>IF(tbl_Data[[#This Row],[Marital Status]]=tbl_Data[[#Headers],[Together]],tbl_Data[[#This Row],[Amt_Wines]],"")</f>
        <v/>
      </c>
      <c r="AS312" s="3">
        <f>IF(tbl_Data[[#This Row],[Marital Status]]=tbl_Data[[#Headers],[Married]],tbl_Data[[#This Row],[Amt_Wines]],"")</f>
        <v>565</v>
      </c>
      <c r="AT312" s="3" t="str">
        <f>IF(tbl_Data[[#This Row],[Marital Status]]=tbl_Data[[#Headers],[Widow]],tbl_Data[[#This Row],[Amt_Wines]],"")</f>
        <v/>
      </c>
      <c r="AU312" s="3" t="str">
        <f>IF(tbl_Data[[#This Row],[Marital Status]]=tbl_Data[[#Headers],[Divorced]],tbl_Data[[#This Row],[Amt_Wines]],"")</f>
        <v/>
      </c>
    </row>
    <row r="313" spans="1:47" x14ac:dyDescent="0.45">
      <c r="A313" t="s">
        <v>420</v>
      </c>
      <c r="B313" s="3">
        <v>71434</v>
      </c>
      <c r="C313">
        <v>0</v>
      </c>
      <c r="D313">
        <v>1</v>
      </c>
      <c r="E313">
        <f t="shared" si="4"/>
        <v>1</v>
      </c>
      <c r="F313">
        <v>4</v>
      </c>
      <c r="G313" s="3">
        <v>711</v>
      </c>
      <c r="H313" s="3">
        <v>36</v>
      </c>
      <c r="I313" s="3">
        <v>217</v>
      </c>
      <c r="J313" s="3">
        <v>172</v>
      </c>
      <c r="K313" s="3">
        <v>96</v>
      </c>
      <c r="L313" s="3">
        <v>168</v>
      </c>
      <c r="M313">
        <v>3</v>
      </c>
      <c r="N313">
        <v>7</v>
      </c>
      <c r="O313">
        <v>4</v>
      </c>
      <c r="P313">
        <v>7</v>
      </c>
      <c r="Q313">
        <v>4</v>
      </c>
      <c r="R313">
        <v>0</v>
      </c>
      <c r="S313">
        <v>1</v>
      </c>
      <c r="T313">
        <v>0</v>
      </c>
      <c r="U313">
        <v>1</v>
      </c>
      <c r="V313">
        <v>0</v>
      </c>
      <c r="W313">
        <v>0</v>
      </c>
      <c r="X313">
        <v>3</v>
      </c>
      <c r="Y313">
        <v>11</v>
      </c>
      <c r="Z313">
        <v>0</v>
      </c>
      <c r="AA313">
        <v>58</v>
      </c>
      <c r="AB313">
        <v>2443</v>
      </c>
      <c r="AC313">
        <v>0</v>
      </c>
      <c r="AD313">
        <v>1</v>
      </c>
      <c r="AE313">
        <v>0</v>
      </c>
      <c r="AF313">
        <v>0</v>
      </c>
      <c r="AG313">
        <v>0</v>
      </c>
      <c r="AH313">
        <v>0</v>
      </c>
      <c r="AI313">
        <v>0</v>
      </c>
      <c r="AJ313">
        <v>1</v>
      </c>
      <c r="AK313">
        <v>0</v>
      </c>
      <c r="AL313">
        <v>0</v>
      </c>
      <c r="AM313" s="3">
        <f>SUM(tbl_Data[[#This Row],[Amt_Wines]:[Amt_GoldProds]])</f>
        <v>1400</v>
      </c>
      <c r="AN313" s="3">
        <v>1064</v>
      </c>
      <c r="AO313">
        <v>2</v>
      </c>
      <c r="AP313" t="str" cm="1">
        <f t="array" ref="AP313">_xlfn.IFS(tbl_Data[[#This Row],[marital_Divorced]]=1,"Divorced",tbl_Data[[#This Row],[marital_Married]]=1,"Married",tbl_Data[[#This Row],[marital_Single]]=1,"Single",tbl_Data[[#This Row],[marital_Together]]=1,"Together",tbl_Data[[#This Row],[marital_Widow]]=1,"Widowed")</f>
        <v>Married</v>
      </c>
      <c r="AQ313" s="3" t="str">
        <f>IF(tbl_Data[[#This Row],[Marital Status]]=tbl_Data[[#Headers],[Single]],tbl_Data[[#This Row],[Amt_Wines]],"")</f>
        <v/>
      </c>
      <c r="AR313" s="3" t="str">
        <f>IF(tbl_Data[[#This Row],[Marital Status]]=tbl_Data[[#Headers],[Together]],tbl_Data[[#This Row],[Amt_Wines]],"")</f>
        <v/>
      </c>
      <c r="AS313" s="3">
        <f>IF(tbl_Data[[#This Row],[Marital Status]]=tbl_Data[[#Headers],[Married]],tbl_Data[[#This Row],[Amt_Wines]],"")</f>
        <v>711</v>
      </c>
      <c r="AT313" s="3" t="str">
        <f>IF(tbl_Data[[#This Row],[Marital Status]]=tbl_Data[[#Headers],[Widow]],tbl_Data[[#This Row],[Amt_Wines]],"")</f>
        <v/>
      </c>
      <c r="AU313" s="3" t="str">
        <f>IF(tbl_Data[[#This Row],[Marital Status]]=tbl_Data[[#Headers],[Divorced]],tbl_Data[[#This Row],[Amt_Wines]],"")</f>
        <v/>
      </c>
    </row>
    <row r="314" spans="1:47" x14ac:dyDescent="0.45">
      <c r="A314" t="s">
        <v>422</v>
      </c>
      <c r="B314" s="3">
        <v>80011</v>
      </c>
      <c r="C314">
        <v>0</v>
      </c>
      <c r="D314">
        <v>1</v>
      </c>
      <c r="E314">
        <f t="shared" si="4"/>
        <v>1</v>
      </c>
      <c r="F314">
        <v>3</v>
      </c>
      <c r="G314" s="3">
        <v>421</v>
      </c>
      <c r="H314" s="3">
        <v>76</v>
      </c>
      <c r="I314" s="3">
        <v>536</v>
      </c>
      <c r="J314" s="3">
        <v>82</v>
      </c>
      <c r="K314" s="3">
        <v>178</v>
      </c>
      <c r="L314" s="3">
        <v>102</v>
      </c>
      <c r="M314">
        <v>2</v>
      </c>
      <c r="N314">
        <v>8</v>
      </c>
      <c r="O314">
        <v>6</v>
      </c>
      <c r="P314">
        <v>5</v>
      </c>
      <c r="Q314">
        <v>4</v>
      </c>
      <c r="R314">
        <v>0</v>
      </c>
      <c r="S314">
        <v>0</v>
      </c>
      <c r="T314">
        <v>0</v>
      </c>
      <c r="U314">
        <v>0</v>
      </c>
      <c r="V314">
        <v>0</v>
      </c>
      <c r="W314">
        <v>0</v>
      </c>
      <c r="X314">
        <v>3</v>
      </c>
      <c r="Y314">
        <v>11</v>
      </c>
      <c r="Z314">
        <v>0</v>
      </c>
      <c r="AA314">
        <v>40</v>
      </c>
      <c r="AB314">
        <v>2585</v>
      </c>
      <c r="AC314">
        <v>0</v>
      </c>
      <c r="AD314">
        <v>1</v>
      </c>
      <c r="AE314">
        <v>0</v>
      </c>
      <c r="AF314">
        <v>0</v>
      </c>
      <c r="AG314">
        <v>0</v>
      </c>
      <c r="AH314">
        <v>0</v>
      </c>
      <c r="AI314">
        <v>0</v>
      </c>
      <c r="AJ314">
        <v>1</v>
      </c>
      <c r="AK314">
        <v>0</v>
      </c>
      <c r="AL314">
        <v>0</v>
      </c>
      <c r="AM314" s="3">
        <f>SUM(tbl_Data[[#This Row],[Amt_Wines]:[Amt_GoldProds]])</f>
        <v>1395</v>
      </c>
      <c r="AN314" s="3">
        <v>1191</v>
      </c>
      <c r="AO314">
        <v>0</v>
      </c>
      <c r="AP314" t="str" cm="1">
        <f t="array" ref="AP314">_xlfn.IFS(tbl_Data[[#This Row],[marital_Divorced]]=1,"Divorced",tbl_Data[[#This Row],[marital_Married]]=1,"Married",tbl_Data[[#This Row],[marital_Single]]=1,"Single",tbl_Data[[#This Row],[marital_Together]]=1,"Together",tbl_Data[[#This Row],[marital_Widow]]=1,"Widowed")</f>
        <v>Married</v>
      </c>
      <c r="AQ314" s="3" t="str">
        <f>IF(tbl_Data[[#This Row],[Marital Status]]=tbl_Data[[#Headers],[Single]],tbl_Data[[#This Row],[Amt_Wines]],"")</f>
        <v/>
      </c>
      <c r="AR314" s="3" t="str">
        <f>IF(tbl_Data[[#This Row],[Marital Status]]=tbl_Data[[#Headers],[Together]],tbl_Data[[#This Row],[Amt_Wines]],"")</f>
        <v/>
      </c>
      <c r="AS314" s="3">
        <f>IF(tbl_Data[[#This Row],[Marital Status]]=tbl_Data[[#Headers],[Married]],tbl_Data[[#This Row],[Amt_Wines]],"")</f>
        <v>421</v>
      </c>
      <c r="AT314" s="3" t="str">
        <f>IF(tbl_Data[[#This Row],[Marital Status]]=tbl_Data[[#Headers],[Widow]],tbl_Data[[#This Row],[Amt_Wines]],"")</f>
        <v/>
      </c>
      <c r="AU314" s="3" t="str">
        <f>IF(tbl_Data[[#This Row],[Marital Status]]=tbl_Data[[#Headers],[Divorced]],tbl_Data[[#This Row],[Amt_Wines]],"")</f>
        <v/>
      </c>
    </row>
    <row r="315" spans="1:47" x14ac:dyDescent="0.45">
      <c r="A315" t="s">
        <v>424</v>
      </c>
      <c r="B315" s="3">
        <v>75027</v>
      </c>
      <c r="C315">
        <v>0</v>
      </c>
      <c r="D315">
        <v>1</v>
      </c>
      <c r="E315">
        <f t="shared" si="4"/>
        <v>1</v>
      </c>
      <c r="F315">
        <v>74</v>
      </c>
      <c r="G315" s="3">
        <v>925</v>
      </c>
      <c r="H315" s="3">
        <v>64</v>
      </c>
      <c r="I315" s="3">
        <v>179</v>
      </c>
      <c r="J315" s="3">
        <v>133</v>
      </c>
      <c r="K315" s="3">
        <v>12</v>
      </c>
      <c r="L315" s="3">
        <v>77</v>
      </c>
      <c r="M315">
        <v>2</v>
      </c>
      <c r="N315">
        <v>9</v>
      </c>
      <c r="O315">
        <v>4</v>
      </c>
      <c r="P315">
        <v>6</v>
      </c>
      <c r="Q315">
        <v>5</v>
      </c>
      <c r="R315">
        <v>0</v>
      </c>
      <c r="S315">
        <v>0</v>
      </c>
      <c r="T315">
        <v>0</v>
      </c>
      <c r="U315">
        <v>0</v>
      </c>
      <c r="V315">
        <v>0</v>
      </c>
      <c r="W315">
        <v>0</v>
      </c>
      <c r="X315">
        <v>3</v>
      </c>
      <c r="Y315">
        <v>11</v>
      </c>
      <c r="Z315">
        <v>0</v>
      </c>
      <c r="AA315">
        <v>67</v>
      </c>
      <c r="AB315">
        <v>2695</v>
      </c>
      <c r="AC315">
        <v>0</v>
      </c>
      <c r="AD315">
        <v>1</v>
      </c>
      <c r="AE315">
        <v>0</v>
      </c>
      <c r="AF315">
        <v>0</v>
      </c>
      <c r="AG315">
        <v>0</v>
      </c>
      <c r="AH315">
        <v>0</v>
      </c>
      <c r="AI315">
        <v>0</v>
      </c>
      <c r="AJ315">
        <v>1</v>
      </c>
      <c r="AK315">
        <v>0</v>
      </c>
      <c r="AL315">
        <v>0</v>
      </c>
      <c r="AM315" s="3">
        <f>SUM(tbl_Data[[#This Row],[Amt_Wines]:[Amt_GoldProds]])</f>
        <v>1390</v>
      </c>
      <c r="AN315" s="3">
        <v>1236</v>
      </c>
      <c r="AO315">
        <v>0</v>
      </c>
      <c r="AP315" t="str" cm="1">
        <f t="array" ref="AP315">_xlfn.IFS(tbl_Data[[#This Row],[marital_Divorced]]=1,"Divorced",tbl_Data[[#This Row],[marital_Married]]=1,"Married",tbl_Data[[#This Row],[marital_Single]]=1,"Single",tbl_Data[[#This Row],[marital_Together]]=1,"Together",tbl_Data[[#This Row],[marital_Widow]]=1,"Widowed")</f>
        <v>Married</v>
      </c>
      <c r="AQ315" s="3" t="str">
        <f>IF(tbl_Data[[#This Row],[Marital Status]]=tbl_Data[[#Headers],[Single]],tbl_Data[[#This Row],[Amt_Wines]],"")</f>
        <v/>
      </c>
      <c r="AR315" s="3" t="str">
        <f>IF(tbl_Data[[#This Row],[Marital Status]]=tbl_Data[[#Headers],[Together]],tbl_Data[[#This Row],[Amt_Wines]],"")</f>
        <v/>
      </c>
      <c r="AS315" s="3">
        <f>IF(tbl_Data[[#This Row],[Marital Status]]=tbl_Data[[#Headers],[Married]],tbl_Data[[#This Row],[Amt_Wines]],"")</f>
        <v>925</v>
      </c>
      <c r="AT315" s="3" t="str">
        <f>IF(tbl_Data[[#This Row],[Marital Status]]=tbl_Data[[#Headers],[Widow]],tbl_Data[[#This Row],[Amt_Wines]],"")</f>
        <v/>
      </c>
      <c r="AU315" s="3" t="str">
        <f>IF(tbl_Data[[#This Row],[Marital Status]]=tbl_Data[[#Headers],[Divorced]],tbl_Data[[#This Row],[Amt_Wines]],"")</f>
        <v/>
      </c>
    </row>
    <row r="316" spans="1:47" x14ac:dyDescent="0.45">
      <c r="A316" t="s">
        <v>425</v>
      </c>
      <c r="B316" s="3">
        <v>61456</v>
      </c>
      <c r="C316">
        <v>0</v>
      </c>
      <c r="D316">
        <v>1</v>
      </c>
      <c r="E316">
        <f t="shared" si="4"/>
        <v>1</v>
      </c>
      <c r="F316">
        <v>47</v>
      </c>
      <c r="G316" s="3">
        <v>563</v>
      </c>
      <c r="H316" s="3">
        <v>76</v>
      </c>
      <c r="I316" s="3">
        <v>384</v>
      </c>
      <c r="J316" s="3">
        <v>84</v>
      </c>
      <c r="K316" s="3">
        <v>192</v>
      </c>
      <c r="L316" s="3">
        <v>89</v>
      </c>
      <c r="M316">
        <v>4</v>
      </c>
      <c r="N316">
        <v>6</v>
      </c>
      <c r="O316">
        <v>10</v>
      </c>
      <c r="P316">
        <v>13</v>
      </c>
      <c r="Q316">
        <v>4</v>
      </c>
      <c r="R316">
        <v>0</v>
      </c>
      <c r="S316">
        <v>0</v>
      </c>
      <c r="T316">
        <v>0</v>
      </c>
      <c r="U316">
        <v>0</v>
      </c>
      <c r="V316">
        <v>0</v>
      </c>
      <c r="W316">
        <v>0</v>
      </c>
      <c r="X316">
        <v>3</v>
      </c>
      <c r="Y316">
        <v>11</v>
      </c>
      <c r="Z316">
        <v>0</v>
      </c>
      <c r="AA316">
        <v>45</v>
      </c>
      <c r="AB316">
        <v>2618</v>
      </c>
      <c r="AC316">
        <v>0</v>
      </c>
      <c r="AD316">
        <v>1</v>
      </c>
      <c r="AE316">
        <v>0</v>
      </c>
      <c r="AF316">
        <v>0</v>
      </c>
      <c r="AG316">
        <v>0</v>
      </c>
      <c r="AH316">
        <v>0</v>
      </c>
      <c r="AI316">
        <v>0</v>
      </c>
      <c r="AJ316">
        <v>1</v>
      </c>
      <c r="AK316">
        <v>0</v>
      </c>
      <c r="AL316">
        <v>0</v>
      </c>
      <c r="AM316" s="3">
        <f>SUM(tbl_Data[[#This Row],[Amt_Wines]:[Amt_GoldProds]])</f>
        <v>1388</v>
      </c>
      <c r="AN316" s="3">
        <v>1210</v>
      </c>
      <c r="AO316">
        <v>0</v>
      </c>
      <c r="AP316" t="str" cm="1">
        <f t="array" ref="AP316">_xlfn.IFS(tbl_Data[[#This Row],[marital_Divorced]]=1,"Divorced",tbl_Data[[#This Row],[marital_Married]]=1,"Married",tbl_Data[[#This Row],[marital_Single]]=1,"Single",tbl_Data[[#This Row],[marital_Together]]=1,"Together",tbl_Data[[#This Row],[marital_Widow]]=1,"Widowed")</f>
        <v>Married</v>
      </c>
      <c r="AQ316" s="3" t="str">
        <f>IF(tbl_Data[[#This Row],[Marital Status]]=tbl_Data[[#Headers],[Single]],tbl_Data[[#This Row],[Amt_Wines]],"")</f>
        <v/>
      </c>
      <c r="AR316" s="3" t="str">
        <f>IF(tbl_Data[[#This Row],[Marital Status]]=tbl_Data[[#Headers],[Together]],tbl_Data[[#This Row],[Amt_Wines]],"")</f>
        <v/>
      </c>
      <c r="AS316" s="3">
        <f>IF(tbl_Data[[#This Row],[Marital Status]]=tbl_Data[[#Headers],[Married]],tbl_Data[[#This Row],[Amt_Wines]],"")</f>
        <v>563</v>
      </c>
      <c r="AT316" s="3" t="str">
        <f>IF(tbl_Data[[#This Row],[Marital Status]]=tbl_Data[[#Headers],[Widow]],tbl_Data[[#This Row],[Amt_Wines]],"")</f>
        <v/>
      </c>
      <c r="AU316" s="3" t="str">
        <f>IF(tbl_Data[[#This Row],[Marital Status]]=tbl_Data[[#Headers],[Divorced]],tbl_Data[[#This Row],[Amt_Wines]],"")</f>
        <v/>
      </c>
    </row>
    <row r="317" spans="1:47" x14ac:dyDescent="0.45">
      <c r="A317" t="s">
        <v>426</v>
      </c>
      <c r="B317" s="3">
        <v>86111</v>
      </c>
      <c r="C317">
        <v>0</v>
      </c>
      <c r="D317">
        <v>0</v>
      </c>
      <c r="E317">
        <f t="shared" si="4"/>
        <v>0</v>
      </c>
      <c r="F317">
        <v>73</v>
      </c>
      <c r="G317" s="3">
        <v>399</v>
      </c>
      <c r="H317" s="3">
        <v>28</v>
      </c>
      <c r="I317" s="3">
        <v>756</v>
      </c>
      <c r="J317" s="3">
        <v>36</v>
      </c>
      <c r="K317" s="3">
        <v>40</v>
      </c>
      <c r="L317" s="3">
        <v>126</v>
      </c>
      <c r="M317">
        <v>1</v>
      </c>
      <c r="N317">
        <v>5</v>
      </c>
      <c r="O317">
        <v>7</v>
      </c>
      <c r="P317">
        <v>10</v>
      </c>
      <c r="Q317">
        <v>2</v>
      </c>
      <c r="R317">
        <v>0</v>
      </c>
      <c r="S317">
        <v>0</v>
      </c>
      <c r="T317">
        <v>0</v>
      </c>
      <c r="U317">
        <v>0</v>
      </c>
      <c r="V317">
        <v>0</v>
      </c>
      <c r="W317">
        <v>0</v>
      </c>
      <c r="X317">
        <v>3</v>
      </c>
      <c r="Y317">
        <v>11</v>
      </c>
      <c r="Z317">
        <v>0</v>
      </c>
      <c r="AA317">
        <v>58</v>
      </c>
      <c r="AB317">
        <v>2595</v>
      </c>
      <c r="AC317">
        <v>0</v>
      </c>
      <c r="AD317">
        <v>1</v>
      </c>
      <c r="AE317">
        <v>0</v>
      </c>
      <c r="AF317">
        <v>0</v>
      </c>
      <c r="AG317">
        <v>0</v>
      </c>
      <c r="AH317">
        <v>0</v>
      </c>
      <c r="AI317">
        <v>0</v>
      </c>
      <c r="AJ317">
        <v>1</v>
      </c>
      <c r="AK317">
        <v>0</v>
      </c>
      <c r="AL317">
        <v>0</v>
      </c>
      <c r="AM317" s="3">
        <f>SUM(tbl_Data[[#This Row],[Amt_Wines]:[Amt_GoldProds]])</f>
        <v>1385</v>
      </c>
      <c r="AN317" s="3">
        <v>1133</v>
      </c>
      <c r="AO317">
        <v>0</v>
      </c>
      <c r="AP317" t="str" cm="1">
        <f t="array" ref="AP317">_xlfn.IFS(tbl_Data[[#This Row],[marital_Divorced]]=1,"Divorced",tbl_Data[[#This Row],[marital_Married]]=1,"Married",tbl_Data[[#This Row],[marital_Single]]=1,"Single",tbl_Data[[#This Row],[marital_Together]]=1,"Together",tbl_Data[[#This Row],[marital_Widow]]=1,"Widowed")</f>
        <v>Married</v>
      </c>
      <c r="AQ317" s="3" t="str">
        <f>IF(tbl_Data[[#This Row],[Marital Status]]=tbl_Data[[#Headers],[Single]],tbl_Data[[#This Row],[Amt_Wines]],"")</f>
        <v/>
      </c>
      <c r="AR317" s="3" t="str">
        <f>IF(tbl_Data[[#This Row],[Marital Status]]=tbl_Data[[#Headers],[Together]],tbl_Data[[#This Row],[Amt_Wines]],"")</f>
        <v/>
      </c>
      <c r="AS317" s="3">
        <f>IF(tbl_Data[[#This Row],[Marital Status]]=tbl_Data[[#Headers],[Married]],tbl_Data[[#This Row],[Amt_Wines]],"")</f>
        <v>399</v>
      </c>
      <c r="AT317" s="3" t="str">
        <f>IF(tbl_Data[[#This Row],[Marital Status]]=tbl_Data[[#Headers],[Widow]],tbl_Data[[#This Row],[Amt_Wines]],"")</f>
        <v/>
      </c>
      <c r="AU317" s="3" t="str">
        <f>IF(tbl_Data[[#This Row],[Marital Status]]=tbl_Data[[#Headers],[Divorced]],tbl_Data[[#This Row],[Amt_Wines]],"")</f>
        <v/>
      </c>
    </row>
    <row r="318" spans="1:47" x14ac:dyDescent="0.45">
      <c r="A318" t="s">
        <v>428</v>
      </c>
      <c r="B318" s="3">
        <v>65819</v>
      </c>
      <c r="C318">
        <v>0</v>
      </c>
      <c r="D318">
        <v>0</v>
      </c>
      <c r="E318">
        <f t="shared" si="4"/>
        <v>0</v>
      </c>
      <c r="F318">
        <v>99</v>
      </c>
      <c r="G318" s="3">
        <v>267</v>
      </c>
      <c r="H318" s="3">
        <v>38</v>
      </c>
      <c r="I318" s="3">
        <v>701</v>
      </c>
      <c r="J318" s="3">
        <v>149</v>
      </c>
      <c r="K318" s="3">
        <v>165</v>
      </c>
      <c r="L318" s="3">
        <v>63</v>
      </c>
      <c r="M318">
        <v>1</v>
      </c>
      <c r="N318">
        <v>5</v>
      </c>
      <c r="O318">
        <v>4</v>
      </c>
      <c r="P318">
        <v>10</v>
      </c>
      <c r="Q318">
        <v>3</v>
      </c>
      <c r="R318">
        <v>0</v>
      </c>
      <c r="S318">
        <v>0</v>
      </c>
      <c r="T318">
        <v>0</v>
      </c>
      <c r="U318">
        <v>0</v>
      </c>
      <c r="V318">
        <v>0</v>
      </c>
      <c r="W318">
        <v>0</v>
      </c>
      <c r="X318">
        <v>3</v>
      </c>
      <c r="Y318">
        <v>11</v>
      </c>
      <c r="Z318">
        <v>0</v>
      </c>
      <c r="AA318">
        <v>42</v>
      </c>
      <c r="AB318">
        <v>2736</v>
      </c>
      <c r="AC318">
        <v>0</v>
      </c>
      <c r="AD318">
        <v>1</v>
      </c>
      <c r="AE318">
        <v>0</v>
      </c>
      <c r="AF318">
        <v>0</v>
      </c>
      <c r="AG318">
        <v>0</v>
      </c>
      <c r="AH318">
        <v>0</v>
      </c>
      <c r="AI318">
        <v>0</v>
      </c>
      <c r="AJ318">
        <v>1</v>
      </c>
      <c r="AK318">
        <v>0</v>
      </c>
      <c r="AL318">
        <v>0</v>
      </c>
      <c r="AM318" s="3">
        <f>SUM(tbl_Data[[#This Row],[Amt_Wines]:[Amt_GoldProds]])</f>
        <v>1383</v>
      </c>
      <c r="AN318" s="3">
        <v>1257</v>
      </c>
      <c r="AO318">
        <v>0</v>
      </c>
      <c r="AP318" t="str" cm="1">
        <f t="array" ref="AP318">_xlfn.IFS(tbl_Data[[#This Row],[marital_Divorced]]=1,"Divorced",tbl_Data[[#This Row],[marital_Married]]=1,"Married",tbl_Data[[#This Row],[marital_Single]]=1,"Single",tbl_Data[[#This Row],[marital_Together]]=1,"Together",tbl_Data[[#This Row],[marital_Widow]]=1,"Widowed")</f>
        <v>Married</v>
      </c>
      <c r="AQ318" s="3" t="str">
        <f>IF(tbl_Data[[#This Row],[Marital Status]]=tbl_Data[[#Headers],[Single]],tbl_Data[[#This Row],[Amt_Wines]],"")</f>
        <v/>
      </c>
      <c r="AR318" s="3" t="str">
        <f>IF(tbl_Data[[#This Row],[Marital Status]]=tbl_Data[[#Headers],[Together]],tbl_Data[[#This Row],[Amt_Wines]],"")</f>
        <v/>
      </c>
      <c r="AS318" s="3">
        <f>IF(tbl_Data[[#This Row],[Marital Status]]=tbl_Data[[#Headers],[Married]],tbl_Data[[#This Row],[Amt_Wines]],"")</f>
        <v>267</v>
      </c>
      <c r="AT318" s="3" t="str">
        <f>IF(tbl_Data[[#This Row],[Marital Status]]=tbl_Data[[#Headers],[Widow]],tbl_Data[[#This Row],[Amt_Wines]],"")</f>
        <v/>
      </c>
      <c r="AU318" s="3" t="str">
        <f>IF(tbl_Data[[#This Row],[Marital Status]]=tbl_Data[[#Headers],[Divorced]],tbl_Data[[#This Row],[Amt_Wines]],"")</f>
        <v/>
      </c>
    </row>
    <row r="319" spans="1:47" x14ac:dyDescent="0.45">
      <c r="A319" t="s">
        <v>429</v>
      </c>
      <c r="B319" s="3">
        <v>81795</v>
      </c>
      <c r="C319">
        <v>0</v>
      </c>
      <c r="D319">
        <v>0</v>
      </c>
      <c r="E319">
        <f t="shared" si="4"/>
        <v>0</v>
      </c>
      <c r="F319">
        <v>74</v>
      </c>
      <c r="G319" s="3">
        <v>324</v>
      </c>
      <c r="H319" s="3">
        <v>132</v>
      </c>
      <c r="I319" s="3">
        <v>693</v>
      </c>
      <c r="J319" s="3">
        <v>27</v>
      </c>
      <c r="K319" s="3">
        <v>118</v>
      </c>
      <c r="L319" s="3">
        <v>88</v>
      </c>
      <c r="M319">
        <v>1</v>
      </c>
      <c r="N319">
        <v>4</v>
      </c>
      <c r="O319">
        <v>11</v>
      </c>
      <c r="P319">
        <v>7</v>
      </c>
      <c r="Q319">
        <v>2</v>
      </c>
      <c r="R319">
        <v>0</v>
      </c>
      <c r="S319">
        <v>0</v>
      </c>
      <c r="T319">
        <v>0</v>
      </c>
      <c r="U319">
        <v>0</v>
      </c>
      <c r="V319">
        <v>0</v>
      </c>
      <c r="W319">
        <v>0</v>
      </c>
      <c r="X319">
        <v>3</v>
      </c>
      <c r="Y319">
        <v>11</v>
      </c>
      <c r="Z319">
        <v>0</v>
      </c>
      <c r="AA319">
        <v>68</v>
      </c>
      <c r="AB319">
        <v>2770</v>
      </c>
      <c r="AC319">
        <v>0</v>
      </c>
      <c r="AD319">
        <v>1</v>
      </c>
      <c r="AE319">
        <v>0</v>
      </c>
      <c r="AF319">
        <v>0</v>
      </c>
      <c r="AG319">
        <v>0</v>
      </c>
      <c r="AH319">
        <v>0</v>
      </c>
      <c r="AI319">
        <v>0</v>
      </c>
      <c r="AJ319">
        <v>1</v>
      </c>
      <c r="AK319">
        <v>0</v>
      </c>
      <c r="AL319">
        <v>0</v>
      </c>
      <c r="AM319" s="3">
        <f>SUM(tbl_Data[[#This Row],[Amt_Wines]:[Amt_GoldProds]])</f>
        <v>1382</v>
      </c>
      <c r="AN319" s="3">
        <v>1206</v>
      </c>
      <c r="AO319">
        <v>0</v>
      </c>
      <c r="AP319" t="str" cm="1">
        <f t="array" ref="AP319">_xlfn.IFS(tbl_Data[[#This Row],[marital_Divorced]]=1,"Divorced",tbl_Data[[#This Row],[marital_Married]]=1,"Married",tbl_Data[[#This Row],[marital_Single]]=1,"Single",tbl_Data[[#This Row],[marital_Together]]=1,"Together",tbl_Data[[#This Row],[marital_Widow]]=1,"Widowed")</f>
        <v>Married</v>
      </c>
      <c r="AQ319" s="3" t="str">
        <f>IF(tbl_Data[[#This Row],[Marital Status]]=tbl_Data[[#Headers],[Single]],tbl_Data[[#This Row],[Amt_Wines]],"")</f>
        <v/>
      </c>
      <c r="AR319" s="3" t="str">
        <f>IF(tbl_Data[[#This Row],[Marital Status]]=tbl_Data[[#Headers],[Together]],tbl_Data[[#This Row],[Amt_Wines]],"")</f>
        <v/>
      </c>
      <c r="AS319" s="3">
        <f>IF(tbl_Data[[#This Row],[Marital Status]]=tbl_Data[[#Headers],[Married]],tbl_Data[[#This Row],[Amt_Wines]],"")</f>
        <v>324</v>
      </c>
      <c r="AT319" s="3" t="str">
        <f>IF(tbl_Data[[#This Row],[Marital Status]]=tbl_Data[[#Headers],[Widow]],tbl_Data[[#This Row],[Amt_Wines]],"")</f>
        <v/>
      </c>
      <c r="AU319" s="3" t="str">
        <f>IF(tbl_Data[[#This Row],[Marital Status]]=tbl_Data[[#Headers],[Divorced]],tbl_Data[[#This Row],[Amt_Wines]],"")</f>
        <v/>
      </c>
    </row>
    <row r="320" spans="1:47" x14ac:dyDescent="0.45">
      <c r="A320" t="s">
        <v>432</v>
      </c>
      <c r="B320" s="3">
        <v>80395</v>
      </c>
      <c r="C320">
        <v>0</v>
      </c>
      <c r="D320">
        <v>0</v>
      </c>
      <c r="E320">
        <f t="shared" si="4"/>
        <v>0</v>
      </c>
      <c r="F320">
        <v>62</v>
      </c>
      <c r="G320" s="3">
        <v>445</v>
      </c>
      <c r="H320" s="3">
        <v>25</v>
      </c>
      <c r="I320" s="3">
        <v>706</v>
      </c>
      <c r="J320" s="3">
        <v>80</v>
      </c>
      <c r="K320" s="3">
        <v>76</v>
      </c>
      <c r="L320" s="3">
        <v>48</v>
      </c>
      <c r="M320">
        <v>1</v>
      </c>
      <c r="N320">
        <v>6</v>
      </c>
      <c r="O320">
        <v>5</v>
      </c>
      <c r="P320">
        <v>12</v>
      </c>
      <c r="Q320">
        <v>2</v>
      </c>
      <c r="R320">
        <v>0</v>
      </c>
      <c r="S320">
        <v>0</v>
      </c>
      <c r="T320">
        <v>0</v>
      </c>
      <c r="U320">
        <v>1</v>
      </c>
      <c r="V320">
        <v>0</v>
      </c>
      <c r="W320">
        <v>0</v>
      </c>
      <c r="X320">
        <v>3</v>
      </c>
      <c r="Y320">
        <v>11</v>
      </c>
      <c r="Z320">
        <v>0</v>
      </c>
      <c r="AA320">
        <v>65</v>
      </c>
      <c r="AB320">
        <v>2377</v>
      </c>
      <c r="AC320">
        <v>0</v>
      </c>
      <c r="AD320">
        <v>1</v>
      </c>
      <c r="AE320">
        <v>0</v>
      </c>
      <c r="AF320">
        <v>0</v>
      </c>
      <c r="AG320">
        <v>0</v>
      </c>
      <c r="AH320">
        <v>0</v>
      </c>
      <c r="AI320">
        <v>0</v>
      </c>
      <c r="AJ320">
        <v>1</v>
      </c>
      <c r="AK320">
        <v>0</v>
      </c>
      <c r="AL320">
        <v>0</v>
      </c>
      <c r="AM320" s="3">
        <f>SUM(tbl_Data[[#This Row],[Amt_Wines]:[Amt_GoldProds]])</f>
        <v>1380</v>
      </c>
      <c r="AN320" s="3">
        <v>1284</v>
      </c>
      <c r="AO320">
        <v>1</v>
      </c>
      <c r="AP320" t="str" cm="1">
        <f t="array" ref="AP320">_xlfn.IFS(tbl_Data[[#This Row],[marital_Divorced]]=1,"Divorced",tbl_Data[[#This Row],[marital_Married]]=1,"Married",tbl_Data[[#This Row],[marital_Single]]=1,"Single",tbl_Data[[#This Row],[marital_Together]]=1,"Together",tbl_Data[[#This Row],[marital_Widow]]=1,"Widowed")</f>
        <v>Married</v>
      </c>
      <c r="AQ320" s="3" t="str">
        <f>IF(tbl_Data[[#This Row],[Marital Status]]=tbl_Data[[#Headers],[Single]],tbl_Data[[#This Row],[Amt_Wines]],"")</f>
        <v/>
      </c>
      <c r="AR320" s="3" t="str">
        <f>IF(tbl_Data[[#This Row],[Marital Status]]=tbl_Data[[#Headers],[Together]],tbl_Data[[#This Row],[Amt_Wines]],"")</f>
        <v/>
      </c>
      <c r="AS320" s="3">
        <f>IF(tbl_Data[[#This Row],[Marital Status]]=tbl_Data[[#Headers],[Married]],tbl_Data[[#This Row],[Amt_Wines]],"")</f>
        <v>445</v>
      </c>
      <c r="AT320" s="3" t="str">
        <f>IF(tbl_Data[[#This Row],[Marital Status]]=tbl_Data[[#Headers],[Widow]],tbl_Data[[#This Row],[Amt_Wines]],"")</f>
        <v/>
      </c>
      <c r="AU320" s="3" t="str">
        <f>IF(tbl_Data[[#This Row],[Marital Status]]=tbl_Data[[#Headers],[Divorced]],tbl_Data[[#This Row],[Amt_Wines]],"")</f>
        <v/>
      </c>
    </row>
    <row r="321" spans="1:47" x14ac:dyDescent="0.45">
      <c r="A321" t="s">
        <v>436</v>
      </c>
      <c r="B321" s="3">
        <v>76068</v>
      </c>
      <c r="C321">
        <v>0</v>
      </c>
      <c r="D321">
        <v>1</v>
      </c>
      <c r="E321">
        <f t="shared" si="4"/>
        <v>1</v>
      </c>
      <c r="F321">
        <v>67</v>
      </c>
      <c r="G321" s="3">
        <v>1115</v>
      </c>
      <c r="H321" s="3">
        <v>12</v>
      </c>
      <c r="I321" s="3">
        <v>128</v>
      </c>
      <c r="J321" s="3">
        <v>33</v>
      </c>
      <c r="K321" s="3">
        <v>12</v>
      </c>
      <c r="L321" s="3">
        <v>76</v>
      </c>
      <c r="M321">
        <v>1</v>
      </c>
      <c r="N321">
        <v>2</v>
      </c>
      <c r="O321">
        <v>3</v>
      </c>
      <c r="P321">
        <v>4</v>
      </c>
      <c r="Q321">
        <v>6</v>
      </c>
      <c r="R321">
        <v>0</v>
      </c>
      <c r="S321">
        <v>1</v>
      </c>
      <c r="T321">
        <v>0</v>
      </c>
      <c r="U321">
        <v>0</v>
      </c>
      <c r="V321">
        <v>1</v>
      </c>
      <c r="W321">
        <v>0</v>
      </c>
      <c r="X321">
        <v>3</v>
      </c>
      <c r="Y321">
        <v>11</v>
      </c>
      <c r="Z321">
        <v>0</v>
      </c>
      <c r="AA321">
        <v>45</v>
      </c>
      <c r="AB321">
        <v>2736</v>
      </c>
      <c r="AC321">
        <v>0</v>
      </c>
      <c r="AD321">
        <v>1</v>
      </c>
      <c r="AE321">
        <v>0</v>
      </c>
      <c r="AF321">
        <v>0</v>
      </c>
      <c r="AG321">
        <v>0</v>
      </c>
      <c r="AH321">
        <v>0</v>
      </c>
      <c r="AI321">
        <v>0</v>
      </c>
      <c r="AJ321">
        <v>1</v>
      </c>
      <c r="AK321">
        <v>0</v>
      </c>
      <c r="AL321">
        <v>0</v>
      </c>
      <c r="AM321" s="3">
        <f>SUM(tbl_Data[[#This Row],[Amt_Wines]:[Amt_GoldProds]])</f>
        <v>1376</v>
      </c>
      <c r="AN321" s="3">
        <v>1224</v>
      </c>
      <c r="AO321">
        <v>2</v>
      </c>
      <c r="AP321" t="str" cm="1">
        <f t="array" ref="AP321">_xlfn.IFS(tbl_Data[[#This Row],[marital_Divorced]]=1,"Divorced",tbl_Data[[#This Row],[marital_Married]]=1,"Married",tbl_Data[[#This Row],[marital_Single]]=1,"Single",tbl_Data[[#This Row],[marital_Together]]=1,"Together",tbl_Data[[#This Row],[marital_Widow]]=1,"Widowed")</f>
        <v>Married</v>
      </c>
      <c r="AQ321" s="3" t="str">
        <f>IF(tbl_Data[[#This Row],[Marital Status]]=tbl_Data[[#Headers],[Single]],tbl_Data[[#This Row],[Amt_Wines]],"")</f>
        <v/>
      </c>
      <c r="AR321" s="3" t="str">
        <f>IF(tbl_Data[[#This Row],[Marital Status]]=tbl_Data[[#Headers],[Together]],tbl_Data[[#This Row],[Amt_Wines]],"")</f>
        <v/>
      </c>
      <c r="AS321" s="3">
        <f>IF(tbl_Data[[#This Row],[Marital Status]]=tbl_Data[[#Headers],[Married]],tbl_Data[[#This Row],[Amt_Wines]],"")</f>
        <v>1115</v>
      </c>
      <c r="AT321" s="3" t="str">
        <f>IF(tbl_Data[[#This Row],[Marital Status]]=tbl_Data[[#Headers],[Widow]],tbl_Data[[#This Row],[Amt_Wines]],"")</f>
        <v/>
      </c>
      <c r="AU321" s="3" t="str">
        <f>IF(tbl_Data[[#This Row],[Marital Status]]=tbl_Data[[#Headers],[Divorced]],tbl_Data[[#This Row],[Amt_Wines]],"")</f>
        <v/>
      </c>
    </row>
    <row r="322" spans="1:47" x14ac:dyDescent="0.45">
      <c r="A322" t="s">
        <v>442</v>
      </c>
      <c r="B322" s="3">
        <v>79410</v>
      </c>
      <c r="C322">
        <v>0</v>
      </c>
      <c r="D322">
        <v>0</v>
      </c>
      <c r="E322">
        <f t="shared" ref="E322:E385" si="5">SUM(_xlfn.SINGLE(Kidhome),_xlfn.SINGLE(Teenhome))</f>
        <v>0</v>
      </c>
      <c r="F322">
        <v>19</v>
      </c>
      <c r="G322" s="3">
        <v>658</v>
      </c>
      <c r="H322" s="3">
        <v>80</v>
      </c>
      <c r="I322" s="3">
        <v>483</v>
      </c>
      <c r="J322" s="3">
        <v>123</v>
      </c>
      <c r="K322" s="3">
        <v>13</v>
      </c>
      <c r="L322" s="3">
        <v>13</v>
      </c>
      <c r="M322">
        <v>1</v>
      </c>
      <c r="N322">
        <v>3</v>
      </c>
      <c r="O322">
        <v>2</v>
      </c>
      <c r="P322">
        <v>5</v>
      </c>
      <c r="Q322">
        <v>1</v>
      </c>
      <c r="R322">
        <v>0</v>
      </c>
      <c r="S322">
        <v>0</v>
      </c>
      <c r="T322">
        <v>0</v>
      </c>
      <c r="U322">
        <v>0</v>
      </c>
      <c r="V322">
        <v>0</v>
      </c>
      <c r="W322">
        <v>0</v>
      </c>
      <c r="X322">
        <v>3</v>
      </c>
      <c r="Y322">
        <v>11</v>
      </c>
      <c r="Z322">
        <v>0</v>
      </c>
      <c r="AA322">
        <v>59</v>
      </c>
      <c r="AB322">
        <v>2190</v>
      </c>
      <c r="AC322">
        <v>0</v>
      </c>
      <c r="AD322">
        <v>1</v>
      </c>
      <c r="AE322">
        <v>0</v>
      </c>
      <c r="AF322">
        <v>0</v>
      </c>
      <c r="AG322">
        <v>0</v>
      </c>
      <c r="AH322">
        <v>0</v>
      </c>
      <c r="AI322">
        <v>0</v>
      </c>
      <c r="AJ322">
        <v>1</v>
      </c>
      <c r="AK322">
        <v>0</v>
      </c>
      <c r="AL322">
        <v>0</v>
      </c>
      <c r="AM322" s="3">
        <f>SUM(tbl_Data[[#This Row],[Amt_Wines]:[Amt_GoldProds]])</f>
        <v>1370</v>
      </c>
      <c r="AN322" s="3">
        <v>1344</v>
      </c>
      <c r="AO322">
        <v>0</v>
      </c>
      <c r="AP322" t="str" cm="1">
        <f t="array" ref="AP322">_xlfn.IFS(tbl_Data[[#This Row],[marital_Divorced]]=1,"Divorced",tbl_Data[[#This Row],[marital_Married]]=1,"Married",tbl_Data[[#This Row],[marital_Single]]=1,"Single",tbl_Data[[#This Row],[marital_Together]]=1,"Together",tbl_Data[[#This Row],[marital_Widow]]=1,"Widowed")</f>
        <v>Married</v>
      </c>
      <c r="AQ322" s="3" t="str">
        <f>IF(tbl_Data[[#This Row],[Marital Status]]=tbl_Data[[#Headers],[Single]],tbl_Data[[#This Row],[Amt_Wines]],"")</f>
        <v/>
      </c>
      <c r="AR322" s="3" t="str">
        <f>IF(tbl_Data[[#This Row],[Marital Status]]=tbl_Data[[#Headers],[Together]],tbl_Data[[#This Row],[Amt_Wines]],"")</f>
        <v/>
      </c>
      <c r="AS322" s="3">
        <f>IF(tbl_Data[[#This Row],[Marital Status]]=tbl_Data[[#Headers],[Married]],tbl_Data[[#This Row],[Amt_Wines]],"")</f>
        <v>658</v>
      </c>
      <c r="AT322" s="3" t="str">
        <f>IF(tbl_Data[[#This Row],[Marital Status]]=tbl_Data[[#Headers],[Widow]],tbl_Data[[#This Row],[Amt_Wines]],"")</f>
        <v/>
      </c>
      <c r="AU322" s="3" t="str">
        <f>IF(tbl_Data[[#This Row],[Marital Status]]=tbl_Data[[#Headers],[Divorced]],tbl_Data[[#This Row],[Amt_Wines]],"")</f>
        <v/>
      </c>
    </row>
    <row r="323" spans="1:47" x14ac:dyDescent="0.45">
      <c r="A323" t="s">
        <v>444</v>
      </c>
      <c r="B323" s="3">
        <v>68487</v>
      </c>
      <c r="C323">
        <v>0</v>
      </c>
      <c r="D323">
        <v>0</v>
      </c>
      <c r="E323">
        <f t="shared" si="5"/>
        <v>0</v>
      </c>
      <c r="F323">
        <v>48</v>
      </c>
      <c r="G323" s="3">
        <v>758</v>
      </c>
      <c r="H323" s="3">
        <v>12</v>
      </c>
      <c r="I323" s="3">
        <v>385</v>
      </c>
      <c r="J323" s="3">
        <v>33</v>
      </c>
      <c r="K323" s="3">
        <v>89</v>
      </c>
      <c r="L323" s="3">
        <v>89</v>
      </c>
      <c r="M323">
        <v>1</v>
      </c>
      <c r="N323">
        <v>9</v>
      </c>
      <c r="O323">
        <v>7</v>
      </c>
      <c r="P323">
        <v>13</v>
      </c>
      <c r="Q323">
        <v>4</v>
      </c>
      <c r="R323">
        <v>0</v>
      </c>
      <c r="S323">
        <v>0</v>
      </c>
      <c r="T323">
        <v>0</v>
      </c>
      <c r="U323">
        <v>0</v>
      </c>
      <c r="V323">
        <v>0</v>
      </c>
      <c r="W323">
        <v>0</v>
      </c>
      <c r="X323">
        <v>3</v>
      </c>
      <c r="Y323">
        <v>11</v>
      </c>
      <c r="Z323">
        <v>0</v>
      </c>
      <c r="AA323">
        <v>32</v>
      </c>
      <c r="AB323">
        <v>2691</v>
      </c>
      <c r="AC323">
        <v>0</v>
      </c>
      <c r="AD323">
        <v>1</v>
      </c>
      <c r="AE323">
        <v>0</v>
      </c>
      <c r="AF323">
        <v>0</v>
      </c>
      <c r="AG323">
        <v>0</v>
      </c>
      <c r="AH323">
        <v>0</v>
      </c>
      <c r="AI323">
        <v>0</v>
      </c>
      <c r="AJ323">
        <v>1</v>
      </c>
      <c r="AK323">
        <v>0</v>
      </c>
      <c r="AL323">
        <v>0</v>
      </c>
      <c r="AM323" s="3">
        <f>SUM(tbl_Data[[#This Row],[Amt_Wines]:[Amt_GoldProds]])</f>
        <v>1366</v>
      </c>
      <c r="AN323" s="3">
        <v>1188</v>
      </c>
      <c r="AO323">
        <v>0</v>
      </c>
      <c r="AP323" t="str" cm="1">
        <f t="array" ref="AP323">_xlfn.IFS(tbl_Data[[#This Row],[marital_Divorced]]=1,"Divorced",tbl_Data[[#This Row],[marital_Married]]=1,"Married",tbl_Data[[#This Row],[marital_Single]]=1,"Single",tbl_Data[[#This Row],[marital_Together]]=1,"Together",tbl_Data[[#This Row],[marital_Widow]]=1,"Widowed")</f>
        <v>Married</v>
      </c>
      <c r="AQ323" s="3" t="str">
        <f>IF(tbl_Data[[#This Row],[Marital Status]]=tbl_Data[[#Headers],[Single]],tbl_Data[[#This Row],[Amt_Wines]],"")</f>
        <v/>
      </c>
      <c r="AR323" s="3" t="str">
        <f>IF(tbl_Data[[#This Row],[Marital Status]]=tbl_Data[[#Headers],[Together]],tbl_Data[[#This Row],[Amt_Wines]],"")</f>
        <v/>
      </c>
      <c r="AS323" s="3">
        <f>IF(tbl_Data[[#This Row],[Marital Status]]=tbl_Data[[#Headers],[Married]],tbl_Data[[#This Row],[Amt_Wines]],"")</f>
        <v>758</v>
      </c>
      <c r="AT323" s="3" t="str">
        <f>IF(tbl_Data[[#This Row],[Marital Status]]=tbl_Data[[#Headers],[Widow]],tbl_Data[[#This Row],[Amt_Wines]],"")</f>
        <v/>
      </c>
      <c r="AU323" s="3" t="str">
        <f>IF(tbl_Data[[#This Row],[Marital Status]]=tbl_Data[[#Headers],[Divorced]],tbl_Data[[#This Row],[Amt_Wines]],"")</f>
        <v/>
      </c>
    </row>
    <row r="324" spans="1:47" x14ac:dyDescent="0.45">
      <c r="A324" t="s">
        <v>445</v>
      </c>
      <c r="B324" s="3">
        <v>79593</v>
      </c>
      <c r="C324">
        <v>0</v>
      </c>
      <c r="D324">
        <v>0</v>
      </c>
      <c r="E324">
        <f t="shared" si="5"/>
        <v>0</v>
      </c>
      <c r="F324">
        <v>70</v>
      </c>
      <c r="G324" s="3">
        <v>350</v>
      </c>
      <c r="H324" s="3">
        <v>60</v>
      </c>
      <c r="I324" s="3">
        <v>568</v>
      </c>
      <c r="J324" s="3">
        <v>110</v>
      </c>
      <c r="K324" s="3">
        <v>133</v>
      </c>
      <c r="L324" s="3">
        <v>145</v>
      </c>
      <c r="M324">
        <v>1</v>
      </c>
      <c r="N324">
        <v>5</v>
      </c>
      <c r="O324">
        <v>6</v>
      </c>
      <c r="P324">
        <v>7</v>
      </c>
      <c r="Q324">
        <v>2</v>
      </c>
      <c r="R324">
        <v>0</v>
      </c>
      <c r="S324">
        <v>0</v>
      </c>
      <c r="T324">
        <v>1</v>
      </c>
      <c r="U324">
        <v>0</v>
      </c>
      <c r="V324">
        <v>0</v>
      </c>
      <c r="W324">
        <v>0</v>
      </c>
      <c r="X324">
        <v>3</v>
      </c>
      <c r="Y324">
        <v>11</v>
      </c>
      <c r="Z324">
        <v>0</v>
      </c>
      <c r="AA324">
        <v>47</v>
      </c>
      <c r="AB324">
        <v>2207</v>
      </c>
      <c r="AC324">
        <v>0</v>
      </c>
      <c r="AD324">
        <v>1</v>
      </c>
      <c r="AE324">
        <v>0</v>
      </c>
      <c r="AF324">
        <v>0</v>
      </c>
      <c r="AG324">
        <v>0</v>
      </c>
      <c r="AH324">
        <v>0</v>
      </c>
      <c r="AI324">
        <v>0</v>
      </c>
      <c r="AJ324">
        <v>1</v>
      </c>
      <c r="AK324">
        <v>0</v>
      </c>
      <c r="AL324">
        <v>0</v>
      </c>
      <c r="AM324" s="3">
        <f>SUM(tbl_Data[[#This Row],[Amt_Wines]:[Amt_GoldProds]])</f>
        <v>1366</v>
      </c>
      <c r="AN324" s="3">
        <v>1076</v>
      </c>
      <c r="AO324">
        <v>1</v>
      </c>
      <c r="AP324" t="str" cm="1">
        <f t="array" ref="AP324">_xlfn.IFS(tbl_Data[[#This Row],[marital_Divorced]]=1,"Divorced",tbl_Data[[#This Row],[marital_Married]]=1,"Married",tbl_Data[[#This Row],[marital_Single]]=1,"Single",tbl_Data[[#This Row],[marital_Together]]=1,"Together",tbl_Data[[#This Row],[marital_Widow]]=1,"Widowed")</f>
        <v>Married</v>
      </c>
      <c r="AQ324" s="3" t="str">
        <f>IF(tbl_Data[[#This Row],[Marital Status]]=tbl_Data[[#Headers],[Single]],tbl_Data[[#This Row],[Amt_Wines]],"")</f>
        <v/>
      </c>
      <c r="AR324" s="3" t="str">
        <f>IF(tbl_Data[[#This Row],[Marital Status]]=tbl_Data[[#Headers],[Together]],tbl_Data[[#This Row],[Amt_Wines]],"")</f>
        <v/>
      </c>
      <c r="AS324" s="3">
        <f>IF(tbl_Data[[#This Row],[Marital Status]]=tbl_Data[[#Headers],[Married]],tbl_Data[[#This Row],[Amt_Wines]],"")</f>
        <v>350</v>
      </c>
      <c r="AT324" s="3" t="str">
        <f>IF(tbl_Data[[#This Row],[Marital Status]]=tbl_Data[[#Headers],[Widow]],tbl_Data[[#This Row],[Amt_Wines]],"")</f>
        <v/>
      </c>
      <c r="AU324" s="3" t="str">
        <f>IF(tbl_Data[[#This Row],[Marital Status]]=tbl_Data[[#Headers],[Divorced]],tbl_Data[[#This Row],[Amt_Wines]],"")</f>
        <v/>
      </c>
    </row>
    <row r="325" spans="1:47" x14ac:dyDescent="0.45">
      <c r="A325" t="s">
        <v>448</v>
      </c>
      <c r="B325" s="3">
        <v>70924</v>
      </c>
      <c r="C325">
        <v>0</v>
      </c>
      <c r="D325">
        <v>0</v>
      </c>
      <c r="E325">
        <f t="shared" si="5"/>
        <v>0</v>
      </c>
      <c r="F325">
        <v>41</v>
      </c>
      <c r="G325" s="3">
        <v>635</v>
      </c>
      <c r="H325" s="3">
        <v>114</v>
      </c>
      <c r="I325" s="3">
        <v>254</v>
      </c>
      <c r="J325" s="3">
        <v>132</v>
      </c>
      <c r="K325" s="3">
        <v>152</v>
      </c>
      <c r="L325" s="3">
        <v>76</v>
      </c>
      <c r="M325">
        <v>1</v>
      </c>
      <c r="N325">
        <v>6</v>
      </c>
      <c r="O325">
        <v>6</v>
      </c>
      <c r="P325">
        <v>7</v>
      </c>
      <c r="Q325">
        <v>3</v>
      </c>
      <c r="R325">
        <v>0</v>
      </c>
      <c r="S325">
        <v>0</v>
      </c>
      <c r="T325">
        <v>1</v>
      </c>
      <c r="U325">
        <v>0</v>
      </c>
      <c r="V325">
        <v>0</v>
      </c>
      <c r="W325">
        <v>0</v>
      </c>
      <c r="X325">
        <v>3</v>
      </c>
      <c r="Y325">
        <v>11</v>
      </c>
      <c r="Z325">
        <v>0</v>
      </c>
      <c r="AA325">
        <v>55</v>
      </c>
      <c r="AB325">
        <v>2242</v>
      </c>
      <c r="AC325">
        <v>0</v>
      </c>
      <c r="AD325">
        <v>1</v>
      </c>
      <c r="AE325">
        <v>0</v>
      </c>
      <c r="AF325">
        <v>0</v>
      </c>
      <c r="AG325">
        <v>0</v>
      </c>
      <c r="AH325">
        <v>1</v>
      </c>
      <c r="AI325">
        <v>0</v>
      </c>
      <c r="AJ325">
        <v>0</v>
      </c>
      <c r="AK325">
        <v>0</v>
      </c>
      <c r="AL325">
        <v>0</v>
      </c>
      <c r="AM325" s="3">
        <f>SUM(tbl_Data[[#This Row],[Amt_Wines]:[Amt_GoldProds]])</f>
        <v>1363</v>
      </c>
      <c r="AN325" s="3">
        <v>1211</v>
      </c>
      <c r="AO325">
        <v>1</v>
      </c>
      <c r="AP325" t="str" cm="1">
        <f t="array" ref="AP325">_xlfn.IFS(tbl_Data[[#This Row],[marital_Divorced]]=1,"Divorced",tbl_Data[[#This Row],[marital_Married]]=1,"Married",tbl_Data[[#This Row],[marital_Single]]=1,"Single",tbl_Data[[#This Row],[marital_Together]]=1,"Together",tbl_Data[[#This Row],[marital_Widow]]=1,"Widowed")</f>
        <v>Married</v>
      </c>
      <c r="AQ325" s="3" t="str">
        <f>IF(tbl_Data[[#This Row],[Marital Status]]=tbl_Data[[#Headers],[Single]],tbl_Data[[#This Row],[Amt_Wines]],"")</f>
        <v/>
      </c>
      <c r="AR325" s="3" t="str">
        <f>IF(tbl_Data[[#This Row],[Marital Status]]=tbl_Data[[#Headers],[Together]],tbl_Data[[#This Row],[Amt_Wines]],"")</f>
        <v/>
      </c>
      <c r="AS325" s="3">
        <f>IF(tbl_Data[[#This Row],[Marital Status]]=tbl_Data[[#Headers],[Married]],tbl_Data[[#This Row],[Amt_Wines]],"")</f>
        <v>635</v>
      </c>
      <c r="AT325" s="3" t="str">
        <f>IF(tbl_Data[[#This Row],[Marital Status]]=tbl_Data[[#Headers],[Widow]],tbl_Data[[#This Row],[Amt_Wines]],"")</f>
        <v/>
      </c>
      <c r="AU325" s="3" t="str">
        <f>IF(tbl_Data[[#This Row],[Marital Status]]=tbl_Data[[#Headers],[Divorced]],tbl_Data[[#This Row],[Amt_Wines]],"")</f>
        <v/>
      </c>
    </row>
    <row r="326" spans="1:47" x14ac:dyDescent="0.45">
      <c r="A326" t="s">
        <v>450</v>
      </c>
      <c r="B326" s="3">
        <v>79530</v>
      </c>
      <c r="C326">
        <v>0</v>
      </c>
      <c r="D326">
        <v>0</v>
      </c>
      <c r="E326">
        <f t="shared" si="5"/>
        <v>0</v>
      </c>
      <c r="F326">
        <v>64</v>
      </c>
      <c r="G326" s="3">
        <v>333</v>
      </c>
      <c r="H326" s="3">
        <v>0</v>
      </c>
      <c r="I326" s="3">
        <v>815</v>
      </c>
      <c r="J326" s="3">
        <v>129</v>
      </c>
      <c r="K326" s="3">
        <v>42</v>
      </c>
      <c r="L326" s="3">
        <v>29</v>
      </c>
      <c r="M326">
        <v>1</v>
      </c>
      <c r="N326">
        <v>4</v>
      </c>
      <c r="O326">
        <v>10</v>
      </c>
      <c r="P326">
        <v>11</v>
      </c>
      <c r="Q326">
        <v>2</v>
      </c>
      <c r="R326">
        <v>0</v>
      </c>
      <c r="S326">
        <v>0</v>
      </c>
      <c r="T326">
        <v>0</v>
      </c>
      <c r="U326">
        <v>0</v>
      </c>
      <c r="V326">
        <v>0</v>
      </c>
      <c r="W326">
        <v>0</v>
      </c>
      <c r="X326">
        <v>3</v>
      </c>
      <c r="Y326">
        <v>11</v>
      </c>
      <c r="Z326">
        <v>0</v>
      </c>
      <c r="AA326">
        <v>60</v>
      </c>
      <c r="AB326">
        <v>2567</v>
      </c>
      <c r="AC326">
        <v>0</v>
      </c>
      <c r="AD326">
        <v>1</v>
      </c>
      <c r="AE326">
        <v>0</v>
      </c>
      <c r="AF326">
        <v>0</v>
      </c>
      <c r="AG326">
        <v>0</v>
      </c>
      <c r="AH326">
        <v>0</v>
      </c>
      <c r="AI326">
        <v>0</v>
      </c>
      <c r="AJ326">
        <v>1</v>
      </c>
      <c r="AK326">
        <v>0</v>
      </c>
      <c r="AL326">
        <v>0</v>
      </c>
      <c r="AM326" s="3">
        <f>SUM(tbl_Data[[#This Row],[Amt_Wines]:[Amt_GoldProds]])</f>
        <v>1348</v>
      </c>
      <c r="AN326" s="3">
        <v>1290</v>
      </c>
      <c r="AO326">
        <v>0</v>
      </c>
      <c r="AP326" t="str" cm="1">
        <f t="array" ref="AP326">_xlfn.IFS(tbl_Data[[#This Row],[marital_Divorced]]=1,"Divorced",tbl_Data[[#This Row],[marital_Married]]=1,"Married",tbl_Data[[#This Row],[marital_Single]]=1,"Single",tbl_Data[[#This Row],[marital_Together]]=1,"Together",tbl_Data[[#This Row],[marital_Widow]]=1,"Widowed")</f>
        <v>Married</v>
      </c>
      <c r="AQ326" s="3" t="str">
        <f>IF(tbl_Data[[#This Row],[Marital Status]]=tbl_Data[[#Headers],[Single]],tbl_Data[[#This Row],[Amt_Wines]],"")</f>
        <v/>
      </c>
      <c r="AR326" s="3" t="str">
        <f>IF(tbl_Data[[#This Row],[Marital Status]]=tbl_Data[[#Headers],[Together]],tbl_Data[[#This Row],[Amt_Wines]],"")</f>
        <v/>
      </c>
      <c r="AS326" s="3">
        <f>IF(tbl_Data[[#This Row],[Marital Status]]=tbl_Data[[#Headers],[Married]],tbl_Data[[#This Row],[Amt_Wines]],"")</f>
        <v>333</v>
      </c>
      <c r="AT326" s="3" t="str">
        <f>IF(tbl_Data[[#This Row],[Marital Status]]=tbl_Data[[#Headers],[Widow]],tbl_Data[[#This Row],[Amt_Wines]],"")</f>
        <v/>
      </c>
      <c r="AU326" s="3" t="str">
        <f>IF(tbl_Data[[#This Row],[Marital Status]]=tbl_Data[[#Headers],[Divorced]],tbl_Data[[#This Row],[Amt_Wines]],"")</f>
        <v/>
      </c>
    </row>
    <row r="327" spans="1:47" x14ac:dyDescent="0.45">
      <c r="A327" t="s">
        <v>453</v>
      </c>
      <c r="B327" s="3">
        <v>61223</v>
      </c>
      <c r="C327">
        <v>0</v>
      </c>
      <c r="D327">
        <v>1</v>
      </c>
      <c r="E327">
        <f t="shared" si="5"/>
        <v>1</v>
      </c>
      <c r="F327">
        <v>46</v>
      </c>
      <c r="G327" s="3">
        <v>709</v>
      </c>
      <c r="H327" s="3">
        <v>43</v>
      </c>
      <c r="I327" s="3">
        <v>182</v>
      </c>
      <c r="J327" s="3">
        <v>42</v>
      </c>
      <c r="K327" s="3">
        <v>118</v>
      </c>
      <c r="L327" s="3">
        <v>247</v>
      </c>
      <c r="M327">
        <v>2</v>
      </c>
      <c r="N327">
        <v>9</v>
      </c>
      <c r="O327">
        <v>3</v>
      </c>
      <c r="P327">
        <v>4</v>
      </c>
      <c r="Q327">
        <v>5</v>
      </c>
      <c r="R327">
        <v>0</v>
      </c>
      <c r="S327">
        <v>0</v>
      </c>
      <c r="T327">
        <v>0</v>
      </c>
      <c r="U327">
        <v>0</v>
      </c>
      <c r="V327">
        <v>0</v>
      </c>
      <c r="W327">
        <v>0</v>
      </c>
      <c r="X327">
        <v>3</v>
      </c>
      <c r="Y327">
        <v>11</v>
      </c>
      <c r="Z327">
        <v>0</v>
      </c>
      <c r="AA327">
        <v>53</v>
      </c>
      <c r="AB327">
        <v>2540</v>
      </c>
      <c r="AC327">
        <v>0</v>
      </c>
      <c r="AD327">
        <v>1</v>
      </c>
      <c r="AE327">
        <v>0</v>
      </c>
      <c r="AF327">
        <v>0</v>
      </c>
      <c r="AG327">
        <v>0</v>
      </c>
      <c r="AH327">
        <v>0</v>
      </c>
      <c r="AI327">
        <v>0</v>
      </c>
      <c r="AJ327">
        <v>1</v>
      </c>
      <c r="AK327">
        <v>0</v>
      </c>
      <c r="AL327">
        <v>0</v>
      </c>
      <c r="AM327" s="3">
        <f>SUM(tbl_Data[[#This Row],[Amt_Wines]:[Amt_GoldProds]])</f>
        <v>1341</v>
      </c>
      <c r="AN327" s="3">
        <v>847</v>
      </c>
      <c r="AO327">
        <v>0</v>
      </c>
      <c r="AP327" t="str" cm="1">
        <f t="array" ref="AP327">_xlfn.IFS(tbl_Data[[#This Row],[marital_Divorced]]=1,"Divorced",tbl_Data[[#This Row],[marital_Married]]=1,"Married",tbl_Data[[#This Row],[marital_Single]]=1,"Single",tbl_Data[[#This Row],[marital_Together]]=1,"Together",tbl_Data[[#This Row],[marital_Widow]]=1,"Widowed")</f>
        <v>Married</v>
      </c>
      <c r="AQ327" s="3" t="str">
        <f>IF(tbl_Data[[#This Row],[Marital Status]]=tbl_Data[[#Headers],[Single]],tbl_Data[[#This Row],[Amt_Wines]],"")</f>
        <v/>
      </c>
      <c r="AR327" s="3" t="str">
        <f>IF(tbl_Data[[#This Row],[Marital Status]]=tbl_Data[[#Headers],[Together]],tbl_Data[[#This Row],[Amt_Wines]],"")</f>
        <v/>
      </c>
      <c r="AS327" s="3">
        <f>IF(tbl_Data[[#This Row],[Marital Status]]=tbl_Data[[#Headers],[Married]],tbl_Data[[#This Row],[Amt_Wines]],"")</f>
        <v>709</v>
      </c>
      <c r="AT327" s="3" t="str">
        <f>IF(tbl_Data[[#This Row],[Marital Status]]=tbl_Data[[#Headers],[Widow]],tbl_Data[[#This Row],[Amt_Wines]],"")</f>
        <v/>
      </c>
      <c r="AU327" s="3" t="str">
        <f>IF(tbl_Data[[#This Row],[Marital Status]]=tbl_Data[[#Headers],[Divorced]],tbl_Data[[#This Row],[Amt_Wines]],"")</f>
        <v/>
      </c>
    </row>
    <row r="328" spans="1:47" x14ac:dyDescent="0.45">
      <c r="A328" t="s">
        <v>454</v>
      </c>
      <c r="B328" s="3">
        <v>64590</v>
      </c>
      <c r="C328">
        <v>0</v>
      </c>
      <c r="D328">
        <v>0</v>
      </c>
      <c r="E328">
        <f t="shared" si="5"/>
        <v>0</v>
      </c>
      <c r="F328">
        <v>98</v>
      </c>
      <c r="G328" s="3">
        <v>920</v>
      </c>
      <c r="H328" s="3">
        <v>138</v>
      </c>
      <c r="I328" s="3">
        <v>168</v>
      </c>
      <c r="J328" s="3">
        <v>36</v>
      </c>
      <c r="K328" s="3">
        <v>46</v>
      </c>
      <c r="L328" s="3">
        <v>30</v>
      </c>
      <c r="M328">
        <v>1</v>
      </c>
      <c r="N328">
        <v>9</v>
      </c>
      <c r="O328">
        <v>4</v>
      </c>
      <c r="P328">
        <v>10</v>
      </c>
      <c r="Q328">
        <v>6</v>
      </c>
      <c r="R328">
        <v>0</v>
      </c>
      <c r="S328">
        <v>0</v>
      </c>
      <c r="T328">
        <v>0</v>
      </c>
      <c r="U328">
        <v>0</v>
      </c>
      <c r="V328">
        <v>0</v>
      </c>
      <c r="W328">
        <v>0</v>
      </c>
      <c r="X328">
        <v>3</v>
      </c>
      <c r="Y328">
        <v>11</v>
      </c>
      <c r="Z328">
        <v>0</v>
      </c>
      <c r="AA328">
        <v>52</v>
      </c>
      <c r="AB328">
        <v>2782</v>
      </c>
      <c r="AC328">
        <v>0</v>
      </c>
      <c r="AD328">
        <v>1</v>
      </c>
      <c r="AE328">
        <v>0</v>
      </c>
      <c r="AF328">
        <v>0</v>
      </c>
      <c r="AG328">
        <v>0</v>
      </c>
      <c r="AH328">
        <v>0</v>
      </c>
      <c r="AI328">
        <v>0</v>
      </c>
      <c r="AJ328">
        <v>1</v>
      </c>
      <c r="AK328">
        <v>0</v>
      </c>
      <c r="AL328">
        <v>0</v>
      </c>
      <c r="AM328" s="3">
        <f>SUM(tbl_Data[[#This Row],[Amt_Wines]:[Amt_GoldProds]])</f>
        <v>1338</v>
      </c>
      <c r="AN328" s="3">
        <v>1278</v>
      </c>
      <c r="AO328">
        <v>0</v>
      </c>
      <c r="AP328" t="str" cm="1">
        <f t="array" ref="AP328">_xlfn.IFS(tbl_Data[[#This Row],[marital_Divorced]]=1,"Divorced",tbl_Data[[#This Row],[marital_Married]]=1,"Married",tbl_Data[[#This Row],[marital_Single]]=1,"Single",tbl_Data[[#This Row],[marital_Together]]=1,"Together",tbl_Data[[#This Row],[marital_Widow]]=1,"Widowed")</f>
        <v>Married</v>
      </c>
      <c r="AQ328" s="3" t="str">
        <f>IF(tbl_Data[[#This Row],[Marital Status]]=tbl_Data[[#Headers],[Single]],tbl_Data[[#This Row],[Amt_Wines]],"")</f>
        <v/>
      </c>
      <c r="AR328" s="3" t="str">
        <f>IF(tbl_Data[[#This Row],[Marital Status]]=tbl_Data[[#Headers],[Together]],tbl_Data[[#This Row],[Amt_Wines]],"")</f>
        <v/>
      </c>
      <c r="AS328" s="3">
        <f>IF(tbl_Data[[#This Row],[Marital Status]]=tbl_Data[[#Headers],[Married]],tbl_Data[[#This Row],[Amt_Wines]],"")</f>
        <v>920</v>
      </c>
      <c r="AT328" s="3" t="str">
        <f>IF(tbl_Data[[#This Row],[Marital Status]]=tbl_Data[[#Headers],[Widow]],tbl_Data[[#This Row],[Amt_Wines]],"")</f>
        <v/>
      </c>
      <c r="AU328" s="3" t="str">
        <f>IF(tbl_Data[[#This Row],[Marital Status]]=tbl_Data[[#Headers],[Divorced]],tbl_Data[[#This Row],[Amt_Wines]],"")</f>
        <v/>
      </c>
    </row>
    <row r="329" spans="1:47" x14ac:dyDescent="0.45">
      <c r="A329" t="s">
        <v>459</v>
      </c>
      <c r="B329" s="3">
        <v>67432</v>
      </c>
      <c r="C329">
        <v>0</v>
      </c>
      <c r="D329">
        <v>1</v>
      </c>
      <c r="E329">
        <f t="shared" si="5"/>
        <v>1</v>
      </c>
      <c r="F329">
        <v>69</v>
      </c>
      <c r="G329" s="3">
        <v>432</v>
      </c>
      <c r="H329" s="3">
        <v>79</v>
      </c>
      <c r="I329" s="3">
        <v>341</v>
      </c>
      <c r="J329" s="3">
        <v>177</v>
      </c>
      <c r="K329" s="3">
        <v>136</v>
      </c>
      <c r="L329" s="3">
        <v>170</v>
      </c>
      <c r="M329">
        <v>2</v>
      </c>
      <c r="N329">
        <v>8</v>
      </c>
      <c r="O329">
        <v>5</v>
      </c>
      <c r="P329">
        <v>4</v>
      </c>
      <c r="Q329">
        <v>4</v>
      </c>
      <c r="R329">
        <v>0</v>
      </c>
      <c r="S329">
        <v>0</v>
      </c>
      <c r="T329">
        <v>0</v>
      </c>
      <c r="U329">
        <v>0</v>
      </c>
      <c r="V329">
        <v>0</v>
      </c>
      <c r="W329">
        <v>0</v>
      </c>
      <c r="X329">
        <v>3</v>
      </c>
      <c r="Y329">
        <v>11</v>
      </c>
      <c r="Z329">
        <v>0</v>
      </c>
      <c r="AA329">
        <v>47</v>
      </c>
      <c r="AB329">
        <v>2616</v>
      </c>
      <c r="AC329">
        <v>0</v>
      </c>
      <c r="AD329">
        <v>1</v>
      </c>
      <c r="AE329">
        <v>0</v>
      </c>
      <c r="AF329">
        <v>0</v>
      </c>
      <c r="AG329">
        <v>0</v>
      </c>
      <c r="AH329">
        <v>0</v>
      </c>
      <c r="AI329">
        <v>0</v>
      </c>
      <c r="AJ329">
        <v>1</v>
      </c>
      <c r="AK329">
        <v>0</v>
      </c>
      <c r="AL329">
        <v>0</v>
      </c>
      <c r="AM329" s="3">
        <f>SUM(tbl_Data[[#This Row],[Amt_Wines]:[Amt_GoldProds]])</f>
        <v>1335</v>
      </c>
      <c r="AN329" s="3">
        <v>995</v>
      </c>
      <c r="AO329">
        <v>0</v>
      </c>
      <c r="AP329" t="str" cm="1">
        <f t="array" ref="AP329">_xlfn.IFS(tbl_Data[[#This Row],[marital_Divorced]]=1,"Divorced",tbl_Data[[#This Row],[marital_Married]]=1,"Married",tbl_Data[[#This Row],[marital_Single]]=1,"Single",tbl_Data[[#This Row],[marital_Together]]=1,"Together",tbl_Data[[#This Row],[marital_Widow]]=1,"Widowed")</f>
        <v>Married</v>
      </c>
      <c r="AQ329" s="3" t="str">
        <f>IF(tbl_Data[[#This Row],[Marital Status]]=tbl_Data[[#Headers],[Single]],tbl_Data[[#This Row],[Amt_Wines]],"")</f>
        <v/>
      </c>
      <c r="AR329" s="3" t="str">
        <f>IF(tbl_Data[[#This Row],[Marital Status]]=tbl_Data[[#Headers],[Together]],tbl_Data[[#This Row],[Amt_Wines]],"")</f>
        <v/>
      </c>
      <c r="AS329" s="3">
        <f>IF(tbl_Data[[#This Row],[Marital Status]]=tbl_Data[[#Headers],[Married]],tbl_Data[[#This Row],[Amt_Wines]],"")</f>
        <v>432</v>
      </c>
      <c r="AT329" s="3" t="str">
        <f>IF(tbl_Data[[#This Row],[Marital Status]]=tbl_Data[[#Headers],[Widow]],tbl_Data[[#This Row],[Amt_Wines]],"")</f>
        <v/>
      </c>
      <c r="AU329" s="3" t="str">
        <f>IF(tbl_Data[[#This Row],[Marital Status]]=tbl_Data[[#Headers],[Divorced]],tbl_Data[[#This Row],[Amt_Wines]],"")</f>
        <v/>
      </c>
    </row>
    <row r="330" spans="1:47" x14ac:dyDescent="0.45">
      <c r="A330" t="s">
        <v>463</v>
      </c>
      <c r="B330" s="3">
        <v>71107</v>
      </c>
      <c r="C330">
        <v>0</v>
      </c>
      <c r="D330">
        <v>1</v>
      </c>
      <c r="E330">
        <f t="shared" si="5"/>
        <v>1</v>
      </c>
      <c r="F330">
        <v>61</v>
      </c>
      <c r="G330" s="3">
        <v>533</v>
      </c>
      <c r="H330" s="3">
        <v>10</v>
      </c>
      <c r="I330" s="3">
        <v>217</v>
      </c>
      <c r="J330" s="3">
        <v>198</v>
      </c>
      <c r="K330" s="3">
        <v>174</v>
      </c>
      <c r="L330" s="3">
        <v>195</v>
      </c>
      <c r="M330">
        <v>2</v>
      </c>
      <c r="N330">
        <v>7</v>
      </c>
      <c r="O330">
        <v>6</v>
      </c>
      <c r="P330">
        <v>13</v>
      </c>
      <c r="Q330">
        <v>4</v>
      </c>
      <c r="R330">
        <v>0</v>
      </c>
      <c r="S330">
        <v>0</v>
      </c>
      <c r="T330">
        <v>0</v>
      </c>
      <c r="U330">
        <v>0</v>
      </c>
      <c r="V330">
        <v>0</v>
      </c>
      <c r="W330">
        <v>0</v>
      </c>
      <c r="X330">
        <v>3</v>
      </c>
      <c r="Y330">
        <v>11</v>
      </c>
      <c r="Z330">
        <v>0</v>
      </c>
      <c r="AA330">
        <v>69</v>
      </c>
      <c r="AB330">
        <v>2656</v>
      </c>
      <c r="AC330">
        <v>0</v>
      </c>
      <c r="AD330">
        <v>1</v>
      </c>
      <c r="AE330">
        <v>0</v>
      </c>
      <c r="AF330">
        <v>0</v>
      </c>
      <c r="AG330">
        <v>0</v>
      </c>
      <c r="AH330">
        <v>0</v>
      </c>
      <c r="AI330">
        <v>0</v>
      </c>
      <c r="AJ330">
        <v>1</v>
      </c>
      <c r="AK330">
        <v>0</v>
      </c>
      <c r="AL330">
        <v>0</v>
      </c>
      <c r="AM330" s="3">
        <f>SUM(tbl_Data[[#This Row],[Amt_Wines]:[Amt_GoldProds]])</f>
        <v>1327</v>
      </c>
      <c r="AN330" s="3">
        <v>937</v>
      </c>
      <c r="AO330">
        <v>0</v>
      </c>
      <c r="AP330" t="str" cm="1">
        <f t="array" ref="AP330">_xlfn.IFS(tbl_Data[[#This Row],[marital_Divorced]]=1,"Divorced",tbl_Data[[#This Row],[marital_Married]]=1,"Married",tbl_Data[[#This Row],[marital_Single]]=1,"Single",tbl_Data[[#This Row],[marital_Together]]=1,"Together",tbl_Data[[#This Row],[marital_Widow]]=1,"Widowed")</f>
        <v>Married</v>
      </c>
      <c r="AQ330" s="3" t="str">
        <f>IF(tbl_Data[[#This Row],[Marital Status]]=tbl_Data[[#Headers],[Single]],tbl_Data[[#This Row],[Amt_Wines]],"")</f>
        <v/>
      </c>
      <c r="AR330" s="3" t="str">
        <f>IF(tbl_Data[[#This Row],[Marital Status]]=tbl_Data[[#Headers],[Together]],tbl_Data[[#This Row],[Amt_Wines]],"")</f>
        <v/>
      </c>
      <c r="AS330" s="3">
        <f>IF(tbl_Data[[#This Row],[Marital Status]]=tbl_Data[[#Headers],[Married]],tbl_Data[[#This Row],[Amt_Wines]],"")</f>
        <v>533</v>
      </c>
      <c r="AT330" s="3" t="str">
        <f>IF(tbl_Data[[#This Row],[Marital Status]]=tbl_Data[[#Headers],[Widow]],tbl_Data[[#This Row],[Amt_Wines]],"")</f>
        <v/>
      </c>
      <c r="AU330" s="3" t="str">
        <f>IF(tbl_Data[[#This Row],[Marital Status]]=tbl_Data[[#Headers],[Divorced]],tbl_Data[[#This Row],[Amt_Wines]],"")</f>
        <v/>
      </c>
    </row>
    <row r="331" spans="1:47" x14ac:dyDescent="0.45">
      <c r="A331" t="s">
        <v>466</v>
      </c>
      <c r="B331" s="3">
        <v>78041</v>
      </c>
      <c r="C331">
        <v>0</v>
      </c>
      <c r="D331">
        <v>0</v>
      </c>
      <c r="E331">
        <f t="shared" si="5"/>
        <v>0</v>
      </c>
      <c r="F331">
        <v>93</v>
      </c>
      <c r="G331" s="3">
        <v>482</v>
      </c>
      <c r="H331" s="3">
        <v>35</v>
      </c>
      <c r="I331" s="3">
        <v>553</v>
      </c>
      <c r="J331" s="3">
        <v>72</v>
      </c>
      <c r="K331" s="3">
        <v>160</v>
      </c>
      <c r="L331" s="3">
        <v>17</v>
      </c>
      <c r="M331">
        <v>1</v>
      </c>
      <c r="N331">
        <v>4</v>
      </c>
      <c r="O331">
        <v>4</v>
      </c>
      <c r="P331">
        <v>9</v>
      </c>
      <c r="Q331">
        <v>2</v>
      </c>
      <c r="R331">
        <v>0</v>
      </c>
      <c r="S331">
        <v>0</v>
      </c>
      <c r="T331">
        <v>0</v>
      </c>
      <c r="U331">
        <v>0</v>
      </c>
      <c r="V331">
        <v>0</v>
      </c>
      <c r="W331">
        <v>0</v>
      </c>
      <c r="X331">
        <v>3</v>
      </c>
      <c r="Y331">
        <v>11</v>
      </c>
      <c r="Z331">
        <v>0</v>
      </c>
      <c r="AA331">
        <v>49</v>
      </c>
      <c r="AB331">
        <v>2719</v>
      </c>
      <c r="AC331">
        <v>0</v>
      </c>
      <c r="AD331">
        <v>1</v>
      </c>
      <c r="AE331">
        <v>0</v>
      </c>
      <c r="AF331">
        <v>0</v>
      </c>
      <c r="AG331">
        <v>0</v>
      </c>
      <c r="AH331">
        <v>1</v>
      </c>
      <c r="AI331">
        <v>0</v>
      </c>
      <c r="AJ331">
        <v>0</v>
      </c>
      <c r="AK331">
        <v>0</v>
      </c>
      <c r="AL331">
        <v>0</v>
      </c>
      <c r="AM331" s="3">
        <f>SUM(tbl_Data[[#This Row],[Amt_Wines]:[Amt_GoldProds]])</f>
        <v>1319</v>
      </c>
      <c r="AN331" s="3">
        <v>1285</v>
      </c>
      <c r="AO331">
        <v>0</v>
      </c>
      <c r="AP331" t="str" cm="1">
        <f t="array" ref="AP331">_xlfn.IFS(tbl_Data[[#This Row],[marital_Divorced]]=1,"Divorced",tbl_Data[[#This Row],[marital_Married]]=1,"Married",tbl_Data[[#This Row],[marital_Single]]=1,"Single",tbl_Data[[#This Row],[marital_Together]]=1,"Together",tbl_Data[[#This Row],[marital_Widow]]=1,"Widowed")</f>
        <v>Married</v>
      </c>
      <c r="AQ331" s="3" t="str">
        <f>IF(tbl_Data[[#This Row],[Marital Status]]=tbl_Data[[#Headers],[Single]],tbl_Data[[#This Row],[Amt_Wines]],"")</f>
        <v/>
      </c>
      <c r="AR331" s="3" t="str">
        <f>IF(tbl_Data[[#This Row],[Marital Status]]=tbl_Data[[#Headers],[Together]],tbl_Data[[#This Row],[Amt_Wines]],"")</f>
        <v/>
      </c>
      <c r="AS331" s="3">
        <f>IF(tbl_Data[[#This Row],[Marital Status]]=tbl_Data[[#Headers],[Married]],tbl_Data[[#This Row],[Amt_Wines]],"")</f>
        <v>482</v>
      </c>
      <c r="AT331" s="3" t="str">
        <f>IF(tbl_Data[[#This Row],[Marital Status]]=tbl_Data[[#Headers],[Widow]],tbl_Data[[#This Row],[Amt_Wines]],"")</f>
        <v/>
      </c>
      <c r="AU331" s="3" t="str">
        <f>IF(tbl_Data[[#This Row],[Marital Status]]=tbl_Data[[#Headers],[Divorced]],tbl_Data[[#This Row],[Amt_Wines]],"")</f>
        <v/>
      </c>
    </row>
    <row r="332" spans="1:47" x14ac:dyDescent="0.45">
      <c r="A332" t="s">
        <v>467</v>
      </c>
      <c r="B332" s="3">
        <v>72550</v>
      </c>
      <c r="C332">
        <v>1</v>
      </c>
      <c r="D332">
        <v>1</v>
      </c>
      <c r="E332">
        <f t="shared" si="5"/>
        <v>2</v>
      </c>
      <c r="F332">
        <v>39</v>
      </c>
      <c r="G332" s="3">
        <v>826</v>
      </c>
      <c r="H332" s="3">
        <v>50</v>
      </c>
      <c r="I332" s="3">
        <v>317</v>
      </c>
      <c r="J332" s="3">
        <v>50</v>
      </c>
      <c r="K332" s="3">
        <v>38</v>
      </c>
      <c r="L332" s="3">
        <v>38</v>
      </c>
      <c r="M332">
        <v>9</v>
      </c>
      <c r="N332">
        <v>5</v>
      </c>
      <c r="O332">
        <v>2</v>
      </c>
      <c r="P332">
        <v>12</v>
      </c>
      <c r="Q332">
        <v>8</v>
      </c>
      <c r="R332">
        <v>0</v>
      </c>
      <c r="S332">
        <v>0</v>
      </c>
      <c r="T332">
        <v>0</v>
      </c>
      <c r="U332">
        <v>0</v>
      </c>
      <c r="V332">
        <v>0</v>
      </c>
      <c r="W332">
        <v>0</v>
      </c>
      <c r="X332">
        <v>3</v>
      </c>
      <c r="Y332">
        <v>11</v>
      </c>
      <c r="Z332">
        <v>0</v>
      </c>
      <c r="AA332">
        <v>66</v>
      </c>
      <c r="AB332">
        <v>2757</v>
      </c>
      <c r="AC332">
        <v>0</v>
      </c>
      <c r="AD332">
        <v>1</v>
      </c>
      <c r="AE332">
        <v>0</v>
      </c>
      <c r="AF332">
        <v>0</v>
      </c>
      <c r="AG332">
        <v>0</v>
      </c>
      <c r="AH332">
        <v>0</v>
      </c>
      <c r="AI332">
        <v>0</v>
      </c>
      <c r="AJ332">
        <v>0</v>
      </c>
      <c r="AK332">
        <v>0</v>
      </c>
      <c r="AL332">
        <v>1</v>
      </c>
      <c r="AM332" s="3">
        <f>SUM(tbl_Data[[#This Row],[Amt_Wines]:[Amt_GoldProds]])</f>
        <v>1319</v>
      </c>
      <c r="AN332" s="3">
        <v>1243</v>
      </c>
      <c r="AO332">
        <v>0</v>
      </c>
      <c r="AP332" t="str" cm="1">
        <f t="array" ref="AP332">_xlfn.IFS(tbl_Data[[#This Row],[marital_Divorced]]=1,"Divorced",tbl_Data[[#This Row],[marital_Married]]=1,"Married",tbl_Data[[#This Row],[marital_Single]]=1,"Single",tbl_Data[[#This Row],[marital_Together]]=1,"Together",tbl_Data[[#This Row],[marital_Widow]]=1,"Widowed")</f>
        <v>Married</v>
      </c>
      <c r="AQ332" s="3" t="str">
        <f>IF(tbl_Data[[#This Row],[Marital Status]]=tbl_Data[[#Headers],[Single]],tbl_Data[[#This Row],[Amt_Wines]],"")</f>
        <v/>
      </c>
      <c r="AR332" s="3" t="str">
        <f>IF(tbl_Data[[#This Row],[Marital Status]]=tbl_Data[[#Headers],[Together]],tbl_Data[[#This Row],[Amt_Wines]],"")</f>
        <v/>
      </c>
      <c r="AS332" s="3">
        <f>IF(tbl_Data[[#This Row],[Marital Status]]=tbl_Data[[#Headers],[Married]],tbl_Data[[#This Row],[Amt_Wines]],"")</f>
        <v>826</v>
      </c>
      <c r="AT332" s="3" t="str">
        <f>IF(tbl_Data[[#This Row],[Marital Status]]=tbl_Data[[#Headers],[Widow]],tbl_Data[[#This Row],[Amt_Wines]],"")</f>
        <v/>
      </c>
      <c r="AU332" s="3" t="str">
        <f>IF(tbl_Data[[#This Row],[Marital Status]]=tbl_Data[[#Headers],[Divorced]],tbl_Data[[#This Row],[Amt_Wines]],"")</f>
        <v/>
      </c>
    </row>
    <row r="333" spans="1:47" x14ac:dyDescent="0.45">
      <c r="A333" t="s">
        <v>469</v>
      </c>
      <c r="B333" s="3">
        <v>83837</v>
      </c>
      <c r="C333">
        <v>0</v>
      </c>
      <c r="D333">
        <v>0</v>
      </c>
      <c r="E333">
        <f t="shared" si="5"/>
        <v>0</v>
      </c>
      <c r="F333">
        <v>79</v>
      </c>
      <c r="G333" s="3">
        <v>847</v>
      </c>
      <c r="H333" s="3">
        <v>66</v>
      </c>
      <c r="I333" s="3">
        <v>119</v>
      </c>
      <c r="J333" s="3">
        <v>86</v>
      </c>
      <c r="K333" s="3">
        <v>89</v>
      </c>
      <c r="L333" s="3">
        <v>111</v>
      </c>
      <c r="M333">
        <v>1</v>
      </c>
      <c r="N333">
        <v>9</v>
      </c>
      <c r="O333">
        <v>10</v>
      </c>
      <c r="P333">
        <v>5</v>
      </c>
      <c r="Q333">
        <v>4</v>
      </c>
      <c r="R333">
        <v>0</v>
      </c>
      <c r="S333">
        <v>1</v>
      </c>
      <c r="T333">
        <v>0</v>
      </c>
      <c r="U333">
        <v>1</v>
      </c>
      <c r="V333">
        <v>0</v>
      </c>
      <c r="W333">
        <v>0</v>
      </c>
      <c r="X333">
        <v>3</v>
      </c>
      <c r="Y333">
        <v>11</v>
      </c>
      <c r="Z333">
        <v>1</v>
      </c>
      <c r="AA333">
        <v>72</v>
      </c>
      <c r="AB333">
        <v>2719</v>
      </c>
      <c r="AC333">
        <v>0</v>
      </c>
      <c r="AD333">
        <v>1</v>
      </c>
      <c r="AE333">
        <v>0</v>
      </c>
      <c r="AF333">
        <v>0</v>
      </c>
      <c r="AG333">
        <v>0</v>
      </c>
      <c r="AH333">
        <v>0</v>
      </c>
      <c r="AI333">
        <v>0</v>
      </c>
      <c r="AJ333">
        <v>0</v>
      </c>
      <c r="AK333">
        <v>0</v>
      </c>
      <c r="AL333">
        <v>1</v>
      </c>
      <c r="AM333" s="3">
        <f>SUM(tbl_Data[[#This Row],[Amt_Wines]:[Amt_GoldProds]])</f>
        <v>1318</v>
      </c>
      <c r="AN333" s="3">
        <v>1096</v>
      </c>
      <c r="AO333">
        <v>2</v>
      </c>
      <c r="AP333" t="str" cm="1">
        <f t="array" ref="AP333">_xlfn.IFS(tbl_Data[[#This Row],[marital_Divorced]]=1,"Divorced",tbl_Data[[#This Row],[marital_Married]]=1,"Married",tbl_Data[[#This Row],[marital_Single]]=1,"Single",tbl_Data[[#This Row],[marital_Together]]=1,"Together",tbl_Data[[#This Row],[marital_Widow]]=1,"Widowed")</f>
        <v>Married</v>
      </c>
      <c r="AQ333" s="3" t="str">
        <f>IF(tbl_Data[[#This Row],[Marital Status]]=tbl_Data[[#Headers],[Single]],tbl_Data[[#This Row],[Amt_Wines]],"")</f>
        <v/>
      </c>
      <c r="AR333" s="3" t="str">
        <f>IF(tbl_Data[[#This Row],[Marital Status]]=tbl_Data[[#Headers],[Together]],tbl_Data[[#This Row],[Amt_Wines]],"")</f>
        <v/>
      </c>
      <c r="AS333" s="3">
        <f>IF(tbl_Data[[#This Row],[Marital Status]]=tbl_Data[[#Headers],[Married]],tbl_Data[[#This Row],[Amt_Wines]],"")</f>
        <v>847</v>
      </c>
      <c r="AT333" s="3" t="str">
        <f>IF(tbl_Data[[#This Row],[Marital Status]]=tbl_Data[[#Headers],[Widow]],tbl_Data[[#This Row],[Amt_Wines]],"")</f>
        <v/>
      </c>
      <c r="AU333" s="3" t="str">
        <f>IF(tbl_Data[[#This Row],[Marital Status]]=tbl_Data[[#Headers],[Divorced]],tbl_Data[[#This Row],[Amt_Wines]],"")</f>
        <v/>
      </c>
    </row>
    <row r="334" spans="1:47" x14ac:dyDescent="0.45">
      <c r="A334" t="s">
        <v>476</v>
      </c>
      <c r="B334" s="3">
        <v>71626</v>
      </c>
      <c r="C334">
        <v>0</v>
      </c>
      <c r="D334">
        <v>0</v>
      </c>
      <c r="E334">
        <f t="shared" si="5"/>
        <v>0</v>
      </c>
      <c r="F334">
        <v>94</v>
      </c>
      <c r="G334" s="3">
        <v>546</v>
      </c>
      <c r="H334" s="3">
        <v>72</v>
      </c>
      <c r="I334" s="3">
        <v>376</v>
      </c>
      <c r="J334" s="3">
        <v>94</v>
      </c>
      <c r="K334" s="3">
        <v>145</v>
      </c>
      <c r="L334" s="3">
        <v>72</v>
      </c>
      <c r="M334">
        <v>1</v>
      </c>
      <c r="N334">
        <v>5</v>
      </c>
      <c r="O334">
        <v>5</v>
      </c>
      <c r="P334">
        <v>8</v>
      </c>
      <c r="Q334">
        <v>3</v>
      </c>
      <c r="R334">
        <v>0</v>
      </c>
      <c r="S334">
        <v>1</v>
      </c>
      <c r="T334">
        <v>0</v>
      </c>
      <c r="U334">
        <v>0</v>
      </c>
      <c r="V334">
        <v>0</v>
      </c>
      <c r="W334">
        <v>0</v>
      </c>
      <c r="X334">
        <v>3</v>
      </c>
      <c r="Y334">
        <v>11</v>
      </c>
      <c r="Z334">
        <v>0</v>
      </c>
      <c r="AA334">
        <v>41</v>
      </c>
      <c r="AB334">
        <v>2764</v>
      </c>
      <c r="AC334">
        <v>0</v>
      </c>
      <c r="AD334">
        <v>1</v>
      </c>
      <c r="AE334">
        <v>0</v>
      </c>
      <c r="AF334">
        <v>0</v>
      </c>
      <c r="AG334">
        <v>0</v>
      </c>
      <c r="AH334">
        <v>0</v>
      </c>
      <c r="AI334">
        <v>0</v>
      </c>
      <c r="AJ334">
        <v>1</v>
      </c>
      <c r="AK334">
        <v>0</v>
      </c>
      <c r="AL334">
        <v>0</v>
      </c>
      <c r="AM334" s="3">
        <f>SUM(tbl_Data[[#This Row],[Amt_Wines]:[Amt_GoldProds]])</f>
        <v>1305</v>
      </c>
      <c r="AN334" s="3">
        <v>1161</v>
      </c>
      <c r="AO334">
        <v>1</v>
      </c>
      <c r="AP334" t="str" cm="1">
        <f t="array" ref="AP334">_xlfn.IFS(tbl_Data[[#This Row],[marital_Divorced]]=1,"Divorced",tbl_Data[[#This Row],[marital_Married]]=1,"Married",tbl_Data[[#This Row],[marital_Single]]=1,"Single",tbl_Data[[#This Row],[marital_Together]]=1,"Together",tbl_Data[[#This Row],[marital_Widow]]=1,"Widowed")</f>
        <v>Married</v>
      </c>
      <c r="AQ334" s="3" t="str">
        <f>IF(tbl_Data[[#This Row],[Marital Status]]=tbl_Data[[#Headers],[Single]],tbl_Data[[#This Row],[Amt_Wines]],"")</f>
        <v/>
      </c>
      <c r="AR334" s="3" t="str">
        <f>IF(tbl_Data[[#This Row],[Marital Status]]=tbl_Data[[#Headers],[Together]],tbl_Data[[#This Row],[Amt_Wines]],"")</f>
        <v/>
      </c>
      <c r="AS334" s="3">
        <f>IF(tbl_Data[[#This Row],[Marital Status]]=tbl_Data[[#Headers],[Married]],tbl_Data[[#This Row],[Amt_Wines]],"")</f>
        <v>546</v>
      </c>
      <c r="AT334" s="3" t="str">
        <f>IF(tbl_Data[[#This Row],[Marital Status]]=tbl_Data[[#Headers],[Widow]],tbl_Data[[#This Row],[Amt_Wines]],"")</f>
        <v/>
      </c>
      <c r="AU334" s="3" t="str">
        <f>IF(tbl_Data[[#This Row],[Marital Status]]=tbl_Data[[#Headers],[Divorced]],tbl_Data[[#This Row],[Amt_Wines]],"")</f>
        <v/>
      </c>
    </row>
    <row r="335" spans="1:47" x14ac:dyDescent="0.45">
      <c r="A335" t="s">
        <v>477</v>
      </c>
      <c r="B335" s="3">
        <v>71322</v>
      </c>
      <c r="C335">
        <v>0</v>
      </c>
      <c r="D335">
        <v>1</v>
      </c>
      <c r="E335">
        <f t="shared" si="5"/>
        <v>1</v>
      </c>
      <c r="F335">
        <v>57</v>
      </c>
      <c r="G335" s="3">
        <v>753</v>
      </c>
      <c r="H335" s="3">
        <v>43</v>
      </c>
      <c r="I335" s="3">
        <v>226</v>
      </c>
      <c r="J335" s="3">
        <v>69</v>
      </c>
      <c r="K335" s="3">
        <v>10</v>
      </c>
      <c r="L335" s="3">
        <v>204</v>
      </c>
      <c r="M335">
        <v>2</v>
      </c>
      <c r="N335">
        <v>8</v>
      </c>
      <c r="O335">
        <v>5</v>
      </c>
      <c r="P335">
        <v>13</v>
      </c>
      <c r="Q335">
        <v>4</v>
      </c>
      <c r="R335">
        <v>0</v>
      </c>
      <c r="S335">
        <v>0</v>
      </c>
      <c r="T335">
        <v>0</v>
      </c>
      <c r="U335">
        <v>0</v>
      </c>
      <c r="V335">
        <v>0</v>
      </c>
      <c r="W335">
        <v>0</v>
      </c>
      <c r="X335">
        <v>3</v>
      </c>
      <c r="Y335">
        <v>11</v>
      </c>
      <c r="Z335">
        <v>0</v>
      </c>
      <c r="AA335">
        <v>55</v>
      </c>
      <c r="AB335">
        <v>2657</v>
      </c>
      <c r="AC335">
        <v>0</v>
      </c>
      <c r="AD335">
        <v>1</v>
      </c>
      <c r="AE335">
        <v>0</v>
      </c>
      <c r="AF335">
        <v>0</v>
      </c>
      <c r="AG335">
        <v>0</v>
      </c>
      <c r="AH335">
        <v>0</v>
      </c>
      <c r="AI335">
        <v>0</v>
      </c>
      <c r="AJ335">
        <v>0</v>
      </c>
      <c r="AK335">
        <v>0</v>
      </c>
      <c r="AL335">
        <v>1</v>
      </c>
      <c r="AM335" s="3">
        <f>SUM(tbl_Data[[#This Row],[Amt_Wines]:[Amt_GoldProds]])</f>
        <v>1305</v>
      </c>
      <c r="AN335" s="3">
        <v>897</v>
      </c>
      <c r="AO335">
        <v>0</v>
      </c>
      <c r="AP335" t="str" cm="1">
        <f t="array" ref="AP335">_xlfn.IFS(tbl_Data[[#This Row],[marital_Divorced]]=1,"Divorced",tbl_Data[[#This Row],[marital_Married]]=1,"Married",tbl_Data[[#This Row],[marital_Single]]=1,"Single",tbl_Data[[#This Row],[marital_Together]]=1,"Together",tbl_Data[[#This Row],[marital_Widow]]=1,"Widowed")</f>
        <v>Married</v>
      </c>
      <c r="AQ335" s="3" t="str">
        <f>IF(tbl_Data[[#This Row],[Marital Status]]=tbl_Data[[#Headers],[Single]],tbl_Data[[#This Row],[Amt_Wines]],"")</f>
        <v/>
      </c>
      <c r="AR335" s="3" t="str">
        <f>IF(tbl_Data[[#This Row],[Marital Status]]=tbl_Data[[#Headers],[Together]],tbl_Data[[#This Row],[Amt_Wines]],"")</f>
        <v/>
      </c>
      <c r="AS335" s="3">
        <f>IF(tbl_Data[[#This Row],[Marital Status]]=tbl_Data[[#Headers],[Married]],tbl_Data[[#This Row],[Amt_Wines]],"")</f>
        <v>753</v>
      </c>
      <c r="AT335" s="3" t="str">
        <f>IF(tbl_Data[[#This Row],[Marital Status]]=tbl_Data[[#Headers],[Widow]],tbl_Data[[#This Row],[Amt_Wines]],"")</f>
        <v/>
      </c>
      <c r="AU335" s="3" t="str">
        <f>IF(tbl_Data[[#This Row],[Marital Status]]=tbl_Data[[#Headers],[Divorced]],tbl_Data[[#This Row],[Amt_Wines]],"")</f>
        <v/>
      </c>
    </row>
    <row r="336" spans="1:47" x14ac:dyDescent="0.45">
      <c r="A336" t="s">
        <v>478</v>
      </c>
      <c r="B336" s="3">
        <v>87171</v>
      </c>
      <c r="C336">
        <v>0</v>
      </c>
      <c r="D336">
        <v>0</v>
      </c>
      <c r="E336">
        <f t="shared" si="5"/>
        <v>0</v>
      </c>
      <c r="F336">
        <v>27</v>
      </c>
      <c r="G336" s="3">
        <v>1001</v>
      </c>
      <c r="H336" s="3">
        <v>44</v>
      </c>
      <c r="I336" s="3">
        <v>107</v>
      </c>
      <c r="J336" s="3">
        <v>58</v>
      </c>
      <c r="K336" s="3">
        <v>44</v>
      </c>
      <c r="L336" s="3">
        <v>44</v>
      </c>
      <c r="M336">
        <v>1</v>
      </c>
      <c r="N336">
        <v>6</v>
      </c>
      <c r="O336">
        <v>7</v>
      </c>
      <c r="P336">
        <v>11</v>
      </c>
      <c r="Q336">
        <v>2</v>
      </c>
      <c r="R336">
        <v>1</v>
      </c>
      <c r="S336">
        <v>0</v>
      </c>
      <c r="T336">
        <v>1</v>
      </c>
      <c r="U336">
        <v>0</v>
      </c>
      <c r="V336">
        <v>0</v>
      </c>
      <c r="W336">
        <v>0</v>
      </c>
      <c r="X336">
        <v>3</v>
      </c>
      <c r="Y336">
        <v>11</v>
      </c>
      <c r="Z336">
        <v>0</v>
      </c>
      <c r="AA336">
        <v>39</v>
      </c>
      <c r="AB336">
        <v>2583</v>
      </c>
      <c r="AC336">
        <v>0</v>
      </c>
      <c r="AD336">
        <v>1</v>
      </c>
      <c r="AE336">
        <v>0</v>
      </c>
      <c r="AF336">
        <v>0</v>
      </c>
      <c r="AG336">
        <v>0</v>
      </c>
      <c r="AH336">
        <v>0</v>
      </c>
      <c r="AI336">
        <v>0</v>
      </c>
      <c r="AJ336">
        <v>0</v>
      </c>
      <c r="AK336">
        <v>0</v>
      </c>
      <c r="AL336">
        <v>1</v>
      </c>
      <c r="AM336" s="3">
        <f>SUM(tbl_Data[[#This Row],[Amt_Wines]:[Amt_GoldProds]])</f>
        <v>1298</v>
      </c>
      <c r="AN336" s="3">
        <v>1210</v>
      </c>
      <c r="AO336">
        <v>2</v>
      </c>
      <c r="AP336" t="str" cm="1">
        <f t="array" ref="AP336">_xlfn.IFS(tbl_Data[[#This Row],[marital_Divorced]]=1,"Divorced",tbl_Data[[#This Row],[marital_Married]]=1,"Married",tbl_Data[[#This Row],[marital_Single]]=1,"Single",tbl_Data[[#This Row],[marital_Together]]=1,"Together",tbl_Data[[#This Row],[marital_Widow]]=1,"Widowed")</f>
        <v>Married</v>
      </c>
      <c r="AQ336" s="3" t="str">
        <f>IF(tbl_Data[[#This Row],[Marital Status]]=tbl_Data[[#Headers],[Single]],tbl_Data[[#This Row],[Amt_Wines]],"")</f>
        <v/>
      </c>
      <c r="AR336" s="3" t="str">
        <f>IF(tbl_Data[[#This Row],[Marital Status]]=tbl_Data[[#Headers],[Together]],tbl_Data[[#This Row],[Amt_Wines]],"")</f>
        <v/>
      </c>
      <c r="AS336" s="3">
        <f>IF(tbl_Data[[#This Row],[Marital Status]]=tbl_Data[[#Headers],[Married]],tbl_Data[[#This Row],[Amt_Wines]],"")</f>
        <v>1001</v>
      </c>
      <c r="AT336" s="3" t="str">
        <f>IF(tbl_Data[[#This Row],[Marital Status]]=tbl_Data[[#Headers],[Widow]],tbl_Data[[#This Row],[Amt_Wines]],"")</f>
        <v/>
      </c>
      <c r="AU336" s="3" t="str">
        <f>IF(tbl_Data[[#This Row],[Marital Status]]=tbl_Data[[#Headers],[Divorced]],tbl_Data[[#This Row],[Amt_Wines]],"")</f>
        <v/>
      </c>
    </row>
    <row r="337" spans="1:47" x14ac:dyDescent="0.45">
      <c r="A337" t="s">
        <v>484</v>
      </c>
      <c r="B337" s="3">
        <v>66303</v>
      </c>
      <c r="C337">
        <v>0</v>
      </c>
      <c r="D337">
        <v>1</v>
      </c>
      <c r="E337">
        <f t="shared" si="5"/>
        <v>1</v>
      </c>
      <c r="F337">
        <v>56</v>
      </c>
      <c r="G337" s="3">
        <v>1090</v>
      </c>
      <c r="H337" s="3">
        <v>12</v>
      </c>
      <c r="I337" s="3">
        <v>96</v>
      </c>
      <c r="J337" s="3">
        <v>16</v>
      </c>
      <c r="K337" s="3">
        <v>12</v>
      </c>
      <c r="L337" s="3">
        <v>60</v>
      </c>
      <c r="M337">
        <v>4</v>
      </c>
      <c r="N337">
        <v>3</v>
      </c>
      <c r="O337">
        <v>4</v>
      </c>
      <c r="P337">
        <v>11</v>
      </c>
      <c r="Q337">
        <v>8</v>
      </c>
      <c r="R337">
        <v>0</v>
      </c>
      <c r="S337">
        <v>1</v>
      </c>
      <c r="T337">
        <v>0</v>
      </c>
      <c r="U337">
        <v>0</v>
      </c>
      <c r="V337">
        <v>0</v>
      </c>
      <c r="W337">
        <v>0</v>
      </c>
      <c r="X337">
        <v>3</v>
      </c>
      <c r="Y337">
        <v>11</v>
      </c>
      <c r="Z337">
        <v>0</v>
      </c>
      <c r="AA337">
        <v>49</v>
      </c>
      <c r="AB337">
        <v>2647</v>
      </c>
      <c r="AC337">
        <v>0</v>
      </c>
      <c r="AD337">
        <v>1</v>
      </c>
      <c r="AE337">
        <v>0</v>
      </c>
      <c r="AF337">
        <v>0</v>
      </c>
      <c r="AG337">
        <v>0</v>
      </c>
      <c r="AH337">
        <v>0</v>
      </c>
      <c r="AI337">
        <v>0</v>
      </c>
      <c r="AJ337">
        <v>1</v>
      </c>
      <c r="AK337">
        <v>0</v>
      </c>
      <c r="AL337">
        <v>0</v>
      </c>
      <c r="AM337" s="3">
        <f>SUM(tbl_Data[[#This Row],[Amt_Wines]:[Amt_GoldProds]])</f>
        <v>1286</v>
      </c>
      <c r="AN337" s="3">
        <v>1166</v>
      </c>
      <c r="AO337">
        <v>1</v>
      </c>
      <c r="AP337" t="str" cm="1">
        <f t="array" ref="AP337">_xlfn.IFS(tbl_Data[[#This Row],[marital_Divorced]]=1,"Divorced",tbl_Data[[#This Row],[marital_Married]]=1,"Married",tbl_Data[[#This Row],[marital_Single]]=1,"Single",tbl_Data[[#This Row],[marital_Together]]=1,"Together",tbl_Data[[#This Row],[marital_Widow]]=1,"Widowed")</f>
        <v>Married</v>
      </c>
      <c r="AQ337" s="3" t="str">
        <f>IF(tbl_Data[[#This Row],[Marital Status]]=tbl_Data[[#Headers],[Single]],tbl_Data[[#This Row],[Amt_Wines]],"")</f>
        <v/>
      </c>
      <c r="AR337" s="3" t="str">
        <f>IF(tbl_Data[[#This Row],[Marital Status]]=tbl_Data[[#Headers],[Together]],tbl_Data[[#This Row],[Amt_Wines]],"")</f>
        <v/>
      </c>
      <c r="AS337" s="3">
        <f>IF(tbl_Data[[#This Row],[Marital Status]]=tbl_Data[[#Headers],[Married]],tbl_Data[[#This Row],[Amt_Wines]],"")</f>
        <v>1090</v>
      </c>
      <c r="AT337" s="3" t="str">
        <f>IF(tbl_Data[[#This Row],[Marital Status]]=tbl_Data[[#Headers],[Widow]],tbl_Data[[#This Row],[Amt_Wines]],"")</f>
        <v/>
      </c>
      <c r="AU337" s="3" t="str">
        <f>IF(tbl_Data[[#This Row],[Marital Status]]=tbl_Data[[#Headers],[Divorced]],tbl_Data[[#This Row],[Amt_Wines]],"")</f>
        <v/>
      </c>
    </row>
    <row r="338" spans="1:47" x14ac:dyDescent="0.45">
      <c r="A338" t="s">
        <v>485</v>
      </c>
      <c r="B338" s="3">
        <v>62187</v>
      </c>
      <c r="C338">
        <v>0</v>
      </c>
      <c r="D338">
        <v>0</v>
      </c>
      <c r="E338">
        <f t="shared" si="5"/>
        <v>0</v>
      </c>
      <c r="F338">
        <v>49</v>
      </c>
      <c r="G338" s="3">
        <v>792</v>
      </c>
      <c r="H338" s="3">
        <v>0</v>
      </c>
      <c r="I338" s="3">
        <v>275</v>
      </c>
      <c r="J338" s="3">
        <v>45</v>
      </c>
      <c r="K338" s="3">
        <v>45</v>
      </c>
      <c r="L338" s="3">
        <v>126</v>
      </c>
      <c r="M338">
        <v>1</v>
      </c>
      <c r="N338">
        <v>4</v>
      </c>
      <c r="O338">
        <v>8</v>
      </c>
      <c r="P338">
        <v>5</v>
      </c>
      <c r="Q338">
        <v>3</v>
      </c>
      <c r="R338">
        <v>0</v>
      </c>
      <c r="S338">
        <v>0</v>
      </c>
      <c r="T338">
        <v>0</v>
      </c>
      <c r="U338">
        <v>0</v>
      </c>
      <c r="V338">
        <v>0</v>
      </c>
      <c r="W338">
        <v>0</v>
      </c>
      <c r="X338">
        <v>3</v>
      </c>
      <c r="Y338">
        <v>11</v>
      </c>
      <c r="Z338">
        <v>0</v>
      </c>
      <c r="AA338">
        <v>63</v>
      </c>
      <c r="AB338">
        <v>2518</v>
      </c>
      <c r="AC338">
        <v>0</v>
      </c>
      <c r="AD338">
        <v>1</v>
      </c>
      <c r="AE338">
        <v>0</v>
      </c>
      <c r="AF338">
        <v>0</v>
      </c>
      <c r="AG338">
        <v>0</v>
      </c>
      <c r="AH338">
        <v>0</v>
      </c>
      <c r="AI338">
        <v>0</v>
      </c>
      <c r="AJ338">
        <v>1</v>
      </c>
      <c r="AK338">
        <v>0</v>
      </c>
      <c r="AL338">
        <v>0</v>
      </c>
      <c r="AM338" s="3">
        <f>SUM(tbl_Data[[#This Row],[Amt_Wines]:[Amt_GoldProds]])</f>
        <v>1283</v>
      </c>
      <c r="AN338" s="3">
        <v>1031</v>
      </c>
      <c r="AO338">
        <v>0</v>
      </c>
      <c r="AP338" t="str" cm="1">
        <f t="array" ref="AP338">_xlfn.IFS(tbl_Data[[#This Row],[marital_Divorced]]=1,"Divorced",tbl_Data[[#This Row],[marital_Married]]=1,"Married",tbl_Data[[#This Row],[marital_Single]]=1,"Single",tbl_Data[[#This Row],[marital_Together]]=1,"Together",tbl_Data[[#This Row],[marital_Widow]]=1,"Widowed")</f>
        <v>Married</v>
      </c>
      <c r="AQ338" s="3" t="str">
        <f>IF(tbl_Data[[#This Row],[Marital Status]]=tbl_Data[[#Headers],[Single]],tbl_Data[[#This Row],[Amt_Wines]],"")</f>
        <v/>
      </c>
      <c r="AR338" s="3" t="str">
        <f>IF(tbl_Data[[#This Row],[Marital Status]]=tbl_Data[[#Headers],[Together]],tbl_Data[[#This Row],[Amt_Wines]],"")</f>
        <v/>
      </c>
      <c r="AS338" s="3">
        <f>IF(tbl_Data[[#This Row],[Marital Status]]=tbl_Data[[#Headers],[Married]],tbl_Data[[#This Row],[Amt_Wines]],"")</f>
        <v>792</v>
      </c>
      <c r="AT338" s="3" t="str">
        <f>IF(tbl_Data[[#This Row],[Marital Status]]=tbl_Data[[#Headers],[Widow]],tbl_Data[[#This Row],[Amt_Wines]],"")</f>
        <v/>
      </c>
      <c r="AU338" s="3" t="str">
        <f>IF(tbl_Data[[#This Row],[Marital Status]]=tbl_Data[[#Headers],[Divorced]],tbl_Data[[#This Row],[Amt_Wines]],"")</f>
        <v/>
      </c>
    </row>
    <row r="339" spans="1:47" x14ac:dyDescent="0.45">
      <c r="A339" t="s">
        <v>489</v>
      </c>
      <c r="B339" s="3">
        <v>70617</v>
      </c>
      <c r="C339">
        <v>0</v>
      </c>
      <c r="D339">
        <v>0</v>
      </c>
      <c r="E339">
        <f t="shared" si="5"/>
        <v>0</v>
      </c>
      <c r="F339">
        <v>45</v>
      </c>
      <c r="G339" s="3">
        <v>353</v>
      </c>
      <c r="H339" s="3">
        <v>61</v>
      </c>
      <c r="I339" s="3">
        <v>753</v>
      </c>
      <c r="J339" s="3">
        <v>40</v>
      </c>
      <c r="K339" s="3">
        <v>46</v>
      </c>
      <c r="L339" s="3">
        <v>27</v>
      </c>
      <c r="M339">
        <v>1</v>
      </c>
      <c r="N339">
        <v>3</v>
      </c>
      <c r="O339">
        <v>3</v>
      </c>
      <c r="P339">
        <v>7</v>
      </c>
      <c r="Q339">
        <v>2</v>
      </c>
      <c r="R339">
        <v>0</v>
      </c>
      <c r="S339">
        <v>0</v>
      </c>
      <c r="T339">
        <v>0</v>
      </c>
      <c r="U339">
        <v>0</v>
      </c>
      <c r="V339">
        <v>0</v>
      </c>
      <c r="W339">
        <v>0</v>
      </c>
      <c r="X339">
        <v>3</v>
      </c>
      <c r="Y339">
        <v>11</v>
      </c>
      <c r="Z339">
        <v>0</v>
      </c>
      <c r="AA339">
        <v>50</v>
      </c>
      <c r="AB339">
        <v>2530</v>
      </c>
      <c r="AC339">
        <v>0</v>
      </c>
      <c r="AD339">
        <v>1</v>
      </c>
      <c r="AE339">
        <v>0</v>
      </c>
      <c r="AF339">
        <v>0</v>
      </c>
      <c r="AG339">
        <v>0</v>
      </c>
      <c r="AH339">
        <v>0</v>
      </c>
      <c r="AI339">
        <v>0</v>
      </c>
      <c r="AJ339">
        <v>1</v>
      </c>
      <c r="AK339">
        <v>0</v>
      </c>
      <c r="AL339">
        <v>0</v>
      </c>
      <c r="AM339" s="3">
        <f>SUM(tbl_Data[[#This Row],[Amt_Wines]:[Amt_GoldProds]])</f>
        <v>1280</v>
      </c>
      <c r="AN339" s="3">
        <v>1226</v>
      </c>
      <c r="AO339">
        <v>0</v>
      </c>
      <c r="AP339" t="str" cm="1">
        <f t="array" ref="AP339">_xlfn.IFS(tbl_Data[[#This Row],[marital_Divorced]]=1,"Divorced",tbl_Data[[#This Row],[marital_Married]]=1,"Married",tbl_Data[[#This Row],[marital_Single]]=1,"Single",tbl_Data[[#This Row],[marital_Together]]=1,"Together",tbl_Data[[#This Row],[marital_Widow]]=1,"Widowed")</f>
        <v>Married</v>
      </c>
      <c r="AQ339" s="3" t="str">
        <f>IF(tbl_Data[[#This Row],[Marital Status]]=tbl_Data[[#Headers],[Single]],tbl_Data[[#This Row],[Amt_Wines]],"")</f>
        <v/>
      </c>
      <c r="AR339" s="3" t="str">
        <f>IF(tbl_Data[[#This Row],[Marital Status]]=tbl_Data[[#Headers],[Together]],tbl_Data[[#This Row],[Amt_Wines]],"")</f>
        <v/>
      </c>
      <c r="AS339" s="3">
        <f>IF(tbl_Data[[#This Row],[Marital Status]]=tbl_Data[[#Headers],[Married]],tbl_Data[[#This Row],[Amt_Wines]],"")</f>
        <v>353</v>
      </c>
      <c r="AT339" s="3" t="str">
        <f>IF(tbl_Data[[#This Row],[Marital Status]]=tbl_Data[[#Headers],[Widow]],tbl_Data[[#This Row],[Amt_Wines]],"")</f>
        <v/>
      </c>
      <c r="AU339" s="3" t="str">
        <f>IF(tbl_Data[[#This Row],[Marital Status]]=tbl_Data[[#Headers],[Divorced]],tbl_Data[[#This Row],[Amt_Wines]],"")</f>
        <v/>
      </c>
    </row>
    <row r="340" spans="1:47" x14ac:dyDescent="0.45">
      <c r="A340" t="s">
        <v>493</v>
      </c>
      <c r="B340" s="3">
        <v>86718</v>
      </c>
      <c r="C340">
        <v>0</v>
      </c>
      <c r="D340">
        <v>0</v>
      </c>
      <c r="E340">
        <f t="shared" si="5"/>
        <v>0</v>
      </c>
      <c r="F340">
        <v>20</v>
      </c>
      <c r="G340" s="3">
        <v>344</v>
      </c>
      <c r="H340" s="3">
        <v>189</v>
      </c>
      <c r="I340" s="3">
        <v>482</v>
      </c>
      <c r="J340" s="3">
        <v>50</v>
      </c>
      <c r="K340" s="3">
        <v>33</v>
      </c>
      <c r="L340" s="3">
        <v>172</v>
      </c>
      <c r="M340">
        <v>1</v>
      </c>
      <c r="N340">
        <v>5</v>
      </c>
      <c r="O340">
        <v>6</v>
      </c>
      <c r="P340">
        <v>5</v>
      </c>
      <c r="Q340">
        <v>2</v>
      </c>
      <c r="R340">
        <v>0</v>
      </c>
      <c r="S340">
        <v>0</v>
      </c>
      <c r="T340">
        <v>0</v>
      </c>
      <c r="U340">
        <v>0</v>
      </c>
      <c r="V340">
        <v>0</v>
      </c>
      <c r="W340">
        <v>0</v>
      </c>
      <c r="X340">
        <v>3</v>
      </c>
      <c r="Y340">
        <v>11</v>
      </c>
      <c r="Z340">
        <v>0</v>
      </c>
      <c r="AA340">
        <v>66</v>
      </c>
      <c r="AB340">
        <v>2687</v>
      </c>
      <c r="AC340">
        <v>0</v>
      </c>
      <c r="AD340">
        <v>1</v>
      </c>
      <c r="AE340">
        <v>0</v>
      </c>
      <c r="AF340">
        <v>0</v>
      </c>
      <c r="AG340">
        <v>0</v>
      </c>
      <c r="AH340">
        <v>0</v>
      </c>
      <c r="AI340">
        <v>0</v>
      </c>
      <c r="AJ340">
        <v>1</v>
      </c>
      <c r="AK340">
        <v>0</v>
      </c>
      <c r="AL340">
        <v>0</v>
      </c>
      <c r="AM340" s="3">
        <f>SUM(tbl_Data[[#This Row],[Amt_Wines]:[Amt_GoldProds]])</f>
        <v>1270</v>
      </c>
      <c r="AN340" s="3">
        <v>926</v>
      </c>
      <c r="AO340">
        <v>0</v>
      </c>
      <c r="AP340" t="str" cm="1">
        <f t="array" ref="AP340">_xlfn.IFS(tbl_Data[[#This Row],[marital_Divorced]]=1,"Divorced",tbl_Data[[#This Row],[marital_Married]]=1,"Married",tbl_Data[[#This Row],[marital_Single]]=1,"Single",tbl_Data[[#This Row],[marital_Together]]=1,"Together",tbl_Data[[#This Row],[marital_Widow]]=1,"Widowed")</f>
        <v>Married</v>
      </c>
      <c r="AQ340" s="3" t="str">
        <f>IF(tbl_Data[[#This Row],[Marital Status]]=tbl_Data[[#Headers],[Single]],tbl_Data[[#This Row],[Amt_Wines]],"")</f>
        <v/>
      </c>
      <c r="AR340" s="3" t="str">
        <f>IF(tbl_Data[[#This Row],[Marital Status]]=tbl_Data[[#Headers],[Together]],tbl_Data[[#This Row],[Amt_Wines]],"")</f>
        <v/>
      </c>
      <c r="AS340" s="3">
        <f>IF(tbl_Data[[#This Row],[Marital Status]]=tbl_Data[[#Headers],[Married]],tbl_Data[[#This Row],[Amt_Wines]],"")</f>
        <v>344</v>
      </c>
      <c r="AT340" s="3" t="str">
        <f>IF(tbl_Data[[#This Row],[Marital Status]]=tbl_Data[[#Headers],[Widow]],tbl_Data[[#This Row],[Amt_Wines]],"")</f>
        <v/>
      </c>
      <c r="AU340" s="3" t="str">
        <f>IF(tbl_Data[[#This Row],[Marital Status]]=tbl_Data[[#Headers],[Divorced]],tbl_Data[[#This Row],[Amt_Wines]],"")</f>
        <v/>
      </c>
    </row>
    <row r="341" spans="1:47" x14ac:dyDescent="0.45">
      <c r="A341" t="s">
        <v>495</v>
      </c>
      <c r="B341" s="3">
        <v>78128</v>
      </c>
      <c r="C341">
        <v>0</v>
      </c>
      <c r="D341">
        <v>1</v>
      </c>
      <c r="E341">
        <f t="shared" si="5"/>
        <v>1</v>
      </c>
      <c r="F341">
        <v>89</v>
      </c>
      <c r="G341" s="3">
        <v>934</v>
      </c>
      <c r="H341" s="3">
        <v>24</v>
      </c>
      <c r="I341" s="3">
        <v>230</v>
      </c>
      <c r="J341" s="3">
        <v>16</v>
      </c>
      <c r="K341" s="3">
        <v>24</v>
      </c>
      <c r="L341" s="3">
        <v>36</v>
      </c>
      <c r="M341">
        <v>2</v>
      </c>
      <c r="N341">
        <v>8</v>
      </c>
      <c r="O341">
        <v>4</v>
      </c>
      <c r="P341">
        <v>6</v>
      </c>
      <c r="Q341">
        <v>3</v>
      </c>
      <c r="R341">
        <v>0</v>
      </c>
      <c r="S341">
        <v>1</v>
      </c>
      <c r="T341">
        <v>1</v>
      </c>
      <c r="U341">
        <v>0</v>
      </c>
      <c r="V341">
        <v>0</v>
      </c>
      <c r="W341">
        <v>0</v>
      </c>
      <c r="X341">
        <v>3</v>
      </c>
      <c r="Y341">
        <v>11</v>
      </c>
      <c r="Z341">
        <v>0</v>
      </c>
      <c r="AA341">
        <v>46</v>
      </c>
      <c r="AB341">
        <v>2289</v>
      </c>
      <c r="AC341">
        <v>0</v>
      </c>
      <c r="AD341">
        <v>1</v>
      </c>
      <c r="AE341">
        <v>0</v>
      </c>
      <c r="AF341">
        <v>0</v>
      </c>
      <c r="AG341">
        <v>0</v>
      </c>
      <c r="AH341">
        <v>0</v>
      </c>
      <c r="AI341">
        <v>0</v>
      </c>
      <c r="AJ341">
        <v>0</v>
      </c>
      <c r="AK341">
        <v>0</v>
      </c>
      <c r="AL341">
        <v>1</v>
      </c>
      <c r="AM341" s="3">
        <f>SUM(tbl_Data[[#This Row],[Amt_Wines]:[Amt_GoldProds]])</f>
        <v>1264</v>
      </c>
      <c r="AN341" s="3">
        <v>1192</v>
      </c>
      <c r="AO341">
        <v>2</v>
      </c>
      <c r="AP341" t="str" cm="1">
        <f t="array" ref="AP341">_xlfn.IFS(tbl_Data[[#This Row],[marital_Divorced]]=1,"Divorced",tbl_Data[[#This Row],[marital_Married]]=1,"Married",tbl_Data[[#This Row],[marital_Single]]=1,"Single",tbl_Data[[#This Row],[marital_Together]]=1,"Together",tbl_Data[[#This Row],[marital_Widow]]=1,"Widowed")</f>
        <v>Married</v>
      </c>
      <c r="AQ341" s="3" t="str">
        <f>IF(tbl_Data[[#This Row],[Marital Status]]=tbl_Data[[#Headers],[Single]],tbl_Data[[#This Row],[Amt_Wines]],"")</f>
        <v/>
      </c>
      <c r="AR341" s="3" t="str">
        <f>IF(tbl_Data[[#This Row],[Marital Status]]=tbl_Data[[#Headers],[Together]],tbl_Data[[#This Row],[Amt_Wines]],"")</f>
        <v/>
      </c>
      <c r="AS341" s="3">
        <f>IF(tbl_Data[[#This Row],[Marital Status]]=tbl_Data[[#Headers],[Married]],tbl_Data[[#This Row],[Amt_Wines]],"")</f>
        <v>934</v>
      </c>
      <c r="AT341" s="3" t="str">
        <f>IF(tbl_Data[[#This Row],[Marital Status]]=tbl_Data[[#Headers],[Widow]],tbl_Data[[#This Row],[Amt_Wines]],"")</f>
        <v/>
      </c>
      <c r="AU341" s="3" t="str">
        <f>IF(tbl_Data[[#This Row],[Marital Status]]=tbl_Data[[#Headers],[Divorced]],tbl_Data[[#This Row],[Amt_Wines]],"")</f>
        <v/>
      </c>
    </row>
    <row r="342" spans="1:47" x14ac:dyDescent="0.45">
      <c r="A342" t="s">
        <v>499</v>
      </c>
      <c r="B342" s="3">
        <v>66991</v>
      </c>
      <c r="C342">
        <v>0</v>
      </c>
      <c r="D342">
        <v>0</v>
      </c>
      <c r="E342">
        <f t="shared" si="5"/>
        <v>0</v>
      </c>
      <c r="F342">
        <v>1</v>
      </c>
      <c r="G342" s="3">
        <v>496</v>
      </c>
      <c r="H342" s="3">
        <v>36</v>
      </c>
      <c r="I342" s="3">
        <v>460</v>
      </c>
      <c r="J342" s="3">
        <v>189</v>
      </c>
      <c r="K342" s="3">
        <v>60</v>
      </c>
      <c r="L342" s="3">
        <v>12</v>
      </c>
      <c r="M342">
        <v>3</v>
      </c>
      <c r="N342">
        <v>4</v>
      </c>
      <c r="O342">
        <v>8</v>
      </c>
      <c r="P342">
        <v>6</v>
      </c>
      <c r="Q342">
        <v>3</v>
      </c>
      <c r="R342">
        <v>0</v>
      </c>
      <c r="S342">
        <v>0</v>
      </c>
      <c r="T342">
        <v>0</v>
      </c>
      <c r="U342">
        <v>0</v>
      </c>
      <c r="V342">
        <v>0</v>
      </c>
      <c r="W342">
        <v>0</v>
      </c>
      <c r="X342">
        <v>3</v>
      </c>
      <c r="Y342">
        <v>11</v>
      </c>
      <c r="Z342">
        <v>0</v>
      </c>
      <c r="AA342">
        <v>66</v>
      </c>
      <c r="AB342">
        <v>2815</v>
      </c>
      <c r="AC342">
        <v>0</v>
      </c>
      <c r="AD342">
        <v>1</v>
      </c>
      <c r="AE342">
        <v>0</v>
      </c>
      <c r="AF342">
        <v>0</v>
      </c>
      <c r="AG342">
        <v>0</v>
      </c>
      <c r="AH342">
        <v>0</v>
      </c>
      <c r="AI342">
        <v>0</v>
      </c>
      <c r="AJ342">
        <v>0</v>
      </c>
      <c r="AK342">
        <v>1</v>
      </c>
      <c r="AL342">
        <v>0</v>
      </c>
      <c r="AM342" s="3">
        <f>SUM(tbl_Data[[#This Row],[Amt_Wines]:[Amt_GoldProds]])</f>
        <v>1253</v>
      </c>
      <c r="AN342" s="3">
        <v>1229</v>
      </c>
      <c r="AO342">
        <v>0</v>
      </c>
      <c r="AP342" t="str" cm="1">
        <f t="array" ref="AP342">_xlfn.IFS(tbl_Data[[#This Row],[marital_Divorced]]=1,"Divorced",tbl_Data[[#This Row],[marital_Married]]=1,"Married",tbl_Data[[#This Row],[marital_Single]]=1,"Single",tbl_Data[[#This Row],[marital_Together]]=1,"Together",tbl_Data[[#This Row],[marital_Widow]]=1,"Widowed")</f>
        <v>Married</v>
      </c>
      <c r="AQ342" s="3" t="str">
        <f>IF(tbl_Data[[#This Row],[Marital Status]]=tbl_Data[[#Headers],[Single]],tbl_Data[[#This Row],[Amt_Wines]],"")</f>
        <v/>
      </c>
      <c r="AR342" s="3" t="str">
        <f>IF(tbl_Data[[#This Row],[Marital Status]]=tbl_Data[[#Headers],[Together]],tbl_Data[[#This Row],[Amt_Wines]],"")</f>
        <v/>
      </c>
      <c r="AS342" s="3">
        <f>IF(tbl_Data[[#This Row],[Marital Status]]=tbl_Data[[#Headers],[Married]],tbl_Data[[#This Row],[Amt_Wines]],"")</f>
        <v>496</v>
      </c>
      <c r="AT342" s="3" t="str">
        <f>IF(tbl_Data[[#This Row],[Marital Status]]=tbl_Data[[#Headers],[Widow]],tbl_Data[[#This Row],[Amt_Wines]],"")</f>
        <v/>
      </c>
      <c r="AU342" s="3" t="str">
        <f>IF(tbl_Data[[#This Row],[Marital Status]]=tbl_Data[[#Headers],[Divorced]],tbl_Data[[#This Row],[Amt_Wines]],"")</f>
        <v/>
      </c>
    </row>
    <row r="343" spans="1:47" x14ac:dyDescent="0.45">
      <c r="A343" t="s">
        <v>501</v>
      </c>
      <c r="B343" s="3">
        <v>51563</v>
      </c>
      <c r="C343">
        <v>0</v>
      </c>
      <c r="D343">
        <v>0</v>
      </c>
      <c r="E343">
        <f t="shared" si="5"/>
        <v>0</v>
      </c>
      <c r="F343">
        <v>60</v>
      </c>
      <c r="G343" s="3">
        <v>1166</v>
      </c>
      <c r="H343" s="3">
        <v>0</v>
      </c>
      <c r="I343" s="3">
        <v>48</v>
      </c>
      <c r="J343" s="3">
        <v>0</v>
      </c>
      <c r="K343" s="3">
        <v>0</v>
      </c>
      <c r="L343" s="3">
        <v>36</v>
      </c>
      <c r="M343">
        <v>1</v>
      </c>
      <c r="N343">
        <v>4</v>
      </c>
      <c r="O343">
        <v>4</v>
      </c>
      <c r="P343">
        <v>10</v>
      </c>
      <c r="Q343">
        <v>8</v>
      </c>
      <c r="R343">
        <v>0</v>
      </c>
      <c r="S343">
        <v>1</v>
      </c>
      <c r="T343">
        <v>1</v>
      </c>
      <c r="U343">
        <v>0</v>
      </c>
      <c r="V343">
        <v>0</v>
      </c>
      <c r="W343">
        <v>0</v>
      </c>
      <c r="X343">
        <v>3</v>
      </c>
      <c r="Y343">
        <v>11</v>
      </c>
      <c r="Z343">
        <v>0</v>
      </c>
      <c r="AA343">
        <v>33</v>
      </c>
      <c r="AB343">
        <v>2795</v>
      </c>
      <c r="AC343">
        <v>0</v>
      </c>
      <c r="AD343">
        <v>1</v>
      </c>
      <c r="AE343">
        <v>0</v>
      </c>
      <c r="AF343">
        <v>0</v>
      </c>
      <c r="AG343">
        <v>0</v>
      </c>
      <c r="AH343">
        <v>0</v>
      </c>
      <c r="AI343">
        <v>0</v>
      </c>
      <c r="AJ343">
        <v>0</v>
      </c>
      <c r="AK343">
        <v>0</v>
      </c>
      <c r="AL343">
        <v>1</v>
      </c>
      <c r="AM343" s="3">
        <f>SUM(tbl_Data[[#This Row],[Amt_Wines]:[Amt_GoldProds]])</f>
        <v>1250</v>
      </c>
      <c r="AN343" s="3">
        <v>1178</v>
      </c>
      <c r="AO343">
        <v>2</v>
      </c>
      <c r="AP343" t="str" cm="1">
        <f t="array" ref="AP343">_xlfn.IFS(tbl_Data[[#This Row],[marital_Divorced]]=1,"Divorced",tbl_Data[[#This Row],[marital_Married]]=1,"Married",tbl_Data[[#This Row],[marital_Single]]=1,"Single",tbl_Data[[#This Row],[marital_Together]]=1,"Together",tbl_Data[[#This Row],[marital_Widow]]=1,"Widowed")</f>
        <v>Married</v>
      </c>
      <c r="AQ343" s="3" t="str">
        <f>IF(tbl_Data[[#This Row],[Marital Status]]=tbl_Data[[#Headers],[Single]],tbl_Data[[#This Row],[Amt_Wines]],"")</f>
        <v/>
      </c>
      <c r="AR343" s="3" t="str">
        <f>IF(tbl_Data[[#This Row],[Marital Status]]=tbl_Data[[#Headers],[Together]],tbl_Data[[#This Row],[Amt_Wines]],"")</f>
        <v/>
      </c>
      <c r="AS343" s="3">
        <f>IF(tbl_Data[[#This Row],[Marital Status]]=tbl_Data[[#Headers],[Married]],tbl_Data[[#This Row],[Amt_Wines]],"")</f>
        <v>1166</v>
      </c>
      <c r="AT343" s="3" t="str">
        <f>IF(tbl_Data[[#This Row],[Marital Status]]=tbl_Data[[#Headers],[Widow]],tbl_Data[[#This Row],[Amt_Wines]],"")</f>
        <v/>
      </c>
      <c r="AU343" s="3" t="str">
        <f>IF(tbl_Data[[#This Row],[Marital Status]]=tbl_Data[[#Headers],[Divorced]],tbl_Data[[#This Row],[Amt_Wines]],"")</f>
        <v/>
      </c>
    </row>
    <row r="344" spans="1:47" x14ac:dyDescent="0.45">
      <c r="A344" t="s">
        <v>506</v>
      </c>
      <c r="B344" s="3">
        <v>75865</v>
      </c>
      <c r="C344">
        <v>0</v>
      </c>
      <c r="D344">
        <v>0</v>
      </c>
      <c r="E344">
        <f t="shared" si="5"/>
        <v>0</v>
      </c>
      <c r="F344">
        <v>73</v>
      </c>
      <c r="G344" s="3">
        <v>483</v>
      </c>
      <c r="H344" s="3">
        <v>0</v>
      </c>
      <c r="I344" s="3">
        <v>591</v>
      </c>
      <c r="J344" s="3">
        <v>156</v>
      </c>
      <c r="K344" s="3">
        <v>0</v>
      </c>
      <c r="L344" s="3">
        <v>12</v>
      </c>
      <c r="M344">
        <v>1</v>
      </c>
      <c r="N344">
        <v>3</v>
      </c>
      <c r="O344">
        <v>5</v>
      </c>
      <c r="P344">
        <v>10</v>
      </c>
      <c r="Q344">
        <v>1</v>
      </c>
      <c r="R344">
        <v>0</v>
      </c>
      <c r="S344">
        <v>0</v>
      </c>
      <c r="T344">
        <v>0</v>
      </c>
      <c r="U344">
        <v>0</v>
      </c>
      <c r="V344">
        <v>0</v>
      </c>
      <c r="W344">
        <v>0</v>
      </c>
      <c r="X344">
        <v>3</v>
      </c>
      <c r="Y344">
        <v>11</v>
      </c>
      <c r="Z344">
        <v>0</v>
      </c>
      <c r="AA344">
        <v>77</v>
      </c>
      <c r="AB344">
        <v>2249</v>
      </c>
      <c r="AC344">
        <v>0</v>
      </c>
      <c r="AD344">
        <v>1</v>
      </c>
      <c r="AE344">
        <v>0</v>
      </c>
      <c r="AF344">
        <v>0</v>
      </c>
      <c r="AG344">
        <v>0</v>
      </c>
      <c r="AH344">
        <v>0</v>
      </c>
      <c r="AI344">
        <v>0</v>
      </c>
      <c r="AJ344">
        <v>0</v>
      </c>
      <c r="AK344">
        <v>0</v>
      </c>
      <c r="AL344">
        <v>1</v>
      </c>
      <c r="AM344" s="3">
        <f>SUM(tbl_Data[[#This Row],[Amt_Wines]:[Amt_GoldProds]])</f>
        <v>1242</v>
      </c>
      <c r="AN344" s="3">
        <v>1218</v>
      </c>
      <c r="AO344">
        <v>0</v>
      </c>
      <c r="AP344" t="str" cm="1">
        <f t="array" ref="AP344">_xlfn.IFS(tbl_Data[[#This Row],[marital_Divorced]]=1,"Divorced",tbl_Data[[#This Row],[marital_Married]]=1,"Married",tbl_Data[[#This Row],[marital_Single]]=1,"Single",tbl_Data[[#This Row],[marital_Together]]=1,"Together",tbl_Data[[#This Row],[marital_Widow]]=1,"Widowed")</f>
        <v>Married</v>
      </c>
      <c r="AQ344" s="3" t="str">
        <f>IF(tbl_Data[[#This Row],[Marital Status]]=tbl_Data[[#Headers],[Single]],tbl_Data[[#This Row],[Amt_Wines]],"")</f>
        <v/>
      </c>
      <c r="AR344" s="3" t="str">
        <f>IF(tbl_Data[[#This Row],[Marital Status]]=tbl_Data[[#Headers],[Together]],tbl_Data[[#This Row],[Amt_Wines]],"")</f>
        <v/>
      </c>
      <c r="AS344" s="3">
        <f>IF(tbl_Data[[#This Row],[Marital Status]]=tbl_Data[[#Headers],[Married]],tbl_Data[[#This Row],[Amt_Wines]],"")</f>
        <v>483</v>
      </c>
      <c r="AT344" s="3" t="str">
        <f>IF(tbl_Data[[#This Row],[Marital Status]]=tbl_Data[[#Headers],[Widow]],tbl_Data[[#This Row],[Amt_Wines]],"")</f>
        <v/>
      </c>
      <c r="AU344" s="3" t="str">
        <f>IF(tbl_Data[[#This Row],[Marital Status]]=tbl_Data[[#Headers],[Divorced]],tbl_Data[[#This Row],[Amt_Wines]],"")</f>
        <v/>
      </c>
    </row>
    <row r="345" spans="1:47" x14ac:dyDescent="0.45">
      <c r="A345" t="s">
        <v>508</v>
      </c>
      <c r="B345" s="3">
        <v>81300</v>
      </c>
      <c r="C345">
        <v>0</v>
      </c>
      <c r="D345">
        <v>1</v>
      </c>
      <c r="E345">
        <f t="shared" si="5"/>
        <v>1</v>
      </c>
      <c r="F345">
        <v>17</v>
      </c>
      <c r="G345" s="3">
        <v>1004</v>
      </c>
      <c r="H345" s="3">
        <v>12</v>
      </c>
      <c r="I345" s="3">
        <v>145</v>
      </c>
      <c r="J345" s="3">
        <v>32</v>
      </c>
      <c r="K345" s="3">
        <v>12</v>
      </c>
      <c r="L345" s="3">
        <v>36</v>
      </c>
      <c r="M345">
        <v>3</v>
      </c>
      <c r="N345">
        <v>10</v>
      </c>
      <c r="O345">
        <v>3</v>
      </c>
      <c r="P345">
        <v>5</v>
      </c>
      <c r="Q345">
        <v>5</v>
      </c>
      <c r="R345">
        <v>0</v>
      </c>
      <c r="S345">
        <v>0</v>
      </c>
      <c r="T345">
        <v>0</v>
      </c>
      <c r="U345">
        <v>1</v>
      </c>
      <c r="V345">
        <v>0</v>
      </c>
      <c r="W345">
        <v>0</v>
      </c>
      <c r="X345">
        <v>3</v>
      </c>
      <c r="Y345">
        <v>11</v>
      </c>
      <c r="Z345">
        <v>1</v>
      </c>
      <c r="AA345">
        <v>57</v>
      </c>
      <c r="AB345">
        <v>2766</v>
      </c>
      <c r="AC345">
        <v>0</v>
      </c>
      <c r="AD345">
        <v>1</v>
      </c>
      <c r="AE345">
        <v>0</v>
      </c>
      <c r="AF345">
        <v>0</v>
      </c>
      <c r="AG345">
        <v>0</v>
      </c>
      <c r="AH345">
        <v>0</v>
      </c>
      <c r="AI345">
        <v>0</v>
      </c>
      <c r="AJ345">
        <v>0</v>
      </c>
      <c r="AK345">
        <v>0</v>
      </c>
      <c r="AL345">
        <v>1</v>
      </c>
      <c r="AM345" s="3">
        <f>SUM(tbl_Data[[#This Row],[Amt_Wines]:[Amt_GoldProds]])</f>
        <v>1241</v>
      </c>
      <c r="AN345" s="3">
        <v>1169</v>
      </c>
      <c r="AO345">
        <v>1</v>
      </c>
      <c r="AP345" t="str" cm="1">
        <f t="array" ref="AP345">_xlfn.IFS(tbl_Data[[#This Row],[marital_Divorced]]=1,"Divorced",tbl_Data[[#This Row],[marital_Married]]=1,"Married",tbl_Data[[#This Row],[marital_Single]]=1,"Single",tbl_Data[[#This Row],[marital_Together]]=1,"Together",tbl_Data[[#This Row],[marital_Widow]]=1,"Widowed")</f>
        <v>Married</v>
      </c>
      <c r="AQ345" s="3" t="str">
        <f>IF(tbl_Data[[#This Row],[Marital Status]]=tbl_Data[[#Headers],[Single]],tbl_Data[[#This Row],[Amt_Wines]],"")</f>
        <v/>
      </c>
      <c r="AR345" s="3" t="str">
        <f>IF(tbl_Data[[#This Row],[Marital Status]]=tbl_Data[[#Headers],[Together]],tbl_Data[[#This Row],[Amt_Wines]],"")</f>
        <v/>
      </c>
      <c r="AS345" s="3">
        <f>IF(tbl_Data[[#This Row],[Marital Status]]=tbl_Data[[#Headers],[Married]],tbl_Data[[#This Row],[Amt_Wines]],"")</f>
        <v>1004</v>
      </c>
      <c r="AT345" s="3" t="str">
        <f>IF(tbl_Data[[#This Row],[Marital Status]]=tbl_Data[[#Headers],[Widow]],tbl_Data[[#This Row],[Amt_Wines]],"")</f>
        <v/>
      </c>
      <c r="AU345" s="3" t="str">
        <f>IF(tbl_Data[[#This Row],[Marital Status]]=tbl_Data[[#Headers],[Divorced]],tbl_Data[[#This Row],[Amt_Wines]],"")</f>
        <v/>
      </c>
    </row>
    <row r="346" spans="1:47" x14ac:dyDescent="0.45">
      <c r="A346" t="s">
        <v>515</v>
      </c>
      <c r="B346" s="3">
        <v>61996</v>
      </c>
      <c r="C346">
        <v>0</v>
      </c>
      <c r="D346">
        <v>1</v>
      </c>
      <c r="E346">
        <f t="shared" si="5"/>
        <v>1</v>
      </c>
      <c r="F346">
        <v>27</v>
      </c>
      <c r="G346" s="3">
        <v>1050</v>
      </c>
      <c r="H346" s="3">
        <v>12</v>
      </c>
      <c r="I346" s="3">
        <v>144</v>
      </c>
      <c r="J346" s="3">
        <v>0</v>
      </c>
      <c r="K346" s="3">
        <v>0</v>
      </c>
      <c r="L346" s="3">
        <v>24</v>
      </c>
      <c r="M346">
        <v>3</v>
      </c>
      <c r="N346">
        <v>6</v>
      </c>
      <c r="O346">
        <v>4</v>
      </c>
      <c r="P346">
        <v>8</v>
      </c>
      <c r="Q346">
        <v>5</v>
      </c>
      <c r="R346">
        <v>0</v>
      </c>
      <c r="S346">
        <v>1</v>
      </c>
      <c r="T346">
        <v>0</v>
      </c>
      <c r="U346">
        <v>1</v>
      </c>
      <c r="V346">
        <v>1</v>
      </c>
      <c r="W346">
        <v>0</v>
      </c>
      <c r="X346">
        <v>3</v>
      </c>
      <c r="Y346">
        <v>11</v>
      </c>
      <c r="Z346">
        <v>1</v>
      </c>
      <c r="AA346">
        <v>43</v>
      </c>
      <c r="AB346">
        <v>2673</v>
      </c>
      <c r="AC346">
        <v>0</v>
      </c>
      <c r="AD346">
        <v>1</v>
      </c>
      <c r="AE346">
        <v>0</v>
      </c>
      <c r="AF346">
        <v>0</v>
      </c>
      <c r="AG346">
        <v>0</v>
      </c>
      <c r="AH346">
        <v>0</v>
      </c>
      <c r="AI346">
        <v>0</v>
      </c>
      <c r="AJ346">
        <v>0</v>
      </c>
      <c r="AK346">
        <v>0</v>
      </c>
      <c r="AL346">
        <v>1</v>
      </c>
      <c r="AM346" s="3">
        <f>SUM(tbl_Data[[#This Row],[Amt_Wines]:[Amt_GoldProds]])</f>
        <v>1230</v>
      </c>
      <c r="AN346" s="3">
        <v>1182</v>
      </c>
      <c r="AO346">
        <v>3</v>
      </c>
      <c r="AP346" t="str" cm="1">
        <f t="array" ref="AP346">_xlfn.IFS(tbl_Data[[#This Row],[marital_Divorced]]=1,"Divorced",tbl_Data[[#This Row],[marital_Married]]=1,"Married",tbl_Data[[#This Row],[marital_Single]]=1,"Single",tbl_Data[[#This Row],[marital_Together]]=1,"Together",tbl_Data[[#This Row],[marital_Widow]]=1,"Widowed")</f>
        <v>Married</v>
      </c>
      <c r="AQ346" s="3" t="str">
        <f>IF(tbl_Data[[#This Row],[Marital Status]]=tbl_Data[[#Headers],[Single]],tbl_Data[[#This Row],[Amt_Wines]],"")</f>
        <v/>
      </c>
      <c r="AR346" s="3" t="str">
        <f>IF(tbl_Data[[#This Row],[Marital Status]]=tbl_Data[[#Headers],[Together]],tbl_Data[[#This Row],[Amt_Wines]],"")</f>
        <v/>
      </c>
      <c r="AS346" s="3">
        <f>IF(tbl_Data[[#This Row],[Marital Status]]=tbl_Data[[#Headers],[Married]],tbl_Data[[#This Row],[Amt_Wines]],"")</f>
        <v>1050</v>
      </c>
      <c r="AT346" s="3" t="str">
        <f>IF(tbl_Data[[#This Row],[Marital Status]]=tbl_Data[[#Headers],[Widow]],tbl_Data[[#This Row],[Amt_Wines]],"")</f>
        <v/>
      </c>
      <c r="AU346" s="3" t="str">
        <f>IF(tbl_Data[[#This Row],[Marital Status]]=tbl_Data[[#Headers],[Divorced]],tbl_Data[[#This Row],[Amt_Wines]],"")</f>
        <v/>
      </c>
    </row>
    <row r="347" spans="1:47" x14ac:dyDescent="0.45">
      <c r="A347" t="s">
        <v>523</v>
      </c>
      <c r="B347" s="3">
        <v>75032</v>
      </c>
      <c r="C347">
        <v>0</v>
      </c>
      <c r="D347">
        <v>1</v>
      </c>
      <c r="E347">
        <f t="shared" si="5"/>
        <v>1</v>
      </c>
      <c r="F347">
        <v>74</v>
      </c>
      <c r="G347" s="3">
        <v>952</v>
      </c>
      <c r="H347" s="3">
        <v>12</v>
      </c>
      <c r="I347" s="3">
        <v>180</v>
      </c>
      <c r="J347" s="3">
        <v>47</v>
      </c>
      <c r="K347" s="3">
        <v>12</v>
      </c>
      <c r="L347" s="3">
        <v>12</v>
      </c>
      <c r="M347">
        <v>2</v>
      </c>
      <c r="N347">
        <v>5</v>
      </c>
      <c r="O347">
        <v>4</v>
      </c>
      <c r="P347">
        <v>9</v>
      </c>
      <c r="Q347">
        <v>3</v>
      </c>
      <c r="R347">
        <v>0</v>
      </c>
      <c r="S347">
        <v>0</v>
      </c>
      <c r="T347">
        <v>0</v>
      </c>
      <c r="U347">
        <v>0</v>
      </c>
      <c r="V347">
        <v>0</v>
      </c>
      <c r="W347">
        <v>0</v>
      </c>
      <c r="X347">
        <v>3</v>
      </c>
      <c r="Y347">
        <v>11</v>
      </c>
      <c r="Z347">
        <v>0</v>
      </c>
      <c r="AA347">
        <v>61</v>
      </c>
      <c r="AB347">
        <v>2586</v>
      </c>
      <c r="AC347">
        <v>0</v>
      </c>
      <c r="AD347">
        <v>1</v>
      </c>
      <c r="AE347">
        <v>0</v>
      </c>
      <c r="AF347">
        <v>0</v>
      </c>
      <c r="AG347">
        <v>0</v>
      </c>
      <c r="AH347">
        <v>0</v>
      </c>
      <c r="AI347">
        <v>0</v>
      </c>
      <c r="AJ347">
        <v>0</v>
      </c>
      <c r="AK347">
        <v>0</v>
      </c>
      <c r="AL347">
        <v>1</v>
      </c>
      <c r="AM347" s="3">
        <f>SUM(tbl_Data[[#This Row],[Amt_Wines]:[Amt_GoldProds]])</f>
        <v>1215</v>
      </c>
      <c r="AN347" s="3">
        <v>1191</v>
      </c>
      <c r="AO347">
        <v>0</v>
      </c>
      <c r="AP347" t="str" cm="1">
        <f t="array" ref="AP347">_xlfn.IFS(tbl_Data[[#This Row],[marital_Divorced]]=1,"Divorced",tbl_Data[[#This Row],[marital_Married]]=1,"Married",tbl_Data[[#This Row],[marital_Single]]=1,"Single",tbl_Data[[#This Row],[marital_Together]]=1,"Together",tbl_Data[[#This Row],[marital_Widow]]=1,"Widowed")</f>
        <v>Married</v>
      </c>
      <c r="AQ347" s="3" t="str">
        <f>IF(tbl_Data[[#This Row],[Marital Status]]=tbl_Data[[#Headers],[Single]],tbl_Data[[#This Row],[Amt_Wines]],"")</f>
        <v/>
      </c>
      <c r="AR347" s="3" t="str">
        <f>IF(tbl_Data[[#This Row],[Marital Status]]=tbl_Data[[#Headers],[Together]],tbl_Data[[#This Row],[Amt_Wines]],"")</f>
        <v/>
      </c>
      <c r="AS347" s="3">
        <f>IF(tbl_Data[[#This Row],[Marital Status]]=tbl_Data[[#Headers],[Married]],tbl_Data[[#This Row],[Amt_Wines]],"")</f>
        <v>952</v>
      </c>
      <c r="AT347" s="3" t="str">
        <f>IF(tbl_Data[[#This Row],[Marital Status]]=tbl_Data[[#Headers],[Widow]],tbl_Data[[#This Row],[Amt_Wines]],"")</f>
        <v/>
      </c>
      <c r="AU347" s="3" t="str">
        <f>IF(tbl_Data[[#This Row],[Marital Status]]=tbl_Data[[#Headers],[Divorced]],tbl_Data[[#This Row],[Amt_Wines]],"")</f>
        <v/>
      </c>
    </row>
    <row r="348" spans="1:47" x14ac:dyDescent="0.45">
      <c r="A348" t="s">
        <v>524</v>
      </c>
      <c r="B348" s="3">
        <v>63564</v>
      </c>
      <c r="C348">
        <v>0</v>
      </c>
      <c r="D348">
        <v>0</v>
      </c>
      <c r="E348">
        <f t="shared" si="5"/>
        <v>0</v>
      </c>
      <c r="F348">
        <v>0</v>
      </c>
      <c r="G348" s="3">
        <v>769</v>
      </c>
      <c r="H348" s="3">
        <v>80</v>
      </c>
      <c r="I348" s="3">
        <v>252</v>
      </c>
      <c r="J348" s="3">
        <v>15</v>
      </c>
      <c r="K348" s="3">
        <v>34</v>
      </c>
      <c r="L348" s="3">
        <v>65</v>
      </c>
      <c r="M348">
        <v>1</v>
      </c>
      <c r="N348">
        <v>10</v>
      </c>
      <c r="O348">
        <v>10</v>
      </c>
      <c r="P348">
        <v>7</v>
      </c>
      <c r="Q348">
        <v>6</v>
      </c>
      <c r="R348">
        <v>1</v>
      </c>
      <c r="S348">
        <v>0</v>
      </c>
      <c r="T348">
        <v>0</v>
      </c>
      <c r="U348">
        <v>0</v>
      </c>
      <c r="V348">
        <v>0</v>
      </c>
      <c r="W348">
        <v>0</v>
      </c>
      <c r="X348">
        <v>3</v>
      </c>
      <c r="Y348">
        <v>11</v>
      </c>
      <c r="Z348">
        <v>1</v>
      </c>
      <c r="AA348">
        <v>66</v>
      </c>
      <c r="AB348">
        <v>2310</v>
      </c>
      <c r="AC348">
        <v>0</v>
      </c>
      <c r="AD348">
        <v>1</v>
      </c>
      <c r="AE348">
        <v>0</v>
      </c>
      <c r="AF348">
        <v>0</v>
      </c>
      <c r="AG348">
        <v>0</v>
      </c>
      <c r="AH348">
        <v>1</v>
      </c>
      <c r="AI348">
        <v>0</v>
      </c>
      <c r="AJ348">
        <v>0</v>
      </c>
      <c r="AK348">
        <v>0</v>
      </c>
      <c r="AL348">
        <v>0</v>
      </c>
      <c r="AM348" s="3">
        <f>SUM(tbl_Data[[#This Row],[Amt_Wines]:[Amt_GoldProds]])</f>
        <v>1215</v>
      </c>
      <c r="AN348" s="3">
        <v>1085</v>
      </c>
      <c r="AO348">
        <v>1</v>
      </c>
      <c r="AP348" t="str" cm="1">
        <f t="array" ref="AP348">_xlfn.IFS(tbl_Data[[#This Row],[marital_Divorced]]=1,"Divorced",tbl_Data[[#This Row],[marital_Married]]=1,"Married",tbl_Data[[#This Row],[marital_Single]]=1,"Single",tbl_Data[[#This Row],[marital_Together]]=1,"Together",tbl_Data[[#This Row],[marital_Widow]]=1,"Widowed")</f>
        <v>Married</v>
      </c>
      <c r="AQ348" s="3" t="str">
        <f>IF(tbl_Data[[#This Row],[Marital Status]]=tbl_Data[[#Headers],[Single]],tbl_Data[[#This Row],[Amt_Wines]],"")</f>
        <v/>
      </c>
      <c r="AR348" s="3" t="str">
        <f>IF(tbl_Data[[#This Row],[Marital Status]]=tbl_Data[[#Headers],[Together]],tbl_Data[[#This Row],[Amt_Wines]],"")</f>
        <v/>
      </c>
      <c r="AS348" s="3">
        <f>IF(tbl_Data[[#This Row],[Marital Status]]=tbl_Data[[#Headers],[Married]],tbl_Data[[#This Row],[Amt_Wines]],"")</f>
        <v>769</v>
      </c>
      <c r="AT348" s="3" t="str">
        <f>IF(tbl_Data[[#This Row],[Marital Status]]=tbl_Data[[#Headers],[Widow]],tbl_Data[[#This Row],[Amt_Wines]],"")</f>
        <v/>
      </c>
      <c r="AU348" s="3" t="str">
        <f>IF(tbl_Data[[#This Row],[Marital Status]]=tbl_Data[[#Headers],[Divorced]],tbl_Data[[#This Row],[Amt_Wines]],"")</f>
        <v/>
      </c>
    </row>
    <row r="349" spans="1:47" x14ac:dyDescent="0.45">
      <c r="A349" t="s">
        <v>525</v>
      </c>
      <c r="B349" s="3">
        <v>80950</v>
      </c>
      <c r="C349">
        <v>0</v>
      </c>
      <c r="D349">
        <v>0</v>
      </c>
      <c r="E349">
        <f t="shared" si="5"/>
        <v>0</v>
      </c>
      <c r="F349">
        <v>44</v>
      </c>
      <c r="G349" s="3">
        <v>525</v>
      </c>
      <c r="H349" s="3">
        <v>147</v>
      </c>
      <c r="I349" s="3">
        <v>112</v>
      </c>
      <c r="J349" s="3">
        <v>219</v>
      </c>
      <c r="K349" s="3">
        <v>147</v>
      </c>
      <c r="L349" s="3">
        <v>63</v>
      </c>
      <c r="M349">
        <v>1</v>
      </c>
      <c r="N349">
        <v>6</v>
      </c>
      <c r="O349">
        <v>7</v>
      </c>
      <c r="P349">
        <v>9</v>
      </c>
      <c r="Q349">
        <v>2</v>
      </c>
      <c r="R349">
        <v>0</v>
      </c>
      <c r="S349">
        <v>0</v>
      </c>
      <c r="T349">
        <v>0</v>
      </c>
      <c r="U349">
        <v>1</v>
      </c>
      <c r="V349">
        <v>0</v>
      </c>
      <c r="W349">
        <v>0</v>
      </c>
      <c r="X349">
        <v>3</v>
      </c>
      <c r="Y349">
        <v>11</v>
      </c>
      <c r="Z349">
        <v>0</v>
      </c>
      <c r="AA349">
        <v>59</v>
      </c>
      <c r="AB349">
        <v>2617</v>
      </c>
      <c r="AC349">
        <v>0</v>
      </c>
      <c r="AD349">
        <v>1</v>
      </c>
      <c r="AE349">
        <v>0</v>
      </c>
      <c r="AF349">
        <v>0</v>
      </c>
      <c r="AG349">
        <v>0</v>
      </c>
      <c r="AH349">
        <v>0</v>
      </c>
      <c r="AI349">
        <v>0</v>
      </c>
      <c r="AJ349">
        <v>0</v>
      </c>
      <c r="AK349">
        <v>1</v>
      </c>
      <c r="AL349">
        <v>0</v>
      </c>
      <c r="AM349" s="3">
        <f>SUM(tbl_Data[[#This Row],[Amt_Wines]:[Amt_GoldProds]])</f>
        <v>1213</v>
      </c>
      <c r="AN349" s="3">
        <v>1087</v>
      </c>
      <c r="AO349">
        <v>1</v>
      </c>
      <c r="AP349" t="str" cm="1">
        <f t="array" ref="AP349">_xlfn.IFS(tbl_Data[[#This Row],[marital_Divorced]]=1,"Divorced",tbl_Data[[#This Row],[marital_Married]]=1,"Married",tbl_Data[[#This Row],[marital_Single]]=1,"Single",tbl_Data[[#This Row],[marital_Together]]=1,"Together",tbl_Data[[#This Row],[marital_Widow]]=1,"Widowed")</f>
        <v>Married</v>
      </c>
      <c r="AQ349" s="3" t="str">
        <f>IF(tbl_Data[[#This Row],[Marital Status]]=tbl_Data[[#Headers],[Single]],tbl_Data[[#This Row],[Amt_Wines]],"")</f>
        <v/>
      </c>
      <c r="AR349" s="3" t="str">
        <f>IF(tbl_Data[[#This Row],[Marital Status]]=tbl_Data[[#Headers],[Together]],tbl_Data[[#This Row],[Amt_Wines]],"")</f>
        <v/>
      </c>
      <c r="AS349" s="3">
        <f>IF(tbl_Data[[#This Row],[Marital Status]]=tbl_Data[[#Headers],[Married]],tbl_Data[[#This Row],[Amt_Wines]],"")</f>
        <v>525</v>
      </c>
      <c r="AT349" s="3" t="str">
        <f>IF(tbl_Data[[#This Row],[Marital Status]]=tbl_Data[[#Headers],[Widow]],tbl_Data[[#This Row],[Amt_Wines]],"")</f>
        <v/>
      </c>
      <c r="AU349" s="3" t="str">
        <f>IF(tbl_Data[[#This Row],[Marital Status]]=tbl_Data[[#Headers],[Divorced]],tbl_Data[[#This Row],[Amt_Wines]],"")</f>
        <v/>
      </c>
    </row>
    <row r="350" spans="1:47" x14ac:dyDescent="0.45">
      <c r="A350" t="s">
        <v>526</v>
      </c>
      <c r="B350" s="3">
        <v>71965</v>
      </c>
      <c r="C350">
        <v>0</v>
      </c>
      <c r="D350">
        <v>1</v>
      </c>
      <c r="E350">
        <f t="shared" si="5"/>
        <v>1</v>
      </c>
      <c r="F350">
        <v>21</v>
      </c>
      <c r="G350" s="3">
        <v>572</v>
      </c>
      <c r="H350" s="3">
        <v>19</v>
      </c>
      <c r="I350" s="3">
        <v>286</v>
      </c>
      <c r="J350" s="3">
        <v>50</v>
      </c>
      <c r="K350" s="3">
        <v>38</v>
      </c>
      <c r="L350" s="3">
        <v>248</v>
      </c>
      <c r="M350">
        <v>3</v>
      </c>
      <c r="N350">
        <v>6</v>
      </c>
      <c r="O350">
        <v>3</v>
      </c>
      <c r="P350">
        <v>5</v>
      </c>
      <c r="Q350">
        <v>3</v>
      </c>
      <c r="R350">
        <v>0</v>
      </c>
      <c r="S350">
        <v>0</v>
      </c>
      <c r="T350">
        <v>0</v>
      </c>
      <c r="U350">
        <v>0</v>
      </c>
      <c r="V350">
        <v>0</v>
      </c>
      <c r="W350">
        <v>0</v>
      </c>
      <c r="X350">
        <v>3</v>
      </c>
      <c r="Y350">
        <v>11</v>
      </c>
      <c r="Z350">
        <v>0</v>
      </c>
      <c r="AA350">
        <v>69</v>
      </c>
      <c r="AB350">
        <v>2494</v>
      </c>
      <c r="AC350">
        <v>0</v>
      </c>
      <c r="AD350">
        <v>1</v>
      </c>
      <c r="AE350">
        <v>0</v>
      </c>
      <c r="AF350">
        <v>0</v>
      </c>
      <c r="AG350">
        <v>0</v>
      </c>
      <c r="AH350">
        <v>0</v>
      </c>
      <c r="AI350">
        <v>0</v>
      </c>
      <c r="AJ350">
        <v>1</v>
      </c>
      <c r="AK350">
        <v>0</v>
      </c>
      <c r="AL350">
        <v>0</v>
      </c>
      <c r="AM350" s="3">
        <f>SUM(tbl_Data[[#This Row],[Amt_Wines]:[Amt_GoldProds]])</f>
        <v>1213</v>
      </c>
      <c r="AN350" s="3">
        <v>717</v>
      </c>
      <c r="AO350">
        <v>0</v>
      </c>
      <c r="AP350" t="str" cm="1">
        <f t="array" ref="AP350">_xlfn.IFS(tbl_Data[[#This Row],[marital_Divorced]]=1,"Divorced",tbl_Data[[#This Row],[marital_Married]]=1,"Married",tbl_Data[[#This Row],[marital_Single]]=1,"Single",tbl_Data[[#This Row],[marital_Together]]=1,"Together",tbl_Data[[#This Row],[marital_Widow]]=1,"Widowed")</f>
        <v>Married</v>
      </c>
      <c r="AQ350" s="3" t="str">
        <f>IF(tbl_Data[[#This Row],[Marital Status]]=tbl_Data[[#Headers],[Single]],tbl_Data[[#This Row],[Amt_Wines]],"")</f>
        <v/>
      </c>
      <c r="AR350" s="3" t="str">
        <f>IF(tbl_Data[[#This Row],[Marital Status]]=tbl_Data[[#Headers],[Together]],tbl_Data[[#This Row],[Amt_Wines]],"")</f>
        <v/>
      </c>
      <c r="AS350" s="3">
        <f>IF(tbl_Data[[#This Row],[Marital Status]]=tbl_Data[[#Headers],[Married]],tbl_Data[[#This Row],[Amt_Wines]],"")</f>
        <v>572</v>
      </c>
      <c r="AT350" s="3" t="str">
        <f>IF(tbl_Data[[#This Row],[Marital Status]]=tbl_Data[[#Headers],[Widow]],tbl_Data[[#This Row],[Amt_Wines]],"")</f>
        <v/>
      </c>
      <c r="AU350" s="3" t="str">
        <f>IF(tbl_Data[[#This Row],[Marital Status]]=tbl_Data[[#Headers],[Divorced]],tbl_Data[[#This Row],[Amt_Wines]],"")</f>
        <v/>
      </c>
    </row>
    <row r="351" spans="1:47" x14ac:dyDescent="0.45">
      <c r="A351" t="s">
        <v>528</v>
      </c>
      <c r="B351" s="3">
        <v>65308</v>
      </c>
      <c r="C351">
        <v>0</v>
      </c>
      <c r="D351">
        <v>0</v>
      </c>
      <c r="E351">
        <f t="shared" si="5"/>
        <v>0</v>
      </c>
      <c r="F351">
        <v>60</v>
      </c>
      <c r="G351" s="3">
        <v>713</v>
      </c>
      <c r="H351" s="3">
        <v>0</v>
      </c>
      <c r="I351" s="3">
        <v>264</v>
      </c>
      <c r="J351" s="3">
        <v>120</v>
      </c>
      <c r="K351" s="3">
        <v>80</v>
      </c>
      <c r="L351" s="3">
        <v>34</v>
      </c>
      <c r="M351">
        <v>1</v>
      </c>
      <c r="N351">
        <v>7</v>
      </c>
      <c r="O351">
        <v>8</v>
      </c>
      <c r="P351">
        <v>12</v>
      </c>
      <c r="Q351">
        <v>4</v>
      </c>
      <c r="R351">
        <v>0</v>
      </c>
      <c r="S351">
        <v>0</v>
      </c>
      <c r="T351">
        <v>1</v>
      </c>
      <c r="U351">
        <v>1</v>
      </c>
      <c r="V351">
        <v>0</v>
      </c>
      <c r="W351">
        <v>0</v>
      </c>
      <c r="X351">
        <v>3</v>
      </c>
      <c r="Y351">
        <v>11</v>
      </c>
      <c r="Z351">
        <v>0</v>
      </c>
      <c r="AA351">
        <v>47</v>
      </c>
      <c r="AB351">
        <v>2450</v>
      </c>
      <c r="AC351">
        <v>0</v>
      </c>
      <c r="AD351">
        <v>1</v>
      </c>
      <c r="AE351">
        <v>0</v>
      </c>
      <c r="AF351">
        <v>0</v>
      </c>
      <c r="AG351">
        <v>0</v>
      </c>
      <c r="AH351">
        <v>0</v>
      </c>
      <c r="AI351">
        <v>0</v>
      </c>
      <c r="AJ351">
        <v>1</v>
      </c>
      <c r="AK351">
        <v>0</v>
      </c>
      <c r="AL351">
        <v>0</v>
      </c>
      <c r="AM351" s="3">
        <f>SUM(tbl_Data[[#This Row],[Amt_Wines]:[Amt_GoldProds]])</f>
        <v>1211</v>
      </c>
      <c r="AN351" s="3">
        <v>1143</v>
      </c>
      <c r="AO351">
        <v>2</v>
      </c>
      <c r="AP351" t="str" cm="1">
        <f t="array" ref="AP351">_xlfn.IFS(tbl_Data[[#This Row],[marital_Divorced]]=1,"Divorced",tbl_Data[[#This Row],[marital_Married]]=1,"Married",tbl_Data[[#This Row],[marital_Single]]=1,"Single",tbl_Data[[#This Row],[marital_Together]]=1,"Together",tbl_Data[[#This Row],[marital_Widow]]=1,"Widowed")</f>
        <v>Married</v>
      </c>
      <c r="AQ351" s="3" t="str">
        <f>IF(tbl_Data[[#This Row],[Marital Status]]=tbl_Data[[#Headers],[Single]],tbl_Data[[#This Row],[Amt_Wines]],"")</f>
        <v/>
      </c>
      <c r="AR351" s="3" t="str">
        <f>IF(tbl_Data[[#This Row],[Marital Status]]=tbl_Data[[#Headers],[Together]],tbl_Data[[#This Row],[Amt_Wines]],"")</f>
        <v/>
      </c>
      <c r="AS351" s="3">
        <f>IF(tbl_Data[[#This Row],[Marital Status]]=tbl_Data[[#Headers],[Married]],tbl_Data[[#This Row],[Amt_Wines]],"")</f>
        <v>713</v>
      </c>
      <c r="AT351" s="3" t="str">
        <f>IF(tbl_Data[[#This Row],[Marital Status]]=tbl_Data[[#Headers],[Widow]],tbl_Data[[#This Row],[Amt_Wines]],"")</f>
        <v/>
      </c>
      <c r="AU351" s="3" t="str">
        <f>IF(tbl_Data[[#This Row],[Marital Status]]=tbl_Data[[#Headers],[Divorced]],tbl_Data[[#This Row],[Amt_Wines]],"")</f>
        <v/>
      </c>
    </row>
    <row r="352" spans="1:47" x14ac:dyDescent="0.45">
      <c r="A352" t="s">
        <v>530</v>
      </c>
      <c r="B352" s="3">
        <v>81044</v>
      </c>
      <c r="C352">
        <v>0</v>
      </c>
      <c r="D352">
        <v>0</v>
      </c>
      <c r="E352">
        <f t="shared" si="5"/>
        <v>0</v>
      </c>
      <c r="F352">
        <v>0</v>
      </c>
      <c r="G352" s="3">
        <v>450</v>
      </c>
      <c r="H352" s="3">
        <v>26</v>
      </c>
      <c r="I352" s="3">
        <v>535</v>
      </c>
      <c r="J352" s="3">
        <v>73</v>
      </c>
      <c r="K352" s="3">
        <v>98</v>
      </c>
      <c r="L352" s="3">
        <v>26</v>
      </c>
      <c r="M352">
        <v>1</v>
      </c>
      <c r="N352">
        <v>5</v>
      </c>
      <c r="O352">
        <v>6</v>
      </c>
      <c r="P352">
        <v>10</v>
      </c>
      <c r="Q352">
        <v>1</v>
      </c>
      <c r="R352">
        <v>0</v>
      </c>
      <c r="S352">
        <v>0</v>
      </c>
      <c r="T352">
        <v>0</v>
      </c>
      <c r="U352">
        <v>0</v>
      </c>
      <c r="V352">
        <v>0</v>
      </c>
      <c r="W352">
        <v>0</v>
      </c>
      <c r="X352">
        <v>3</v>
      </c>
      <c r="Y352">
        <v>11</v>
      </c>
      <c r="Z352">
        <v>0</v>
      </c>
      <c r="AA352">
        <v>73</v>
      </c>
      <c r="AB352">
        <v>2343</v>
      </c>
      <c r="AC352">
        <v>0</v>
      </c>
      <c r="AD352">
        <v>1</v>
      </c>
      <c r="AE352">
        <v>0</v>
      </c>
      <c r="AF352">
        <v>0</v>
      </c>
      <c r="AG352">
        <v>0</v>
      </c>
      <c r="AH352">
        <v>1</v>
      </c>
      <c r="AI352">
        <v>0</v>
      </c>
      <c r="AJ352">
        <v>0</v>
      </c>
      <c r="AK352">
        <v>0</v>
      </c>
      <c r="AL352">
        <v>0</v>
      </c>
      <c r="AM352" s="3">
        <f>SUM(tbl_Data[[#This Row],[Amt_Wines]:[Amt_GoldProds]])</f>
        <v>1208</v>
      </c>
      <c r="AN352" s="3">
        <v>1156</v>
      </c>
      <c r="AO352">
        <v>0</v>
      </c>
      <c r="AP352" t="str" cm="1">
        <f t="array" ref="AP352">_xlfn.IFS(tbl_Data[[#This Row],[marital_Divorced]]=1,"Divorced",tbl_Data[[#This Row],[marital_Married]]=1,"Married",tbl_Data[[#This Row],[marital_Single]]=1,"Single",tbl_Data[[#This Row],[marital_Together]]=1,"Together",tbl_Data[[#This Row],[marital_Widow]]=1,"Widowed")</f>
        <v>Married</v>
      </c>
      <c r="AQ352" s="3" t="str">
        <f>IF(tbl_Data[[#This Row],[Marital Status]]=tbl_Data[[#Headers],[Single]],tbl_Data[[#This Row],[Amt_Wines]],"")</f>
        <v/>
      </c>
      <c r="AR352" s="3" t="str">
        <f>IF(tbl_Data[[#This Row],[Marital Status]]=tbl_Data[[#Headers],[Together]],tbl_Data[[#This Row],[Amt_Wines]],"")</f>
        <v/>
      </c>
      <c r="AS352" s="3">
        <f>IF(tbl_Data[[#This Row],[Marital Status]]=tbl_Data[[#Headers],[Married]],tbl_Data[[#This Row],[Amt_Wines]],"")</f>
        <v>450</v>
      </c>
      <c r="AT352" s="3" t="str">
        <f>IF(tbl_Data[[#This Row],[Marital Status]]=tbl_Data[[#Headers],[Widow]],tbl_Data[[#This Row],[Amt_Wines]],"")</f>
        <v/>
      </c>
      <c r="AU352" s="3" t="str">
        <f>IF(tbl_Data[[#This Row],[Marital Status]]=tbl_Data[[#Headers],[Divorced]],tbl_Data[[#This Row],[Amt_Wines]],"")</f>
        <v/>
      </c>
    </row>
    <row r="353" spans="1:47" x14ac:dyDescent="0.45">
      <c r="A353" t="s">
        <v>532</v>
      </c>
      <c r="B353" s="3">
        <v>84219</v>
      </c>
      <c r="C353">
        <v>0</v>
      </c>
      <c r="D353">
        <v>0</v>
      </c>
      <c r="E353">
        <f t="shared" si="5"/>
        <v>0</v>
      </c>
      <c r="F353">
        <v>27</v>
      </c>
      <c r="G353" s="3">
        <v>434</v>
      </c>
      <c r="H353" s="3">
        <v>137</v>
      </c>
      <c r="I353" s="3">
        <v>400</v>
      </c>
      <c r="J353" s="3">
        <v>45</v>
      </c>
      <c r="K353" s="3">
        <v>137</v>
      </c>
      <c r="L353" s="3">
        <v>45</v>
      </c>
      <c r="M353">
        <v>1</v>
      </c>
      <c r="N353">
        <v>3</v>
      </c>
      <c r="O353">
        <v>4</v>
      </c>
      <c r="P353">
        <v>10</v>
      </c>
      <c r="Q353">
        <v>1</v>
      </c>
      <c r="R353">
        <v>0</v>
      </c>
      <c r="S353">
        <v>0</v>
      </c>
      <c r="T353">
        <v>0</v>
      </c>
      <c r="U353">
        <v>0</v>
      </c>
      <c r="V353">
        <v>0</v>
      </c>
      <c r="W353">
        <v>0</v>
      </c>
      <c r="X353">
        <v>3</v>
      </c>
      <c r="Y353">
        <v>11</v>
      </c>
      <c r="Z353">
        <v>0</v>
      </c>
      <c r="AA353">
        <v>32</v>
      </c>
      <c r="AB353">
        <v>2306</v>
      </c>
      <c r="AC353">
        <v>0</v>
      </c>
      <c r="AD353">
        <v>1</v>
      </c>
      <c r="AE353">
        <v>0</v>
      </c>
      <c r="AF353">
        <v>0</v>
      </c>
      <c r="AG353">
        <v>0</v>
      </c>
      <c r="AH353">
        <v>0</v>
      </c>
      <c r="AI353">
        <v>0</v>
      </c>
      <c r="AJ353">
        <v>1</v>
      </c>
      <c r="AK353">
        <v>0</v>
      </c>
      <c r="AL353">
        <v>0</v>
      </c>
      <c r="AM353" s="3">
        <f>SUM(tbl_Data[[#This Row],[Amt_Wines]:[Amt_GoldProds]])</f>
        <v>1198</v>
      </c>
      <c r="AN353" s="3">
        <v>1108</v>
      </c>
      <c r="AO353">
        <v>0</v>
      </c>
      <c r="AP353" t="str" cm="1">
        <f t="array" ref="AP353">_xlfn.IFS(tbl_Data[[#This Row],[marital_Divorced]]=1,"Divorced",tbl_Data[[#This Row],[marital_Married]]=1,"Married",tbl_Data[[#This Row],[marital_Single]]=1,"Single",tbl_Data[[#This Row],[marital_Together]]=1,"Together",tbl_Data[[#This Row],[marital_Widow]]=1,"Widowed")</f>
        <v>Married</v>
      </c>
      <c r="AQ353" s="3" t="str">
        <f>IF(tbl_Data[[#This Row],[Marital Status]]=tbl_Data[[#Headers],[Single]],tbl_Data[[#This Row],[Amt_Wines]],"")</f>
        <v/>
      </c>
      <c r="AR353" s="3" t="str">
        <f>IF(tbl_Data[[#This Row],[Marital Status]]=tbl_Data[[#Headers],[Together]],tbl_Data[[#This Row],[Amt_Wines]],"")</f>
        <v/>
      </c>
      <c r="AS353" s="3">
        <f>IF(tbl_Data[[#This Row],[Marital Status]]=tbl_Data[[#Headers],[Married]],tbl_Data[[#This Row],[Amt_Wines]],"")</f>
        <v>434</v>
      </c>
      <c r="AT353" s="3" t="str">
        <f>IF(tbl_Data[[#This Row],[Marital Status]]=tbl_Data[[#Headers],[Widow]],tbl_Data[[#This Row],[Amt_Wines]],"")</f>
        <v/>
      </c>
      <c r="AU353" s="3" t="str">
        <f>IF(tbl_Data[[#This Row],[Marital Status]]=tbl_Data[[#Headers],[Divorced]],tbl_Data[[#This Row],[Amt_Wines]],"")</f>
        <v/>
      </c>
    </row>
    <row r="354" spans="1:47" x14ac:dyDescent="0.45">
      <c r="A354" t="s">
        <v>533</v>
      </c>
      <c r="B354" s="3">
        <v>70951</v>
      </c>
      <c r="C354">
        <v>0</v>
      </c>
      <c r="D354">
        <v>0</v>
      </c>
      <c r="E354">
        <f t="shared" si="5"/>
        <v>0</v>
      </c>
      <c r="F354">
        <v>66</v>
      </c>
      <c r="G354" s="3">
        <v>239</v>
      </c>
      <c r="H354" s="3">
        <v>10</v>
      </c>
      <c r="I354" s="3">
        <v>554</v>
      </c>
      <c r="J354" s="3">
        <v>254</v>
      </c>
      <c r="K354" s="3">
        <v>87</v>
      </c>
      <c r="L354" s="3">
        <v>54</v>
      </c>
      <c r="M354">
        <v>1</v>
      </c>
      <c r="N354">
        <v>3</v>
      </c>
      <c r="O354">
        <v>4</v>
      </c>
      <c r="P354">
        <v>9</v>
      </c>
      <c r="Q354">
        <v>1</v>
      </c>
      <c r="R354">
        <v>0</v>
      </c>
      <c r="S354">
        <v>0</v>
      </c>
      <c r="T354">
        <v>0</v>
      </c>
      <c r="U354">
        <v>0</v>
      </c>
      <c r="V354">
        <v>0</v>
      </c>
      <c r="W354">
        <v>0</v>
      </c>
      <c r="X354">
        <v>3</v>
      </c>
      <c r="Y354">
        <v>11</v>
      </c>
      <c r="Z354">
        <v>0</v>
      </c>
      <c r="AA354">
        <v>35</v>
      </c>
      <c r="AB354">
        <v>2580</v>
      </c>
      <c r="AC354">
        <v>0</v>
      </c>
      <c r="AD354">
        <v>1</v>
      </c>
      <c r="AE354">
        <v>0</v>
      </c>
      <c r="AF354">
        <v>0</v>
      </c>
      <c r="AG354">
        <v>0</v>
      </c>
      <c r="AH354">
        <v>0</v>
      </c>
      <c r="AI354">
        <v>0</v>
      </c>
      <c r="AJ354">
        <v>1</v>
      </c>
      <c r="AK354">
        <v>0</v>
      </c>
      <c r="AL354">
        <v>0</v>
      </c>
      <c r="AM354" s="3">
        <f>SUM(tbl_Data[[#This Row],[Amt_Wines]:[Amt_GoldProds]])</f>
        <v>1198</v>
      </c>
      <c r="AN354" s="3">
        <v>1090</v>
      </c>
      <c r="AO354">
        <v>0</v>
      </c>
      <c r="AP354" t="str" cm="1">
        <f t="array" ref="AP354">_xlfn.IFS(tbl_Data[[#This Row],[marital_Divorced]]=1,"Divorced",tbl_Data[[#This Row],[marital_Married]]=1,"Married",tbl_Data[[#This Row],[marital_Single]]=1,"Single",tbl_Data[[#This Row],[marital_Together]]=1,"Together",tbl_Data[[#This Row],[marital_Widow]]=1,"Widowed")</f>
        <v>Married</v>
      </c>
      <c r="AQ354" s="3" t="str">
        <f>IF(tbl_Data[[#This Row],[Marital Status]]=tbl_Data[[#Headers],[Single]],tbl_Data[[#This Row],[Amt_Wines]],"")</f>
        <v/>
      </c>
      <c r="AR354" s="3" t="str">
        <f>IF(tbl_Data[[#This Row],[Marital Status]]=tbl_Data[[#Headers],[Together]],tbl_Data[[#This Row],[Amt_Wines]],"")</f>
        <v/>
      </c>
      <c r="AS354" s="3">
        <f>IF(tbl_Data[[#This Row],[Marital Status]]=tbl_Data[[#Headers],[Married]],tbl_Data[[#This Row],[Amt_Wines]],"")</f>
        <v>239</v>
      </c>
      <c r="AT354" s="3" t="str">
        <f>IF(tbl_Data[[#This Row],[Marital Status]]=tbl_Data[[#Headers],[Widow]],tbl_Data[[#This Row],[Amt_Wines]],"")</f>
        <v/>
      </c>
      <c r="AU354" s="3" t="str">
        <f>IF(tbl_Data[[#This Row],[Marital Status]]=tbl_Data[[#Headers],[Divorced]],tbl_Data[[#This Row],[Amt_Wines]],"")</f>
        <v/>
      </c>
    </row>
    <row r="355" spans="1:47" x14ac:dyDescent="0.45">
      <c r="A355" t="s">
        <v>536</v>
      </c>
      <c r="B355" s="3">
        <v>68657</v>
      </c>
      <c r="C355">
        <v>0</v>
      </c>
      <c r="D355">
        <v>0</v>
      </c>
      <c r="E355">
        <f t="shared" si="5"/>
        <v>0</v>
      </c>
      <c r="F355">
        <v>4</v>
      </c>
      <c r="G355" s="3">
        <v>482</v>
      </c>
      <c r="H355" s="3">
        <v>34</v>
      </c>
      <c r="I355" s="3">
        <v>471</v>
      </c>
      <c r="J355" s="3">
        <v>119</v>
      </c>
      <c r="K355" s="3">
        <v>68</v>
      </c>
      <c r="L355" s="3">
        <v>22</v>
      </c>
      <c r="M355">
        <v>1</v>
      </c>
      <c r="N355">
        <v>3</v>
      </c>
      <c r="O355">
        <v>5</v>
      </c>
      <c r="P355">
        <v>9</v>
      </c>
      <c r="Q355">
        <v>7</v>
      </c>
      <c r="R355">
        <v>0</v>
      </c>
      <c r="S355">
        <v>0</v>
      </c>
      <c r="T355">
        <v>0</v>
      </c>
      <c r="U355">
        <v>0</v>
      </c>
      <c r="V355">
        <v>0</v>
      </c>
      <c r="W355">
        <v>0</v>
      </c>
      <c r="X355">
        <v>3</v>
      </c>
      <c r="Y355">
        <v>11</v>
      </c>
      <c r="Z355">
        <v>0</v>
      </c>
      <c r="AA355">
        <v>74</v>
      </c>
      <c r="AB355">
        <v>2653</v>
      </c>
      <c r="AC355">
        <v>0</v>
      </c>
      <c r="AD355">
        <v>1</v>
      </c>
      <c r="AE355">
        <v>0</v>
      </c>
      <c r="AF355">
        <v>0</v>
      </c>
      <c r="AG355">
        <v>0</v>
      </c>
      <c r="AH355">
        <v>0</v>
      </c>
      <c r="AI355">
        <v>0</v>
      </c>
      <c r="AJ355">
        <v>0</v>
      </c>
      <c r="AK355">
        <v>1</v>
      </c>
      <c r="AL355">
        <v>0</v>
      </c>
      <c r="AM355" s="3">
        <f>SUM(tbl_Data[[#This Row],[Amt_Wines]:[Amt_GoldProds]])</f>
        <v>1196</v>
      </c>
      <c r="AN355" s="3">
        <v>1152</v>
      </c>
      <c r="AO355">
        <v>0</v>
      </c>
      <c r="AP355" t="str" cm="1">
        <f t="array" ref="AP355">_xlfn.IFS(tbl_Data[[#This Row],[marital_Divorced]]=1,"Divorced",tbl_Data[[#This Row],[marital_Married]]=1,"Married",tbl_Data[[#This Row],[marital_Single]]=1,"Single",tbl_Data[[#This Row],[marital_Together]]=1,"Together",tbl_Data[[#This Row],[marital_Widow]]=1,"Widowed")</f>
        <v>Married</v>
      </c>
      <c r="AQ355" s="3" t="str">
        <f>IF(tbl_Data[[#This Row],[Marital Status]]=tbl_Data[[#Headers],[Single]],tbl_Data[[#This Row],[Amt_Wines]],"")</f>
        <v/>
      </c>
      <c r="AR355" s="3" t="str">
        <f>IF(tbl_Data[[#This Row],[Marital Status]]=tbl_Data[[#Headers],[Together]],tbl_Data[[#This Row],[Amt_Wines]],"")</f>
        <v/>
      </c>
      <c r="AS355" s="3">
        <f>IF(tbl_Data[[#This Row],[Marital Status]]=tbl_Data[[#Headers],[Married]],tbl_Data[[#This Row],[Amt_Wines]],"")</f>
        <v>482</v>
      </c>
      <c r="AT355" s="3" t="str">
        <f>IF(tbl_Data[[#This Row],[Marital Status]]=tbl_Data[[#Headers],[Widow]],tbl_Data[[#This Row],[Amt_Wines]],"")</f>
        <v/>
      </c>
      <c r="AU355" s="3" t="str">
        <f>IF(tbl_Data[[#This Row],[Marital Status]]=tbl_Data[[#Headers],[Divorced]],tbl_Data[[#This Row],[Amt_Wines]],"")</f>
        <v/>
      </c>
    </row>
    <row r="356" spans="1:47" x14ac:dyDescent="0.45">
      <c r="A356" t="s">
        <v>539</v>
      </c>
      <c r="B356" s="3">
        <v>81168</v>
      </c>
      <c r="C356">
        <v>0</v>
      </c>
      <c r="D356">
        <v>0</v>
      </c>
      <c r="E356">
        <f t="shared" si="5"/>
        <v>0</v>
      </c>
      <c r="F356">
        <v>84</v>
      </c>
      <c r="G356" s="3">
        <v>410</v>
      </c>
      <c r="H356" s="3">
        <v>0</v>
      </c>
      <c r="I356" s="3">
        <v>592</v>
      </c>
      <c r="J356" s="3">
        <v>147</v>
      </c>
      <c r="K356" s="3">
        <v>22</v>
      </c>
      <c r="L356" s="3">
        <v>22</v>
      </c>
      <c r="M356">
        <v>1</v>
      </c>
      <c r="N356">
        <v>6</v>
      </c>
      <c r="O356">
        <v>4</v>
      </c>
      <c r="P356">
        <v>7</v>
      </c>
      <c r="Q356">
        <v>3</v>
      </c>
      <c r="R356">
        <v>0</v>
      </c>
      <c r="S356">
        <v>0</v>
      </c>
      <c r="T356">
        <v>0</v>
      </c>
      <c r="U356">
        <v>1</v>
      </c>
      <c r="V356">
        <v>0</v>
      </c>
      <c r="W356">
        <v>0</v>
      </c>
      <c r="X356">
        <v>3</v>
      </c>
      <c r="Y356">
        <v>11</v>
      </c>
      <c r="Z356">
        <v>0</v>
      </c>
      <c r="AA356">
        <v>55</v>
      </c>
      <c r="AB356">
        <v>2212</v>
      </c>
      <c r="AC356">
        <v>0</v>
      </c>
      <c r="AD356">
        <v>1</v>
      </c>
      <c r="AE356">
        <v>0</v>
      </c>
      <c r="AF356">
        <v>0</v>
      </c>
      <c r="AG356">
        <v>0</v>
      </c>
      <c r="AH356">
        <v>0</v>
      </c>
      <c r="AI356">
        <v>0</v>
      </c>
      <c r="AJ356">
        <v>1</v>
      </c>
      <c r="AK356">
        <v>0</v>
      </c>
      <c r="AL356">
        <v>0</v>
      </c>
      <c r="AM356" s="3">
        <f>SUM(tbl_Data[[#This Row],[Amt_Wines]:[Amt_GoldProds]])</f>
        <v>1193</v>
      </c>
      <c r="AN356" s="3">
        <v>1149</v>
      </c>
      <c r="AO356">
        <v>1</v>
      </c>
      <c r="AP356" t="str" cm="1">
        <f t="array" ref="AP356">_xlfn.IFS(tbl_Data[[#This Row],[marital_Divorced]]=1,"Divorced",tbl_Data[[#This Row],[marital_Married]]=1,"Married",tbl_Data[[#This Row],[marital_Single]]=1,"Single",tbl_Data[[#This Row],[marital_Together]]=1,"Together",tbl_Data[[#This Row],[marital_Widow]]=1,"Widowed")</f>
        <v>Married</v>
      </c>
      <c r="AQ356" s="3" t="str">
        <f>IF(tbl_Data[[#This Row],[Marital Status]]=tbl_Data[[#Headers],[Single]],tbl_Data[[#This Row],[Amt_Wines]],"")</f>
        <v/>
      </c>
      <c r="AR356" s="3" t="str">
        <f>IF(tbl_Data[[#This Row],[Marital Status]]=tbl_Data[[#Headers],[Together]],tbl_Data[[#This Row],[Amt_Wines]],"")</f>
        <v/>
      </c>
      <c r="AS356" s="3">
        <f>IF(tbl_Data[[#This Row],[Marital Status]]=tbl_Data[[#Headers],[Married]],tbl_Data[[#This Row],[Amt_Wines]],"")</f>
        <v>410</v>
      </c>
      <c r="AT356" s="3" t="str">
        <f>IF(tbl_Data[[#This Row],[Marital Status]]=tbl_Data[[#Headers],[Widow]],tbl_Data[[#This Row],[Amt_Wines]],"")</f>
        <v/>
      </c>
      <c r="AU356" s="3" t="str">
        <f>IF(tbl_Data[[#This Row],[Marital Status]]=tbl_Data[[#Headers],[Divorced]],tbl_Data[[#This Row],[Amt_Wines]],"")</f>
        <v/>
      </c>
    </row>
    <row r="357" spans="1:47" x14ac:dyDescent="0.45">
      <c r="A357" t="s">
        <v>544</v>
      </c>
      <c r="B357" s="3">
        <v>65169</v>
      </c>
      <c r="C357">
        <v>0</v>
      </c>
      <c r="D357">
        <v>0</v>
      </c>
      <c r="E357">
        <f t="shared" si="5"/>
        <v>0</v>
      </c>
      <c r="F357">
        <v>23</v>
      </c>
      <c r="G357" s="3">
        <v>1074</v>
      </c>
      <c r="H357" s="3">
        <v>0</v>
      </c>
      <c r="I357" s="3">
        <v>69</v>
      </c>
      <c r="J357" s="3">
        <v>0</v>
      </c>
      <c r="K357" s="3">
        <v>0</v>
      </c>
      <c r="L357" s="3">
        <v>46</v>
      </c>
      <c r="M357">
        <v>1</v>
      </c>
      <c r="N357">
        <v>10</v>
      </c>
      <c r="O357">
        <v>4</v>
      </c>
      <c r="P357">
        <v>13</v>
      </c>
      <c r="Q357">
        <v>6</v>
      </c>
      <c r="R357">
        <v>1</v>
      </c>
      <c r="S357">
        <v>0</v>
      </c>
      <c r="T357">
        <v>1</v>
      </c>
      <c r="U357">
        <v>1</v>
      </c>
      <c r="V357">
        <v>1</v>
      </c>
      <c r="W357">
        <v>0</v>
      </c>
      <c r="X357">
        <v>3</v>
      </c>
      <c r="Y357">
        <v>11</v>
      </c>
      <c r="Z357">
        <v>1</v>
      </c>
      <c r="AA357">
        <v>38</v>
      </c>
      <c r="AB357">
        <v>2325</v>
      </c>
      <c r="AC357">
        <v>0</v>
      </c>
      <c r="AD357">
        <v>1</v>
      </c>
      <c r="AE357">
        <v>0</v>
      </c>
      <c r="AF357">
        <v>0</v>
      </c>
      <c r="AG357">
        <v>0</v>
      </c>
      <c r="AH357">
        <v>0</v>
      </c>
      <c r="AI357">
        <v>0</v>
      </c>
      <c r="AJ357">
        <v>1</v>
      </c>
      <c r="AK357">
        <v>0</v>
      </c>
      <c r="AL357">
        <v>0</v>
      </c>
      <c r="AM357" s="3">
        <f>SUM(tbl_Data[[#This Row],[Amt_Wines]:[Amt_GoldProds]])</f>
        <v>1189</v>
      </c>
      <c r="AN357" s="3">
        <v>1097</v>
      </c>
      <c r="AO357">
        <v>4</v>
      </c>
      <c r="AP357" t="str" cm="1">
        <f t="array" ref="AP357">_xlfn.IFS(tbl_Data[[#This Row],[marital_Divorced]]=1,"Divorced",tbl_Data[[#This Row],[marital_Married]]=1,"Married",tbl_Data[[#This Row],[marital_Single]]=1,"Single",tbl_Data[[#This Row],[marital_Together]]=1,"Together",tbl_Data[[#This Row],[marital_Widow]]=1,"Widowed")</f>
        <v>Married</v>
      </c>
      <c r="AQ357" s="3" t="str">
        <f>IF(tbl_Data[[#This Row],[Marital Status]]=tbl_Data[[#Headers],[Single]],tbl_Data[[#This Row],[Amt_Wines]],"")</f>
        <v/>
      </c>
      <c r="AR357" s="3" t="str">
        <f>IF(tbl_Data[[#This Row],[Marital Status]]=tbl_Data[[#Headers],[Together]],tbl_Data[[#This Row],[Amt_Wines]],"")</f>
        <v/>
      </c>
      <c r="AS357" s="3">
        <f>IF(tbl_Data[[#This Row],[Marital Status]]=tbl_Data[[#Headers],[Married]],tbl_Data[[#This Row],[Amt_Wines]],"")</f>
        <v>1074</v>
      </c>
      <c r="AT357" s="3" t="str">
        <f>IF(tbl_Data[[#This Row],[Marital Status]]=tbl_Data[[#Headers],[Widow]],tbl_Data[[#This Row],[Amt_Wines]],"")</f>
        <v/>
      </c>
      <c r="AU357" s="3" t="str">
        <f>IF(tbl_Data[[#This Row],[Marital Status]]=tbl_Data[[#Headers],[Divorced]],tbl_Data[[#This Row],[Amt_Wines]],"")</f>
        <v/>
      </c>
    </row>
    <row r="358" spans="1:47" x14ac:dyDescent="0.45">
      <c r="A358" t="s">
        <v>545</v>
      </c>
      <c r="B358" s="3">
        <v>72099</v>
      </c>
      <c r="C358">
        <v>0</v>
      </c>
      <c r="D358">
        <v>0</v>
      </c>
      <c r="E358">
        <f t="shared" si="5"/>
        <v>0</v>
      </c>
      <c r="F358">
        <v>18</v>
      </c>
      <c r="G358" s="3">
        <v>546</v>
      </c>
      <c r="H358" s="3">
        <v>91</v>
      </c>
      <c r="I358" s="3">
        <v>410</v>
      </c>
      <c r="J358" s="3">
        <v>119</v>
      </c>
      <c r="K358" s="3">
        <v>0</v>
      </c>
      <c r="L358" s="3">
        <v>22</v>
      </c>
      <c r="M358">
        <v>1</v>
      </c>
      <c r="N358">
        <v>3</v>
      </c>
      <c r="O358">
        <v>4</v>
      </c>
      <c r="P358">
        <v>10</v>
      </c>
      <c r="Q358">
        <v>1</v>
      </c>
      <c r="R358">
        <v>0</v>
      </c>
      <c r="S358">
        <v>0</v>
      </c>
      <c r="T358">
        <v>0</v>
      </c>
      <c r="U358">
        <v>0</v>
      </c>
      <c r="V358">
        <v>0</v>
      </c>
      <c r="W358">
        <v>0</v>
      </c>
      <c r="X358">
        <v>3</v>
      </c>
      <c r="Y358">
        <v>11</v>
      </c>
      <c r="Z358">
        <v>0</v>
      </c>
      <c r="AA358">
        <v>46</v>
      </c>
      <c r="AB358">
        <v>2769</v>
      </c>
      <c r="AC358">
        <v>0</v>
      </c>
      <c r="AD358">
        <v>1</v>
      </c>
      <c r="AE358">
        <v>0</v>
      </c>
      <c r="AF358">
        <v>0</v>
      </c>
      <c r="AG358">
        <v>0</v>
      </c>
      <c r="AH358">
        <v>0</v>
      </c>
      <c r="AI358">
        <v>0</v>
      </c>
      <c r="AJ358">
        <v>1</v>
      </c>
      <c r="AK358">
        <v>0</v>
      </c>
      <c r="AL358">
        <v>0</v>
      </c>
      <c r="AM358" s="3">
        <f>SUM(tbl_Data[[#This Row],[Amt_Wines]:[Amt_GoldProds]])</f>
        <v>1188</v>
      </c>
      <c r="AN358" s="3">
        <v>1144</v>
      </c>
      <c r="AO358">
        <v>0</v>
      </c>
      <c r="AP358" t="str" cm="1">
        <f t="array" ref="AP358">_xlfn.IFS(tbl_Data[[#This Row],[marital_Divorced]]=1,"Divorced",tbl_Data[[#This Row],[marital_Married]]=1,"Married",tbl_Data[[#This Row],[marital_Single]]=1,"Single",tbl_Data[[#This Row],[marital_Together]]=1,"Together",tbl_Data[[#This Row],[marital_Widow]]=1,"Widowed")</f>
        <v>Married</v>
      </c>
      <c r="AQ358" s="3" t="str">
        <f>IF(tbl_Data[[#This Row],[Marital Status]]=tbl_Data[[#Headers],[Single]],tbl_Data[[#This Row],[Amt_Wines]],"")</f>
        <v/>
      </c>
      <c r="AR358" s="3" t="str">
        <f>IF(tbl_Data[[#This Row],[Marital Status]]=tbl_Data[[#Headers],[Together]],tbl_Data[[#This Row],[Amt_Wines]],"")</f>
        <v/>
      </c>
      <c r="AS358" s="3">
        <f>IF(tbl_Data[[#This Row],[Marital Status]]=tbl_Data[[#Headers],[Married]],tbl_Data[[#This Row],[Amt_Wines]],"")</f>
        <v>546</v>
      </c>
      <c r="AT358" s="3" t="str">
        <f>IF(tbl_Data[[#This Row],[Marital Status]]=tbl_Data[[#Headers],[Widow]],tbl_Data[[#This Row],[Amt_Wines]],"")</f>
        <v/>
      </c>
      <c r="AU358" s="3" t="str">
        <f>IF(tbl_Data[[#This Row],[Marital Status]]=tbl_Data[[#Headers],[Divorced]],tbl_Data[[#This Row],[Amt_Wines]],"")</f>
        <v/>
      </c>
    </row>
    <row r="359" spans="1:47" x14ac:dyDescent="0.45">
      <c r="A359" t="s">
        <v>546</v>
      </c>
      <c r="B359" s="3">
        <v>75433</v>
      </c>
      <c r="C359">
        <v>1</v>
      </c>
      <c r="D359">
        <v>0</v>
      </c>
      <c r="E359">
        <f t="shared" si="5"/>
        <v>1</v>
      </c>
      <c r="F359">
        <v>28</v>
      </c>
      <c r="G359" s="3">
        <v>800</v>
      </c>
      <c r="H359" s="3">
        <v>0</v>
      </c>
      <c r="I359" s="3">
        <v>297</v>
      </c>
      <c r="J359" s="3">
        <v>0</v>
      </c>
      <c r="K359" s="3">
        <v>34</v>
      </c>
      <c r="L359" s="3">
        <v>57</v>
      </c>
      <c r="M359">
        <v>2</v>
      </c>
      <c r="N359">
        <v>2</v>
      </c>
      <c r="O359">
        <v>5</v>
      </c>
      <c r="P359">
        <v>10</v>
      </c>
      <c r="Q359">
        <v>6</v>
      </c>
      <c r="R359">
        <v>0</v>
      </c>
      <c r="S359">
        <v>1</v>
      </c>
      <c r="T359">
        <v>0</v>
      </c>
      <c r="U359">
        <v>1</v>
      </c>
      <c r="V359">
        <v>0</v>
      </c>
      <c r="W359">
        <v>0</v>
      </c>
      <c r="X359">
        <v>3</v>
      </c>
      <c r="Y359">
        <v>11</v>
      </c>
      <c r="Z359">
        <v>0</v>
      </c>
      <c r="AA359">
        <v>31</v>
      </c>
      <c r="AB359">
        <v>2244</v>
      </c>
      <c r="AC359">
        <v>0</v>
      </c>
      <c r="AD359">
        <v>1</v>
      </c>
      <c r="AE359">
        <v>0</v>
      </c>
      <c r="AF359">
        <v>0</v>
      </c>
      <c r="AG359">
        <v>0</v>
      </c>
      <c r="AH359">
        <v>0</v>
      </c>
      <c r="AI359">
        <v>0</v>
      </c>
      <c r="AJ359">
        <v>1</v>
      </c>
      <c r="AK359">
        <v>0</v>
      </c>
      <c r="AL359">
        <v>0</v>
      </c>
      <c r="AM359" s="3">
        <f>SUM(tbl_Data[[#This Row],[Amt_Wines]:[Amt_GoldProds]])</f>
        <v>1188</v>
      </c>
      <c r="AN359" s="3">
        <v>1074</v>
      </c>
      <c r="AO359">
        <v>2</v>
      </c>
      <c r="AP359" t="str" cm="1">
        <f t="array" ref="AP359">_xlfn.IFS(tbl_Data[[#This Row],[marital_Divorced]]=1,"Divorced",tbl_Data[[#This Row],[marital_Married]]=1,"Married",tbl_Data[[#This Row],[marital_Single]]=1,"Single",tbl_Data[[#This Row],[marital_Together]]=1,"Together",tbl_Data[[#This Row],[marital_Widow]]=1,"Widowed")</f>
        <v>Married</v>
      </c>
      <c r="AQ359" s="3" t="str">
        <f>IF(tbl_Data[[#This Row],[Marital Status]]=tbl_Data[[#Headers],[Single]],tbl_Data[[#This Row],[Amt_Wines]],"")</f>
        <v/>
      </c>
      <c r="AR359" s="3" t="str">
        <f>IF(tbl_Data[[#This Row],[Marital Status]]=tbl_Data[[#Headers],[Together]],tbl_Data[[#This Row],[Amt_Wines]],"")</f>
        <v/>
      </c>
      <c r="AS359" s="3">
        <f>IF(tbl_Data[[#This Row],[Marital Status]]=tbl_Data[[#Headers],[Married]],tbl_Data[[#This Row],[Amt_Wines]],"")</f>
        <v>800</v>
      </c>
      <c r="AT359" s="3" t="str">
        <f>IF(tbl_Data[[#This Row],[Marital Status]]=tbl_Data[[#Headers],[Widow]],tbl_Data[[#This Row],[Amt_Wines]],"")</f>
        <v/>
      </c>
      <c r="AU359" s="3" t="str">
        <f>IF(tbl_Data[[#This Row],[Marital Status]]=tbl_Data[[#Headers],[Divorced]],tbl_Data[[#This Row],[Amt_Wines]],"")</f>
        <v/>
      </c>
    </row>
    <row r="360" spans="1:47" x14ac:dyDescent="0.45">
      <c r="A360" t="s">
        <v>549</v>
      </c>
      <c r="B360" s="3">
        <v>55212</v>
      </c>
      <c r="C360">
        <v>0</v>
      </c>
      <c r="D360">
        <v>1</v>
      </c>
      <c r="E360">
        <f t="shared" si="5"/>
        <v>1</v>
      </c>
      <c r="F360">
        <v>65</v>
      </c>
      <c r="G360" s="3">
        <v>1103</v>
      </c>
      <c r="H360" s="3">
        <v>0</v>
      </c>
      <c r="I360" s="3">
        <v>45</v>
      </c>
      <c r="J360" s="3">
        <v>0</v>
      </c>
      <c r="K360" s="3">
        <v>0</v>
      </c>
      <c r="L360" s="3">
        <v>34</v>
      </c>
      <c r="M360">
        <v>3</v>
      </c>
      <c r="N360">
        <v>4</v>
      </c>
      <c r="O360">
        <v>2</v>
      </c>
      <c r="P360">
        <v>11</v>
      </c>
      <c r="Q360">
        <v>8</v>
      </c>
      <c r="R360">
        <v>0</v>
      </c>
      <c r="S360">
        <v>1</v>
      </c>
      <c r="T360">
        <v>0</v>
      </c>
      <c r="U360">
        <v>0</v>
      </c>
      <c r="V360">
        <v>1</v>
      </c>
      <c r="W360">
        <v>0</v>
      </c>
      <c r="X360">
        <v>3</v>
      </c>
      <c r="Y360">
        <v>11</v>
      </c>
      <c r="Z360">
        <v>0</v>
      </c>
      <c r="AA360">
        <v>51</v>
      </c>
      <c r="AB360">
        <v>2742</v>
      </c>
      <c r="AC360">
        <v>0</v>
      </c>
      <c r="AD360">
        <v>1</v>
      </c>
      <c r="AE360">
        <v>0</v>
      </c>
      <c r="AF360">
        <v>0</v>
      </c>
      <c r="AG360">
        <v>0</v>
      </c>
      <c r="AH360">
        <v>0</v>
      </c>
      <c r="AI360">
        <v>0</v>
      </c>
      <c r="AJ360">
        <v>0</v>
      </c>
      <c r="AK360">
        <v>0</v>
      </c>
      <c r="AL360">
        <v>1</v>
      </c>
      <c r="AM360" s="3">
        <f>SUM(tbl_Data[[#This Row],[Amt_Wines]:[Amt_GoldProds]])</f>
        <v>1182</v>
      </c>
      <c r="AN360" s="3">
        <v>1114</v>
      </c>
      <c r="AO360">
        <v>2</v>
      </c>
      <c r="AP360" t="str" cm="1">
        <f t="array" ref="AP360">_xlfn.IFS(tbl_Data[[#This Row],[marital_Divorced]]=1,"Divorced",tbl_Data[[#This Row],[marital_Married]]=1,"Married",tbl_Data[[#This Row],[marital_Single]]=1,"Single",tbl_Data[[#This Row],[marital_Together]]=1,"Together",tbl_Data[[#This Row],[marital_Widow]]=1,"Widowed")</f>
        <v>Married</v>
      </c>
      <c r="AQ360" s="3" t="str">
        <f>IF(tbl_Data[[#This Row],[Marital Status]]=tbl_Data[[#Headers],[Single]],tbl_Data[[#This Row],[Amt_Wines]],"")</f>
        <v/>
      </c>
      <c r="AR360" s="3" t="str">
        <f>IF(tbl_Data[[#This Row],[Marital Status]]=tbl_Data[[#Headers],[Together]],tbl_Data[[#This Row],[Amt_Wines]],"")</f>
        <v/>
      </c>
      <c r="AS360" s="3">
        <f>IF(tbl_Data[[#This Row],[Marital Status]]=tbl_Data[[#Headers],[Married]],tbl_Data[[#This Row],[Amt_Wines]],"")</f>
        <v>1103</v>
      </c>
      <c r="AT360" s="3" t="str">
        <f>IF(tbl_Data[[#This Row],[Marital Status]]=tbl_Data[[#Headers],[Widow]],tbl_Data[[#This Row],[Amt_Wines]],"")</f>
        <v/>
      </c>
      <c r="AU360" s="3" t="str">
        <f>IF(tbl_Data[[#This Row],[Marital Status]]=tbl_Data[[#Headers],[Divorced]],tbl_Data[[#This Row],[Amt_Wines]],"")</f>
        <v/>
      </c>
    </row>
    <row r="361" spans="1:47" x14ac:dyDescent="0.45">
      <c r="A361" t="s">
        <v>551</v>
      </c>
      <c r="B361" s="3">
        <v>73691</v>
      </c>
      <c r="C361">
        <v>0</v>
      </c>
      <c r="D361">
        <v>1</v>
      </c>
      <c r="E361">
        <f t="shared" si="5"/>
        <v>1</v>
      </c>
      <c r="F361">
        <v>58</v>
      </c>
      <c r="G361" s="3">
        <v>707</v>
      </c>
      <c r="H361" s="3">
        <v>21</v>
      </c>
      <c r="I361" s="3">
        <v>250</v>
      </c>
      <c r="J361" s="3">
        <v>85</v>
      </c>
      <c r="K361" s="3">
        <v>43</v>
      </c>
      <c r="L361" s="3">
        <v>73</v>
      </c>
      <c r="M361">
        <v>2</v>
      </c>
      <c r="N361">
        <v>6</v>
      </c>
      <c r="O361">
        <v>2</v>
      </c>
      <c r="P361">
        <v>8</v>
      </c>
      <c r="Q361">
        <v>2</v>
      </c>
      <c r="R361">
        <v>1</v>
      </c>
      <c r="S361">
        <v>0</v>
      </c>
      <c r="T361">
        <v>0</v>
      </c>
      <c r="U361">
        <v>0</v>
      </c>
      <c r="V361">
        <v>0</v>
      </c>
      <c r="W361">
        <v>0</v>
      </c>
      <c r="X361">
        <v>3</v>
      </c>
      <c r="Y361">
        <v>11</v>
      </c>
      <c r="Z361">
        <v>0</v>
      </c>
      <c r="AA361">
        <v>49</v>
      </c>
      <c r="AB361">
        <v>2394</v>
      </c>
      <c r="AC361">
        <v>0</v>
      </c>
      <c r="AD361">
        <v>1</v>
      </c>
      <c r="AE361">
        <v>0</v>
      </c>
      <c r="AF361">
        <v>0</v>
      </c>
      <c r="AG361">
        <v>0</v>
      </c>
      <c r="AH361">
        <v>0</v>
      </c>
      <c r="AI361">
        <v>0</v>
      </c>
      <c r="AJ361">
        <v>1</v>
      </c>
      <c r="AK361">
        <v>0</v>
      </c>
      <c r="AL361">
        <v>0</v>
      </c>
      <c r="AM361" s="3">
        <f>SUM(tbl_Data[[#This Row],[Amt_Wines]:[Amt_GoldProds]])</f>
        <v>1179</v>
      </c>
      <c r="AN361" s="3">
        <v>1033</v>
      </c>
      <c r="AO361">
        <v>1</v>
      </c>
      <c r="AP361" t="str" cm="1">
        <f t="array" ref="AP361">_xlfn.IFS(tbl_Data[[#This Row],[marital_Divorced]]=1,"Divorced",tbl_Data[[#This Row],[marital_Married]]=1,"Married",tbl_Data[[#This Row],[marital_Single]]=1,"Single",tbl_Data[[#This Row],[marital_Together]]=1,"Together",tbl_Data[[#This Row],[marital_Widow]]=1,"Widowed")</f>
        <v>Married</v>
      </c>
      <c r="AQ361" s="3" t="str">
        <f>IF(tbl_Data[[#This Row],[Marital Status]]=tbl_Data[[#Headers],[Single]],tbl_Data[[#This Row],[Amt_Wines]],"")</f>
        <v/>
      </c>
      <c r="AR361" s="3" t="str">
        <f>IF(tbl_Data[[#This Row],[Marital Status]]=tbl_Data[[#Headers],[Together]],tbl_Data[[#This Row],[Amt_Wines]],"")</f>
        <v/>
      </c>
      <c r="AS361" s="3">
        <f>IF(tbl_Data[[#This Row],[Marital Status]]=tbl_Data[[#Headers],[Married]],tbl_Data[[#This Row],[Amt_Wines]],"")</f>
        <v>707</v>
      </c>
      <c r="AT361" s="3" t="str">
        <f>IF(tbl_Data[[#This Row],[Marital Status]]=tbl_Data[[#Headers],[Widow]],tbl_Data[[#This Row],[Amt_Wines]],"")</f>
        <v/>
      </c>
      <c r="AU361" s="3" t="str">
        <f>IF(tbl_Data[[#This Row],[Marital Status]]=tbl_Data[[#Headers],[Divorced]],tbl_Data[[#This Row],[Amt_Wines]],"")</f>
        <v/>
      </c>
    </row>
    <row r="362" spans="1:47" x14ac:dyDescent="0.45">
      <c r="A362" t="s">
        <v>554</v>
      </c>
      <c r="B362" s="3">
        <v>62845</v>
      </c>
      <c r="C362">
        <v>1</v>
      </c>
      <c r="D362">
        <v>1</v>
      </c>
      <c r="E362">
        <f t="shared" si="5"/>
        <v>2</v>
      </c>
      <c r="F362">
        <v>3</v>
      </c>
      <c r="G362" s="3">
        <v>1099</v>
      </c>
      <c r="H362" s="3">
        <v>0</v>
      </c>
      <c r="I362" s="3">
        <v>45</v>
      </c>
      <c r="J362" s="3">
        <v>0</v>
      </c>
      <c r="K362" s="3">
        <v>0</v>
      </c>
      <c r="L362" s="3">
        <v>34</v>
      </c>
      <c r="M362">
        <v>11</v>
      </c>
      <c r="N362">
        <v>3</v>
      </c>
      <c r="O362">
        <v>4</v>
      </c>
      <c r="P362">
        <v>10</v>
      </c>
      <c r="Q362">
        <v>8</v>
      </c>
      <c r="R362">
        <v>0</v>
      </c>
      <c r="S362">
        <v>1</v>
      </c>
      <c r="T362">
        <v>0</v>
      </c>
      <c r="U362">
        <v>0</v>
      </c>
      <c r="V362">
        <v>0</v>
      </c>
      <c r="W362">
        <v>0</v>
      </c>
      <c r="X362">
        <v>3</v>
      </c>
      <c r="Y362">
        <v>11</v>
      </c>
      <c r="Z362">
        <v>0</v>
      </c>
      <c r="AA362">
        <v>71</v>
      </c>
      <c r="AB362">
        <v>2795</v>
      </c>
      <c r="AC362">
        <v>0</v>
      </c>
      <c r="AD362">
        <v>1</v>
      </c>
      <c r="AE362">
        <v>0</v>
      </c>
      <c r="AF362">
        <v>0</v>
      </c>
      <c r="AG362">
        <v>0</v>
      </c>
      <c r="AH362">
        <v>0</v>
      </c>
      <c r="AI362">
        <v>0</v>
      </c>
      <c r="AJ362">
        <v>0</v>
      </c>
      <c r="AK362">
        <v>1</v>
      </c>
      <c r="AL362">
        <v>0</v>
      </c>
      <c r="AM362" s="3">
        <f>SUM(tbl_Data[[#This Row],[Amt_Wines]:[Amt_GoldProds]])</f>
        <v>1178</v>
      </c>
      <c r="AN362" s="3">
        <v>1110</v>
      </c>
      <c r="AO362">
        <v>1</v>
      </c>
      <c r="AP362" t="str" cm="1">
        <f t="array" ref="AP362">_xlfn.IFS(tbl_Data[[#This Row],[marital_Divorced]]=1,"Divorced",tbl_Data[[#This Row],[marital_Married]]=1,"Married",tbl_Data[[#This Row],[marital_Single]]=1,"Single",tbl_Data[[#This Row],[marital_Together]]=1,"Together",tbl_Data[[#This Row],[marital_Widow]]=1,"Widowed")</f>
        <v>Married</v>
      </c>
      <c r="AQ362" s="3" t="str">
        <f>IF(tbl_Data[[#This Row],[Marital Status]]=tbl_Data[[#Headers],[Single]],tbl_Data[[#This Row],[Amt_Wines]],"")</f>
        <v/>
      </c>
      <c r="AR362" s="3" t="str">
        <f>IF(tbl_Data[[#This Row],[Marital Status]]=tbl_Data[[#Headers],[Together]],tbl_Data[[#This Row],[Amt_Wines]],"")</f>
        <v/>
      </c>
      <c r="AS362" s="3">
        <f>IF(tbl_Data[[#This Row],[Marital Status]]=tbl_Data[[#Headers],[Married]],tbl_Data[[#This Row],[Amt_Wines]],"")</f>
        <v>1099</v>
      </c>
      <c r="AT362" s="3" t="str">
        <f>IF(tbl_Data[[#This Row],[Marital Status]]=tbl_Data[[#Headers],[Widow]],tbl_Data[[#This Row],[Amt_Wines]],"")</f>
        <v/>
      </c>
      <c r="AU362" s="3" t="str">
        <f>IF(tbl_Data[[#This Row],[Marital Status]]=tbl_Data[[#Headers],[Divorced]],tbl_Data[[#This Row],[Amt_Wines]],"")</f>
        <v/>
      </c>
    </row>
    <row r="363" spans="1:47" x14ac:dyDescent="0.45">
      <c r="A363" t="s">
        <v>555</v>
      </c>
      <c r="B363" s="3">
        <v>62845</v>
      </c>
      <c r="C363">
        <v>1</v>
      </c>
      <c r="D363">
        <v>1</v>
      </c>
      <c r="E363">
        <f t="shared" si="5"/>
        <v>2</v>
      </c>
      <c r="F363">
        <v>3</v>
      </c>
      <c r="G363" s="3">
        <v>1099</v>
      </c>
      <c r="H363" s="3">
        <v>0</v>
      </c>
      <c r="I363" s="3">
        <v>45</v>
      </c>
      <c r="J363" s="3">
        <v>0</v>
      </c>
      <c r="K363" s="3">
        <v>0</v>
      </c>
      <c r="L363" s="3">
        <v>34</v>
      </c>
      <c r="M363">
        <v>11</v>
      </c>
      <c r="N363">
        <v>3</v>
      </c>
      <c r="O363">
        <v>4</v>
      </c>
      <c r="P363">
        <v>10</v>
      </c>
      <c r="Q363">
        <v>8</v>
      </c>
      <c r="R363">
        <v>0</v>
      </c>
      <c r="S363">
        <v>1</v>
      </c>
      <c r="T363">
        <v>0</v>
      </c>
      <c r="U363">
        <v>0</v>
      </c>
      <c r="V363">
        <v>0</v>
      </c>
      <c r="W363">
        <v>0</v>
      </c>
      <c r="X363">
        <v>3</v>
      </c>
      <c r="Y363">
        <v>11</v>
      </c>
      <c r="Z363">
        <v>1</v>
      </c>
      <c r="AA363">
        <v>71</v>
      </c>
      <c r="AB363">
        <v>2795</v>
      </c>
      <c r="AC363">
        <v>0</v>
      </c>
      <c r="AD363">
        <v>1</v>
      </c>
      <c r="AE363">
        <v>0</v>
      </c>
      <c r="AF363">
        <v>0</v>
      </c>
      <c r="AG363">
        <v>0</v>
      </c>
      <c r="AH363">
        <v>0</v>
      </c>
      <c r="AI363">
        <v>0</v>
      </c>
      <c r="AJ363">
        <v>0</v>
      </c>
      <c r="AK363">
        <v>1</v>
      </c>
      <c r="AL363">
        <v>0</v>
      </c>
      <c r="AM363" s="3">
        <f>SUM(tbl_Data[[#This Row],[Amt_Wines]:[Amt_GoldProds]])</f>
        <v>1178</v>
      </c>
      <c r="AN363" s="3">
        <v>1110</v>
      </c>
      <c r="AO363">
        <v>1</v>
      </c>
      <c r="AP363" t="str" cm="1">
        <f t="array" ref="AP363">_xlfn.IFS(tbl_Data[[#This Row],[marital_Divorced]]=1,"Divorced",tbl_Data[[#This Row],[marital_Married]]=1,"Married",tbl_Data[[#This Row],[marital_Single]]=1,"Single",tbl_Data[[#This Row],[marital_Together]]=1,"Together",tbl_Data[[#This Row],[marital_Widow]]=1,"Widowed")</f>
        <v>Married</v>
      </c>
      <c r="AQ363" s="3" t="str">
        <f>IF(tbl_Data[[#This Row],[Marital Status]]=tbl_Data[[#Headers],[Single]],tbl_Data[[#This Row],[Amt_Wines]],"")</f>
        <v/>
      </c>
      <c r="AR363" s="3" t="str">
        <f>IF(tbl_Data[[#This Row],[Marital Status]]=tbl_Data[[#Headers],[Together]],tbl_Data[[#This Row],[Amt_Wines]],"")</f>
        <v/>
      </c>
      <c r="AS363" s="3">
        <f>IF(tbl_Data[[#This Row],[Marital Status]]=tbl_Data[[#Headers],[Married]],tbl_Data[[#This Row],[Amt_Wines]],"")</f>
        <v>1099</v>
      </c>
      <c r="AT363" s="3" t="str">
        <f>IF(tbl_Data[[#This Row],[Marital Status]]=tbl_Data[[#Headers],[Widow]],tbl_Data[[#This Row],[Amt_Wines]],"")</f>
        <v/>
      </c>
      <c r="AU363" s="3" t="str">
        <f>IF(tbl_Data[[#This Row],[Marital Status]]=tbl_Data[[#Headers],[Divorced]],tbl_Data[[#This Row],[Amt_Wines]],"")</f>
        <v/>
      </c>
    </row>
    <row r="364" spans="1:47" x14ac:dyDescent="0.45">
      <c r="A364" t="s">
        <v>556</v>
      </c>
      <c r="B364" s="3">
        <v>77027</v>
      </c>
      <c r="C364">
        <v>0</v>
      </c>
      <c r="D364">
        <v>1</v>
      </c>
      <c r="E364">
        <f t="shared" si="5"/>
        <v>1</v>
      </c>
      <c r="F364">
        <v>23</v>
      </c>
      <c r="G364" s="3">
        <v>820</v>
      </c>
      <c r="H364" s="3">
        <v>57</v>
      </c>
      <c r="I364" s="3">
        <v>242</v>
      </c>
      <c r="J364" s="3">
        <v>45</v>
      </c>
      <c r="K364" s="3">
        <v>0</v>
      </c>
      <c r="L364" s="3">
        <v>11</v>
      </c>
      <c r="M364">
        <v>2</v>
      </c>
      <c r="N364">
        <v>8</v>
      </c>
      <c r="O364">
        <v>3</v>
      </c>
      <c r="P364">
        <v>6</v>
      </c>
      <c r="Q364">
        <v>4</v>
      </c>
      <c r="R364">
        <v>0</v>
      </c>
      <c r="S364">
        <v>0</v>
      </c>
      <c r="T364">
        <v>0</v>
      </c>
      <c r="U364">
        <v>0</v>
      </c>
      <c r="V364">
        <v>0</v>
      </c>
      <c r="W364">
        <v>0</v>
      </c>
      <c r="X364">
        <v>3</v>
      </c>
      <c r="Y364">
        <v>11</v>
      </c>
      <c r="Z364">
        <v>0</v>
      </c>
      <c r="AA364">
        <v>68</v>
      </c>
      <c r="AB364">
        <v>2303</v>
      </c>
      <c r="AC364">
        <v>0</v>
      </c>
      <c r="AD364">
        <v>1</v>
      </c>
      <c r="AE364">
        <v>0</v>
      </c>
      <c r="AF364">
        <v>0</v>
      </c>
      <c r="AG364">
        <v>0</v>
      </c>
      <c r="AH364">
        <v>0</v>
      </c>
      <c r="AI364">
        <v>0</v>
      </c>
      <c r="AJ364">
        <v>0</v>
      </c>
      <c r="AK364">
        <v>1</v>
      </c>
      <c r="AL364">
        <v>0</v>
      </c>
      <c r="AM364" s="3">
        <f>SUM(tbl_Data[[#This Row],[Amt_Wines]:[Amt_GoldProds]])</f>
        <v>1175</v>
      </c>
      <c r="AN364" s="3">
        <v>1153</v>
      </c>
      <c r="AO364">
        <v>0</v>
      </c>
      <c r="AP364" t="str" cm="1">
        <f t="array" ref="AP364">_xlfn.IFS(tbl_Data[[#This Row],[marital_Divorced]]=1,"Divorced",tbl_Data[[#This Row],[marital_Married]]=1,"Married",tbl_Data[[#This Row],[marital_Single]]=1,"Single",tbl_Data[[#This Row],[marital_Together]]=1,"Together",tbl_Data[[#This Row],[marital_Widow]]=1,"Widowed")</f>
        <v>Married</v>
      </c>
      <c r="AQ364" s="3" t="str">
        <f>IF(tbl_Data[[#This Row],[Marital Status]]=tbl_Data[[#Headers],[Single]],tbl_Data[[#This Row],[Amt_Wines]],"")</f>
        <v/>
      </c>
      <c r="AR364" s="3" t="str">
        <f>IF(tbl_Data[[#This Row],[Marital Status]]=tbl_Data[[#Headers],[Together]],tbl_Data[[#This Row],[Amt_Wines]],"")</f>
        <v/>
      </c>
      <c r="AS364" s="3">
        <f>IF(tbl_Data[[#This Row],[Marital Status]]=tbl_Data[[#Headers],[Married]],tbl_Data[[#This Row],[Amt_Wines]],"")</f>
        <v>820</v>
      </c>
      <c r="AT364" s="3" t="str">
        <f>IF(tbl_Data[[#This Row],[Marital Status]]=tbl_Data[[#Headers],[Widow]],tbl_Data[[#This Row],[Amt_Wines]],"")</f>
        <v/>
      </c>
      <c r="AU364" s="3" t="str">
        <f>IF(tbl_Data[[#This Row],[Marital Status]]=tbl_Data[[#Headers],[Divorced]],tbl_Data[[#This Row],[Amt_Wines]],"")</f>
        <v/>
      </c>
    </row>
    <row r="365" spans="1:47" x14ac:dyDescent="0.45">
      <c r="A365" t="s">
        <v>557</v>
      </c>
      <c r="B365" s="3">
        <v>67445</v>
      </c>
      <c r="C365">
        <v>0</v>
      </c>
      <c r="D365">
        <v>1</v>
      </c>
      <c r="E365">
        <f t="shared" si="5"/>
        <v>1</v>
      </c>
      <c r="F365">
        <v>63</v>
      </c>
      <c r="G365" s="3">
        <v>757</v>
      </c>
      <c r="H365" s="3">
        <v>80</v>
      </c>
      <c r="I365" s="3">
        <v>217</v>
      </c>
      <c r="J365" s="3">
        <v>29</v>
      </c>
      <c r="K365" s="3">
        <v>80</v>
      </c>
      <c r="L365" s="3">
        <v>11</v>
      </c>
      <c r="M365">
        <v>5</v>
      </c>
      <c r="N365">
        <v>9</v>
      </c>
      <c r="O365">
        <v>6</v>
      </c>
      <c r="P365">
        <v>12</v>
      </c>
      <c r="Q365">
        <v>6</v>
      </c>
      <c r="R365">
        <v>0</v>
      </c>
      <c r="S365">
        <v>0</v>
      </c>
      <c r="T365">
        <v>0</v>
      </c>
      <c r="U365">
        <v>0</v>
      </c>
      <c r="V365">
        <v>0</v>
      </c>
      <c r="W365">
        <v>0</v>
      </c>
      <c r="X365">
        <v>3</v>
      </c>
      <c r="Y365">
        <v>11</v>
      </c>
      <c r="Z365">
        <v>0</v>
      </c>
      <c r="AA365">
        <v>46</v>
      </c>
      <c r="AB365">
        <v>2845</v>
      </c>
      <c r="AC365">
        <v>0</v>
      </c>
      <c r="AD365">
        <v>1</v>
      </c>
      <c r="AE365">
        <v>0</v>
      </c>
      <c r="AF365">
        <v>0</v>
      </c>
      <c r="AG365">
        <v>0</v>
      </c>
      <c r="AH365">
        <v>0</v>
      </c>
      <c r="AI365">
        <v>0</v>
      </c>
      <c r="AJ365">
        <v>1</v>
      </c>
      <c r="AK365">
        <v>0</v>
      </c>
      <c r="AL365">
        <v>0</v>
      </c>
      <c r="AM365" s="3">
        <f>SUM(tbl_Data[[#This Row],[Amt_Wines]:[Amt_GoldProds]])</f>
        <v>1174</v>
      </c>
      <c r="AN365" s="3">
        <v>1152</v>
      </c>
      <c r="AO365">
        <v>0</v>
      </c>
      <c r="AP365" t="str" cm="1">
        <f t="array" ref="AP365">_xlfn.IFS(tbl_Data[[#This Row],[marital_Divorced]]=1,"Divorced",tbl_Data[[#This Row],[marital_Married]]=1,"Married",tbl_Data[[#This Row],[marital_Single]]=1,"Single",tbl_Data[[#This Row],[marital_Together]]=1,"Together",tbl_Data[[#This Row],[marital_Widow]]=1,"Widowed")</f>
        <v>Married</v>
      </c>
      <c r="AQ365" s="3" t="str">
        <f>IF(tbl_Data[[#This Row],[Marital Status]]=tbl_Data[[#Headers],[Single]],tbl_Data[[#This Row],[Amt_Wines]],"")</f>
        <v/>
      </c>
      <c r="AR365" s="3" t="str">
        <f>IF(tbl_Data[[#This Row],[Marital Status]]=tbl_Data[[#Headers],[Together]],tbl_Data[[#This Row],[Amt_Wines]],"")</f>
        <v/>
      </c>
      <c r="AS365" s="3">
        <f>IF(tbl_Data[[#This Row],[Marital Status]]=tbl_Data[[#Headers],[Married]],tbl_Data[[#This Row],[Amt_Wines]],"")</f>
        <v>757</v>
      </c>
      <c r="AT365" s="3" t="str">
        <f>IF(tbl_Data[[#This Row],[Marital Status]]=tbl_Data[[#Headers],[Widow]],tbl_Data[[#This Row],[Amt_Wines]],"")</f>
        <v/>
      </c>
      <c r="AU365" s="3" t="str">
        <f>IF(tbl_Data[[#This Row],[Marital Status]]=tbl_Data[[#Headers],[Divorced]],tbl_Data[[#This Row],[Amt_Wines]],"")</f>
        <v/>
      </c>
    </row>
    <row r="366" spans="1:47" x14ac:dyDescent="0.45">
      <c r="A366" t="s">
        <v>559</v>
      </c>
      <c r="B366" s="3">
        <v>63211</v>
      </c>
      <c r="C366">
        <v>0</v>
      </c>
      <c r="D366">
        <v>0</v>
      </c>
      <c r="E366">
        <f t="shared" si="5"/>
        <v>0</v>
      </c>
      <c r="F366">
        <v>3</v>
      </c>
      <c r="G366" s="3">
        <v>145</v>
      </c>
      <c r="H366" s="3">
        <v>193</v>
      </c>
      <c r="I366" s="3">
        <v>459</v>
      </c>
      <c r="J366" s="3">
        <v>205</v>
      </c>
      <c r="K366" s="3">
        <v>26</v>
      </c>
      <c r="L366" s="3">
        <v>145</v>
      </c>
      <c r="M366">
        <v>2</v>
      </c>
      <c r="N366">
        <v>3</v>
      </c>
      <c r="O366">
        <v>8</v>
      </c>
      <c r="P366">
        <v>7</v>
      </c>
      <c r="Q366">
        <v>2</v>
      </c>
      <c r="R366">
        <v>0</v>
      </c>
      <c r="S366">
        <v>0</v>
      </c>
      <c r="T366">
        <v>0</v>
      </c>
      <c r="U366">
        <v>0</v>
      </c>
      <c r="V366">
        <v>0</v>
      </c>
      <c r="W366">
        <v>0</v>
      </c>
      <c r="X366">
        <v>3</v>
      </c>
      <c r="Y366">
        <v>11</v>
      </c>
      <c r="Z366">
        <v>1</v>
      </c>
      <c r="AA366">
        <v>38</v>
      </c>
      <c r="AB366">
        <v>2763</v>
      </c>
      <c r="AC366">
        <v>0</v>
      </c>
      <c r="AD366">
        <v>1</v>
      </c>
      <c r="AE366">
        <v>0</v>
      </c>
      <c r="AF366">
        <v>0</v>
      </c>
      <c r="AG366">
        <v>0</v>
      </c>
      <c r="AH366">
        <v>0</v>
      </c>
      <c r="AI366">
        <v>0</v>
      </c>
      <c r="AJ366">
        <v>1</v>
      </c>
      <c r="AK366">
        <v>0</v>
      </c>
      <c r="AL366">
        <v>0</v>
      </c>
      <c r="AM366" s="3">
        <f>SUM(tbl_Data[[#This Row],[Amt_Wines]:[Amt_GoldProds]])</f>
        <v>1173</v>
      </c>
      <c r="AN366" s="3">
        <v>883</v>
      </c>
      <c r="AO366">
        <v>0</v>
      </c>
      <c r="AP366" t="str" cm="1">
        <f t="array" ref="AP366">_xlfn.IFS(tbl_Data[[#This Row],[marital_Divorced]]=1,"Divorced",tbl_Data[[#This Row],[marital_Married]]=1,"Married",tbl_Data[[#This Row],[marital_Single]]=1,"Single",tbl_Data[[#This Row],[marital_Together]]=1,"Together",tbl_Data[[#This Row],[marital_Widow]]=1,"Widowed")</f>
        <v>Married</v>
      </c>
      <c r="AQ366" s="3" t="str">
        <f>IF(tbl_Data[[#This Row],[Marital Status]]=tbl_Data[[#Headers],[Single]],tbl_Data[[#This Row],[Amt_Wines]],"")</f>
        <v/>
      </c>
      <c r="AR366" s="3" t="str">
        <f>IF(tbl_Data[[#This Row],[Marital Status]]=tbl_Data[[#Headers],[Together]],tbl_Data[[#This Row],[Amt_Wines]],"")</f>
        <v/>
      </c>
      <c r="AS366" s="3">
        <f>IF(tbl_Data[[#This Row],[Marital Status]]=tbl_Data[[#Headers],[Married]],tbl_Data[[#This Row],[Amt_Wines]],"")</f>
        <v>145</v>
      </c>
      <c r="AT366" s="3" t="str">
        <f>IF(tbl_Data[[#This Row],[Marital Status]]=tbl_Data[[#Headers],[Widow]],tbl_Data[[#This Row],[Amt_Wines]],"")</f>
        <v/>
      </c>
      <c r="AU366" s="3" t="str">
        <f>IF(tbl_Data[[#This Row],[Marital Status]]=tbl_Data[[#Headers],[Divorced]],tbl_Data[[#This Row],[Amt_Wines]],"")</f>
        <v/>
      </c>
    </row>
    <row r="367" spans="1:47" x14ac:dyDescent="0.45">
      <c r="A367" t="s">
        <v>560</v>
      </c>
      <c r="B367" s="3">
        <v>58512</v>
      </c>
      <c r="C367">
        <v>0</v>
      </c>
      <c r="D367">
        <v>1</v>
      </c>
      <c r="E367">
        <f t="shared" si="5"/>
        <v>1</v>
      </c>
      <c r="F367">
        <v>25</v>
      </c>
      <c r="G367" s="3">
        <v>895</v>
      </c>
      <c r="H367" s="3">
        <v>10</v>
      </c>
      <c r="I367" s="3">
        <v>101</v>
      </c>
      <c r="J367" s="3">
        <v>13</v>
      </c>
      <c r="K367" s="3">
        <v>0</v>
      </c>
      <c r="L367" s="3">
        <v>152</v>
      </c>
      <c r="M367">
        <v>5</v>
      </c>
      <c r="N367">
        <v>3</v>
      </c>
      <c r="O367">
        <v>4</v>
      </c>
      <c r="P367">
        <v>8</v>
      </c>
      <c r="Q367">
        <v>8</v>
      </c>
      <c r="R367">
        <v>0</v>
      </c>
      <c r="S367">
        <v>0</v>
      </c>
      <c r="T367">
        <v>0</v>
      </c>
      <c r="U367">
        <v>0</v>
      </c>
      <c r="V367">
        <v>0</v>
      </c>
      <c r="W367">
        <v>0</v>
      </c>
      <c r="X367">
        <v>3</v>
      </c>
      <c r="Y367">
        <v>11</v>
      </c>
      <c r="Z367">
        <v>0</v>
      </c>
      <c r="AA367">
        <v>56</v>
      </c>
      <c r="AB367">
        <v>2442</v>
      </c>
      <c r="AC367">
        <v>0</v>
      </c>
      <c r="AD367">
        <v>1</v>
      </c>
      <c r="AE367">
        <v>0</v>
      </c>
      <c r="AF367">
        <v>0</v>
      </c>
      <c r="AG367">
        <v>0</v>
      </c>
      <c r="AH367">
        <v>0</v>
      </c>
      <c r="AI367">
        <v>0</v>
      </c>
      <c r="AJ367">
        <v>1</v>
      </c>
      <c r="AK367">
        <v>0</v>
      </c>
      <c r="AL367">
        <v>0</v>
      </c>
      <c r="AM367" s="3">
        <f>SUM(tbl_Data[[#This Row],[Amt_Wines]:[Amt_GoldProds]])</f>
        <v>1171</v>
      </c>
      <c r="AN367" s="3">
        <v>867</v>
      </c>
      <c r="AO367">
        <v>0</v>
      </c>
      <c r="AP367" t="str" cm="1">
        <f t="array" ref="AP367">_xlfn.IFS(tbl_Data[[#This Row],[marital_Divorced]]=1,"Divorced",tbl_Data[[#This Row],[marital_Married]]=1,"Married",tbl_Data[[#This Row],[marital_Single]]=1,"Single",tbl_Data[[#This Row],[marital_Together]]=1,"Together",tbl_Data[[#This Row],[marital_Widow]]=1,"Widowed")</f>
        <v>Married</v>
      </c>
      <c r="AQ367" s="3" t="str">
        <f>IF(tbl_Data[[#This Row],[Marital Status]]=tbl_Data[[#Headers],[Single]],tbl_Data[[#This Row],[Amt_Wines]],"")</f>
        <v/>
      </c>
      <c r="AR367" s="3" t="str">
        <f>IF(tbl_Data[[#This Row],[Marital Status]]=tbl_Data[[#Headers],[Together]],tbl_Data[[#This Row],[Amt_Wines]],"")</f>
        <v/>
      </c>
      <c r="AS367" s="3">
        <f>IF(tbl_Data[[#This Row],[Marital Status]]=tbl_Data[[#Headers],[Married]],tbl_Data[[#This Row],[Amt_Wines]],"")</f>
        <v>895</v>
      </c>
      <c r="AT367" s="3" t="str">
        <f>IF(tbl_Data[[#This Row],[Marital Status]]=tbl_Data[[#Headers],[Widow]],tbl_Data[[#This Row],[Amt_Wines]],"")</f>
        <v/>
      </c>
      <c r="AU367" s="3" t="str">
        <f>IF(tbl_Data[[#This Row],[Marital Status]]=tbl_Data[[#Headers],[Divorced]],tbl_Data[[#This Row],[Amt_Wines]],"")</f>
        <v/>
      </c>
    </row>
    <row r="368" spans="1:47" x14ac:dyDescent="0.45">
      <c r="A368" t="s">
        <v>568</v>
      </c>
      <c r="B368" s="3">
        <v>70091</v>
      </c>
      <c r="C368">
        <v>1</v>
      </c>
      <c r="D368">
        <v>0</v>
      </c>
      <c r="E368">
        <f t="shared" si="5"/>
        <v>1</v>
      </c>
      <c r="F368">
        <v>11</v>
      </c>
      <c r="G368" s="3">
        <v>964</v>
      </c>
      <c r="H368" s="3">
        <v>34</v>
      </c>
      <c r="I368" s="3">
        <v>137</v>
      </c>
      <c r="J368" s="3">
        <v>15</v>
      </c>
      <c r="K368" s="3">
        <v>0</v>
      </c>
      <c r="L368" s="3">
        <v>11</v>
      </c>
      <c r="M368">
        <v>2</v>
      </c>
      <c r="N368">
        <v>5</v>
      </c>
      <c r="O368">
        <v>2</v>
      </c>
      <c r="P368">
        <v>10</v>
      </c>
      <c r="Q368">
        <v>8</v>
      </c>
      <c r="R368">
        <v>0</v>
      </c>
      <c r="S368">
        <v>1</v>
      </c>
      <c r="T368">
        <v>0</v>
      </c>
      <c r="U368">
        <v>0</v>
      </c>
      <c r="V368">
        <v>0</v>
      </c>
      <c r="W368">
        <v>0</v>
      </c>
      <c r="X368">
        <v>3</v>
      </c>
      <c r="Y368">
        <v>11</v>
      </c>
      <c r="Z368">
        <v>0</v>
      </c>
      <c r="AA368">
        <v>51</v>
      </c>
      <c r="AB368">
        <v>2614</v>
      </c>
      <c r="AC368">
        <v>0</v>
      </c>
      <c r="AD368">
        <v>1</v>
      </c>
      <c r="AE368">
        <v>0</v>
      </c>
      <c r="AF368">
        <v>0</v>
      </c>
      <c r="AG368">
        <v>0</v>
      </c>
      <c r="AH368">
        <v>0</v>
      </c>
      <c r="AI368">
        <v>0</v>
      </c>
      <c r="AJ368">
        <v>0</v>
      </c>
      <c r="AK368">
        <v>1</v>
      </c>
      <c r="AL368">
        <v>0</v>
      </c>
      <c r="AM368" s="3">
        <f>SUM(tbl_Data[[#This Row],[Amt_Wines]:[Amt_GoldProds]])</f>
        <v>1161</v>
      </c>
      <c r="AN368" s="3">
        <v>1139</v>
      </c>
      <c r="AO368">
        <v>1</v>
      </c>
      <c r="AP368" t="str" cm="1">
        <f t="array" ref="AP368">_xlfn.IFS(tbl_Data[[#This Row],[marital_Divorced]]=1,"Divorced",tbl_Data[[#This Row],[marital_Married]]=1,"Married",tbl_Data[[#This Row],[marital_Single]]=1,"Single",tbl_Data[[#This Row],[marital_Together]]=1,"Together",tbl_Data[[#This Row],[marital_Widow]]=1,"Widowed")</f>
        <v>Married</v>
      </c>
      <c r="AQ368" s="3" t="str">
        <f>IF(tbl_Data[[#This Row],[Marital Status]]=tbl_Data[[#Headers],[Single]],tbl_Data[[#This Row],[Amt_Wines]],"")</f>
        <v/>
      </c>
      <c r="AR368" s="3" t="str">
        <f>IF(tbl_Data[[#This Row],[Marital Status]]=tbl_Data[[#Headers],[Together]],tbl_Data[[#This Row],[Amt_Wines]],"")</f>
        <v/>
      </c>
      <c r="AS368" s="3">
        <f>IF(tbl_Data[[#This Row],[Marital Status]]=tbl_Data[[#Headers],[Married]],tbl_Data[[#This Row],[Amt_Wines]],"")</f>
        <v>964</v>
      </c>
      <c r="AT368" s="3" t="str">
        <f>IF(tbl_Data[[#This Row],[Marital Status]]=tbl_Data[[#Headers],[Widow]],tbl_Data[[#This Row],[Amt_Wines]],"")</f>
        <v/>
      </c>
      <c r="AU368" s="3" t="str">
        <f>IF(tbl_Data[[#This Row],[Marital Status]]=tbl_Data[[#Headers],[Divorced]],tbl_Data[[#This Row],[Amt_Wines]],"")</f>
        <v/>
      </c>
    </row>
    <row r="369" spans="1:47" x14ac:dyDescent="0.45">
      <c r="A369" t="s">
        <v>569</v>
      </c>
      <c r="B369" s="3">
        <v>66334</v>
      </c>
      <c r="C369">
        <v>0</v>
      </c>
      <c r="D369">
        <v>1</v>
      </c>
      <c r="E369">
        <f t="shared" si="5"/>
        <v>1</v>
      </c>
      <c r="F369">
        <v>82</v>
      </c>
      <c r="G369" s="3">
        <v>909</v>
      </c>
      <c r="H369" s="3">
        <v>11</v>
      </c>
      <c r="I369" s="3">
        <v>218</v>
      </c>
      <c r="J369" s="3">
        <v>0</v>
      </c>
      <c r="K369" s="3">
        <v>0</v>
      </c>
      <c r="L369" s="3">
        <v>23</v>
      </c>
      <c r="M369">
        <v>2</v>
      </c>
      <c r="N369">
        <v>9</v>
      </c>
      <c r="O369">
        <v>3</v>
      </c>
      <c r="P369">
        <v>5</v>
      </c>
      <c r="Q369">
        <v>5</v>
      </c>
      <c r="R369">
        <v>0</v>
      </c>
      <c r="S369">
        <v>0</v>
      </c>
      <c r="T369">
        <v>0</v>
      </c>
      <c r="U369">
        <v>0</v>
      </c>
      <c r="V369">
        <v>0</v>
      </c>
      <c r="W369">
        <v>0</v>
      </c>
      <c r="X369">
        <v>3</v>
      </c>
      <c r="Y369">
        <v>11</v>
      </c>
      <c r="Z369">
        <v>1</v>
      </c>
      <c r="AA369">
        <v>64</v>
      </c>
      <c r="AB369">
        <v>2611</v>
      </c>
      <c r="AC369">
        <v>0</v>
      </c>
      <c r="AD369">
        <v>1</v>
      </c>
      <c r="AE369">
        <v>0</v>
      </c>
      <c r="AF369">
        <v>0</v>
      </c>
      <c r="AG369">
        <v>0</v>
      </c>
      <c r="AH369">
        <v>0</v>
      </c>
      <c r="AI369">
        <v>0</v>
      </c>
      <c r="AJ369">
        <v>0</v>
      </c>
      <c r="AK369">
        <v>0</v>
      </c>
      <c r="AL369">
        <v>1</v>
      </c>
      <c r="AM369" s="3">
        <f>SUM(tbl_Data[[#This Row],[Amt_Wines]:[Amt_GoldProds]])</f>
        <v>1161</v>
      </c>
      <c r="AN369" s="3">
        <v>1115</v>
      </c>
      <c r="AO369">
        <v>0</v>
      </c>
      <c r="AP369" t="str" cm="1">
        <f t="array" ref="AP369">_xlfn.IFS(tbl_Data[[#This Row],[marital_Divorced]]=1,"Divorced",tbl_Data[[#This Row],[marital_Married]]=1,"Married",tbl_Data[[#This Row],[marital_Single]]=1,"Single",tbl_Data[[#This Row],[marital_Together]]=1,"Together",tbl_Data[[#This Row],[marital_Widow]]=1,"Widowed")</f>
        <v>Married</v>
      </c>
      <c r="AQ369" s="3" t="str">
        <f>IF(tbl_Data[[#This Row],[Marital Status]]=tbl_Data[[#Headers],[Single]],tbl_Data[[#This Row],[Amt_Wines]],"")</f>
        <v/>
      </c>
      <c r="AR369" s="3" t="str">
        <f>IF(tbl_Data[[#This Row],[Marital Status]]=tbl_Data[[#Headers],[Together]],tbl_Data[[#This Row],[Amt_Wines]],"")</f>
        <v/>
      </c>
      <c r="AS369" s="3">
        <f>IF(tbl_Data[[#This Row],[Marital Status]]=tbl_Data[[#Headers],[Married]],tbl_Data[[#This Row],[Amt_Wines]],"")</f>
        <v>909</v>
      </c>
      <c r="AT369" s="3" t="str">
        <f>IF(tbl_Data[[#This Row],[Marital Status]]=tbl_Data[[#Headers],[Widow]],tbl_Data[[#This Row],[Amt_Wines]],"")</f>
        <v/>
      </c>
      <c r="AU369" s="3" t="str">
        <f>IF(tbl_Data[[#This Row],[Marital Status]]=tbl_Data[[#Headers],[Divorced]],tbl_Data[[#This Row],[Amt_Wines]],"")</f>
        <v/>
      </c>
    </row>
    <row r="370" spans="1:47" x14ac:dyDescent="0.45">
      <c r="A370" t="s">
        <v>578</v>
      </c>
      <c r="B370" s="3">
        <v>52973</v>
      </c>
      <c r="C370">
        <v>0</v>
      </c>
      <c r="D370">
        <v>1</v>
      </c>
      <c r="E370">
        <f t="shared" si="5"/>
        <v>1</v>
      </c>
      <c r="F370">
        <v>92</v>
      </c>
      <c r="G370" s="3">
        <v>856</v>
      </c>
      <c r="H370" s="3">
        <v>0</v>
      </c>
      <c r="I370" s="3">
        <v>76</v>
      </c>
      <c r="J370" s="3">
        <v>12</v>
      </c>
      <c r="K370" s="3">
        <v>9</v>
      </c>
      <c r="L370" s="3">
        <v>199</v>
      </c>
      <c r="M370">
        <v>7</v>
      </c>
      <c r="N370">
        <v>9</v>
      </c>
      <c r="O370">
        <v>6</v>
      </c>
      <c r="P370">
        <v>9</v>
      </c>
      <c r="Q370">
        <v>8</v>
      </c>
      <c r="R370">
        <v>0</v>
      </c>
      <c r="S370">
        <v>0</v>
      </c>
      <c r="T370">
        <v>0</v>
      </c>
      <c r="U370">
        <v>0</v>
      </c>
      <c r="V370">
        <v>0</v>
      </c>
      <c r="W370">
        <v>0</v>
      </c>
      <c r="X370">
        <v>3</v>
      </c>
      <c r="Y370">
        <v>11</v>
      </c>
      <c r="Z370">
        <v>0</v>
      </c>
      <c r="AA370">
        <v>64</v>
      </c>
      <c r="AB370">
        <v>2757</v>
      </c>
      <c r="AC370">
        <v>0</v>
      </c>
      <c r="AD370">
        <v>1</v>
      </c>
      <c r="AE370">
        <v>0</v>
      </c>
      <c r="AF370">
        <v>0</v>
      </c>
      <c r="AG370">
        <v>0</v>
      </c>
      <c r="AH370">
        <v>0</v>
      </c>
      <c r="AI370">
        <v>0</v>
      </c>
      <c r="AJ370">
        <v>0</v>
      </c>
      <c r="AK370">
        <v>1</v>
      </c>
      <c r="AL370">
        <v>0</v>
      </c>
      <c r="AM370" s="3">
        <f>SUM(tbl_Data[[#This Row],[Amt_Wines]:[Amt_GoldProds]])</f>
        <v>1152</v>
      </c>
      <c r="AN370" s="3">
        <v>754</v>
      </c>
      <c r="AO370">
        <v>0</v>
      </c>
      <c r="AP370" t="str" cm="1">
        <f t="array" ref="AP370">_xlfn.IFS(tbl_Data[[#This Row],[marital_Divorced]]=1,"Divorced",tbl_Data[[#This Row],[marital_Married]]=1,"Married",tbl_Data[[#This Row],[marital_Single]]=1,"Single",tbl_Data[[#This Row],[marital_Together]]=1,"Together",tbl_Data[[#This Row],[marital_Widow]]=1,"Widowed")</f>
        <v>Married</v>
      </c>
      <c r="AQ370" s="3" t="str">
        <f>IF(tbl_Data[[#This Row],[Marital Status]]=tbl_Data[[#Headers],[Single]],tbl_Data[[#This Row],[Amt_Wines]],"")</f>
        <v/>
      </c>
      <c r="AR370" s="3" t="str">
        <f>IF(tbl_Data[[#This Row],[Marital Status]]=tbl_Data[[#Headers],[Together]],tbl_Data[[#This Row],[Amt_Wines]],"")</f>
        <v/>
      </c>
      <c r="AS370" s="3">
        <f>IF(tbl_Data[[#This Row],[Marital Status]]=tbl_Data[[#Headers],[Married]],tbl_Data[[#This Row],[Amt_Wines]],"")</f>
        <v>856</v>
      </c>
      <c r="AT370" s="3" t="str">
        <f>IF(tbl_Data[[#This Row],[Marital Status]]=tbl_Data[[#Headers],[Widow]],tbl_Data[[#This Row],[Amt_Wines]],"")</f>
        <v/>
      </c>
      <c r="AU370" s="3" t="str">
        <f>IF(tbl_Data[[#This Row],[Marital Status]]=tbl_Data[[#Headers],[Divorced]],tbl_Data[[#This Row],[Amt_Wines]],"")</f>
        <v/>
      </c>
    </row>
    <row r="371" spans="1:47" x14ac:dyDescent="0.45">
      <c r="A371" t="s">
        <v>582</v>
      </c>
      <c r="B371" s="3">
        <v>77583</v>
      </c>
      <c r="C371">
        <v>0</v>
      </c>
      <c r="D371">
        <v>0</v>
      </c>
      <c r="E371">
        <f t="shared" si="5"/>
        <v>0</v>
      </c>
      <c r="F371">
        <v>93</v>
      </c>
      <c r="G371" s="3">
        <v>372</v>
      </c>
      <c r="H371" s="3">
        <v>23</v>
      </c>
      <c r="I371" s="3">
        <v>384</v>
      </c>
      <c r="J371" s="3">
        <v>250</v>
      </c>
      <c r="K371" s="3">
        <v>12</v>
      </c>
      <c r="L371" s="3">
        <v>108</v>
      </c>
      <c r="M371">
        <v>1</v>
      </c>
      <c r="N371">
        <v>4</v>
      </c>
      <c r="O371">
        <v>5</v>
      </c>
      <c r="P371">
        <v>9</v>
      </c>
      <c r="Q371">
        <v>2</v>
      </c>
      <c r="R371">
        <v>0</v>
      </c>
      <c r="S371">
        <v>0</v>
      </c>
      <c r="T371">
        <v>0</v>
      </c>
      <c r="U371">
        <v>1</v>
      </c>
      <c r="V371">
        <v>0</v>
      </c>
      <c r="W371">
        <v>0</v>
      </c>
      <c r="X371">
        <v>3</v>
      </c>
      <c r="Y371">
        <v>11</v>
      </c>
      <c r="Z371">
        <v>0</v>
      </c>
      <c r="AA371">
        <v>42</v>
      </c>
      <c r="AB371">
        <v>2298</v>
      </c>
      <c r="AC371">
        <v>0</v>
      </c>
      <c r="AD371">
        <v>1</v>
      </c>
      <c r="AE371">
        <v>0</v>
      </c>
      <c r="AF371">
        <v>0</v>
      </c>
      <c r="AG371">
        <v>0</v>
      </c>
      <c r="AH371">
        <v>0</v>
      </c>
      <c r="AI371">
        <v>0</v>
      </c>
      <c r="AJ371">
        <v>1</v>
      </c>
      <c r="AK371">
        <v>0</v>
      </c>
      <c r="AL371">
        <v>0</v>
      </c>
      <c r="AM371" s="3">
        <f>SUM(tbl_Data[[#This Row],[Amt_Wines]:[Amt_GoldProds]])</f>
        <v>1149</v>
      </c>
      <c r="AN371" s="3">
        <v>933</v>
      </c>
      <c r="AO371">
        <v>1</v>
      </c>
      <c r="AP371" t="str" cm="1">
        <f t="array" ref="AP371">_xlfn.IFS(tbl_Data[[#This Row],[marital_Divorced]]=1,"Divorced",tbl_Data[[#This Row],[marital_Married]]=1,"Married",tbl_Data[[#This Row],[marital_Single]]=1,"Single",tbl_Data[[#This Row],[marital_Together]]=1,"Together",tbl_Data[[#This Row],[marital_Widow]]=1,"Widowed")</f>
        <v>Married</v>
      </c>
      <c r="AQ371" s="3" t="str">
        <f>IF(tbl_Data[[#This Row],[Marital Status]]=tbl_Data[[#Headers],[Single]],tbl_Data[[#This Row],[Amt_Wines]],"")</f>
        <v/>
      </c>
      <c r="AR371" s="3" t="str">
        <f>IF(tbl_Data[[#This Row],[Marital Status]]=tbl_Data[[#Headers],[Together]],tbl_Data[[#This Row],[Amt_Wines]],"")</f>
        <v/>
      </c>
      <c r="AS371" s="3">
        <f>IF(tbl_Data[[#This Row],[Marital Status]]=tbl_Data[[#Headers],[Married]],tbl_Data[[#This Row],[Amt_Wines]],"")</f>
        <v>372</v>
      </c>
      <c r="AT371" s="3" t="str">
        <f>IF(tbl_Data[[#This Row],[Marital Status]]=tbl_Data[[#Headers],[Widow]],tbl_Data[[#This Row],[Amt_Wines]],"")</f>
        <v/>
      </c>
      <c r="AU371" s="3" t="str">
        <f>IF(tbl_Data[[#This Row],[Marital Status]]=tbl_Data[[#Headers],[Divorced]],tbl_Data[[#This Row],[Amt_Wines]],"")</f>
        <v/>
      </c>
    </row>
    <row r="372" spans="1:47" x14ac:dyDescent="0.45">
      <c r="A372" t="s">
        <v>585</v>
      </c>
      <c r="B372" s="3">
        <v>61014</v>
      </c>
      <c r="C372">
        <v>0</v>
      </c>
      <c r="D372">
        <v>1</v>
      </c>
      <c r="E372">
        <f t="shared" si="5"/>
        <v>1</v>
      </c>
      <c r="F372">
        <v>17</v>
      </c>
      <c r="G372" s="3">
        <v>269</v>
      </c>
      <c r="H372" s="3">
        <v>129</v>
      </c>
      <c r="I372" s="3">
        <v>495</v>
      </c>
      <c r="J372" s="3">
        <v>182</v>
      </c>
      <c r="K372" s="3">
        <v>43</v>
      </c>
      <c r="L372" s="3">
        <v>29</v>
      </c>
      <c r="M372">
        <v>4</v>
      </c>
      <c r="N372">
        <v>9</v>
      </c>
      <c r="O372">
        <v>3</v>
      </c>
      <c r="P372">
        <v>4</v>
      </c>
      <c r="Q372">
        <v>7</v>
      </c>
      <c r="R372">
        <v>0</v>
      </c>
      <c r="S372">
        <v>0</v>
      </c>
      <c r="T372">
        <v>0</v>
      </c>
      <c r="U372">
        <v>0</v>
      </c>
      <c r="V372">
        <v>0</v>
      </c>
      <c r="W372">
        <v>0</v>
      </c>
      <c r="X372">
        <v>3</v>
      </c>
      <c r="Y372">
        <v>11</v>
      </c>
      <c r="Z372">
        <v>0</v>
      </c>
      <c r="AA372">
        <v>40</v>
      </c>
      <c r="AB372">
        <v>2846</v>
      </c>
      <c r="AC372">
        <v>0</v>
      </c>
      <c r="AD372">
        <v>1</v>
      </c>
      <c r="AE372">
        <v>0</v>
      </c>
      <c r="AF372">
        <v>0</v>
      </c>
      <c r="AG372">
        <v>0</v>
      </c>
      <c r="AH372">
        <v>0</v>
      </c>
      <c r="AI372">
        <v>0</v>
      </c>
      <c r="AJ372">
        <v>1</v>
      </c>
      <c r="AK372">
        <v>0</v>
      </c>
      <c r="AL372">
        <v>0</v>
      </c>
      <c r="AM372" s="3">
        <f>SUM(tbl_Data[[#This Row],[Amt_Wines]:[Amt_GoldProds]])</f>
        <v>1147</v>
      </c>
      <c r="AN372" s="3">
        <v>1089</v>
      </c>
      <c r="AO372">
        <v>0</v>
      </c>
      <c r="AP372" t="str" cm="1">
        <f t="array" ref="AP372">_xlfn.IFS(tbl_Data[[#This Row],[marital_Divorced]]=1,"Divorced",tbl_Data[[#This Row],[marital_Married]]=1,"Married",tbl_Data[[#This Row],[marital_Single]]=1,"Single",tbl_Data[[#This Row],[marital_Together]]=1,"Together",tbl_Data[[#This Row],[marital_Widow]]=1,"Widowed")</f>
        <v>Married</v>
      </c>
      <c r="AQ372" s="3" t="str">
        <f>IF(tbl_Data[[#This Row],[Marital Status]]=tbl_Data[[#Headers],[Single]],tbl_Data[[#This Row],[Amt_Wines]],"")</f>
        <v/>
      </c>
      <c r="AR372" s="3" t="str">
        <f>IF(tbl_Data[[#This Row],[Marital Status]]=tbl_Data[[#Headers],[Together]],tbl_Data[[#This Row],[Amt_Wines]],"")</f>
        <v/>
      </c>
      <c r="AS372" s="3">
        <f>IF(tbl_Data[[#This Row],[Marital Status]]=tbl_Data[[#Headers],[Married]],tbl_Data[[#This Row],[Amt_Wines]],"")</f>
        <v>269</v>
      </c>
      <c r="AT372" s="3" t="str">
        <f>IF(tbl_Data[[#This Row],[Marital Status]]=tbl_Data[[#Headers],[Widow]],tbl_Data[[#This Row],[Amt_Wines]],"")</f>
        <v/>
      </c>
      <c r="AU372" s="3" t="str">
        <f>IF(tbl_Data[[#This Row],[Marital Status]]=tbl_Data[[#Headers],[Divorced]],tbl_Data[[#This Row],[Amt_Wines]],"")</f>
        <v/>
      </c>
    </row>
    <row r="373" spans="1:47" x14ac:dyDescent="0.45">
      <c r="A373" t="s">
        <v>589</v>
      </c>
      <c r="B373" s="3">
        <v>71855</v>
      </c>
      <c r="C373">
        <v>0</v>
      </c>
      <c r="D373">
        <v>1</v>
      </c>
      <c r="E373">
        <f t="shared" si="5"/>
        <v>1</v>
      </c>
      <c r="F373">
        <v>59</v>
      </c>
      <c r="G373" s="3">
        <v>548</v>
      </c>
      <c r="H373" s="3">
        <v>31</v>
      </c>
      <c r="I373" s="3">
        <v>422</v>
      </c>
      <c r="J373" s="3">
        <v>0</v>
      </c>
      <c r="K373" s="3">
        <v>112</v>
      </c>
      <c r="L373" s="3">
        <v>28</v>
      </c>
      <c r="M373">
        <v>4</v>
      </c>
      <c r="N373">
        <v>5</v>
      </c>
      <c r="O373">
        <v>5</v>
      </c>
      <c r="P373">
        <v>11</v>
      </c>
      <c r="Q373">
        <v>3</v>
      </c>
      <c r="R373">
        <v>0</v>
      </c>
      <c r="S373">
        <v>0</v>
      </c>
      <c r="T373">
        <v>0</v>
      </c>
      <c r="U373">
        <v>0</v>
      </c>
      <c r="V373">
        <v>0</v>
      </c>
      <c r="W373">
        <v>0</v>
      </c>
      <c r="X373">
        <v>3</v>
      </c>
      <c r="Y373">
        <v>11</v>
      </c>
      <c r="Z373">
        <v>0</v>
      </c>
      <c r="AA373">
        <v>43</v>
      </c>
      <c r="AB373">
        <v>2688</v>
      </c>
      <c r="AC373">
        <v>0</v>
      </c>
      <c r="AD373">
        <v>1</v>
      </c>
      <c r="AE373">
        <v>0</v>
      </c>
      <c r="AF373">
        <v>0</v>
      </c>
      <c r="AG373">
        <v>0</v>
      </c>
      <c r="AH373">
        <v>0</v>
      </c>
      <c r="AI373">
        <v>0</v>
      </c>
      <c r="AJ373">
        <v>1</v>
      </c>
      <c r="AK373">
        <v>0</v>
      </c>
      <c r="AL373">
        <v>0</v>
      </c>
      <c r="AM373" s="3">
        <f>SUM(tbl_Data[[#This Row],[Amt_Wines]:[Amt_GoldProds]])</f>
        <v>1141</v>
      </c>
      <c r="AN373" s="3">
        <v>1085</v>
      </c>
      <c r="AO373">
        <v>0</v>
      </c>
      <c r="AP373" t="str" cm="1">
        <f t="array" ref="AP373">_xlfn.IFS(tbl_Data[[#This Row],[marital_Divorced]]=1,"Divorced",tbl_Data[[#This Row],[marital_Married]]=1,"Married",tbl_Data[[#This Row],[marital_Single]]=1,"Single",tbl_Data[[#This Row],[marital_Together]]=1,"Together",tbl_Data[[#This Row],[marital_Widow]]=1,"Widowed")</f>
        <v>Married</v>
      </c>
      <c r="AQ373" s="3" t="str">
        <f>IF(tbl_Data[[#This Row],[Marital Status]]=tbl_Data[[#Headers],[Single]],tbl_Data[[#This Row],[Amt_Wines]],"")</f>
        <v/>
      </c>
      <c r="AR373" s="3" t="str">
        <f>IF(tbl_Data[[#This Row],[Marital Status]]=tbl_Data[[#Headers],[Together]],tbl_Data[[#This Row],[Amt_Wines]],"")</f>
        <v/>
      </c>
      <c r="AS373" s="3">
        <f>IF(tbl_Data[[#This Row],[Marital Status]]=tbl_Data[[#Headers],[Married]],tbl_Data[[#This Row],[Amt_Wines]],"")</f>
        <v>548</v>
      </c>
      <c r="AT373" s="3" t="str">
        <f>IF(tbl_Data[[#This Row],[Marital Status]]=tbl_Data[[#Headers],[Widow]],tbl_Data[[#This Row],[Amt_Wines]],"")</f>
        <v/>
      </c>
      <c r="AU373" s="3" t="str">
        <f>IF(tbl_Data[[#This Row],[Marital Status]]=tbl_Data[[#Headers],[Divorced]],tbl_Data[[#This Row],[Amt_Wines]],"")</f>
        <v/>
      </c>
    </row>
    <row r="374" spans="1:47" x14ac:dyDescent="0.45">
      <c r="A374" t="s">
        <v>594</v>
      </c>
      <c r="B374" s="3">
        <v>77343</v>
      </c>
      <c r="C374">
        <v>0</v>
      </c>
      <c r="D374">
        <v>0</v>
      </c>
      <c r="E374">
        <f t="shared" si="5"/>
        <v>0</v>
      </c>
      <c r="F374">
        <v>28</v>
      </c>
      <c r="G374" s="3">
        <v>227</v>
      </c>
      <c r="H374" s="3">
        <v>151</v>
      </c>
      <c r="I374" s="3">
        <v>573</v>
      </c>
      <c r="J374" s="3">
        <v>98</v>
      </c>
      <c r="K374" s="3">
        <v>54</v>
      </c>
      <c r="L374" s="3">
        <v>31</v>
      </c>
      <c r="M374">
        <v>1</v>
      </c>
      <c r="N374">
        <v>3</v>
      </c>
      <c r="O374">
        <v>4</v>
      </c>
      <c r="P374">
        <v>9</v>
      </c>
      <c r="Q374">
        <v>1</v>
      </c>
      <c r="R374">
        <v>0</v>
      </c>
      <c r="S374">
        <v>0</v>
      </c>
      <c r="T374">
        <v>0</v>
      </c>
      <c r="U374">
        <v>0</v>
      </c>
      <c r="V374">
        <v>0</v>
      </c>
      <c r="W374">
        <v>0</v>
      </c>
      <c r="X374">
        <v>3</v>
      </c>
      <c r="Y374">
        <v>11</v>
      </c>
      <c r="Z374">
        <v>0</v>
      </c>
      <c r="AA374">
        <v>55</v>
      </c>
      <c r="AB374">
        <v>2179</v>
      </c>
      <c r="AC374">
        <v>0</v>
      </c>
      <c r="AD374">
        <v>1</v>
      </c>
      <c r="AE374">
        <v>0</v>
      </c>
      <c r="AF374">
        <v>0</v>
      </c>
      <c r="AG374">
        <v>0</v>
      </c>
      <c r="AH374">
        <v>0</v>
      </c>
      <c r="AI374">
        <v>0</v>
      </c>
      <c r="AJ374">
        <v>1</v>
      </c>
      <c r="AK374">
        <v>0</v>
      </c>
      <c r="AL374">
        <v>0</v>
      </c>
      <c r="AM374" s="3">
        <f>SUM(tbl_Data[[#This Row],[Amt_Wines]:[Amt_GoldProds]])</f>
        <v>1134</v>
      </c>
      <c r="AN374" s="3">
        <v>1072</v>
      </c>
      <c r="AO374">
        <v>0</v>
      </c>
      <c r="AP374" t="str" cm="1">
        <f t="array" ref="AP374">_xlfn.IFS(tbl_Data[[#This Row],[marital_Divorced]]=1,"Divorced",tbl_Data[[#This Row],[marital_Married]]=1,"Married",tbl_Data[[#This Row],[marital_Single]]=1,"Single",tbl_Data[[#This Row],[marital_Together]]=1,"Together",tbl_Data[[#This Row],[marital_Widow]]=1,"Widowed")</f>
        <v>Married</v>
      </c>
      <c r="AQ374" s="3" t="str">
        <f>IF(tbl_Data[[#This Row],[Marital Status]]=tbl_Data[[#Headers],[Single]],tbl_Data[[#This Row],[Amt_Wines]],"")</f>
        <v/>
      </c>
      <c r="AR374" s="3" t="str">
        <f>IF(tbl_Data[[#This Row],[Marital Status]]=tbl_Data[[#Headers],[Together]],tbl_Data[[#This Row],[Amt_Wines]],"")</f>
        <v/>
      </c>
      <c r="AS374" s="3">
        <f>IF(tbl_Data[[#This Row],[Marital Status]]=tbl_Data[[#Headers],[Married]],tbl_Data[[#This Row],[Amt_Wines]],"")</f>
        <v>227</v>
      </c>
      <c r="AT374" s="3" t="str">
        <f>IF(tbl_Data[[#This Row],[Marital Status]]=tbl_Data[[#Headers],[Widow]],tbl_Data[[#This Row],[Amt_Wines]],"")</f>
        <v/>
      </c>
      <c r="AU374" s="3" t="str">
        <f>IF(tbl_Data[[#This Row],[Marital Status]]=tbl_Data[[#Headers],[Divorced]],tbl_Data[[#This Row],[Amt_Wines]],"")</f>
        <v/>
      </c>
    </row>
    <row r="375" spans="1:47" x14ac:dyDescent="0.45">
      <c r="A375" t="s">
        <v>595</v>
      </c>
      <c r="B375" s="3">
        <v>92533</v>
      </c>
      <c r="C375">
        <v>0</v>
      </c>
      <c r="D375">
        <v>0</v>
      </c>
      <c r="E375">
        <f t="shared" si="5"/>
        <v>0</v>
      </c>
      <c r="F375">
        <v>84</v>
      </c>
      <c r="G375" s="3">
        <v>693</v>
      </c>
      <c r="H375" s="3">
        <v>21</v>
      </c>
      <c r="I375" s="3">
        <v>118</v>
      </c>
      <c r="J375" s="3">
        <v>110</v>
      </c>
      <c r="K375" s="3">
        <v>147</v>
      </c>
      <c r="L375" s="3">
        <v>42</v>
      </c>
      <c r="M375">
        <v>1</v>
      </c>
      <c r="N375">
        <v>6</v>
      </c>
      <c r="O375">
        <v>5</v>
      </c>
      <c r="P375">
        <v>11</v>
      </c>
      <c r="Q375">
        <v>2</v>
      </c>
      <c r="R375">
        <v>0</v>
      </c>
      <c r="S375">
        <v>0</v>
      </c>
      <c r="T375">
        <v>1</v>
      </c>
      <c r="U375">
        <v>1</v>
      </c>
      <c r="V375">
        <v>0</v>
      </c>
      <c r="W375">
        <v>0</v>
      </c>
      <c r="X375">
        <v>3</v>
      </c>
      <c r="Y375">
        <v>11</v>
      </c>
      <c r="Z375">
        <v>0</v>
      </c>
      <c r="AA375">
        <v>35</v>
      </c>
      <c r="AB375">
        <v>2351</v>
      </c>
      <c r="AC375">
        <v>0</v>
      </c>
      <c r="AD375">
        <v>1</v>
      </c>
      <c r="AE375">
        <v>0</v>
      </c>
      <c r="AF375">
        <v>0</v>
      </c>
      <c r="AG375">
        <v>0</v>
      </c>
      <c r="AH375">
        <v>0</v>
      </c>
      <c r="AI375">
        <v>0</v>
      </c>
      <c r="AJ375">
        <v>1</v>
      </c>
      <c r="AK375">
        <v>0</v>
      </c>
      <c r="AL375">
        <v>0</v>
      </c>
      <c r="AM375" s="3">
        <f>SUM(tbl_Data[[#This Row],[Amt_Wines]:[Amt_GoldProds]])</f>
        <v>1131</v>
      </c>
      <c r="AN375" s="3">
        <v>1047</v>
      </c>
      <c r="AO375">
        <v>2</v>
      </c>
      <c r="AP375" t="str" cm="1">
        <f t="array" ref="AP375">_xlfn.IFS(tbl_Data[[#This Row],[marital_Divorced]]=1,"Divorced",tbl_Data[[#This Row],[marital_Married]]=1,"Married",tbl_Data[[#This Row],[marital_Single]]=1,"Single",tbl_Data[[#This Row],[marital_Together]]=1,"Together",tbl_Data[[#This Row],[marital_Widow]]=1,"Widowed")</f>
        <v>Married</v>
      </c>
      <c r="AQ375" s="3" t="str">
        <f>IF(tbl_Data[[#This Row],[Marital Status]]=tbl_Data[[#Headers],[Single]],tbl_Data[[#This Row],[Amt_Wines]],"")</f>
        <v/>
      </c>
      <c r="AR375" s="3" t="str">
        <f>IF(tbl_Data[[#This Row],[Marital Status]]=tbl_Data[[#Headers],[Together]],tbl_Data[[#This Row],[Amt_Wines]],"")</f>
        <v/>
      </c>
      <c r="AS375" s="3">
        <f>IF(tbl_Data[[#This Row],[Marital Status]]=tbl_Data[[#Headers],[Married]],tbl_Data[[#This Row],[Amt_Wines]],"")</f>
        <v>693</v>
      </c>
      <c r="AT375" s="3" t="str">
        <f>IF(tbl_Data[[#This Row],[Marital Status]]=tbl_Data[[#Headers],[Widow]],tbl_Data[[#This Row],[Amt_Wines]],"")</f>
        <v/>
      </c>
      <c r="AU375" s="3" t="str">
        <f>IF(tbl_Data[[#This Row],[Marital Status]]=tbl_Data[[#Headers],[Divorced]],tbl_Data[[#This Row],[Amt_Wines]],"")</f>
        <v/>
      </c>
    </row>
    <row r="376" spans="1:47" x14ac:dyDescent="0.45">
      <c r="A376" t="s">
        <v>599</v>
      </c>
      <c r="B376" s="3">
        <v>77437</v>
      </c>
      <c r="C376">
        <v>0</v>
      </c>
      <c r="D376">
        <v>0</v>
      </c>
      <c r="E376">
        <f t="shared" si="5"/>
        <v>0</v>
      </c>
      <c r="F376">
        <v>70</v>
      </c>
      <c r="G376" s="3">
        <v>560</v>
      </c>
      <c r="H376" s="3">
        <v>21</v>
      </c>
      <c r="I376" s="3">
        <v>442</v>
      </c>
      <c r="J376" s="3">
        <v>29</v>
      </c>
      <c r="K376" s="3">
        <v>44</v>
      </c>
      <c r="L376" s="3">
        <v>29</v>
      </c>
      <c r="M376">
        <v>1</v>
      </c>
      <c r="N376">
        <v>4</v>
      </c>
      <c r="O376">
        <v>5</v>
      </c>
      <c r="P376">
        <v>13</v>
      </c>
      <c r="Q376">
        <v>1</v>
      </c>
      <c r="R376">
        <v>0</v>
      </c>
      <c r="S376">
        <v>0</v>
      </c>
      <c r="T376">
        <v>1</v>
      </c>
      <c r="U376">
        <v>0</v>
      </c>
      <c r="V376">
        <v>0</v>
      </c>
      <c r="W376">
        <v>0</v>
      </c>
      <c r="X376">
        <v>3</v>
      </c>
      <c r="Y376">
        <v>11</v>
      </c>
      <c r="Z376">
        <v>0</v>
      </c>
      <c r="AA376">
        <v>57</v>
      </c>
      <c r="AB376">
        <v>2374</v>
      </c>
      <c r="AC376">
        <v>0</v>
      </c>
      <c r="AD376">
        <v>1</v>
      </c>
      <c r="AE376">
        <v>0</v>
      </c>
      <c r="AF376">
        <v>0</v>
      </c>
      <c r="AG376">
        <v>0</v>
      </c>
      <c r="AH376">
        <v>0</v>
      </c>
      <c r="AI376">
        <v>0</v>
      </c>
      <c r="AJ376">
        <v>1</v>
      </c>
      <c r="AK376">
        <v>0</v>
      </c>
      <c r="AL376">
        <v>0</v>
      </c>
      <c r="AM376" s="3">
        <f>SUM(tbl_Data[[#This Row],[Amt_Wines]:[Amt_GoldProds]])</f>
        <v>1125</v>
      </c>
      <c r="AN376" s="3">
        <v>1067</v>
      </c>
      <c r="AO376">
        <v>1</v>
      </c>
      <c r="AP376" t="str" cm="1">
        <f t="array" ref="AP376">_xlfn.IFS(tbl_Data[[#This Row],[marital_Divorced]]=1,"Divorced",tbl_Data[[#This Row],[marital_Married]]=1,"Married",tbl_Data[[#This Row],[marital_Single]]=1,"Single",tbl_Data[[#This Row],[marital_Together]]=1,"Together",tbl_Data[[#This Row],[marital_Widow]]=1,"Widowed")</f>
        <v>Married</v>
      </c>
      <c r="AQ376" s="3" t="str">
        <f>IF(tbl_Data[[#This Row],[Marital Status]]=tbl_Data[[#Headers],[Single]],tbl_Data[[#This Row],[Amt_Wines]],"")</f>
        <v/>
      </c>
      <c r="AR376" s="3" t="str">
        <f>IF(tbl_Data[[#This Row],[Marital Status]]=tbl_Data[[#Headers],[Together]],tbl_Data[[#This Row],[Amt_Wines]],"")</f>
        <v/>
      </c>
      <c r="AS376" s="3">
        <f>IF(tbl_Data[[#This Row],[Marital Status]]=tbl_Data[[#Headers],[Married]],tbl_Data[[#This Row],[Amt_Wines]],"")</f>
        <v>560</v>
      </c>
      <c r="AT376" s="3" t="str">
        <f>IF(tbl_Data[[#This Row],[Marital Status]]=tbl_Data[[#Headers],[Widow]],tbl_Data[[#This Row],[Amt_Wines]],"")</f>
        <v/>
      </c>
      <c r="AU376" s="3" t="str">
        <f>IF(tbl_Data[[#This Row],[Marital Status]]=tbl_Data[[#Headers],[Divorced]],tbl_Data[[#This Row],[Amt_Wines]],"")</f>
        <v/>
      </c>
    </row>
    <row r="377" spans="1:47" x14ac:dyDescent="0.45">
      <c r="A377" t="s">
        <v>600</v>
      </c>
      <c r="B377" s="3">
        <v>77037</v>
      </c>
      <c r="C377">
        <v>0</v>
      </c>
      <c r="D377">
        <v>1</v>
      </c>
      <c r="E377">
        <f t="shared" si="5"/>
        <v>1</v>
      </c>
      <c r="F377">
        <v>3</v>
      </c>
      <c r="G377" s="3">
        <v>463</v>
      </c>
      <c r="H377" s="3">
        <v>96</v>
      </c>
      <c r="I377" s="3">
        <v>333</v>
      </c>
      <c r="J377" s="3">
        <v>168</v>
      </c>
      <c r="K377" s="3">
        <v>53</v>
      </c>
      <c r="L377" s="3">
        <v>10</v>
      </c>
      <c r="M377">
        <v>1</v>
      </c>
      <c r="N377">
        <v>7</v>
      </c>
      <c r="O377">
        <v>7</v>
      </c>
      <c r="P377">
        <v>12</v>
      </c>
      <c r="Q377">
        <v>3</v>
      </c>
      <c r="R377">
        <v>0</v>
      </c>
      <c r="S377">
        <v>0</v>
      </c>
      <c r="T377">
        <v>0</v>
      </c>
      <c r="U377">
        <v>0</v>
      </c>
      <c r="V377">
        <v>0</v>
      </c>
      <c r="W377">
        <v>0</v>
      </c>
      <c r="X377">
        <v>3</v>
      </c>
      <c r="Y377">
        <v>11</v>
      </c>
      <c r="Z377">
        <v>0</v>
      </c>
      <c r="AA377">
        <v>60</v>
      </c>
      <c r="AB377">
        <v>2418</v>
      </c>
      <c r="AC377">
        <v>0</v>
      </c>
      <c r="AD377">
        <v>1</v>
      </c>
      <c r="AE377">
        <v>0</v>
      </c>
      <c r="AF377">
        <v>0</v>
      </c>
      <c r="AG377">
        <v>0</v>
      </c>
      <c r="AH377">
        <v>0</v>
      </c>
      <c r="AI377">
        <v>0</v>
      </c>
      <c r="AJ377">
        <v>0</v>
      </c>
      <c r="AK377">
        <v>0</v>
      </c>
      <c r="AL377">
        <v>1</v>
      </c>
      <c r="AM377" s="3">
        <f>SUM(tbl_Data[[#This Row],[Amt_Wines]:[Amt_GoldProds]])</f>
        <v>1123</v>
      </c>
      <c r="AN377" s="3">
        <v>1103</v>
      </c>
      <c r="AO377">
        <v>0</v>
      </c>
      <c r="AP377" t="str" cm="1">
        <f t="array" ref="AP377">_xlfn.IFS(tbl_Data[[#This Row],[marital_Divorced]]=1,"Divorced",tbl_Data[[#This Row],[marital_Married]]=1,"Married",tbl_Data[[#This Row],[marital_Single]]=1,"Single",tbl_Data[[#This Row],[marital_Together]]=1,"Together",tbl_Data[[#This Row],[marital_Widow]]=1,"Widowed")</f>
        <v>Married</v>
      </c>
      <c r="AQ377" s="3" t="str">
        <f>IF(tbl_Data[[#This Row],[Marital Status]]=tbl_Data[[#Headers],[Single]],tbl_Data[[#This Row],[Amt_Wines]],"")</f>
        <v/>
      </c>
      <c r="AR377" s="3" t="str">
        <f>IF(tbl_Data[[#This Row],[Marital Status]]=tbl_Data[[#Headers],[Together]],tbl_Data[[#This Row],[Amt_Wines]],"")</f>
        <v/>
      </c>
      <c r="AS377" s="3">
        <f>IF(tbl_Data[[#This Row],[Marital Status]]=tbl_Data[[#Headers],[Married]],tbl_Data[[#This Row],[Amt_Wines]],"")</f>
        <v>463</v>
      </c>
      <c r="AT377" s="3" t="str">
        <f>IF(tbl_Data[[#This Row],[Marital Status]]=tbl_Data[[#Headers],[Widow]],tbl_Data[[#This Row],[Amt_Wines]],"")</f>
        <v/>
      </c>
      <c r="AU377" s="3" t="str">
        <f>IF(tbl_Data[[#This Row],[Marital Status]]=tbl_Data[[#Headers],[Divorced]],tbl_Data[[#This Row],[Amt_Wines]],"")</f>
        <v/>
      </c>
    </row>
    <row r="378" spans="1:47" x14ac:dyDescent="0.45">
      <c r="A378" t="s">
        <v>602</v>
      </c>
      <c r="B378" s="3">
        <v>65846</v>
      </c>
      <c r="C378">
        <v>0</v>
      </c>
      <c r="D378">
        <v>0</v>
      </c>
      <c r="E378">
        <f t="shared" si="5"/>
        <v>0</v>
      </c>
      <c r="F378">
        <v>68</v>
      </c>
      <c r="G378" s="3">
        <v>562</v>
      </c>
      <c r="H378" s="3">
        <v>81</v>
      </c>
      <c r="I378" s="3">
        <v>276</v>
      </c>
      <c r="J378" s="3">
        <v>80</v>
      </c>
      <c r="K378" s="3">
        <v>40</v>
      </c>
      <c r="L378" s="3">
        <v>81</v>
      </c>
      <c r="M378">
        <v>1</v>
      </c>
      <c r="N378">
        <v>6</v>
      </c>
      <c r="O378">
        <v>3</v>
      </c>
      <c r="P378">
        <v>6</v>
      </c>
      <c r="Q378">
        <v>4</v>
      </c>
      <c r="R378">
        <v>0</v>
      </c>
      <c r="S378">
        <v>0</v>
      </c>
      <c r="T378">
        <v>0</v>
      </c>
      <c r="U378">
        <v>0</v>
      </c>
      <c r="V378">
        <v>0</v>
      </c>
      <c r="W378">
        <v>0</v>
      </c>
      <c r="X378">
        <v>3</v>
      </c>
      <c r="Y378">
        <v>11</v>
      </c>
      <c r="Z378">
        <v>0</v>
      </c>
      <c r="AA378">
        <v>75</v>
      </c>
      <c r="AB378">
        <v>2567</v>
      </c>
      <c r="AC378">
        <v>0</v>
      </c>
      <c r="AD378">
        <v>1</v>
      </c>
      <c r="AE378">
        <v>0</v>
      </c>
      <c r="AF378">
        <v>0</v>
      </c>
      <c r="AG378">
        <v>0</v>
      </c>
      <c r="AH378">
        <v>0</v>
      </c>
      <c r="AI378">
        <v>0</v>
      </c>
      <c r="AJ378">
        <v>0</v>
      </c>
      <c r="AK378">
        <v>0</v>
      </c>
      <c r="AL378">
        <v>1</v>
      </c>
      <c r="AM378" s="3">
        <f>SUM(tbl_Data[[#This Row],[Amt_Wines]:[Amt_GoldProds]])</f>
        <v>1120</v>
      </c>
      <c r="AN378" s="3">
        <v>958</v>
      </c>
      <c r="AO378">
        <v>0</v>
      </c>
      <c r="AP378" t="str" cm="1">
        <f t="array" ref="AP378">_xlfn.IFS(tbl_Data[[#This Row],[marital_Divorced]]=1,"Divorced",tbl_Data[[#This Row],[marital_Married]]=1,"Married",tbl_Data[[#This Row],[marital_Single]]=1,"Single",tbl_Data[[#This Row],[marital_Together]]=1,"Together",tbl_Data[[#This Row],[marital_Widow]]=1,"Widowed")</f>
        <v>Married</v>
      </c>
      <c r="AQ378" s="3" t="str">
        <f>IF(tbl_Data[[#This Row],[Marital Status]]=tbl_Data[[#Headers],[Single]],tbl_Data[[#This Row],[Amt_Wines]],"")</f>
        <v/>
      </c>
      <c r="AR378" s="3" t="str">
        <f>IF(tbl_Data[[#This Row],[Marital Status]]=tbl_Data[[#Headers],[Together]],tbl_Data[[#This Row],[Amt_Wines]],"")</f>
        <v/>
      </c>
      <c r="AS378" s="3">
        <f>IF(tbl_Data[[#This Row],[Marital Status]]=tbl_Data[[#Headers],[Married]],tbl_Data[[#This Row],[Amt_Wines]],"")</f>
        <v>562</v>
      </c>
      <c r="AT378" s="3" t="str">
        <f>IF(tbl_Data[[#This Row],[Marital Status]]=tbl_Data[[#Headers],[Widow]],tbl_Data[[#This Row],[Amt_Wines]],"")</f>
        <v/>
      </c>
      <c r="AU378" s="3" t="str">
        <f>IF(tbl_Data[[#This Row],[Marital Status]]=tbl_Data[[#Headers],[Divorced]],tbl_Data[[#This Row],[Amt_Wines]],"")</f>
        <v/>
      </c>
    </row>
    <row r="379" spans="1:47" x14ac:dyDescent="0.45">
      <c r="A379" t="s">
        <v>604</v>
      </c>
      <c r="B379" s="3">
        <v>62745</v>
      </c>
      <c r="C379">
        <v>0</v>
      </c>
      <c r="D379">
        <v>1</v>
      </c>
      <c r="E379">
        <f t="shared" si="5"/>
        <v>1</v>
      </c>
      <c r="F379">
        <v>89</v>
      </c>
      <c r="G379" s="3">
        <v>562</v>
      </c>
      <c r="H379" s="3">
        <v>21</v>
      </c>
      <c r="I379" s="3">
        <v>464</v>
      </c>
      <c r="J379" s="3">
        <v>28</v>
      </c>
      <c r="K379" s="3">
        <v>10</v>
      </c>
      <c r="L379" s="3">
        <v>32</v>
      </c>
      <c r="M379">
        <v>3</v>
      </c>
      <c r="N379">
        <v>7</v>
      </c>
      <c r="O379">
        <v>8</v>
      </c>
      <c r="P379">
        <v>11</v>
      </c>
      <c r="Q379">
        <v>5</v>
      </c>
      <c r="R379">
        <v>0</v>
      </c>
      <c r="S379">
        <v>0</v>
      </c>
      <c r="T379">
        <v>0</v>
      </c>
      <c r="U379">
        <v>0</v>
      </c>
      <c r="V379">
        <v>0</v>
      </c>
      <c r="W379">
        <v>0</v>
      </c>
      <c r="X379">
        <v>3</v>
      </c>
      <c r="Y379">
        <v>11</v>
      </c>
      <c r="Z379">
        <v>0</v>
      </c>
      <c r="AA379">
        <v>55</v>
      </c>
      <c r="AB379">
        <v>2622</v>
      </c>
      <c r="AC379">
        <v>0</v>
      </c>
      <c r="AD379">
        <v>1</v>
      </c>
      <c r="AE379">
        <v>0</v>
      </c>
      <c r="AF379">
        <v>0</v>
      </c>
      <c r="AG379">
        <v>0</v>
      </c>
      <c r="AH379">
        <v>0</v>
      </c>
      <c r="AI379">
        <v>0</v>
      </c>
      <c r="AJ379">
        <v>0</v>
      </c>
      <c r="AK379">
        <v>0</v>
      </c>
      <c r="AL379">
        <v>1</v>
      </c>
      <c r="AM379" s="3">
        <f>SUM(tbl_Data[[#This Row],[Amt_Wines]:[Amt_GoldProds]])</f>
        <v>1117</v>
      </c>
      <c r="AN379" s="3">
        <v>1053</v>
      </c>
      <c r="AO379">
        <v>0</v>
      </c>
      <c r="AP379" t="str" cm="1">
        <f t="array" ref="AP379">_xlfn.IFS(tbl_Data[[#This Row],[marital_Divorced]]=1,"Divorced",tbl_Data[[#This Row],[marital_Married]]=1,"Married",tbl_Data[[#This Row],[marital_Single]]=1,"Single",tbl_Data[[#This Row],[marital_Together]]=1,"Together",tbl_Data[[#This Row],[marital_Widow]]=1,"Widowed")</f>
        <v>Married</v>
      </c>
      <c r="AQ379" s="3" t="str">
        <f>IF(tbl_Data[[#This Row],[Marital Status]]=tbl_Data[[#Headers],[Single]],tbl_Data[[#This Row],[Amt_Wines]],"")</f>
        <v/>
      </c>
      <c r="AR379" s="3" t="str">
        <f>IF(tbl_Data[[#This Row],[Marital Status]]=tbl_Data[[#Headers],[Together]],tbl_Data[[#This Row],[Amt_Wines]],"")</f>
        <v/>
      </c>
      <c r="AS379" s="3">
        <f>IF(tbl_Data[[#This Row],[Marital Status]]=tbl_Data[[#Headers],[Married]],tbl_Data[[#This Row],[Amt_Wines]],"")</f>
        <v>562</v>
      </c>
      <c r="AT379" s="3" t="str">
        <f>IF(tbl_Data[[#This Row],[Marital Status]]=tbl_Data[[#Headers],[Widow]],tbl_Data[[#This Row],[Amt_Wines]],"")</f>
        <v/>
      </c>
      <c r="AU379" s="3" t="str">
        <f>IF(tbl_Data[[#This Row],[Marital Status]]=tbl_Data[[#Headers],[Divorced]],tbl_Data[[#This Row],[Amt_Wines]],"")</f>
        <v/>
      </c>
    </row>
    <row r="380" spans="1:47" x14ac:dyDescent="0.45">
      <c r="A380" t="s">
        <v>606</v>
      </c>
      <c r="B380" s="3">
        <v>65148</v>
      </c>
      <c r="C380">
        <v>0</v>
      </c>
      <c r="D380">
        <v>1</v>
      </c>
      <c r="E380">
        <f t="shared" si="5"/>
        <v>1</v>
      </c>
      <c r="F380">
        <v>9</v>
      </c>
      <c r="G380" s="3">
        <v>460</v>
      </c>
      <c r="H380" s="3">
        <v>35</v>
      </c>
      <c r="I380" s="3">
        <v>422</v>
      </c>
      <c r="J380" s="3">
        <v>33</v>
      </c>
      <c r="K380" s="3">
        <v>12</v>
      </c>
      <c r="L380" s="3">
        <v>153</v>
      </c>
      <c r="M380">
        <v>2</v>
      </c>
      <c r="N380">
        <v>6</v>
      </c>
      <c r="O380">
        <v>6</v>
      </c>
      <c r="P380">
        <v>7</v>
      </c>
      <c r="Q380">
        <v>4</v>
      </c>
      <c r="R380">
        <v>0</v>
      </c>
      <c r="S380">
        <v>0</v>
      </c>
      <c r="T380">
        <v>0</v>
      </c>
      <c r="U380">
        <v>0</v>
      </c>
      <c r="V380">
        <v>0</v>
      </c>
      <c r="W380">
        <v>0</v>
      </c>
      <c r="X380">
        <v>3</v>
      </c>
      <c r="Y380">
        <v>11</v>
      </c>
      <c r="Z380">
        <v>0</v>
      </c>
      <c r="AA380">
        <v>62</v>
      </c>
      <c r="AB380">
        <v>2749</v>
      </c>
      <c r="AC380">
        <v>0</v>
      </c>
      <c r="AD380">
        <v>1</v>
      </c>
      <c r="AE380">
        <v>0</v>
      </c>
      <c r="AF380">
        <v>0</v>
      </c>
      <c r="AG380">
        <v>0</v>
      </c>
      <c r="AH380">
        <v>0</v>
      </c>
      <c r="AI380">
        <v>0</v>
      </c>
      <c r="AJ380">
        <v>1</v>
      </c>
      <c r="AK380">
        <v>0</v>
      </c>
      <c r="AL380">
        <v>0</v>
      </c>
      <c r="AM380" s="3">
        <f>SUM(tbl_Data[[#This Row],[Amt_Wines]:[Amt_GoldProds]])</f>
        <v>1115</v>
      </c>
      <c r="AN380" s="3">
        <v>809</v>
      </c>
      <c r="AO380">
        <v>0</v>
      </c>
      <c r="AP380" t="str" cm="1">
        <f t="array" ref="AP380">_xlfn.IFS(tbl_Data[[#This Row],[marital_Divorced]]=1,"Divorced",tbl_Data[[#This Row],[marital_Married]]=1,"Married",tbl_Data[[#This Row],[marital_Single]]=1,"Single",tbl_Data[[#This Row],[marital_Together]]=1,"Together",tbl_Data[[#This Row],[marital_Widow]]=1,"Widowed")</f>
        <v>Married</v>
      </c>
      <c r="AQ380" s="3" t="str">
        <f>IF(tbl_Data[[#This Row],[Marital Status]]=tbl_Data[[#Headers],[Single]],tbl_Data[[#This Row],[Amt_Wines]],"")</f>
        <v/>
      </c>
      <c r="AR380" s="3" t="str">
        <f>IF(tbl_Data[[#This Row],[Marital Status]]=tbl_Data[[#Headers],[Together]],tbl_Data[[#This Row],[Amt_Wines]],"")</f>
        <v/>
      </c>
      <c r="AS380" s="3">
        <f>IF(tbl_Data[[#This Row],[Marital Status]]=tbl_Data[[#Headers],[Married]],tbl_Data[[#This Row],[Amt_Wines]],"")</f>
        <v>460</v>
      </c>
      <c r="AT380" s="3" t="str">
        <f>IF(tbl_Data[[#This Row],[Marital Status]]=tbl_Data[[#Headers],[Widow]],tbl_Data[[#This Row],[Amt_Wines]],"")</f>
        <v/>
      </c>
      <c r="AU380" s="3" t="str">
        <f>IF(tbl_Data[[#This Row],[Marital Status]]=tbl_Data[[#Headers],[Divorced]],tbl_Data[[#This Row],[Amt_Wines]],"")</f>
        <v/>
      </c>
    </row>
    <row r="381" spans="1:47" x14ac:dyDescent="0.45">
      <c r="A381" t="s">
        <v>609</v>
      </c>
      <c r="B381" s="3">
        <v>75330</v>
      </c>
      <c r="C381">
        <v>1</v>
      </c>
      <c r="D381">
        <v>1</v>
      </c>
      <c r="E381">
        <f t="shared" si="5"/>
        <v>2</v>
      </c>
      <c r="F381">
        <v>94</v>
      </c>
      <c r="G381" s="3">
        <v>555</v>
      </c>
      <c r="H381" s="3">
        <v>82</v>
      </c>
      <c r="I381" s="3">
        <v>257</v>
      </c>
      <c r="J381" s="3">
        <v>93</v>
      </c>
      <c r="K381" s="3">
        <v>61</v>
      </c>
      <c r="L381" s="3">
        <v>61</v>
      </c>
      <c r="M381">
        <v>4</v>
      </c>
      <c r="N381">
        <v>10</v>
      </c>
      <c r="O381">
        <v>3</v>
      </c>
      <c r="P381">
        <v>12</v>
      </c>
      <c r="Q381">
        <v>6</v>
      </c>
      <c r="R381">
        <v>0</v>
      </c>
      <c r="S381">
        <v>0</v>
      </c>
      <c r="T381">
        <v>0</v>
      </c>
      <c r="U381">
        <v>0</v>
      </c>
      <c r="V381">
        <v>0</v>
      </c>
      <c r="W381">
        <v>0</v>
      </c>
      <c r="X381">
        <v>3</v>
      </c>
      <c r="Y381">
        <v>11</v>
      </c>
      <c r="Z381">
        <v>0</v>
      </c>
      <c r="AA381">
        <v>43</v>
      </c>
      <c r="AB381">
        <v>2792</v>
      </c>
      <c r="AC381">
        <v>0</v>
      </c>
      <c r="AD381">
        <v>1</v>
      </c>
      <c r="AE381">
        <v>0</v>
      </c>
      <c r="AF381">
        <v>0</v>
      </c>
      <c r="AG381">
        <v>0</v>
      </c>
      <c r="AH381">
        <v>0</v>
      </c>
      <c r="AI381">
        <v>0</v>
      </c>
      <c r="AJ381">
        <v>1</v>
      </c>
      <c r="AK381">
        <v>0</v>
      </c>
      <c r="AL381">
        <v>0</v>
      </c>
      <c r="AM381" s="3">
        <f>SUM(tbl_Data[[#This Row],[Amt_Wines]:[Amt_GoldProds]])</f>
        <v>1109</v>
      </c>
      <c r="AN381" s="3">
        <v>987</v>
      </c>
      <c r="AO381">
        <v>0</v>
      </c>
      <c r="AP381" t="str" cm="1">
        <f t="array" ref="AP381">_xlfn.IFS(tbl_Data[[#This Row],[marital_Divorced]]=1,"Divorced",tbl_Data[[#This Row],[marital_Married]]=1,"Married",tbl_Data[[#This Row],[marital_Single]]=1,"Single",tbl_Data[[#This Row],[marital_Together]]=1,"Together",tbl_Data[[#This Row],[marital_Widow]]=1,"Widowed")</f>
        <v>Married</v>
      </c>
      <c r="AQ381" s="3" t="str">
        <f>IF(tbl_Data[[#This Row],[Marital Status]]=tbl_Data[[#Headers],[Single]],tbl_Data[[#This Row],[Amt_Wines]],"")</f>
        <v/>
      </c>
      <c r="AR381" s="3" t="str">
        <f>IF(tbl_Data[[#This Row],[Marital Status]]=tbl_Data[[#Headers],[Together]],tbl_Data[[#This Row],[Amt_Wines]],"")</f>
        <v/>
      </c>
      <c r="AS381" s="3">
        <f>IF(tbl_Data[[#This Row],[Marital Status]]=tbl_Data[[#Headers],[Married]],tbl_Data[[#This Row],[Amt_Wines]],"")</f>
        <v>555</v>
      </c>
      <c r="AT381" s="3" t="str">
        <f>IF(tbl_Data[[#This Row],[Marital Status]]=tbl_Data[[#Headers],[Widow]],tbl_Data[[#This Row],[Amt_Wines]],"")</f>
        <v/>
      </c>
      <c r="AU381" s="3" t="str">
        <f>IF(tbl_Data[[#This Row],[Marital Status]]=tbl_Data[[#Headers],[Divorced]],tbl_Data[[#This Row],[Amt_Wines]],"")</f>
        <v/>
      </c>
    </row>
    <row r="382" spans="1:47" x14ac:dyDescent="0.45">
      <c r="A382" t="s">
        <v>610</v>
      </c>
      <c r="B382" s="3">
        <v>63943</v>
      </c>
      <c r="C382">
        <v>0</v>
      </c>
      <c r="D382">
        <v>1</v>
      </c>
      <c r="E382">
        <f t="shared" si="5"/>
        <v>1</v>
      </c>
      <c r="F382">
        <v>50</v>
      </c>
      <c r="G382" s="3">
        <v>423</v>
      </c>
      <c r="H382" s="3">
        <v>184</v>
      </c>
      <c r="I382" s="3">
        <v>368</v>
      </c>
      <c r="J382" s="3">
        <v>13</v>
      </c>
      <c r="K382" s="3">
        <v>97</v>
      </c>
      <c r="L382" s="3">
        <v>21</v>
      </c>
      <c r="M382">
        <v>1</v>
      </c>
      <c r="N382">
        <v>6</v>
      </c>
      <c r="O382">
        <v>4</v>
      </c>
      <c r="P382">
        <v>6</v>
      </c>
      <c r="Q382">
        <v>5</v>
      </c>
      <c r="R382">
        <v>0</v>
      </c>
      <c r="S382">
        <v>0</v>
      </c>
      <c r="T382">
        <v>0</v>
      </c>
      <c r="U382">
        <v>0</v>
      </c>
      <c r="V382">
        <v>0</v>
      </c>
      <c r="W382">
        <v>0</v>
      </c>
      <c r="X382">
        <v>3</v>
      </c>
      <c r="Y382">
        <v>11</v>
      </c>
      <c r="Z382">
        <v>0</v>
      </c>
      <c r="AA382">
        <v>64</v>
      </c>
      <c r="AB382">
        <v>2824</v>
      </c>
      <c r="AC382">
        <v>0</v>
      </c>
      <c r="AD382">
        <v>1</v>
      </c>
      <c r="AE382">
        <v>0</v>
      </c>
      <c r="AF382">
        <v>0</v>
      </c>
      <c r="AG382">
        <v>0</v>
      </c>
      <c r="AH382">
        <v>0</v>
      </c>
      <c r="AI382">
        <v>0</v>
      </c>
      <c r="AJ382">
        <v>1</v>
      </c>
      <c r="AK382">
        <v>0</v>
      </c>
      <c r="AL382">
        <v>0</v>
      </c>
      <c r="AM382" s="3">
        <f>SUM(tbl_Data[[#This Row],[Amt_Wines]:[Amt_GoldProds]])</f>
        <v>1106</v>
      </c>
      <c r="AN382" s="3">
        <v>1064</v>
      </c>
      <c r="AO382">
        <v>0</v>
      </c>
      <c r="AP382" t="str" cm="1">
        <f t="array" ref="AP382">_xlfn.IFS(tbl_Data[[#This Row],[marital_Divorced]]=1,"Divorced",tbl_Data[[#This Row],[marital_Married]]=1,"Married",tbl_Data[[#This Row],[marital_Single]]=1,"Single",tbl_Data[[#This Row],[marital_Together]]=1,"Together",tbl_Data[[#This Row],[marital_Widow]]=1,"Widowed")</f>
        <v>Married</v>
      </c>
      <c r="AQ382" s="3" t="str">
        <f>IF(tbl_Data[[#This Row],[Marital Status]]=tbl_Data[[#Headers],[Single]],tbl_Data[[#This Row],[Amt_Wines]],"")</f>
        <v/>
      </c>
      <c r="AR382" s="3" t="str">
        <f>IF(tbl_Data[[#This Row],[Marital Status]]=tbl_Data[[#Headers],[Together]],tbl_Data[[#This Row],[Amt_Wines]],"")</f>
        <v/>
      </c>
      <c r="AS382" s="3">
        <f>IF(tbl_Data[[#This Row],[Marital Status]]=tbl_Data[[#Headers],[Married]],tbl_Data[[#This Row],[Amt_Wines]],"")</f>
        <v>423</v>
      </c>
      <c r="AT382" s="3" t="str">
        <f>IF(tbl_Data[[#This Row],[Marital Status]]=tbl_Data[[#Headers],[Widow]],tbl_Data[[#This Row],[Amt_Wines]],"")</f>
        <v/>
      </c>
      <c r="AU382" s="3" t="str">
        <f>IF(tbl_Data[[#This Row],[Marital Status]]=tbl_Data[[#Headers],[Divorced]],tbl_Data[[#This Row],[Amt_Wines]],"")</f>
        <v/>
      </c>
    </row>
    <row r="383" spans="1:47" x14ac:dyDescent="0.45">
      <c r="A383" t="s">
        <v>616</v>
      </c>
      <c r="B383" s="3">
        <v>61074</v>
      </c>
      <c r="C383">
        <v>0</v>
      </c>
      <c r="D383">
        <v>1</v>
      </c>
      <c r="E383">
        <f t="shared" si="5"/>
        <v>1</v>
      </c>
      <c r="F383">
        <v>37</v>
      </c>
      <c r="G383" s="3">
        <v>789</v>
      </c>
      <c r="H383" s="3">
        <v>0</v>
      </c>
      <c r="I383" s="3">
        <v>133</v>
      </c>
      <c r="J383" s="3">
        <v>0</v>
      </c>
      <c r="K383" s="3">
        <v>28</v>
      </c>
      <c r="L383" s="3">
        <v>152</v>
      </c>
      <c r="M383">
        <v>7</v>
      </c>
      <c r="N383">
        <v>11</v>
      </c>
      <c r="O383">
        <v>5</v>
      </c>
      <c r="P383">
        <v>8</v>
      </c>
      <c r="Q383">
        <v>7</v>
      </c>
      <c r="R383">
        <v>0</v>
      </c>
      <c r="S383">
        <v>0</v>
      </c>
      <c r="T383">
        <v>0</v>
      </c>
      <c r="U383">
        <v>0</v>
      </c>
      <c r="V383">
        <v>0</v>
      </c>
      <c r="W383">
        <v>0</v>
      </c>
      <c r="X383">
        <v>3</v>
      </c>
      <c r="Y383">
        <v>11</v>
      </c>
      <c r="Z383">
        <v>0</v>
      </c>
      <c r="AA383">
        <v>62</v>
      </c>
      <c r="AB383">
        <v>2840</v>
      </c>
      <c r="AC383">
        <v>0</v>
      </c>
      <c r="AD383">
        <v>1</v>
      </c>
      <c r="AE383">
        <v>0</v>
      </c>
      <c r="AF383">
        <v>0</v>
      </c>
      <c r="AG383">
        <v>0</v>
      </c>
      <c r="AH383">
        <v>0</v>
      </c>
      <c r="AI383">
        <v>0</v>
      </c>
      <c r="AJ383">
        <v>1</v>
      </c>
      <c r="AK383">
        <v>0</v>
      </c>
      <c r="AL383">
        <v>0</v>
      </c>
      <c r="AM383" s="3">
        <f>SUM(tbl_Data[[#This Row],[Amt_Wines]:[Amt_GoldProds]])</f>
        <v>1102</v>
      </c>
      <c r="AN383" s="3">
        <v>798</v>
      </c>
      <c r="AO383">
        <v>0</v>
      </c>
      <c r="AP383" t="str" cm="1">
        <f t="array" ref="AP383">_xlfn.IFS(tbl_Data[[#This Row],[marital_Divorced]]=1,"Divorced",tbl_Data[[#This Row],[marital_Married]]=1,"Married",tbl_Data[[#This Row],[marital_Single]]=1,"Single",tbl_Data[[#This Row],[marital_Together]]=1,"Together",tbl_Data[[#This Row],[marital_Widow]]=1,"Widowed")</f>
        <v>Married</v>
      </c>
      <c r="AQ383" s="3" t="str">
        <f>IF(tbl_Data[[#This Row],[Marital Status]]=tbl_Data[[#Headers],[Single]],tbl_Data[[#This Row],[Amt_Wines]],"")</f>
        <v/>
      </c>
      <c r="AR383" s="3" t="str">
        <f>IF(tbl_Data[[#This Row],[Marital Status]]=tbl_Data[[#Headers],[Together]],tbl_Data[[#This Row],[Amt_Wines]],"")</f>
        <v/>
      </c>
      <c r="AS383" s="3">
        <f>IF(tbl_Data[[#This Row],[Marital Status]]=tbl_Data[[#Headers],[Married]],tbl_Data[[#This Row],[Amt_Wines]],"")</f>
        <v>789</v>
      </c>
      <c r="AT383" s="3" t="str">
        <f>IF(tbl_Data[[#This Row],[Marital Status]]=tbl_Data[[#Headers],[Widow]],tbl_Data[[#This Row],[Amt_Wines]],"")</f>
        <v/>
      </c>
      <c r="AU383" s="3" t="str">
        <f>IF(tbl_Data[[#This Row],[Marital Status]]=tbl_Data[[#Headers],[Divorced]],tbl_Data[[#This Row],[Amt_Wines]],"")</f>
        <v/>
      </c>
    </row>
    <row r="384" spans="1:47" x14ac:dyDescent="0.45">
      <c r="A384" t="s">
        <v>621</v>
      </c>
      <c r="B384" s="3">
        <v>87195</v>
      </c>
      <c r="C384">
        <v>0</v>
      </c>
      <c r="D384">
        <v>0</v>
      </c>
      <c r="E384">
        <f t="shared" si="5"/>
        <v>0</v>
      </c>
      <c r="F384">
        <v>35</v>
      </c>
      <c r="G384" s="3">
        <v>217</v>
      </c>
      <c r="H384" s="3">
        <v>76</v>
      </c>
      <c r="I384" s="3">
        <v>690</v>
      </c>
      <c r="J384" s="3">
        <v>50</v>
      </c>
      <c r="K384" s="3">
        <v>26</v>
      </c>
      <c r="L384" s="3">
        <v>38</v>
      </c>
      <c r="M384">
        <v>1</v>
      </c>
      <c r="N384">
        <v>3</v>
      </c>
      <c r="O384">
        <v>11</v>
      </c>
      <c r="P384">
        <v>5</v>
      </c>
      <c r="Q384">
        <v>1</v>
      </c>
      <c r="R384">
        <v>0</v>
      </c>
      <c r="S384">
        <v>0</v>
      </c>
      <c r="T384">
        <v>0</v>
      </c>
      <c r="U384">
        <v>0</v>
      </c>
      <c r="V384">
        <v>0</v>
      </c>
      <c r="W384">
        <v>0</v>
      </c>
      <c r="X384">
        <v>3</v>
      </c>
      <c r="Y384">
        <v>11</v>
      </c>
      <c r="Z384">
        <v>1</v>
      </c>
      <c r="AA384">
        <v>61</v>
      </c>
      <c r="AB384">
        <v>2211</v>
      </c>
      <c r="AC384">
        <v>0</v>
      </c>
      <c r="AD384">
        <v>1</v>
      </c>
      <c r="AE384">
        <v>0</v>
      </c>
      <c r="AF384">
        <v>0</v>
      </c>
      <c r="AG384">
        <v>0</v>
      </c>
      <c r="AH384">
        <v>0</v>
      </c>
      <c r="AI384">
        <v>0</v>
      </c>
      <c r="AJ384">
        <v>1</v>
      </c>
      <c r="AK384">
        <v>0</v>
      </c>
      <c r="AL384">
        <v>0</v>
      </c>
      <c r="AM384" s="3">
        <f>SUM(tbl_Data[[#This Row],[Amt_Wines]:[Amt_GoldProds]])</f>
        <v>1097</v>
      </c>
      <c r="AN384" s="3">
        <v>1021</v>
      </c>
      <c r="AO384">
        <v>0</v>
      </c>
      <c r="AP384" t="str" cm="1">
        <f t="array" ref="AP384">_xlfn.IFS(tbl_Data[[#This Row],[marital_Divorced]]=1,"Divorced",tbl_Data[[#This Row],[marital_Married]]=1,"Married",tbl_Data[[#This Row],[marital_Single]]=1,"Single",tbl_Data[[#This Row],[marital_Together]]=1,"Together",tbl_Data[[#This Row],[marital_Widow]]=1,"Widowed")</f>
        <v>Married</v>
      </c>
      <c r="AQ384" s="3" t="str">
        <f>IF(tbl_Data[[#This Row],[Marital Status]]=tbl_Data[[#Headers],[Single]],tbl_Data[[#This Row],[Amt_Wines]],"")</f>
        <v/>
      </c>
      <c r="AR384" s="3" t="str">
        <f>IF(tbl_Data[[#This Row],[Marital Status]]=tbl_Data[[#Headers],[Together]],tbl_Data[[#This Row],[Amt_Wines]],"")</f>
        <v/>
      </c>
      <c r="AS384" s="3">
        <f>IF(tbl_Data[[#This Row],[Marital Status]]=tbl_Data[[#Headers],[Married]],tbl_Data[[#This Row],[Amt_Wines]],"")</f>
        <v>217</v>
      </c>
      <c r="AT384" s="3" t="str">
        <f>IF(tbl_Data[[#This Row],[Marital Status]]=tbl_Data[[#Headers],[Widow]],tbl_Data[[#This Row],[Amt_Wines]],"")</f>
        <v/>
      </c>
      <c r="AU384" s="3" t="str">
        <f>IF(tbl_Data[[#This Row],[Marital Status]]=tbl_Data[[#Headers],[Divorced]],tbl_Data[[#This Row],[Amt_Wines]],"")</f>
        <v/>
      </c>
    </row>
    <row r="385" spans="1:47" x14ac:dyDescent="0.45">
      <c r="A385" t="s">
        <v>626</v>
      </c>
      <c r="B385" s="3">
        <v>78710</v>
      </c>
      <c r="C385">
        <v>0</v>
      </c>
      <c r="D385">
        <v>1</v>
      </c>
      <c r="E385">
        <f t="shared" si="5"/>
        <v>1</v>
      </c>
      <c r="F385">
        <v>42</v>
      </c>
      <c r="G385" s="3">
        <v>721</v>
      </c>
      <c r="H385" s="3">
        <v>0</v>
      </c>
      <c r="I385" s="3">
        <v>152</v>
      </c>
      <c r="J385" s="3">
        <v>119</v>
      </c>
      <c r="K385" s="3">
        <v>50</v>
      </c>
      <c r="L385" s="3">
        <v>50</v>
      </c>
      <c r="M385">
        <v>3</v>
      </c>
      <c r="N385">
        <v>7</v>
      </c>
      <c r="O385">
        <v>6</v>
      </c>
      <c r="P385">
        <v>12</v>
      </c>
      <c r="Q385">
        <v>4</v>
      </c>
      <c r="R385">
        <v>0</v>
      </c>
      <c r="S385">
        <v>0</v>
      </c>
      <c r="T385">
        <v>0</v>
      </c>
      <c r="U385">
        <v>0</v>
      </c>
      <c r="V385">
        <v>0</v>
      </c>
      <c r="W385">
        <v>0</v>
      </c>
      <c r="X385">
        <v>3</v>
      </c>
      <c r="Y385">
        <v>11</v>
      </c>
      <c r="Z385">
        <v>0</v>
      </c>
      <c r="AA385">
        <v>43</v>
      </c>
      <c r="AB385">
        <v>2196</v>
      </c>
      <c r="AC385">
        <v>0</v>
      </c>
      <c r="AD385">
        <v>1</v>
      </c>
      <c r="AE385">
        <v>0</v>
      </c>
      <c r="AF385">
        <v>0</v>
      </c>
      <c r="AG385">
        <v>0</v>
      </c>
      <c r="AH385">
        <v>0</v>
      </c>
      <c r="AI385">
        <v>0</v>
      </c>
      <c r="AJ385">
        <v>0</v>
      </c>
      <c r="AK385">
        <v>1</v>
      </c>
      <c r="AL385">
        <v>0</v>
      </c>
      <c r="AM385" s="3">
        <f>SUM(tbl_Data[[#This Row],[Amt_Wines]:[Amt_GoldProds]])</f>
        <v>1092</v>
      </c>
      <c r="AN385" s="3">
        <v>992</v>
      </c>
      <c r="AO385">
        <v>0</v>
      </c>
      <c r="AP385" t="str" cm="1">
        <f t="array" ref="AP385">_xlfn.IFS(tbl_Data[[#This Row],[marital_Divorced]]=1,"Divorced",tbl_Data[[#This Row],[marital_Married]]=1,"Married",tbl_Data[[#This Row],[marital_Single]]=1,"Single",tbl_Data[[#This Row],[marital_Together]]=1,"Together",tbl_Data[[#This Row],[marital_Widow]]=1,"Widowed")</f>
        <v>Married</v>
      </c>
      <c r="AQ385" s="3" t="str">
        <f>IF(tbl_Data[[#This Row],[Marital Status]]=tbl_Data[[#Headers],[Single]],tbl_Data[[#This Row],[Amt_Wines]],"")</f>
        <v/>
      </c>
      <c r="AR385" s="3" t="str">
        <f>IF(tbl_Data[[#This Row],[Marital Status]]=tbl_Data[[#Headers],[Together]],tbl_Data[[#This Row],[Amt_Wines]],"")</f>
        <v/>
      </c>
      <c r="AS385" s="3">
        <f>IF(tbl_Data[[#This Row],[Marital Status]]=tbl_Data[[#Headers],[Married]],tbl_Data[[#This Row],[Amt_Wines]],"")</f>
        <v>721</v>
      </c>
      <c r="AT385" s="3" t="str">
        <f>IF(tbl_Data[[#This Row],[Marital Status]]=tbl_Data[[#Headers],[Widow]],tbl_Data[[#This Row],[Amt_Wines]],"")</f>
        <v/>
      </c>
      <c r="AU385" s="3" t="str">
        <f>IF(tbl_Data[[#This Row],[Marital Status]]=tbl_Data[[#Headers],[Divorced]],tbl_Data[[#This Row],[Amt_Wines]],"")</f>
        <v/>
      </c>
    </row>
    <row r="386" spans="1:47" x14ac:dyDescent="0.45">
      <c r="A386" t="s">
        <v>629</v>
      </c>
      <c r="B386" s="3">
        <v>72570</v>
      </c>
      <c r="C386">
        <v>0</v>
      </c>
      <c r="D386">
        <v>0</v>
      </c>
      <c r="E386">
        <f t="shared" ref="E386:E449" si="6">SUM(_xlfn.SINGLE(Kidhome),_xlfn.SINGLE(Teenhome))</f>
        <v>0</v>
      </c>
      <c r="F386">
        <v>67</v>
      </c>
      <c r="G386" s="3">
        <v>274</v>
      </c>
      <c r="H386" s="3">
        <v>83</v>
      </c>
      <c r="I386" s="3">
        <v>216</v>
      </c>
      <c r="J386" s="3">
        <v>151</v>
      </c>
      <c r="K386" s="3">
        <v>141</v>
      </c>
      <c r="L386" s="3">
        <v>224</v>
      </c>
      <c r="M386">
        <v>1</v>
      </c>
      <c r="N386">
        <v>4</v>
      </c>
      <c r="O386">
        <v>6</v>
      </c>
      <c r="P386">
        <v>12</v>
      </c>
      <c r="Q386">
        <v>1</v>
      </c>
      <c r="R386">
        <v>0</v>
      </c>
      <c r="S386">
        <v>0</v>
      </c>
      <c r="T386">
        <v>0</v>
      </c>
      <c r="U386">
        <v>0</v>
      </c>
      <c r="V386">
        <v>0</v>
      </c>
      <c r="W386">
        <v>0</v>
      </c>
      <c r="X386">
        <v>3</v>
      </c>
      <c r="Y386">
        <v>11</v>
      </c>
      <c r="Z386">
        <v>0</v>
      </c>
      <c r="AA386">
        <v>36</v>
      </c>
      <c r="AB386">
        <v>2224</v>
      </c>
      <c r="AC386">
        <v>0</v>
      </c>
      <c r="AD386">
        <v>1</v>
      </c>
      <c r="AE386">
        <v>0</v>
      </c>
      <c r="AF386">
        <v>0</v>
      </c>
      <c r="AG386">
        <v>0</v>
      </c>
      <c r="AH386">
        <v>0</v>
      </c>
      <c r="AI386">
        <v>0</v>
      </c>
      <c r="AJ386">
        <v>1</v>
      </c>
      <c r="AK386">
        <v>0</v>
      </c>
      <c r="AL386">
        <v>0</v>
      </c>
      <c r="AM386" s="3">
        <f>SUM(tbl_Data[[#This Row],[Amt_Wines]:[Amt_GoldProds]])</f>
        <v>1089</v>
      </c>
      <c r="AN386" s="3">
        <v>641</v>
      </c>
      <c r="AO386">
        <v>0</v>
      </c>
      <c r="AP386" t="str" cm="1">
        <f t="array" ref="AP386">_xlfn.IFS(tbl_Data[[#This Row],[marital_Divorced]]=1,"Divorced",tbl_Data[[#This Row],[marital_Married]]=1,"Married",tbl_Data[[#This Row],[marital_Single]]=1,"Single",tbl_Data[[#This Row],[marital_Together]]=1,"Together",tbl_Data[[#This Row],[marital_Widow]]=1,"Widowed")</f>
        <v>Married</v>
      </c>
      <c r="AQ386" s="3" t="str">
        <f>IF(tbl_Data[[#This Row],[Marital Status]]=tbl_Data[[#Headers],[Single]],tbl_Data[[#This Row],[Amt_Wines]],"")</f>
        <v/>
      </c>
      <c r="AR386" s="3" t="str">
        <f>IF(tbl_Data[[#This Row],[Marital Status]]=tbl_Data[[#Headers],[Together]],tbl_Data[[#This Row],[Amt_Wines]],"")</f>
        <v/>
      </c>
      <c r="AS386" s="3">
        <f>IF(tbl_Data[[#This Row],[Marital Status]]=tbl_Data[[#Headers],[Married]],tbl_Data[[#This Row],[Amt_Wines]],"")</f>
        <v>274</v>
      </c>
      <c r="AT386" s="3" t="str">
        <f>IF(tbl_Data[[#This Row],[Marital Status]]=tbl_Data[[#Headers],[Widow]],tbl_Data[[#This Row],[Amt_Wines]],"")</f>
        <v/>
      </c>
      <c r="AU386" s="3" t="str">
        <f>IF(tbl_Data[[#This Row],[Marital Status]]=tbl_Data[[#Headers],[Divorced]],tbl_Data[[#This Row],[Amt_Wines]],"")</f>
        <v/>
      </c>
    </row>
    <row r="387" spans="1:47" x14ac:dyDescent="0.45">
      <c r="A387" t="s">
        <v>630</v>
      </c>
      <c r="B387" s="3">
        <v>59462</v>
      </c>
      <c r="C387">
        <v>0</v>
      </c>
      <c r="D387">
        <v>1</v>
      </c>
      <c r="E387">
        <f t="shared" si="6"/>
        <v>1</v>
      </c>
      <c r="F387">
        <v>29</v>
      </c>
      <c r="G387" s="3">
        <v>724</v>
      </c>
      <c r="H387" s="3">
        <v>17</v>
      </c>
      <c r="I387" s="3">
        <v>143</v>
      </c>
      <c r="J387" s="3">
        <v>0</v>
      </c>
      <c r="K387" s="3">
        <v>8</v>
      </c>
      <c r="L387" s="3">
        <v>196</v>
      </c>
      <c r="M387">
        <v>2</v>
      </c>
      <c r="N387">
        <v>9</v>
      </c>
      <c r="O387">
        <v>2</v>
      </c>
      <c r="P387">
        <v>12</v>
      </c>
      <c r="Q387">
        <v>7</v>
      </c>
      <c r="R387">
        <v>0</v>
      </c>
      <c r="S387">
        <v>0</v>
      </c>
      <c r="T387">
        <v>0</v>
      </c>
      <c r="U387">
        <v>0</v>
      </c>
      <c r="V387">
        <v>0</v>
      </c>
      <c r="W387">
        <v>0</v>
      </c>
      <c r="X387">
        <v>3</v>
      </c>
      <c r="Y387">
        <v>11</v>
      </c>
      <c r="Z387">
        <v>0</v>
      </c>
      <c r="AA387">
        <v>70</v>
      </c>
      <c r="AB387">
        <v>2699</v>
      </c>
      <c r="AC387">
        <v>0</v>
      </c>
      <c r="AD387">
        <v>1</v>
      </c>
      <c r="AE387">
        <v>0</v>
      </c>
      <c r="AF387">
        <v>0</v>
      </c>
      <c r="AG387">
        <v>0</v>
      </c>
      <c r="AH387">
        <v>0</v>
      </c>
      <c r="AI387">
        <v>0</v>
      </c>
      <c r="AJ387">
        <v>1</v>
      </c>
      <c r="AK387">
        <v>0</v>
      </c>
      <c r="AL387">
        <v>0</v>
      </c>
      <c r="AM387" s="3">
        <f>SUM(tbl_Data[[#This Row],[Amt_Wines]:[Amt_GoldProds]])</f>
        <v>1088</v>
      </c>
      <c r="AN387" s="3">
        <v>696</v>
      </c>
      <c r="AO387">
        <v>0</v>
      </c>
      <c r="AP387" t="str" cm="1">
        <f t="array" ref="AP387">_xlfn.IFS(tbl_Data[[#This Row],[marital_Divorced]]=1,"Divorced",tbl_Data[[#This Row],[marital_Married]]=1,"Married",tbl_Data[[#This Row],[marital_Single]]=1,"Single",tbl_Data[[#This Row],[marital_Together]]=1,"Together",tbl_Data[[#This Row],[marital_Widow]]=1,"Widowed")</f>
        <v>Married</v>
      </c>
      <c r="AQ387" s="3" t="str">
        <f>IF(tbl_Data[[#This Row],[Marital Status]]=tbl_Data[[#Headers],[Single]],tbl_Data[[#This Row],[Amt_Wines]],"")</f>
        <v/>
      </c>
      <c r="AR387" s="3" t="str">
        <f>IF(tbl_Data[[#This Row],[Marital Status]]=tbl_Data[[#Headers],[Together]],tbl_Data[[#This Row],[Amt_Wines]],"")</f>
        <v/>
      </c>
      <c r="AS387" s="3">
        <f>IF(tbl_Data[[#This Row],[Marital Status]]=tbl_Data[[#Headers],[Married]],tbl_Data[[#This Row],[Amt_Wines]],"")</f>
        <v>724</v>
      </c>
      <c r="AT387" s="3" t="str">
        <f>IF(tbl_Data[[#This Row],[Marital Status]]=tbl_Data[[#Headers],[Widow]],tbl_Data[[#This Row],[Amt_Wines]],"")</f>
        <v/>
      </c>
      <c r="AU387" s="3" t="str">
        <f>IF(tbl_Data[[#This Row],[Marital Status]]=tbl_Data[[#Headers],[Divorced]],tbl_Data[[#This Row],[Amt_Wines]],"")</f>
        <v/>
      </c>
    </row>
    <row r="388" spans="1:47" x14ac:dyDescent="0.45">
      <c r="A388" t="s">
        <v>631</v>
      </c>
      <c r="B388" s="3">
        <v>71969</v>
      </c>
      <c r="C388">
        <v>0</v>
      </c>
      <c r="D388">
        <v>1</v>
      </c>
      <c r="E388">
        <f t="shared" si="6"/>
        <v>1</v>
      </c>
      <c r="F388">
        <v>59</v>
      </c>
      <c r="G388" s="3">
        <v>1000</v>
      </c>
      <c r="H388" s="3">
        <v>0</v>
      </c>
      <c r="I388" s="3">
        <v>76</v>
      </c>
      <c r="J388" s="3">
        <v>0</v>
      </c>
      <c r="K388" s="3">
        <v>0</v>
      </c>
      <c r="L388" s="3">
        <v>10</v>
      </c>
      <c r="M388">
        <v>3</v>
      </c>
      <c r="N388">
        <v>3</v>
      </c>
      <c r="O388">
        <v>4</v>
      </c>
      <c r="P388">
        <v>9</v>
      </c>
      <c r="Q388">
        <v>8</v>
      </c>
      <c r="R388">
        <v>0</v>
      </c>
      <c r="S388">
        <v>1</v>
      </c>
      <c r="T388">
        <v>0</v>
      </c>
      <c r="U388">
        <v>0</v>
      </c>
      <c r="V388">
        <v>0</v>
      </c>
      <c r="W388">
        <v>0</v>
      </c>
      <c r="X388">
        <v>3</v>
      </c>
      <c r="Y388">
        <v>11</v>
      </c>
      <c r="Z388">
        <v>0</v>
      </c>
      <c r="AA388">
        <v>49</v>
      </c>
      <c r="AB388">
        <v>2780</v>
      </c>
      <c r="AC388">
        <v>0</v>
      </c>
      <c r="AD388">
        <v>1</v>
      </c>
      <c r="AE388">
        <v>0</v>
      </c>
      <c r="AF388">
        <v>0</v>
      </c>
      <c r="AG388">
        <v>0</v>
      </c>
      <c r="AH388">
        <v>0</v>
      </c>
      <c r="AI388">
        <v>0</v>
      </c>
      <c r="AJ388">
        <v>0</v>
      </c>
      <c r="AK388">
        <v>0</v>
      </c>
      <c r="AL388">
        <v>1</v>
      </c>
      <c r="AM388" s="3">
        <f>SUM(tbl_Data[[#This Row],[Amt_Wines]:[Amt_GoldProds]])</f>
        <v>1086</v>
      </c>
      <c r="AN388" s="3">
        <v>1066</v>
      </c>
      <c r="AO388">
        <v>1</v>
      </c>
      <c r="AP388" t="str" cm="1">
        <f t="array" ref="AP388">_xlfn.IFS(tbl_Data[[#This Row],[marital_Divorced]]=1,"Divorced",tbl_Data[[#This Row],[marital_Married]]=1,"Married",tbl_Data[[#This Row],[marital_Single]]=1,"Single",tbl_Data[[#This Row],[marital_Together]]=1,"Together",tbl_Data[[#This Row],[marital_Widow]]=1,"Widowed")</f>
        <v>Married</v>
      </c>
      <c r="AQ388" s="3" t="str">
        <f>IF(tbl_Data[[#This Row],[Marital Status]]=tbl_Data[[#Headers],[Single]],tbl_Data[[#This Row],[Amt_Wines]],"")</f>
        <v/>
      </c>
      <c r="AR388" s="3" t="str">
        <f>IF(tbl_Data[[#This Row],[Marital Status]]=tbl_Data[[#Headers],[Together]],tbl_Data[[#This Row],[Amt_Wines]],"")</f>
        <v/>
      </c>
      <c r="AS388" s="3">
        <f>IF(tbl_Data[[#This Row],[Marital Status]]=tbl_Data[[#Headers],[Married]],tbl_Data[[#This Row],[Amt_Wines]],"")</f>
        <v>1000</v>
      </c>
      <c r="AT388" s="3" t="str">
        <f>IF(tbl_Data[[#This Row],[Marital Status]]=tbl_Data[[#Headers],[Widow]],tbl_Data[[#This Row],[Amt_Wines]],"")</f>
        <v/>
      </c>
      <c r="AU388" s="3" t="str">
        <f>IF(tbl_Data[[#This Row],[Marital Status]]=tbl_Data[[#Headers],[Divorced]],tbl_Data[[#This Row],[Amt_Wines]],"")</f>
        <v/>
      </c>
    </row>
    <row r="389" spans="1:47" x14ac:dyDescent="0.45">
      <c r="A389" t="s">
        <v>635</v>
      </c>
      <c r="B389" s="3">
        <v>61064</v>
      </c>
      <c r="C389">
        <v>0</v>
      </c>
      <c r="D389">
        <v>1</v>
      </c>
      <c r="E389">
        <f t="shared" si="6"/>
        <v>1</v>
      </c>
      <c r="F389">
        <v>80</v>
      </c>
      <c r="G389" s="3">
        <v>387</v>
      </c>
      <c r="H389" s="3">
        <v>126</v>
      </c>
      <c r="I389" s="3">
        <v>342</v>
      </c>
      <c r="J389" s="3">
        <v>0</v>
      </c>
      <c r="K389" s="3">
        <v>45</v>
      </c>
      <c r="L389" s="3">
        <v>180</v>
      </c>
      <c r="M389">
        <v>5</v>
      </c>
      <c r="N389">
        <v>8</v>
      </c>
      <c r="O389">
        <v>4</v>
      </c>
      <c r="P389">
        <v>11</v>
      </c>
      <c r="Q389">
        <v>6</v>
      </c>
      <c r="R389">
        <v>0</v>
      </c>
      <c r="S389">
        <v>0</v>
      </c>
      <c r="T389">
        <v>0</v>
      </c>
      <c r="U389">
        <v>0</v>
      </c>
      <c r="V389">
        <v>0</v>
      </c>
      <c r="W389">
        <v>0</v>
      </c>
      <c r="X389">
        <v>3</v>
      </c>
      <c r="Y389">
        <v>11</v>
      </c>
      <c r="Z389">
        <v>0</v>
      </c>
      <c r="AA389">
        <v>44</v>
      </c>
      <c r="AB389">
        <v>2826</v>
      </c>
      <c r="AC389">
        <v>0</v>
      </c>
      <c r="AD389">
        <v>1</v>
      </c>
      <c r="AE389">
        <v>0</v>
      </c>
      <c r="AF389">
        <v>0</v>
      </c>
      <c r="AG389">
        <v>0</v>
      </c>
      <c r="AH389">
        <v>0</v>
      </c>
      <c r="AI389">
        <v>0</v>
      </c>
      <c r="AJ389">
        <v>1</v>
      </c>
      <c r="AK389">
        <v>0</v>
      </c>
      <c r="AL389">
        <v>0</v>
      </c>
      <c r="AM389" s="3">
        <f>SUM(tbl_Data[[#This Row],[Amt_Wines]:[Amt_GoldProds]])</f>
        <v>1080</v>
      </c>
      <c r="AN389" s="3">
        <v>720</v>
      </c>
      <c r="AO389">
        <v>0</v>
      </c>
      <c r="AP389" t="str" cm="1">
        <f t="array" ref="AP389">_xlfn.IFS(tbl_Data[[#This Row],[marital_Divorced]]=1,"Divorced",tbl_Data[[#This Row],[marital_Married]]=1,"Married",tbl_Data[[#This Row],[marital_Single]]=1,"Single",tbl_Data[[#This Row],[marital_Together]]=1,"Together",tbl_Data[[#This Row],[marital_Widow]]=1,"Widowed")</f>
        <v>Married</v>
      </c>
      <c r="AQ389" s="3" t="str">
        <f>IF(tbl_Data[[#This Row],[Marital Status]]=tbl_Data[[#Headers],[Single]],tbl_Data[[#This Row],[Amt_Wines]],"")</f>
        <v/>
      </c>
      <c r="AR389" s="3" t="str">
        <f>IF(tbl_Data[[#This Row],[Marital Status]]=tbl_Data[[#Headers],[Together]],tbl_Data[[#This Row],[Amt_Wines]],"")</f>
        <v/>
      </c>
      <c r="AS389" s="3">
        <f>IF(tbl_Data[[#This Row],[Marital Status]]=tbl_Data[[#Headers],[Married]],tbl_Data[[#This Row],[Amt_Wines]],"")</f>
        <v>387</v>
      </c>
      <c r="AT389" s="3" t="str">
        <f>IF(tbl_Data[[#This Row],[Marital Status]]=tbl_Data[[#Headers],[Widow]],tbl_Data[[#This Row],[Amt_Wines]],"")</f>
        <v/>
      </c>
      <c r="AU389" s="3" t="str">
        <f>IF(tbl_Data[[#This Row],[Marital Status]]=tbl_Data[[#Headers],[Divorced]],tbl_Data[[#This Row],[Amt_Wines]],"")</f>
        <v/>
      </c>
    </row>
    <row r="390" spans="1:47" x14ac:dyDescent="0.45">
      <c r="A390" t="s">
        <v>637</v>
      </c>
      <c r="B390" s="3">
        <v>94871</v>
      </c>
      <c r="C390">
        <v>0</v>
      </c>
      <c r="D390">
        <v>2</v>
      </c>
      <c r="E390">
        <f t="shared" si="6"/>
        <v>2</v>
      </c>
      <c r="F390">
        <v>99</v>
      </c>
      <c r="G390" s="3">
        <v>169</v>
      </c>
      <c r="H390" s="3">
        <v>24</v>
      </c>
      <c r="I390" s="3">
        <v>553</v>
      </c>
      <c r="J390" s="3">
        <v>188</v>
      </c>
      <c r="K390" s="3">
        <v>0</v>
      </c>
      <c r="L390" s="3">
        <v>144</v>
      </c>
      <c r="M390">
        <v>1</v>
      </c>
      <c r="N390">
        <v>8</v>
      </c>
      <c r="O390">
        <v>5</v>
      </c>
      <c r="P390">
        <v>4</v>
      </c>
      <c r="Q390">
        <v>7</v>
      </c>
      <c r="R390">
        <v>0</v>
      </c>
      <c r="S390">
        <v>1</v>
      </c>
      <c r="T390">
        <v>1</v>
      </c>
      <c r="U390">
        <v>0</v>
      </c>
      <c r="V390">
        <v>0</v>
      </c>
      <c r="W390">
        <v>0</v>
      </c>
      <c r="X390">
        <v>3</v>
      </c>
      <c r="Y390">
        <v>11</v>
      </c>
      <c r="Z390">
        <v>1</v>
      </c>
      <c r="AA390">
        <v>51</v>
      </c>
      <c r="AB390">
        <v>2825</v>
      </c>
      <c r="AC390">
        <v>0</v>
      </c>
      <c r="AD390">
        <v>1</v>
      </c>
      <c r="AE390">
        <v>0</v>
      </c>
      <c r="AF390">
        <v>0</v>
      </c>
      <c r="AG390">
        <v>0</v>
      </c>
      <c r="AH390">
        <v>0</v>
      </c>
      <c r="AI390">
        <v>0</v>
      </c>
      <c r="AJ390">
        <v>0</v>
      </c>
      <c r="AK390">
        <v>0</v>
      </c>
      <c r="AL390">
        <v>1</v>
      </c>
      <c r="AM390" s="3">
        <f>SUM(tbl_Data[[#This Row],[Amt_Wines]:[Amt_GoldProds]])</f>
        <v>1078</v>
      </c>
      <c r="AN390" s="3">
        <v>790</v>
      </c>
      <c r="AO390">
        <v>2</v>
      </c>
      <c r="AP390" t="str" cm="1">
        <f t="array" ref="AP390">_xlfn.IFS(tbl_Data[[#This Row],[marital_Divorced]]=1,"Divorced",tbl_Data[[#This Row],[marital_Married]]=1,"Married",tbl_Data[[#This Row],[marital_Single]]=1,"Single",tbl_Data[[#This Row],[marital_Together]]=1,"Together",tbl_Data[[#This Row],[marital_Widow]]=1,"Widowed")</f>
        <v>Married</v>
      </c>
      <c r="AQ390" s="3" t="str">
        <f>IF(tbl_Data[[#This Row],[Marital Status]]=tbl_Data[[#Headers],[Single]],tbl_Data[[#This Row],[Amt_Wines]],"")</f>
        <v/>
      </c>
      <c r="AR390" s="3" t="str">
        <f>IF(tbl_Data[[#This Row],[Marital Status]]=tbl_Data[[#Headers],[Together]],tbl_Data[[#This Row],[Amt_Wines]],"")</f>
        <v/>
      </c>
      <c r="AS390" s="3">
        <f>IF(tbl_Data[[#This Row],[Marital Status]]=tbl_Data[[#Headers],[Married]],tbl_Data[[#This Row],[Amt_Wines]],"")</f>
        <v>169</v>
      </c>
      <c r="AT390" s="3" t="str">
        <f>IF(tbl_Data[[#This Row],[Marital Status]]=tbl_Data[[#Headers],[Widow]],tbl_Data[[#This Row],[Amt_Wines]],"")</f>
        <v/>
      </c>
      <c r="AU390" s="3" t="str">
        <f>IF(tbl_Data[[#This Row],[Marital Status]]=tbl_Data[[#Headers],[Divorced]],tbl_Data[[#This Row],[Amt_Wines]],"")</f>
        <v/>
      </c>
    </row>
    <row r="391" spans="1:47" x14ac:dyDescent="0.45">
      <c r="A391" t="s">
        <v>639</v>
      </c>
      <c r="B391" s="3">
        <v>72117</v>
      </c>
      <c r="C391">
        <v>0</v>
      </c>
      <c r="D391">
        <v>1</v>
      </c>
      <c r="E391">
        <f t="shared" si="6"/>
        <v>1</v>
      </c>
      <c r="F391">
        <v>34</v>
      </c>
      <c r="G391" s="3">
        <v>707</v>
      </c>
      <c r="H391" s="3">
        <v>20</v>
      </c>
      <c r="I391" s="3">
        <v>171</v>
      </c>
      <c r="J391" s="3">
        <v>65</v>
      </c>
      <c r="K391" s="3">
        <v>60</v>
      </c>
      <c r="L391" s="3">
        <v>50</v>
      </c>
      <c r="M391">
        <v>1</v>
      </c>
      <c r="N391">
        <v>9</v>
      </c>
      <c r="O391">
        <v>7</v>
      </c>
      <c r="P391">
        <v>9</v>
      </c>
      <c r="Q391">
        <v>5</v>
      </c>
      <c r="R391">
        <v>0</v>
      </c>
      <c r="S391">
        <v>0</v>
      </c>
      <c r="T391">
        <v>0</v>
      </c>
      <c r="U391">
        <v>0</v>
      </c>
      <c r="V391">
        <v>0</v>
      </c>
      <c r="W391">
        <v>0</v>
      </c>
      <c r="X391">
        <v>3</v>
      </c>
      <c r="Y391">
        <v>11</v>
      </c>
      <c r="Z391">
        <v>0</v>
      </c>
      <c r="AA391">
        <v>43</v>
      </c>
      <c r="AB391">
        <v>2472</v>
      </c>
      <c r="AC391">
        <v>0</v>
      </c>
      <c r="AD391">
        <v>1</v>
      </c>
      <c r="AE391">
        <v>0</v>
      </c>
      <c r="AF391">
        <v>0</v>
      </c>
      <c r="AG391">
        <v>0</v>
      </c>
      <c r="AH391">
        <v>0</v>
      </c>
      <c r="AI391">
        <v>0</v>
      </c>
      <c r="AJ391">
        <v>1</v>
      </c>
      <c r="AK391">
        <v>0</v>
      </c>
      <c r="AL391">
        <v>0</v>
      </c>
      <c r="AM391" s="3">
        <f>SUM(tbl_Data[[#This Row],[Amt_Wines]:[Amt_GoldProds]])</f>
        <v>1073</v>
      </c>
      <c r="AN391" s="3">
        <v>973</v>
      </c>
      <c r="AO391">
        <v>0</v>
      </c>
      <c r="AP391" t="str" cm="1">
        <f t="array" ref="AP391">_xlfn.IFS(tbl_Data[[#This Row],[marital_Divorced]]=1,"Divorced",tbl_Data[[#This Row],[marital_Married]]=1,"Married",tbl_Data[[#This Row],[marital_Single]]=1,"Single",tbl_Data[[#This Row],[marital_Together]]=1,"Together",tbl_Data[[#This Row],[marital_Widow]]=1,"Widowed")</f>
        <v>Married</v>
      </c>
      <c r="AQ391" s="3" t="str">
        <f>IF(tbl_Data[[#This Row],[Marital Status]]=tbl_Data[[#Headers],[Single]],tbl_Data[[#This Row],[Amt_Wines]],"")</f>
        <v/>
      </c>
      <c r="AR391" s="3" t="str">
        <f>IF(tbl_Data[[#This Row],[Marital Status]]=tbl_Data[[#Headers],[Together]],tbl_Data[[#This Row],[Amt_Wines]],"")</f>
        <v/>
      </c>
      <c r="AS391" s="3">
        <f>IF(tbl_Data[[#This Row],[Marital Status]]=tbl_Data[[#Headers],[Married]],tbl_Data[[#This Row],[Amt_Wines]],"")</f>
        <v>707</v>
      </c>
      <c r="AT391" s="3" t="str">
        <f>IF(tbl_Data[[#This Row],[Marital Status]]=tbl_Data[[#Headers],[Widow]],tbl_Data[[#This Row],[Amt_Wines]],"")</f>
        <v/>
      </c>
      <c r="AU391" s="3" t="str">
        <f>IF(tbl_Data[[#This Row],[Marital Status]]=tbl_Data[[#Headers],[Divorced]],tbl_Data[[#This Row],[Amt_Wines]],"")</f>
        <v/>
      </c>
    </row>
    <row r="392" spans="1:47" x14ac:dyDescent="0.45">
      <c r="A392" t="s">
        <v>643</v>
      </c>
      <c r="B392" s="3">
        <v>75236</v>
      </c>
      <c r="C392">
        <v>0</v>
      </c>
      <c r="D392">
        <v>1</v>
      </c>
      <c r="E392">
        <f t="shared" si="6"/>
        <v>1</v>
      </c>
      <c r="F392">
        <v>27</v>
      </c>
      <c r="G392" s="3">
        <v>438</v>
      </c>
      <c r="H392" s="3">
        <v>66</v>
      </c>
      <c r="I392" s="3">
        <v>400</v>
      </c>
      <c r="J392" s="3">
        <v>12</v>
      </c>
      <c r="K392" s="3">
        <v>38</v>
      </c>
      <c r="L392" s="3">
        <v>114</v>
      </c>
      <c r="M392">
        <v>1</v>
      </c>
      <c r="N392">
        <v>8</v>
      </c>
      <c r="O392">
        <v>3</v>
      </c>
      <c r="P392">
        <v>13</v>
      </c>
      <c r="Q392">
        <v>4</v>
      </c>
      <c r="R392">
        <v>0</v>
      </c>
      <c r="S392">
        <v>0</v>
      </c>
      <c r="T392">
        <v>0</v>
      </c>
      <c r="U392">
        <v>0</v>
      </c>
      <c r="V392">
        <v>0</v>
      </c>
      <c r="W392">
        <v>0</v>
      </c>
      <c r="X392">
        <v>3</v>
      </c>
      <c r="Y392">
        <v>11</v>
      </c>
      <c r="Z392">
        <v>0</v>
      </c>
      <c r="AA392">
        <v>56</v>
      </c>
      <c r="AB392">
        <v>2375</v>
      </c>
      <c r="AC392">
        <v>0</v>
      </c>
      <c r="AD392">
        <v>1</v>
      </c>
      <c r="AE392">
        <v>0</v>
      </c>
      <c r="AF392">
        <v>0</v>
      </c>
      <c r="AG392">
        <v>0</v>
      </c>
      <c r="AH392">
        <v>0</v>
      </c>
      <c r="AI392">
        <v>0</v>
      </c>
      <c r="AJ392">
        <v>1</v>
      </c>
      <c r="AK392">
        <v>0</v>
      </c>
      <c r="AL392">
        <v>0</v>
      </c>
      <c r="AM392" s="3">
        <f>SUM(tbl_Data[[#This Row],[Amt_Wines]:[Amt_GoldProds]])</f>
        <v>1068</v>
      </c>
      <c r="AN392" s="3">
        <v>840</v>
      </c>
      <c r="AO392">
        <v>0</v>
      </c>
      <c r="AP392" t="str" cm="1">
        <f t="array" ref="AP392">_xlfn.IFS(tbl_Data[[#This Row],[marital_Divorced]]=1,"Divorced",tbl_Data[[#This Row],[marital_Married]]=1,"Married",tbl_Data[[#This Row],[marital_Single]]=1,"Single",tbl_Data[[#This Row],[marital_Together]]=1,"Together",tbl_Data[[#This Row],[marital_Widow]]=1,"Widowed")</f>
        <v>Married</v>
      </c>
      <c r="AQ392" s="3" t="str">
        <f>IF(tbl_Data[[#This Row],[Marital Status]]=tbl_Data[[#Headers],[Single]],tbl_Data[[#This Row],[Amt_Wines]],"")</f>
        <v/>
      </c>
      <c r="AR392" s="3" t="str">
        <f>IF(tbl_Data[[#This Row],[Marital Status]]=tbl_Data[[#Headers],[Together]],tbl_Data[[#This Row],[Amt_Wines]],"")</f>
        <v/>
      </c>
      <c r="AS392" s="3">
        <f>IF(tbl_Data[[#This Row],[Marital Status]]=tbl_Data[[#Headers],[Married]],tbl_Data[[#This Row],[Amt_Wines]],"")</f>
        <v>438</v>
      </c>
      <c r="AT392" s="3" t="str">
        <f>IF(tbl_Data[[#This Row],[Marital Status]]=tbl_Data[[#Headers],[Widow]],tbl_Data[[#This Row],[Amt_Wines]],"")</f>
        <v/>
      </c>
      <c r="AU392" s="3" t="str">
        <f>IF(tbl_Data[[#This Row],[Marital Status]]=tbl_Data[[#Headers],[Divorced]],tbl_Data[[#This Row],[Amt_Wines]],"")</f>
        <v/>
      </c>
    </row>
    <row r="393" spans="1:47" x14ac:dyDescent="0.45">
      <c r="A393" t="s">
        <v>645</v>
      </c>
      <c r="B393" s="3">
        <v>82504</v>
      </c>
      <c r="C393">
        <v>0</v>
      </c>
      <c r="D393">
        <v>0</v>
      </c>
      <c r="E393">
        <f t="shared" si="6"/>
        <v>0</v>
      </c>
      <c r="F393">
        <v>2</v>
      </c>
      <c r="G393" s="3">
        <v>362</v>
      </c>
      <c r="H393" s="3">
        <v>50</v>
      </c>
      <c r="I393" s="3">
        <v>431</v>
      </c>
      <c r="J393" s="3">
        <v>134</v>
      </c>
      <c r="K393" s="3">
        <v>35</v>
      </c>
      <c r="L393" s="3">
        <v>54</v>
      </c>
      <c r="M393">
        <v>1</v>
      </c>
      <c r="N393">
        <v>3</v>
      </c>
      <c r="O393">
        <v>6</v>
      </c>
      <c r="P393">
        <v>7</v>
      </c>
      <c r="Q393">
        <v>1</v>
      </c>
      <c r="R393">
        <v>0</v>
      </c>
      <c r="S393">
        <v>0</v>
      </c>
      <c r="T393">
        <v>0</v>
      </c>
      <c r="U393">
        <v>0</v>
      </c>
      <c r="V393">
        <v>0</v>
      </c>
      <c r="W393">
        <v>0</v>
      </c>
      <c r="X393">
        <v>3</v>
      </c>
      <c r="Y393">
        <v>11</v>
      </c>
      <c r="Z393">
        <v>0</v>
      </c>
      <c r="AA393">
        <v>60</v>
      </c>
      <c r="AB393">
        <v>2496</v>
      </c>
      <c r="AC393">
        <v>0</v>
      </c>
      <c r="AD393">
        <v>1</v>
      </c>
      <c r="AE393">
        <v>0</v>
      </c>
      <c r="AF393">
        <v>0</v>
      </c>
      <c r="AG393">
        <v>0</v>
      </c>
      <c r="AH393">
        <v>1</v>
      </c>
      <c r="AI393">
        <v>0</v>
      </c>
      <c r="AJ393">
        <v>0</v>
      </c>
      <c r="AK393">
        <v>0</v>
      </c>
      <c r="AL393">
        <v>0</v>
      </c>
      <c r="AM393" s="3">
        <f>SUM(tbl_Data[[#This Row],[Amt_Wines]:[Amt_GoldProds]])</f>
        <v>1066</v>
      </c>
      <c r="AN393" s="3">
        <v>958</v>
      </c>
      <c r="AO393">
        <v>0</v>
      </c>
      <c r="AP393" t="str" cm="1">
        <f t="array" ref="AP393">_xlfn.IFS(tbl_Data[[#This Row],[marital_Divorced]]=1,"Divorced",tbl_Data[[#This Row],[marital_Married]]=1,"Married",tbl_Data[[#This Row],[marital_Single]]=1,"Single",tbl_Data[[#This Row],[marital_Together]]=1,"Together",tbl_Data[[#This Row],[marital_Widow]]=1,"Widowed")</f>
        <v>Married</v>
      </c>
      <c r="AQ393" s="3" t="str">
        <f>IF(tbl_Data[[#This Row],[Marital Status]]=tbl_Data[[#Headers],[Single]],tbl_Data[[#This Row],[Amt_Wines]],"")</f>
        <v/>
      </c>
      <c r="AR393" s="3" t="str">
        <f>IF(tbl_Data[[#This Row],[Marital Status]]=tbl_Data[[#Headers],[Together]],tbl_Data[[#This Row],[Amt_Wines]],"")</f>
        <v/>
      </c>
      <c r="AS393" s="3">
        <f>IF(tbl_Data[[#This Row],[Marital Status]]=tbl_Data[[#Headers],[Married]],tbl_Data[[#This Row],[Amt_Wines]],"")</f>
        <v>362</v>
      </c>
      <c r="AT393" s="3" t="str">
        <f>IF(tbl_Data[[#This Row],[Marital Status]]=tbl_Data[[#Headers],[Widow]],tbl_Data[[#This Row],[Amt_Wines]],"")</f>
        <v/>
      </c>
      <c r="AU393" s="3" t="str">
        <f>IF(tbl_Data[[#This Row],[Marital Status]]=tbl_Data[[#Headers],[Divorced]],tbl_Data[[#This Row],[Amt_Wines]],"")</f>
        <v/>
      </c>
    </row>
    <row r="394" spans="1:47" x14ac:dyDescent="0.45">
      <c r="A394" t="s">
        <v>651</v>
      </c>
      <c r="B394" s="3">
        <v>85710</v>
      </c>
      <c r="C394">
        <v>0</v>
      </c>
      <c r="D394">
        <v>0</v>
      </c>
      <c r="E394">
        <f t="shared" si="6"/>
        <v>0</v>
      </c>
      <c r="F394">
        <v>5</v>
      </c>
      <c r="G394" s="3">
        <v>600</v>
      </c>
      <c r="H394" s="3">
        <v>20</v>
      </c>
      <c r="I394" s="3">
        <v>350</v>
      </c>
      <c r="J394" s="3">
        <v>29</v>
      </c>
      <c r="K394" s="3">
        <v>30</v>
      </c>
      <c r="L394" s="3">
        <v>33</v>
      </c>
      <c r="M394">
        <v>1</v>
      </c>
      <c r="N394">
        <v>6</v>
      </c>
      <c r="O394">
        <v>9</v>
      </c>
      <c r="P394">
        <v>10</v>
      </c>
      <c r="Q394">
        <v>2</v>
      </c>
      <c r="R394">
        <v>0</v>
      </c>
      <c r="S394">
        <v>0</v>
      </c>
      <c r="T394">
        <v>1</v>
      </c>
      <c r="U394">
        <v>0</v>
      </c>
      <c r="V394">
        <v>0</v>
      </c>
      <c r="W394">
        <v>0</v>
      </c>
      <c r="X394">
        <v>3</v>
      </c>
      <c r="Y394">
        <v>11</v>
      </c>
      <c r="Z394">
        <v>0</v>
      </c>
      <c r="AA394">
        <v>31</v>
      </c>
      <c r="AB394">
        <v>2579</v>
      </c>
      <c r="AC394">
        <v>0</v>
      </c>
      <c r="AD394">
        <v>1</v>
      </c>
      <c r="AE394">
        <v>0</v>
      </c>
      <c r="AF394">
        <v>0</v>
      </c>
      <c r="AG394">
        <v>0</v>
      </c>
      <c r="AH394">
        <v>1</v>
      </c>
      <c r="AI394">
        <v>0</v>
      </c>
      <c r="AJ394">
        <v>0</v>
      </c>
      <c r="AK394">
        <v>0</v>
      </c>
      <c r="AL394">
        <v>0</v>
      </c>
      <c r="AM394" s="3">
        <f>SUM(tbl_Data[[#This Row],[Amt_Wines]:[Amt_GoldProds]])</f>
        <v>1062</v>
      </c>
      <c r="AN394" s="3">
        <v>996</v>
      </c>
      <c r="AO394">
        <v>1</v>
      </c>
      <c r="AP394" t="str" cm="1">
        <f t="array" ref="AP394">_xlfn.IFS(tbl_Data[[#This Row],[marital_Divorced]]=1,"Divorced",tbl_Data[[#This Row],[marital_Married]]=1,"Married",tbl_Data[[#This Row],[marital_Single]]=1,"Single",tbl_Data[[#This Row],[marital_Together]]=1,"Together",tbl_Data[[#This Row],[marital_Widow]]=1,"Widowed")</f>
        <v>Married</v>
      </c>
      <c r="AQ394" s="3" t="str">
        <f>IF(tbl_Data[[#This Row],[Marital Status]]=tbl_Data[[#Headers],[Single]],tbl_Data[[#This Row],[Amt_Wines]],"")</f>
        <v/>
      </c>
      <c r="AR394" s="3" t="str">
        <f>IF(tbl_Data[[#This Row],[Marital Status]]=tbl_Data[[#Headers],[Together]],tbl_Data[[#This Row],[Amt_Wines]],"")</f>
        <v/>
      </c>
      <c r="AS394" s="3">
        <f>IF(tbl_Data[[#This Row],[Marital Status]]=tbl_Data[[#Headers],[Married]],tbl_Data[[#This Row],[Amt_Wines]],"")</f>
        <v>600</v>
      </c>
      <c r="AT394" s="3" t="str">
        <f>IF(tbl_Data[[#This Row],[Marital Status]]=tbl_Data[[#Headers],[Widow]],tbl_Data[[#This Row],[Amt_Wines]],"")</f>
        <v/>
      </c>
      <c r="AU394" s="3" t="str">
        <f>IF(tbl_Data[[#This Row],[Marital Status]]=tbl_Data[[#Headers],[Divorced]],tbl_Data[[#This Row],[Amt_Wines]],"")</f>
        <v/>
      </c>
    </row>
    <row r="395" spans="1:47" x14ac:dyDescent="0.45">
      <c r="A395" t="s">
        <v>655</v>
      </c>
      <c r="B395" s="3">
        <v>80336</v>
      </c>
      <c r="C395">
        <v>0</v>
      </c>
      <c r="D395">
        <v>0</v>
      </c>
      <c r="E395">
        <f t="shared" si="6"/>
        <v>0</v>
      </c>
      <c r="F395">
        <v>12</v>
      </c>
      <c r="G395" s="3">
        <v>209</v>
      </c>
      <c r="H395" s="3">
        <v>19</v>
      </c>
      <c r="I395" s="3">
        <v>456</v>
      </c>
      <c r="J395" s="3">
        <v>160</v>
      </c>
      <c r="K395" s="3">
        <v>142</v>
      </c>
      <c r="L395" s="3">
        <v>66</v>
      </c>
      <c r="M395">
        <v>1</v>
      </c>
      <c r="N395">
        <v>2</v>
      </c>
      <c r="O395">
        <v>9</v>
      </c>
      <c r="P395">
        <v>13</v>
      </c>
      <c r="Q395">
        <v>1</v>
      </c>
      <c r="R395">
        <v>0</v>
      </c>
      <c r="S395">
        <v>0</v>
      </c>
      <c r="T395">
        <v>0</v>
      </c>
      <c r="U395">
        <v>0</v>
      </c>
      <c r="V395">
        <v>0</v>
      </c>
      <c r="W395">
        <v>0</v>
      </c>
      <c r="X395">
        <v>3</v>
      </c>
      <c r="Y395">
        <v>11</v>
      </c>
      <c r="Z395">
        <v>0</v>
      </c>
      <c r="AA395">
        <v>50</v>
      </c>
      <c r="AB395">
        <v>2452</v>
      </c>
      <c r="AC395">
        <v>0</v>
      </c>
      <c r="AD395">
        <v>1</v>
      </c>
      <c r="AE395">
        <v>0</v>
      </c>
      <c r="AF395">
        <v>0</v>
      </c>
      <c r="AG395">
        <v>0</v>
      </c>
      <c r="AH395">
        <v>0</v>
      </c>
      <c r="AI395">
        <v>0</v>
      </c>
      <c r="AJ395">
        <v>0</v>
      </c>
      <c r="AK395">
        <v>0</v>
      </c>
      <c r="AL395">
        <v>1</v>
      </c>
      <c r="AM395" s="3">
        <f>SUM(tbl_Data[[#This Row],[Amt_Wines]:[Amt_GoldProds]])</f>
        <v>1052</v>
      </c>
      <c r="AN395" s="3">
        <v>920</v>
      </c>
      <c r="AO395">
        <v>0</v>
      </c>
      <c r="AP395" t="str" cm="1">
        <f t="array" ref="AP395">_xlfn.IFS(tbl_Data[[#This Row],[marital_Divorced]]=1,"Divorced",tbl_Data[[#This Row],[marital_Married]]=1,"Married",tbl_Data[[#This Row],[marital_Single]]=1,"Single",tbl_Data[[#This Row],[marital_Together]]=1,"Together",tbl_Data[[#This Row],[marital_Widow]]=1,"Widowed")</f>
        <v>Married</v>
      </c>
      <c r="AQ395" s="3" t="str">
        <f>IF(tbl_Data[[#This Row],[Marital Status]]=tbl_Data[[#Headers],[Single]],tbl_Data[[#This Row],[Amt_Wines]],"")</f>
        <v/>
      </c>
      <c r="AR395" s="3" t="str">
        <f>IF(tbl_Data[[#This Row],[Marital Status]]=tbl_Data[[#Headers],[Together]],tbl_Data[[#This Row],[Amt_Wines]],"")</f>
        <v/>
      </c>
      <c r="AS395" s="3">
        <f>IF(tbl_Data[[#This Row],[Marital Status]]=tbl_Data[[#Headers],[Married]],tbl_Data[[#This Row],[Amt_Wines]],"")</f>
        <v>209</v>
      </c>
      <c r="AT395" s="3" t="str">
        <f>IF(tbl_Data[[#This Row],[Marital Status]]=tbl_Data[[#Headers],[Widow]],tbl_Data[[#This Row],[Amt_Wines]],"")</f>
        <v/>
      </c>
      <c r="AU395" s="3" t="str">
        <f>IF(tbl_Data[[#This Row],[Marital Status]]=tbl_Data[[#Headers],[Divorced]],tbl_Data[[#This Row],[Amt_Wines]],"")</f>
        <v/>
      </c>
    </row>
    <row r="396" spans="1:47" x14ac:dyDescent="0.45">
      <c r="A396" t="s">
        <v>658</v>
      </c>
      <c r="B396" s="3">
        <v>59304</v>
      </c>
      <c r="C396">
        <v>0</v>
      </c>
      <c r="D396">
        <v>1</v>
      </c>
      <c r="E396">
        <f t="shared" si="6"/>
        <v>1</v>
      </c>
      <c r="F396">
        <v>81</v>
      </c>
      <c r="G396" s="3">
        <v>418</v>
      </c>
      <c r="H396" s="3">
        <v>61</v>
      </c>
      <c r="I396" s="3">
        <v>428</v>
      </c>
      <c r="J396" s="3">
        <v>80</v>
      </c>
      <c r="K396" s="3">
        <v>51</v>
      </c>
      <c r="L396" s="3">
        <v>10</v>
      </c>
      <c r="M396">
        <v>3</v>
      </c>
      <c r="N396">
        <v>7</v>
      </c>
      <c r="O396">
        <v>8</v>
      </c>
      <c r="P396">
        <v>10</v>
      </c>
      <c r="Q396">
        <v>5</v>
      </c>
      <c r="R396">
        <v>0</v>
      </c>
      <c r="S396">
        <v>0</v>
      </c>
      <c r="T396">
        <v>0</v>
      </c>
      <c r="U396">
        <v>0</v>
      </c>
      <c r="V396">
        <v>0</v>
      </c>
      <c r="W396">
        <v>0</v>
      </c>
      <c r="X396">
        <v>3</v>
      </c>
      <c r="Y396">
        <v>11</v>
      </c>
      <c r="Z396">
        <v>0</v>
      </c>
      <c r="AA396">
        <v>56</v>
      </c>
      <c r="AB396">
        <v>2494</v>
      </c>
      <c r="AC396">
        <v>0</v>
      </c>
      <c r="AD396">
        <v>1</v>
      </c>
      <c r="AE396">
        <v>0</v>
      </c>
      <c r="AF396">
        <v>0</v>
      </c>
      <c r="AG396">
        <v>0</v>
      </c>
      <c r="AH396">
        <v>0</v>
      </c>
      <c r="AI396">
        <v>0</v>
      </c>
      <c r="AJ396">
        <v>0</v>
      </c>
      <c r="AK396">
        <v>0</v>
      </c>
      <c r="AL396">
        <v>1</v>
      </c>
      <c r="AM396" s="3">
        <f>SUM(tbl_Data[[#This Row],[Amt_Wines]:[Amt_GoldProds]])</f>
        <v>1048</v>
      </c>
      <c r="AN396" s="3">
        <v>1028</v>
      </c>
      <c r="AO396">
        <v>0</v>
      </c>
      <c r="AP396" t="str" cm="1">
        <f t="array" ref="AP396">_xlfn.IFS(tbl_Data[[#This Row],[marital_Divorced]]=1,"Divorced",tbl_Data[[#This Row],[marital_Married]]=1,"Married",tbl_Data[[#This Row],[marital_Single]]=1,"Single",tbl_Data[[#This Row],[marital_Together]]=1,"Together",tbl_Data[[#This Row],[marital_Widow]]=1,"Widowed")</f>
        <v>Married</v>
      </c>
      <c r="AQ396" s="3" t="str">
        <f>IF(tbl_Data[[#This Row],[Marital Status]]=tbl_Data[[#Headers],[Single]],tbl_Data[[#This Row],[Amt_Wines]],"")</f>
        <v/>
      </c>
      <c r="AR396" s="3" t="str">
        <f>IF(tbl_Data[[#This Row],[Marital Status]]=tbl_Data[[#Headers],[Together]],tbl_Data[[#This Row],[Amt_Wines]],"")</f>
        <v/>
      </c>
      <c r="AS396" s="3">
        <f>IF(tbl_Data[[#This Row],[Marital Status]]=tbl_Data[[#Headers],[Married]],tbl_Data[[#This Row],[Amt_Wines]],"")</f>
        <v>418</v>
      </c>
      <c r="AT396" s="3" t="str">
        <f>IF(tbl_Data[[#This Row],[Marital Status]]=tbl_Data[[#Headers],[Widow]],tbl_Data[[#This Row],[Amt_Wines]],"")</f>
        <v/>
      </c>
      <c r="AU396" s="3" t="str">
        <f>IF(tbl_Data[[#This Row],[Marital Status]]=tbl_Data[[#Headers],[Divorced]],tbl_Data[[#This Row],[Amt_Wines]],"")</f>
        <v/>
      </c>
    </row>
    <row r="397" spans="1:47" x14ac:dyDescent="0.45">
      <c r="A397" t="s">
        <v>660</v>
      </c>
      <c r="B397" s="3">
        <v>72460</v>
      </c>
      <c r="C397">
        <v>0</v>
      </c>
      <c r="D397">
        <v>0</v>
      </c>
      <c r="E397">
        <f t="shared" si="6"/>
        <v>0</v>
      </c>
      <c r="F397">
        <v>56</v>
      </c>
      <c r="G397" s="3">
        <v>377</v>
      </c>
      <c r="H397" s="3">
        <v>10</v>
      </c>
      <c r="I397" s="3">
        <v>540</v>
      </c>
      <c r="J397" s="3">
        <v>80</v>
      </c>
      <c r="K397" s="3">
        <v>30</v>
      </c>
      <c r="L397" s="3">
        <v>10</v>
      </c>
      <c r="M397">
        <v>1</v>
      </c>
      <c r="N397">
        <v>3</v>
      </c>
      <c r="O397">
        <v>5</v>
      </c>
      <c r="P397">
        <v>7</v>
      </c>
      <c r="Q397">
        <v>1</v>
      </c>
      <c r="R397">
        <v>0</v>
      </c>
      <c r="S397">
        <v>0</v>
      </c>
      <c r="T397">
        <v>0</v>
      </c>
      <c r="U397">
        <v>0</v>
      </c>
      <c r="V397">
        <v>0</v>
      </c>
      <c r="W397">
        <v>0</v>
      </c>
      <c r="X397">
        <v>3</v>
      </c>
      <c r="Y397">
        <v>11</v>
      </c>
      <c r="Z397">
        <v>0</v>
      </c>
      <c r="AA397">
        <v>51</v>
      </c>
      <c r="AB397">
        <v>2386</v>
      </c>
      <c r="AC397">
        <v>0</v>
      </c>
      <c r="AD397">
        <v>1</v>
      </c>
      <c r="AE397">
        <v>0</v>
      </c>
      <c r="AF397">
        <v>0</v>
      </c>
      <c r="AG397">
        <v>0</v>
      </c>
      <c r="AH397">
        <v>0</v>
      </c>
      <c r="AI397">
        <v>0</v>
      </c>
      <c r="AJ397">
        <v>1</v>
      </c>
      <c r="AK397">
        <v>0</v>
      </c>
      <c r="AL397">
        <v>0</v>
      </c>
      <c r="AM397" s="3">
        <f>SUM(tbl_Data[[#This Row],[Amt_Wines]:[Amt_GoldProds]])</f>
        <v>1047</v>
      </c>
      <c r="AN397" s="3">
        <v>1027</v>
      </c>
      <c r="AO397">
        <v>0</v>
      </c>
      <c r="AP397" t="str" cm="1">
        <f t="array" ref="AP397">_xlfn.IFS(tbl_Data[[#This Row],[marital_Divorced]]=1,"Divorced",tbl_Data[[#This Row],[marital_Married]]=1,"Married",tbl_Data[[#This Row],[marital_Single]]=1,"Single",tbl_Data[[#This Row],[marital_Together]]=1,"Together",tbl_Data[[#This Row],[marital_Widow]]=1,"Widowed")</f>
        <v>Married</v>
      </c>
      <c r="AQ397" s="3" t="str">
        <f>IF(tbl_Data[[#This Row],[Marital Status]]=tbl_Data[[#Headers],[Single]],tbl_Data[[#This Row],[Amt_Wines]],"")</f>
        <v/>
      </c>
      <c r="AR397" s="3" t="str">
        <f>IF(tbl_Data[[#This Row],[Marital Status]]=tbl_Data[[#Headers],[Together]],tbl_Data[[#This Row],[Amt_Wines]],"")</f>
        <v/>
      </c>
      <c r="AS397" s="3">
        <f>IF(tbl_Data[[#This Row],[Marital Status]]=tbl_Data[[#Headers],[Married]],tbl_Data[[#This Row],[Amt_Wines]],"")</f>
        <v>377</v>
      </c>
      <c r="AT397" s="3" t="str">
        <f>IF(tbl_Data[[#This Row],[Marital Status]]=tbl_Data[[#Headers],[Widow]],tbl_Data[[#This Row],[Amt_Wines]],"")</f>
        <v/>
      </c>
      <c r="AU397" s="3" t="str">
        <f>IF(tbl_Data[[#This Row],[Marital Status]]=tbl_Data[[#Headers],[Divorced]],tbl_Data[[#This Row],[Amt_Wines]],"")</f>
        <v/>
      </c>
    </row>
    <row r="398" spans="1:47" x14ac:dyDescent="0.45">
      <c r="A398" t="s">
        <v>661</v>
      </c>
      <c r="B398" s="3">
        <v>65492</v>
      </c>
      <c r="C398">
        <v>0</v>
      </c>
      <c r="D398">
        <v>0</v>
      </c>
      <c r="E398">
        <f t="shared" si="6"/>
        <v>0</v>
      </c>
      <c r="F398">
        <v>73</v>
      </c>
      <c r="G398" s="3">
        <v>247</v>
      </c>
      <c r="H398" s="3">
        <v>161</v>
      </c>
      <c r="I398" s="3">
        <v>295</v>
      </c>
      <c r="J398" s="3">
        <v>210</v>
      </c>
      <c r="K398" s="3">
        <v>85</v>
      </c>
      <c r="L398" s="3">
        <v>47</v>
      </c>
      <c r="M398">
        <v>2</v>
      </c>
      <c r="N398">
        <v>4</v>
      </c>
      <c r="O398">
        <v>7</v>
      </c>
      <c r="P398">
        <v>13</v>
      </c>
      <c r="Q398">
        <v>2</v>
      </c>
      <c r="R398">
        <v>0</v>
      </c>
      <c r="S398">
        <v>0</v>
      </c>
      <c r="T398">
        <v>0</v>
      </c>
      <c r="U398">
        <v>0</v>
      </c>
      <c r="V398">
        <v>0</v>
      </c>
      <c r="W398">
        <v>0</v>
      </c>
      <c r="X398">
        <v>3</v>
      </c>
      <c r="Y398">
        <v>11</v>
      </c>
      <c r="Z398">
        <v>0</v>
      </c>
      <c r="AA398">
        <v>61</v>
      </c>
      <c r="AB398">
        <v>2313</v>
      </c>
      <c r="AC398">
        <v>0</v>
      </c>
      <c r="AD398">
        <v>1</v>
      </c>
      <c r="AE398">
        <v>0</v>
      </c>
      <c r="AF398">
        <v>0</v>
      </c>
      <c r="AG398">
        <v>0</v>
      </c>
      <c r="AH398">
        <v>0</v>
      </c>
      <c r="AI398">
        <v>0</v>
      </c>
      <c r="AJ398">
        <v>1</v>
      </c>
      <c r="AK398">
        <v>0</v>
      </c>
      <c r="AL398">
        <v>0</v>
      </c>
      <c r="AM398" s="3">
        <f>SUM(tbl_Data[[#This Row],[Amt_Wines]:[Amt_GoldProds]])</f>
        <v>1045</v>
      </c>
      <c r="AN398" s="3">
        <v>951</v>
      </c>
      <c r="AO398">
        <v>0</v>
      </c>
      <c r="AP398" t="str" cm="1">
        <f t="array" ref="AP398">_xlfn.IFS(tbl_Data[[#This Row],[marital_Divorced]]=1,"Divorced",tbl_Data[[#This Row],[marital_Married]]=1,"Married",tbl_Data[[#This Row],[marital_Single]]=1,"Single",tbl_Data[[#This Row],[marital_Together]]=1,"Together",tbl_Data[[#This Row],[marital_Widow]]=1,"Widowed")</f>
        <v>Married</v>
      </c>
      <c r="AQ398" s="3" t="str">
        <f>IF(tbl_Data[[#This Row],[Marital Status]]=tbl_Data[[#Headers],[Single]],tbl_Data[[#This Row],[Amt_Wines]],"")</f>
        <v/>
      </c>
      <c r="AR398" s="3" t="str">
        <f>IF(tbl_Data[[#This Row],[Marital Status]]=tbl_Data[[#Headers],[Together]],tbl_Data[[#This Row],[Amt_Wines]],"")</f>
        <v/>
      </c>
      <c r="AS398" s="3">
        <f>IF(tbl_Data[[#This Row],[Marital Status]]=tbl_Data[[#Headers],[Married]],tbl_Data[[#This Row],[Amt_Wines]],"")</f>
        <v>247</v>
      </c>
      <c r="AT398" s="3" t="str">
        <f>IF(tbl_Data[[#This Row],[Marital Status]]=tbl_Data[[#Headers],[Widow]],tbl_Data[[#This Row],[Amt_Wines]],"")</f>
        <v/>
      </c>
      <c r="AU398" s="3" t="str">
        <f>IF(tbl_Data[[#This Row],[Marital Status]]=tbl_Data[[#Headers],[Divorced]],tbl_Data[[#This Row],[Amt_Wines]],"")</f>
        <v/>
      </c>
    </row>
    <row r="399" spans="1:47" x14ac:dyDescent="0.45">
      <c r="A399" t="s">
        <v>663</v>
      </c>
      <c r="B399" s="3">
        <v>71391</v>
      </c>
      <c r="C399">
        <v>0</v>
      </c>
      <c r="D399">
        <v>1</v>
      </c>
      <c r="E399">
        <f t="shared" si="6"/>
        <v>1</v>
      </c>
      <c r="F399">
        <v>50</v>
      </c>
      <c r="G399" s="3">
        <v>336</v>
      </c>
      <c r="H399" s="3">
        <v>123</v>
      </c>
      <c r="I399" s="3">
        <v>274</v>
      </c>
      <c r="J399" s="3">
        <v>46</v>
      </c>
      <c r="K399" s="3">
        <v>123</v>
      </c>
      <c r="L399" s="3">
        <v>141</v>
      </c>
      <c r="M399">
        <v>5</v>
      </c>
      <c r="N399">
        <v>6</v>
      </c>
      <c r="O399">
        <v>5</v>
      </c>
      <c r="P399">
        <v>12</v>
      </c>
      <c r="Q399">
        <v>3</v>
      </c>
      <c r="R399">
        <v>0</v>
      </c>
      <c r="S399">
        <v>0</v>
      </c>
      <c r="T399">
        <v>0</v>
      </c>
      <c r="U399">
        <v>0</v>
      </c>
      <c r="V399">
        <v>0</v>
      </c>
      <c r="W399">
        <v>0</v>
      </c>
      <c r="X399">
        <v>3</v>
      </c>
      <c r="Y399">
        <v>11</v>
      </c>
      <c r="Z399">
        <v>0</v>
      </c>
      <c r="AA399">
        <v>64</v>
      </c>
      <c r="AB399">
        <v>2616</v>
      </c>
      <c r="AC399">
        <v>0</v>
      </c>
      <c r="AD399">
        <v>1</v>
      </c>
      <c r="AE399">
        <v>0</v>
      </c>
      <c r="AF399">
        <v>0</v>
      </c>
      <c r="AG399">
        <v>0</v>
      </c>
      <c r="AH399">
        <v>0</v>
      </c>
      <c r="AI399">
        <v>0</v>
      </c>
      <c r="AJ399">
        <v>1</v>
      </c>
      <c r="AK399">
        <v>0</v>
      </c>
      <c r="AL399">
        <v>0</v>
      </c>
      <c r="AM399" s="3">
        <f>SUM(tbl_Data[[#This Row],[Amt_Wines]:[Amt_GoldProds]])</f>
        <v>1043</v>
      </c>
      <c r="AN399" s="3">
        <v>761</v>
      </c>
      <c r="AO399">
        <v>0</v>
      </c>
      <c r="AP399" t="str" cm="1">
        <f t="array" ref="AP399">_xlfn.IFS(tbl_Data[[#This Row],[marital_Divorced]]=1,"Divorced",tbl_Data[[#This Row],[marital_Married]]=1,"Married",tbl_Data[[#This Row],[marital_Single]]=1,"Single",tbl_Data[[#This Row],[marital_Together]]=1,"Together",tbl_Data[[#This Row],[marital_Widow]]=1,"Widowed")</f>
        <v>Married</v>
      </c>
      <c r="AQ399" s="3" t="str">
        <f>IF(tbl_Data[[#This Row],[Marital Status]]=tbl_Data[[#Headers],[Single]],tbl_Data[[#This Row],[Amt_Wines]],"")</f>
        <v/>
      </c>
      <c r="AR399" s="3" t="str">
        <f>IF(tbl_Data[[#This Row],[Marital Status]]=tbl_Data[[#Headers],[Together]],tbl_Data[[#This Row],[Amt_Wines]],"")</f>
        <v/>
      </c>
      <c r="AS399" s="3">
        <f>IF(tbl_Data[[#This Row],[Marital Status]]=tbl_Data[[#Headers],[Married]],tbl_Data[[#This Row],[Amt_Wines]],"")</f>
        <v>336</v>
      </c>
      <c r="AT399" s="3" t="str">
        <f>IF(tbl_Data[[#This Row],[Marital Status]]=tbl_Data[[#Headers],[Widow]],tbl_Data[[#This Row],[Amt_Wines]],"")</f>
        <v/>
      </c>
      <c r="AU399" s="3" t="str">
        <f>IF(tbl_Data[[#This Row],[Marital Status]]=tbl_Data[[#Headers],[Divorced]],tbl_Data[[#This Row],[Amt_Wines]],"")</f>
        <v/>
      </c>
    </row>
    <row r="400" spans="1:47" x14ac:dyDescent="0.45">
      <c r="A400" t="s">
        <v>668</v>
      </c>
      <c r="B400" s="3">
        <v>57072</v>
      </c>
      <c r="C400">
        <v>0</v>
      </c>
      <c r="D400">
        <v>1</v>
      </c>
      <c r="E400">
        <f t="shared" si="6"/>
        <v>1</v>
      </c>
      <c r="F400">
        <v>79</v>
      </c>
      <c r="G400" s="3">
        <v>944</v>
      </c>
      <c r="H400" s="3">
        <v>0</v>
      </c>
      <c r="I400" s="3">
        <v>60</v>
      </c>
      <c r="J400" s="3">
        <v>0</v>
      </c>
      <c r="K400" s="3">
        <v>0</v>
      </c>
      <c r="L400" s="3">
        <v>30</v>
      </c>
      <c r="M400">
        <v>2</v>
      </c>
      <c r="N400">
        <v>7</v>
      </c>
      <c r="O400">
        <v>5</v>
      </c>
      <c r="P400">
        <v>13</v>
      </c>
      <c r="Q400">
        <v>5</v>
      </c>
      <c r="R400">
        <v>1</v>
      </c>
      <c r="S400">
        <v>0</v>
      </c>
      <c r="T400">
        <v>0</v>
      </c>
      <c r="U400">
        <v>0</v>
      </c>
      <c r="V400">
        <v>0</v>
      </c>
      <c r="W400">
        <v>0</v>
      </c>
      <c r="X400">
        <v>3</v>
      </c>
      <c r="Y400">
        <v>11</v>
      </c>
      <c r="Z400">
        <v>0</v>
      </c>
      <c r="AA400">
        <v>59</v>
      </c>
      <c r="AB400">
        <v>2315</v>
      </c>
      <c r="AC400">
        <v>0</v>
      </c>
      <c r="AD400">
        <v>1</v>
      </c>
      <c r="AE400">
        <v>0</v>
      </c>
      <c r="AF400">
        <v>0</v>
      </c>
      <c r="AG400">
        <v>0</v>
      </c>
      <c r="AH400">
        <v>0</v>
      </c>
      <c r="AI400">
        <v>0</v>
      </c>
      <c r="AJ400">
        <v>0</v>
      </c>
      <c r="AK400">
        <v>0</v>
      </c>
      <c r="AL400">
        <v>1</v>
      </c>
      <c r="AM400" s="3">
        <f>SUM(tbl_Data[[#This Row],[Amt_Wines]:[Amt_GoldProds]])</f>
        <v>1034</v>
      </c>
      <c r="AN400" s="3">
        <v>974</v>
      </c>
      <c r="AO400">
        <v>1</v>
      </c>
      <c r="AP400" t="str" cm="1">
        <f t="array" ref="AP400">_xlfn.IFS(tbl_Data[[#This Row],[marital_Divorced]]=1,"Divorced",tbl_Data[[#This Row],[marital_Married]]=1,"Married",tbl_Data[[#This Row],[marital_Single]]=1,"Single",tbl_Data[[#This Row],[marital_Together]]=1,"Together",tbl_Data[[#This Row],[marital_Widow]]=1,"Widowed")</f>
        <v>Married</v>
      </c>
      <c r="AQ400" s="3" t="str">
        <f>IF(tbl_Data[[#This Row],[Marital Status]]=tbl_Data[[#Headers],[Single]],tbl_Data[[#This Row],[Amt_Wines]],"")</f>
        <v/>
      </c>
      <c r="AR400" s="3" t="str">
        <f>IF(tbl_Data[[#This Row],[Marital Status]]=tbl_Data[[#Headers],[Together]],tbl_Data[[#This Row],[Amt_Wines]],"")</f>
        <v/>
      </c>
      <c r="AS400" s="3">
        <f>IF(tbl_Data[[#This Row],[Marital Status]]=tbl_Data[[#Headers],[Married]],tbl_Data[[#This Row],[Amt_Wines]],"")</f>
        <v>944</v>
      </c>
      <c r="AT400" s="3" t="str">
        <f>IF(tbl_Data[[#This Row],[Marital Status]]=tbl_Data[[#Headers],[Widow]],tbl_Data[[#This Row],[Amt_Wines]],"")</f>
        <v/>
      </c>
      <c r="AU400" s="3" t="str">
        <f>IF(tbl_Data[[#This Row],[Marital Status]]=tbl_Data[[#Headers],[Divorced]],tbl_Data[[#This Row],[Amt_Wines]],"")</f>
        <v/>
      </c>
    </row>
    <row r="401" spans="1:47" x14ac:dyDescent="0.45">
      <c r="A401" t="s">
        <v>670</v>
      </c>
      <c r="B401" s="3">
        <v>66835</v>
      </c>
      <c r="C401">
        <v>0</v>
      </c>
      <c r="D401">
        <v>0</v>
      </c>
      <c r="E401">
        <f t="shared" si="6"/>
        <v>0</v>
      </c>
      <c r="F401">
        <v>21</v>
      </c>
      <c r="G401" s="3">
        <v>620</v>
      </c>
      <c r="H401" s="3">
        <v>26</v>
      </c>
      <c r="I401" s="3">
        <v>195</v>
      </c>
      <c r="J401" s="3">
        <v>34</v>
      </c>
      <c r="K401" s="3">
        <v>17</v>
      </c>
      <c r="L401" s="3">
        <v>141</v>
      </c>
      <c r="M401">
        <v>1</v>
      </c>
      <c r="N401">
        <v>6</v>
      </c>
      <c r="O401">
        <v>4</v>
      </c>
      <c r="P401">
        <v>13</v>
      </c>
      <c r="Q401">
        <v>2</v>
      </c>
      <c r="R401">
        <v>0</v>
      </c>
      <c r="S401">
        <v>0</v>
      </c>
      <c r="T401">
        <v>0</v>
      </c>
      <c r="U401">
        <v>0</v>
      </c>
      <c r="V401">
        <v>0</v>
      </c>
      <c r="W401">
        <v>0</v>
      </c>
      <c r="X401">
        <v>3</v>
      </c>
      <c r="Y401">
        <v>11</v>
      </c>
      <c r="Z401">
        <v>0</v>
      </c>
      <c r="AA401">
        <v>74</v>
      </c>
      <c r="AB401">
        <v>2433</v>
      </c>
      <c r="AC401">
        <v>0</v>
      </c>
      <c r="AD401">
        <v>1</v>
      </c>
      <c r="AE401">
        <v>0</v>
      </c>
      <c r="AF401">
        <v>0</v>
      </c>
      <c r="AG401">
        <v>0</v>
      </c>
      <c r="AH401">
        <v>0</v>
      </c>
      <c r="AI401">
        <v>0</v>
      </c>
      <c r="AJ401">
        <v>0</v>
      </c>
      <c r="AK401">
        <v>1</v>
      </c>
      <c r="AL401">
        <v>0</v>
      </c>
      <c r="AM401" s="3">
        <f>SUM(tbl_Data[[#This Row],[Amt_Wines]:[Amt_GoldProds]])</f>
        <v>1033</v>
      </c>
      <c r="AN401" s="3">
        <v>751</v>
      </c>
      <c r="AO401">
        <v>0</v>
      </c>
      <c r="AP401" t="str" cm="1">
        <f t="array" ref="AP401">_xlfn.IFS(tbl_Data[[#This Row],[marital_Divorced]]=1,"Divorced",tbl_Data[[#This Row],[marital_Married]]=1,"Married",tbl_Data[[#This Row],[marital_Single]]=1,"Single",tbl_Data[[#This Row],[marital_Together]]=1,"Together",tbl_Data[[#This Row],[marital_Widow]]=1,"Widowed")</f>
        <v>Married</v>
      </c>
      <c r="AQ401" s="3" t="str">
        <f>IF(tbl_Data[[#This Row],[Marital Status]]=tbl_Data[[#Headers],[Single]],tbl_Data[[#This Row],[Amt_Wines]],"")</f>
        <v/>
      </c>
      <c r="AR401" s="3" t="str">
        <f>IF(tbl_Data[[#This Row],[Marital Status]]=tbl_Data[[#Headers],[Together]],tbl_Data[[#This Row],[Amt_Wines]],"")</f>
        <v/>
      </c>
      <c r="AS401" s="3">
        <f>IF(tbl_Data[[#This Row],[Marital Status]]=tbl_Data[[#Headers],[Married]],tbl_Data[[#This Row],[Amt_Wines]],"")</f>
        <v>620</v>
      </c>
      <c r="AT401" s="3" t="str">
        <f>IF(tbl_Data[[#This Row],[Marital Status]]=tbl_Data[[#Headers],[Widow]],tbl_Data[[#This Row],[Amt_Wines]],"")</f>
        <v/>
      </c>
      <c r="AU401" s="3" t="str">
        <f>IF(tbl_Data[[#This Row],[Marital Status]]=tbl_Data[[#Headers],[Divorced]],tbl_Data[[#This Row],[Amt_Wines]],"")</f>
        <v/>
      </c>
    </row>
    <row r="402" spans="1:47" x14ac:dyDescent="0.45">
      <c r="A402" t="s">
        <v>674</v>
      </c>
      <c r="B402" s="3">
        <v>60491</v>
      </c>
      <c r="C402">
        <v>0</v>
      </c>
      <c r="D402">
        <v>1</v>
      </c>
      <c r="E402">
        <f t="shared" si="6"/>
        <v>1</v>
      </c>
      <c r="F402">
        <v>81</v>
      </c>
      <c r="G402" s="3">
        <v>637</v>
      </c>
      <c r="H402" s="3">
        <v>47</v>
      </c>
      <c r="I402" s="3">
        <v>237</v>
      </c>
      <c r="J402" s="3">
        <v>12</v>
      </c>
      <c r="K402" s="3">
        <v>19</v>
      </c>
      <c r="L402" s="3">
        <v>76</v>
      </c>
      <c r="M402">
        <v>4</v>
      </c>
      <c r="N402">
        <v>6</v>
      </c>
      <c r="O402">
        <v>11</v>
      </c>
      <c r="P402">
        <v>7</v>
      </c>
      <c r="Q402">
        <v>5</v>
      </c>
      <c r="R402">
        <v>0</v>
      </c>
      <c r="S402">
        <v>0</v>
      </c>
      <c r="T402">
        <v>0</v>
      </c>
      <c r="U402">
        <v>0</v>
      </c>
      <c r="V402">
        <v>0</v>
      </c>
      <c r="W402">
        <v>0</v>
      </c>
      <c r="X402">
        <v>3</v>
      </c>
      <c r="Y402">
        <v>11</v>
      </c>
      <c r="Z402">
        <v>0</v>
      </c>
      <c r="AA402">
        <v>49</v>
      </c>
      <c r="AB402">
        <v>2455</v>
      </c>
      <c r="AC402">
        <v>0</v>
      </c>
      <c r="AD402">
        <v>1</v>
      </c>
      <c r="AE402">
        <v>0</v>
      </c>
      <c r="AF402">
        <v>0</v>
      </c>
      <c r="AG402">
        <v>0</v>
      </c>
      <c r="AH402">
        <v>0</v>
      </c>
      <c r="AI402">
        <v>0</v>
      </c>
      <c r="AJ402">
        <v>0</v>
      </c>
      <c r="AK402">
        <v>0</v>
      </c>
      <c r="AL402">
        <v>1</v>
      </c>
      <c r="AM402" s="3">
        <f>SUM(tbl_Data[[#This Row],[Amt_Wines]:[Amt_GoldProds]])</f>
        <v>1028</v>
      </c>
      <c r="AN402" s="3">
        <v>876</v>
      </c>
      <c r="AO402">
        <v>0</v>
      </c>
      <c r="AP402" t="str" cm="1">
        <f t="array" ref="AP402">_xlfn.IFS(tbl_Data[[#This Row],[marital_Divorced]]=1,"Divorced",tbl_Data[[#This Row],[marital_Married]]=1,"Married",tbl_Data[[#This Row],[marital_Single]]=1,"Single",tbl_Data[[#This Row],[marital_Together]]=1,"Together",tbl_Data[[#This Row],[marital_Widow]]=1,"Widowed")</f>
        <v>Married</v>
      </c>
      <c r="AQ402" s="3" t="str">
        <f>IF(tbl_Data[[#This Row],[Marital Status]]=tbl_Data[[#Headers],[Single]],tbl_Data[[#This Row],[Amt_Wines]],"")</f>
        <v/>
      </c>
      <c r="AR402" s="3" t="str">
        <f>IF(tbl_Data[[#This Row],[Marital Status]]=tbl_Data[[#Headers],[Together]],tbl_Data[[#This Row],[Amt_Wines]],"")</f>
        <v/>
      </c>
      <c r="AS402" s="3">
        <f>IF(tbl_Data[[#This Row],[Marital Status]]=tbl_Data[[#Headers],[Married]],tbl_Data[[#This Row],[Amt_Wines]],"")</f>
        <v>637</v>
      </c>
      <c r="AT402" s="3" t="str">
        <f>IF(tbl_Data[[#This Row],[Marital Status]]=tbl_Data[[#Headers],[Widow]],tbl_Data[[#This Row],[Amt_Wines]],"")</f>
        <v/>
      </c>
      <c r="AU402" s="3" t="str">
        <f>IF(tbl_Data[[#This Row],[Marital Status]]=tbl_Data[[#Headers],[Divorced]],tbl_Data[[#This Row],[Amt_Wines]],"")</f>
        <v/>
      </c>
    </row>
    <row r="403" spans="1:47" x14ac:dyDescent="0.45">
      <c r="A403" t="s">
        <v>675</v>
      </c>
      <c r="B403" s="3">
        <v>59666</v>
      </c>
      <c r="C403">
        <v>1</v>
      </c>
      <c r="D403">
        <v>1</v>
      </c>
      <c r="E403">
        <f t="shared" si="6"/>
        <v>2</v>
      </c>
      <c r="F403">
        <v>87</v>
      </c>
      <c r="G403" s="3">
        <v>623</v>
      </c>
      <c r="H403" s="3">
        <v>53</v>
      </c>
      <c r="I403" s="3">
        <v>178</v>
      </c>
      <c r="J403" s="3">
        <v>23</v>
      </c>
      <c r="K403" s="3">
        <v>17</v>
      </c>
      <c r="L403" s="3">
        <v>133</v>
      </c>
      <c r="M403">
        <v>7</v>
      </c>
      <c r="N403">
        <v>3</v>
      </c>
      <c r="O403">
        <v>2</v>
      </c>
      <c r="P403">
        <v>8</v>
      </c>
      <c r="Q403">
        <v>8</v>
      </c>
      <c r="R403">
        <v>0</v>
      </c>
      <c r="S403">
        <v>1</v>
      </c>
      <c r="T403">
        <v>0</v>
      </c>
      <c r="U403">
        <v>0</v>
      </c>
      <c r="V403">
        <v>0</v>
      </c>
      <c r="W403">
        <v>0</v>
      </c>
      <c r="X403">
        <v>3</v>
      </c>
      <c r="Y403">
        <v>11</v>
      </c>
      <c r="Z403">
        <v>0</v>
      </c>
      <c r="AA403">
        <v>48</v>
      </c>
      <c r="AB403">
        <v>2623</v>
      </c>
      <c r="AC403">
        <v>0</v>
      </c>
      <c r="AD403">
        <v>1</v>
      </c>
      <c r="AE403">
        <v>0</v>
      </c>
      <c r="AF403">
        <v>0</v>
      </c>
      <c r="AG403">
        <v>0</v>
      </c>
      <c r="AH403">
        <v>0</v>
      </c>
      <c r="AI403">
        <v>0</v>
      </c>
      <c r="AJ403">
        <v>1</v>
      </c>
      <c r="AK403">
        <v>0</v>
      </c>
      <c r="AL403">
        <v>0</v>
      </c>
      <c r="AM403" s="3">
        <f>SUM(tbl_Data[[#This Row],[Amt_Wines]:[Amt_GoldProds]])</f>
        <v>1027</v>
      </c>
      <c r="AN403" s="3">
        <v>761</v>
      </c>
      <c r="AO403">
        <v>1</v>
      </c>
      <c r="AP403" t="str" cm="1">
        <f t="array" ref="AP403">_xlfn.IFS(tbl_Data[[#This Row],[marital_Divorced]]=1,"Divorced",tbl_Data[[#This Row],[marital_Married]]=1,"Married",tbl_Data[[#This Row],[marital_Single]]=1,"Single",tbl_Data[[#This Row],[marital_Together]]=1,"Together",tbl_Data[[#This Row],[marital_Widow]]=1,"Widowed")</f>
        <v>Married</v>
      </c>
      <c r="AQ403" s="3" t="str">
        <f>IF(tbl_Data[[#This Row],[Marital Status]]=tbl_Data[[#Headers],[Single]],tbl_Data[[#This Row],[Amt_Wines]],"")</f>
        <v/>
      </c>
      <c r="AR403" s="3" t="str">
        <f>IF(tbl_Data[[#This Row],[Marital Status]]=tbl_Data[[#Headers],[Together]],tbl_Data[[#This Row],[Amt_Wines]],"")</f>
        <v/>
      </c>
      <c r="AS403" s="3">
        <f>IF(tbl_Data[[#This Row],[Marital Status]]=tbl_Data[[#Headers],[Married]],tbl_Data[[#This Row],[Amt_Wines]],"")</f>
        <v>623</v>
      </c>
      <c r="AT403" s="3" t="str">
        <f>IF(tbl_Data[[#This Row],[Marital Status]]=tbl_Data[[#Headers],[Widow]],tbl_Data[[#This Row],[Amt_Wines]],"")</f>
        <v/>
      </c>
      <c r="AU403" s="3" t="str">
        <f>IF(tbl_Data[[#This Row],[Marital Status]]=tbl_Data[[#Headers],[Divorced]],tbl_Data[[#This Row],[Amt_Wines]],"")</f>
        <v/>
      </c>
    </row>
    <row r="404" spans="1:47" x14ac:dyDescent="0.45">
      <c r="A404" t="s">
        <v>677</v>
      </c>
      <c r="B404" s="3">
        <v>57304</v>
      </c>
      <c r="C404">
        <v>0</v>
      </c>
      <c r="D404">
        <v>1</v>
      </c>
      <c r="E404">
        <f t="shared" si="6"/>
        <v>1</v>
      </c>
      <c r="F404">
        <v>61</v>
      </c>
      <c r="G404" s="3">
        <v>356</v>
      </c>
      <c r="H404" s="3">
        <v>80</v>
      </c>
      <c r="I404" s="3">
        <v>329</v>
      </c>
      <c r="J404" s="3">
        <v>138</v>
      </c>
      <c r="K404" s="3">
        <v>17</v>
      </c>
      <c r="L404" s="3">
        <v>106</v>
      </c>
      <c r="M404">
        <v>2</v>
      </c>
      <c r="N404">
        <v>7</v>
      </c>
      <c r="O404">
        <v>6</v>
      </c>
      <c r="P404">
        <v>10</v>
      </c>
      <c r="Q404">
        <v>5</v>
      </c>
      <c r="R404">
        <v>0</v>
      </c>
      <c r="S404">
        <v>0</v>
      </c>
      <c r="T404">
        <v>0</v>
      </c>
      <c r="U404">
        <v>0</v>
      </c>
      <c r="V404">
        <v>0</v>
      </c>
      <c r="W404">
        <v>0</v>
      </c>
      <c r="X404">
        <v>3</v>
      </c>
      <c r="Y404">
        <v>11</v>
      </c>
      <c r="Z404">
        <v>0</v>
      </c>
      <c r="AA404">
        <v>69</v>
      </c>
      <c r="AB404">
        <v>2634</v>
      </c>
      <c r="AC404">
        <v>0</v>
      </c>
      <c r="AD404">
        <v>1</v>
      </c>
      <c r="AE404">
        <v>0</v>
      </c>
      <c r="AF404">
        <v>0</v>
      </c>
      <c r="AG404">
        <v>0</v>
      </c>
      <c r="AH404">
        <v>0</v>
      </c>
      <c r="AI404">
        <v>0</v>
      </c>
      <c r="AJ404">
        <v>1</v>
      </c>
      <c r="AK404">
        <v>0</v>
      </c>
      <c r="AL404">
        <v>0</v>
      </c>
      <c r="AM404" s="3">
        <f>SUM(tbl_Data[[#This Row],[Amt_Wines]:[Amt_GoldProds]])</f>
        <v>1026</v>
      </c>
      <c r="AN404" s="3">
        <v>814</v>
      </c>
      <c r="AO404">
        <v>0</v>
      </c>
      <c r="AP404" t="str" cm="1">
        <f t="array" ref="AP404">_xlfn.IFS(tbl_Data[[#This Row],[marital_Divorced]]=1,"Divorced",tbl_Data[[#This Row],[marital_Married]]=1,"Married",tbl_Data[[#This Row],[marital_Single]]=1,"Single",tbl_Data[[#This Row],[marital_Together]]=1,"Together",tbl_Data[[#This Row],[marital_Widow]]=1,"Widowed")</f>
        <v>Married</v>
      </c>
      <c r="AQ404" s="3" t="str">
        <f>IF(tbl_Data[[#This Row],[Marital Status]]=tbl_Data[[#Headers],[Single]],tbl_Data[[#This Row],[Amt_Wines]],"")</f>
        <v/>
      </c>
      <c r="AR404" s="3" t="str">
        <f>IF(tbl_Data[[#This Row],[Marital Status]]=tbl_Data[[#Headers],[Together]],tbl_Data[[#This Row],[Amt_Wines]],"")</f>
        <v/>
      </c>
      <c r="AS404" s="3">
        <f>IF(tbl_Data[[#This Row],[Marital Status]]=tbl_Data[[#Headers],[Married]],tbl_Data[[#This Row],[Amt_Wines]],"")</f>
        <v>356</v>
      </c>
      <c r="AT404" s="3" t="str">
        <f>IF(tbl_Data[[#This Row],[Marital Status]]=tbl_Data[[#Headers],[Widow]],tbl_Data[[#This Row],[Amt_Wines]],"")</f>
        <v/>
      </c>
      <c r="AU404" s="3" t="str">
        <f>IF(tbl_Data[[#This Row],[Marital Status]]=tbl_Data[[#Headers],[Divorced]],tbl_Data[[#This Row],[Amt_Wines]],"")</f>
        <v/>
      </c>
    </row>
    <row r="405" spans="1:47" x14ac:dyDescent="0.45">
      <c r="A405" t="s">
        <v>683</v>
      </c>
      <c r="B405" s="3">
        <v>75283</v>
      </c>
      <c r="C405">
        <v>1</v>
      </c>
      <c r="D405">
        <v>2</v>
      </c>
      <c r="E405">
        <f t="shared" si="6"/>
        <v>3</v>
      </c>
      <c r="F405">
        <v>26</v>
      </c>
      <c r="G405" s="3">
        <v>733</v>
      </c>
      <c r="H405" s="3">
        <v>9</v>
      </c>
      <c r="I405" s="3">
        <v>180</v>
      </c>
      <c r="J405" s="3">
        <v>12</v>
      </c>
      <c r="K405" s="3">
        <v>19</v>
      </c>
      <c r="L405" s="3">
        <v>66</v>
      </c>
      <c r="M405">
        <v>11</v>
      </c>
      <c r="N405">
        <v>6</v>
      </c>
      <c r="O405">
        <v>3</v>
      </c>
      <c r="P405">
        <v>5</v>
      </c>
      <c r="Q405">
        <v>4</v>
      </c>
      <c r="R405">
        <v>0</v>
      </c>
      <c r="S405">
        <v>0</v>
      </c>
      <c r="T405">
        <v>0</v>
      </c>
      <c r="U405">
        <v>0</v>
      </c>
      <c r="V405">
        <v>0</v>
      </c>
      <c r="W405">
        <v>0</v>
      </c>
      <c r="X405">
        <v>3</v>
      </c>
      <c r="Y405">
        <v>11</v>
      </c>
      <c r="Z405">
        <v>0</v>
      </c>
      <c r="AA405">
        <v>63</v>
      </c>
      <c r="AB405">
        <v>2618</v>
      </c>
      <c r="AC405">
        <v>0</v>
      </c>
      <c r="AD405">
        <v>1</v>
      </c>
      <c r="AE405">
        <v>0</v>
      </c>
      <c r="AF405">
        <v>0</v>
      </c>
      <c r="AG405">
        <v>0</v>
      </c>
      <c r="AH405">
        <v>0</v>
      </c>
      <c r="AI405">
        <v>0</v>
      </c>
      <c r="AJ405">
        <v>0</v>
      </c>
      <c r="AK405">
        <v>0</v>
      </c>
      <c r="AL405">
        <v>1</v>
      </c>
      <c r="AM405" s="3">
        <f>SUM(tbl_Data[[#This Row],[Amt_Wines]:[Amt_GoldProds]])</f>
        <v>1019</v>
      </c>
      <c r="AN405" s="3">
        <v>887</v>
      </c>
      <c r="AO405">
        <v>0</v>
      </c>
      <c r="AP405" t="str" cm="1">
        <f t="array" ref="AP405">_xlfn.IFS(tbl_Data[[#This Row],[marital_Divorced]]=1,"Divorced",tbl_Data[[#This Row],[marital_Married]]=1,"Married",tbl_Data[[#This Row],[marital_Single]]=1,"Single",tbl_Data[[#This Row],[marital_Together]]=1,"Together",tbl_Data[[#This Row],[marital_Widow]]=1,"Widowed")</f>
        <v>Married</v>
      </c>
      <c r="AQ405" s="3" t="str">
        <f>IF(tbl_Data[[#This Row],[Marital Status]]=tbl_Data[[#Headers],[Single]],tbl_Data[[#This Row],[Amt_Wines]],"")</f>
        <v/>
      </c>
      <c r="AR405" s="3" t="str">
        <f>IF(tbl_Data[[#This Row],[Marital Status]]=tbl_Data[[#Headers],[Together]],tbl_Data[[#This Row],[Amt_Wines]],"")</f>
        <v/>
      </c>
      <c r="AS405" s="3">
        <f>IF(tbl_Data[[#This Row],[Marital Status]]=tbl_Data[[#Headers],[Married]],tbl_Data[[#This Row],[Amt_Wines]],"")</f>
        <v>733</v>
      </c>
      <c r="AT405" s="3" t="str">
        <f>IF(tbl_Data[[#This Row],[Marital Status]]=tbl_Data[[#Headers],[Widow]],tbl_Data[[#This Row],[Amt_Wines]],"")</f>
        <v/>
      </c>
      <c r="AU405" s="3" t="str">
        <f>IF(tbl_Data[[#This Row],[Marital Status]]=tbl_Data[[#Headers],[Divorced]],tbl_Data[[#This Row],[Amt_Wines]],"")</f>
        <v/>
      </c>
    </row>
    <row r="406" spans="1:47" x14ac:dyDescent="0.45">
      <c r="A406" t="s">
        <v>684</v>
      </c>
      <c r="B406" s="3">
        <v>67716</v>
      </c>
      <c r="C406">
        <v>0</v>
      </c>
      <c r="D406">
        <v>1</v>
      </c>
      <c r="E406">
        <f t="shared" si="6"/>
        <v>1</v>
      </c>
      <c r="F406">
        <v>8</v>
      </c>
      <c r="G406" s="3">
        <v>530</v>
      </c>
      <c r="H406" s="3">
        <v>142</v>
      </c>
      <c r="I406" s="3">
        <v>217</v>
      </c>
      <c r="J406" s="3">
        <v>62</v>
      </c>
      <c r="K406" s="3">
        <v>9</v>
      </c>
      <c r="L406" s="3">
        <v>56</v>
      </c>
      <c r="M406">
        <v>4</v>
      </c>
      <c r="N406">
        <v>7</v>
      </c>
      <c r="O406">
        <v>4</v>
      </c>
      <c r="P406">
        <v>13</v>
      </c>
      <c r="Q406">
        <v>5</v>
      </c>
      <c r="R406">
        <v>0</v>
      </c>
      <c r="S406">
        <v>1</v>
      </c>
      <c r="T406">
        <v>0</v>
      </c>
      <c r="U406">
        <v>0</v>
      </c>
      <c r="V406">
        <v>0</v>
      </c>
      <c r="W406">
        <v>0</v>
      </c>
      <c r="X406">
        <v>3</v>
      </c>
      <c r="Y406">
        <v>11</v>
      </c>
      <c r="Z406">
        <v>0</v>
      </c>
      <c r="AA406">
        <v>60</v>
      </c>
      <c r="AB406">
        <v>2694</v>
      </c>
      <c r="AC406">
        <v>0</v>
      </c>
      <c r="AD406">
        <v>1</v>
      </c>
      <c r="AE406">
        <v>0</v>
      </c>
      <c r="AF406">
        <v>0</v>
      </c>
      <c r="AG406">
        <v>0</v>
      </c>
      <c r="AH406">
        <v>0</v>
      </c>
      <c r="AI406">
        <v>0</v>
      </c>
      <c r="AJ406">
        <v>1</v>
      </c>
      <c r="AK406">
        <v>0</v>
      </c>
      <c r="AL406">
        <v>0</v>
      </c>
      <c r="AM406" s="3">
        <f>SUM(tbl_Data[[#This Row],[Amt_Wines]:[Amt_GoldProds]])</f>
        <v>1016</v>
      </c>
      <c r="AN406" s="3">
        <v>904</v>
      </c>
      <c r="AO406">
        <v>1</v>
      </c>
      <c r="AP406" t="str" cm="1">
        <f t="array" ref="AP406">_xlfn.IFS(tbl_Data[[#This Row],[marital_Divorced]]=1,"Divorced",tbl_Data[[#This Row],[marital_Married]]=1,"Married",tbl_Data[[#This Row],[marital_Single]]=1,"Single",tbl_Data[[#This Row],[marital_Together]]=1,"Together",tbl_Data[[#This Row],[marital_Widow]]=1,"Widowed")</f>
        <v>Married</v>
      </c>
      <c r="AQ406" s="3" t="str">
        <f>IF(tbl_Data[[#This Row],[Marital Status]]=tbl_Data[[#Headers],[Single]],tbl_Data[[#This Row],[Amt_Wines]],"")</f>
        <v/>
      </c>
      <c r="AR406" s="3" t="str">
        <f>IF(tbl_Data[[#This Row],[Marital Status]]=tbl_Data[[#Headers],[Together]],tbl_Data[[#This Row],[Amt_Wines]],"")</f>
        <v/>
      </c>
      <c r="AS406" s="3">
        <f>IF(tbl_Data[[#This Row],[Marital Status]]=tbl_Data[[#Headers],[Married]],tbl_Data[[#This Row],[Amt_Wines]],"")</f>
        <v>530</v>
      </c>
      <c r="AT406" s="3" t="str">
        <f>IF(tbl_Data[[#This Row],[Marital Status]]=tbl_Data[[#Headers],[Widow]],tbl_Data[[#This Row],[Amt_Wines]],"")</f>
        <v/>
      </c>
      <c r="AU406" s="3" t="str">
        <f>IF(tbl_Data[[#This Row],[Marital Status]]=tbl_Data[[#Headers],[Divorced]],tbl_Data[[#This Row],[Amt_Wines]],"")</f>
        <v/>
      </c>
    </row>
    <row r="407" spans="1:47" x14ac:dyDescent="0.45">
      <c r="A407" t="s">
        <v>686</v>
      </c>
      <c r="B407" s="3">
        <v>70053</v>
      </c>
      <c r="C407">
        <v>0</v>
      </c>
      <c r="D407">
        <v>1</v>
      </c>
      <c r="E407">
        <f t="shared" si="6"/>
        <v>1</v>
      </c>
      <c r="F407">
        <v>38</v>
      </c>
      <c r="G407" s="3">
        <v>512</v>
      </c>
      <c r="H407" s="3">
        <v>53</v>
      </c>
      <c r="I407" s="3">
        <v>98</v>
      </c>
      <c r="J407" s="3">
        <v>81</v>
      </c>
      <c r="K407" s="3">
        <v>179</v>
      </c>
      <c r="L407" s="3">
        <v>89</v>
      </c>
      <c r="M407">
        <v>3</v>
      </c>
      <c r="N407">
        <v>8</v>
      </c>
      <c r="O407">
        <v>5</v>
      </c>
      <c r="P407">
        <v>10</v>
      </c>
      <c r="Q407">
        <v>5</v>
      </c>
      <c r="R407">
        <v>0</v>
      </c>
      <c r="S407">
        <v>0</v>
      </c>
      <c r="T407">
        <v>0</v>
      </c>
      <c r="U407">
        <v>0</v>
      </c>
      <c r="V407">
        <v>0</v>
      </c>
      <c r="W407">
        <v>0</v>
      </c>
      <c r="X407">
        <v>3</v>
      </c>
      <c r="Y407">
        <v>11</v>
      </c>
      <c r="Z407">
        <v>0</v>
      </c>
      <c r="AA407">
        <v>55</v>
      </c>
      <c r="AB407">
        <v>2520</v>
      </c>
      <c r="AC407">
        <v>0</v>
      </c>
      <c r="AD407">
        <v>1</v>
      </c>
      <c r="AE407">
        <v>0</v>
      </c>
      <c r="AF407">
        <v>0</v>
      </c>
      <c r="AG407">
        <v>0</v>
      </c>
      <c r="AH407">
        <v>0</v>
      </c>
      <c r="AI407">
        <v>0</v>
      </c>
      <c r="AJ407">
        <v>0</v>
      </c>
      <c r="AK407">
        <v>1</v>
      </c>
      <c r="AL407">
        <v>0</v>
      </c>
      <c r="AM407" s="3">
        <f>SUM(tbl_Data[[#This Row],[Amt_Wines]:[Amt_GoldProds]])</f>
        <v>1012</v>
      </c>
      <c r="AN407" s="3">
        <v>834</v>
      </c>
      <c r="AO407">
        <v>0</v>
      </c>
      <c r="AP407" t="str" cm="1">
        <f t="array" ref="AP407">_xlfn.IFS(tbl_Data[[#This Row],[marital_Divorced]]=1,"Divorced",tbl_Data[[#This Row],[marital_Married]]=1,"Married",tbl_Data[[#This Row],[marital_Single]]=1,"Single",tbl_Data[[#This Row],[marital_Together]]=1,"Together",tbl_Data[[#This Row],[marital_Widow]]=1,"Widowed")</f>
        <v>Married</v>
      </c>
      <c r="AQ407" s="3" t="str">
        <f>IF(tbl_Data[[#This Row],[Marital Status]]=tbl_Data[[#Headers],[Single]],tbl_Data[[#This Row],[Amt_Wines]],"")</f>
        <v/>
      </c>
      <c r="AR407" s="3" t="str">
        <f>IF(tbl_Data[[#This Row],[Marital Status]]=tbl_Data[[#Headers],[Together]],tbl_Data[[#This Row],[Amt_Wines]],"")</f>
        <v/>
      </c>
      <c r="AS407" s="3">
        <f>IF(tbl_Data[[#This Row],[Marital Status]]=tbl_Data[[#Headers],[Married]],tbl_Data[[#This Row],[Amt_Wines]],"")</f>
        <v>512</v>
      </c>
      <c r="AT407" s="3" t="str">
        <f>IF(tbl_Data[[#This Row],[Marital Status]]=tbl_Data[[#Headers],[Widow]],tbl_Data[[#This Row],[Amt_Wines]],"")</f>
        <v/>
      </c>
      <c r="AU407" s="3" t="str">
        <f>IF(tbl_Data[[#This Row],[Marital Status]]=tbl_Data[[#Headers],[Divorced]],tbl_Data[[#This Row],[Amt_Wines]],"")</f>
        <v/>
      </c>
    </row>
    <row r="408" spans="1:47" x14ac:dyDescent="0.45">
      <c r="A408" t="s">
        <v>688</v>
      </c>
      <c r="B408" s="3">
        <v>81698</v>
      </c>
      <c r="C408">
        <v>0</v>
      </c>
      <c r="D408">
        <v>0</v>
      </c>
      <c r="E408">
        <f t="shared" si="6"/>
        <v>0</v>
      </c>
      <c r="F408">
        <v>4</v>
      </c>
      <c r="G408" s="3">
        <v>179</v>
      </c>
      <c r="H408" s="3">
        <v>28</v>
      </c>
      <c r="I408" s="3">
        <v>520</v>
      </c>
      <c r="J408" s="3">
        <v>111</v>
      </c>
      <c r="K408" s="3">
        <v>123</v>
      </c>
      <c r="L408" s="3">
        <v>47</v>
      </c>
      <c r="M408">
        <v>1</v>
      </c>
      <c r="N408">
        <v>3</v>
      </c>
      <c r="O408">
        <v>8</v>
      </c>
      <c r="P408">
        <v>13</v>
      </c>
      <c r="Q408">
        <v>1</v>
      </c>
      <c r="R408">
        <v>0</v>
      </c>
      <c r="S408">
        <v>0</v>
      </c>
      <c r="T408">
        <v>0</v>
      </c>
      <c r="U408">
        <v>0</v>
      </c>
      <c r="V408">
        <v>0</v>
      </c>
      <c r="W408">
        <v>0</v>
      </c>
      <c r="X408">
        <v>3</v>
      </c>
      <c r="Y408">
        <v>11</v>
      </c>
      <c r="Z408">
        <v>1</v>
      </c>
      <c r="AA408">
        <v>71</v>
      </c>
      <c r="AB408">
        <v>2394</v>
      </c>
      <c r="AC408">
        <v>0</v>
      </c>
      <c r="AD408">
        <v>1</v>
      </c>
      <c r="AE408">
        <v>0</v>
      </c>
      <c r="AF408">
        <v>0</v>
      </c>
      <c r="AG408">
        <v>0</v>
      </c>
      <c r="AH408">
        <v>0</v>
      </c>
      <c r="AI408">
        <v>0</v>
      </c>
      <c r="AJ408">
        <v>0</v>
      </c>
      <c r="AK408">
        <v>1</v>
      </c>
      <c r="AL408">
        <v>0</v>
      </c>
      <c r="AM408" s="3">
        <f>SUM(tbl_Data[[#This Row],[Amt_Wines]:[Amt_GoldProds]])</f>
        <v>1008</v>
      </c>
      <c r="AN408" s="3">
        <v>914</v>
      </c>
      <c r="AO408">
        <v>0</v>
      </c>
      <c r="AP408" t="str" cm="1">
        <f t="array" ref="AP408">_xlfn.IFS(tbl_Data[[#This Row],[marital_Divorced]]=1,"Divorced",tbl_Data[[#This Row],[marital_Married]]=1,"Married",tbl_Data[[#This Row],[marital_Single]]=1,"Single",tbl_Data[[#This Row],[marital_Together]]=1,"Together",tbl_Data[[#This Row],[marital_Widow]]=1,"Widowed")</f>
        <v>Married</v>
      </c>
      <c r="AQ408" s="3" t="str">
        <f>IF(tbl_Data[[#This Row],[Marital Status]]=tbl_Data[[#Headers],[Single]],tbl_Data[[#This Row],[Amt_Wines]],"")</f>
        <v/>
      </c>
      <c r="AR408" s="3" t="str">
        <f>IF(tbl_Data[[#This Row],[Marital Status]]=tbl_Data[[#Headers],[Together]],tbl_Data[[#This Row],[Amt_Wines]],"")</f>
        <v/>
      </c>
      <c r="AS408" s="3">
        <f>IF(tbl_Data[[#This Row],[Marital Status]]=tbl_Data[[#Headers],[Married]],tbl_Data[[#This Row],[Amt_Wines]],"")</f>
        <v>179</v>
      </c>
      <c r="AT408" s="3" t="str">
        <f>IF(tbl_Data[[#This Row],[Marital Status]]=tbl_Data[[#Headers],[Widow]],tbl_Data[[#This Row],[Amt_Wines]],"")</f>
        <v/>
      </c>
      <c r="AU408" s="3" t="str">
        <f>IF(tbl_Data[[#This Row],[Marital Status]]=tbl_Data[[#Headers],[Divorced]],tbl_Data[[#This Row],[Amt_Wines]],"")</f>
        <v/>
      </c>
    </row>
    <row r="409" spans="1:47" x14ac:dyDescent="0.45">
      <c r="A409" t="s">
        <v>689</v>
      </c>
      <c r="B409" s="3">
        <v>61314</v>
      </c>
      <c r="C409">
        <v>0</v>
      </c>
      <c r="D409">
        <v>1</v>
      </c>
      <c r="E409">
        <f t="shared" si="6"/>
        <v>1</v>
      </c>
      <c r="F409">
        <v>1</v>
      </c>
      <c r="G409" s="3">
        <v>378</v>
      </c>
      <c r="H409" s="3">
        <v>0</v>
      </c>
      <c r="I409" s="3">
        <v>189</v>
      </c>
      <c r="J409" s="3">
        <v>97</v>
      </c>
      <c r="K409" s="3">
        <v>172</v>
      </c>
      <c r="L409" s="3">
        <v>172</v>
      </c>
      <c r="M409">
        <v>2</v>
      </c>
      <c r="N409">
        <v>5</v>
      </c>
      <c r="O409">
        <v>5</v>
      </c>
      <c r="P409">
        <v>12</v>
      </c>
      <c r="Q409">
        <v>3</v>
      </c>
      <c r="R409">
        <v>0</v>
      </c>
      <c r="S409">
        <v>0</v>
      </c>
      <c r="T409">
        <v>0</v>
      </c>
      <c r="U409">
        <v>0</v>
      </c>
      <c r="V409">
        <v>0</v>
      </c>
      <c r="W409">
        <v>0</v>
      </c>
      <c r="X409">
        <v>3</v>
      </c>
      <c r="Y409">
        <v>11</v>
      </c>
      <c r="Z409">
        <v>0</v>
      </c>
      <c r="AA409">
        <v>52</v>
      </c>
      <c r="AB409">
        <v>2589</v>
      </c>
      <c r="AC409">
        <v>0</v>
      </c>
      <c r="AD409">
        <v>1</v>
      </c>
      <c r="AE409">
        <v>0</v>
      </c>
      <c r="AF409">
        <v>0</v>
      </c>
      <c r="AG409">
        <v>0</v>
      </c>
      <c r="AH409">
        <v>0</v>
      </c>
      <c r="AI409">
        <v>0</v>
      </c>
      <c r="AJ409">
        <v>1</v>
      </c>
      <c r="AK409">
        <v>0</v>
      </c>
      <c r="AL409">
        <v>0</v>
      </c>
      <c r="AM409" s="3">
        <f>SUM(tbl_Data[[#This Row],[Amt_Wines]:[Amt_GoldProds]])</f>
        <v>1008</v>
      </c>
      <c r="AN409" s="3">
        <v>664</v>
      </c>
      <c r="AO409">
        <v>0</v>
      </c>
      <c r="AP409" t="str" cm="1">
        <f t="array" ref="AP409">_xlfn.IFS(tbl_Data[[#This Row],[marital_Divorced]]=1,"Divorced",tbl_Data[[#This Row],[marital_Married]]=1,"Married",tbl_Data[[#This Row],[marital_Single]]=1,"Single",tbl_Data[[#This Row],[marital_Together]]=1,"Together",tbl_Data[[#This Row],[marital_Widow]]=1,"Widowed")</f>
        <v>Married</v>
      </c>
      <c r="AQ409" s="3" t="str">
        <f>IF(tbl_Data[[#This Row],[Marital Status]]=tbl_Data[[#Headers],[Single]],tbl_Data[[#This Row],[Amt_Wines]],"")</f>
        <v/>
      </c>
      <c r="AR409" s="3" t="str">
        <f>IF(tbl_Data[[#This Row],[Marital Status]]=tbl_Data[[#Headers],[Together]],tbl_Data[[#This Row],[Amt_Wines]],"")</f>
        <v/>
      </c>
      <c r="AS409" s="3">
        <f>IF(tbl_Data[[#This Row],[Marital Status]]=tbl_Data[[#Headers],[Married]],tbl_Data[[#This Row],[Amt_Wines]],"")</f>
        <v>378</v>
      </c>
      <c r="AT409" s="3" t="str">
        <f>IF(tbl_Data[[#This Row],[Marital Status]]=tbl_Data[[#Headers],[Widow]],tbl_Data[[#This Row],[Amt_Wines]],"")</f>
        <v/>
      </c>
      <c r="AU409" s="3" t="str">
        <f>IF(tbl_Data[[#This Row],[Marital Status]]=tbl_Data[[#Headers],[Divorced]],tbl_Data[[#This Row],[Amt_Wines]],"")</f>
        <v/>
      </c>
    </row>
    <row r="410" spans="1:47" x14ac:dyDescent="0.45">
      <c r="A410" t="s">
        <v>694</v>
      </c>
      <c r="B410" s="3">
        <v>76630</v>
      </c>
      <c r="C410">
        <v>0</v>
      </c>
      <c r="D410">
        <v>0</v>
      </c>
      <c r="E410">
        <f t="shared" si="6"/>
        <v>0</v>
      </c>
      <c r="F410">
        <v>93</v>
      </c>
      <c r="G410" s="3">
        <v>255</v>
      </c>
      <c r="H410" s="3">
        <v>31</v>
      </c>
      <c r="I410" s="3">
        <v>446</v>
      </c>
      <c r="J410" s="3">
        <v>40</v>
      </c>
      <c r="K410" s="3">
        <v>56</v>
      </c>
      <c r="L410" s="3">
        <v>175</v>
      </c>
      <c r="M410">
        <v>1</v>
      </c>
      <c r="N410">
        <v>3</v>
      </c>
      <c r="O410">
        <v>10</v>
      </c>
      <c r="P410">
        <v>11</v>
      </c>
      <c r="Q410">
        <v>1</v>
      </c>
      <c r="R410">
        <v>0</v>
      </c>
      <c r="S410">
        <v>0</v>
      </c>
      <c r="T410">
        <v>0</v>
      </c>
      <c r="U410">
        <v>0</v>
      </c>
      <c r="V410">
        <v>0</v>
      </c>
      <c r="W410">
        <v>0</v>
      </c>
      <c r="X410">
        <v>3</v>
      </c>
      <c r="Y410">
        <v>11</v>
      </c>
      <c r="Z410">
        <v>0</v>
      </c>
      <c r="AA410">
        <v>37</v>
      </c>
      <c r="AB410">
        <v>2325</v>
      </c>
      <c r="AC410">
        <v>0</v>
      </c>
      <c r="AD410">
        <v>1</v>
      </c>
      <c r="AE410">
        <v>0</v>
      </c>
      <c r="AF410">
        <v>0</v>
      </c>
      <c r="AG410">
        <v>0</v>
      </c>
      <c r="AH410">
        <v>0</v>
      </c>
      <c r="AI410">
        <v>0</v>
      </c>
      <c r="AJ410">
        <v>1</v>
      </c>
      <c r="AK410">
        <v>0</v>
      </c>
      <c r="AL410">
        <v>0</v>
      </c>
      <c r="AM410" s="3">
        <f>SUM(tbl_Data[[#This Row],[Amt_Wines]:[Amt_GoldProds]])</f>
        <v>1003</v>
      </c>
      <c r="AN410" s="3">
        <v>653</v>
      </c>
      <c r="AO410">
        <v>0</v>
      </c>
      <c r="AP410" t="str" cm="1">
        <f t="array" ref="AP410">_xlfn.IFS(tbl_Data[[#This Row],[marital_Divorced]]=1,"Divorced",tbl_Data[[#This Row],[marital_Married]]=1,"Married",tbl_Data[[#This Row],[marital_Single]]=1,"Single",tbl_Data[[#This Row],[marital_Together]]=1,"Together",tbl_Data[[#This Row],[marital_Widow]]=1,"Widowed")</f>
        <v>Married</v>
      </c>
      <c r="AQ410" s="3" t="str">
        <f>IF(tbl_Data[[#This Row],[Marital Status]]=tbl_Data[[#Headers],[Single]],tbl_Data[[#This Row],[Amt_Wines]],"")</f>
        <v/>
      </c>
      <c r="AR410" s="3" t="str">
        <f>IF(tbl_Data[[#This Row],[Marital Status]]=tbl_Data[[#Headers],[Together]],tbl_Data[[#This Row],[Amt_Wines]],"")</f>
        <v/>
      </c>
      <c r="AS410" s="3">
        <f>IF(tbl_Data[[#This Row],[Marital Status]]=tbl_Data[[#Headers],[Married]],tbl_Data[[#This Row],[Amt_Wines]],"")</f>
        <v>255</v>
      </c>
      <c r="AT410" s="3" t="str">
        <f>IF(tbl_Data[[#This Row],[Marital Status]]=tbl_Data[[#Headers],[Widow]],tbl_Data[[#This Row],[Amt_Wines]],"")</f>
        <v/>
      </c>
      <c r="AU410" s="3" t="str">
        <f>IF(tbl_Data[[#This Row],[Marital Status]]=tbl_Data[[#Headers],[Divorced]],tbl_Data[[#This Row],[Amt_Wines]],"")</f>
        <v/>
      </c>
    </row>
    <row r="411" spans="1:47" x14ac:dyDescent="0.45">
      <c r="A411" t="s">
        <v>696</v>
      </c>
      <c r="B411" s="3">
        <v>56796</v>
      </c>
      <c r="C411">
        <v>0</v>
      </c>
      <c r="D411">
        <v>1</v>
      </c>
      <c r="E411">
        <f t="shared" si="6"/>
        <v>1</v>
      </c>
      <c r="F411">
        <v>24</v>
      </c>
      <c r="G411" s="3">
        <v>656</v>
      </c>
      <c r="H411" s="3">
        <v>38</v>
      </c>
      <c r="I411" s="3">
        <v>161</v>
      </c>
      <c r="J411" s="3">
        <v>62</v>
      </c>
      <c r="K411" s="3">
        <v>47</v>
      </c>
      <c r="L411" s="3">
        <v>37</v>
      </c>
      <c r="M411">
        <v>3</v>
      </c>
      <c r="N411">
        <v>8</v>
      </c>
      <c r="O411">
        <v>9</v>
      </c>
      <c r="P411">
        <v>7</v>
      </c>
      <c r="Q411">
        <v>7</v>
      </c>
      <c r="R411">
        <v>0</v>
      </c>
      <c r="S411">
        <v>0</v>
      </c>
      <c r="T411">
        <v>0</v>
      </c>
      <c r="U411">
        <v>0</v>
      </c>
      <c r="V411">
        <v>0</v>
      </c>
      <c r="W411">
        <v>0</v>
      </c>
      <c r="X411">
        <v>3</v>
      </c>
      <c r="Y411">
        <v>11</v>
      </c>
      <c r="Z411">
        <v>0</v>
      </c>
      <c r="AA411">
        <v>51</v>
      </c>
      <c r="AB411">
        <v>2657</v>
      </c>
      <c r="AC411">
        <v>0</v>
      </c>
      <c r="AD411">
        <v>1</v>
      </c>
      <c r="AE411">
        <v>0</v>
      </c>
      <c r="AF411">
        <v>0</v>
      </c>
      <c r="AG411">
        <v>0</v>
      </c>
      <c r="AH411">
        <v>0</v>
      </c>
      <c r="AI411">
        <v>0</v>
      </c>
      <c r="AJ411">
        <v>1</v>
      </c>
      <c r="AK411">
        <v>0</v>
      </c>
      <c r="AL411">
        <v>0</v>
      </c>
      <c r="AM411" s="3">
        <f>SUM(tbl_Data[[#This Row],[Amt_Wines]:[Amt_GoldProds]])</f>
        <v>1001</v>
      </c>
      <c r="AN411" s="3">
        <v>927</v>
      </c>
      <c r="AO411">
        <v>0</v>
      </c>
      <c r="AP411" t="str" cm="1">
        <f t="array" ref="AP411">_xlfn.IFS(tbl_Data[[#This Row],[marital_Divorced]]=1,"Divorced",tbl_Data[[#This Row],[marital_Married]]=1,"Married",tbl_Data[[#This Row],[marital_Single]]=1,"Single",tbl_Data[[#This Row],[marital_Together]]=1,"Together",tbl_Data[[#This Row],[marital_Widow]]=1,"Widowed")</f>
        <v>Married</v>
      </c>
      <c r="AQ411" s="3" t="str">
        <f>IF(tbl_Data[[#This Row],[Marital Status]]=tbl_Data[[#Headers],[Single]],tbl_Data[[#This Row],[Amt_Wines]],"")</f>
        <v/>
      </c>
      <c r="AR411" s="3" t="str">
        <f>IF(tbl_Data[[#This Row],[Marital Status]]=tbl_Data[[#Headers],[Together]],tbl_Data[[#This Row],[Amt_Wines]],"")</f>
        <v/>
      </c>
      <c r="AS411" s="3">
        <f>IF(tbl_Data[[#This Row],[Marital Status]]=tbl_Data[[#Headers],[Married]],tbl_Data[[#This Row],[Amt_Wines]],"")</f>
        <v>656</v>
      </c>
      <c r="AT411" s="3" t="str">
        <f>IF(tbl_Data[[#This Row],[Marital Status]]=tbl_Data[[#Headers],[Widow]],tbl_Data[[#This Row],[Amt_Wines]],"")</f>
        <v/>
      </c>
      <c r="AU411" s="3" t="str">
        <f>IF(tbl_Data[[#This Row],[Marital Status]]=tbl_Data[[#Headers],[Divorced]],tbl_Data[[#This Row],[Amt_Wines]],"")</f>
        <v/>
      </c>
    </row>
    <row r="412" spans="1:47" x14ac:dyDescent="0.45">
      <c r="A412" t="s">
        <v>698</v>
      </c>
      <c r="B412" s="3">
        <v>55956</v>
      </c>
      <c r="C412">
        <v>0</v>
      </c>
      <c r="D412">
        <v>0</v>
      </c>
      <c r="E412">
        <f t="shared" si="6"/>
        <v>0</v>
      </c>
      <c r="F412">
        <v>22</v>
      </c>
      <c r="G412" s="3">
        <v>760</v>
      </c>
      <c r="H412" s="3">
        <v>38</v>
      </c>
      <c r="I412" s="3">
        <v>104</v>
      </c>
      <c r="J412" s="3">
        <v>50</v>
      </c>
      <c r="K412" s="3">
        <v>9</v>
      </c>
      <c r="L412" s="3">
        <v>38</v>
      </c>
      <c r="M412">
        <v>2</v>
      </c>
      <c r="N412">
        <v>7</v>
      </c>
      <c r="O412">
        <v>3</v>
      </c>
      <c r="P412">
        <v>4</v>
      </c>
      <c r="Q412">
        <v>4</v>
      </c>
      <c r="R412">
        <v>0</v>
      </c>
      <c r="S412">
        <v>1</v>
      </c>
      <c r="T412">
        <v>0</v>
      </c>
      <c r="U412">
        <v>0</v>
      </c>
      <c r="V412">
        <v>0</v>
      </c>
      <c r="W412">
        <v>0</v>
      </c>
      <c r="X412">
        <v>3</v>
      </c>
      <c r="Y412">
        <v>11</v>
      </c>
      <c r="Z412">
        <v>0</v>
      </c>
      <c r="AA412">
        <v>76</v>
      </c>
      <c r="AB412">
        <v>2242</v>
      </c>
      <c r="AC412">
        <v>0</v>
      </c>
      <c r="AD412">
        <v>1</v>
      </c>
      <c r="AE412">
        <v>0</v>
      </c>
      <c r="AF412">
        <v>0</v>
      </c>
      <c r="AG412">
        <v>0</v>
      </c>
      <c r="AH412">
        <v>0</v>
      </c>
      <c r="AI412">
        <v>0</v>
      </c>
      <c r="AJ412">
        <v>1</v>
      </c>
      <c r="AK412">
        <v>0</v>
      </c>
      <c r="AL412">
        <v>0</v>
      </c>
      <c r="AM412" s="3">
        <f>SUM(tbl_Data[[#This Row],[Amt_Wines]:[Amt_GoldProds]])</f>
        <v>999</v>
      </c>
      <c r="AN412" s="3">
        <v>923</v>
      </c>
      <c r="AO412">
        <v>1</v>
      </c>
      <c r="AP412" t="str" cm="1">
        <f t="array" ref="AP412">_xlfn.IFS(tbl_Data[[#This Row],[marital_Divorced]]=1,"Divorced",tbl_Data[[#This Row],[marital_Married]]=1,"Married",tbl_Data[[#This Row],[marital_Single]]=1,"Single",tbl_Data[[#This Row],[marital_Together]]=1,"Together",tbl_Data[[#This Row],[marital_Widow]]=1,"Widowed")</f>
        <v>Married</v>
      </c>
      <c r="AQ412" s="3" t="str">
        <f>IF(tbl_Data[[#This Row],[Marital Status]]=tbl_Data[[#Headers],[Single]],tbl_Data[[#This Row],[Amt_Wines]],"")</f>
        <v/>
      </c>
      <c r="AR412" s="3" t="str">
        <f>IF(tbl_Data[[#This Row],[Marital Status]]=tbl_Data[[#Headers],[Together]],tbl_Data[[#This Row],[Amt_Wines]],"")</f>
        <v/>
      </c>
      <c r="AS412" s="3">
        <f>IF(tbl_Data[[#This Row],[Marital Status]]=tbl_Data[[#Headers],[Married]],tbl_Data[[#This Row],[Amt_Wines]],"")</f>
        <v>760</v>
      </c>
      <c r="AT412" s="3" t="str">
        <f>IF(tbl_Data[[#This Row],[Marital Status]]=tbl_Data[[#Headers],[Widow]],tbl_Data[[#This Row],[Amt_Wines]],"")</f>
        <v/>
      </c>
      <c r="AU412" s="3" t="str">
        <f>IF(tbl_Data[[#This Row],[Marital Status]]=tbl_Data[[#Headers],[Divorced]],tbl_Data[[#This Row],[Amt_Wines]],"")</f>
        <v/>
      </c>
    </row>
    <row r="413" spans="1:47" x14ac:dyDescent="0.45">
      <c r="A413" t="s">
        <v>702</v>
      </c>
      <c r="B413" s="3">
        <v>67433</v>
      </c>
      <c r="C413">
        <v>0</v>
      </c>
      <c r="D413">
        <v>2</v>
      </c>
      <c r="E413">
        <f t="shared" si="6"/>
        <v>2</v>
      </c>
      <c r="F413">
        <v>51</v>
      </c>
      <c r="G413" s="3">
        <v>615</v>
      </c>
      <c r="H413" s="3">
        <v>28</v>
      </c>
      <c r="I413" s="3">
        <v>259</v>
      </c>
      <c r="J413" s="3">
        <v>12</v>
      </c>
      <c r="K413" s="3">
        <v>48</v>
      </c>
      <c r="L413" s="3">
        <v>30</v>
      </c>
      <c r="M413">
        <v>4</v>
      </c>
      <c r="N413">
        <v>6</v>
      </c>
      <c r="O413">
        <v>5</v>
      </c>
      <c r="P413">
        <v>13</v>
      </c>
      <c r="Q413">
        <v>4</v>
      </c>
      <c r="R413">
        <v>0</v>
      </c>
      <c r="S413">
        <v>1</v>
      </c>
      <c r="T413">
        <v>0</v>
      </c>
      <c r="U413">
        <v>0</v>
      </c>
      <c r="V413">
        <v>0</v>
      </c>
      <c r="W413">
        <v>0</v>
      </c>
      <c r="X413">
        <v>3</v>
      </c>
      <c r="Y413">
        <v>11</v>
      </c>
      <c r="Z413">
        <v>0</v>
      </c>
      <c r="AA413">
        <v>68</v>
      </c>
      <c r="AB413">
        <v>2507</v>
      </c>
      <c r="AC413">
        <v>0</v>
      </c>
      <c r="AD413">
        <v>1</v>
      </c>
      <c r="AE413">
        <v>0</v>
      </c>
      <c r="AF413">
        <v>0</v>
      </c>
      <c r="AG413">
        <v>0</v>
      </c>
      <c r="AH413">
        <v>0</v>
      </c>
      <c r="AI413">
        <v>0</v>
      </c>
      <c r="AJ413">
        <v>1</v>
      </c>
      <c r="AK413">
        <v>0</v>
      </c>
      <c r="AL413">
        <v>0</v>
      </c>
      <c r="AM413" s="3">
        <f>SUM(tbl_Data[[#This Row],[Amt_Wines]:[Amt_GoldProds]])</f>
        <v>992</v>
      </c>
      <c r="AN413" s="3">
        <v>932</v>
      </c>
      <c r="AO413">
        <v>1</v>
      </c>
      <c r="AP413" t="str" cm="1">
        <f t="array" ref="AP413">_xlfn.IFS(tbl_Data[[#This Row],[marital_Divorced]]=1,"Divorced",tbl_Data[[#This Row],[marital_Married]]=1,"Married",tbl_Data[[#This Row],[marital_Single]]=1,"Single",tbl_Data[[#This Row],[marital_Together]]=1,"Together",tbl_Data[[#This Row],[marital_Widow]]=1,"Widowed")</f>
        <v>Married</v>
      </c>
      <c r="AQ413" s="3" t="str">
        <f>IF(tbl_Data[[#This Row],[Marital Status]]=tbl_Data[[#Headers],[Single]],tbl_Data[[#This Row],[Amt_Wines]],"")</f>
        <v/>
      </c>
      <c r="AR413" s="3" t="str">
        <f>IF(tbl_Data[[#This Row],[Marital Status]]=tbl_Data[[#Headers],[Together]],tbl_Data[[#This Row],[Amt_Wines]],"")</f>
        <v/>
      </c>
      <c r="AS413" s="3">
        <f>IF(tbl_Data[[#This Row],[Marital Status]]=tbl_Data[[#Headers],[Married]],tbl_Data[[#This Row],[Amt_Wines]],"")</f>
        <v>615</v>
      </c>
      <c r="AT413" s="3" t="str">
        <f>IF(tbl_Data[[#This Row],[Marital Status]]=tbl_Data[[#Headers],[Widow]],tbl_Data[[#This Row],[Amt_Wines]],"")</f>
        <v/>
      </c>
      <c r="AU413" s="3" t="str">
        <f>IF(tbl_Data[[#This Row],[Marital Status]]=tbl_Data[[#Headers],[Divorced]],tbl_Data[[#This Row],[Amt_Wines]],"")</f>
        <v/>
      </c>
    </row>
    <row r="414" spans="1:47" x14ac:dyDescent="0.45">
      <c r="A414" t="s">
        <v>704</v>
      </c>
      <c r="B414" s="3">
        <v>77142</v>
      </c>
      <c r="C414">
        <v>0</v>
      </c>
      <c r="D414">
        <v>0</v>
      </c>
      <c r="E414">
        <f t="shared" si="6"/>
        <v>0</v>
      </c>
      <c r="F414">
        <v>54</v>
      </c>
      <c r="G414" s="3">
        <v>476</v>
      </c>
      <c r="H414" s="3">
        <v>75</v>
      </c>
      <c r="I414" s="3">
        <v>162</v>
      </c>
      <c r="J414" s="3">
        <v>29</v>
      </c>
      <c r="K414" s="3">
        <v>151</v>
      </c>
      <c r="L414" s="3">
        <v>97</v>
      </c>
      <c r="M414">
        <v>1</v>
      </c>
      <c r="N414">
        <v>4</v>
      </c>
      <c r="O414">
        <v>4</v>
      </c>
      <c r="P414">
        <v>8</v>
      </c>
      <c r="Q414">
        <v>2</v>
      </c>
      <c r="R414">
        <v>0</v>
      </c>
      <c r="S414">
        <v>0</v>
      </c>
      <c r="T414">
        <v>0</v>
      </c>
      <c r="U414">
        <v>0</v>
      </c>
      <c r="V414">
        <v>0</v>
      </c>
      <c r="W414">
        <v>0</v>
      </c>
      <c r="X414">
        <v>3</v>
      </c>
      <c r="Y414">
        <v>11</v>
      </c>
      <c r="Z414">
        <v>0</v>
      </c>
      <c r="AA414">
        <v>72</v>
      </c>
      <c r="AB414">
        <v>2555</v>
      </c>
      <c r="AC414">
        <v>0</v>
      </c>
      <c r="AD414">
        <v>1</v>
      </c>
      <c r="AE414">
        <v>0</v>
      </c>
      <c r="AF414">
        <v>0</v>
      </c>
      <c r="AG414">
        <v>0</v>
      </c>
      <c r="AH414">
        <v>0</v>
      </c>
      <c r="AI414">
        <v>0</v>
      </c>
      <c r="AJ414">
        <v>1</v>
      </c>
      <c r="AK414">
        <v>0</v>
      </c>
      <c r="AL414">
        <v>0</v>
      </c>
      <c r="AM414" s="3">
        <f>SUM(tbl_Data[[#This Row],[Amt_Wines]:[Amt_GoldProds]])</f>
        <v>990</v>
      </c>
      <c r="AN414" s="3">
        <v>796</v>
      </c>
      <c r="AO414">
        <v>0</v>
      </c>
      <c r="AP414" t="str" cm="1">
        <f t="array" ref="AP414">_xlfn.IFS(tbl_Data[[#This Row],[marital_Divorced]]=1,"Divorced",tbl_Data[[#This Row],[marital_Married]]=1,"Married",tbl_Data[[#This Row],[marital_Single]]=1,"Single",tbl_Data[[#This Row],[marital_Together]]=1,"Together",tbl_Data[[#This Row],[marital_Widow]]=1,"Widowed")</f>
        <v>Married</v>
      </c>
      <c r="AQ414" s="3" t="str">
        <f>IF(tbl_Data[[#This Row],[Marital Status]]=tbl_Data[[#Headers],[Single]],tbl_Data[[#This Row],[Amt_Wines]],"")</f>
        <v/>
      </c>
      <c r="AR414" s="3" t="str">
        <f>IF(tbl_Data[[#This Row],[Marital Status]]=tbl_Data[[#Headers],[Together]],tbl_Data[[#This Row],[Amt_Wines]],"")</f>
        <v/>
      </c>
      <c r="AS414" s="3">
        <f>IF(tbl_Data[[#This Row],[Marital Status]]=tbl_Data[[#Headers],[Married]],tbl_Data[[#This Row],[Amt_Wines]],"")</f>
        <v>476</v>
      </c>
      <c r="AT414" s="3" t="str">
        <f>IF(tbl_Data[[#This Row],[Marital Status]]=tbl_Data[[#Headers],[Widow]],tbl_Data[[#This Row],[Amt_Wines]],"")</f>
        <v/>
      </c>
      <c r="AU414" s="3" t="str">
        <f>IF(tbl_Data[[#This Row],[Marital Status]]=tbl_Data[[#Headers],[Divorced]],tbl_Data[[#This Row],[Amt_Wines]],"")</f>
        <v/>
      </c>
    </row>
    <row r="415" spans="1:47" x14ac:dyDescent="0.45">
      <c r="A415" t="s">
        <v>706</v>
      </c>
      <c r="B415" s="3">
        <v>78075</v>
      </c>
      <c r="C415">
        <v>0</v>
      </c>
      <c r="D415">
        <v>0</v>
      </c>
      <c r="E415">
        <f t="shared" si="6"/>
        <v>0</v>
      </c>
      <c r="F415">
        <v>72</v>
      </c>
      <c r="G415" s="3">
        <v>572</v>
      </c>
      <c r="H415" s="3">
        <v>8</v>
      </c>
      <c r="I415" s="3">
        <v>259</v>
      </c>
      <c r="J415" s="3">
        <v>34</v>
      </c>
      <c r="K415" s="3">
        <v>35</v>
      </c>
      <c r="L415" s="3">
        <v>80</v>
      </c>
      <c r="M415">
        <v>1</v>
      </c>
      <c r="N415">
        <v>3</v>
      </c>
      <c r="O415">
        <v>5</v>
      </c>
      <c r="P415">
        <v>5</v>
      </c>
      <c r="Q415">
        <v>1</v>
      </c>
      <c r="R415">
        <v>0</v>
      </c>
      <c r="S415">
        <v>0</v>
      </c>
      <c r="T415">
        <v>0</v>
      </c>
      <c r="U415">
        <v>0</v>
      </c>
      <c r="V415">
        <v>0</v>
      </c>
      <c r="W415">
        <v>0</v>
      </c>
      <c r="X415">
        <v>3</v>
      </c>
      <c r="Y415">
        <v>11</v>
      </c>
      <c r="Z415">
        <v>0</v>
      </c>
      <c r="AA415">
        <v>48</v>
      </c>
      <c r="AB415">
        <v>2244</v>
      </c>
      <c r="AC415">
        <v>0</v>
      </c>
      <c r="AD415">
        <v>1</v>
      </c>
      <c r="AE415">
        <v>0</v>
      </c>
      <c r="AF415">
        <v>0</v>
      </c>
      <c r="AG415">
        <v>0</v>
      </c>
      <c r="AH415">
        <v>0</v>
      </c>
      <c r="AI415">
        <v>0</v>
      </c>
      <c r="AJ415">
        <v>0</v>
      </c>
      <c r="AK415">
        <v>0</v>
      </c>
      <c r="AL415">
        <v>1</v>
      </c>
      <c r="AM415" s="3">
        <f>SUM(tbl_Data[[#This Row],[Amt_Wines]:[Amt_GoldProds]])</f>
        <v>988</v>
      </c>
      <c r="AN415" s="3">
        <v>828</v>
      </c>
      <c r="AO415">
        <v>0</v>
      </c>
      <c r="AP415" t="str" cm="1">
        <f t="array" ref="AP415">_xlfn.IFS(tbl_Data[[#This Row],[marital_Divorced]]=1,"Divorced",tbl_Data[[#This Row],[marital_Married]]=1,"Married",tbl_Data[[#This Row],[marital_Single]]=1,"Single",tbl_Data[[#This Row],[marital_Together]]=1,"Together",tbl_Data[[#This Row],[marital_Widow]]=1,"Widowed")</f>
        <v>Married</v>
      </c>
      <c r="AQ415" s="3" t="str">
        <f>IF(tbl_Data[[#This Row],[Marital Status]]=tbl_Data[[#Headers],[Single]],tbl_Data[[#This Row],[Amt_Wines]],"")</f>
        <v/>
      </c>
      <c r="AR415" s="3" t="str">
        <f>IF(tbl_Data[[#This Row],[Marital Status]]=tbl_Data[[#Headers],[Together]],tbl_Data[[#This Row],[Amt_Wines]],"")</f>
        <v/>
      </c>
      <c r="AS415" s="3">
        <f>IF(tbl_Data[[#This Row],[Marital Status]]=tbl_Data[[#Headers],[Married]],tbl_Data[[#This Row],[Amt_Wines]],"")</f>
        <v>572</v>
      </c>
      <c r="AT415" s="3" t="str">
        <f>IF(tbl_Data[[#This Row],[Marital Status]]=tbl_Data[[#Headers],[Widow]],tbl_Data[[#This Row],[Amt_Wines]],"")</f>
        <v/>
      </c>
      <c r="AU415" s="3" t="str">
        <f>IF(tbl_Data[[#This Row],[Marital Status]]=tbl_Data[[#Headers],[Divorced]],tbl_Data[[#This Row],[Amt_Wines]],"")</f>
        <v/>
      </c>
    </row>
    <row r="416" spans="1:47" x14ac:dyDescent="0.45">
      <c r="A416" t="s">
        <v>709</v>
      </c>
      <c r="B416" s="3">
        <v>72635</v>
      </c>
      <c r="C416">
        <v>0</v>
      </c>
      <c r="D416">
        <v>0</v>
      </c>
      <c r="E416">
        <f t="shared" si="6"/>
        <v>0</v>
      </c>
      <c r="F416">
        <v>54</v>
      </c>
      <c r="G416" s="3">
        <v>390</v>
      </c>
      <c r="H416" s="3">
        <v>22</v>
      </c>
      <c r="I416" s="3">
        <v>323</v>
      </c>
      <c r="J416" s="3">
        <v>104</v>
      </c>
      <c r="K416" s="3">
        <v>35</v>
      </c>
      <c r="L416" s="3">
        <v>107</v>
      </c>
      <c r="M416">
        <v>1</v>
      </c>
      <c r="N416">
        <v>6</v>
      </c>
      <c r="O416">
        <v>8</v>
      </c>
      <c r="P416">
        <v>6</v>
      </c>
      <c r="Q416">
        <v>3</v>
      </c>
      <c r="R416">
        <v>0</v>
      </c>
      <c r="S416">
        <v>0</v>
      </c>
      <c r="T416">
        <v>0</v>
      </c>
      <c r="U416">
        <v>1</v>
      </c>
      <c r="V416">
        <v>0</v>
      </c>
      <c r="W416">
        <v>0</v>
      </c>
      <c r="X416">
        <v>3</v>
      </c>
      <c r="Y416">
        <v>11</v>
      </c>
      <c r="Z416">
        <v>0</v>
      </c>
      <c r="AA416">
        <v>65</v>
      </c>
      <c r="AB416">
        <v>2550</v>
      </c>
      <c r="AC416">
        <v>0</v>
      </c>
      <c r="AD416">
        <v>1</v>
      </c>
      <c r="AE416">
        <v>0</v>
      </c>
      <c r="AF416">
        <v>0</v>
      </c>
      <c r="AG416">
        <v>0</v>
      </c>
      <c r="AH416">
        <v>1</v>
      </c>
      <c r="AI416">
        <v>0</v>
      </c>
      <c r="AJ416">
        <v>0</v>
      </c>
      <c r="AK416">
        <v>0</v>
      </c>
      <c r="AL416">
        <v>0</v>
      </c>
      <c r="AM416" s="3">
        <f>SUM(tbl_Data[[#This Row],[Amt_Wines]:[Amt_GoldProds]])</f>
        <v>981</v>
      </c>
      <c r="AN416" s="3">
        <v>767</v>
      </c>
      <c r="AO416">
        <v>1</v>
      </c>
      <c r="AP416" t="str" cm="1">
        <f t="array" ref="AP416">_xlfn.IFS(tbl_Data[[#This Row],[marital_Divorced]]=1,"Divorced",tbl_Data[[#This Row],[marital_Married]]=1,"Married",tbl_Data[[#This Row],[marital_Single]]=1,"Single",tbl_Data[[#This Row],[marital_Together]]=1,"Together",tbl_Data[[#This Row],[marital_Widow]]=1,"Widowed")</f>
        <v>Married</v>
      </c>
      <c r="AQ416" s="3" t="str">
        <f>IF(tbl_Data[[#This Row],[Marital Status]]=tbl_Data[[#Headers],[Single]],tbl_Data[[#This Row],[Amt_Wines]],"")</f>
        <v/>
      </c>
      <c r="AR416" s="3" t="str">
        <f>IF(tbl_Data[[#This Row],[Marital Status]]=tbl_Data[[#Headers],[Together]],tbl_Data[[#This Row],[Amt_Wines]],"")</f>
        <v/>
      </c>
      <c r="AS416" s="3">
        <f>IF(tbl_Data[[#This Row],[Marital Status]]=tbl_Data[[#Headers],[Married]],tbl_Data[[#This Row],[Amt_Wines]],"")</f>
        <v>390</v>
      </c>
      <c r="AT416" s="3" t="str">
        <f>IF(tbl_Data[[#This Row],[Marital Status]]=tbl_Data[[#Headers],[Widow]],tbl_Data[[#This Row],[Amt_Wines]],"")</f>
        <v/>
      </c>
      <c r="AU416" s="3" t="str">
        <f>IF(tbl_Data[[#This Row],[Marital Status]]=tbl_Data[[#Headers],[Divorced]],tbl_Data[[#This Row],[Amt_Wines]],"")</f>
        <v/>
      </c>
    </row>
    <row r="417" spans="1:47" x14ac:dyDescent="0.45">
      <c r="A417" t="s">
        <v>710</v>
      </c>
      <c r="B417" s="3">
        <v>72940</v>
      </c>
      <c r="C417">
        <v>0</v>
      </c>
      <c r="D417">
        <v>0</v>
      </c>
      <c r="E417">
        <f t="shared" si="6"/>
        <v>0</v>
      </c>
      <c r="F417">
        <v>13</v>
      </c>
      <c r="G417" s="3">
        <v>182</v>
      </c>
      <c r="H417" s="3">
        <v>74</v>
      </c>
      <c r="I417" s="3">
        <v>298</v>
      </c>
      <c r="J417" s="3">
        <v>162</v>
      </c>
      <c r="K417" s="3">
        <v>149</v>
      </c>
      <c r="L417" s="3">
        <v>116</v>
      </c>
      <c r="M417">
        <v>1</v>
      </c>
      <c r="N417">
        <v>3</v>
      </c>
      <c r="O417">
        <v>3</v>
      </c>
      <c r="P417">
        <v>6</v>
      </c>
      <c r="Q417">
        <v>1</v>
      </c>
      <c r="R417">
        <v>0</v>
      </c>
      <c r="S417">
        <v>0</v>
      </c>
      <c r="T417">
        <v>0</v>
      </c>
      <c r="U417">
        <v>0</v>
      </c>
      <c r="V417">
        <v>0</v>
      </c>
      <c r="W417">
        <v>0</v>
      </c>
      <c r="X417">
        <v>3</v>
      </c>
      <c r="Y417">
        <v>11</v>
      </c>
      <c r="Z417">
        <v>0</v>
      </c>
      <c r="AA417">
        <v>50</v>
      </c>
      <c r="AB417">
        <v>2534</v>
      </c>
      <c r="AC417">
        <v>0</v>
      </c>
      <c r="AD417">
        <v>1</v>
      </c>
      <c r="AE417">
        <v>0</v>
      </c>
      <c r="AF417">
        <v>0</v>
      </c>
      <c r="AG417">
        <v>0</v>
      </c>
      <c r="AH417">
        <v>0</v>
      </c>
      <c r="AI417">
        <v>0</v>
      </c>
      <c r="AJ417">
        <v>1</v>
      </c>
      <c r="AK417">
        <v>0</v>
      </c>
      <c r="AL417">
        <v>0</v>
      </c>
      <c r="AM417" s="3">
        <f>SUM(tbl_Data[[#This Row],[Amt_Wines]:[Amt_GoldProds]])</f>
        <v>981</v>
      </c>
      <c r="AN417" s="3">
        <v>749</v>
      </c>
      <c r="AO417">
        <v>0</v>
      </c>
      <c r="AP417" t="str" cm="1">
        <f t="array" ref="AP417">_xlfn.IFS(tbl_Data[[#This Row],[marital_Divorced]]=1,"Divorced",tbl_Data[[#This Row],[marital_Married]]=1,"Married",tbl_Data[[#This Row],[marital_Single]]=1,"Single",tbl_Data[[#This Row],[marital_Together]]=1,"Together",tbl_Data[[#This Row],[marital_Widow]]=1,"Widowed")</f>
        <v>Married</v>
      </c>
      <c r="AQ417" s="3" t="str">
        <f>IF(tbl_Data[[#This Row],[Marital Status]]=tbl_Data[[#Headers],[Single]],tbl_Data[[#This Row],[Amt_Wines]],"")</f>
        <v/>
      </c>
      <c r="AR417" s="3" t="str">
        <f>IF(tbl_Data[[#This Row],[Marital Status]]=tbl_Data[[#Headers],[Together]],tbl_Data[[#This Row],[Amt_Wines]],"")</f>
        <v/>
      </c>
      <c r="AS417" s="3">
        <f>IF(tbl_Data[[#This Row],[Marital Status]]=tbl_Data[[#Headers],[Married]],tbl_Data[[#This Row],[Amt_Wines]],"")</f>
        <v>182</v>
      </c>
      <c r="AT417" s="3" t="str">
        <f>IF(tbl_Data[[#This Row],[Marital Status]]=tbl_Data[[#Headers],[Widow]],tbl_Data[[#This Row],[Amt_Wines]],"")</f>
        <v/>
      </c>
      <c r="AU417" s="3" t="str">
        <f>IF(tbl_Data[[#This Row],[Marital Status]]=tbl_Data[[#Headers],[Divorced]],tbl_Data[[#This Row],[Amt_Wines]],"")</f>
        <v/>
      </c>
    </row>
    <row r="418" spans="1:47" x14ac:dyDescent="0.45">
      <c r="A418" t="s">
        <v>711</v>
      </c>
      <c r="B418" s="3">
        <v>54233</v>
      </c>
      <c r="C418">
        <v>0</v>
      </c>
      <c r="D418">
        <v>1</v>
      </c>
      <c r="E418">
        <f t="shared" si="6"/>
        <v>1</v>
      </c>
      <c r="F418">
        <v>46</v>
      </c>
      <c r="G418" s="3">
        <v>652</v>
      </c>
      <c r="H418" s="3">
        <v>8</v>
      </c>
      <c r="I418" s="3">
        <v>158</v>
      </c>
      <c r="J418" s="3">
        <v>21</v>
      </c>
      <c r="K418" s="3">
        <v>0</v>
      </c>
      <c r="L418" s="3">
        <v>142</v>
      </c>
      <c r="M418">
        <v>4</v>
      </c>
      <c r="N418">
        <v>11</v>
      </c>
      <c r="O418">
        <v>6</v>
      </c>
      <c r="P418">
        <v>5</v>
      </c>
      <c r="Q418">
        <v>8</v>
      </c>
      <c r="R418">
        <v>0</v>
      </c>
      <c r="S418">
        <v>0</v>
      </c>
      <c r="T418">
        <v>0</v>
      </c>
      <c r="U418">
        <v>0</v>
      </c>
      <c r="V418">
        <v>0</v>
      </c>
      <c r="W418">
        <v>0</v>
      </c>
      <c r="X418">
        <v>3</v>
      </c>
      <c r="Y418">
        <v>11</v>
      </c>
      <c r="Z418">
        <v>0</v>
      </c>
      <c r="AA418">
        <v>43</v>
      </c>
      <c r="AB418">
        <v>2669</v>
      </c>
      <c r="AC418">
        <v>0</v>
      </c>
      <c r="AD418">
        <v>1</v>
      </c>
      <c r="AE418">
        <v>0</v>
      </c>
      <c r="AF418">
        <v>0</v>
      </c>
      <c r="AG418">
        <v>0</v>
      </c>
      <c r="AH418">
        <v>0</v>
      </c>
      <c r="AI418">
        <v>0</v>
      </c>
      <c r="AJ418">
        <v>1</v>
      </c>
      <c r="AK418">
        <v>0</v>
      </c>
      <c r="AL418">
        <v>0</v>
      </c>
      <c r="AM418" s="3">
        <f>SUM(tbl_Data[[#This Row],[Amt_Wines]:[Amt_GoldProds]])</f>
        <v>981</v>
      </c>
      <c r="AN418" s="3">
        <v>697</v>
      </c>
      <c r="AO418">
        <v>0</v>
      </c>
      <c r="AP418" t="str" cm="1">
        <f t="array" ref="AP418">_xlfn.IFS(tbl_Data[[#This Row],[marital_Divorced]]=1,"Divorced",tbl_Data[[#This Row],[marital_Married]]=1,"Married",tbl_Data[[#This Row],[marital_Single]]=1,"Single",tbl_Data[[#This Row],[marital_Together]]=1,"Together",tbl_Data[[#This Row],[marital_Widow]]=1,"Widowed")</f>
        <v>Married</v>
      </c>
      <c r="AQ418" s="3" t="str">
        <f>IF(tbl_Data[[#This Row],[Marital Status]]=tbl_Data[[#Headers],[Single]],tbl_Data[[#This Row],[Amt_Wines]],"")</f>
        <v/>
      </c>
      <c r="AR418" s="3" t="str">
        <f>IF(tbl_Data[[#This Row],[Marital Status]]=tbl_Data[[#Headers],[Together]],tbl_Data[[#This Row],[Amt_Wines]],"")</f>
        <v/>
      </c>
      <c r="AS418" s="3">
        <f>IF(tbl_Data[[#This Row],[Marital Status]]=tbl_Data[[#Headers],[Married]],tbl_Data[[#This Row],[Amt_Wines]],"")</f>
        <v>652</v>
      </c>
      <c r="AT418" s="3" t="str">
        <f>IF(tbl_Data[[#This Row],[Marital Status]]=tbl_Data[[#Headers],[Widow]],tbl_Data[[#This Row],[Amt_Wines]],"")</f>
        <v/>
      </c>
      <c r="AU418" s="3" t="str">
        <f>IF(tbl_Data[[#This Row],[Marital Status]]=tbl_Data[[#Headers],[Divorced]],tbl_Data[[#This Row],[Amt_Wines]],"")</f>
        <v/>
      </c>
    </row>
    <row r="419" spans="1:47" x14ac:dyDescent="0.45">
      <c r="A419" t="s">
        <v>712</v>
      </c>
      <c r="B419" s="3">
        <v>78497</v>
      </c>
      <c r="C419">
        <v>0</v>
      </c>
      <c r="D419">
        <v>0</v>
      </c>
      <c r="E419">
        <f t="shared" si="6"/>
        <v>0</v>
      </c>
      <c r="F419">
        <v>44</v>
      </c>
      <c r="G419" s="3">
        <v>207</v>
      </c>
      <c r="H419" s="3">
        <v>26</v>
      </c>
      <c r="I419" s="3">
        <v>447</v>
      </c>
      <c r="J419" s="3">
        <v>75</v>
      </c>
      <c r="K419" s="3">
        <v>0</v>
      </c>
      <c r="L419" s="3">
        <v>223</v>
      </c>
      <c r="M419">
        <v>1</v>
      </c>
      <c r="N419">
        <v>5</v>
      </c>
      <c r="O419">
        <v>7</v>
      </c>
      <c r="P419">
        <v>12</v>
      </c>
      <c r="Q419">
        <v>2</v>
      </c>
      <c r="R419">
        <v>0</v>
      </c>
      <c r="S419">
        <v>0</v>
      </c>
      <c r="T419">
        <v>0</v>
      </c>
      <c r="U419">
        <v>1</v>
      </c>
      <c r="V419">
        <v>0</v>
      </c>
      <c r="W419">
        <v>0</v>
      </c>
      <c r="X419">
        <v>3</v>
      </c>
      <c r="Y419">
        <v>11</v>
      </c>
      <c r="Z419">
        <v>0</v>
      </c>
      <c r="AA419">
        <v>69</v>
      </c>
      <c r="AB419">
        <v>2369</v>
      </c>
      <c r="AC419">
        <v>0</v>
      </c>
      <c r="AD419">
        <v>1</v>
      </c>
      <c r="AE419">
        <v>0</v>
      </c>
      <c r="AF419">
        <v>0</v>
      </c>
      <c r="AG419">
        <v>0</v>
      </c>
      <c r="AH419">
        <v>1</v>
      </c>
      <c r="AI419">
        <v>0</v>
      </c>
      <c r="AJ419">
        <v>0</v>
      </c>
      <c r="AK419">
        <v>0</v>
      </c>
      <c r="AL419">
        <v>0</v>
      </c>
      <c r="AM419" s="3">
        <f>SUM(tbl_Data[[#This Row],[Amt_Wines]:[Amt_GoldProds]])</f>
        <v>978</v>
      </c>
      <c r="AN419" s="3">
        <v>532</v>
      </c>
      <c r="AO419">
        <v>1</v>
      </c>
      <c r="AP419" t="str" cm="1">
        <f t="array" ref="AP419">_xlfn.IFS(tbl_Data[[#This Row],[marital_Divorced]]=1,"Divorced",tbl_Data[[#This Row],[marital_Married]]=1,"Married",tbl_Data[[#This Row],[marital_Single]]=1,"Single",tbl_Data[[#This Row],[marital_Together]]=1,"Together",tbl_Data[[#This Row],[marital_Widow]]=1,"Widowed")</f>
        <v>Married</v>
      </c>
      <c r="AQ419" s="3" t="str">
        <f>IF(tbl_Data[[#This Row],[Marital Status]]=tbl_Data[[#Headers],[Single]],tbl_Data[[#This Row],[Amt_Wines]],"")</f>
        <v/>
      </c>
      <c r="AR419" s="3" t="str">
        <f>IF(tbl_Data[[#This Row],[Marital Status]]=tbl_Data[[#Headers],[Together]],tbl_Data[[#This Row],[Amt_Wines]],"")</f>
        <v/>
      </c>
      <c r="AS419" s="3">
        <f>IF(tbl_Data[[#This Row],[Marital Status]]=tbl_Data[[#Headers],[Married]],tbl_Data[[#This Row],[Amt_Wines]],"")</f>
        <v>207</v>
      </c>
      <c r="AT419" s="3" t="str">
        <f>IF(tbl_Data[[#This Row],[Marital Status]]=tbl_Data[[#Headers],[Widow]],tbl_Data[[#This Row],[Amt_Wines]],"")</f>
        <v/>
      </c>
      <c r="AU419" s="3" t="str">
        <f>IF(tbl_Data[[#This Row],[Marital Status]]=tbl_Data[[#Headers],[Divorced]],tbl_Data[[#This Row],[Amt_Wines]],"")</f>
        <v/>
      </c>
    </row>
    <row r="420" spans="1:47" x14ac:dyDescent="0.45">
      <c r="A420" t="s">
        <v>714</v>
      </c>
      <c r="B420" s="3">
        <v>62820</v>
      </c>
      <c r="C420">
        <v>0</v>
      </c>
      <c r="D420">
        <v>0</v>
      </c>
      <c r="E420">
        <f t="shared" si="6"/>
        <v>0</v>
      </c>
      <c r="F420">
        <v>51</v>
      </c>
      <c r="G420" s="3">
        <v>398</v>
      </c>
      <c r="H420" s="3">
        <v>61</v>
      </c>
      <c r="I420" s="3">
        <v>265</v>
      </c>
      <c r="J420" s="3">
        <v>138</v>
      </c>
      <c r="K420" s="3">
        <v>61</v>
      </c>
      <c r="L420" s="3">
        <v>53</v>
      </c>
      <c r="M420">
        <v>1</v>
      </c>
      <c r="N420">
        <v>3</v>
      </c>
      <c r="O420">
        <v>4</v>
      </c>
      <c r="P420">
        <v>6</v>
      </c>
      <c r="Q420">
        <v>1</v>
      </c>
      <c r="R420">
        <v>0</v>
      </c>
      <c r="S420">
        <v>0</v>
      </c>
      <c r="T420">
        <v>0</v>
      </c>
      <c r="U420">
        <v>0</v>
      </c>
      <c r="V420">
        <v>0</v>
      </c>
      <c r="W420">
        <v>0</v>
      </c>
      <c r="X420">
        <v>3</v>
      </c>
      <c r="Y420">
        <v>11</v>
      </c>
      <c r="Z420">
        <v>0</v>
      </c>
      <c r="AA420">
        <v>66</v>
      </c>
      <c r="AB420">
        <v>2573</v>
      </c>
      <c r="AC420">
        <v>0</v>
      </c>
      <c r="AD420">
        <v>1</v>
      </c>
      <c r="AE420">
        <v>0</v>
      </c>
      <c r="AF420">
        <v>0</v>
      </c>
      <c r="AG420">
        <v>0</v>
      </c>
      <c r="AH420">
        <v>0</v>
      </c>
      <c r="AI420">
        <v>0</v>
      </c>
      <c r="AJ420">
        <v>1</v>
      </c>
      <c r="AK420">
        <v>0</v>
      </c>
      <c r="AL420">
        <v>0</v>
      </c>
      <c r="AM420" s="3">
        <f>SUM(tbl_Data[[#This Row],[Amt_Wines]:[Amt_GoldProds]])</f>
        <v>976</v>
      </c>
      <c r="AN420" s="3">
        <v>870</v>
      </c>
      <c r="AO420">
        <v>0</v>
      </c>
      <c r="AP420" t="str" cm="1">
        <f t="array" ref="AP420">_xlfn.IFS(tbl_Data[[#This Row],[marital_Divorced]]=1,"Divorced",tbl_Data[[#This Row],[marital_Married]]=1,"Married",tbl_Data[[#This Row],[marital_Single]]=1,"Single",tbl_Data[[#This Row],[marital_Together]]=1,"Together",tbl_Data[[#This Row],[marital_Widow]]=1,"Widowed")</f>
        <v>Married</v>
      </c>
      <c r="AQ420" s="3" t="str">
        <f>IF(tbl_Data[[#This Row],[Marital Status]]=tbl_Data[[#Headers],[Single]],tbl_Data[[#This Row],[Amt_Wines]],"")</f>
        <v/>
      </c>
      <c r="AR420" s="3" t="str">
        <f>IF(tbl_Data[[#This Row],[Marital Status]]=tbl_Data[[#Headers],[Together]],tbl_Data[[#This Row],[Amt_Wines]],"")</f>
        <v/>
      </c>
      <c r="AS420" s="3">
        <f>IF(tbl_Data[[#This Row],[Marital Status]]=tbl_Data[[#Headers],[Married]],tbl_Data[[#This Row],[Amt_Wines]],"")</f>
        <v>398</v>
      </c>
      <c r="AT420" s="3" t="str">
        <f>IF(tbl_Data[[#This Row],[Marital Status]]=tbl_Data[[#Headers],[Widow]],tbl_Data[[#This Row],[Amt_Wines]],"")</f>
        <v/>
      </c>
      <c r="AU420" s="3" t="str">
        <f>IF(tbl_Data[[#This Row],[Marital Status]]=tbl_Data[[#Headers],[Divorced]],tbl_Data[[#This Row],[Amt_Wines]],"")</f>
        <v/>
      </c>
    </row>
    <row r="421" spans="1:47" x14ac:dyDescent="0.45">
      <c r="A421" t="s">
        <v>715</v>
      </c>
      <c r="B421" s="3">
        <v>67131</v>
      </c>
      <c r="C421">
        <v>0</v>
      </c>
      <c r="D421">
        <v>1</v>
      </c>
      <c r="E421">
        <f t="shared" si="6"/>
        <v>1</v>
      </c>
      <c r="F421">
        <v>72</v>
      </c>
      <c r="G421" s="3">
        <v>465</v>
      </c>
      <c r="H421" s="3">
        <v>71</v>
      </c>
      <c r="I421" s="3">
        <v>250</v>
      </c>
      <c r="J421" s="3">
        <v>93</v>
      </c>
      <c r="K421" s="3">
        <v>35</v>
      </c>
      <c r="L421" s="3">
        <v>62</v>
      </c>
      <c r="M421">
        <v>3</v>
      </c>
      <c r="N421">
        <v>9</v>
      </c>
      <c r="O421">
        <v>2</v>
      </c>
      <c r="P421">
        <v>12</v>
      </c>
      <c r="Q421">
        <v>6</v>
      </c>
      <c r="R421">
        <v>0</v>
      </c>
      <c r="S421">
        <v>0</v>
      </c>
      <c r="T421">
        <v>0</v>
      </c>
      <c r="U421">
        <v>0</v>
      </c>
      <c r="V421">
        <v>0</v>
      </c>
      <c r="W421">
        <v>0</v>
      </c>
      <c r="X421">
        <v>3</v>
      </c>
      <c r="Y421">
        <v>11</v>
      </c>
      <c r="Z421">
        <v>0</v>
      </c>
      <c r="AA421">
        <v>64</v>
      </c>
      <c r="AB421">
        <v>2619</v>
      </c>
      <c r="AC421">
        <v>0</v>
      </c>
      <c r="AD421">
        <v>1</v>
      </c>
      <c r="AE421">
        <v>0</v>
      </c>
      <c r="AF421">
        <v>0</v>
      </c>
      <c r="AG421">
        <v>0</v>
      </c>
      <c r="AH421">
        <v>0</v>
      </c>
      <c r="AI421">
        <v>0</v>
      </c>
      <c r="AJ421">
        <v>1</v>
      </c>
      <c r="AK421">
        <v>0</v>
      </c>
      <c r="AL421">
        <v>0</v>
      </c>
      <c r="AM421" s="3">
        <f>SUM(tbl_Data[[#This Row],[Amt_Wines]:[Amt_GoldProds]])</f>
        <v>976</v>
      </c>
      <c r="AN421" s="3">
        <v>852</v>
      </c>
      <c r="AO421">
        <v>0</v>
      </c>
      <c r="AP421" t="str" cm="1">
        <f t="array" ref="AP421">_xlfn.IFS(tbl_Data[[#This Row],[marital_Divorced]]=1,"Divorced",tbl_Data[[#This Row],[marital_Married]]=1,"Married",tbl_Data[[#This Row],[marital_Single]]=1,"Single",tbl_Data[[#This Row],[marital_Together]]=1,"Together",tbl_Data[[#This Row],[marital_Widow]]=1,"Widowed")</f>
        <v>Married</v>
      </c>
      <c r="AQ421" s="3" t="str">
        <f>IF(tbl_Data[[#This Row],[Marital Status]]=tbl_Data[[#Headers],[Single]],tbl_Data[[#This Row],[Amt_Wines]],"")</f>
        <v/>
      </c>
      <c r="AR421" s="3" t="str">
        <f>IF(tbl_Data[[#This Row],[Marital Status]]=tbl_Data[[#Headers],[Together]],tbl_Data[[#This Row],[Amt_Wines]],"")</f>
        <v/>
      </c>
      <c r="AS421" s="3">
        <f>IF(tbl_Data[[#This Row],[Marital Status]]=tbl_Data[[#Headers],[Married]],tbl_Data[[#This Row],[Amt_Wines]],"")</f>
        <v>465</v>
      </c>
      <c r="AT421" s="3" t="str">
        <f>IF(tbl_Data[[#This Row],[Marital Status]]=tbl_Data[[#Headers],[Widow]],tbl_Data[[#This Row],[Amt_Wines]],"")</f>
        <v/>
      </c>
      <c r="AU421" s="3" t="str">
        <f>IF(tbl_Data[[#This Row],[Marital Status]]=tbl_Data[[#Headers],[Divorced]],tbl_Data[[#This Row],[Amt_Wines]],"")</f>
        <v/>
      </c>
    </row>
    <row r="422" spans="1:47" x14ac:dyDescent="0.45">
      <c r="A422" t="s">
        <v>717</v>
      </c>
      <c r="B422" s="3">
        <v>65106</v>
      </c>
      <c r="C422">
        <v>0</v>
      </c>
      <c r="D422">
        <v>1</v>
      </c>
      <c r="E422">
        <f t="shared" si="6"/>
        <v>1</v>
      </c>
      <c r="F422">
        <v>55</v>
      </c>
      <c r="G422" s="3">
        <v>790</v>
      </c>
      <c r="H422" s="3">
        <v>19</v>
      </c>
      <c r="I422" s="3">
        <v>133</v>
      </c>
      <c r="J422" s="3">
        <v>12</v>
      </c>
      <c r="K422" s="3">
        <v>0</v>
      </c>
      <c r="L422" s="3">
        <v>19</v>
      </c>
      <c r="M422">
        <v>3</v>
      </c>
      <c r="N422">
        <v>8</v>
      </c>
      <c r="O422">
        <v>3</v>
      </c>
      <c r="P422">
        <v>13</v>
      </c>
      <c r="Q422">
        <v>6</v>
      </c>
      <c r="R422">
        <v>0</v>
      </c>
      <c r="S422">
        <v>1</v>
      </c>
      <c r="T422">
        <v>0</v>
      </c>
      <c r="U422">
        <v>0</v>
      </c>
      <c r="V422">
        <v>0</v>
      </c>
      <c r="W422">
        <v>0</v>
      </c>
      <c r="X422">
        <v>3</v>
      </c>
      <c r="Y422">
        <v>11</v>
      </c>
      <c r="Z422">
        <v>0</v>
      </c>
      <c r="AA422">
        <v>45</v>
      </c>
      <c r="AB422">
        <v>2195</v>
      </c>
      <c r="AC422">
        <v>0</v>
      </c>
      <c r="AD422">
        <v>1</v>
      </c>
      <c r="AE422">
        <v>0</v>
      </c>
      <c r="AF422">
        <v>0</v>
      </c>
      <c r="AG422">
        <v>0</v>
      </c>
      <c r="AH422">
        <v>0</v>
      </c>
      <c r="AI422">
        <v>0</v>
      </c>
      <c r="AJ422">
        <v>1</v>
      </c>
      <c r="AK422">
        <v>0</v>
      </c>
      <c r="AL422">
        <v>0</v>
      </c>
      <c r="AM422" s="3">
        <f>SUM(tbl_Data[[#This Row],[Amt_Wines]:[Amt_GoldProds]])</f>
        <v>973</v>
      </c>
      <c r="AN422" s="3">
        <v>935</v>
      </c>
      <c r="AO422">
        <v>1</v>
      </c>
      <c r="AP422" t="str" cm="1">
        <f t="array" ref="AP422">_xlfn.IFS(tbl_Data[[#This Row],[marital_Divorced]]=1,"Divorced",tbl_Data[[#This Row],[marital_Married]]=1,"Married",tbl_Data[[#This Row],[marital_Single]]=1,"Single",tbl_Data[[#This Row],[marital_Together]]=1,"Together",tbl_Data[[#This Row],[marital_Widow]]=1,"Widowed")</f>
        <v>Married</v>
      </c>
      <c r="AQ422" s="3" t="str">
        <f>IF(tbl_Data[[#This Row],[Marital Status]]=tbl_Data[[#Headers],[Single]],tbl_Data[[#This Row],[Amt_Wines]],"")</f>
        <v/>
      </c>
      <c r="AR422" s="3" t="str">
        <f>IF(tbl_Data[[#This Row],[Marital Status]]=tbl_Data[[#Headers],[Together]],tbl_Data[[#This Row],[Amt_Wines]],"")</f>
        <v/>
      </c>
      <c r="AS422" s="3">
        <f>IF(tbl_Data[[#This Row],[Marital Status]]=tbl_Data[[#Headers],[Married]],tbl_Data[[#This Row],[Amt_Wines]],"")</f>
        <v>790</v>
      </c>
      <c r="AT422" s="3" t="str">
        <f>IF(tbl_Data[[#This Row],[Marital Status]]=tbl_Data[[#Headers],[Widow]],tbl_Data[[#This Row],[Amt_Wines]],"")</f>
        <v/>
      </c>
      <c r="AU422" s="3" t="str">
        <f>IF(tbl_Data[[#This Row],[Marital Status]]=tbl_Data[[#Headers],[Divorced]],tbl_Data[[#This Row],[Amt_Wines]],"")</f>
        <v/>
      </c>
    </row>
    <row r="423" spans="1:47" x14ac:dyDescent="0.45">
      <c r="A423" t="s">
        <v>718</v>
      </c>
      <c r="B423" s="3">
        <v>62503</v>
      </c>
      <c r="C423">
        <v>0</v>
      </c>
      <c r="D423">
        <v>1</v>
      </c>
      <c r="E423">
        <f t="shared" si="6"/>
        <v>1</v>
      </c>
      <c r="F423">
        <v>40</v>
      </c>
      <c r="G423" s="3">
        <v>478</v>
      </c>
      <c r="H423" s="3">
        <v>0</v>
      </c>
      <c r="I423" s="3">
        <v>193</v>
      </c>
      <c r="J423" s="3">
        <v>110</v>
      </c>
      <c r="K423" s="3">
        <v>75</v>
      </c>
      <c r="L423" s="3">
        <v>117</v>
      </c>
      <c r="M423">
        <v>4</v>
      </c>
      <c r="N423">
        <v>8</v>
      </c>
      <c r="O423">
        <v>3</v>
      </c>
      <c r="P423">
        <v>11</v>
      </c>
      <c r="Q423">
        <v>5</v>
      </c>
      <c r="R423">
        <v>0</v>
      </c>
      <c r="S423">
        <v>0</v>
      </c>
      <c r="T423">
        <v>0</v>
      </c>
      <c r="U423">
        <v>0</v>
      </c>
      <c r="V423">
        <v>0</v>
      </c>
      <c r="W423">
        <v>0</v>
      </c>
      <c r="X423">
        <v>3</v>
      </c>
      <c r="Y423">
        <v>11</v>
      </c>
      <c r="Z423">
        <v>0</v>
      </c>
      <c r="AA423">
        <v>64</v>
      </c>
      <c r="AB423">
        <v>2655</v>
      </c>
      <c r="AC423">
        <v>0</v>
      </c>
      <c r="AD423">
        <v>1</v>
      </c>
      <c r="AE423">
        <v>0</v>
      </c>
      <c r="AF423">
        <v>0</v>
      </c>
      <c r="AG423">
        <v>0</v>
      </c>
      <c r="AH423">
        <v>0</v>
      </c>
      <c r="AI423">
        <v>0</v>
      </c>
      <c r="AJ423">
        <v>1</v>
      </c>
      <c r="AK423">
        <v>0</v>
      </c>
      <c r="AL423">
        <v>0</v>
      </c>
      <c r="AM423" s="3">
        <f>SUM(tbl_Data[[#This Row],[Amt_Wines]:[Amt_GoldProds]])</f>
        <v>973</v>
      </c>
      <c r="AN423" s="3">
        <v>739</v>
      </c>
      <c r="AO423">
        <v>0</v>
      </c>
      <c r="AP423" t="str" cm="1">
        <f t="array" ref="AP423">_xlfn.IFS(tbl_Data[[#This Row],[marital_Divorced]]=1,"Divorced",tbl_Data[[#This Row],[marital_Married]]=1,"Married",tbl_Data[[#This Row],[marital_Single]]=1,"Single",tbl_Data[[#This Row],[marital_Together]]=1,"Together",tbl_Data[[#This Row],[marital_Widow]]=1,"Widowed")</f>
        <v>Married</v>
      </c>
      <c r="AQ423" s="3" t="str">
        <f>IF(tbl_Data[[#This Row],[Marital Status]]=tbl_Data[[#Headers],[Single]],tbl_Data[[#This Row],[Amt_Wines]],"")</f>
        <v/>
      </c>
      <c r="AR423" s="3" t="str">
        <f>IF(tbl_Data[[#This Row],[Marital Status]]=tbl_Data[[#Headers],[Together]],tbl_Data[[#This Row],[Amt_Wines]],"")</f>
        <v/>
      </c>
      <c r="AS423" s="3">
        <f>IF(tbl_Data[[#This Row],[Marital Status]]=tbl_Data[[#Headers],[Married]],tbl_Data[[#This Row],[Amt_Wines]],"")</f>
        <v>478</v>
      </c>
      <c r="AT423" s="3" t="str">
        <f>IF(tbl_Data[[#This Row],[Marital Status]]=tbl_Data[[#Headers],[Widow]],tbl_Data[[#This Row],[Amt_Wines]],"")</f>
        <v/>
      </c>
      <c r="AU423" s="3" t="str">
        <f>IF(tbl_Data[[#This Row],[Marital Status]]=tbl_Data[[#Headers],[Divorced]],tbl_Data[[#This Row],[Amt_Wines]],"")</f>
        <v/>
      </c>
    </row>
    <row r="424" spans="1:47" x14ac:dyDescent="0.45">
      <c r="A424" t="s">
        <v>719</v>
      </c>
      <c r="B424" s="3">
        <v>58607</v>
      </c>
      <c r="C424">
        <v>0</v>
      </c>
      <c r="D424">
        <v>1</v>
      </c>
      <c r="E424">
        <f t="shared" si="6"/>
        <v>1</v>
      </c>
      <c r="F424">
        <v>63</v>
      </c>
      <c r="G424" s="3">
        <v>867</v>
      </c>
      <c r="H424" s="3">
        <v>0</v>
      </c>
      <c r="I424" s="3">
        <v>86</v>
      </c>
      <c r="J424" s="3">
        <v>0</v>
      </c>
      <c r="K424" s="3">
        <v>0</v>
      </c>
      <c r="L424" s="3">
        <v>19</v>
      </c>
      <c r="M424">
        <v>3</v>
      </c>
      <c r="N424">
        <v>2</v>
      </c>
      <c r="O424">
        <v>3</v>
      </c>
      <c r="P424">
        <v>9</v>
      </c>
      <c r="Q424">
        <v>8</v>
      </c>
      <c r="R424">
        <v>0</v>
      </c>
      <c r="S424">
        <v>1</v>
      </c>
      <c r="T424">
        <v>0</v>
      </c>
      <c r="U424">
        <v>0</v>
      </c>
      <c r="V424">
        <v>0</v>
      </c>
      <c r="W424">
        <v>0</v>
      </c>
      <c r="X424">
        <v>3</v>
      </c>
      <c r="Y424">
        <v>11</v>
      </c>
      <c r="Z424">
        <v>0</v>
      </c>
      <c r="AA424">
        <v>71</v>
      </c>
      <c r="AB424">
        <v>2712</v>
      </c>
      <c r="AC424">
        <v>0</v>
      </c>
      <c r="AD424">
        <v>1</v>
      </c>
      <c r="AE424">
        <v>0</v>
      </c>
      <c r="AF424">
        <v>0</v>
      </c>
      <c r="AG424">
        <v>0</v>
      </c>
      <c r="AH424">
        <v>0</v>
      </c>
      <c r="AI424">
        <v>0</v>
      </c>
      <c r="AJ424">
        <v>0</v>
      </c>
      <c r="AK424">
        <v>0</v>
      </c>
      <c r="AL424">
        <v>1</v>
      </c>
      <c r="AM424" s="3">
        <f>SUM(tbl_Data[[#This Row],[Amt_Wines]:[Amt_GoldProds]])</f>
        <v>972</v>
      </c>
      <c r="AN424" s="3">
        <v>934</v>
      </c>
      <c r="AO424">
        <v>1</v>
      </c>
      <c r="AP424" t="str" cm="1">
        <f t="array" ref="AP424">_xlfn.IFS(tbl_Data[[#This Row],[marital_Divorced]]=1,"Divorced",tbl_Data[[#This Row],[marital_Married]]=1,"Married",tbl_Data[[#This Row],[marital_Single]]=1,"Single",tbl_Data[[#This Row],[marital_Together]]=1,"Together",tbl_Data[[#This Row],[marital_Widow]]=1,"Widowed")</f>
        <v>Married</v>
      </c>
      <c r="AQ424" s="3" t="str">
        <f>IF(tbl_Data[[#This Row],[Marital Status]]=tbl_Data[[#Headers],[Single]],tbl_Data[[#This Row],[Amt_Wines]],"")</f>
        <v/>
      </c>
      <c r="AR424" s="3" t="str">
        <f>IF(tbl_Data[[#This Row],[Marital Status]]=tbl_Data[[#Headers],[Together]],tbl_Data[[#This Row],[Amt_Wines]],"")</f>
        <v/>
      </c>
      <c r="AS424" s="3">
        <f>IF(tbl_Data[[#This Row],[Marital Status]]=tbl_Data[[#Headers],[Married]],tbl_Data[[#This Row],[Amt_Wines]],"")</f>
        <v>867</v>
      </c>
      <c r="AT424" s="3" t="str">
        <f>IF(tbl_Data[[#This Row],[Marital Status]]=tbl_Data[[#Headers],[Widow]],tbl_Data[[#This Row],[Amt_Wines]],"")</f>
        <v/>
      </c>
      <c r="AU424" s="3" t="str">
        <f>IF(tbl_Data[[#This Row],[Marital Status]]=tbl_Data[[#Headers],[Divorced]],tbl_Data[[#This Row],[Amt_Wines]],"")</f>
        <v/>
      </c>
    </row>
    <row r="425" spans="1:47" x14ac:dyDescent="0.45">
      <c r="A425" t="s">
        <v>720</v>
      </c>
      <c r="B425" s="3">
        <v>65991</v>
      </c>
      <c r="C425">
        <v>0</v>
      </c>
      <c r="D425">
        <v>1</v>
      </c>
      <c r="E425">
        <f t="shared" si="6"/>
        <v>1</v>
      </c>
      <c r="F425">
        <v>21</v>
      </c>
      <c r="G425" s="3">
        <v>507</v>
      </c>
      <c r="H425" s="3">
        <v>19</v>
      </c>
      <c r="I425" s="3">
        <v>364</v>
      </c>
      <c r="J425" s="3">
        <v>25</v>
      </c>
      <c r="K425" s="3">
        <v>47</v>
      </c>
      <c r="L425" s="3">
        <v>9</v>
      </c>
      <c r="M425">
        <v>3</v>
      </c>
      <c r="N425">
        <v>9</v>
      </c>
      <c r="O425">
        <v>5</v>
      </c>
      <c r="P425">
        <v>10</v>
      </c>
      <c r="Q425">
        <v>7</v>
      </c>
      <c r="R425">
        <v>0</v>
      </c>
      <c r="S425">
        <v>0</v>
      </c>
      <c r="T425">
        <v>0</v>
      </c>
      <c r="U425">
        <v>0</v>
      </c>
      <c r="V425">
        <v>0</v>
      </c>
      <c r="W425">
        <v>0</v>
      </c>
      <c r="X425">
        <v>3</v>
      </c>
      <c r="Y425">
        <v>11</v>
      </c>
      <c r="Z425">
        <v>0</v>
      </c>
      <c r="AA425">
        <v>44</v>
      </c>
      <c r="AB425">
        <v>2819</v>
      </c>
      <c r="AC425">
        <v>0</v>
      </c>
      <c r="AD425">
        <v>1</v>
      </c>
      <c r="AE425">
        <v>0</v>
      </c>
      <c r="AF425">
        <v>0</v>
      </c>
      <c r="AG425">
        <v>0</v>
      </c>
      <c r="AH425">
        <v>0</v>
      </c>
      <c r="AI425">
        <v>0</v>
      </c>
      <c r="AJ425">
        <v>1</v>
      </c>
      <c r="AK425">
        <v>0</v>
      </c>
      <c r="AL425">
        <v>0</v>
      </c>
      <c r="AM425" s="3">
        <f>SUM(tbl_Data[[#This Row],[Amt_Wines]:[Amt_GoldProds]])</f>
        <v>971</v>
      </c>
      <c r="AN425" s="3">
        <v>953</v>
      </c>
      <c r="AO425">
        <v>0</v>
      </c>
      <c r="AP425" t="str" cm="1">
        <f t="array" ref="AP425">_xlfn.IFS(tbl_Data[[#This Row],[marital_Divorced]]=1,"Divorced",tbl_Data[[#This Row],[marital_Married]]=1,"Married",tbl_Data[[#This Row],[marital_Single]]=1,"Single",tbl_Data[[#This Row],[marital_Together]]=1,"Together",tbl_Data[[#This Row],[marital_Widow]]=1,"Widowed")</f>
        <v>Married</v>
      </c>
      <c r="AQ425" s="3" t="str">
        <f>IF(tbl_Data[[#This Row],[Marital Status]]=tbl_Data[[#Headers],[Single]],tbl_Data[[#This Row],[Amt_Wines]],"")</f>
        <v/>
      </c>
      <c r="AR425" s="3" t="str">
        <f>IF(tbl_Data[[#This Row],[Marital Status]]=tbl_Data[[#Headers],[Together]],tbl_Data[[#This Row],[Amt_Wines]],"")</f>
        <v/>
      </c>
      <c r="AS425" s="3">
        <f>IF(tbl_Data[[#This Row],[Marital Status]]=tbl_Data[[#Headers],[Married]],tbl_Data[[#This Row],[Amt_Wines]],"")</f>
        <v>507</v>
      </c>
      <c r="AT425" s="3" t="str">
        <f>IF(tbl_Data[[#This Row],[Marital Status]]=tbl_Data[[#Headers],[Widow]],tbl_Data[[#This Row],[Amt_Wines]],"")</f>
        <v/>
      </c>
      <c r="AU425" s="3" t="str">
        <f>IF(tbl_Data[[#This Row],[Marital Status]]=tbl_Data[[#Headers],[Divorced]],tbl_Data[[#This Row],[Amt_Wines]],"")</f>
        <v/>
      </c>
    </row>
    <row r="426" spans="1:47" x14ac:dyDescent="0.45">
      <c r="A426" t="s">
        <v>721</v>
      </c>
      <c r="B426" s="3">
        <v>56242</v>
      </c>
      <c r="C426">
        <v>0</v>
      </c>
      <c r="D426">
        <v>1</v>
      </c>
      <c r="E426">
        <f t="shared" si="6"/>
        <v>1</v>
      </c>
      <c r="F426">
        <v>72</v>
      </c>
      <c r="G426" s="3">
        <v>689</v>
      </c>
      <c r="H426" s="3">
        <v>8</v>
      </c>
      <c r="I426" s="3">
        <v>167</v>
      </c>
      <c r="J426" s="3">
        <v>11</v>
      </c>
      <c r="K426" s="3">
        <v>8</v>
      </c>
      <c r="L426" s="3">
        <v>88</v>
      </c>
      <c r="M426">
        <v>5</v>
      </c>
      <c r="N426">
        <v>8</v>
      </c>
      <c r="O426">
        <v>4</v>
      </c>
      <c r="P426">
        <v>11</v>
      </c>
      <c r="Q426">
        <v>6</v>
      </c>
      <c r="R426">
        <v>0</v>
      </c>
      <c r="S426">
        <v>0</v>
      </c>
      <c r="T426">
        <v>0</v>
      </c>
      <c r="U426">
        <v>0</v>
      </c>
      <c r="V426">
        <v>0</v>
      </c>
      <c r="W426">
        <v>0</v>
      </c>
      <c r="X426">
        <v>3</v>
      </c>
      <c r="Y426">
        <v>11</v>
      </c>
      <c r="Z426">
        <v>0</v>
      </c>
      <c r="AA426">
        <v>51</v>
      </c>
      <c r="AB426">
        <v>2642</v>
      </c>
      <c r="AC426">
        <v>0</v>
      </c>
      <c r="AD426">
        <v>1</v>
      </c>
      <c r="AE426">
        <v>0</v>
      </c>
      <c r="AF426">
        <v>0</v>
      </c>
      <c r="AG426">
        <v>0</v>
      </c>
      <c r="AH426">
        <v>0</v>
      </c>
      <c r="AI426">
        <v>0</v>
      </c>
      <c r="AJ426">
        <v>0</v>
      </c>
      <c r="AK426">
        <v>0</v>
      </c>
      <c r="AL426">
        <v>1</v>
      </c>
      <c r="AM426" s="3">
        <f>SUM(tbl_Data[[#This Row],[Amt_Wines]:[Amt_GoldProds]])</f>
        <v>971</v>
      </c>
      <c r="AN426" s="3">
        <v>795</v>
      </c>
      <c r="AO426">
        <v>0</v>
      </c>
      <c r="AP426" t="str" cm="1">
        <f t="array" ref="AP426">_xlfn.IFS(tbl_Data[[#This Row],[marital_Divorced]]=1,"Divorced",tbl_Data[[#This Row],[marital_Married]]=1,"Married",tbl_Data[[#This Row],[marital_Single]]=1,"Single",tbl_Data[[#This Row],[marital_Together]]=1,"Together",tbl_Data[[#This Row],[marital_Widow]]=1,"Widowed")</f>
        <v>Married</v>
      </c>
      <c r="AQ426" s="3" t="str">
        <f>IF(tbl_Data[[#This Row],[Marital Status]]=tbl_Data[[#Headers],[Single]],tbl_Data[[#This Row],[Amt_Wines]],"")</f>
        <v/>
      </c>
      <c r="AR426" s="3" t="str">
        <f>IF(tbl_Data[[#This Row],[Marital Status]]=tbl_Data[[#Headers],[Together]],tbl_Data[[#This Row],[Amt_Wines]],"")</f>
        <v/>
      </c>
      <c r="AS426" s="3">
        <f>IF(tbl_Data[[#This Row],[Marital Status]]=tbl_Data[[#Headers],[Married]],tbl_Data[[#This Row],[Amt_Wines]],"")</f>
        <v>689</v>
      </c>
      <c r="AT426" s="3" t="str">
        <f>IF(tbl_Data[[#This Row],[Marital Status]]=tbl_Data[[#Headers],[Widow]],tbl_Data[[#This Row],[Amt_Wines]],"")</f>
        <v/>
      </c>
      <c r="AU426" s="3" t="str">
        <f>IF(tbl_Data[[#This Row],[Marital Status]]=tbl_Data[[#Headers],[Divorced]],tbl_Data[[#This Row],[Amt_Wines]],"")</f>
        <v/>
      </c>
    </row>
    <row r="427" spans="1:47" x14ac:dyDescent="0.45">
      <c r="A427" t="s">
        <v>726</v>
      </c>
      <c r="B427" s="3">
        <v>74806</v>
      </c>
      <c r="C427">
        <v>0</v>
      </c>
      <c r="D427">
        <v>1</v>
      </c>
      <c r="E427">
        <f t="shared" si="6"/>
        <v>1</v>
      </c>
      <c r="F427">
        <v>1</v>
      </c>
      <c r="G427" s="3">
        <v>670</v>
      </c>
      <c r="H427" s="3">
        <v>9</v>
      </c>
      <c r="I427" s="3">
        <v>249</v>
      </c>
      <c r="J427" s="3">
        <v>0</v>
      </c>
      <c r="K427" s="3">
        <v>28</v>
      </c>
      <c r="L427" s="3">
        <v>9</v>
      </c>
      <c r="M427">
        <v>2</v>
      </c>
      <c r="N427">
        <v>5</v>
      </c>
      <c r="O427">
        <v>4</v>
      </c>
      <c r="P427">
        <v>5</v>
      </c>
      <c r="Q427">
        <v>4</v>
      </c>
      <c r="R427">
        <v>0</v>
      </c>
      <c r="S427">
        <v>0</v>
      </c>
      <c r="T427">
        <v>0</v>
      </c>
      <c r="U427">
        <v>0</v>
      </c>
      <c r="V427">
        <v>0</v>
      </c>
      <c r="W427">
        <v>0</v>
      </c>
      <c r="X427">
        <v>3</v>
      </c>
      <c r="Y427">
        <v>11</v>
      </c>
      <c r="Z427">
        <v>0</v>
      </c>
      <c r="AA427">
        <v>55</v>
      </c>
      <c r="AB427">
        <v>2716</v>
      </c>
      <c r="AC427">
        <v>0</v>
      </c>
      <c r="AD427">
        <v>1</v>
      </c>
      <c r="AE427">
        <v>0</v>
      </c>
      <c r="AF427">
        <v>0</v>
      </c>
      <c r="AG427">
        <v>0</v>
      </c>
      <c r="AH427">
        <v>0</v>
      </c>
      <c r="AI427">
        <v>0</v>
      </c>
      <c r="AJ427">
        <v>0</v>
      </c>
      <c r="AK427">
        <v>1</v>
      </c>
      <c r="AL427">
        <v>0</v>
      </c>
      <c r="AM427" s="3">
        <f>SUM(tbl_Data[[#This Row],[Amt_Wines]:[Amt_GoldProds]])</f>
        <v>965</v>
      </c>
      <c r="AN427" s="3">
        <v>947</v>
      </c>
      <c r="AO427">
        <v>0</v>
      </c>
      <c r="AP427" t="str" cm="1">
        <f t="array" ref="AP427">_xlfn.IFS(tbl_Data[[#This Row],[marital_Divorced]]=1,"Divorced",tbl_Data[[#This Row],[marital_Married]]=1,"Married",tbl_Data[[#This Row],[marital_Single]]=1,"Single",tbl_Data[[#This Row],[marital_Together]]=1,"Together",tbl_Data[[#This Row],[marital_Widow]]=1,"Widowed")</f>
        <v>Married</v>
      </c>
      <c r="AQ427" s="3" t="str">
        <f>IF(tbl_Data[[#This Row],[Marital Status]]=tbl_Data[[#Headers],[Single]],tbl_Data[[#This Row],[Amt_Wines]],"")</f>
        <v/>
      </c>
      <c r="AR427" s="3" t="str">
        <f>IF(tbl_Data[[#This Row],[Marital Status]]=tbl_Data[[#Headers],[Together]],tbl_Data[[#This Row],[Amt_Wines]],"")</f>
        <v/>
      </c>
      <c r="AS427" s="3">
        <f>IF(tbl_Data[[#This Row],[Marital Status]]=tbl_Data[[#Headers],[Married]],tbl_Data[[#This Row],[Amt_Wines]],"")</f>
        <v>670</v>
      </c>
      <c r="AT427" s="3" t="str">
        <f>IF(tbl_Data[[#This Row],[Marital Status]]=tbl_Data[[#Headers],[Widow]],tbl_Data[[#This Row],[Amt_Wines]],"")</f>
        <v/>
      </c>
      <c r="AU427" s="3" t="str">
        <f>IF(tbl_Data[[#This Row],[Marital Status]]=tbl_Data[[#Headers],[Divorced]],tbl_Data[[#This Row],[Amt_Wines]],"")</f>
        <v/>
      </c>
    </row>
    <row r="428" spans="1:47" x14ac:dyDescent="0.45">
      <c r="A428" t="s">
        <v>729</v>
      </c>
      <c r="B428" s="3">
        <v>87000</v>
      </c>
      <c r="C428">
        <v>0</v>
      </c>
      <c r="D428">
        <v>0</v>
      </c>
      <c r="E428">
        <f t="shared" si="6"/>
        <v>0</v>
      </c>
      <c r="F428">
        <v>61</v>
      </c>
      <c r="G428" s="3">
        <v>196</v>
      </c>
      <c r="H428" s="3">
        <v>25</v>
      </c>
      <c r="I428" s="3">
        <v>607</v>
      </c>
      <c r="J428" s="3">
        <v>67</v>
      </c>
      <c r="K428" s="3">
        <v>17</v>
      </c>
      <c r="L428" s="3">
        <v>49</v>
      </c>
      <c r="M428">
        <v>1</v>
      </c>
      <c r="N428">
        <v>4</v>
      </c>
      <c r="O428">
        <v>6</v>
      </c>
      <c r="P428">
        <v>7</v>
      </c>
      <c r="Q428">
        <v>2</v>
      </c>
      <c r="R428">
        <v>0</v>
      </c>
      <c r="S428">
        <v>0</v>
      </c>
      <c r="T428">
        <v>0</v>
      </c>
      <c r="U428">
        <v>0</v>
      </c>
      <c r="V428">
        <v>0</v>
      </c>
      <c r="W428">
        <v>0</v>
      </c>
      <c r="X428">
        <v>3</v>
      </c>
      <c r="Y428">
        <v>11</v>
      </c>
      <c r="Z428">
        <v>0</v>
      </c>
      <c r="AA428">
        <v>28</v>
      </c>
      <c r="AB428">
        <v>2720</v>
      </c>
      <c r="AC428">
        <v>0</v>
      </c>
      <c r="AD428">
        <v>1</v>
      </c>
      <c r="AE428">
        <v>0</v>
      </c>
      <c r="AF428">
        <v>0</v>
      </c>
      <c r="AG428">
        <v>0</v>
      </c>
      <c r="AH428">
        <v>1</v>
      </c>
      <c r="AI428">
        <v>0</v>
      </c>
      <c r="AJ428">
        <v>0</v>
      </c>
      <c r="AK428">
        <v>0</v>
      </c>
      <c r="AL428">
        <v>0</v>
      </c>
      <c r="AM428" s="3">
        <f>SUM(tbl_Data[[#This Row],[Amt_Wines]:[Amt_GoldProds]])</f>
        <v>961</v>
      </c>
      <c r="AN428" s="3">
        <v>863</v>
      </c>
      <c r="AO428">
        <v>0</v>
      </c>
      <c r="AP428" t="str" cm="1">
        <f t="array" ref="AP428">_xlfn.IFS(tbl_Data[[#This Row],[marital_Divorced]]=1,"Divorced",tbl_Data[[#This Row],[marital_Married]]=1,"Married",tbl_Data[[#This Row],[marital_Single]]=1,"Single",tbl_Data[[#This Row],[marital_Together]]=1,"Together",tbl_Data[[#This Row],[marital_Widow]]=1,"Widowed")</f>
        <v>Married</v>
      </c>
      <c r="AQ428" s="3" t="str">
        <f>IF(tbl_Data[[#This Row],[Marital Status]]=tbl_Data[[#Headers],[Single]],tbl_Data[[#This Row],[Amt_Wines]],"")</f>
        <v/>
      </c>
      <c r="AR428" s="3" t="str">
        <f>IF(tbl_Data[[#This Row],[Marital Status]]=tbl_Data[[#Headers],[Together]],tbl_Data[[#This Row],[Amt_Wines]],"")</f>
        <v/>
      </c>
      <c r="AS428" s="3">
        <f>IF(tbl_Data[[#This Row],[Marital Status]]=tbl_Data[[#Headers],[Married]],tbl_Data[[#This Row],[Amt_Wines]],"")</f>
        <v>196</v>
      </c>
      <c r="AT428" s="3" t="str">
        <f>IF(tbl_Data[[#This Row],[Marital Status]]=tbl_Data[[#Headers],[Widow]],tbl_Data[[#This Row],[Amt_Wines]],"")</f>
        <v/>
      </c>
      <c r="AU428" s="3" t="str">
        <f>IF(tbl_Data[[#This Row],[Marital Status]]=tbl_Data[[#Headers],[Divorced]],tbl_Data[[#This Row],[Amt_Wines]],"")</f>
        <v/>
      </c>
    </row>
    <row r="429" spans="1:47" x14ac:dyDescent="0.45">
      <c r="A429" t="s">
        <v>732</v>
      </c>
      <c r="B429" s="3">
        <v>70886</v>
      </c>
      <c r="C429">
        <v>1</v>
      </c>
      <c r="D429">
        <v>0</v>
      </c>
      <c r="E429">
        <f t="shared" si="6"/>
        <v>1</v>
      </c>
      <c r="F429">
        <v>65</v>
      </c>
      <c r="G429" s="3">
        <v>407</v>
      </c>
      <c r="H429" s="3">
        <v>70</v>
      </c>
      <c r="I429" s="3">
        <v>239</v>
      </c>
      <c r="J429" s="3">
        <v>103</v>
      </c>
      <c r="K429" s="3">
        <v>88</v>
      </c>
      <c r="L429" s="3">
        <v>53</v>
      </c>
      <c r="M429">
        <v>1</v>
      </c>
      <c r="N429">
        <v>5</v>
      </c>
      <c r="O429">
        <v>4</v>
      </c>
      <c r="P429">
        <v>4</v>
      </c>
      <c r="Q429">
        <v>2</v>
      </c>
      <c r="R429">
        <v>0</v>
      </c>
      <c r="S429">
        <v>0</v>
      </c>
      <c r="T429">
        <v>0</v>
      </c>
      <c r="U429">
        <v>0</v>
      </c>
      <c r="V429">
        <v>0</v>
      </c>
      <c r="W429">
        <v>0</v>
      </c>
      <c r="X429">
        <v>3</v>
      </c>
      <c r="Y429">
        <v>11</v>
      </c>
      <c r="Z429">
        <v>0</v>
      </c>
      <c r="AA429">
        <v>49</v>
      </c>
      <c r="AB429">
        <v>2417</v>
      </c>
      <c r="AC429">
        <v>0</v>
      </c>
      <c r="AD429">
        <v>1</v>
      </c>
      <c r="AE429">
        <v>0</v>
      </c>
      <c r="AF429">
        <v>0</v>
      </c>
      <c r="AG429">
        <v>0</v>
      </c>
      <c r="AH429">
        <v>0</v>
      </c>
      <c r="AI429">
        <v>0</v>
      </c>
      <c r="AJ429">
        <v>1</v>
      </c>
      <c r="AK429">
        <v>0</v>
      </c>
      <c r="AL429">
        <v>0</v>
      </c>
      <c r="AM429" s="3">
        <f>SUM(tbl_Data[[#This Row],[Amt_Wines]:[Amt_GoldProds]])</f>
        <v>960</v>
      </c>
      <c r="AN429" s="3">
        <v>854</v>
      </c>
      <c r="AO429">
        <v>0</v>
      </c>
      <c r="AP429" t="str" cm="1">
        <f t="array" ref="AP429">_xlfn.IFS(tbl_Data[[#This Row],[marital_Divorced]]=1,"Divorced",tbl_Data[[#This Row],[marital_Married]]=1,"Married",tbl_Data[[#This Row],[marital_Single]]=1,"Single",tbl_Data[[#This Row],[marital_Together]]=1,"Together",tbl_Data[[#This Row],[marital_Widow]]=1,"Widowed")</f>
        <v>Married</v>
      </c>
      <c r="AQ429" s="3" t="str">
        <f>IF(tbl_Data[[#This Row],[Marital Status]]=tbl_Data[[#Headers],[Single]],tbl_Data[[#This Row],[Amt_Wines]],"")</f>
        <v/>
      </c>
      <c r="AR429" s="3" t="str">
        <f>IF(tbl_Data[[#This Row],[Marital Status]]=tbl_Data[[#Headers],[Together]],tbl_Data[[#This Row],[Amt_Wines]],"")</f>
        <v/>
      </c>
      <c r="AS429" s="3">
        <f>IF(tbl_Data[[#This Row],[Marital Status]]=tbl_Data[[#Headers],[Married]],tbl_Data[[#This Row],[Amt_Wines]],"")</f>
        <v>407</v>
      </c>
      <c r="AT429" s="3" t="str">
        <f>IF(tbl_Data[[#This Row],[Marital Status]]=tbl_Data[[#Headers],[Widow]],tbl_Data[[#This Row],[Amt_Wines]],"")</f>
        <v/>
      </c>
      <c r="AU429" s="3" t="str">
        <f>IF(tbl_Data[[#This Row],[Marital Status]]=tbl_Data[[#Headers],[Divorced]],tbl_Data[[#This Row],[Amt_Wines]],"")</f>
        <v/>
      </c>
    </row>
    <row r="430" spans="1:47" x14ac:dyDescent="0.45">
      <c r="A430" t="s">
        <v>733</v>
      </c>
      <c r="B430" s="3">
        <v>67381</v>
      </c>
      <c r="C430">
        <v>0</v>
      </c>
      <c r="D430">
        <v>1</v>
      </c>
      <c r="E430">
        <f t="shared" si="6"/>
        <v>1</v>
      </c>
      <c r="F430">
        <v>67</v>
      </c>
      <c r="G430" s="3">
        <v>815</v>
      </c>
      <c r="H430" s="3">
        <v>8</v>
      </c>
      <c r="I430" s="3">
        <v>53</v>
      </c>
      <c r="J430" s="3">
        <v>11</v>
      </c>
      <c r="K430" s="3">
        <v>0</v>
      </c>
      <c r="L430" s="3">
        <v>70</v>
      </c>
      <c r="M430">
        <v>4</v>
      </c>
      <c r="N430">
        <v>2</v>
      </c>
      <c r="O430">
        <v>2</v>
      </c>
      <c r="P430">
        <v>9</v>
      </c>
      <c r="Q430">
        <v>7</v>
      </c>
      <c r="R430">
        <v>0</v>
      </c>
      <c r="S430">
        <v>1</v>
      </c>
      <c r="T430">
        <v>0</v>
      </c>
      <c r="U430">
        <v>0</v>
      </c>
      <c r="V430">
        <v>0</v>
      </c>
      <c r="W430">
        <v>0</v>
      </c>
      <c r="X430">
        <v>3</v>
      </c>
      <c r="Y430">
        <v>11</v>
      </c>
      <c r="Z430">
        <v>0</v>
      </c>
      <c r="AA430">
        <v>69</v>
      </c>
      <c r="AB430">
        <v>2689</v>
      </c>
      <c r="AC430">
        <v>0</v>
      </c>
      <c r="AD430">
        <v>1</v>
      </c>
      <c r="AE430">
        <v>0</v>
      </c>
      <c r="AF430">
        <v>0</v>
      </c>
      <c r="AG430">
        <v>0</v>
      </c>
      <c r="AH430">
        <v>0</v>
      </c>
      <c r="AI430">
        <v>0</v>
      </c>
      <c r="AJ430">
        <v>0</v>
      </c>
      <c r="AK430">
        <v>1</v>
      </c>
      <c r="AL430">
        <v>0</v>
      </c>
      <c r="AM430" s="3">
        <f>SUM(tbl_Data[[#This Row],[Amt_Wines]:[Amt_GoldProds]])</f>
        <v>957</v>
      </c>
      <c r="AN430" s="3">
        <v>817</v>
      </c>
      <c r="AO430">
        <v>1</v>
      </c>
      <c r="AP430" t="str" cm="1">
        <f t="array" ref="AP430">_xlfn.IFS(tbl_Data[[#This Row],[marital_Divorced]]=1,"Divorced",tbl_Data[[#This Row],[marital_Married]]=1,"Married",tbl_Data[[#This Row],[marital_Single]]=1,"Single",tbl_Data[[#This Row],[marital_Together]]=1,"Together",tbl_Data[[#This Row],[marital_Widow]]=1,"Widowed")</f>
        <v>Married</v>
      </c>
      <c r="AQ430" s="3" t="str">
        <f>IF(tbl_Data[[#This Row],[Marital Status]]=tbl_Data[[#Headers],[Single]],tbl_Data[[#This Row],[Amt_Wines]],"")</f>
        <v/>
      </c>
      <c r="AR430" s="3" t="str">
        <f>IF(tbl_Data[[#This Row],[Marital Status]]=tbl_Data[[#Headers],[Together]],tbl_Data[[#This Row],[Amt_Wines]],"")</f>
        <v/>
      </c>
      <c r="AS430" s="3">
        <f>IF(tbl_Data[[#This Row],[Marital Status]]=tbl_Data[[#Headers],[Married]],tbl_Data[[#This Row],[Amt_Wines]],"")</f>
        <v>815</v>
      </c>
      <c r="AT430" s="3" t="str">
        <f>IF(tbl_Data[[#This Row],[Marital Status]]=tbl_Data[[#Headers],[Widow]],tbl_Data[[#This Row],[Amt_Wines]],"")</f>
        <v/>
      </c>
      <c r="AU430" s="3" t="str">
        <f>IF(tbl_Data[[#This Row],[Marital Status]]=tbl_Data[[#Headers],[Divorced]],tbl_Data[[#This Row],[Amt_Wines]],"")</f>
        <v/>
      </c>
    </row>
    <row r="431" spans="1:47" x14ac:dyDescent="0.45">
      <c r="A431" t="s">
        <v>740</v>
      </c>
      <c r="B431" s="3">
        <v>65665</v>
      </c>
      <c r="C431">
        <v>0</v>
      </c>
      <c r="D431">
        <v>1</v>
      </c>
      <c r="E431">
        <f t="shared" si="6"/>
        <v>1</v>
      </c>
      <c r="F431">
        <v>77</v>
      </c>
      <c r="G431" s="3">
        <v>225</v>
      </c>
      <c r="H431" s="3">
        <v>162</v>
      </c>
      <c r="I431" s="3">
        <v>387</v>
      </c>
      <c r="J431" s="3">
        <v>106</v>
      </c>
      <c r="K431" s="3">
        <v>36</v>
      </c>
      <c r="L431" s="3">
        <v>29</v>
      </c>
      <c r="M431">
        <v>1</v>
      </c>
      <c r="N431">
        <v>5</v>
      </c>
      <c r="O431">
        <v>10</v>
      </c>
      <c r="P431">
        <v>8</v>
      </c>
      <c r="Q431">
        <v>3</v>
      </c>
      <c r="R431">
        <v>0</v>
      </c>
      <c r="S431">
        <v>0</v>
      </c>
      <c r="T431">
        <v>0</v>
      </c>
      <c r="U431">
        <v>0</v>
      </c>
      <c r="V431">
        <v>0</v>
      </c>
      <c r="W431">
        <v>0</v>
      </c>
      <c r="X431">
        <v>3</v>
      </c>
      <c r="Y431">
        <v>11</v>
      </c>
      <c r="Z431">
        <v>0</v>
      </c>
      <c r="AA431">
        <v>44</v>
      </c>
      <c r="AB431">
        <v>2368</v>
      </c>
      <c r="AC431">
        <v>0</v>
      </c>
      <c r="AD431">
        <v>1</v>
      </c>
      <c r="AE431">
        <v>0</v>
      </c>
      <c r="AF431">
        <v>0</v>
      </c>
      <c r="AG431">
        <v>0</v>
      </c>
      <c r="AH431">
        <v>0</v>
      </c>
      <c r="AI431">
        <v>0</v>
      </c>
      <c r="AJ431">
        <v>1</v>
      </c>
      <c r="AK431">
        <v>0</v>
      </c>
      <c r="AL431">
        <v>0</v>
      </c>
      <c r="AM431" s="3">
        <f>SUM(tbl_Data[[#This Row],[Amt_Wines]:[Amt_GoldProds]])</f>
        <v>945</v>
      </c>
      <c r="AN431" s="3">
        <v>887</v>
      </c>
      <c r="AO431">
        <v>0</v>
      </c>
      <c r="AP431" t="str" cm="1">
        <f t="array" ref="AP431">_xlfn.IFS(tbl_Data[[#This Row],[marital_Divorced]]=1,"Divorced",tbl_Data[[#This Row],[marital_Married]]=1,"Married",tbl_Data[[#This Row],[marital_Single]]=1,"Single",tbl_Data[[#This Row],[marital_Together]]=1,"Together",tbl_Data[[#This Row],[marital_Widow]]=1,"Widowed")</f>
        <v>Married</v>
      </c>
      <c r="AQ431" s="3" t="str">
        <f>IF(tbl_Data[[#This Row],[Marital Status]]=tbl_Data[[#Headers],[Single]],tbl_Data[[#This Row],[Amt_Wines]],"")</f>
        <v/>
      </c>
      <c r="AR431" s="3" t="str">
        <f>IF(tbl_Data[[#This Row],[Marital Status]]=tbl_Data[[#Headers],[Together]],tbl_Data[[#This Row],[Amt_Wines]],"")</f>
        <v/>
      </c>
      <c r="AS431" s="3">
        <f>IF(tbl_Data[[#This Row],[Marital Status]]=tbl_Data[[#Headers],[Married]],tbl_Data[[#This Row],[Amt_Wines]],"")</f>
        <v>225</v>
      </c>
      <c r="AT431" s="3" t="str">
        <f>IF(tbl_Data[[#This Row],[Marital Status]]=tbl_Data[[#Headers],[Widow]],tbl_Data[[#This Row],[Amt_Wines]],"")</f>
        <v/>
      </c>
      <c r="AU431" s="3" t="str">
        <f>IF(tbl_Data[[#This Row],[Marital Status]]=tbl_Data[[#Headers],[Divorced]],tbl_Data[[#This Row],[Amt_Wines]],"")</f>
        <v/>
      </c>
    </row>
    <row r="432" spans="1:47" x14ac:dyDescent="0.45">
      <c r="A432" t="s">
        <v>741</v>
      </c>
      <c r="B432" s="3">
        <v>78931</v>
      </c>
      <c r="C432">
        <v>0</v>
      </c>
      <c r="D432">
        <v>0</v>
      </c>
      <c r="E432">
        <f t="shared" si="6"/>
        <v>0</v>
      </c>
      <c r="F432">
        <v>19</v>
      </c>
      <c r="G432" s="3">
        <v>331</v>
      </c>
      <c r="H432" s="3">
        <v>197</v>
      </c>
      <c r="I432" s="3">
        <v>170</v>
      </c>
      <c r="J432" s="3">
        <v>58</v>
      </c>
      <c r="K432" s="3">
        <v>152</v>
      </c>
      <c r="L432" s="3">
        <v>35</v>
      </c>
      <c r="M432">
        <v>1</v>
      </c>
      <c r="N432">
        <v>2</v>
      </c>
      <c r="O432">
        <v>8</v>
      </c>
      <c r="P432">
        <v>13</v>
      </c>
      <c r="Q432">
        <v>1</v>
      </c>
      <c r="R432">
        <v>0</v>
      </c>
      <c r="S432">
        <v>0</v>
      </c>
      <c r="T432">
        <v>0</v>
      </c>
      <c r="U432">
        <v>0</v>
      </c>
      <c r="V432">
        <v>0</v>
      </c>
      <c r="W432">
        <v>0</v>
      </c>
      <c r="X432">
        <v>3</v>
      </c>
      <c r="Y432">
        <v>11</v>
      </c>
      <c r="Z432">
        <v>0</v>
      </c>
      <c r="AA432">
        <v>49</v>
      </c>
      <c r="AB432">
        <v>2406</v>
      </c>
      <c r="AC432">
        <v>0</v>
      </c>
      <c r="AD432">
        <v>1</v>
      </c>
      <c r="AE432">
        <v>0</v>
      </c>
      <c r="AF432">
        <v>0</v>
      </c>
      <c r="AG432">
        <v>0</v>
      </c>
      <c r="AH432">
        <v>0</v>
      </c>
      <c r="AI432">
        <v>0</v>
      </c>
      <c r="AJ432">
        <v>0</v>
      </c>
      <c r="AK432">
        <v>0</v>
      </c>
      <c r="AL432">
        <v>1</v>
      </c>
      <c r="AM432" s="3">
        <f>SUM(tbl_Data[[#This Row],[Amt_Wines]:[Amt_GoldProds]])</f>
        <v>943</v>
      </c>
      <c r="AN432" s="3">
        <v>873</v>
      </c>
      <c r="AO432">
        <v>0</v>
      </c>
      <c r="AP432" t="str" cm="1">
        <f t="array" ref="AP432">_xlfn.IFS(tbl_Data[[#This Row],[marital_Divorced]]=1,"Divorced",tbl_Data[[#This Row],[marital_Married]]=1,"Married",tbl_Data[[#This Row],[marital_Single]]=1,"Single",tbl_Data[[#This Row],[marital_Together]]=1,"Together",tbl_Data[[#This Row],[marital_Widow]]=1,"Widowed")</f>
        <v>Married</v>
      </c>
      <c r="AQ432" s="3" t="str">
        <f>IF(tbl_Data[[#This Row],[Marital Status]]=tbl_Data[[#Headers],[Single]],tbl_Data[[#This Row],[Amt_Wines]],"")</f>
        <v/>
      </c>
      <c r="AR432" s="3" t="str">
        <f>IF(tbl_Data[[#This Row],[Marital Status]]=tbl_Data[[#Headers],[Together]],tbl_Data[[#This Row],[Amt_Wines]],"")</f>
        <v/>
      </c>
      <c r="AS432" s="3">
        <f>IF(tbl_Data[[#This Row],[Marital Status]]=tbl_Data[[#Headers],[Married]],tbl_Data[[#This Row],[Amt_Wines]],"")</f>
        <v>331</v>
      </c>
      <c r="AT432" s="3" t="str">
        <f>IF(tbl_Data[[#This Row],[Marital Status]]=tbl_Data[[#Headers],[Widow]],tbl_Data[[#This Row],[Amt_Wines]],"")</f>
        <v/>
      </c>
      <c r="AU432" s="3" t="str">
        <f>IF(tbl_Data[[#This Row],[Marital Status]]=tbl_Data[[#Headers],[Divorced]],tbl_Data[[#This Row],[Amt_Wines]],"")</f>
        <v/>
      </c>
    </row>
    <row r="433" spans="1:47" x14ac:dyDescent="0.45">
      <c r="A433" t="s">
        <v>747</v>
      </c>
      <c r="B433" s="3">
        <v>56775</v>
      </c>
      <c r="C433">
        <v>0</v>
      </c>
      <c r="D433">
        <v>1</v>
      </c>
      <c r="E433">
        <f t="shared" si="6"/>
        <v>1</v>
      </c>
      <c r="F433">
        <v>62</v>
      </c>
      <c r="G433" s="3">
        <v>614</v>
      </c>
      <c r="H433" s="3">
        <v>35</v>
      </c>
      <c r="I433" s="3">
        <v>160</v>
      </c>
      <c r="J433" s="3">
        <v>58</v>
      </c>
      <c r="K433" s="3">
        <v>35</v>
      </c>
      <c r="L433" s="3">
        <v>35</v>
      </c>
      <c r="M433">
        <v>2</v>
      </c>
      <c r="N433">
        <v>5</v>
      </c>
      <c r="O433">
        <v>8</v>
      </c>
      <c r="P433">
        <v>10</v>
      </c>
      <c r="Q433">
        <v>5</v>
      </c>
      <c r="R433">
        <v>0</v>
      </c>
      <c r="S433">
        <v>0</v>
      </c>
      <c r="T433">
        <v>0</v>
      </c>
      <c r="U433">
        <v>0</v>
      </c>
      <c r="V433">
        <v>0</v>
      </c>
      <c r="W433">
        <v>0</v>
      </c>
      <c r="X433">
        <v>3</v>
      </c>
      <c r="Y433">
        <v>11</v>
      </c>
      <c r="Z433">
        <v>0</v>
      </c>
      <c r="AA433">
        <v>41</v>
      </c>
      <c r="AB433">
        <v>2702</v>
      </c>
      <c r="AC433">
        <v>0</v>
      </c>
      <c r="AD433">
        <v>1</v>
      </c>
      <c r="AE433">
        <v>0</v>
      </c>
      <c r="AF433">
        <v>0</v>
      </c>
      <c r="AG433">
        <v>0</v>
      </c>
      <c r="AH433">
        <v>0</v>
      </c>
      <c r="AI433">
        <v>0</v>
      </c>
      <c r="AJ433">
        <v>1</v>
      </c>
      <c r="AK433">
        <v>0</v>
      </c>
      <c r="AL433">
        <v>0</v>
      </c>
      <c r="AM433" s="3">
        <f>SUM(tbl_Data[[#This Row],[Amt_Wines]:[Amt_GoldProds]])</f>
        <v>937</v>
      </c>
      <c r="AN433" s="3">
        <v>867</v>
      </c>
      <c r="AO433">
        <v>0</v>
      </c>
      <c r="AP433" t="str" cm="1">
        <f t="array" ref="AP433">_xlfn.IFS(tbl_Data[[#This Row],[marital_Divorced]]=1,"Divorced",tbl_Data[[#This Row],[marital_Married]]=1,"Married",tbl_Data[[#This Row],[marital_Single]]=1,"Single",tbl_Data[[#This Row],[marital_Together]]=1,"Together",tbl_Data[[#This Row],[marital_Widow]]=1,"Widowed")</f>
        <v>Married</v>
      </c>
      <c r="AQ433" s="3" t="str">
        <f>IF(tbl_Data[[#This Row],[Marital Status]]=tbl_Data[[#Headers],[Single]],tbl_Data[[#This Row],[Amt_Wines]],"")</f>
        <v/>
      </c>
      <c r="AR433" s="3" t="str">
        <f>IF(tbl_Data[[#This Row],[Marital Status]]=tbl_Data[[#Headers],[Together]],tbl_Data[[#This Row],[Amt_Wines]],"")</f>
        <v/>
      </c>
      <c r="AS433" s="3">
        <f>IF(tbl_Data[[#This Row],[Marital Status]]=tbl_Data[[#Headers],[Married]],tbl_Data[[#This Row],[Amt_Wines]],"")</f>
        <v>614</v>
      </c>
      <c r="AT433" s="3" t="str">
        <f>IF(tbl_Data[[#This Row],[Marital Status]]=tbl_Data[[#Headers],[Widow]],tbl_Data[[#This Row],[Amt_Wines]],"")</f>
        <v/>
      </c>
      <c r="AU433" s="3" t="str">
        <f>IF(tbl_Data[[#This Row],[Marital Status]]=tbl_Data[[#Headers],[Divorced]],tbl_Data[[#This Row],[Amt_Wines]],"")</f>
        <v/>
      </c>
    </row>
    <row r="434" spans="1:47" x14ac:dyDescent="0.45">
      <c r="A434" t="s">
        <v>748</v>
      </c>
      <c r="B434" s="3">
        <v>52845</v>
      </c>
      <c r="C434">
        <v>1</v>
      </c>
      <c r="D434">
        <v>0</v>
      </c>
      <c r="E434">
        <f t="shared" si="6"/>
        <v>1</v>
      </c>
      <c r="F434">
        <v>7</v>
      </c>
      <c r="G434" s="3">
        <v>384</v>
      </c>
      <c r="H434" s="3">
        <v>25</v>
      </c>
      <c r="I434" s="3">
        <v>292</v>
      </c>
      <c r="J434" s="3">
        <v>130</v>
      </c>
      <c r="K434" s="3">
        <v>41</v>
      </c>
      <c r="L434" s="3">
        <v>64</v>
      </c>
      <c r="M434">
        <v>3</v>
      </c>
      <c r="N434">
        <v>8</v>
      </c>
      <c r="O434">
        <v>8</v>
      </c>
      <c r="P434">
        <v>6</v>
      </c>
      <c r="Q434">
        <v>6</v>
      </c>
      <c r="R434">
        <v>1</v>
      </c>
      <c r="S434">
        <v>0</v>
      </c>
      <c r="T434">
        <v>0</v>
      </c>
      <c r="U434">
        <v>0</v>
      </c>
      <c r="V434">
        <v>0</v>
      </c>
      <c r="W434">
        <v>0</v>
      </c>
      <c r="X434">
        <v>3</v>
      </c>
      <c r="Y434">
        <v>11</v>
      </c>
      <c r="Z434">
        <v>0</v>
      </c>
      <c r="AA434">
        <v>47</v>
      </c>
      <c r="AB434">
        <v>2479</v>
      </c>
      <c r="AC434">
        <v>0</v>
      </c>
      <c r="AD434">
        <v>1</v>
      </c>
      <c r="AE434">
        <v>0</v>
      </c>
      <c r="AF434">
        <v>0</v>
      </c>
      <c r="AG434">
        <v>0</v>
      </c>
      <c r="AH434">
        <v>0</v>
      </c>
      <c r="AI434">
        <v>0</v>
      </c>
      <c r="AJ434">
        <v>1</v>
      </c>
      <c r="AK434">
        <v>0</v>
      </c>
      <c r="AL434">
        <v>0</v>
      </c>
      <c r="AM434" s="3">
        <f>SUM(tbl_Data[[#This Row],[Amt_Wines]:[Amt_GoldProds]])</f>
        <v>936</v>
      </c>
      <c r="AN434" s="3">
        <v>808</v>
      </c>
      <c r="AO434">
        <v>1</v>
      </c>
      <c r="AP434" t="str" cm="1">
        <f t="array" ref="AP434">_xlfn.IFS(tbl_Data[[#This Row],[marital_Divorced]]=1,"Divorced",tbl_Data[[#This Row],[marital_Married]]=1,"Married",tbl_Data[[#This Row],[marital_Single]]=1,"Single",tbl_Data[[#This Row],[marital_Together]]=1,"Together",tbl_Data[[#This Row],[marital_Widow]]=1,"Widowed")</f>
        <v>Married</v>
      </c>
      <c r="AQ434" s="3" t="str">
        <f>IF(tbl_Data[[#This Row],[Marital Status]]=tbl_Data[[#Headers],[Single]],tbl_Data[[#This Row],[Amt_Wines]],"")</f>
        <v/>
      </c>
      <c r="AR434" s="3" t="str">
        <f>IF(tbl_Data[[#This Row],[Marital Status]]=tbl_Data[[#Headers],[Together]],tbl_Data[[#This Row],[Amt_Wines]],"")</f>
        <v/>
      </c>
      <c r="AS434" s="3">
        <f>IF(tbl_Data[[#This Row],[Marital Status]]=tbl_Data[[#Headers],[Married]],tbl_Data[[#This Row],[Amt_Wines]],"")</f>
        <v>384</v>
      </c>
      <c r="AT434" s="3" t="str">
        <f>IF(tbl_Data[[#This Row],[Marital Status]]=tbl_Data[[#Headers],[Widow]],tbl_Data[[#This Row],[Amt_Wines]],"")</f>
        <v/>
      </c>
      <c r="AU434" s="3" t="str">
        <f>IF(tbl_Data[[#This Row],[Marital Status]]=tbl_Data[[#Headers],[Divorced]],tbl_Data[[#This Row],[Amt_Wines]],"")</f>
        <v/>
      </c>
    </row>
    <row r="435" spans="1:47" x14ac:dyDescent="0.45">
      <c r="A435" t="s">
        <v>752</v>
      </c>
      <c r="B435" s="3">
        <v>54693</v>
      </c>
      <c r="C435">
        <v>0</v>
      </c>
      <c r="D435">
        <v>1</v>
      </c>
      <c r="E435">
        <f t="shared" si="6"/>
        <v>1</v>
      </c>
      <c r="F435">
        <v>72</v>
      </c>
      <c r="G435" s="3">
        <v>686</v>
      </c>
      <c r="H435" s="3">
        <v>17</v>
      </c>
      <c r="I435" s="3">
        <v>142</v>
      </c>
      <c r="J435" s="3">
        <v>23</v>
      </c>
      <c r="K435" s="3">
        <v>26</v>
      </c>
      <c r="L435" s="3">
        <v>35</v>
      </c>
      <c r="M435">
        <v>8</v>
      </c>
      <c r="N435">
        <v>6</v>
      </c>
      <c r="O435">
        <v>4</v>
      </c>
      <c r="P435">
        <v>13</v>
      </c>
      <c r="Q435">
        <v>6</v>
      </c>
      <c r="R435">
        <v>0</v>
      </c>
      <c r="S435">
        <v>0</v>
      </c>
      <c r="T435">
        <v>0</v>
      </c>
      <c r="U435">
        <v>0</v>
      </c>
      <c r="V435">
        <v>0</v>
      </c>
      <c r="W435">
        <v>0</v>
      </c>
      <c r="X435">
        <v>3</v>
      </c>
      <c r="Y435">
        <v>11</v>
      </c>
      <c r="Z435">
        <v>0</v>
      </c>
      <c r="AA435">
        <v>58</v>
      </c>
      <c r="AB435">
        <v>2656</v>
      </c>
      <c r="AC435">
        <v>0</v>
      </c>
      <c r="AD435">
        <v>1</v>
      </c>
      <c r="AE435">
        <v>0</v>
      </c>
      <c r="AF435">
        <v>0</v>
      </c>
      <c r="AG435">
        <v>0</v>
      </c>
      <c r="AH435">
        <v>0</v>
      </c>
      <c r="AI435">
        <v>0</v>
      </c>
      <c r="AJ435">
        <v>0</v>
      </c>
      <c r="AK435">
        <v>0</v>
      </c>
      <c r="AL435">
        <v>1</v>
      </c>
      <c r="AM435" s="3">
        <f>SUM(tbl_Data[[#This Row],[Amt_Wines]:[Amt_GoldProds]])</f>
        <v>929</v>
      </c>
      <c r="AN435" s="3">
        <v>859</v>
      </c>
      <c r="AO435">
        <v>0</v>
      </c>
      <c r="AP435" t="str" cm="1">
        <f t="array" ref="AP435">_xlfn.IFS(tbl_Data[[#This Row],[marital_Divorced]]=1,"Divorced",tbl_Data[[#This Row],[marital_Married]]=1,"Married",tbl_Data[[#This Row],[marital_Single]]=1,"Single",tbl_Data[[#This Row],[marital_Together]]=1,"Together",tbl_Data[[#This Row],[marital_Widow]]=1,"Widowed")</f>
        <v>Married</v>
      </c>
      <c r="AQ435" s="3" t="str">
        <f>IF(tbl_Data[[#This Row],[Marital Status]]=tbl_Data[[#Headers],[Single]],tbl_Data[[#This Row],[Amt_Wines]],"")</f>
        <v/>
      </c>
      <c r="AR435" s="3" t="str">
        <f>IF(tbl_Data[[#This Row],[Marital Status]]=tbl_Data[[#Headers],[Together]],tbl_Data[[#This Row],[Amt_Wines]],"")</f>
        <v/>
      </c>
      <c r="AS435" s="3">
        <f>IF(tbl_Data[[#This Row],[Marital Status]]=tbl_Data[[#Headers],[Married]],tbl_Data[[#This Row],[Amt_Wines]],"")</f>
        <v>686</v>
      </c>
      <c r="AT435" s="3" t="str">
        <f>IF(tbl_Data[[#This Row],[Marital Status]]=tbl_Data[[#Headers],[Widow]],tbl_Data[[#This Row],[Amt_Wines]],"")</f>
        <v/>
      </c>
      <c r="AU435" s="3" t="str">
        <f>IF(tbl_Data[[#This Row],[Marital Status]]=tbl_Data[[#Headers],[Divorced]],tbl_Data[[#This Row],[Amt_Wines]],"")</f>
        <v/>
      </c>
    </row>
    <row r="436" spans="1:47" x14ac:dyDescent="0.45">
      <c r="A436" t="s">
        <v>753</v>
      </c>
      <c r="B436" s="3">
        <v>63206</v>
      </c>
      <c r="C436">
        <v>0</v>
      </c>
      <c r="D436">
        <v>0</v>
      </c>
      <c r="E436">
        <f t="shared" si="6"/>
        <v>0</v>
      </c>
      <c r="F436">
        <v>65</v>
      </c>
      <c r="G436" s="3">
        <v>750</v>
      </c>
      <c r="H436" s="3">
        <v>8</v>
      </c>
      <c r="I436" s="3">
        <v>125</v>
      </c>
      <c r="J436" s="3">
        <v>11</v>
      </c>
      <c r="K436" s="3">
        <v>8</v>
      </c>
      <c r="L436" s="3">
        <v>26</v>
      </c>
      <c r="M436">
        <v>1</v>
      </c>
      <c r="N436">
        <v>4</v>
      </c>
      <c r="O436">
        <v>3</v>
      </c>
      <c r="P436">
        <v>6</v>
      </c>
      <c r="Q436">
        <v>2</v>
      </c>
      <c r="R436">
        <v>0</v>
      </c>
      <c r="S436">
        <v>0</v>
      </c>
      <c r="T436">
        <v>1</v>
      </c>
      <c r="U436">
        <v>0</v>
      </c>
      <c r="V436">
        <v>0</v>
      </c>
      <c r="W436">
        <v>0</v>
      </c>
      <c r="X436">
        <v>3</v>
      </c>
      <c r="Y436">
        <v>11</v>
      </c>
      <c r="Z436">
        <v>0</v>
      </c>
      <c r="AA436">
        <v>46</v>
      </c>
      <c r="AB436">
        <v>2260</v>
      </c>
      <c r="AC436">
        <v>0</v>
      </c>
      <c r="AD436">
        <v>1</v>
      </c>
      <c r="AE436">
        <v>0</v>
      </c>
      <c r="AF436">
        <v>0</v>
      </c>
      <c r="AG436">
        <v>0</v>
      </c>
      <c r="AH436">
        <v>0</v>
      </c>
      <c r="AI436">
        <v>0</v>
      </c>
      <c r="AJ436">
        <v>0</v>
      </c>
      <c r="AK436">
        <v>1</v>
      </c>
      <c r="AL436">
        <v>0</v>
      </c>
      <c r="AM436" s="3">
        <f>SUM(tbl_Data[[#This Row],[Amt_Wines]:[Amt_GoldProds]])</f>
        <v>928</v>
      </c>
      <c r="AN436" s="3">
        <v>876</v>
      </c>
      <c r="AO436">
        <v>1</v>
      </c>
      <c r="AP436" t="str" cm="1">
        <f t="array" ref="AP436">_xlfn.IFS(tbl_Data[[#This Row],[marital_Divorced]]=1,"Divorced",tbl_Data[[#This Row],[marital_Married]]=1,"Married",tbl_Data[[#This Row],[marital_Single]]=1,"Single",tbl_Data[[#This Row],[marital_Together]]=1,"Together",tbl_Data[[#This Row],[marital_Widow]]=1,"Widowed")</f>
        <v>Married</v>
      </c>
      <c r="AQ436" s="3" t="str">
        <f>IF(tbl_Data[[#This Row],[Marital Status]]=tbl_Data[[#Headers],[Single]],tbl_Data[[#This Row],[Amt_Wines]],"")</f>
        <v/>
      </c>
      <c r="AR436" s="3" t="str">
        <f>IF(tbl_Data[[#This Row],[Marital Status]]=tbl_Data[[#Headers],[Together]],tbl_Data[[#This Row],[Amt_Wines]],"")</f>
        <v/>
      </c>
      <c r="AS436" s="3">
        <f>IF(tbl_Data[[#This Row],[Marital Status]]=tbl_Data[[#Headers],[Married]],tbl_Data[[#This Row],[Amt_Wines]],"")</f>
        <v>750</v>
      </c>
      <c r="AT436" s="3" t="str">
        <f>IF(tbl_Data[[#This Row],[Marital Status]]=tbl_Data[[#Headers],[Widow]],tbl_Data[[#This Row],[Amt_Wines]],"")</f>
        <v/>
      </c>
      <c r="AU436" s="3" t="str">
        <f>IF(tbl_Data[[#This Row],[Marital Status]]=tbl_Data[[#Headers],[Divorced]],tbl_Data[[#This Row],[Amt_Wines]],"")</f>
        <v/>
      </c>
    </row>
    <row r="437" spans="1:47" x14ac:dyDescent="0.45">
      <c r="A437" t="s">
        <v>754</v>
      </c>
      <c r="B437" s="3">
        <v>69063</v>
      </c>
      <c r="C437">
        <v>0</v>
      </c>
      <c r="D437">
        <v>1</v>
      </c>
      <c r="E437">
        <f t="shared" si="6"/>
        <v>1</v>
      </c>
      <c r="F437">
        <v>16</v>
      </c>
      <c r="G437" s="3">
        <v>666</v>
      </c>
      <c r="H437" s="3">
        <v>35</v>
      </c>
      <c r="I437" s="3">
        <v>124</v>
      </c>
      <c r="J437" s="3">
        <v>69</v>
      </c>
      <c r="K437" s="3">
        <v>8</v>
      </c>
      <c r="L437" s="3">
        <v>26</v>
      </c>
      <c r="M437">
        <v>1</v>
      </c>
      <c r="N437">
        <v>5</v>
      </c>
      <c r="O437">
        <v>3</v>
      </c>
      <c r="P437">
        <v>5</v>
      </c>
      <c r="Q437">
        <v>3</v>
      </c>
      <c r="R437">
        <v>0</v>
      </c>
      <c r="S437">
        <v>0</v>
      </c>
      <c r="T437">
        <v>0</v>
      </c>
      <c r="U437">
        <v>0</v>
      </c>
      <c r="V437">
        <v>0</v>
      </c>
      <c r="W437">
        <v>0</v>
      </c>
      <c r="X437">
        <v>3</v>
      </c>
      <c r="Y437">
        <v>11</v>
      </c>
      <c r="Z437">
        <v>0</v>
      </c>
      <c r="AA437">
        <v>54</v>
      </c>
      <c r="AB437">
        <v>2758</v>
      </c>
      <c r="AC437">
        <v>0</v>
      </c>
      <c r="AD437">
        <v>1</v>
      </c>
      <c r="AE437">
        <v>0</v>
      </c>
      <c r="AF437">
        <v>0</v>
      </c>
      <c r="AG437">
        <v>0</v>
      </c>
      <c r="AH437">
        <v>0</v>
      </c>
      <c r="AI437">
        <v>0</v>
      </c>
      <c r="AJ437">
        <v>0</v>
      </c>
      <c r="AK437">
        <v>0</v>
      </c>
      <c r="AL437">
        <v>1</v>
      </c>
      <c r="AM437" s="3">
        <f>SUM(tbl_Data[[#This Row],[Amt_Wines]:[Amt_GoldProds]])</f>
        <v>928</v>
      </c>
      <c r="AN437" s="3">
        <v>876</v>
      </c>
      <c r="AO437">
        <v>0</v>
      </c>
      <c r="AP437" t="str" cm="1">
        <f t="array" ref="AP437">_xlfn.IFS(tbl_Data[[#This Row],[marital_Divorced]]=1,"Divorced",tbl_Data[[#This Row],[marital_Married]]=1,"Married",tbl_Data[[#This Row],[marital_Single]]=1,"Single",tbl_Data[[#This Row],[marital_Together]]=1,"Together",tbl_Data[[#This Row],[marital_Widow]]=1,"Widowed")</f>
        <v>Married</v>
      </c>
      <c r="AQ437" s="3" t="str">
        <f>IF(tbl_Data[[#This Row],[Marital Status]]=tbl_Data[[#Headers],[Single]],tbl_Data[[#This Row],[Amt_Wines]],"")</f>
        <v/>
      </c>
      <c r="AR437" s="3" t="str">
        <f>IF(tbl_Data[[#This Row],[Marital Status]]=tbl_Data[[#Headers],[Together]],tbl_Data[[#This Row],[Amt_Wines]],"")</f>
        <v/>
      </c>
      <c r="AS437" s="3">
        <f>IF(tbl_Data[[#This Row],[Marital Status]]=tbl_Data[[#Headers],[Married]],tbl_Data[[#This Row],[Amt_Wines]],"")</f>
        <v>666</v>
      </c>
      <c r="AT437" s="3" t="str">
        <f>IF(tbl_Data[[#This Row],[Marital Status]]=tbl_Data[[#Headers],[Widow]],tbl_Data[[#This Row],[Amt_Wines]],"")</f>
        <v/>
      </c>
      <c r="AU437" s="3" t="str">
        <f>IF(tbl_Data[[#This Row],[Marital Status]]=tbl_Data[[#Headers],[Divorced]],tbl_Data[[#This Row],[Amt_Wines]],"")</f>
        <v/>
      </c>
    </row>
    <row r="438" spans="1:47" x14ac:dyDescent="0.45">
      <c r="A438" t="s">
        <v>755</v>
      </c>
      <c r="B438" s="3">
        <v>81320</v>
      </c>
      <c r="C438">
        <v>0</v>
      </c>
      <c r="D438">
        <v>0</v>
      </c>
      <c r="E438">
        <f t="shared" si="6"/>
        <v>0</v>
      </c>
      <c r="F438">
        <v>61</v>
      </c>
      <c r="G438" s="3">
        <v>183</v>
      </c>
      <c r="H438" s="3">
        <v>33</v>
      </c>
      <c r="I438" s="3">
        <v>493</v>
      </c>
      <c r="J438" s="3">
        <v>59</v>
      </c>
      <c r="K438" s="3">
        <v>103</v>
      </c>
      <c r="L438" s="3">
        <v>57</v>
      </c>
      <c r="M438">
        <v>1</v>
      </c>
      <c r="N438">
        <v>4</v>
      </c>
      <c r="O438">
        <v>3</v>
      </c>
      <c r="P438">
        <v>10</v>
      </c>
      <c r="Q438">
        <v>2</v>
      </c>
      <c r="R438">
        <v>0</v>
      </c>
      <c r="S438">
        <v>0</v>
      </c>
      <c r="T438">
        <v>0</v>
      </c>
      <c r="U438">
        <v>0</v>
      </c>
      <c r="V438">
        <v>0</v>
      </c>
      <c r="W438">
        <v>0</v>
      </c>
      <c r="X438">
        <v>3</v>
      </c>
      <c r="Y438">
        <v>11</v>
      </c>
      <c r="Z438">
        <v>0</v>
      </c>
      <c r="AA438">
        <v>62</v>
      </c>
      <c r="AB438">
        <v>2667</v>
      </c>
      <c r="AC438">
        <v>0</v>
      </c>
      <c r="AD438">
        <v>1</v>
      </c>
      <c r="AE438">
        <v>0</v>
      </c>
      <c r="AF438">
        <v>0</v>
      </c>
      <c r="AG438">
        <v>0</v>
      </c>
      <c r="AH438">
        <v>0</v>
      </c>
      <c r="AI438">
        <v>0</v>
      </c>
      <c r="AJ438">
        <v>1</v>
      </c>
      <c r="AK438">
        <v>0</v>
      </c>
      <c r="AL438">
        <v>0</v>
      </c>
      <c r="AM438" s="3">
        <f>SUM(tbl_Data[[#This Row],[Amt_Wines]:[Amt_GoldProds]])</f>
        <v>928</v>
      </c>
      <c r="AN438" s="3">
        <v>814</v>
      </c>
      <c r="AO438">
        <v>0</v>
      </c>
      <c r="AP438" t="str" cm="1">
        <f t="array" ref="AP438">_xlfn.IFS(tbl_Data[[#This Row],[marital_Divorced]]=1,"Divorced",tbl_Data[[#This Row],[marital_Married]]=1,"Married",tbl_Data[[#This Row],[marital_Single]]=1,"Single",tbl_Data[[#This Row],[marital_Together]]=1,"Together",tbl_Data[[#This Row],[marital_Widow]]=1,"Widowed")</f>
        <v>Married</v>
      </c>
      <c r="AQ438" s="3" t="str">
        <f>IF(tbl_Data[[#This Row],[Marital Status]]=tbl_Data[[#Headers],[Single]],tbl_Data[[#This Row],[Amt_Wines]],"")</f>
        <v/>
      </c>
      <c r="AR438" s="3" t="str">
        <f>IF(tbl_Data[[#This Row],[Marital Status]]=tbl_Data[[#Headers],[Together]],tbl_Data[[#This Row],[Amt_Wines]],"")</f>
        <v/>
      </c>
      <c r="AS438" s="3">
        <f>IF(tbl_Data[[#This Row],[Marital Status]]=tbl_Data[[#Headers],[Married]],tbl_Data[[#This Row],[Amt_Wines]],"")</f>
        <v>183</v>
      </c>
      <c r="AT438" s="3" t="str">
        <f>IF(tbl_Data[[#This Row],[Marital Status]]=tbl_Data[[#Headers],[Widow]],tbl_Data[[#This Row],[Amt_Wines]],"")</f>
        <v/>
      </c>
      <c r="AU438" s="3" t="str">
        <f>IF(tbl_Data[[#This Row],[Marital Status]]=tbl_Data[[#Headers],[Divorced]],tbl_Data[[#This Row],[Amt_Wines]],"")</f>
        <v/>
      </c>
    </row>
    <row r="439" spans="1:47" x14ac:dyDescent="0.45">
      <c r="A439" t="s">
        <v>757</v>
      </c>
      <c r="B439" s="3">
        <v>83715</v>
      </c>
      <c r="C439">
        <v>0</v>
      </c>
      <c r="D439">
        <v>0</v>
      </c>
      <c r="E439">
        <f t="shared" si="6"/>
        <v>0</v>
      </c>
      <c r="F439">
        <v>2</v>
      </c>
      <c r="G439" s="3">
        <v>318</v>
      </c>
      <c r="H439" s="3">
        <v>8</v>
      </c>
      <c r="I439" s="3">
        <v>407</v>
      </c>
      <c r="J439" s="3">
        <v>150</v>
      </c>
      <c r="K439" s="3">
        <v>35</v>
      </c>
      <c r="L439" s="3">
        <v>8</v>
      </c>
      <c r="M439">
        <v>1</v>
      </c>
      <c r="N439">
        <v>2</v>
      </c>
      <c r="O439">
        <v>8</v>
      </c>
      <c r="P439">
        <v>13</v>
      </c>
      <c r="Q439">
        <v>0</v>
      </c>
      <c r="R439">
        <v>0</v>
      </c>
      <c r="S439">
        <v>0</v>
      </c>
      <c r="T439">
        <v>0</v>
      </c>
      <c r="U439">
        <v>0</v>
      </c>
      <c r="V439">
        <v>0</v>
      </c>
      <c r="W439">
        <v>0</v>
      </c>
      <c r="X439">
        <v>3</v>
      </c>
      <c r="Y439">
        <v>11</v>
      </c>
      <c r="Z439">
        <v>0</v>
      </c>
      <c r="AA439">
        <v>58</v>
      </c>
      <c r="AB439">
        <v>2305</v>
      </c>
      <c r="AC439">
        <v>0</v>
      </c>
      <c r="AD439">
        <v>1</v>
      </c>
      <c r="AE439">
        <v>0</v>
      </c>
      <c r="AF439">
        <v>0</v>
      </c>
      <c r="AG439">
        <v>0</v>
      </c>
      <c r="AH439">
        <v>0</v>
      </c>
      <c r="AI439">
        <v>0</v>
      </c>
      <c r="AJ439">
        <v>1</v>
      </c>
      <c r="AK439">
        <v>0</v>
      </c>
      <c r="AL439">
        <v>0</v>
      </c>
      <c r="AM439" s="3">
        <f>SUM(tbl_Data[[#This Row],[Amt_Wines]:[Amt_GoldProds]])</f>
        <v>926</v>
      </c>
      <c r="AN439" s="3">
        <v>910</v>
      </c>
      <c r="AO439">
        <v>0</v>
      </c>
      <c r="AP439" t="str" cm="1">
        <f t="array" ref="AP439">_xlfn.IFS(tbl_Data[[#This Row],[marital_Divorced]]=1,"Divorced",tbl_Data[[#This Row],[marital_Married]]=1,"Married",tbl_Data[[#This Row],[marital_Single]]=1,"Single",tbl_Data[[#This Row],[marital_Together]]=1,"Together",tbl_Data[[#This Row],[marital_Widow]]=1,"Widowed")</f>
        <v>Married</v>
      </c>
      <c r="AQ439" s="3" t="str">
        <f>IF(tbl_Data[[#This Row],[Marital Status]]=tbl_Data[[#Headers],[Single]],tbl_Data[[#This Row],[Amt_Wines]],"")</f>
        <v/>
      </c>
      <c r="AR439" s="3" t="str">
        <f>IF(tbl_Data[[#This Row],[Marital Status]]=tbl_Data[[#Headers],[Together]],tbl_Data[[#This Row],[Amt_Wines]],"")</f>
        <v/>
      </c>
      <c r="AS439" s="3">
        <f>IF(tbl_Data[[#This Row],[Marital Status]]=tbl_Data[[#Headers],[Married]],tbl_Data[[#This Row],[Amt_Wines]],"")</f>
        <v>318</v>
      </c>
      <c r="AT439" s="3" t="str">
        <f>IF(tbl_Data[[#This Row],[Marital Status]]=tbl_Data[[#Headers],[Widow]],tbl_Data[[#This Row],[Amt_Wines]],"")</f>
        <v/>
      </c>
      <c r="AU439" s="3" t="str">
        <f>IF(tbl_Data[[#This Row],[Marital Status]]=tbl_Data[[#Headers],[Divorced]],tbl_Data[[#This Row],[Amt_Wines]],"")</f>
        <v/>
      </c>
    </row>
    <row r="440" spans="1:47" x14ac:dyDescent="0.45">
      <c r="A440" t="s">
        <v>762</v>
      </c>
      <c r="B440" s="3">
        <v>53858</v>
      </c>
      <c r="C440">
        <v>0</v>
      </c>
      <c r="D440">
        <v>1</v>
      </c>
      <c r="E440">
        <f t="shared" si="6"/>
        <v>1</v>
      </c>
      <c r="F440">
        <v>50</v>
      </c>
      <c r="G440" s="3">
        <v>407</v>
      </c>
      <c r="H440" s="3">
        <v>53</v>
      </c>
      <c r="I440" s="3">
        <v>221</v>
      </c>
      <c r="J440" s="3">
        <v>58</v>
      </c>
      <c r="K440" s="3">
        <v>150</v>
      </c>
      <c r="L440" s="3">
        <v>26</v>
      </c>
      <c r="M440">
        <v>4</v>
      </c>
      <c r="N440">
        <v>4</v>
      </c>
      <c r="O440">
        <v>3</v>
      </c>
      <c r="P440">
        <v>6</v>
      </c>
      <c r="Q440">
        <v>4</v>
      </c>
      <c r="R440">
        <v>0</v>
      </c>
      <c r="S440">
        <v>0</v>
      </c>
      <c r="T440">
        <v>0</v>
      </c>
      <c r="U440">
        <v>0</v>
      </c>
      <c r="V440">
        <v>0</v>
      </c>
      <c r="W440">
        <v>0</v>
      </c>
      <c r="X440">
        <v>3</v>
      </c>
      <c r="Y440">
        <v>11</v>
      </c>
      <c r="Z440">
        <v>0</v>
      </c>
      <c r="AA440">
        <v>44</v>
      </c>
      <c r="AB440">
        <v>2756</v>
      </c>
      <c r="AC440">
        <v>0</v>
      </c>
      <c r="AD440">
        <v>1</v>
      </c>
      <c r="AE440">
        <v>0</v>
      </c>
      <c r="AF440">
        <v>0</v>
      </c>
      <c r="AG440">
        <v>0</v>
      </c>
      <c r="AH440">
        <v>0</v>
      </c>
      <c r="AI440">
        <v>0</v>
      </c>
      <c r="AJ440">
        <v>1</v>
      </c>
      <c r="AK440">
        <v>0</v>
      </c>
      <c r="AL440">
        <v>0</v>
      </c>
      <c r="AM440" s="3">
        <f>SUM(tbl_Data[[#This Row],[Amt_Wines]:[Amt_GoldProds]])</f>
        <v>915</v>
      </c>
      <c r="AN440" s="3">
        <v>863</v>
      </c>
      <c r="AO440">
        <v>0</v>
      </c>
      <c r="AP440" t="str" cm="1">
        <f t="array" ref="AP440">_xlfn.IFS(tbl_Data[[#This Row],[marital_Divorced]]=1,"Divorced",tbl_Data[[#This Row],[marital_Married]]=1,"Married",tbl_Data[[#This Row],[marital_Single]]=1,"Single",tbl_Data[[#This Row],[marital_Together]]=1,"Together",tbl_Data[[#This Row],[marital_Widow]]=1,"Widowed")</f>
        <v>Married</v>
      </c>
      <c r="AQ440" s="3" t="str">
        <f>IF(tbl_Data[[#This Row],[Marital Status]]=tbl_Data[[#Headers],[Single]],tbl_Data[[#This Row],[Amt_Wines]],"")</f>
        <v/>
      </c>
      <c r="AR440" s="3" t="str">
        <f>IF(tbl_Data[[#This Row],[Marital Status]]=tbl_Data[[#Headers],[Together]],tbl_Data[[#This Row],[Amt_Wines]],"")</f>
        <v/>
      </c>
      <c r="AS440" s="3">
        <f>IF(tbl_Data[[#This Row],[Marital Status]]=tbl_Data[[#Headers],[Married]],tbl_Data[[#This Row],[Amt_Wines]],"")</f>
        <v>407</v>
      </c>
      <c r="AT440" s="3" t="str">
        <f>IF(tbl_Data[[#This Row],[Marital Status]]=tbl_Data[[#Headers],[Widow]],tbl_Data[[#This Row],[Amt_Wines]],"")</f>
        <v/>
      </c>
      <c r="AU440" s="3" t="str">
        <f>IF(tbl_Data[[#This Row],[Marital Status]]=tbl_Data[[#Headers],[Divorced]],tbl_Data[[#This Row],[Amt_Wines]],"")</f>
        <v/>
      </c>
    </row>
    <row r="441" spans="1:47" x14ac:dyDescent="0.45">
      <c r="A441" t="s">
        <v>763</v>
      </c>
      <c r="B441" s="3">
        <v>79734</v>
      </c>
      <c r="C441">
        <v>0</v>
      </c>
      <c r="D441">
        <v>0</v>
      </c>
      <c r="E441">
        <f t="shared" si="6"/>
        <v>0</v>
      </c>
      <c r="F441">
        <v>72</v>
      </c>
      <c r="G441" s="3">
        <v>572</v>
      </c>
      <c r="H441" s="3">
        <v>8</v>
      </c>
      <c r="I441" s="3">
        <v>232</v>
      </c>
      <c r="J441" s="3">
        <v>23</v>
      </c>
      <c r="K441" s="3">
        <v>62</v>
      </c>
      <c r="L441" s="3">
        <v>17</v>
      </c>
      <c r="M441">
        <v>1</v>
      </c>
      <c r="N441">
        <v>4</v>
      </c>
      <c r="O441">
        <v>3</v>
      </c>
      <c r="P441">
        <v>6</v>
      </c>
      <c r="Q441">
        <v>1</v>
      </c>
      <c r="R441">
        <v>0</v>
      </c>
      <c r="S441">
        <v>0</v>
      </c>
      <c r="T441">
        <v>0</v>
      </c>
      <c r="U441">
        <v>1</v>
      </c>
      <c r="V441">
        <v>0</v>
      </c>
      <c r="W441">
        <v>0</v>
      </c>
      <c r="X441">
        <v>3</v>
      </c>
      <c r="Y441">
        <v>11</v>
      </c>
      <c r="Z441">
        <v>0</v>
      </c>
      <c r="AA441">
        <v>51</v>
      </c>
      <c r="AB441">
        <v>2160</v>
      </c>
      <c r="AC441">
        <v>0</v>
      </c>
      <c r="AD441">
        <v>1</v>
      </c>
      <c r="AE441">
        <v>0</v>
      </c>
      <c r="AF441">
        <v>0</v>
      </c>
      <c r="AG441">
        <v>0</v>
      </c>
      <c r="AH441">
        <v>0</v>
      </c>
      <c r="AI441">
        <v>0</v>
      </c>
      <c r="AJ441">
        <v>0</v>
      </c>
      <c r="AK441">
        <v>1</v>
      </c>
      <c r="AL441">
        <v>0</v>
      </c>
      <c r="AM441" s="3">
        <f>SUM(tbl_Data[[#This Row],[Amt_Wines]:[Amt_GoldProds]])</f>
        <v>914</v>
      </c>
      <c r="AN441" s="3">
        <v>880</v>
      </c>
      <c r="AO441">
        <v>1</v>
      </c>
      <c r="AP441" t="str" cm="1">
        <f t="array" ref="AP441">_xlfn.IFS(tbl_Data[[#This Row],[marital_Divorced]]=1,"Divorced",tbl_Data[[#This Row],[marital_Married]]=1,"Married",tbl_Data[[#This Row],[marital_Single]]=1,"Single",tbl_Data[[#This Row],[marital_Together]]=1,"Together",tbl_Data[[#This Row],[marital_Widow]]=1,"Widowed")</f>
        <v>Married</v>
      </c>
      <c r="AQ441" s="3" t="str">
        <f>IF(tbl_Data[[#This Row],[Marital Status]]=tbl_Data[[#Headers],[Single]],tbl_Data[[#This Row],[Amt_Wines]],"")</f>
        <v/>
      </c>
      <c r="AR441" s="3" t="str">
        <f>IF(tbl_Data[[#This Row],[Marital Status]]=tbl_Data[[#Headers],[Together]],tbl_Data[[#This Row],[Amt_Wines]],"")</f>
        <v/>
      </c>
      <c r="AS441" s="3">
        <f>IF(tbl_Data[[#This Row],[Marital Status]]=tbl_Data[[#Headers],[Married]],tbl_Data[[#This Row],[Amt_Wines]],"")</f>
        <v>572</v>
      </c>
      <c r="AT441" s="3" t="str">
        <f>IF(tbl_Data[[#This Row],[Marital Status]]=tbl_Data[[#Headers],[Widow]],tbl_Data[[#This Row],[Amt_Wines]],"")</f>
        <v/>
      </c>
      <c r="AU441" s="3" t="str">
        <f>IF(tbl_Data[[#This Row],[Marital Status]]=tbl_Data[[#Headers],[Divorced]],tbl_Data[[#This Row],[Amt_Wines]],"")</f>
        <v/>
      </c>
    </row>
    <row r="442" spans="1:47" x14ac:dyDescent="0.45">
      <c r="A442" t="s">
        <v>764</v>
      </c>
      <c r="B442" s="3">
        <v>67353</v>
      </c>
      <c r="C442">
        <v>0</v>
      </c>
      <c r="D442">
        <v>1</v>
      </c>
      <c r="E442">
        <f t="shared" si="6"/>
        <v>1</v>
      </c>
      <c r="F442">
        <v>37</v>
      </c>
      <c r="G442" s="3">
        <v>702</v>
      </c>
      <c r="H442" s="3">
        <v>17</v>
      </c>
      <c r="I442" s="3">
        <v>151</v>
      </c>
      <c r="J442" s="3">
        <v>0</v>
      </c>
      <c r="K442" s="3">
        <v>8</v>
      </c>
      <c r="L442" s="3">
        <v>35</v>
      </c>
      <c r="M442">
        <v>5</v>
      </c>
      <c r="N442">
        <v>5</v>
      </c>
      <c r="O442">
        <v>6</v>
      </c>
      <c r="P442">
        <v>12</v>
      </c>
      <c r="Q442">
        <v>2</v>
      </c>
      <c r="R442">
        <v>0</v>
      </c>
      <c r="S442">
        <v>0</v>
      </c>
      <c r="T442">
        <v>0</v>
      </c>
      <c r="U442">
        <v>0</v>
      </c>
      <c r="V442">
        <v>0</v>
      </c>
      <c r="W442">
        <v>0</v>
      </c>
      <c r="X442">
        <v>3</v>
      </c>
      <c r="Y442">
        <v>11</v>
      </c>
      <c r="Z442">
        <v>0</v>
      </c>
      <c r="AA442">
        <v>50</v>
      </c>
      <c r="AB442">
        <v>2339</v>
      </c>
      <c r="AC442">
        <v>0</v>
      </c>
      <c r="AD442">
        <v>1</v>
      </c>
      <c r="AE442">
        <v>0</v>
      </c>
      <c r="AF442">
        <v>0</v>
      </c>
      <c r="AG442">
        <v>0</v>
      </c>
      <c r="AH442">
        <v>0</v>
      </c>
      <c r="AI442">
        <v>0</v>
      </c>
      <c r="AJ442">
        <v>0</v>
      </c>
      <c r="AK442">
        <v>0</v>
      </c>
      <c r="AL442">
        <v>1</v>
      </c>
      <c r="AM442" s="3">
        <f>SUM(tbl_Data[[#This Row],[Amt_Wines]:[Amt_GoldProds]])</f>
        <v>913</v>
      </c>
      <c r="AN442" s="3">
        <v>843</v>
      </c>
      <c r="AO442">
        <v>0</v>
      </c>
      <c r="AP442" t="str" cm="1">
        <f t="array" ref="AP442">_xlfn.IFS(tbl_Data[[#This Row],[marital_Divorced]]=1,"Divorced",tbl_Data[[#This Row],[marital_Married]]=1,"Married",tbl_Data[[#This Row],[marital_Single]]=1,"Single",tbl_Data[[#This Row],[marital_Together]]=1,"Together",tbl_Data[[#This Row],[marital_Widow]]=1,"Widowed")</f>
        <v>Married</v>
      </c>
      <c r="AQ442" s="3" t="str">
        <f>IF(tbl_Data[[#This Row],[Marital Status]]=tbl_Data[[#Headers],[Single]],tbl_Data[[#This Row],[Amt_Wines]],"")</f>
        <v/>
      </c>
      <c r="AR442" s="3" t="str">
        <f>IF(tbl_Data[[#This Row],[Marital Status]]=tbl_Data[[#Headers],[Together]],tbl_Data[[#This Row],[Amt_Wines]],"")</f>
        <v/>
      </c>
      <c r="AS442" s="3">
        <f>IF(tbl_Data[[#This Row],[Marital Status]]=tbl_Data[[#Headers],[Married]],tbl_Data[[#This Row],[Amt_Wines]],"")</f>
        <v>702</v>
      </c>
      <c r="AT442" s="3" t="str">
        <f>IF(tbl_Data[[#This Row],[Marital Status]]=tbl_Data[[#Headers],[Widow]],tbl_Data[[#This Row],[Amt_Wines]],"")</f>
        <v/>
      </c>
      <c r="AU442" s="3" t="str">
        <f>IF(tbl_Data[[#This Row],[Marital Status]]=tbl_Data[[#Headers],[Divorced]],tbl_Data[[#This Row],[Amt_Wines]],"")</f>
        <v/>
      </c>
    </row>
    <row r="443" spans="1:47" x14ac:dyDescent="0.45">
      <c r="A443" t="s">
        <v>765</v>
      </c>
      <c r="B443" s="3">
        <v>52413</v>
      </c>
      <c r="C443">
        <v>0</v>
      </c>
      <c r="D443">
        <v>2</v>
      </c>
      <c r="E443">
        <f t="shared" si="6"/>
        <v>2</v>
      </c>
      <c r="F443">
        <v>56</v>
      </c>
      <c r="G443" s="3">
        <v>295</v>
      </c>
      <c r="H443" s="3">
        <v>106</v>
      </c>
      <c r="I443" s="3">
        <v>271</v>
      </c>
      <c r="J443" s="3">
        <v>75</v>
      </c>
      <c r="K443" s="3">
        <v>98</v>
      </c>
      <c r="L443" s="3">
        <v>65</v>
      </c>
      <c r="M443">
        <v>4</v>
      </c>
      <c r="N443">
        <v>6</v>
      </c>
      <c r="O443">
        <v>4</v>
      </c>
      <c r="P443">
        <v>12</v>
      </c>
      <c r="Q443">
        <v>6</v>
      </c>
      <c r="R443">
        <v>0</v>
      </c>
      <c r="S443">
        <v>0</v>
      </c>
      <c r="T443">
        <v>0</v>
      </c>
      <c r="U443">
        <v>0</v>
      </c>
      <c r="V443">
        <v>0</v>
      </c>
      <c r="W443">
        <v>0</v>
      </c>
      <c r="X443">
        <v>3</v>
      </c>
      <c r="Y443">
        <v>11</v>
      </c>
      <c r="Z443">
        <v>0</v>
      </c>
      <c r="AA443">
        <v>51</v>
      </c>
      <c r="AB443">
        <v>2671</v>
      </c>
      <c r="AC443">
        <v>0</v>
      </c>
      <c r="AD443">
        <v>1</v>
      </c>
      <c r="AE443">
        <v>0</v>
      </c>
      <c r="AF443">
        <v>0</v>
      </c>
      <c r="AG443">
        <v>0</v>
      </c>
      <c r="AH443">
        <v>0</v>
      </c>
      <c r="AI443">
        <v>0</v>
      </c>
      <c r="AJ443">
        <v>1</v>
      </c>
      <c r="AK443">
        <v>0</v>
      </c>
      <c r="AL443">
        <v>0</v>
      </c>
      <c r="AM443" s="3">
        <f>SUM(tbl_Data[[#This Row],[Amt_Wines]:[Amt_GoldProds]])</f>
        <v>910</v>
      </c>
      <c r="AN443" s="3">
        <v>780</v>
      </c>
      <c r="AO443">
        <v>0</v>
      </c>
      <c r="AP443" t="str" cm="1">
        <f t="array" ref="AP443">_xlfn.IFS(tbl_Data[[#This Row],[marital_Divorced]]=1,"Divorced",tbl_Data[[#This Row],[marital_Married]]=1,"Married",tbl_Data[[#This Row],[marital_Single]]=1,"Single",tbl_Data[[#This Row],[marital_Together]]=1,"Together",tbl_Data[[#This Row],[marital_Widow]]=1,"Widowed")</f>
        <v>Married</v>
      </c>
      <c r="AQ443" s="3" t="str">
        <f>IF(tbl_Data[[#This Row],[Marital Status]]=tbl_Data[[#Headers],[Single]],tbl_Data[[#This Row],[Amt_Wines]],"")</f>
        <v/>
      </c>
      <c r="AR443" s="3" t="str">
        <f>IF(tbl_Data[[#This Row],[Marital Status]]=tbl_Data[[#Headers],[Together]],tbl_Data[[#This Row],[Amt_Wines]],"")</f>
        <v/>
      </c>
      <c r="AS443" s="3">
        <f>IF(tbl_Data[[#This Row],[Marital Status]]=tbl_Data[[#Headers],[Married]],tbl_Data[[#This Row],[Amt_Wines]],"")</f>
        <v>295</v>
      </c>
      <c r="AT443" s="3" t="str">
        <f>IF(tbl_Data[[#This Row],[Marital Status]]=tbl_Data[[#Headers],[Widow]],tbl_Data[[#This Row],[Amt_Wines]],"")</f>
        <v/>
      </c>
      <c r="AU443" s="3" t="str">
        <f>IF(tbl_Data[[#This Row],[Marital Status]]=tbl_Data[[#Headers],[Divorced]],tbl_Data[[#This Row],[Amt_Wines]],"")</f>
        <v/>
      </c>
    </row>
    <row r="444" spans="1:47" x14ac:dyDescent="0.45">
      <c r="A444" t="s">
        <v>766</v>
      </c>
      <c r="B444" s="3">
        <v>70932</v>
      </c>
      <c r="C444">
        <v>0</v>
      </c>
      <c r="D444">
        <v>1</v>
      </c>
      <c r="E444">
        <f t="shared" si="6"/>
        <v>1</v>
      </c>
      <c r="F444">
        <v>57</v>
      </c>
      <c r="G444" s="3">
        <v>200</v>
      </c>
      <c r="H444" s="3">
        <v>193</v>
      </c>
      <c r="I444" s="3">
        <v>100</v>
      </c>
      <c r="J444" s="3">
        <v>46</v>
      </c>
      <c r="K444" s="3">
        <v>185</v>
      </c>
      <c r="L444" s="3">
        <v>185</v>
      </c>
      <c r="M444">
        <v>2</v>
      </c>
      <c r="N444">
        <v>6</v>
      </c>
      <c r="O444">
        <v>2</v>
      </c>
      <c r="P444">
        <v>12</v>
      </c>
      <c r="Q444">
        <v>3</v>
      </c>
      <c r="R444">
        <v>0</v>
      </c>
      <c r="S444">
        <v>0</v>
      </c>
      <c r="T444">
        <v>0</v>
      </c>
      <c r="U444">
        <v>0</v>
      </c>
      <c r="V444">
        <v>0</v>
      </c>
      <c r="W444">
        <v>0</v>
      </c>
      <c r="X444">
        <v>3</v>
      </c>
      <c r="Y444">
        <v>11</v>
      </c>
      <c r="Z444">
        <v>0</v>
      </c>
      <c r="AA444">
        <v>48</v>
      </c>
      <c r="AB444">
        <v>2320</v>
      </c>
      <c r="AC444">
        <v>0</v>
      </c>
      <c r="AD444">
        <v>1</v>
      </c>
      <c r="AE444">
        <v>0</v>
      </c>
      <c r="AF444">
        <v>0</v>
      </c>
      <c r="AG444">
        <v>0</v>
      </c>
      <c r="AH444">
        <v>1</v>
      </c>
      <c r="AI444">
        <v>0</v>
      </c>
      <c r="AJ444">
        <v>0</v>
      </c>
      <c r="AK444">
        <v>0</v>
      </c>
      <c r="AL444">
        <v>0</v>
      </c>
      <c r="AM444" s="3">
        <f>SUM(tbl_Data[[#This Row],[Amt_Wines]:[Amt_GoldProds]])</f>
        <v>909</v>
      </c>
      <c r="AN444" s="3">
        <v>539</v>
      </c>
      <c r="AO444">
        <v>0</v>
      </c>
      <c r="AP444" t="str" cm="1">
        <f t="array" ref="AP444">_xlfn.IFS(tbl_Data[[#This Row],[marital_Divorced]]=1,"Divorced",tbl_Data[[#This Row],[marital_Married]]=1,"Married",tbl_Data[[#This Row],[marital_Single]]=1,"Single",tbl_Data[[#This Row],[marital_Together]]=1,"Together",tbl_Data[[#This Row],[marital_Widow]]=1,"Widowed")</f>
        <v>Married</v>
      </c>
      <c r="AQ444" s="3" t="str">
        <f>IF(tbl_Data[[#This Row],[Marital Status]]=tbl_Data[[#Headers],[Single]],tbl_Data[[#This Row],[Amt_Wines]],"")</f>
        <v/>
      </c>
      <c r="AR444" s="3" t="str">
        <f>IF(tbl_Data[[#This Row],[Marital Status]]=tbl_Data[[#Headers],[Together]],tbl_Data[[#This Row],[Amt_Wines]],"")</f>
        <v/>
      </c>
      <c r="AS444" s="3">
        <f>IF(tbl_Data[[#This Row],[Marital Status]]=tbl_Data[[#Headers],[Married]],tbl_Data[[#This Row],[Amt_Wines]],"")</f>
        <v>200</v>
      </c>
      <c r="AT444" s="3" t="str">
        <f>IF(tbl_Data[[#This Row],[Marital Status]]=tbl_Data[[#Headers],[Widow]],tbl_Data[[#This Row],[Amt_Wines]],"")</f>
        <v/>
      </c>
      <c r="AU444" s="3" t="str">
        <f>IF(tbl_Data[[#This Row],[Marital Status]]=tbl_Data[[#Headers],[Divorced]],tbl_Data[[#This Row],[Amt_Wines]],"")</f>
        <v/>
      </c>
    </row>
    <row r="445" spans="1:47" x14ac:dyDescent="0.45">
      <c r="A445" t="s">
        <v>768</v>
      </c>
      <c r="B445" s="3">
        <v>76234</v>
      </c>
      <c r="C445">
        <v>0</v>
      </c>
      <c r="D445">
        <v>1</v>
      </c>
      <c r="E445">
        <f t="shared" si="6"/>
        <v>1</v>
      </c>
      <c r="F445">
        <v>21</v>
      </c>
      <c r="G445" s="3">
        <v>519</v>
      </c>
      <c r="H445" s="3">
        <v>50</v>
      </c>
      <c r="I445" s="3">
        <v>167</v>
      </c>
      <c r="J445" s="3">
        <v>130</v>
      </c>
      <c r="K445" s="3">
        <v>0</v>
      </c>
      <c r="L445" s="3">
        <v>41</v>
      </c>
      <c r="M445">
        <v>1</v>
      </c>
      <c r="N445">
        <v>8</v>
      </c>
      <c r="O445">
        <v>3</v>
      </c>
      <c r="P445">
        <v>11</v>
      </c>
      <c r="Q445">
        <v>3</v>
      </c>
      <c r="R445">
        <v>0</v>
      </c>
      <c r="S445">
        <v>1</v>
      </c>
      <c r="T445">
        <v>0</v>
      </c>
      <c r="U445">
        <v>0</v>
      </c>
      <c r="V445">
        <v>0</v>
      </c>
      <c r="W445">
        <v>0</v>
      </c>
      <c r="X445">
        <v>3</v>
      </c>
      <c r="Y445">
        <v>11</v>
      </c>
      <c r="Z445">
        <v>0</v>
      </c>
      <c r="AA445">
        <v>48</v>
      </c>
      <c r="AB445">
        <v>2302</v>
      </c>
      <c r="AC445">
        <v>0</v>
      </c>
      <c r="AD445">
        <v>1</v>
      </c>
      <c r="AE445">
        <v>0</v>
      </c>
      <c r="AF445">
        <v>0</v>
      </c>
      <c r="AG445">
        <v>0</v>
      </c>
      <c r="AH445">
        <v>0</v>
      </c>
      <c r="AI445">
        <v>0</v>
      </c>
      <c r="AJ445">
        <v>0</v>
      </c>
      <c r="AK445">
        <v>1</v>
      </c>
      <c r="AL445">
        <v>0</v>
      </c>
      <c r="AM445" s="3">
        <f>SUM(tbl_Data[[#This Row],[Amt_Wines]:[Amt_GoldProds]])</f>
        <v>907</v>
      </c>
      <c r="AN445" s="3">
        <v>825</v>
      </c>
      <c r="AO445">
        <v>1</v>
      </c>
      <c r="AP445" t="str" cm="1">
        <f t="array" ref="AP445">_xlfn.IFS(tbl_Data[[#This Row],[marital_Divorced]]=1,"Divorced",tbl_Data[[#This Row],[marital_Married]]=1,"Married",tbl_Data[[#This Row],[marital_Single]]=1,"Single",tbl_Data[[#This Row],[marital_Together]]=1,"Together",tbl_Data[[#This Row],[marital_Widow]]=1,"Widowed")</f>
        <v>Married</v>
      </c>
      <c r="AQ445" s="3" t="str">
        <f>IF(tbl_Data[[#This Row],[Marital Status]]=tbl_Data[[#Headers],[Single]],tbl_Data[[#This Row],[Amt_Wines]],"")</f>
        <v/>
      </c>
      <c r="AR445" s="3" t="str">
        <f>IF(tbl_Data[[#This Row],[Marital Status]]=tbl_Data[[#Headers],[Together]],tbl_Data[[#This Row],[Amt_Wines]],"")</f>
        <v/>
      </c>
      <c r="AS445" s="3">
        <f>IF(tbl_Data[[#This Row],[Marital Status]]=tbl_Data[[#Headers],[Married]],tbl_Data[[#This Row],[Amt_Wines]],"")</f>
        <v>519</v>
      </c>
      <c r="AT445" s="3" t="str">
        <f>IF(tbl_Data[[#This Row],[Marital Status]]=tbl_Data[[#Headers],[Widow]],tbl_Data[[#This Row],[Amt_Wines]],"")</f>
        <v/>
      </c>
      <c r="AU445" s="3" t="str">
        <f>IF(tbl_Data[[#This Row],[Marital Status]]=tbl_Data[[#Headers],[Divorced]],tbl_Data[[#This Row],[Amt_Wines]],"")</f>
        <v/>
      </c>
    </row>
    <row r="446" spans="1:47" x14ac:dyDescent="0.45">
      <c r="A446" t="s">
        <v>771</v>
      </c>
      <c r="B446" s="3">
        <v>67023</v>
      </c>
      <c r="C446">
        <v>0</v>
      </c>
      <c r="D446">
        <v>0</v>
      </c>
      <c r="E446">
        <f t="shared" si="6"/>
        <v>0</v>
      </c>
      <c r="F446">
        <v>93</v>
      </c>
      <c r="G446" s="3">
        <v>444</v>
      </c>
      <c r="H446" s="3">
        <v>44</v>
      </c>
      <c r="I446" s="3">
        <v>382</v>
      </c>
      <c r="J446" s="3">
        <v>11</v>
      </c>
      <c r="K446" s="3">
        <v>8</v>
      </c>
      <c r="L446" s="3">
        <v>17</v>
      </c>
      <c r="M446">
        <v>1</v>
      </c>
      <c r="N446">
        <v>3</v>
      </c>
      <c r="O446">
        <v>7</v>
      </c>
      <c r="P446">
        <v>13</v>
      </c>
      <c r="Q446">
        <v>2</v>
      </c>
      <c r="R446">
        <v>0</v>
      </c>
      <c r="S446">
        <v>0</v>
      </c>
      <c r="T446">
        <v>0</v>
      </c>
      <c r="U446">
        <v>0</v>
      </c>
      <c r="V446">
        <v>0</v>
      </c>
      <c r="W446">
        <v>1</v>
      </c>
      <c r="X446">
        <v>3</v>
      </c>
      <c r="Y446">
        <v>11</v>
      </c>
      <c r="Z446">
        <v>0</v>
      </c>
      <c r="AA446">
        <v>42</v>
      </c>
      <c r="AB446">
        <v>2276</v>
      </c>
      <c r="AC446">
        <v>0</v>
      </c>
      <c r="AD446">
        <v>1</v>
      </c>
      <c r="AE446">
        <v>0</v>
      </c>
      <c r="AF446">
        <v>0</v>
      </c>
      <c r="AG446">
        <v>0</v>
      </c>
      <c r="AH446">
        <v>0</v>
      </c>
      <c r="AI446">
        <v>0</v>
      </c>
      <c r="AJ446">
        <v>1</v>
      </c>
      <c r="AK446">
        <v>0</v>
      </c>
      <c r="AL446">
        <v>0</v>
      </c>
      <c r="AM446" s="3">
        <f>SUM(tbl_Data[[#This Row],[Amt_Wines]:[Amt_GoldProds]])</f>
        <v>906</v>
      </c>
      <c r="AN446" s="3">
        <v>872</v>
      </c>
      <c r="AO446">
        <v>0</v>
      </c>
      <c r="AP446" t="str" cm="1">
        <f t="array" ref="AP446">_xlfn.IFS(tbl_Data[[#This Row],[marital_Divorced]]=1,"Divorced",tbl_Data[[#This Row],[marital_Married]]=1,"Married",tbl_Data[[#This Row],[marital_Single]]=1,"Single",tbl_Data[[#This Row],[marital_Together]]=1,"Together",tbl_Data[[#This Row],[marital_Widow]]=1,"Widowed")</f>
        <v>Married</v>
      </c>
      <c r="AQ446" s="3" t="str">
        <f>IF(tbl_Data[[#This Row],[Marital Status]]=tbl_Data[[#Headers],[Single]],tbl_Data[[#This Row],[Amt_Wines]],"")</f>
        <v/>
      </c>
      <c r="AR446" s="3" t="str">
        <f>IF(tbl_Data[[#This Row],[Marital Status]]=tbl_Data[[#Headers],[Together]],tbl_Data[[#This Row],[Amt_Wines]],"")</f>
        <v/>
      </c>
      <c r="AS446" s="3">
        <f>IF(tbl_Data[[#This Row],[Marital Status]]=tbl_Data[[#Headers],[Married]],tbl_Data[[#This Row],[Amt_Wines]],"")</f>
        <v>444</v>
      </c>
      <c r="AT446" s="3" t="str">
        <f>IF(tbl_Data[[#This Row],[Marital Status]]=tbl_Data[[#Headers],[Widow]],tbl_Data[[#This Row],[Amt_Wines]],"")</f>
        <v/>
      </c>
      <c r="AU446" s="3" t="str">
        <f>IF(tbl_Data[[#This Row],[Marital Status]]=tbl_Data[[#Headers],[Divorced]],tbl_Data[[#This Row],[Amt_Wines]],"")</f>
        <v/>
      </c>
    </row>
    <row r="447" spans="1:47" x14ac:dyDescent="0.45">
      <c r="A447" t="s">
        <v>772</v>
      </c>
      <c r="B447" s="3">
        <v>69283</v>
      </c>
      <c r="C447">
        <v>0</v>
      </c>
      <c r="D447">
        <v>1</v>
      </c>
      <c r="E447">
        <f t="shared" si="6"/>
        <v>1</v>
      </c>
      <c r="F447">
        <v>41</v>
      </c>
      <c r="G447" s="3">
        <v>674</v>
      </c>
      <c r="H447" s="3">
        <v>62</v>
      </c>
      <c r="I447" s="3">
        <v>134</v>
      </c>
      <c r="J447" s="3">
        <v>0</v>
      </c>
      <c r="K447" s="3">
        <v>26</v>
      </c>
      <c r="L447" s="3">
        <v>8</v>
      </c>
      <c r="M447">
        <v>4</v>
      </c>
      <c r="N447">
        <v>7</v>
      </c>
      <c r="O447">
        <v>3</v>
      </c>
      <c r="P447">
        <v>13</v>
      </c>
      <c r="Q447">
        <v>5</v>
      </c>
      <c r="R447">
        <v>0</v>
      </c>
      <c r="S447">
        <v>0</v>
      </c>
      <c r="T447">
        <v>0</v>
      </c>
      <c r="U447">
        <v>0</v>
      </c>
      <c r="V447">
        <v>0</v>
      </c>
      <c r="W447">
        <v>0</v>
      </c>
      <c r="X447">
        <v>3</v>
      </c>
      <c r="Y447">
        <v>11</v>
      </c>
      <c r="Z447">
        <v>0</v>
      </c>
      <c r="AA447">
        <v>45</v>
      </c>
      <c r="AB447">
        <v>2174</v>
      </c>
      <c r="AC447">
        <v>0</v>
      </c>
      <c r="AD447">
        <v>1</v>
      </c>
      <c r="AE447">
        <v>0</v>
      </c>
      <c r="AF447">
        <v>0</v>
      </c>
      <c r="AG447">
        <v>0</v>
      </c>
      <c r="AH447">
        <v>0</v>
      </c>
      <c r="AI447">
        <v>0</v>
      </c>
      <c r="AJ447">
        <v>0</v>
      </c>
      <c r="AK447">
        <v>0</v>
      </c>
      <c r="AL447">
        <v>1</v>
      </c>
      <c r="AM447" s="3">
        <f>SUM(tbl_Data[[#This Row],[Amt_Wines]:[Amt_GoldProds]])</f>
        <v>904</v>
      </c>
      <c r="AN447" s="3">
        <v>888</v>
      </c>
      <c r="AO447">
        <v>0</v>
      </c>
      <c r="AP447" t="str" cm="1">
        <f t="array" ref="AP447">_xlfn.IFS(tbl_Data[[#This Row],[marital_Divorced]]=1,"Divorced",tbl_Data[[#This Row],[marital_Married]]=1,"Married",tbl_Data[[#This Row],[marital_Single]]=1,"Single",tbl_Data[[#This Row],[marital_Together]]=1,"Together",tbl_Data[[#This Row],[marital_Widow]]=1,"Widowed")</f>
        <v>Married</v>
      </c>
      <c r="AQ447" s="3" t="str">
        <f>IF(tbl_Data[[#This Row],[Marital Status]]=tbl_Data[[#Headers],[Single]],tbl_Data[[#This Row],[Amt_Wines]],"")</f>
        <v/>
      </c>
      <c r="AR447" s="3" t="str">
        <f>IF(tbl_Data[[#This Row],[Marital Status]]=tbl_Data[[#Headers],[Together]],tbl_Data[[#This Row],[Amt_Wines]],"")</f>
        <v/>
      </c>
      <c r="AS447" s="3">
        <f>IF(tbl_Data[[#This Row],[Marital Status]]=tbl_Data[[#Headers],[Married]],tbl_Data[[#This Row],[Amt_Wines]],"")</f>
        <v>674</v>
      </c>
      <c r="AT447" s="3" t="str">
        <f>IF(tbl_Data[[#This Row],[Marital Status]]=tbl_Data[[#Headers],[Widow]],tbl_Data[[#This Row],[Amt_Wines]],"")</f>
        <v/>
      </c>
      <c r="AU447" s="3" t="str">
        <f>IF(tbl_Data[[#This Row],[Marital Status]]=tbl_Data[[#Headers],[Divorced]],tbl_Data[[#This Row],[Amt_Wines]],"")</f>
        <v/>
      </c>
    </row>
    <row r="448" spans="1:47" x14ac:dyDescent="0.45">
      <c r="A448" t="s">
        <v>775</v>
      </c>
      <c r="B448" s="3">
        <v>82224</v>
      </c>
      <c r="C448">
        <v>0</v>
      </c>
      <c r="D448">
        <v>0</v>
      </c>
      <c r="E448">
        <f t="shared" si="6"/>
        <v>0</v>
      </c>
      <c r="F448">
        <v>83</v>
      </c>
      <c r="G448" s="3">
        <v>307</v>
      </c>
      <c r="H448" s="3">
        <v>26</v>
      </c>
      <c r="I448" s="3">
        <v>360</v>
      </c>
      <c r="J448" s="3">
        <v>138</v>
      </c>
      <c r="K448" s="3">
        <v>31</v>
      </c>
      <c r="L448" s="3">
        <v>40</v>
      </c>
      <c r="M448">
        <v>1</v>
      </c>
      <c r="N448">
        <v>6</v>
      </c>
      <c r="O448">
        <v>9</v>
      </c>
      <c r="P448">
        <v>5</v>
      </c>
      <c r="Q448">
        <v>3</v>
      </c>
      <c r="R448">
        <v>0</v>
      </c>
      <c r="S448">
        <v>0</v>
      </c>
      <c r="T448">
        <v>0</v>
      </c>
      <c r="U448">
        <v>1</v>
      </c>
      <c r="V448">
        <v>0</v>
      </c>
      <c r="W448">
        <v>0</v>
      </c>
      <c r="X448">
        <v>3</v>
      </c>
      <c r="Y448">
        <v>11</v>
      </c>
      <c r="Z448">
        <v>0</v>
      </c>
      <c r="AA448">
        <v>56</v>
      </c>
      <c r="AB448">
        <v>2314</v>
      </c>
      <c r="AC448">
        <v>0</v>
      </c>
      <c r="AD448">
        <v>1</v>
      </c>
      <c r="AE448">
        <v>0</v>
      </c>
      <c r="AF448">
        <v>0</v>
      </c>
      <c r="AG448">
        <v>0</v>
      </c>
      <c r="AH448">
        <v>0</v>
      </c>
      <c r="AI448">
        <v>0</v>
      </c>
      <c r="AJ448">
        <v>1</v>
      </c>
      <c r="AK448">
        <v>0</v>
      </c>
      <c r="AL448">
        <v>0</v>
      </c>
      <c r="AM448" s="3">
        <f>SUM(tbl_Data[[#This Row],[Amt_Wines]:[Amt_GoldProds]])</f>
        <v>902</v>
      </c>
      <c r="AN448" s="3">
        <v>822</v>
      </c>
      <c r="AO448">
        <v>1</v>
      </c>
      <c r="AP448" t="str" cm="1">
        <f t="array" ref="AP448">_xlfn.IFS(tbl_Data[[#This Row],[marital_Divorced]]=1,"Divorced",tbl_Data[[#This Row],[marital_Married]]=1,"Married",tbl_Data[[#This Row],[marital_Single]]=1,"Single",tbl_Data[[#This Row],[marital_Together]]=1,"Together",tbl_Data[[#This Row],[marital_Widow]]=1,"Widowed")</f>
        <v>Married</v>
      </c>
      <c r="AQ448" s="3" t="str">
        <f>IF(tbl_Data[[#This Row],[Marital Status]]=tbl_Data[[#Headers],[Single]],tbl_Data[[#This Row],[Amt_Wines]],"")</f>
        <v/>
      </c>
      <c r="AR448" s="3" t="str">
        <f>IF(tbl_Data[[#This Row],[Marital Status]]=tbl_Data[[#Headers],[Together]],tbl_Data[[#This Row],[Amt_Wines]],"")</f>
        <v/>
      </c>
      <c r="AS448" s="3">
        <f>IF(tbl_Data[[#This Row],[Marital Status]]=tbl_Data[[#Headers],[Married]],tbl_Data[[#This Row],[Amt_Wines]],"")</f>
        <v>307</v>
      </c>
      <c r="AT448" s="3" t="str">
        <f>IF(tbl_Data[[#This Row],[Marital Status]]=tbl_Data[[#Headers],[Widow]],tbl_Data[[#This Row],[Amt_Wines]],"")</f>
        <v/>
      </c>
      <c r="AU448" s="3" t="str">
        <f>IF(tbl_Data[[#This Row],[Marital Status]]=tbl_Data[[#Headers],[Divorced]],tbl_Data[[#This Row],[Amt_Wines]],"")</f>
        <v/>
      </c>
    </row>
    <row r="449" spans="1:47" x14ac:dyDescent="0.45">
      <c r="A449" t="s">
        <v>778</v>
      </c>
      <c r="B449" s="3">
        <v>75903</v>
      </c>
      <c r="C449">
        <v>0</v>
      </c>
      <c r="D449">
        <v>1</v>
      </c>
      <c r="E449">
        <f t="shared" si="6"/>
        <v>1</v>
      </c>
      <c r="F449">
        <v>50</v>
      </c>
      <c r="G449" s="3">
        <v>340</v>
      </c>
      <c r="H449" s="3">
        <v>108</v>
      </c>
      <c r="I449" s="3">
        <v>185</v>
      </c>
      <c r="J449" s="3">
        <v>130</v>
      </c>
      <c r="K449" s="3">
        <v>38</v>
      </c>
      <c r="L449" s="3">
        <v>100</v>
      </c>
      <c r="M449">
        <v>2</v>
      </c>
      <c r="N449">
        <v>6</v>
      </c>
      <c r="O449">
        <v>6</v>
      </c>
      <c r="P449">
        <v>9</v>
      </c>
      <c r="Q449">
        <v>3</v>
      </c>
      <c r="R449">
        <v>0</v>
      </c>
      <c r="S449">
        <v>0</v>
      </c>
      <c r="T449">
        <v>0</v>
      </c>
      <c r="U449">
        <v>0</v>
      </c>
      <c r="V449">
        <v>0</v>
      </c>
      <c r="W449">
        <v>0</v>
      </c>
      <c r="X449">
        <v>3</v>
      </c>
      <c r="Y449">
        <v>11</v>
      </c>
      <c r="Z449">
        <v>0</v>
      </c>
      <c r="AA449">
        <v>69</v>
      </c>
      <c r="AB449">
        <v>2606</v>
      </c>
      <c r="AC449">
        <v>0</v>
      </c>
      <c r="AD449">
        <v>1</v>
      </c>
      <c r="AE449">
        <v>0</v>
      </c>
      <c r="AF449">
        <v>0</v>
      </c>
      <c r="AG449">
        <v>0</v>
      </c>
      <c r="AH449">
        <v>0</v>
      </c>
      <c r="AI449">
        <v>0</v>
      </c>
      <c r="AJ449">
        <v>1</v>
      </c>
      <c r="AK449">
        <v>0</v>
      </c>
      <c r="AL449">
        <v>0</v>
      </c>
      <c r="AM449" s="3">
        <f>SUM(tbl_Data[[#This Row],[Amt_Wines]:[Amt_GoldProds]])</f>
        <v>901</v>
      </c>
      <c r="AN449" s="3">
        <v>701</v>
      </c>
      <c r="AO449">
        <v>0</v>
      </c>
      <c r="AP449" t="str" cm="1">
        <f t="array" ref="AP449">_xlfn.IFS(tbl_Data[[#This Row],[marital_Divorced]]=1,"Divorced",tbl_Data[[#This Row],[marital_Married]]=1,"Married",tbl_Data[[#This Row],[marital_Single]]=1,"Single",tbl_Data[[#This Row],[marital_Together]]=1,"Together",tbl_Data[[#This Row],[marital_Widow]]=1,"Widowed")</f>
        <v>Married</v>
      </c>
      <c r="AQ449" s="3" t="str">
        <f>IF(tbl_Data[[#This Row],[Marital Status]]=tbl_Data[[#Headers],[Single]],tbl_Data[[#This Row],[Amt_Wines]],"")</f>
        <v/>
      </c>
      <c r="AR449" s="3" t="str">
        <f>IF(tbl_Data[[#This Row],[Marital Status]]=tbl_Data[[#Headers],[Together]],tbl_Data[[#This Row],[Amt_Wines]],"")</f>
        <v/>
      </c>
      <c r="AS449" s="3">
        <f>IF(tbl_Data[[#This Row],[Marital Status]]=tbl_Data[[#Headers],[Married]],tbl_Data[[#This Row],[Amt_Wines]],"")</f>
        <v>340</v>
      </c>
      <c r="AT449" s="3" t="str">
        <f>IF(tbl_Data[[#This Row],[Marital Status]]=tbl_Data[[#Headers],[Widow]],tbl_Data[[#This Row],[Amt_Wines]],"")</f>
        <v/>
      </c>
      <c r="AU449" s="3" t="str">
        <f>IF(tbl_Data[[#This Row],[Marital Status]]=tbl_Data[[#Headers],[Divorced]],tbl_Data[[#This Row],[Amt_Wines]],"")</f>
        <v/>
      </c>
    </row>
    <row r="450" spans="1:47" x14ac:dyDescent="0.45">
      <c r="A450" t="s">
        <v>779</v>
      </c>
      <c r="B450" s="3">
        <v>65073</v>
      </c>
      <c r="C450">
        <v>0</v>
      </c>
      <c r="D450">
        <v>0</v>
      </c>
      <c r="E450">
        <f t="shared" ref="E450:E513" si="7">SUM(_xlfn.SINGLE(Kidhome),_xlfn.SINGLE(Teenhome))</f>
        <v>0</v>
      </c>
      <c r="F450">
        <v>65</v>
      </c>
      <c r="G450" s="3">
        <v>629</v>
      </c>
      <c r="H450" s="3">
        <v>17</v>
      </c>
      <c r="I450" s="3">
        <v>177</v>
      </c>
      <c r="J450" s="3">
        <v>69</v>
      </c>
      <c r="K450" s="3">
        <v>0</v>
      </c>
      <c r="L450" s="3">
        <v>8</v>
      </c>
      <c r="M450">
        <v>1</v>
      </c>
      <c r="N450">
        <v>5</v>
      </c>
      <c r="O450">
        <v>3</v>
      </c>
      <c r="P450">
        <v>5</v>
      </c>
      <c r="Q450">
        <v>2</v>
      </c>
      <c r="R450">
        <v>0</v>
      </c>
      <c r="S450">
        <v>0</v>
      </c>
      <c r="T450">
        <v>0</v>
      </c>
      <c r="U450">
        <v>0</v>
      </c>
      <c r="V450">
        <v>0</v>
      </c>
      <c r="W450">
        <v>1</v>
      </c>
      <c r="X450">
        <v>3</v>
      </c>
      <c r="Y450">
        <v>11</v>
      </c>
      <c r="Z450">
        <v>0</v>
      </c>
      <c r="AA450">
        <v>77</v>
      </c>
      <c r="AB450">
        <v>2472</v>
      </c>
      <c r="AC450">
        <v>0</v>
      </c>
      <c r="AD450">
        <v>1</v>
      </c>
      <c r="AE450">
        <v>0</v>
      </c>
      <c r="AF450">
        <v>0</v>
      </c>
      <c r="AG450">
        <v>0</v>
      </c>
      <c r="AH450">
        <v>0</v>
      </c>
      <c r="AI450">
        <v>0</v>
      </c>
      <c r="AJ450">
        <v>0</v>
      </c>
      <c r="AK450">
        <v>1</v>
      </c>
      <c r="AL450">
        <v>0</v>
      </c>
      <c r="AM450" s="3">
        <f>SUM(tbl_Data[[#This Row],[Amt_Wines]:[Amt_GoldProds]])</f>
        <v>900</v>
      </c>
      <c r="AN450" s="3">
        <v>884</v>
      </c>
      <c r="AO450">
        <v>0</v>
      </c>
      <c r="AP450" t="str" cm="1">
        <f t="array" ref="AP450">_xlfn.IFS(tbl_Data[[#This Row],[marital_Divorced]]=1,"Divorced",tbl_Data[[#This Row],[marital_Married]]=1,"Married",tbl_Data[[#This Row],[marital_Single]]=1,"Single",tbl_Data[[#This Row],[marital_Together]]=1,"Together",tbl_Data[[#This Row],[marital_Widow]]=1,"Widowed")</f>
        <v>Married</v>
      </c>
      <c r="AQ450" s="3" t="str">
        <f>IF(tbl_Data[[#This Row],[Marital Status]]=tbl_Data[[#Headers],[Single]],tbl_Data[[#This Row],[Amt_Wines]],"")</f>
        <v/>
      </c>
      <c r="AR450" s="3" t="str">
        <f>IF(tbl_Data[[#This Row],[Marital Status]]=tbl_Data[[#Headers],[Together]],tbl_Data[[#This Row],[Amt_Wines]],"")</f>
        <v/>
      </c>
      <c r="AS450" s="3">
        <f>IF(tbl_Data[[#This Row],[Marital Status]]=tbl_Data[[#Headers],[Married]],tbl_Data[[#This Row],[Amt_Wines]],"")</f>
        <v>629</v>
      </c>
      <c r="AT450" s="3" t="str">
        <f>IF(tbl_Data[[#This Row],[Marital Status]]=tbl_Data[[#Headers],[Widow]],tbl_Data[[#This Row],[Amt_Wines]],"")</f>
        <v/>
      </c>
      <c r="AU450" s="3" t="str">
        <f>IF(tbl_Data[[#This Row],[Marital Status]]=tbl_Data[[#Headers],[Divorced]],tbl_Data[[#This Row],[Amt_Wines]],"")</f>
        <v/>
      </c>
    </row>
    <row r="451" spans="1:47" x14ac:dyDescent="0.45">
      <c r="A451" t="s">
        <v>783</v>
      </c>
      <c r="B451" s="3">
        <v>79205</v>
      </c>
      <c r="C451">
        <v>0</v>
      </c>
      <c r="D451">
        <v>0</v>
      </c>
      <c r="E451">
        <f t="shared" si="7"/>
        <v>0</v>
      </c>
      <c r="F451">
        <v>73</v>
      </c>
      <c r="G451" s="3">
        <v>504</v>
      </c>
      <c r="H451" s="3">
        <v>23</v>
      </c>
      <c r="I451" s="3">
        <v>117</v>
      </c>
      <c r="J451" s="3">
        <v>179</v>
      </c>
      <c r="K451" s="3">
        <v>28</v>
      </c>
      <c r="L451" s="3">
        <v>44</v>
      </c>
      <c r="M451">
        <v>1</v>
      </c>
      <c r="N451">
        <v>6</v>
      </c>
      <c r="O451">
        <v>5</v>
      </c>
      <c r="P451">
        <v>4</v>
      </c>
      <c r="Q451">
        <v>4</v>
      </c>
      <c r="R451">
        <v>0</v>
      </c>
      <c r="S451">
        <v>0</v>
      </c>
      <c r="T451">
        <v>0</v>
      </c>
      <c r="U451">
        <v>1</v>
      </c>
      <c r="V451">
        <v>0</v>
      </c>
      <c r="W451">
        <v>0</v>
      </c>
      <c r="X451">
        <v>3</v>
      </c>
      <c r="Y451">
        <v>11</v>
      </c>
      <c r="Z451">
        <v>1</v>
      </c>
      <c r="AA451">
        <v>45</v>
      </c>
      <c r="AB451">
        <v>2828</v>
      </c>
      <c r="AC451">
        <v>0</v>
      </c>
      <c r="AD451">
        <v>1</v>
      </c>
      <c r="AE451">
        <v>0</v>
      </c>
      <c r="AF451">
        <v>0</v>
      </c>
      <c r="AG451">
        <v>0</v>
      </c>
      <c r="AH451">
        <v>0</v>
      </c>
      <c r="AI451">
        <v>0</v>
      </c>
      <c r="AJ451">
        <v>1</v>
      </c>
      <c r="AK451">
        <v>0</v>
      </c>
      <c r="AL451">
        <v>0</v>
      </c>
      <c r="AM451" s="3">
        <f>SUM(tbl_Data[[#This Row],[Amt_Wines]:[Amt_GoldProds]])</f>
        <v>895</v>
      </c>
      <c r="AN451" s="3">
        <v>807</v>
      </c>
      <c r="AO451">
        <v>1</v>
      </c>
      <c r="AP451" t="str" cm="1">
        <f t="array" ref="AP451">_xlfn.IFS(tbl_Data[[#This Row],[marital_Divorced]]=1,"Divorced",tbl_Data[[#This Row],[marital_Married]]=1,"Married",tbl_Data[[#This Row],[marital_Single]]=1,"Single",tbl_Data[[#This Row],[marital_Together]]=1,"Together",tbl_Data[[#This Row],[marital_Widow]]=1,"Widowed")</f>
        <v>Married</v>
      </c>
      <c r="AQ451" s="3" t="str">
        <f>IF(tbl_Data[[#This Row],[Marital Status]]=tbl_Data[[#Headers],[Single]],tbl_Data[[#This Row],[Amt_Wines]],"")</f>
        <v/>
      </c>
      <c r="AR451" s="3" t="str">
        <f>IF(tbl_Data[[#This Row],[Marital Status]]=tbl_Data[[#Headers],[Together]],tbl_Data[[#This Row],[Amt_Wines]],"")</f>
        <v/>
      </c>
      <c r="AS451" s="3">
        <f>IF(tbl_Data[[#This Row],[Marital Status]]=tbl_Data[[#Headers],[Married]],tbl_Data[[#This Row],[Amt_Wines]],"")</f>
        <v>504</v>
      </c>
      <c r="AT451" s="3" t="str">
        <f>IF(tbl_Data[[#This Row],[Marital Status]]=tbl_Data[[#Headers],[Widow]],tbl_Data[[#This Row],[Amt_Wines]],"")</f>
        <v/>
      </c>
      <c r="AU451" s="3" t="str">
        <f>IF(tbl_Data[[#This Row],[Marital Status]]=tbl_Data[[#Headers],[Divorced]],tbl_Data[[#This Row],[Amt_Wines]],"")</f>
        <v/>
      </c>
    </row>
    <row r="452" spans="1:47" x14ac:dyDescent="0.45">
      <c r="A452" t="s">
        <v>784</v>
      </c>
      <c r="B452" s="3">
        <v>69755</v>
      </c>
      <c r="C452">
        <v>0</v>
      </c>
      <c r="D452">
        <v>0</v>
      </c>
      <c r="E452">
        <f t="shared" si="7"/>
        <v>0</v>
      </c>
      <c r="F452">
        <v>23</v>
      </c>
      <c r="G452" s="3">
        <v>217</v>
      </c>
      <c r="H452" s="3">
        <v>77</v>
      </c>
      <c r="I452" s="3">
        <v>373</v>
      </c>
      <c r="J452" s="3">
        <v>111</v>
      </c>
      <c r="K452" s="3">
        <v>23</v>
      </c>
      <c r="L452" s="3">
        <v>93</v>
      </c>
      <c r="M452">
        <v>1</v>
      </c>
      <c r="N452">
        <v>3</v>
      </c>
      <c r="O452">
        <v>6</v>
      </c>
      <c r="P452">
        <v>12</v>
      </c>
      <c r="Q452">
        <v>1</v>
      </c>
      <c r="R452">
        <v>0</v>
      </c>
      <c r="S452">
        <v>0</v>
      </c>
      <c r="T452">
        <v>0</v>
      </c>
      <c r="U452">
        <v>0</v>
      </c>
      <c r="V452">
        <v>0</v>
      </c>
      <c r="W452">
        <v>0</v>
      </c>
      <c r="X452">
        <v>3</v>
      </c>
      <c r="Y452">
        <v>11</v>
      </c>
      <c r="Z452">
        <v>0</v>
      </c>
      <c r="AA452">
        <v>75</v>
      </c>
      <c r="AB452">
        <v>2429</v>
      </c>
      <c r="AC452">
        <v>0</v>
      </c>
      <c r="AD452">
        <v>1</v>
      </c>
      <c r="AE452">
        <v>0</v>
      </c>
      <c r="AF452">
        <v>0</v>
      </c>
      <c r="AG452">
        <v>0</v>
      </c>
      <c r="AH452">
        <v>0</v>
      </c>
      <c r="AI452">
        <v>0</v>
      </c>
      <c r="AJ452">
        <v>1</v>
      </c>
      <c r="AK452">
        <v>0</v>
      </c>
      <c r="AL452">
        <v>0</v>
      </c>
      <c r="AM452" s="3">
        <f>SUM(tbl_Data[[#This Row],[Amt_Wines]:[Amt_GoldProds]])</f>
        <v>894</v>
      </c>
      <c r="AN452" s="3">
        <v>708</v>
      </c>
      <c r="AO452">
        <v>0</v>
      </c>
      <c r="AP452" t="str" cm="1">
        <f t="array" ref="AP452">_xlfn.IFS(tbl_Data[[#This Row],[marital_Divorced]]=1,"Divorced",tbl_Data[[#This Row],[marital_Married]]=1,"Married",tbl_Data[[#This Row],[marital_Single]]=1,"Single",tbl_Data[[#This Row],[marital_Together]]=1,"Together",tbl_Data[[#This Row],[marital_Widow]]=1,"Widowed")</f>
        <v>Married</v>
      </c>
      <c r="AQ452" s="3" t="str">
        <f>IF(tbl_Data[[#This Row],[Marital Status]]=tbl_Data[[#Headers],[Single]],tbl_Data[[#This Row],[Amt_Wines]],"")</f>
        <v/>
      </c>
      <c r="AR452" s="3" t="str">
        <f>IF(tbl_Data[[#This Row],[Marital Status]]=tbl_Data[[#Headers],[Together]],tbl_Data[[#This Row],[Amt_Wines]],"")</f>
        <v/>
      </c>
      <c r="AS452" s="3">
        <f>IF(tbl_Data[[#This Row],[Marital Status]]=tbl_Data[[#Headers],[Married]],tbl_Data[[#This Row],[Amt_Wines]],"")</f>
        <v>217</v>
      </c>
      <c r="AT452" s="3" t="str">
        <f>IF(tbl_Data[[#This Row],[Marital Status]]=tbl_Data[[#Headers],[Widow]],tbl_Data[[#This Row],[Amt_Wines]],"")</f>
        <v/>
      </c>
      <c r="AU452" s="3" t="str">
        <f>IF(tbl_Data[[#This Row],[Marital Status]]=tbl_Data[[#Headers],[Divorced]],tbl_Data[[#This Row],[Amt_Wines]],"")</f>
        <v/>
      </c>
    </row>
    <row r="453" spans="1:47" x14ac:dyDescent="0.45">
      <c r="A453" t="s">
        <v>785</v>
      </c>
      <c r="B453" s="3">
        <v>60597</v>
      </c>
      <c r="C453">
        <v>0</v>
      </c>
      <c r="D453">
        <v>1</v>
      </c>
      <c r="E453">
        <f t="shared" si="7"/>
        <v>1</v>
      </c>
      <c r="F453">
        <v>2</v>
      </c>
      <c r="G453" s="3">
        <v>522</v>
      </c>
      <c r="H453" s="3">
        <v>0</v>
      </c>
      <c r="I453" s="3">
        <v>257</v>
      </c>
      <c r="J453" s="3">
        <v>32</v>
      </c>
      <c r="K453" s="3">
        <v>16</v>
      </c>
      <c r="L453" s="3">
        <v>66</v>
      </c>
      <c r="M453">
        <v>4</v>
      </c>
      <c r="N453">
        <v>2</v>
      </c>
      <c r="O453">
        <v>2</v>
      </c>
      <c r="P453">
        <v>8</v>
      </c>
      <c r="Q453">
        <v>7</v>
      </c>
      <c r="R453">
        <v>0</v>
      </c>
      <c r="S453">
        <v>0</v>
      </c>
      <c r="T453">
        <v>0</v>
      </c>
      <c r="U453">
        <v>1</v>
      </c>
      <c r="V453">
        <v>0</v>
      </c>
      <c r="W453">
        <v>0</v>
      </c>
      <c r="X453">
        <v>3</v>
      </c>
      <c r="Y453">
        <v>11</v>
      </c>
      <c r="Z453">
        <v>1</v>
      </c>
      <c r="AA453">
        <v>56</v>
      </c>
      <c r="AB453">
        <v>2338</v>
      </c>
      <c r="AC453">
        <v>0</v>
      </c>
      <c r="AD453">
        <v>1</v>
      </c>
      <c r="AE453">
        <v>0</v>
      </c>
      <c r="AF453">
        <v>0</v>
      </c>
      <c r="AG453">
        <v>0</v>
      </c>
      <c r="AH453">
        <v>0</v>
      </c>
      <c r="AI453">
        <v>0</v>
      </c>
      <c r="AJ453">
        <v>1</v>
      </c>
      <c r="AK453">
        <v>0</v>
      </c>
      <c r="AL453">
        <v>0</v>
      </c>
      <c r="AM453" s="3">
        <f>SUM(tbl_Data[[#This Row],[Amt_Wines]:[Amt_GoldProds]])</f>
        <v>893</v>
      </c>
      <c r="AN453" s="3">
        <v>761</v>
      </c>
      <c r="AO453">
        <v>1</v>
      </c>
      <c r="AP453" t="str" cm="1">
        <f t="array" ref="AP453">_xlfn.IFS(tbl_Data[[#This Row],[marital_Divorced]]=1,"Divorced",tbl_Data[[#This Row],[marital_Married]]=1,"Married",tbl_Data[[#This Row],[marital_Single]]=1,"Single",tbl_Data[[#This Row],[marital_Together]]=1,"Together",tbl_Data[[#This Row],[marital_Widow]]=1,"Widowed")</f>
        <v>Married</v>
      </c>
      <c r="AQ453" s="3" t="str">
        <f>IF(tbl_Data[[#This Row],[Marital Status]]=tbl_Data[[#Headers],[Single]],tbl_Data[[#This Row],[Amt_Wines]],"")</f>
        <v/>
      </c>
      <c r="AR453" s="3" t="str">
        <f>IF(tbl_Data[[#This Row],[Marital Status]]=tbl_Data[[#Headers],[Together]],tbl_Data[[#This Row],[Amt_Wines]],"")</f>
        <v/>
      </c>
      <c r="AS453" s="3">
        <f>IF(tbl_Data[[#This Row],[Marital Status]]=tbl_Data[[#Headers],[Married]],tbl_Data[[#This Row],[Amt_Wines]],"")</f>
        <v>522</v>
      </c>
      <c r="AT453" s="3" t="str">
        <f>IF(tbl_Data[[#This Row],[Marital Status]]=tbl_Data[[#Headers],[Widow]],tbl_Data[[#This Row],[Amt_Wines]],"")</f>
        <v/>
      </c>
      <c r="AU453" s="3" t="str">
        <f>IF(tbl_Data[[#This Row],[Marital Status]]=tbl_Data[[#Headers],[Divorced]],tbl_Data[[#This Row],[Amt_Wines]],"")</f>
        <v/>
      </c>
    </row>
    <row r="454" spans="1:47" x14ac:dyDescent="0.45">
      <c r="A454" t="s">
        <v>786</v>
      </c>
      <c r="B454" s="3">
        <v>74268</v>
      </c>
      <c r="C454">
        <v>0</v>
      </c>
      <c r="D454">
        <v>0</v>
      </c>
      <c r="E454">
        <f t="shared" si="7"/>
        <v>0</v>
      </c>
      <c r="F454">
        <v>83</v>
      </c>
      <c r="G454" s="3">
        <v>199</v>
      </c>
      <c r="H454" s="3">
        <v>66</v>
      </c>
      <c r="I454" s="3">
        <v>315</v>
      </c>
      <c r="J454" s="3">
        <v>97</v>
      </c>
      <c r="K454" s="3">
        <v>174</v>
      </c>
      <c r="L454" s="3">
        <v>41</v>
      </c>
      <c r="M454">
        <v>1</v>
      </c>
      <c r="N454">
        <v>4</v>
      </c>
      <c r="O454">
        <v>3</v>
      </c>
      <c r="P454">
        <v>5</v>
      </c>
      <c r="Q454">
        <v>2</v>
      </c>
      <c r="R454">
        <v>0</v>
      </c>
      <c r="S454">
        <v>0</v>
      </c>
      <c r="T454">
        <v>0</v>
      </c>
      <c r="U454">
        <v>0</v>
      </c>
      <c r="V454">
        <v>0</v>
      </c>
      <c r="W454">
        <v>0</v>
      </c>
      <c r="X454">
        <v>3</v>
      </c>
      <c r="Y454">
        <v>11</v>
      </c>
      <c r="Z454">
        <v>0</v>
      </c>
      <c r="AA454">
        <v>65</v>
      </c>
      <c r="AB454">
        <v>2659</v>
      </c>
      <c r="AC454">
        <v>0</v>
      </c>
      <c r="AD454">
        <v>1</v>
      </c>
      <c r="AE454">
        <v>0</v>
      </c>
      <c r="AF454">
        <v>0</v>
      </c>
      <c r="AG454">
        <v>0</v>
      </c>
      <c r="AH454">
        <v>0</v>
      </c>
      <c r="AI454">
        <v>0</v>
      </c>
      <c r="AJ454">
        <v>1</v>
      </c>
      <c r="AK454">
        <v>0</v>
      </c>
      <c r="AL454">
        <v>0</v>
      </c>
      <c r="AM454" s="3">
        <f>SUM(tbl_Data[[#This Row],[Amt_Wines]:[Amt_GoldProds]])</f>
        <v>892</v>
      </c>
      <c r="AN454" s="3">
        <v>810</v>
      </c>
      <c r="AO454">
        <v>0</v>
      </c>
      <c r="AP454" t="str" cm="1">
        <f t="array" ref="AP454">_xlfn.IFS(tbl_Data[[#This Row],[marital_Divorced]]=1,"Divorced",tbl_Data[[#This Row],[marital_Married]]=1,"Married",tbl_Data[[#This Row],[marital_Single]]=1,"Single",tbl_Data[[#This Row],[marital_Together]]=1,"Together",tbl_Data[[#This Row],[marital_Widow]]=1,"Widowed")</f>
        <v>Married</v>
      </c>
      <c r="AQ454" s="3" t="str">
        <f>IF(tbl_Data[[#This Row],[Marital Status]]=tbl_Data[[#Headers],[Single]],tbl_Data[[#This Row],[Amt_Wines]],"")</f>
        <v/>
      </c>
      <c r="AR454" s="3" t="str">
        <f>IF(tbl_Data[[#This Row],[Marital Status]]=tbl_Data[[#Headers],[Together]],tbl_Data[[#This Row],[Amt_Wines]],"")</f>
        <v/>
      </c>
      <c r="AS454" s="3">
        <f>IF(tbl_Data[[#This Row],[Marital Status]]=tbl_Data[[#Headers],[Married]],tbl_Data[[#This Row],[Amt_Wines]],"")</f>
        <v>199</v>
      </c>
      <c r="AT454" s="3" t="str">
        <f>IF(tbl_Data[[#This Row],[Marital Status]]=tbl_Data[[#Headers],[Widow]],tbl_Data[[#This Row],[Amt_Wines]],"")</f>
        <v/>
      </c>
      <c r="AU454" s="3" t="str">
        <f>IF(tbl_Data[[#This Row],[Marital Status]]=tbl_Data[[#Headers],[Divorced]],tbl_Data[[#This Row],[Amt_Wines]],"")</f>
        <v/>
      </c>
    </row>
    <row r="455" spans="1:47" x14ac:dyDescent="0.45">
      <c r="A455" t="s">
        <v>788</v>
      </c>
      <c r="B455" s="3">
        <v>62466</v>
      </c>
      <c r="C455">
        <v>0</v>
      </c>
      <c r="D455">
        <v>1</v>
      </c>
      <c r="E455">
        <f t="shared" si="7"/>
        <v>1</v>
      </c>
      <c r="F455">
        <v>13</v>
      </c>
      <c r="G455" s="3">
        <v>129</v>
      </c>
      <c r="H455" s="3">
        <v>129</v>
      </c>
      <c r="I455" s="3">
        <v>259</v>
      </c>
      <c r="J455" s="3">
        <v>168</v>
      </c>
      <c r="K455" s="3">
        <v>121</v>
      </c>
      <c r="L455" s="3">
        <v>83</v>
      </c>
      <c r="M455">
        <v>5</v>
      </c>
      <c r="N455">
        <v>6</v>
      </c>
      <c r="O455">
        <v>3</v>
      </c>
      <c r="P455">
        <v>12</v>
      </c>
      <c r="Q455">
        <v>4</v>
      </c>
      <c r="R455">
        <v>0</v>
      </c>
      <c r="S455">
        <v>0</v>
      </c>
      <c r="T455">
        <v>0</v>
      </c>
      <c r="U455">
        <v>0</v>
      </c>
      <c r="V455">
        <v>0</v>
      </c>
      <c r="W455">
        <v>0</v>
      </c>
      <c r="X455">
        <v>3</v>
      </c>
      <c r="Y455">
        <v>11</v>
      </c>
      <c r="Z455">
        <v>0</v>
      </c>
      <c r="AA455">
        <v>50</v>
      </c>
      <c r="AB455">
        <v>2324</v>
      </c>
      <c r="AC455">
        <v>0</v>
      </c>
      <c r="AD455">
        <v>1</v>
      </c>
      <c r="AE455">
        <v>0</v>
      </c>
      <c r="AF455">
        <v>0</v>
      </c>
      <c r="AG455">
        <v>0</v>
      </c>
      <c r="AH455">
        <v>1</v>
      </c>
      <c r="AI455">
        <v>0</v>
      </c>
      <c r="AJ455">
        <v>0</v>
      </c>
      <c r="AK455">
        <v>0</v>
      </c>
      <c r="AL455">
        <v>0</v>
      </c>
      <c r="AM455" s="3">
        <f>SUM(tbl_Data[[#This Row],[Amt_Wines]:[Amt_GoldProds]])</f>
        <v>889</v>
      </c>
      <c r="AN455" s="3">
        <v>723</v>
      </c>
      <c r="AO455">
        <v>0</v>
      </c>
      <c r="AP455" t="str" cm="1">
        <f t="array" ref="AP455">_xlfn.IFS(tbl_Data[[#This Row],[marital_Divorced]]=1,"Divorced",tbl_Data[[#This Row],[marital_Married]]=1,"Married",tbl_Data[[#This Row],[marital_Single]]=1,"Single",tbl_Data[[#This Row],[marital_Together]]=1,"Together",tbl_Data[[#This Row],[marital_Widow]]=1,"Widowed")</f>
        <v>Married</v>
      </c>
      <c r="AQ455" s="3" t="str">
        <f>IF(tbl_Data[[#This Row],[Marital Status]]=tbl_Data[[#Headers],[Single]],tbl_Data[[#This Row],[Amt_Wines]],"")</f>
        <v/>
      </c>
      <c r="AR455" s="3" t="str">
        <f>IF(tbl_Data[[#This Row],[Marital Status]]=tbl_Data[[#Headers],[Together]],tbl_Data[[#This Row],[Amt_Wines]],"")</f>
        <v/>
      </c>
      <c r="AS455" s="3">
        <f>IF(tbl_Data[[#This Row],[Marital Status]]=tbl_Data[[#Headers],[Married]],tbl_Data[[#This Row],[Amt_Wines]],"")</f>
        <v>129</v>
      </c>
      <c r="AT455" s="3" t="str">
        <f>IF(tbl_Data[[#This Row],[Marital Status]]=tbl_Data[[#Headers],[Widow]],tbl_Data[[#This Row],[Amt_Wines]],"")</f>
        <v/>
      </c>
      <c r="AU455" s="3" t="str">
        <f>IF(tbl_Data[[#This Row],[Marital Status]]=tbl_Data[[#Headers],[Divorced]],tbl_Data[[#This Row],[Amt_Wines]],"")</f>
        <v/>
      </c>
    </row>
    <row r="456" spans="1:47" x14ac:dyDescent="0.45">
      <c r="A456" t="s">
        <v>791</v>
      </c>
      <c r="B456" s="3">
        <v>55434</v>
      </c>
      <c r="C456">
        <v>1</v>
      </c>
      <c r="D456">
        <v>0</v>
      </c>
      <c r="E456">
        <f t="shared" si="7"/>
        <v>1</v>
      </c>
      <c r="F456">
        <v>21</v>
      </c>
      <c r="G456" s="3">
        <v>238</v>
      </c>
      <c r="H456" s="3">
        <v>115</v>
      </c>
      <c r="I456" s="3">
        <v>215</v>
      </c>
      <c r="J456" s="3">
        <v>169</v>
      </c>
      <c r="K456" s="3">
        <v>69</v>
      </c>
      <c r="L456" s="3">
        <v>76</v>
      </c>
      <c r="M456">
        <v>3</v>
      </c>
      <c r="N456">
        <v>5</v>
      </c>
      <c r="O456">
        <v>3</v>
      </c>
      <c r="P456">
        <v>13</v>
      </c>
      <c r="Q456">
        <v>4</v>
      </c>
      <c r="R456">
        <v>0</v>
      </c>
      <c r="S456">
        <v>0</v>
      </c>
      <c r="T456">
        <v>0</v>
      </c>
      <c r="U456">
        <v>0</v>
      </c>
      <c r="V456">
        <v>0</v>
      </c>
      <c r="W456">
        <v>0</v>
      </c>
      <c r="X456">
        <v>3</v>
      </c>
      <c r="Y456">
        <v>11</v>
      </c>
      <c r="Z456">
        <v>0</v>
      </c>
      <c r="AA456">
        <v>36</v>
      </c>
      <c r="AB456">
        <v>2426</v>
      </c>
      <c r="AC456">
        <v>0</v>
      </c>
      <c r="AD456">
        <v>1</v>
      </c>
      <c r="AE456">
        <v>0</v>
      </c>
      <c r="AF456">
        <v>0</v>
      </c>
      <c r="AG456">
        <v>0</v>
      </c>
      <c r="AH456">
        <v>0</v>
      </c>
      <c r="AI456">
        <v>0</v>
      </c>
      <c r="AJ456">
        <v>1</v>
      </c>
      <c r="AK456">
        <v>0</v>
      </c>
      <c r="AL456">
        <v>0</v>
      </c>
      <c r="AM456" s="3">
        <f>SUM(tbl_Data[[#This Row],[Amt_Wines]:[Amt_GoldProds]])</f>
        <v>882</v>
      </c>
      <c r="AN456" s="3">
        <v>730</v>
      </c>
      <c r="AO456">
        <v>0</v>
      </c>
      <c r="AP456" t="str" cm="1">
        <f t="array" ref="AP456">_xlfn.IFS(tbl_Data[[#This Row],[marital_Divorced]]=1,"Divorced",tbl_Data[[#This Row],[marital_Married]]=1,"Married",tbl_Data[[#This Row],[marital_Single]]=1,"Single",tbl_Data[[#This Row],[marital_Together]]=1,"Together",tbl_Data[[#This Row],[marital_Widow]]=1,"Widowed")</f>
        <v>Married</v>
      </c>
      <c r="AQ456" s="3" t="str">
        <f>IF(tbl_Data[[#This Row],[Marital Status]]=tbl_Data[[#Headers],[Single]],tbl_Data[[#This Row],[Amt_Wines]],"")</f>
        <v/>
      </c>
      <c r="AR456" s="3" t="str">
        <f>IF(tbl_Data[[#This Row],[Marital Status]]=tbl_Data[[#Headers],[Together]],tbl_Data[[#This Row],[Amt_Wines]],"")</f>
        <v/>
      </c>
      <c r="AS456" s="3">
        <f>IF(tbl_Data[[#This Row],[Marital Status]]=tbl_Data[[#Headers],[Married]],tbl_Data[[#This Row],[Amt_Wines]],"")</f>
        <v>238</v>
      </c>
      <c r="AT456" s="3" t="str">
        <f>IF(tbl_Data[[#This Row],[Marital Status]]=tbl_Data[[#Headers],[Widow]],tbl_Data[[#This Row],[Amt_Wines]],"")</f>
        <v/>
      </c>
      <c r="AU456" s="3" t="str">
        <f>IF(tbl_Data[[#This Row],[Marital Status]]=tbl_Data[[#Headers],[Divorced]],tbl_Data[[#This Row],[Amt_Wines]],"")</f>
        <v/>
      </c>
    </row>
    <row r="457" spans="1:47" x14ac:dyDescent="0.45">
      <c r="A457" t="s">
        <v>793</v>
      </c>
      <c r="B457" s="3">
        <v>63967</v>
      </c>
      <c r="C457">
        <v>0</v>
      </c>
      <c r="D457">
        <v>1</v>
      </c>
      <c r="E457">
        <f t="shared" si="7"/>
        <v>1</v>
      </c>
      <c r="F457">
        <v>57</v>
      </c>
      <c r="G457" s="3">
        <v>387</v>
      </c>
      <c r="H457" s="3">
        <v>84</v>
      </c>
      <c r="I457" s="3">
        <v>141</v>
      </c>
      <c r="J457" s="3">
        <v>73</v>
      </c>
      <c r="K457" s="3">
        <v>35</v>
      </c>
      <c r="L457" s="3">
        <v>162</v>
      </c>
      <c r="M457">
        <v>3</v>
      </c>
      <c r="N457">
        <v>4</v>
      </c>
      <c r="O457">
        <v>4</v>
      </c>
      <c r="P457">
        <v>12</v>
      </c>
      <c r="Q457">
        <v>2</v>
      </c>
      <c r="R457">
        <v>0</v>
      </c>
      <c r="S457">
        <v>0</v>
      </c>
      <c r="T457">
        <v>0</v>
      </c>
      <c r="U457">
        <v>0</v>
      </c>
      <c r="V457">
        <v>0</v>
      </c>
      <c r="W457">
        <v>0</v>
      </c>
      <c r="X457">
        <v>3</v>
      </c>
      <c r="Y457">
        <v>11</v>
      </c>
      <c r="Z457">
        <v>0</v>
      </c>
      <c r="AA457">
        <v>52</v>
      </c>
      <c r="AB457">
        <v>2483</v>
      </c>
      <c r="AC457">
        <v>0</v>
      </c>
      <c r="AD457">
        <v>1</v>
      </c>
      <c r="AE457">
        <v>0</v>
      </c>
      <c r="AF457">
        <v>0</v>
      </c>
      <c r="AG457">
        <v>0</v>
      </c>
      <c r="AH457">
        <v>0</v>
      </c>
      <c r="AI457">
        <v>0</v>
      </c>
      <c r="AJ457">
        <v>1</v>
      </c>
      <c r="AK457">
        <v>0</v>
      </c>
      <c r="AL457">
        <v>0</v>
      </c>
      <c r="AM457" s="3">
        <f>SUM(tbl_Data[[#This Row],[Amt_Wines]:[Amt_GoldProds]])</f>
        <v>882</v>
      </c>
      <c r="AN457" s="3">
        <v>558</v>
      </c>
      <c r="AO457">
        <v>0</v>
      </c>
      <c r="AP457" t="str" cm="1">
        <f t="array" ref="AP457">_xlfn.IFS(tbl_Data[[#This Row],[marital_Divorced]]=1,"Divorced",tbl_Data[[#This Row],[marital_Married]]=1,"Married",tbl_Data[[#This Row],[marital_Single]]=1,"Single",tbl_Data[[#This Row],[marital_Together]]=1,"Together",tbl_Data[[#This Row],[marital_Widow]]=1,"Widowed")</f>
        <v>Married</v>
      </c>
      <c r="AQ457" s="3" t="str">
        <f>IF(tbl_Data[[#This Row],[Marital Status]]=tbl_Data[[#Headers],[Single]],tbl_Data[[#This Row],[Amt_Wines]],"")</f>
        <v/>
      </c>
      <c r="AR457" s="3" t="str">
        <f>IF(tbl_Data[[#This Row],[Marital Status]]=tbl_Data[[#Headers],[Together]],tbl_Data[[#This Row],[Amt_Wines]],"")</f>
        <v/>
      </c>
      <c r="AS457" s="3">
        <f>IF(tbl_Data[[#This Row],[Marital Status]]=tbl_Data[[#Headers],[Married]],tbl_Data[[#This Row],[Amt_Wines]],"")</f>
        <v>387</v>
      </c>
      <c r="AT457" s="3" t="str">
        <f>IF(tbl_Data[[#This Row],[Marital Status]]=tbl_Data[[#Headers],[Widow]],tbl_Data[[#This Row],[Amt_Wines]],"")</f>
        <v/>
      </c>
      <c r="AU457" s="3" t="str">
        <f>IF(tbl_Data[[#This Row],[Marital Status]]=tbl_Data[[#Headers],[Divorced]],tbl_Data[[#This Row],[Amt_Wines]],"")</f>
        <v/>
      </c>
    </row>
    <row r="458" spans="1:47" x14ac:dyDescent="0.45">
      <c r="A458" t="s">
        <v>794</v>
      </c>
      <c r="B458" s="3">
        <v>52852</v>
      </c>
      <c r="C458">
        <v>0</v>
      </c>
      <c r="D458">
        <v>1</v>
      </c>
      <c r="E458">
        <f t="shared" si="7"/>
        <v>1</v>
      </c>
      <c r="F458">
        <v>93</v>
      </c>
      <c r="G458" s="3">
        <v>714</v>
      </c>
      <c r="H458" s="3">
        <v>8</v>
      </c>
      <c r="I458" s="3">
        <v>99</v>
      </c>
      <c r="J458" s="3">
        <v>11</v>
      </c>
      <c r="K458" s="3">
        <v>0</v>
      </c>
      <c r="L458" s="3">
        <v>47</v>
      </c>
      <c r="M458">
        <v>4</v>
      </c>
      <c r="N458">
        <v>10</v>
      </c>
      <c r="O458">
        <v>7</v>
      </c>
      <c r="P458">
        <v>5</v>
      </c>
      <c r="Q458">
        <v>8</v>
      </c>
      <c r="R458">
        <v>1</v>
      </c>
      <c r="S458">
        <v>0</v>
      </c>
      <c r="T458">
        <v>0</v>
      </c>
      <c r="U458">
        <v>0</v>
      </c>
      <c r="V458">
        <v>0</v>
      </c>
      <c r="W458">
        <v>0</v>
      </c>
      <c r="X458">
        <v>3</v>
      </c>
      <c r="Y458">
        <v>11</v>
      </c>
      <c r="Z458">
        <v>0</v>
      </c>
      <c r="AA458">
        <v>63</v>
      </c>
      <c r="AB458">
        <v>2734</v>
      </c>
      <c r="AC458">
        <v>0</v>
      </c>
      <c r="AD458">
        <v>1</v>
      </c>
      <c r="AE458">
        <v>0</v>
      </c>
      <c r="AF458">
        <v>0</v>
      </c>
      <c r="AG458">
        <v>0</v>
      </c>
      <c r="AH458">
        <v>0</v>
      </c>
      <c r="AI458">
        <v>0</v>
      </c>
      <c r="AJ458">
        <v>1</v>
      </c>
      <c r="AK458">
        <v>0</v>
      </c>
      <c r="AL458">
        <v>0</v>
      </c>
      <c r="AM458" s="3">
        <f>SUM(tbl_Data[[#This Row],[Amt_Wines]:[Amt_GoldProds]])</f>
        <v>879</v>
      </c>
      <c r="AN458" s="3">
        <v>785</v>
      </c>
      <c r="AO458">
        <v>1</v>
      </c>
      <c r="AP458" t="str" cm="1">
        <f t="array" ref="AP458">_xlfn.IFS(tbl_Data[[#This Row],[marital_Divorced]]=1,"Divorced",tbl_Data[[#This Row],[marital_Married]]=1,"Married",tbl_Data[[#This Row],[marital_Single]]=1,"Single",tbl_Data[[#This Row],[marital_Together]]=1,"Together",tbl_Data[[#This Row],[marital_Widow]]=1,"Widowed")</f>
        <v>Married</v>
      </c>
      <c r="AQ458" s="3" t="str">
        <f>IF(tbl_Data[[#This Row],[Marital Status]]=tbl_Data[[#Headers],[Single]],tbl_Data[[#This Row],[Amt_Wines]],"")</f>
        <v/>
      </c>
      <c r="AR458" s="3" t="str">
        <f>IF(tbl_Data[[#This Row],[Marital Status]]=tbl_Data[[#Headers],[Together]],tbl_Data[[#This Row],[Amt_Wines]],"")</f>
        <v/>
      </c>
      <c r="AS458" s="3">
        <f>IF(tbl_Data[[#This Row],[Marital Status]]=tbl_Data[[#Headers],[Married]],tbl_Data[[#This Row],[Amt_Wines]],"")</f>
        <v>714</v>
      </c>
      <c r="AT458" s="3" t="str">
        <f>IF(tbl_Data[[#This Row],[Marital Status]]=tbl_Data[[#Headers],[Widow]],tbl_Data[[#This Row],[Amt_Wines]],"")</f>
        <v/>
      </c>
      <c r="AU458" s="3" t="str">
        <f>IF(tbl_Data[[#This Row],[Marital Status]]=tbl_Data[[#Headers],[Divorced]],tbl_Data[[#This Row],[Amt_Wines]],"")</f>
        <v/>
      </c>
    </row>
    <row r="459" spans="1:47" x14ac:dyDescent="0.45">
      <c r="A459" t="s">
        <v>795</v>
      </c>
      <c r="B459" s="3">
        <v>59809</v>
      </c>
      <c r="C459">
        <v>0</v>
      </c>
      <c r="D459">
        <v>2</v>
      </c>
      <c r="E459">
        <f t="shared" si="7"/>
        <v>2</v>
      </c>
      <c r="F459">
        <v>36</v>
      </c>
      <c r="G459" s="3">
        <v>598</v>
      </c>
      <c r="H459" s="3">
        <v>16</v>
      </c>
      <c r="I459" s="3">
        <v>141</v>
      </c>
      <c r="J459" s="3">
        <v>32</v>
      </c>
      <c r="K459" s="3">
        <v>41</v>
      </c>
      <c r="L459" s="3">
        <v>49</v>
      </c>
      <c r="M459">
        <v>3</v>
      </c>
      <c r="N459">
        <v>3</v>
      </c>
      <c r="O459">
        <v>3</v>
      </c>
      <c r="P459">
        <v>6</v>
      </c>
      <c r="Q459">
        <v>8</v>
      </c>
      <c r="R459">
        <v>0</v>
      </c>
      <c r="S459">
        <v>0</v>
      </c>
      <c r="T459">
        <v>0</v>
      </c>
      <c r="U459">
        <v>0</v>
      </c>
      <c r="V459">
        <v>0</v>
      </c>
      <c r="W459">
        <v>0</v>
      </c>
      <c r="X459">
        <v>3</v>
      </c>
      <c r="Y459">
        <v>11</v>
      </c>
      <c r="Z459">
        <v>0</v>
      </c>
      <c r="AA459">
        <v>44</v>
      </c>
      <c r="AB459">
        <v>2778</v>
      </c>
      <c r="AC459">
        <v>0</v>
      </c>
      <c r="AD459">
        <v>1</v>
      </c>
      <c r="AE459">
        <v>0</v>
      </c>
      <c r="AF459">
        <v>0</v>
      </c>
      <c r="AG459">
        <v>0</v>
      </c>
      <c r="AH459">
        <v>0</v>
      </c>
      <c r="AI459">
        <v>0</v>
      </c>
      <c r="AJ459">
        <v>1</v>
      </c>
      <c r="AK459">
        <v>0</v>
      </c>
      <c r="AL459">
        <v>0</v>
      </c>
      <c r="AM459" s="3">
        <f>SUM(tbl_Data[[#This Row],[Amt_Wines]:[Amt_GoldProds]])</f>
        <v>877</v>
      </c>
      <c r="AN459" s="3">
        <v>779</v>
      </c>
      <c r="AO459">
        <v>0</v>
      </c>
      <c r="AP459" t="str" cm="1">
        <f t="array" ref="AP459">_xlfn.IFS(tbl_Data[[#This Row],[marital_Divorced]]=1,"Divorced",tbl_Data[[#This Row],[marital_Married]]=1,"Married",tbl_Data[[#This Row],[marital_Single]]=1,"Single",tbl_Data[[#This Row],[marital_Together]]=1,"Together",tbl_Data[[#This Row],[marital_Widow]]=1,"Widowed")</f>
        <v>Married</v>
      </c>
      <c r="AQ459" s="3" t="str">
        <f>IF(tbl_Data[[#This Row],[Marital Status]]=tbl_Data[[#Headers],[Single]],tbl_Data[[#This Row],[Amt_Wines]],"")</f>
        <v/>
      </c>
      <c r="AR459" s="3" t="str">
        <f>IF(tbl_Data[[#This Row],[Marital Status]]=tbl_Data[[#Headers],[Together]],tbl_Data[[#This Row],[Amt_Wines]],"")</f>
        <v/>
      </c>
      <c r="AS459" s="3">
        <f>IF(tbl_Data[[#This Row],[Marital Status]]=tbl_Data[[#Headers],[Married]],tbl_Data[[#This Row],[Amt_Wines]],"")</f>
        <v>598</v>
      </c>
      <c r="AT459" s="3" t="str">
        <f>IF(tbl_Data[[#This Row],[Marital Status]]=tbl_Data[[#Headers],[Widow]],tbl_Data[[#This Row],[Amt_Wines]],"")</f>
        <v/>
      </c>
      <c r="AU459" s="3" t="str">
        <f>IF(tbl_Data[[#This Row],[Marital Status]]=tbl_Data[[#Headers],[Divorced]],tbl_Data[[#This Row],[Amt_Wines]],"")</f>
        <v/>
      </c>
    </row>
    <row r="460" spans="1:47" x14ac:dyDescent="0.45">
      <c r="A460" t="s">
        <v>796</v>
      </c>
      <c r="B460" s="3">
        <v>55424</v>
      </c>
      <c r="C460">
        <v>0</v>
      </c>
      <c r="D460">
        <v>1</v>
      </c>
      <c r="E460">
        <f t="shared" si="7"/>
        <v>1</v>
      </c>
      <c r="F460">
        <v>6</v>
      </c>
      <c r="G460" s="3">
        <v>462</v>
      </c>
      <c r="H460" s="3">
        <v>61</v>
      </c>
      <c r="I460" s="3">
        <v>184</v>
      </c>
      <c r="J460" s="3">
        <v>10</v>
      </c>
      <c r="K460" s="3">
        <v>53</v>
      </c>
      <c r="L460" s="3">
        <v>107</v>
      </c>
      <c r="M460">
        <v>4</v>
      </c>
      <c r="N460">
        <v>7</v>
      </c>
      <c r="O460">
        <v>5</v>
      </c>
      <c r="P460">
        <v>9</v>
      </c>
      <c r="Q460">
        <v>6</v>
      </c>
      <c r="R460">
        <v>1</v>
      </c>
      <c r="S460">
        <v>0</v>
      </c>
      <c r="T460">
        <v>0</v>
      </c>
      <c r="U460">
        <v>0</v>
      </c>
      <c r="V460">
        <v>0</v>
      </c>
      <c r="W460">
        <v>0</v>
      </c>
      <c r="X460">
        <v>3</v>
      </c>
      <c r="Y460">
        <v>11</v>
      </c>
      <c r="Z460">
        <v>1</v>
      </c>
      <c r="AA460">
        <v>44</v>
      </c>
      <c r="AB460">
        <v>2740</v>
      </c>
      <c r="AC460">
        <v>0</v>
      </c>
      <c r="AD460">
        <v>1</v>
      </c>
      <c r="AE460">
        <v>0</v>
      </c>
      <c r="AF460">
        <v>0</v>
      </c>
      <c r="AG460">
        <v>0</v>
      </c>
      <c r="AH460">
        <v>0</v>
      </c>
      <c r="AI460">
        <v>0</v>
      </c>
      <c r="AJ460">
        <v>0</v>
      </c>
      <c r="AK460">
        <v>0</v>
      </c>
      <c r="AL460">
        <v>1</v>
      </c>
      <c r="AM460" s="3">
        <f>SUM(tbl_Data[[#This Row],[Amt_Wines]:[Amt_GoldProds]])</f>
        <v>877</v>
      </c>
      <c r="AN460" s="3">
        <v>663</v>
      </c>
      <c r="AO460">
        <v>1</v>
      </c>
      <c r="AP460" t="str" cm="1">
        <f t="array" ref="AP460">_xlfn.IFS(tbl_Data[[#This Row],[marital_Divorced]]=1,"Divorced",tbl_Data[[#This Row],[marital_Married]]=1,"Married",tbl_Data[[#This Row],[marital_Single]]=1,"Single",tbl_Data[[#This Row],[marital_Together]]=1,"Together",tbl_Data[[#This Row],[marital_Widow]]=1,"Widowed")</f>
        <v>Married</v>
      </c>
      <c r="AQ460" s="3" t="str">
        <f>IF(tbl_Data[[#This Row],[Marital Status]]=tbl_Data[[#Headers],[Single]],tbl_Data[[#This Row],[Amt_Wines]],"")</f>
        <v/>
      </c>
      <c r="AR460" s="3" t="str">
        <f>IF(tbl_Data[[#This Row],[Marital Status]]=tbl_Data[[#Headers],[Together]],tbl_Data[[#This Row],[Amt_Wines]],"")</f>
        <v/>
      </c>
      <c r="AS460" s="3">
        <f>IF(tbl_Data[[#This Row],[Marital Status]]=tbl_Data[[#Headers],[Married]],tbl_Data[[#This Row],[Amt_Wines]],"")</f>
        <v>462</v>
      </c>
      <c r="AT460" s="3" t="str">
        <f>IF(tbl_Data[[#This Row],[Marital Status]]=tbl_Data[[#Headers],[Widow]],tbl_Data[[#This Row],[Amt_Wines]],"")</f>
        <v/>
      </c>
      <c r="AU460" s="3" t="str">
        <f>IF(tbl_Data[[#This Row],[Marital Status]]=tbl_Data[[#Headers],[Divorced]],tbl_Data[[#This Row],[Amt_Wines]],"")</f>
        <v/>
      </c>
    </row>
    <row r="461" spans="1:47" x14ac:dyDescent="0.45">
      <c r="A461" t="s">
        <v>800</v>
      </c>
      <c r="B461" s="3">
        <v>59111</v>
      </c>
      <c r="C461">
        <v>0</v>
      </c>
      <c r="D461">
        <v>0</v>
      </c>
      <c r="E461">
        <f t="shared" si="7"/>
        <v>0</v>
      </c>
      <c r="F461">
        <v>90</v>
      </c>
      <c r="G461" s="3">
        <v>524</v>
      </c>
      <c r="H461" s="3">
        <v>0</v>
      </c>
      <c r="I461" s="3">
        <v>134</v>
      </c>
      <c r="J461" s="3">
        <v>28</v>
      </c>
      <c r="K461" s="3">
        <v>28</v>
      </c>
      <c r="L461" s="3">
        <v>155</v>
      </c>
      <c r="M461">
        <v>1</v>
      </c>
      <c r="N461">
        <v>11</v>
      </c>
      <c r="O461">
        <v>1</v>
      </c>
      <c r="P461">
        <v>8</v>
      </c>
      <c r="Q461">
        <v>7</v>
      </c>
      <c r="R461">
        <v>0</v>
      </c>
      <c r="S461">
        <v>0</v>
      </c>
      <c r="T461">
        <v>0</v>
      </c>
      <c r="U461">
        <v>0</v>
      </c>
      <c r="V461">
        <v>0</v>
      </c>
      <c r="W461">
        <v>0</v>
      </c>
      <c r="X461">
        <v>3</v>
      </c>
      <c r="Y461">
        <v>11</v>
      </c>
      <c r="Z461">
        <v>0</v>
      </c>
      <c r="AA461">
        <v>66</v>
      </c>
      <c r="AB461">
        <v>2582</v>
      </c>
      <c r="AC461">
        <v>0</v>
      </c>
      <c r="AD461">
        <v>1</v>
      </c>
      <c r="AE461">
        <v>0</v>
      </c>
      <c r="AF461">
        <v>0</v>
      </c>
      <c r="AG461">
        <v>0</v>
      </c>
      <c r="AH461">
        <v>0</v>
      </c>
      <c r="AI461">
        <v>0</v>
      </c>
      <c r="AJ461">
        <v>1</v>
      </c>
      <c r="AK461">
        <v>0</v>
      </c>
      <c r="AL461">
        <v>0</v>
      </c>
      <c r="AM461" s="3">
        <f>SUM(tbl_Data[[#This Row],[Amt_Wines]:[Amt_GoldProds]])</f>
        <v>869</v>
      </c>
      <c r="AN461" s="3">
        <v>559</v>
      </c>
      <c r="AO461">
        <v>0</v>
      </c>
      <c r="AP461" t="str" cm="1">
        <f t="array" ref="AP461">_xlfn.IFS(tbl_Data[[#This Row],[marital_Divorced]]=1,"Divorced",tbl_Data[[#This Row],[marital_Married]]=1,"Married",tbl_Data[[#This Row],[marital_Single]]=1,"Single",tbl_Data[[#This Row],[marital_Together]]=1,"Together",tbl_Data[[#This Row],[marital_Widow]]=1,"Widowed")</f>
        <v>Married</v>
      </c>
      <c r="AQ461" s="3" t="str">
        <f>IF(tbl_Data[[#This Row],[Marital Status]]=tbl_Data[[#Headers],[Single]],tbl_Data[[#This Row],[Amt_Wines]],"")</f>
        <v/>
      </c>
      <c r="AR461" s="3" t="str">
        <f>IF(tbl_Data[[#This Row],[Marital Status]]=tbl_Data[[#Headers],[Together]],tbl_Data[[#This Row],[Amt_Wines]],"")</f>
        <v/>
      </c>
      <c r="AS461" s="3">
        <f>IF(tbl_Data[[#This Row],[Marital Status]]=tbl_Data[[#Headers],[Married]],tbl_Data[[#This Row],[Amt_Wines]],"")</f>
        <v>524</v>
      </c>
      <c r="AT461" s="3" t="str">
        <f>IF(tbl_Data[[#This Row],[Marital Status]]=tbl_Data[[#Headers],[Widow]],tbl_Data[[#This Row],[Amt_Wines]],"")</f>
        <v/>
      </c>
      <c r="AU461" s="3" t="str">
        <f>IF(tbl_Data[[#This Row],[Marital Status]]=tbl_Data[[#Headers],[Divorced]],tbl_Data[[#This Row],[Amt_Wines]],"")</f>
        <v/>
      </c>
    </row>
    <row r="462" spans="1:47" x14ac:dyDescent="0.45">
      <c r="A462" t="s">
        <v>803</v>
      </c>
      <c r="B462" s="3">
        <v>67225</v>
      </c>
      <c r="C462">
        <v>0</v>
      </c>
      <c r="D462">
        <v>1</v>
      </c>
      <c r="E462">
        <f t="shared" si="7"/>
        <v>1</v>
      </c>
      <c r="F462">
        <v>4</v>
      </c>
      <c r="G462" s="3">
        <v>315</v>
      </c>
      <c r="H462" s="3">
        <v>35</v>
      </c>
      <c r="I462" s="3">
        <v>322</v>
      </c>
      <c r="J462" s="3">
        <v>46</v>
      </c>
      <c r="K462" s="3">
        <v>7</v>
      </c>
      <c r="L462" s="3">
        <v>143</v>
      </c>
      <c r="M462">
        <v>3</v>
      </c>
      <c r="N462">
        <v>7</v>
      </c>
      <c r="O462">
        <v>2</v>
      </c>
      <c r="P462">
        <v>11</v>
      </c>
      <c r="Q462">
        <v>5</v>
      </c>
      <c r="R462">
        <v>0</v>
      </c>
      <c r="S462">
        <v>0</v>
      </c>
      <c r="T462">
        <v>0</v>
      </c>
      <c r="U462">
        <v>0</v>
      </c>
      <c r="V462">
        <v>0</v>
      </c>
      <c r="W462">
        <v>0</v>
      </c>
      <c r="X462">
        <v>3</v>
      </c>
      <c r="Y462">
        <v>11</v>
      </c>
      <c r="Z462">
        <v>0</v>
      </c>
      <c r="AA462">
        <v>65</v>
      </c>
      <c r="AB462">
        <v>2374</v>
      </c>
      <c r="AC462">
        <v>0</v>
      </c>
      <c r="AD462">
        <v>1</v>
      </c>
      <c r="AE462">
        <v>0</v>
      </c>
      <c r="AF462">
        <v>0</v>
      </c>
      <c r="AG462">
        <v>0</v>
      </c>
      <c r="AH462">
        <v>0</v>
      </c>
      <c r="AI462">
        <v>0</v>
      </c>
      <c r="AJ462">
        <v>1</v>
      </c>
      <c r="AK462">
        <v>0</v>
      </c>
      <c r="AL462">
        <v>0</v>
      </c>
      <c r="AM462" s="3">
        <f>SUM(tbl_Data[[#This Row],[Amt_Wines]:[Amt_GoldProds]])</f>
        <v>868</v>
      </c>
      <c r="AN462" s="3">
        <v>582</v>
      </c>
      <c r="AO462">
        <v>0</v>
      </c>
      <c r="AP462" t="str" cm="1">
        <f t="array" ref="AP462">_xlfn.IFS(tbl_Data[[#This Row],[marital_Divorced]]=1,"Divorced",tbl_Data[[#This Row],[marital_Married]]=1,"Married",tbl_Data[[#This Row],[marital_Single]]=1,"Single",tbl_Data[[#This Row],[marital_Together]]=1,"Together",tbl_Data[[#This Row],[marital_Widow]]=1,"Widowed")</f>
        <v>Married</v>
      </c>
      <c r="AQ462" s="3" t="str">
        <f>IF(tbl_Data[[#This Row],[Marital Status]]=tbl_Data[[#Headers],[Single]],tbl_Data[[#This Row],[Amt_Wines]],"")</f>
        <v/>
      </c>
      <c r="AR462" s="3" t="str">
        <f>IF(tbl_Data[[#This Row],[Marital Status]]=tbl_Data[[#Headers],[Together]],tbl_Data[[#This Row],[Amt_Wines]],"")</f>
        <v/>
      </c>
      <c r="AS462" s="3">
        <f>IF(tbl_Data[[#This Row],[Marital Status]]=tbl_Data[[#Headers],[Married]],tbl_Data[[#This Row],[Amt_Wines]],"")</f>
        <v>315</v>
      </c>
      <c r="AT462" s="3" t="str">
        <f>IF(tbl_Data[[#This Row],[Marital Status]]=tbl_Data[[#Headers],[Widow]],tbl_Data[[#This Row],[Amt_Wines]],"")</f>
        <v/>
      </c>
      <c r="AU462" s="3" t="str">
        <f>IF(tbl_Data[[#This Row],[Marital Status]]=tbl_Data[[#Headers],[Divorced]],tbl_Data[[#This Row],[Amt_Wines]],"")</f>
        <v/>
      </c>
    </row>
    <row r="463" spans="1:47" x14ac:dyDescent="0.45">
      <c r="A463" t="s">
        <v>804</v>
      </c>
      <c r="B463" s="3">
        <v>65031</v>
      </c>
      <c r="C463">
        <v>0</v>
      </c>
      <c r="D463">
        <v>1</v>
      </c>
      <c r="E463">
        <f t="shared" si="7"/>
        <v>1</v>
      </c>
      <c r="F463">
        <v>29</v>
      </c>
      <c r="G463" s="3">
        <v>258</v>
      </c>
      <c r="H463" s="3">
        <v>107</v>
      </c>
      <c r="I463" s="3">
        <v>291</v>
      </c>
      <c r="J463" s="3">
        <v>84</v>
      </c>
      <c r="K463" s="3">
        <v>37</v>
      </c>
      <c r="L463" s="3">
        <v>86</v>
      </c>
      <c r="M463">
        <v>4</v>
      </c>
      <c r="N463">
        <v>10</v>
      </c>
      <c r="O463">
        <v>3</v>
      </c>
      <c r="P463">
        <v>13</v>
      </c>
      <c r="Q463">
        <v>7</v>
      </c>
      <c r="R463">
        <v>0</v>
      </c>
      <c r="S463">
        <v>0</v>
      </c>
      <c r="T463">
        <v>0</v>
      </c>
      <c r="U463">
        <v>0</v>
      </c>
      <c r="V463">
        <v>0</v>
      </c>
      <c r="W463">
        <v>0</v>
      </c>
      <c r="X463">
        <v>3</v>
      </c>
      <c r="Y463">
        <v>11</v>
      </c>
      <c r="Z463">
        <v>0</v>
      </c>
      <c r="AA463">
        <v>61</v>
      </c>
      <c r="AB463">
        <v>2628</v>
      </c>
      <c r="AC463">
        <v>0</v>
      </c>
      <c r="AD463">
        <v>1</v>
      </c>
      <c r="AE463">
        <v>0</v>
      </c>
      <c r="AF463">
        <v>0</v>
      </c>
      <c r="AG463">
        <v>0</v>
      </c>
      <c r="AH463">
        <v>0</v>
      </c>
      <c r="AI463">
        <v>0</v>
      </c>
      <c r="AJ463">
        <v>1</v>
      </c>
      <c r="AK463">
        <v>0</v>
      </c>
      <c r="AL463">
        <v>0</v>
      </c>
      <c r="AM463" s="3">
        <f>SUM(tbl_Data[[#This Row],[Amt_Wines]:[Amt_GoldProds]])</f>
        <v>863</v>
      </c>
      <c r="AN463" s="3">
        <v>691</v>
      </c>
      <c r="AO463">
        <v>0</v>
      </c>
      <c r="AP463" t="str" cm="1">
        <f t="array" ref="AP463">_xlfn.IFS(tbl_Data[[#This Row],[marital_Divorced]]=1,"Divorced",tbl_Data[[#This Row],[marital_Married]]=1,"Married",tbl_Data[[#This Row],[marital_Single]]=1,"Single",tbl_Data[[#This Row],[marital_Together]]=1,"Together",tbl_Data[[#This Row],[marital_Widow]]=1,"Widowed")</f>
        <v>Married</v>
      </c>
      <c r="AQ463" s="3" t="str">
        <f>IF(tbl_Data[[#This Row],[Marital Status]]=tbl_Data[[#Headers],[Single]],tbl_Data[[#This Row],[Amt_Wines]],"")</f>
        <v/>
      </c>
      <c r="AR463" s="3" t="str">
        <f>IF(tbl_Data[[#This Row],[Marital Status]]=tbl_Data[[#Headers],[Together]],tbl_Data[[#This Row],[Amt_Wines]],"")</f>
        <v/>
      </c>
      <c r="AS463" s="3">
        <f>IF(tbl_Data[[#This Row],[Marital Status]]=tbl_Data[[#Headers],[Married]],tbl_Data[[#This Row],[Amt_Wines]],"")</f>
        <v>258</v>
      </c>
      <c r="AT463" s="3" t="str">
        <f>IF(tbl_Data[[#This Row],[Marital Status]]=tbl_Data[[#Headers],[Widow]],tbl_Data[[#This Row],[Amt_Wines]],"")</f>
        <v/>
      </c>
      <c r="AU463" s="3" t="str">
        <f>IF(tbl_Data[[#This Row],[Marital Status]]=tbl_Data[[#Headers],[Divorced]],tbl_Data[[#This Row],[Amt_Wines]],"")</f>
        <v/>
      </c>
    </row>
    <row r="464" spans="1:47" x14ac:dyDescent="0.45">
      <c r="A464" t="s">
        <v>807</v>
      </c>
      <c r="B464" s="3">
        <v>52750</v>
      </c>
      <c r="C464">
        <v>0</v>
      </c>
      <c r="D464">
        <v>1</v>
      </c>
      <c r="E464">
        <f t="shared" si="7"/>
        <v>1</v>
      </c>
      <c r="F464">
        <v>72</v>
      </c>
      <c r="G464" s="3">
        <v>393</v>
      </c>
      <c r="H464" s="3">
        <v>0</v>
      </c>
      <c r="I464" s="3">
        <v>239</v>
      </c>
      <c r="J464" s="3">
        <v>90</v>
      </c>
      <c r="K464" s="3">
        <v>69</v>
      </c>
      <c r="L464" s="3">
        <v>69</v>
      </c>
      <c r="M464">
        <v>6</v>
      </c>
      <c r="N464">
        <v>5</v>
      </c>
      <c r="O464">
        <v>7</v>
      </c>
      <c r="P464">
        <v>9</v>
      </c>
      <c r="Q464">
        <v>4</v>
      </c>
      <c r="R464">
        <v>0</v>
      </c>
      <c r="S464">
        <v>0</v>
      </c>
      <c r="T464">
        <v>0</v>
      </c>
      <c r="U464">
        <v>0</v>
      </c>
      <c r="V464">
        <v>0</v>
      </c>
      <c r="W464">
        <v>0</v>
      </c>
      <c r="X464">
        <v>3</v>
      </c>
      <c r="Y464">
        <v>11</v>
      </c>
      <c r="Z464">
        <v>0</v>
      </c>
      <c r="AA464">
        <v>65</v>
      </c>
      <c r="AB464">
        <v>2669</v>
      </c>
      <c r="AC464">
        <v>0</v>
      </c>
      <c r="AD464">
        <v>1</v>
      </c>
      <c r="AE464">
        <v>0</v>
      </c>
      <c r="AF464">
        <v>0</v>
      </c>
      <c r="AG464">
        <v>0</v>
      </c>
      <c r="AH464">
        <v>0</v>
      </c>
      <c r="AI464">
        <v>0</v>
      </c>
      <c r="AJ464">
        <v>0</v>
      </c>
      <c r="AK464">
        <v>1</v>
      </c>
      <c r="AL464">
        <v>0</v>
      </c>
      <c r="AM464" s="3">
        <f>SUM(tbl_Data[[#This Row],[Amt_Wines]:[Amt_GoldProds]])</f>
        <v>860</v>
      </c>
      <c r="AN464" s="3">
        <v>722</v>
      </c>
      <c r="AO464">
        <v>0</v>
      </c>
      <c r="AP464" t="str" cm="1">
        <f t="array" ref="AP464">_xlfn.IFS(tbl_Data[[#This Row],[marital_Divorced]]=1,"Divorced",tbl_Data[[#This Row],[marital_Married]]=1,"Married",tbl_Data[[#This Row],[marital_Single]]=1,"Single",tbl_Data[[#This Row],[marital_Together]]=1,"Together",tbl_Data[[#This Row],[marital_Widow]]=1,"Widowed")</f>
        <v>Married</v>
      </c>
      <c r="AQ464" s="3" t="str">
        <f>IF(tbl_Data[[#This Row],[Marital Status]]=tbl_Data[[#Headers],[Single]],tbl_Data[[#This Row],[Amt_Wines]],"")</f>
        <v/>
      </c>
      <c r="AR464" s="3" t="str">
        <f>IF(tbl_Data[[#This Row],[Marital Status]]=tbl_Data[[#Headers],[Together]],tbl_Data[[#This Row],[Amt_Wines]],"")</f>
        <v/>
      </c>
      <c r="AS464" s="3">
        <f>IF(tbl_Data[[#This Row],[Marital Status]]=tbl_Data[[#Headers],[Married]],tbl_Data[[#This Row],[Amt_Wines]],"")</f>
        <v>393</v>
      </c>
      <c r="AT464" s="3" t="str">
        <f>IF(tbl_Data[[#This Row],[Marital Status]]=tbl_Data[[#Headers],[Widow]],tbl_Data[[#This Row],[Amt_Wines]],"")</f>
        <v/>
      </c>
      <c r="AU464" s="3" t="str">
        <f>IF(tbl_Data[[#This Row],[Marital Status]]=tbl_Data[[#Headers],[Divorced]],tbl_Data[[#This Row],[Amt_Wines]],"")</f>
        <v/>
      </c>
    </row>
    <row r="465" spans="1:47" x14ac:dyDescent="0.45">
      <c r="A465" t="s">
        <v>808</v>
      </c>
      <c r="B465" s="3">
        <v>74716</v>
      </c>
      <c r="C465">
        <v>0</v>
      </c>
      <c r="D465">
        <v>1</v>
      </c>
      <c r="E465">
        <f t="shared" si="7"/>
        <v>1</v>
      </c>
      <c r="F465">
        <v>92</v>
      </c>
      <c r="G465" s="3">
        <v>133</v>
      </c>
      <c r="H465" s="3">
        <v>27</v>
      </c>
      <c r="I465" s="3">
        <v>421</v>
      </c>
      <c r="J465" s="3">
        <v>13</v>
      </c>
      <c r="K465" s="3">
        <v>195</v>
      </c>
      <c r="L465" s="3">
        <v>71</v>
      </c>
      <c r="M465">
        <v>2</v>
      </c>
      <c r="N465">
        <v>7</v>
      </c>
      <c r="O465">
        <v>3</v>
      </c>
      <c r="P465">
        <v>5</v>
      </c>
      <c r="Q465">
        <v>4</v>
      </c>
      <c r="R465">
        <v>0</v>
      </c>
      <c r="S465">
        <v>0</v>
      </c>
      <c r="T465">
        <v>0</v>
      </c>
      <c r="U465">
        <v>0</v>
      </c>
      <c r="V465">
        <v>0</v>
      </c>
      <c r="W465">
        <v>0</v>
      </c>
      <c r="X465">
        <v>3</v>
      </c>
      <c r="Y465">
        <v>11</v>
      </c>
      <c r="Z465">
        <v>0</v>
      </c>
      <c r="AA465">
        <v>48</v>
      </c>
      <c r="AB465">
        <v>2449</v>
      </c>
      <c r="AC465">
        <v>0</v>
      </c>
      <c r="AD465">
        <v>1</v>
      </c>
      <c r="AE465">
        <v>0</v>
      </c>
      <c r="AF465">
        <v>0</v>
      </c>
      <c r="AG465">
        <v>0</v>
      </c>
      <c r="AH465">
        <v>0</v>
      </c>
      <c r="AI465">
        <v>0</v>
      </c>
      <c r="AJ465">
        <v>1</v>
      </c>
      <c r="AK465">
        <v>0</v>
      </c>
      <c r="AL465">
        <v>0</v>
      </c>
      <c r="AM465" s="3">
        <f>SUM(tbl_Data[[#This Row],[Amt_Wines]:[Amt_GoldProds]])</f>
        <v>860</v>
      </c>
      <c r="AN465" s="3">
        <v>718</v>
      </c>
      <c r="AO465">
        <v>0</v>
      </c>
      <c r="AP465" t="str" cm="1">
        <f t="array" ref="AP465">_xlfn.IFS(tbl_Data[[#This Row],[marital_Divorced]]=1,"Divorced",tbl_Data[[#This Row],[marital_Married]]=1,"Married",tbl_Data[[#This Row],[marital_Single]]=1,"Single",tbl_Data[[#This Row],[marital_Together]]=1,"Together",tbl_Data[[#This Row],[marital_Widow]]=1,"Widowed")</f>
        <v>Married</v>
      </c>
      <c r="AQ465" s="3" t="str">
        <f>IF(tbl_Data[[#This Row],[Marital Status]]=tbl_Data[[#Headers],[Single]],tbl_Data[[#This Row],[Amt_Wines]],"")</f>
        <v/>
      </c>
      <c r="AR465" s="3" t="str">
        <f>IF(tbl_Data[[#This Row],[Marital Status]]=tbl_Data[[#Headers],[Together]],tbl_Data[[#This Row],[Amt_Wines]],"")</f>
        <v/>
      </c>
      <c r="AS465" s="3">
        <f>IF(tbl_Data[[#This Row],[Marital Status]]=tbl_Data[[#Headers],[Married]],tbl_Data[[#This Row],[Amt_Wines]],"")</f>
        <v>133</v>
      </c>
      <c r="AT465" s="3" t="str">
        <f>IF(tbl_Data[[#This Row],[Marital Status]]=tbl_Data[[#Headers],[Widow]],tbl_Data[[#This Row],[Amt_Wines]],"")</f>
        <v/>
      </c>
      <c r="AU465" s="3" t="str">
        <f>IF(tbl_Data[[#This Row],[Marital Status]]=tbl_Data[[#Headers],[Divorced]],tbl_Data[[#This Row],[Amt_Wines]],"")</f>
        <v/>
      </c>
    </row>
    <row r="466" spans="1:47" x14ac:dyDescent="0.45">
      <c r="A466" t="s">
        <v>809</v>
      </c>
      <c r="B466" s="3">
        <v>65569</v>
      </c>
      <c r="C466">
        <v>0</v>
      </c>
      <c r="D466">
        <v>1</v>
      </c>
      <c r="E466">
        <f t="shared" si="7"/>
        <v>1</v>
      </c>
      <c r="F466">
        <v>96</v>
      </c>
      <c r="G466" s="3">
        <v>397</v>
      </c>
      <c r="H466" s="3">
        <v>46</v>
      </c>
      <c r="I466" s="3">
        <v>288</v>
      </c>
      <c r="J466" s="3">
        <v>20</v>
      </c>
      <c r="K466" s="3">
        <v>38</v>
      </c>
      <c r="L466" s="3">
        <v>70</v>
      </c>
      <c r="M466">
        <v>2</v>
      </c>
      <c r="N466">
        <v>6</v>
      </c>
      <c r="O466">
        <v>5</v>
      </c>
      <c r="P466">
        <v>10</v>
      </c>
      <c r="Q466">
        <v>3</v>
      </c>
      <c r="R466">
        <v>0</v>
      </c>
      <c r="S466">
        <v>0</v>
      </c>
      <c r="T466">
        <v>0</v>
      </c>
      <c r="U466">
        <v>0</v>
      </c>
      <c r="V466">
        <v>0</v>
      </c>
      <c r="W466">
        <v>0</v>
      </c>
      <c r="X466">
        <v>3</v>
      </c>
      <c r="Y466">
        <v>11</v>
      </c>
      <c r="Z466">
        <v>0</v>
      </c>
      <c r="AA466">
        <v>67</v>
      </c>
      <c r="AB466">
        <v>2760</v>
      </c>
      <c r="AC466">
        <v>0</v>
      </c>
      <c r="AD466">
        <v>1</v>
      </c>
      <c r="AE466">
        <v>0</v>
      </c>
      <c r="AF466">
        <v>0</v>
      </c>
      <c r="AG466">
        <v>0</v>
      </c>
      <c r="AH466">
        <v>0</v>
      </c>
      <c r="AI466">
        <v>0</v>
      </c>
      <c r="AJ466">
        <v>0</v>
      </c>
      <c r="AK466">
        <v>1</v>
      </c>
      <c r="AL466">
        <v>0</v>
      </c>
      <c r="AM466" s="3">
        <f>SUM(tbl_Data[[#This Row],[Amt_Wines]:[Amt_GoldProds]])</f>
        <v>859</v>
      </c>
      <c r="AN466" s="3">
        <v>719</v>
      </c>
      <c r="AO466">
        <v>0</v>
      </c>
      <c r="AP466" t="str" cm="1">
        <f t="array" ref="AP466">_xlfn.IFS(tbl_Data[[#This Row],[marital_Divorced]]=1,"Divorced",tbl_Data[[#This Row],[marital_Married]]=1,"Married",tbl_Data[[#This Row],[marital_Single]]=1,"Single",tbl_Data[[#This Row],[marital_Together]]=1,"Together",tbl_Data[[#This Row],[marital_Widow]]=1,"Widowed")</f>
        <v>Married</v>
      </c>
      <c r="AQ466" s="3" t="str">
        <f>IF(tbl_Data[[#This Row],[Marital Status]]=tbl_Data[[#Headers],[Single]],tbl_Data[[#This Row],[Amt_Wines]],"")</f>
        <v/>
      </c>
      <c r="AR466" s="3" t="str">
        <f>IF(tbl_Data[[#This Row],[Marital Status]]=tbl_Data[[#Headers],[Together]],tbl_Data[[#This Row],[Amt_Wines]],"")</f>
        <v/>
      </c>
      <c r="AS466" s="3">
        <f>IF(tbl_Data[[#This Row],[Marital Status]]=tbl_Data[[#Headers],[Married]],tbl_Data[[#This Row],[Amt_Wines]],"")</f>
        <v>397</v>
      </c>
      <c r="AT466" s="3" t="str">
        <f>IF(tbl_Data[[#This Row],[Marital Status]]=tbl_Data[[#Headers],[Widow]],tbl_Data[[#This Row],[Amt_Wines]],"")</f>
        <v/>
      </c>
      <c r="AU466" s="3" t="str">
        <f>IF(tbl_Data[[#This Row],[Marital Status]]=tbl_Data[[#Headers],[Divorced]],tbl_Data[[#This Row],[Amt_Wines]],"")</f>
        <v/>
      </c>
    </row>
    <row r="467" spans="1:47" x14ac:dyDescent="0.45">
      <c r="A467" t="s">
        <v>812</v>
      </c>
      <c r="B467" s="3">
        <v>55759</v>
      </c>
      <c r="C467">
        <v>0</v>
      </c>
      <c r="D467">
        <v>1</v>
      </c>
      <c r="E467">
        <f t="shared" si="7"/>
        <v>1</v>
      </c>
      <c r="F467">
        <v>84</v>
      </c>
      <c r="G467" s="3">
        <v>675</v>
      </c>
      <c r="H467" s="3">
        <v>0</v>
      </c>
      <c r="I467" s="3">
        <v>85</v>
      </c>
      <c r="J467" s="3">
        <v>10</v>
      </c>
      <c r="K467" s="3">
        <v>7</v>
      </c>
      <c r="L467" s="3">
        <v>77</v>
      </c>
      <c r="M467">
        <v>5</v>
      </c>
      <c r="N467">
        <v>10</v>
      </c>
      <c r="O467">
        <v>3</v>
      </c>
      <c r="P467">
        <v>8</v>
      </c>
      <c r="Q467">
        <v>8</v>
      </c>
      <c r="R467">
        <v>0</v>
      </c>
      <c r="S467">
        <v>0</v>
      </c>
      <c r="T467">
        <v>0</v>
      </c>
      <c r="U467">
        <v>0</v>
      </c>
      <c r="V467">
        <v>0</v>
      </c>
      <c r="W467">
        <v>0</v>
      </c>
      <c r="X467">
        <v>3</v>
      </c>
      <c r="Y467">
        <v>11</v>
      </c>
      <c r="Z467">
        <v>0</v>
      </c>
      <c r="AA467">
        <v>58</v>
      </c>
      <c r="AB467">
        <v>2737</v>
      </c>
      <c r="AC467">
        <v>0</v>
      </c>
      <c r="AD467">
        <v>1</v>
      </c>
      <c r="AE467">
        <v>0</v>
      </c>
      <c r="AF467">
        <v>0</v>
      </c>
      <c r="AG467">
        <v>0</v>
      </c>
      <c r="AH467">
        <v>0</v>
      </c>
      <c r="AI467">
        <v>0</v>
      </c>
      <c r="AJ467">
        <v>1</v>
      </c>
      <c r="AK467">
        <v>0</v>
      </c>
      <c r="AL467">
        <v>0</v>
      </c>
      <c r="AM467" s="3">
        <f>SUM(tbl_Data[[#This Row],[Amt_Wines]:[Amt_GoldProds]])</f>
        <v>854</v>
      </c>
      <c r="AN467" s="3">
        <v>700</v>
      </c>
      <c r="AO467">
        <v>0</v>
      </c>
      <c r="AP467" t="str" cm="1">
        <f t="array" ref="AP467">_xlfn.IFS(tbl_Data[[#This Row],[marital_Divorced]]=1,"Divorced",tbl_Data[[#This Row],[marital_Married]]=1,"Married",tbl_Data[[#This Row],[marital_Single]]=1,"Single",tbl_Data[[#This Row],[marital_Together]]=1,"Together",tbl_Data[[#This Row],[marital_Widow]]=1,"Widowed")</f>
        <v>Married</v>
      </c>
      <c r="AQ467" s="3" t="str">
        <f>IF(tbl_Data[[#This Row],[Marital Status]]=tbl_Data[[#Headers],[Single]],tbl_Data[[#This Row],[Amt_Wines]],"")</f>
        <v/>
      </c>
      <c r="AR467" s="3" t="str">
        <f>IF(tbl_Data[[#This Row],[Marital Status]]=tbl_Data[[#Headers],[Together]],tbl_Data[[#This Row],[Amt_Wines]],"")</f>
        <v/>
      </c>
      <c r="AS467" s="3">
        <f>IF(tbl_Data[[#This Row],[Marital Status]]=tbl_Data[[#Headers],[Married]],tbl_Data[[#This Row],[Amt_Wines]],"")</f>
        <v>675</v>
      </c>
      <c r="AT467" s="3" t="str">
        <f>IF(tbl_Data[[#This Row],[Marital Status]]=tbl_Data[[#Headers],[Widow]],tbl_Data[[#This Row],[Amt_Wines]],"")</f>
        <v/>
      </c>
      <c r="AU467" s="3" t="str">
        <f>IF(tbl_Data[[#This Row],[Marital Status]]=tbl_Data[[#Headers],[Divorced]],tbl_Data[[#This Row],[Amt_Wines]],"")</f>
        <v/>
      </c>
    </row>
    <row r="468" spans="1:47" x14ac:dyDescent="0.45">
      <c r="A468" t="s">
        <v>813</v>
      </c>
      <c r="B468" s="3">
        <v>89058</v>
      </c>
      <c r="C468">
        <v>0</v>
      </c>
      <c r="D468">
        <v>0</v>
      </c>
      <c r="E468">
        <f t="shared" si="7"/>
        <v>0</v>
      </c>
      <c r="F468">
        <v>18</v>
      </c>
      <c r="G468" s="3">
        <v>454</v>
      </c>
      <c r="H468" s="3">
        <v>194</v>
      </c>
      <c r="I468" s="3">
        <v>106</v>
      </c>
      <c r="J468" s="3">
        <v>31</v>
      </c>
      <c r="K468" s="3">
        <v>22</v>
      </c>
      <c r="L468" s="3">
        <v>43</v>
      </c>
      <c r="M468">
        <v>1</v>
      </c>
      <c r="N468">
        <v>5</v>
      </c>
      <c r="O468">
        <v>4</v>
      </c>
      <c r="P468">
        <v>4</v>
      </c>
      <c r="Q468">
        <v>2</v>
      </c>
      <c r="R468">
        <v>0</v>
      </c>
      <c r="S468">
        <v>0</v>
      </c>
      <c r="T468">
        <v>0</v>
      </c>
      <c r="U468">
        <v>0</v>
      </c>
      <c r="V468">
        <v>0</v>
      </c>
      <c r="W468">
        <v>0</v>
      </c>
      <c r="X468">
        <v>3</v>
      </c>
      <c r="Y468">
        <v>11</v>
      </c>
      <c r="Z468">
        <v>0</v>
      </c>
      <c r="AA468">
        <v>60</v>
      </c>
      <c r="AB468">
        <v>2728</v>
      </c>
      <c r="AC468">
        <v>0</v>
      </c>
      <c r="AD468">
        <v>1</v>
      </c>
      <c r="AE468">
        <v>0</v>
      </c>
      <c r="AF468">
        <v>0</v>
      </c>
      <c r="AG468">
        <v>0</v>
      </c>
      <c r="AH468">
        <v>0</v>
      </c>
      <c r="AI468">
        <v>0</v>
      </c>
      <c r="AJ468">
        <v>0</v>
      </c>
      <c r="AK468">
        <v>1</v>
      </c>
      <c r="AL468">
        <v>0</v>
      </c>
      <c r="AM468" s="3">
        <f>SUM(tbl_Data[[#This Row],[Amt_Wines]:[Amt_GoldProds]])</f>
        <v>850</v>
      </c>
      <c r="AN468" s="3">
        <v>764</v>
      </c>
      <c r="AO468">
        <v>0</v>
      </c>
      <c r="AP468" t="str" cm="1">
        <f t="array" ref="AP468">_xlfn.IFS(tbl_Data[[#This Row],[marital_Divorced]]=1,"Divorced",tbl_Data[[#This Row],[marital_Married]]=1,"Married",tbl_Data[[#This Row],[marital_Single]]=1,"Single",tbl_Data[[#This Row],[marital_Together]]=1,"Together",tbl_Data[[#This Row],[marital_Widow]]=1,"Widowed")</f>
        <v>Married</v>
      </c>
      <c r="AQ468" s="3" t="str">
        <f>IF(tbl_Data[[#This Row],[Marital Status]]=tbl_Data[[#Headers],[Single]],tbl_Data[[#This Row],[Amt_Wines]],"")</f>
        <v/>
      </c>
      <c r="AR468" s="3" t="str">
        <f>IF(tbl_Data[[#This Row],[Marital Status]]=tbl_Data[[#Headers],[Together]],tbl_Data[[#This Row],[Amt_Wines]],"")</f>
        <v/>
      </c>
      <c r="AS468" s="3">
        <f>IF(tbl_Data[[#This Row],[Marital Status]]=tbl_Data[[#Headers],[Married]],tbl_Data[[#This Row],[Amt_Wines]],"")</f>
        <v>454</v>
      </c>
      <c r="AT468" s="3" t="str">
        <f>IF(tbl_Data[[#This Row],[Marital Status]]=tbl_Data[[#Headers],[Widow]],tbl_Data[[#This Row],[Amt_Wines]],"")</f>
        <v/>
      </c>
      <c r="AU468" s="3" t="str">
        <f>IF(tbl_Data[[#This Row],[Marital Status]]=tbl_Data[[#Headers],[Divorced]],tbl_Data[[#This Row],[Amt_Wines]],"")</f>
        <v/>
      </c>
    </row>
    <row r="469" spans="1:47" x14ac:dyDescent="0.45">
      <c r="A469" t="s">
        <v>814</v>
      </c>
      <c r="B469" s="3">
        <v>73807</v>
      </c>
      <c r="C469">
        <v>0</v>
      </c>
      <c r="D469">
        <v>1</v>
      </c>
      <c r="E469">
        <f t="shared" si="7"/>
        <v>1</v>
      </c>
      <c r="F469">
        <v>88</v>
      </c>
      <c r="G469" s="3">
        <v>366</v>
      </c>
      <c r="H469" s="3">
        <v>124</v>
      </c>
      <c r="I469" s="3">
        <v>156</v>
      </c>
      <c r="J469" s="3">
        <v>71</v>
      </c>
      <c r="K469" s="3">
        <v>78</v>
      </c>
      <c r="L469" s="3">
        <v>54</v>
      </c>
      <c r="M469">
        <v>2</v>
      </c>
      <c r="N469">
        <v>5</v>
      </c>
      <c r="O469">
        <v>5</v>
      </c>
      <c r="P469">
        <v>11</v>
      </c>
      <c r="Q469">
        <v>2</v>
      </c>
      <c r="R469">
        <v>0</v>
      </c>
      <c r="S469">
        <v>0</v>
      </c>
      <c r="T469">
        <v>0</v>
      </c>
      <c r="U469">
        <v>0</v>
      </c>
      <c r="V469">
        <v>0</v>
      </c>
      <c r="W469">
        <v>0</v>
      </c>
      <c r="X469">
        <v>3</v>
      </c>
      <c r="Y469">
        <v>11</v>
      </c>
      <c r="Z469">
        <v>0</v>
      </c>
      <c r="AA469">
        <v>42</v>
      </c>
      <c r="AB469">
        <v>2702</v>
      </c>
      <c r="AC469">
        <v>0</v>
      </c>
      <c r="AD469">
        <v>1</v>
      </c>
      <c r="AE469">
        <v>0</v>
      </c>
      <c r="AF469">
        <v>0</v>
      </c>
      <c r="AG469">
        <v>0</v>
      </c>
      <c r="AH469">
        <v>0</v>
      </c>
      <c r="AI469">
        <v>0</v>
      </c>
      <c r="AJ469">
        <v>1</v>
      </c>
      <c r="AK469">
        <v>0</v>
      </c>
      <c r="AL469">
        <v>0</v>
      </c>
      <c r="AM469" s="3">
        <f>SUM(tbl_Data[[#This Row],[Amt_Wines]:[Amt_GoldProds]])</f>
        <v>849</v>
      </c>
      <c r="AN469" s="3">
        <v>741</v>
      </c>
      <c r="AO469">
        <v>0</v>
      </c>
      <c r="AP469" t="str" cm="1">
        <f t="array" ref="AP469">_xlfn.IFS(tbl_Data[[#This Row],[marital_Divorced]]=1,"Divorced",tbl_Data[[#This Row],[marital_Married]]=1,"Married",tbl_Data[[#This Row],[marital_Single]]=1,"Single",tbl_Data[[#This Row],[marital_Together]]=1,"Together",tbl_Data[[#This Row],[marital_Widow]]=1,"Widowed")</f>
        <v>Married</v>
      </c>
      <c r="AQ469" s="3" t="str">
        <f>IF(tbl_Data[[#This Row],[Marital Status]]=tbl_Data[[#Headers],[Single]],tbl_Data[[#This Row],[Amt_Wines]],"")</f>
        <v/>
      </c>
      <c r="AR469" s="3" t="str">
        <f>IF(tbl_Data[[#This Row],[Marital Status]]=tbl_Data[[#Headers],[Together]],tbl_Data[[#This Row],[Amt_Wines]],"")</f>
        <v/>
      </c>
      <c r="AS469" s="3">
        <f>IF(tbl_Data[[#This Row],[Marital Status]]=tbl_Data[[#Headers],[Married]],tbl_Data[[#This Row],[Amt_Wines]],"")</f>
        <v>366</v>
      </c>
      <c r="AT469" s="3" t="str">
        <f>IF(tbl_Data[[#This Row],[Marital Status]]=tbl_Data[[#Headers],[Widow]],tbl_Data[[#This Row],[Amt_Wines]],"")</f>
        <v/>
      </c>
      <c r="AU469" s="3" t="str">
        <f>IF(tbl_Data[[#This Row],[Marital Status]]=tbl_Data[[#Headers],[Divorced]],tbl_Data[[#This Row],[Amt_Wines]],"")</f>
        <v/>
      </c>
    </row>
    <row r="470" spans="1:47" x14ac:dyDescent="0.45">
      <c r="A470" t="s">
        <v>816</v>
      </c>
      <c r="B470" s="3">
        <v>88097</v>
      </c>
      <c r="C470">
        <v>1</v>
      </c>
      <c r="D470">
        <v>0</v>
      </c>
      <c r="E470">
        <f t="shared" si="7"/>
        <v>1</v>
      </c>
      <c r="F470">
        <v>24</v>
      </c>
      <c r="G470" s="3">
        <v>163</v>
      </c>
      <c r="H470" s="3">
        <v>0</v>
      </c>
      <c r="I470" s="3">
        <v>480</v>
      </c>
      <c r="J470" s="3">
        <v>0</v>
      </c>
      <c r="K470" s="3">
        <v>126</v>
      </c>
      <c r="L470" s="3">
        <v>75</v>
      </c>
      <c r="M470">
        <v>1</v>
      </c>
      <c r="N470">
        <v>6</v>
      </c>
      <c r="O470">
        <v>5</v>
      </c>
      <c r="P470">
        <v>8</v>
      </c>
      <c r="Q470">
        <v>9</v>
      </c>
      <c r="R470">
        <v>0</v>
      </c>
      <c r="S470">
        <v>1</v>
      </c>
      <c r="T470">
        <v>1</v>
      </c>
      <c r="U470">
        <v>1</v>
      </c>
      <c r="V470">
        <v>0</v>
      </c>
      <c r="W470">
        <v>0</v>
      </c>
      <c r="X470">
        <v>3</v>
      </c>
      <c r="Y470">
        <v>11</v>
      </c>
      <c r="Z470">
        <v>1</v>
      </c>
      <c r="AA470">
        <v>42</v>
      </c>
      <c r="AB470">
        <v>2839</v>
      </c>
      <c r="AC470">
        <v>0</v>
      </c>
      <c r="AD470">
        <v>1</v>
      </c>
      <c r="AE470">
        <v>0</v>
      </c>
      <c r="AF470">
        <v>0</v>
      </c>
      <c r="AG470">
        <v>0</v>
      </c>
      <c r="AH470">
        <v>0</v>
      </c>
      <c r="AI470">
        <v>0</v>
      </c>
      <c r="AJ470">
        <v>0</v>
      </c>
      <c r="AK470">
        <v>1</v>
      </c>
      <c r="AL470">
        <v>0</v>
      </c>
      <c r="AM470" s="3">
        <f>SUM(tbl_Data[[#This Row],[Amt_Wines]:[Amt_GoldProds]])</f>
        <v>844</v>
      </c>
      <c r="AN470" s="3">
        <v>694</v>
      </c>
      <c r="AO470">
        <v>3</v>
      </c>
      <c r="AP470" t="str" cm="1">
        <f t="array" ref="AP470">_xlfn.IFS(tbl_Data[[#This Row],[marital_Divorced]]=1,"Divorced",tbl_Data[[#This Row],[marital_Married]]=1,"Married",tbl_Data[[#This Row],[marital_Single]]=1,"Single",tbl_Data[[#This Row],[marital_Together]]=1,"Together",tbl_Data[[#This Row],[marital_Widow]]=1,"Widowed")</f>
        <v>Married</v>
      </c>
      <c r="AQ470" s="3" t="str">
        <f>IF(tbl_Data[[#This Row],[Marital Status]]=tbl_Data[[#Headers],[Single]],tbl_Data[[#This Row],[Amt_Wines]],"")</f>
        <v/>
      </c>
      <c r="AR470" s="3" t="str">
        <f>IF(tbl_Data[[#This Row],[Marital Status]]=tbl_Data[[#Headers],[Together]],tbl_Data[[#This Row],[Amt_Wines]],"")</f>
        <v/>
      </c>
      <c r="AS470" s="3">
        <f>IF(tbl_Data[[#This Row],[Marital Status]]=tbl_Data[[#Headers],[Married]],tbl_Data[[#This Row],[Amt_Wines]],"")</f>
        <v>163</v>
      </c>
      <c r="AT470" s="3" t="str">
        <f>IF(tbl_Data[[#This Row],[Marital Status]]=tbl_Data[[#Headers],[Widow]],tbl_Data[[#This Row],[Amt_Wines]],"")</f>
        <v/>
      </c>
      <c r="AU470" s="3" t="str">
        <f>IF(tbl_Data[[#This Row],[Marital Status]]=tbl_Data[[#Headers],[Divorced]],tbl_Data[[#This Row],[Amt_Wines]],"")</f>
        <v/>
      </c>
    </row>
    <row r="471" spans="1:47" x14ac:dyDescent="0.45">
      <c r="A471" t="s">
        <v>819</v>
      </c>
      <c r="B471" s="3">
        <v>34445</v>
      </c>
      <c r="C471">
        <v>0</v>
      </c>
      <c r="D471">
        <v>0</v>
      </c>
      <c r="E471">
        <f t="shared" si="7"/>
        <v>0</v>
      </c>
      <c r="F471">
        <v>92</v>
      </c>
      <c r="G471" s="3">
        <v>228</v>
      </c>
      <c r="H471" s="3">
        <v>122</v>
      </c>
      <c r="I471" s="3">
        <v>122</v>
      </c>
      <c r="J471" s="3">
        <v>208</v>
      </c>
      <c r="K471" s="3">
        <v>129</v>
      </c>
      <c r="L471" s="3">
        <v>30</v>
      </c>
      <c r="M471">
        <v>6</v>
      </c>
      <c r="N471">
        <v>11</v>
      </c>
      <c r="O471">
        <v>2</v>
      </c>
      <c r="P471">
        <v>8</v>
      </c>
      <c r="Q471">
        <v>9</v>
      </c>
      <c r="R471">
        <v>0</v>
      </c>
      <c r="S471">
        <v>0</v>
      </c>
      <c r="T471">
        <v>0</v>
      </c>
      <c r="U471">
        <v>0</v>
      </c>
      <c r="V471">
        <v>0</v>
      </c>
      <c r="W471">
        <v>0</v>
      </c>
      <c r="X471">
        <v>3</v>
      </c>
      <c r="Y471">
        <v>11</v>
      </c>
      <c r="Z471">
        <v>0</v>
      </c>
      <c r="AA471">
        <v>39</v>
      </c>
      <c r="AB471">
        <v>2677</v>
      </c>
      <c r="AC471">
        <v>0</v>
      </c>
      <c r="AD471">
        <v>1</v>
      </c>
      <c r="AE471">
        <v>0</v>
      </c>
      <c r="AF471">
        <v>0</v>
      </c>
      <c r="AG471">
        <v>0</v>
      </c>
      <c r="AH471">
        <v>0</v>
      </c>
      <c r="AI471">
        <v>1</v>
      </c>
      <c r="AJ471">
        <v>0</v>
      </c>
      <c r="AK471">
        <v>0</v>
      </c>
      <c r="AL471">
        <v>0</v>
      </c>
      <c r="AM471" s="3">
        <f>SUM(tbl_Data[[#This Row],[Amt_Wines]:[Amt_GoldProds]])</f>
        <v>839</v>
      </c>
      <c r="AN471" s="3">
        <v>779</v>
      </c>
      <c r="AO471">
        <v>0</v>
      </c>
      <c r="AP471" t="str" cm="1">
        <f t="array" ref="AP471">_xlfn.IFS(tbl_Data[[#This Row],[marital_Divorced]]=1,"Divorced",tbl_Data[[#This Row],[marital_Married]]=1,"Married",tbl_Data[[#This Row],[marital_Single]]=1,"Single",tbl_Data[[#This Row],[marital_Together]]=1,"Together",tbl_Data[[#This Row],[marital_Widow]]=1,"Widowed")</f>
        <v>Married</v>
      </c>
      <c r="AQ471" s="3" t="str">
        <f>IF(tbl_Data[[#This Row],[Marital Status]]=tbl_Data[[#Headers],[Single]],tbl_Data[[#This Row],[Amt_Wines]],"")</f>
        <v/>
      </c>
      <c r="AR471" s="3" t="str">
        <f>IF(tbl_Data[[#This Row],[Marital Status]]=tbl_Data[[#Headers],[Together]],tbl_Data[[#This Row],[Amt_Wines]],"")</f>
        <v/>
      </c>
      <c r="AS471" s="3">
        <f>IF(tbl_Data[[#This Row],[Marital Status]]=tbl_Data[[#Headers],[Married]],tbl_Data[[#This Row],[Amt_Wines]],"")</f>
        <v>228</v>
      </c>
      <c r="AT471" s="3" t="str">
        <f>IF(tbl_Data[[#This Row],[Marital Status]]=tbl_Data[[#Headers],[Widow]],tbl_Data[[#This Row],[Amt_Wines]],"")</f>
        <v/>
      </c>
      <c r="AU471" s="3" t="str">
        <f>IF(tbl_Data[[#This Row],[Marital Status]]=tbl_Data[[#Headers],[Divorced]],tbl_Data[[#This Row],[Amt_Wines]],"")</f>
        <v/>
      </c>
    </row>
    <row r="472" spans="1:47" x14ac:dyDescent="0.45">
      <c r="A472" t="s">
        <v>821</v>
      </c>
      <c r="B472" s="3">
        <v>71113</v>
      </c>
      <c r="C472">
        <v>0</v>
      </c>
      <c r="D472">
        <v>1</v>
      </c>
      <c r="E472">
        <f t="shared" si="7"/>
        <v>1</v>
      </c>
      <c r="F472">
        <v>95</v>
      </c>
      <c r="G472" s="3">
        <v>495</v>
      </c>
      <c r="H472" s="3">
        <v>33</v>
      </c>
      <c r="I472" s="3">
        <v>255</v>
      </c>
      <c r="J472" s="3">
        <v>11</v>
      </c>
      <c r="K472" s="3">
        <v>33</v>
      </c>
      <c r="L472" s="3">
        <v>8</v>
      </c>
      <c r="M472">
        <v>4</v>
      </c>
      <c r="N472">
        <v>6</v>
      </c>
      <c r="O472">
        <v>7</v>
      </c>
      <c r="P472">
        <v>9</v>
      </c>
      <c r="Q472">
        <v>4</v>
      </c>
      <c r="R472">
        <v>0</v>
      </c>
      <c r="S472">
        <v>0</v>
      </c>
      <c r="T472">
        <v>0</v>
      </c>
      <c r="U472">
        <v>0</v>
      </c>
      <c r="V472">
        <v>0</v>
      </c>
      <c r="W472">
        <v>0</v>
      </c>
      <c r="X472">
        <v>3</v>
      </c>
      <c r="Y472">
        <v>11</v>
      </c>
      <c r="Z472">
        <v>0</v>
      </c>
      <c r="AA472">
        <v>63</v>
      </c>
      <c r="AB472">
        <v>2353</v>
      </c>
      <c r="AC472">
        <v>0</v>
      </c>
      <c r="AD472">
        <v>1</v>
      </c>
      <c r="AE472">
        <v>0</v>
      </c>
      <c r="AF472">
        <v>0</v>
      </c>
      <c r="AG472">
        <v>0</v>
      </c>
      <c r="AH472">
        <v>0</v>
      </c>
      <c r="AI472">
        <v>0</v>
      </c>
      <c r="AJ472">
        <v>1</v>
      </c>
      <c r="AK472">
        <v>0</v>
      </c>
      <c r="AL472">
        <v>0</v>
      </c>
      <c r="AM472" s="3">
        <f>SUM(tbl_Data[[#This Row],[Amt_Wines]:[Amt_GoldProds]])</f>
        <v>835</v>
      </c>
      <c r="AN472" s="3">
        <v>819</v>
      </c>
      <c r="AO472">
        <v>0</v>
      </c>
      <c r="AP472" t="str" cm="1">
        <f t="array" ref="AP472">_xlfn.IFS(tbl_Data[[#This Row],[marital_Divorced]]=1,"Divorced",tbl_Data[[#This Row],[marital_Married]]=1,"Married",tbl_Data[[#This Row],[marital_Single]]=1,"Single",tbl_Data[[#This Row],[marital_Together]]=1,"Together",tbl_Data[[#This Row],[marital_Widow]]=1,"Widowed")</f>
        <v>Married</v>
      </c>
      <c r="AQ472" s="3" t="str">
        <f>IF(tbl_Data[[#This Row],[Marital Status]]=tbl_Data[[#Headers],[Single]],tbl_Data[[#This Row],[Amt_Wines]],"")</f>
        <v/>
      </c>
      <c r="AR472" s="3" t="str">
        <f>IF(tbl_Data[[#This Row],[Marital Status]]=tbl_Data[[#Headers],[Together]],tbl_Data[[#This Row],[Amt_Wines]],"")</f>
        <v/>
      </c>
      <c r="AS472" s="3">
        <f>IF(tbl_Data[[#This Row],[Marital Status]]=tbl_Data[[#Headers],[Married]],tbl_Data[[#This Row],[Amt_Wines]],"")</f>
        <v>495</v>
      </c>
      <c r="AT472" s="3" t="str">
        <f>IF(tbl_Data[[#This Row],[Marital Status]]=tbl_Data[[#Headers],[Widow]],tbl_Data[[#This Row],[Amt_Wines]],"")</f>
        <v/>
      </c>
      <c r="AU472" s="3" t="str">
        <f>IF(tbl_Data[[#This Row],[Marital Status]]=tbl_Data[[#Headers],[Divorced]],tbl_Data[[#This Row],[Amt_Wines]],"")</f>
        <v/>
      </c>
    </row>
    <row r="473" spans="1:47" x14ac:dyDescent="0.45">
      <c r="A473" t="s">
        <v>823</v>
      </c>
      <c r="B473" s="3">
        <v>69661</v>
      </c>
      <c r="C473">
        <v>0</v>
      </c>
      <c r="D473">
        <v>0</v>
      </c>
      <c r="E473">
        <f t="shared" si="7"/>
        <v>0</v>
      </c>
      <c r="F473">
        <v>80</v>
      </c>
      <c r="G473" s="3">
        <v>656</v>
      </c>
      <c r="H473" s="3">
        <v>16</v>
      </c>
      <c r="I473" s="3">
        <v>106</v>
      </c>
      <c r="J473" s="3">
        <v>32</v>
      </c>
      <c r="K473" s="3">
        <v>16</v>
      </c>
      <c r="L473" s="3">
        <v>8</v>
      </c>
      <c r="M473">
        <v>1</v>
      </c>
      <c r="N473">
        <v>7</v>
      </c>
      <c r="O473">
        <v>3</v>
      </c>
      <c r="P473">
        <v>12</v>
      </c>
      <c r="Q473">
        <v>3</v>
      </c>
      <c r="R473">
        <v>0</v>
      </c>
      <c r="S473">
        <v>0</v>
      </c>
      <c r="T473">
        <v>0</v>
      </c>
      <c r="U473">
        <v>0</v>
      </c>
      <c r="V473">
        <v>0</v>
      </c>
      <c r="W473">
        <v>0</v>
      </c>
      <c r="X473">
        <v>3</v>
      </c>
      <c r="Y473">
        <v>11</v>
      </c>
      <c r="Z473">
        <v>0</v>
      </c>
      <c r="AA473">
        <v>40</v>
      </c>
      <c r="AB473">
        <v>2206</v>
      </c>
      <c r="AC473">
        <v>0</v>
      </c>
      <c r="AD473">
        <v>1</v>
      </c>
      <c r="AE473">
        <v>0</v>
      </c>
      <c r="AF473">
        <v>0</v>
      </c>
      <c r="AG473">
        <v>0</v>
      </c>
      <c r="AH473">
        <v>0</v>
      </c>
      <c r="AI473">
        <v>0</v>
      </c>
      <c r="AJ473">
        <v>0</v>
      </c>
      <c r="AK473">
        <v>1</v>
      </c>
      <c r="AL473">
        <v>0</v>
      </c>
      <c r="AM473" s="3">
        <f>SUM(tbl_Data[[#This Row],[Amt_Wines]:[Amt_GoldProds]])</f>
        <v>834</v>
      </c>
      <c r="AN473" s="3">
        <v>818</v>
      </c>
      <c r="AO473">
        <v>0</v>
      </c>
      <c r="AP473" t="str" cm="1">
        <f t="array" ref="AP473">_xlfn.IFS(tbl_Data[[#This Row],[marital_Divorced]]=1,"Divorced",tbl_Data[[#This Row],[marital_Married]]=1,"Married",tbl_Data[[#This Row],[marital_Single]]=1,"Single",tbl_Data[[#This Row],[marital_Together]]=1,"Together",tbl_Data[[#This Row],[marital_Widow]]=1,"Widowed")</f>
        <v>Married</v>
      </c>
      <c r="AQ473" s="3" t="str">
        <f>IF(tbl_Data[[#This Row],[Marital Status]]=tbl_Data[[#Headers],[Single]],tbl_Data[[#This Row],[Amt_Wines]],"")</f>
        <v/>
      </c>
      <c r="AR473" s="3" t="str">
        <f>IF(tbl_Data[[#This Row],[Marital Status]]=tbl_Data[[#Headers],[Together]],tbl_Data[[#This Row],[Amt_Wines]],"")</f>
        <v/>
      </c>
      <c r="AS473" s="3">
        <f>IF(tbl_Data[[#This Row],[Marital Status]]=tbl_Data[[#Headers],[Married]],tbl_Data[[#This Row],[Amt_Wines]],"")</f>
        <v>656</v>
      </c>
      <c r="AT473" s="3" t="str">
        <f>IF(tbl_Data[[#This Row],[Marital Status]]=tbl_Data[[#Headers],[Widow]],tbl_Data[[#This Row],[Amt_Wines]],"")</f>
        <v/>
      </c>
      <c r="AU473" s="3" t="str">
        <f>IF(tbl_Data[[#This Row],[Marital Status]]=tbl_Data[[#Headers],[Divorced]],tbl_Data[[#This Row],[Amt_Wines]],"")</f>
        <v/>
      </c>
    </row>
    <row r="474" spans="1:47" x14ac:dyDescent="0.45">
      <c r="A474" t="s">
        <v>827</v>
      </c>
      <c r="B474" s="3">
        <v>62670</v>
      </c>
      <c r="C474">
        <v>0</v>
      </c>
      <c r="D474">
        <v>1</v>
      </c>
      <c r="E474">
        <f t="shared" si="7"/>
        <v>1</v>
      </c>
      <c r="F474">
        <v>57</v>
      </c>
      <c r="G474" s="3">
        <v>539</v>
      </c>
      <c r="H474" s="3">
        <v>30</v>
      </c>
      <c r="I474" s="3">
        <v>92</v>
      </c>
      <c r="J474" s="3">
        <v>80</v>
      </c>
      <c r="K474" s="3">
        <v>46</v>
      </c>
      <c r="L474" s="3">
        <v>38</v>
      </c>
      <c r="M474">
        <v>1</v>
      </c>
      <c r="N474">
        <v>5</v>
      </c>
      <c r="O474">
        <v>3</v>
      </c>
      <c r="P474">
        <v>13</v>
      </c>
      <c r="Q474">
        <v>3</v>
      </c>
      <c r="R474">
        <v>0</v>
      </c>
      <c r="S474">
        <v>0</v>
      </c>
      <c r="T474">
        <v>0</v>
      </c>
      <c r="U474">
        <v>0</v>
      </c>
      <c r="V474">
        <v>0</v>
      </c>
      <c r="W474">
        <v>0</v>
      </c>
      <c r="X474">
        <v>3</v>
      </c>
      <c r="Y474">
        <v>11</v>
      </c>
      <c r="Z474">
        <v>0</v>
      </c>
      <c r="AA474">
        <v>66</v>
      </c>
      <c r="AB474">
        <v>2306</v>
      </c>
      <c r="AC474">
        <v>0</v>
      </c>
      <c r="AD474">
        <v>1</v>
      </c>
      <c r="AE474">
        <v>0</v>
      </c>
      <c r="AF474">
        <v>0</v>
      </c>
      <c r="AG474">
        <v>0</v>
      </c>
      <c r="AH474">
        <v>0</v>
      </c>
      <c r="AI474">
        <v>0</v>
      </c>
      <c r="AJ474">
        <v>0</v>
      </c>
      <c r="AK474">
        <v>0</v>
      </c>
      <c r="AL474">
        <v>1</v>
      </c>
      <c r="AM474" s="3">
        <f>SUM(tbl_Data[[#This Row],[Amt_Wines]:[Amt_GoldProds]])</f>
        <v>825</v>
      </c>
      <c r="AN474" s="3">
        <v>749</v>
      </c>
      <c r="AO474">
        <v>0</v>
      </c>
      <c r="AP474" t="str" cm="1">
        <f t="array" ref="AP474">_xlfn.IFS(tbl_Data[[#This Row],[marital_Divorced]]=1,"Divorced",tbl_Data[[#This Row],[marital_Married]]=1,"Married",tbl_Data[[#This Row],[marital_Single]]=1,"Single",tbl_Data[[#This Row],[marital_Together]]=1,"Together",tbl_Data[[#This Row],[marital_Widow]]=1,"Widowed")</f>
        <v>Married</v>
      </c>
      <c r="AQ474" s="3" t="str">
        <f>IF(tbl_Data[[#This Row],[Marital Status]]=tbl_Data[[#Headers],[Single]],tbl_Data[[#This Row],[Amt_Wines]],"")</f>
        <v/>
      </c>
      <c r="AR474" s="3" t="str">
        <f>IF(tbl_Data[[#This Row],[Marital Status]]=tbl_Data[[#Headers],[Together]],tbl_Data[[#This Row],[Amt_Wines]],"")</f>
        <v/>
      </c>
      <c r="AS474" s="3">
        <f>IF(tbl_Data[[#This Row],[Marital Status]]=tbl_Data[[#Headers],[Married]],tbl_Data[[#This Row],[Amt_Wines]],"")</f>
        <v>539</v>
      </c>
      <c r="AT474" s="3" t="str">
        <f>IF(tbl_Data[[#This Row],[Marital Status]]=tbl_Data[[#Headers],[Widow]],tbl_Data[[#This Row],[Amt_Wines]],"")</f>
        <v/>
      </c>
      <c r="AU474" s="3" t="str">
        <f>IF(tbl_Data[[#This Row],[Marital Status]]=tbl_Data[[#Headers],[Divorced]],tbl_Data[[#This Row],[Amt_Wines]],"")</f>
        <v/>
      </c>
    </row>
    <row r="475" spans="1:47" x14ac:dyDescent="0.45">
      <c r="A475" t="s">
        <v>836</v>
      </c>
      <c r="B475" s="3">
        <v>83891</v>
      </c>
      <c r="C475">
        <v>0</v>
      </c>
      <c r="D475">
        <v>1</v>
      </c>
      <c r="E475">
        <f t="shared" si="7"/>
        <v>1</v>
      </c>
      <c r="F475">
        <v>24</v>
      </c>
      <c r="G475" s="3">
        <v>217</v>
      </c>
      <c r="H475" s="3">
        <v>38</v>
      </c>
      <c r="I475" s="3">
        <v>350</v>
      </c>
      <c r="J475" s="3">
        <v>111</v>
      </c>
      <c r="K475" s="3">
        <v>85</v>
      </c>
      <c r="L475" s="3">
        <v>15</v>
      </c>
      <c r="M475">
        <v>1</v>
      </c>
      <c r="N475">
        <v>4</v>
      </c>
      <c r="O475">
        <v>7</v>
      </c>
      <c r="P475">
        <v>10</v>
      </c>
      <c r="Q475">
        <v>1</v>
      </c>
      <c r="R475">
        <v>0</v>
      </c>
      <c r="S475">
        <v>0</v>
      </c>
      <c r="T475">
        <v>0</v>
      </c>
      <c r="U475">
        <v>0</v>
      </c>
      <c r="V475">
        <v>0</v>
      </c>
      <c r="W475">
        <v>0</v>
      </c>
      <c r="X475">
        <v>3</v>
      </c>
      <c r="Y475">
        <v>11</v>
      </c>
      <c r="Z475">
        <v>0</v>
      </c>
      <c r="AA475">
        <v>46</v>
      </c>
      <c r="AB475">
        <v>2168</v>
      </c>
      <c r="AC475">
        <v>0</v>
      </c>
      <c r="AD475">
        <v>1</v>
      </c>
      <c r="AE475">
        <v>0</v>
      </c>
      <c r="AF475">
        <v>0</v>
      </c>
      <c r="AG475">
        <v>0</v>
      </c>
      <c r="AH475">
        <v>0</v>
      </c>
      <c r="AI475">
        <v>0</v>
      </c>
      <c r="AJ475">
        <v>0</v>
      </c>
      <c r="AK475">
        <v>1</v>
      </c>
      <c r="AL475">
        <v>0</v>
      </c>
      <c r="AM475" s="3">
        <f>SUM(tbl_Data[[#This Row],[Amt_Wines]:[Amt_GoldProds]])</f>
        <v>816</v>
      </c>
      <c r="AN475" s="3">
        <v>786</v>
      </c>
      <c r="AO475">
        <v>0</v>
      </c>
      <c r="AP475" t="str" cm="1">
        <f t="array" ref="AP475">_xlfn.IFS(tbl_Data[[#This Row],[marital_Divorced]]=1,"Divorced",tbl_Data[[#This Row],[marital_Married]]=1,"Married",tbl_Data[[#This Row],[marital_Single]]=1,"Single",tbl_Data[[#This Row],[marital_Together]]=1,"Together",tbl_Data[[#This Row],[marital_Widow]]=1,"Widowed")</f>
        <v>Married</v>
      </c>
      <c r="AQ475" s="3" t="str">
        <f>IF(tbl_Data[[#This Row],[Marital Status]]=tbl_Data[[#Headers],[Single]],tbl_Data[[#This Row],[Amt_Wines]],"")</f>
        <v/>
      </c>
      <c r="AR475" s="3" t="str">
        <f>IF(tbl_Data[[#This Row],[Marital Status]]=tbl_Data[[#Headers],[Together]],tbl_Data[[#This Row],[Amt_Wines]],"")</f>
        <v/>
      </c>
      <c r="AS475" s="3">
        <f>IF(tbl_Data[[#This Row],[Marital Status]]=tbl_Data[[#Headers],[Married]],tbl_Data[[#This Row],[Amt_Wines]],"")</f>
        <v>217</v>
      </c>
      <c r="AT475" s="3" t="str">
        <f>IF(tbl_Data[[#This Row],[Marital Status]]=tbl_Data[[#Headers],[Widow]],tbl_Data[[#This Row],[Amt_Wines]],"")</f>
        <v/>
      </c>
      <c r="AU475" s="3" t="str">
        <f>IF(tbl_Data[[#This Row],[Marital Status]]=tbl_Data[[#Headers],[Divorced]],tbl_Data[[#This Row],[Amt_Wines]],"")</f>
        <v/>
      </c>
    </row>
    <row r="476" spans="1:47" x14ac:dyDescent="0.45">
      <c r="A476" t="s">
        <v>842</v>
      </c>
      <c r="B476" s="3">
        <v>96547</v>
      </c>
      <c r="C476">
        <v>0</v>
      </c>
      <c r="D476">
        <v>0</v>
      </c>
      <c r="E476">
        <f t="shared" si="7"/>
        <v>0</v>
      </c>
      <c r="F476">
        <v>4</v>
      </c>
      <c r="G476" s="3">
        <v>448</v>
      </c>
      <c r="H476" s="3">
        <v>21</v>
      </c>
      <c r="I476" s="3">
        <v>125</v>
      </c>
      <c r="J476" s="3">
        <v>52</v>
      </c>
      <c r="K476" s="3">
        <v>101</v>
      </c>
      <c r="L476" s="3">
        <v>62</v>
      </c>
      <c r="M476">
        <v>0</v>
      </c>
      <c r="N476">
        <v>7</v>
      </c>
      <c r="O476">
        <v>6</v>
      </c>
      <c r="P476">
        <v>8</v>
      </c>
      <c r="Q476">
        <v>2</v>
      </c>
      <c r="R476">
        <v>1</v>
      </c>
      <c r="S476">
        <v>0</v>
      </c>
      <c r="T476">
        <v>1</v>
      </c>
      <c r="U476">
        <v>1</v>
      </c>
      <c r="V476">
        <v>0</v>
      </c>
      <c r="W476">
        <v>0</v>
      </c>
      <c r="X476">
        <v>3</v>
      </c>
      <c r="Y476">
        <v>11</v>
      </c>
      <c r="Z476">
        <v>1</v>
      </c>
      <c r="AA476">
        <v>40</v>
      </c>
      <c r="AB476">
        <v>2196</v>
      </c>
      <c r="AC476">
        <v>0</v>
      </c>
      <c r="AD476">
        <v>1</v>
      </c>
      <c r="AE476">
        <v>0</v>
      </c>
      <c r="AF476">
        <v>0</v>
      </c>
      <c r="AG476">
        <v>0</v>
      </c>
      <c r="AH476">
        <v>1</v>
      </c>
      <c r="AI476">
        <v>0</v>
      </c>
      <c r="AJ476">
        <v>0</v>
      </c>
      <c r="AK476">
        <v>0</v>
      </c>
      <c r="AL476">
        <v>0</v>
      </c>
      <c r="AM476" s="3">
        <f>SUM(tbl_Data[[#This Row],[Amt_Wines]:[Amt_GoldProds]])</f>
        <v>809</v>
      </c>
      <c r="AN476" s="3">
        <v>685</v>
      </c>
      <c r="AO476">
        <v>3</v>
      </c>
      <c r="AP476" t="str" cm="1">
        <f t="array" ref="AP476">_xlfn.IFS(tbl_Data[[#This Row],[marital_Divorced]]=1,"Divorced",tbl_Data[[#This Row],[marital_Married]]=1,"Married",tbl_Data[[#This Row],[marital_Single]]=1,"Single",tbl_Data[[#This Row],[marital_Together]]=1,"Together",tbl_Data[[#This Row],[marital_Widow]]=1,"Widowed")</f>
        <v>Married</v>
      </c>
      <c r="AQ476" s="3" t="str">
        <f>IF(tbl_Data[[#This Row],[Marital Status]]=tbl_Data[[#Headers],[Single]],tbl_Data[[#This Row],[Amt_Wines]],"")</f>
        <v/>
      </c>
      <c r="AR476" s="3" t="str">
        <f>IF(tbl_Data[[#This Row],[Marital Status]]=tbl_Data[[#Headers],[Together]],tbl_Data[[#This Row],[Amt_Wines]],"")</f>
        <v/>
      </c>
      <c r="AS476" s="3">
        <f>IF(tbl_Data[[#This Row],[Marital Status]]=tbl_Data[[#Headers],[Married]],tbl_Data[[#This Row],[Amt_Wines]],"")</f>
        <v>448</v>
      </c>
      <c r="AT476" s="3" t="str">
        <f>IF(tbl_Data[[#This Row],[Marital Status]]=tbl_Data[[#Headers],[Widow]],tbl_Data[[#This Row],[Amt_Wines]],"")</f>
        <v/>
      </c>
      <c r="AU476" s="3" t="str">
        <f>IF(tbl_Data[[#This Row],[Marital Status]]=tbl_Data[[#Headers],[Divorced]],tbl_Data[[#This Row],[Amt_Wines]],"")</f>
        <v/>
      </c>
    </row>
    <row r="477" spans="1:47" x14ac:dyDescent="0.45">
      <c r="A477" t="s">
        <v>843</v>
      </c>
      <c r="B477" s="3">
        <v>64722</v>
      </c>
      <c r="C477">
        <v>1</v>
      </c>
      <c r="D477">
        <v>0</v>
      </c>
      <c r="E477">
        <f t="shared" si="7"/>
        <v>1</v>
      </c>
      <c r="F477">
        <v>47</v>
      </c>
      <c r="G477" s="3">
        <v>303</v>
      </c>
      <c r="H477" s="3">
        <v>0</v>
      </c>
      <c r="I477" s="3">
        <v>280</v>
      </c>
      <c r="J477" s="3">
        <v>60</v>
      </c>
      <c r="K477" s="3">
        <v>147</v>
      </c>
      <c r="L477" s="3">
        <v>15</v>
      </c>
      <c r="M477">
        <v>4</v>
      </c>
      <c r="N477">
        <v>8</v>
      </c>
      <c r="O477">
        <v>2</v>
      </c>
      <c r="P477">
        <v>11</v>
      </c>
      <c r="Q477">
        <v>6</v>
      </c>
      <c r="R477">
        <v>0</v>
      </c>
      <c r="S477">
        <v>0</v>
      </c>
      <c r="T477">
        <v>0</v>
      </c>
      <c r="U477">
        <v>0</v>
      </c>
      <c r="V477">
        <v>0</v>
      </c>
      <c r="W477">
        <v>0</v>
      </c>
      <c r="X477">
        <v>3</v>
      </c>
      <c r="Y477">
        <v>11</v>
      </c>
      <c r="Z477">
        <v>0</v>
      </c>
      <c r="AA477">
        <v>49</v>
      </c>
      <c r="AB477">
        <v>2193</v>
      </c>
      <c r="AC477">
        <v>0</v>
      </c>
      <c r="AD477">
        <v>1</v>
      </c>
      <c r="AE477">
        <v>0</v>
      </c>
      <c r="AF477">
        <v>0</v>
      </c>
      <c r="AG477">
        <v>0</v>
      </c>
      <c r="AH477">
        <v>0</v>
      </c>
      <c r="AI477">
        <v>0</v>
      </c>
      <c r="AJ477">
        <v>1</v>
      </c>
      <c r="AK477">
        <v>0</v>
      </c>
      <c r="AL477">
        <v>0</v>
      </c>
      <c r="AM477" s="3">
        <f>SUM(tbl_Data[[#This Row],[Amt_Wines]:[Amt_GoldProds]])</f>
        <v>805</v>
      </c>
      <c r="AN477" s="3">
        <v>775</v>
      </c>
      <c r="AO477">
        <v>0</v>
      </c>
      <c r="AP477" t="str" cm="1">
        <f t="array" ref="AP477">_xlfn.IFS(tbl_Data[[#This Row],[marital_Divorced]]=1,"Divorced",tbl_Data[[#This Row],[marital_Married]]=1,"Married",tbl_Data[[#This Row],[marital_Single]]=1,"Single",tbl_Data[[#This Row],[marital_Together]]=1,"Together",tbl_Data[[#This Row],[marital_Widow]]=1,"Widowed")</f>
        <v>Married</v>
      </c>
      <c r="AQ477" s="3" t="str">
        <f>IF(tbl_Data[[#This Row],[Marital Status]]=tbl_Data[[#Headers],[Single]],tbl_Data[[#This Row],[Amt_Wines]],"")</f>
        <v/>
      </c>
      <c r="AR477" s="3" t="str">
        <f>IF(tbl_Data[[#This Row],[Marital Status]]=tbl_Data[[#Headers],[Together]],tbl_Data[[#This Row],[Amt_Wines]],"")</f>
        <v/>
      </c>
      <c r="AS477" s="3">
        <f>IF(tbl_Data[[#This Row],[Marital Status]]=tbl_Data[[#Headers],[Married]],tbl_Data[[#This Row],[Amt_Wines]],"")</f>
        <v>303</v>
      </c>
      <c r="AT477" s="3" t="str">
        <f>IF(tbl_Data[[#This Row],[Marital Status]]=tbl_Data[[#Headers],[Widow]],tbl_Data[[#This Row],[Amt_Wines]],"")</f>
        <v/>
      </c>
      <c r="AU477" s="3" t="str">
        <f>IF(tbl_Data[[#This Row],[Marital Status]]=tbl_Data[[#Headers],[Divorced]],tbl_Data[[#This Row],[Amt_Wines]],"")</f>
        <v/>
      </c>
    </row>
    <row r="478" spans="1:47" x14ac:dyDescent="0.45">
      <c r="A478" t="s">
        <v>849</v>
      </c>
      <c r="B478" s="3">
        <v>69389</v>
      </c>
      <c r="C478">
        <v>0</v>
      </c>
      <c r="D478">
        <v>1</v>
      </c>
      <c r="E478">
        <f t="shared" si="7"/>
        <v>1</v>
      </c>
      <c r="F478">
        <v>17</v>
      </c>
      <c r="G478" s="3">
        <v>422</v>
      </c>
      <c r="H478" s="3">
        <v>7</v>
      </c>
      <c r="I478" s="3">
        <v>238</v>
      </c>
      <c r="J478" s="3">
        <v>69</v>
      </c>
      <c r="K478" s="3">
        <v>46</v>
      </c>
      <c r="L478" s="3">
        <v>15</v>
      </c>
      <c r="M478">
        <v>1</v>
      </c>
      <c r="N478">
        <v>7</v>
      </c>
      <c r="O478">
        <v>2</v>
      </c>
      <c r="P478">
        <v>12</v>
      </c>
      <c r="Q478">
        <v>4</v>
      </c>
      <c r="R478">
        <v>0</v>
      </c>
      <c r="S478">
        <v>0</v>
      </c>
      <c r="T478">
        <v>0</v>
      </c>
      <c r="U478">
        <v>0</v>
      </c>
      <c r="V478">
        <v>0</v>
      </c>
      <c r="W478">
        <v>0</v>
      </c>
      <c r="X478">
        <v>3</v>
      </c>
      <c r="Y478">
        <v>11</v>
      </c>
      <c r="Z478">
        <v>0</v>
      </c>
      <c r="AA478">
        <v>43</v>
      </c>
      <c r="AB478">
        <v>2798</v>
      </c>
      <c r="AC478">
        <v>0</v>
      </c>
      <c r="AD478">
        <v>1</v>
      </c>
      <c r="AE478">
        <v>0</v>
      </c>
      <c r="AF478">
        <v>0</v>
      </c>
      <c r="AG478">
        <v>0</v>
      </c>
      <c r="AH478">
        <v>0</v>
      </c>
      <c r="AI478">
        <v>0</v>
      </c>
      <c r="AJ478">
        <v>0</v>
      </c>
      <c r="AK478">
        <v>0</v>
      </c>
      <c r="AL478">
        <v>1</v>
      </c>
      <c r="AM478" s="3">
        <f>SUM(tbl_Data[[#This Row],[Amt_Wines]:[Amt_GoldProds]])</f>
        <v>797</v>
      </c>
      <c r="AN478" s="3">
        <v>767</v>
      </c>
      <c r="AO478">
        <v>0</v>
      </c>
      <c r="AP478" t="str" cm="1">
        <f t="array" ref="AP478">_xlfn.IFS(tbl_Data[[#This Row],[marital_Divorced]]=1,"Divorced",tbl_Data[[#This Row],[marital_Married]]=1,"Married",tbl_Data[[#This Row],[marital_Single]]=1,"Single",tbl_Data[[#This Row],[marital_Together]]=1,"Together",tbl_Data[[#This Row],[marital_Widow]]=1,"Widowed")</f>
        <v>Married</v>
      </c>
      <c r="AQ478" s="3" t="str">
        <f>IF(tbl_Data[[#This Row],[Marital Status]]=tbl_Data[[#Headers],[Single]],tbl_Data[[#This Row],[Amt_Wines]],"")</f>
        <v/>
      </c>
      <c r="AR478" s="3" t="str">
        <f>IF(tbl_Data[[#This Row],[Marital Status]]=tbl_Data[[#Headers],[Together]],tbl_Data[[#This Row],[Amt_Wines]],"")</f>
        <v/>
      </c>
      <c r="AS478" s="3">
        <f>IF(tbl_Data[[#This Row],[Marital Status]]=tbl_Data[[#Headers],[Married]],tbl_Data[[#This Row],[Amt_Wines]],"")</f>
        <v>422</v>
      </c>
      <c r="AT478" s="3" t="str">
        <f>IF(tbl_Data[[#This Row],[Marital Status]]=tbl_Data[[#Headers],[Widow]],tbl_Data[[#This Row],[Amt_Wines]],"")</f>
        <v/>
      </c>
      <c r="AU478" s="3" t="str">
        <f>IF(tbl_Data[[#This Row],[Marital Status]]=tbl_Data[[#Headers],[Divorced]],tbl_Data[[#This Row],[Amt_Wines]],"")</f>
        <v/>
      </c>
    </row>
    <row r="479" spans="1:47" x14ac:dyDescent="0.45">
      <c r="A479" t="s">
        <v>855</v>
      </c>
      <c r="B479" s="3">
        <v>67087</v>
      </c>
      <c r="C479">
        <v>0</v>
      </c>
      <c r="D479">
        <v>1</v>
      </c>
      <c r="E479">
        <f t="shared" si="7"/>
        <v>1</v>
      </c>
      <c r="F479">
        <v>40</v>
      </c>
      <c r="G479" s="3">
        <v>329</v>
      </c>
      <c r="H479" s="3">
        <v>35</v>
      </c>
      <c r="I479" s="3">
        <v>222</v>
      </c>
      <c r="J479" s="3">
        <v>130</v>
      </c>
      <c r="K479" s="3">
        <v>35</v>
      </c>
      <c r="L479" s="3">
        <v>43</v>
      </c>
      <c r="M479">
        <v>2</v>
      </c>
      <c r="N479">
        <v>7</v>
      </c>
      <c r="O479">
        <v>5</v>
      </c>
      <c r="P479">
        <v>8</v>
      </c>
      <c r="Q479">
        <v>4</v>
      </c>
      <c r="R479">
        <v>0</v>
      </c>
      <c r="S479">
        <v>0</v>
      </c>
      <c r="T479">
        <v>0</v>
      </c>
      <c r="U479">
        <v>0</v>
      </c>
      <c r="V479">
        <v>0</v>
      </c>
      <c r="W479">
        <v>0</v>
      </c>
      <c r="X479">
        <v>3</v>
      </c>
      <c r="Y479">
        <v>11</v>
      </c>
      <c r="Z479">
        <v>0</v>
      </c>
      <c r="AA479">
        <v>67</v>
      </c>
      <c r="AB479">
        <v>2353</v>
      </c>
      <c r="AC479">
        <v>0</v>
      </c>
      <c r="AD479">
        <v>1</v>
      </c>
      <c r="AE479">
        <v>0</v>
      </c>
      <c r="AF479">
        <v>0</v>
      </c>
      <c r="AG479">
        <v>0</v>
      </c>
      <c r="AH479">
        <v>0</v>
      </c>
      <c r="AI479">
        <v>0</v>
      </c>
      <c r="AJ479">
        <v>0</v>
      </c>
      <c r="AK479">
        <v>1</v>
      </c>
      <c r="AL479">
        <v>0</v>
      </c>
      <c r="AM479" s="3">
        <f>SUM(tbl_Data[[#This Row],[Amt_Wines]:[Amt_GoldProds]])</f>
        <v>794</v>
      </c>
      <c r="AN479" s="3">
        <v>708</v>
      </c>
      <c r="AO479">
        <v>0</v>
      </c>
      <c r="AP479" t="str" cm="1">
        <f t="array" ref="AP479">_xlfn.IFS(tbl_Data[[#This Row],[marital_Divorced]]=1,"Divorced",tbl_Data[[#This Row],[marital_Married]]=1,"Married",tbl_Data[[#This Row],[marital_Single]]=1,"Single",tbl_Data[[#This Row],[marital_Together]]=1,"Together",tbl_Data[[#This Row],[marital_Widow]]=1,"Widowed")</f>
        <v>Married</v>
      </c>
      <c r="AQ479" s="3" t="str">
        <f>IF(tbl_Data[[#This Row],[Marital Status]]=tbl_Data[[#Headers],[Single]],tbl_Data[[#This Row],[Amt_Wines]],"")</f>
        <v/>
      </c>
      <c r="AR479" s="3" t="str">
        <f>IF(tbl_Data[[#This Row],[Marital Status]]=tbl_Data[[#Headers],[Together]],tbl_Data[[#This Row],[Amt_Wines]],"")</f>
        <v/>
      </c>
      <c r="AS479" s="3">
        <f>IF(tbl_Data[[#This Row],[Marital Status]]=tbl_Data[[#Headers],[Married]],tbl_Data[[#This Row],[Amt_Wines]],"")</f>
        <v>329</v>
      </c>
      <c r="AT479" s="3" t="str">
        <f>IF(tbl_Data[[#This Row],[Marital Status]]=tbl_Data[[#Headers],[Widow]],tbl_Data[[#This Row],[Amt_Wines]],"")</f>
        <v/>
      </c>
      <c r="AU479" s="3" t="str">
        <f>IF(tbl_Data[[#This Row],[Marital Status]]=tbl_Data[[#Headers],[Divorced]],tbl_Data[[#This Row],[Amt_Wines]],"")</f>
        <v/>
      </c>
    </row>
    <row r="480" spans="1:47" x14ac:dyDescent="0.45">
      <c r="A480" t="s">
        <v>856</v>
      </c>
      <c r="B480" s="3">
        <v>52531</v>
      </c>
      <c r="C480">
        <v>0</v>
      </c>
      <c r="D480">
        <v>0</v>
      </c>
      <c r="E480">
        <f t="shared" si="7"/>
        <v>0</v>
      </c>
      <c r="F480">
        <v>68</v>
      </c>
      <c r="G480" s="3">
        <v>283</v>
      </c>
      <c r="H480" s="3">
        <v>112</v>
      </c>
      <c r="I480" s="3">
        <v>151</v>
      </c>
      <c r="J480" s="3">
        <v>51</v>
      </c>
      <c r="K480" s="3">
        <v>72</v>
      </c>
      <c r="L480" s="3">
        <v>125</v>
      </c>
      <c r="M480">
        <v>2</v>
      </c>
      <c r="N480">
        <v>7</v>
      </c>
      <c r="O480">
        <v>2</v>
      </c>
      <c r="P480">
        <v>10</v>
      </c>
      <c r="Q480">
        <v>6</v>
      </c>
      <c r="R480">
        <v>0</v>
      </c>
      <c r="S480">
        <v>0</v>
      </c>
      <c r="T480">
        <v>0</v>
      </c>
      <c r="U480">
        <v>0</v>
      </c>
      <c r="V480">
        <v>0</v>
      </c>
      <c r="W480">
        <v>0</v>
      </c>
      <c r="X480">
        <v>3</v>
      </c>
      <c r="Y480">
        <v>11</v>
      </c>
      <c r="Z480">
        <v>0</v>
      </c>
      <c r="AA480">
        <v>49</v>
      </c>
      <c r="AB480">
        <v>2705</v>
      </c>
      <c r="AC480">
        <v>0</v>
      </c>
      <c r="AD480">
        <v>1</v>
      </c>
      <c r="AE480">
        <v>0</v>
      </c>
      <c r="AF480">
        <v>0</v>
      </c>
      <c r="AG480">
        <v>0</v>
      </c>
      <c r="AH480">
        <v>0</v>
      </c>
      <c r="AI480">
        <v>0</v>
      </c>
      <c r="AJ480">
        <v>1</v>
      </c>
      <c r="AK480">
        <v>0</v>
      </c>
      <c r="AL480">
        <v>0</v>
      </c>
      <c r="AM480" s="3">
        <f>SUM(tbl_Data[[#This Row],[Amt_Wines]:[Amt_GoldProds]])</f>
        <v>794</v>
      </c>
      <c r="AN480" s="3">
        <v>544</v>
      </c>
      <c r="AO480">
        <v>0</v>
      </c>
      <c r="AP480" t="str" cm="1">
        <f t="array" ref="AP480">_xlfn.IFS(tbl_Data[[#This Row],[marital_Divorced]]=1,"Divorced",tbl_Data[[#This Row],[marital_Married]]=1,"Married",tbl_Data[[#This Row],[marital_Single]]=1,"Single",tbl_Data[[#This Row],[marital_Together]]=1,"Together",tbl_Data[[#This Row],[marital_Widow]]=1,"Widowed")</f>
        <v>Married</v>
      </c>
      <c r="AQ480" s="3" t="str">
        <f>IF(tbl_Data[[#This Row],[Marital Status]]=tbl_Data[[#Headers],[Single]],tbl_Data[[#This Row],[Amt_Wines]],"")</f>
        <v/>
      </c>
      <c r="AR480" s="3" t="str">
        <f>IF(tbl_Data[[#This Row],[Marital Status]]=tbl_Data[[#Headers],[Together]],tbl_Data[[#This Row],[Amt_Wines]],"")</f>
        <v/>
      </c>
      <c r="AS480" s="3">
        <f>IF(tbl_Data[[#This Row],[Marital Status]]=tbl_Data[[#Headers],[Married]],tbl_Data[[#This Row],[Amt_Wines]],"")</f>
        <v>283</v>
      </c>
      <c r="AT480" s="3" t="str">
        <f>IF(tbl_Data[[#This Row],[Marital Status]]=tbl_Data[[#Headers],[Widow]],tbl_Data[[#This Row],[Amt_Wines]],"")</f>
        <v/>
      </c>
      <c r="AU480" s="3" t="str">
        <f>IF(tbl_Data[[#This Row],[Marital Status]]=tbl_Data[[#Headers],[Divorced]],tbl_Data[[#This Row],[Amt_Wines]],"")</f>
        <v/>
      </c>
    </row>
    <row r="481" spans="1:47" x14ac:dyDescent="0.45">
      <c r="A481" t="s">
        <v>858</v>
      </c>
      <c r="B481" s="3">
        <v>53378</v>
      </c>
      <c r="C481">
        <v>1</v>
      </c>
      <c r="D481">
        <v>1</v>
      </c>
      <c r="E481">
        <f t="shared" si="7"/>
        <v>2</v>
      </c>
      <c r="F481">
        <v>41</v>
      </c>
      <c r="G481" s="3">
        <v>489</v>
      </c>
      <c r="H481" s="3">
        <v>6</v>
      </c>
      <c r="I481" s="3">
        <v>152</v>
      </c>
      <c r="J481" s="3">
        <v>8</v>
      </c>
      <c r="K481" s="3">
        <v>6</v>
      </c>
      <c r="L481" s="3">
        <v>132</v>
      </c>
      <c r="M481">
        <v>10</v>
      </c>
      <c r="N481">
        <v>9</v>
      </c>
      <c r="O481">
        <v>4</v>
      </c>
      <c r="P481">
        <v>6</v>
      </c>
      <c r="Q481">
        <v>8</v>
      </c>
      <c r="R481">
        <v>0</v>
      </c>
      <c r="S481">
        <v>0</v>
      </c>
      <c r="T481">
        <v>0</v>
      </c>
      <c r="U481">
        <v>0</v>
      </c>
      <c r="V481">
        <v>0</v>
      </c>
      <c r="W481">
        <v>0</v>
      </c>
      <c r="X481">
        <v>3</v>
      </c>
      <c r="Y481">
        <v>11</v>
      </c>
      <c r="Z481">
        <v>1</v>
      </c>
      <c r="AA481">
        <v>57</v>
      </c>
      <c r="AB481">
        <v>2802</v>
      </c>
      <c r="AC481">
        <v>0</v>
      </c>
      <c r="AD481">
        <v>1</v>
      </c>
      <c r="AE481">
        <v>0</v>
      </c>
      <c r="AF481">
        <v>0</v>
      </c>
      <c r="AG481">
        <v>0</v>
      </c>
      <c r="AH481">
        <v>0</v>
      </c>
      <c r="AI481">
        <v>0</v>
      </c>
      <c r="AJ481">
        <v>0</v>
      </c>
      <c r="AK481">
        <v>0</v>
      </c>
      <c r="AL481">
        <v>1</v>
      </c>
      <c r="AM481" s="3">
        <f>SUM(tbl_Data[[#This Row],[Amt_Wines]:[Amt_GoldProds]])</f>
        <v>793</v>
      </c>
      <c r="AN481" s="3">
        <v>529</v>
      </c>
      <c r="AO481">
        <v>0</v>
      </c>
      <c r="AP481" t="str" cm="1">
        <f t="array" ref="AP481">_xlfn.IFS(tbl_Data[[#This Row],[marital_Divorced]]=1,"Divorced",tbl_Data[[#This Row],[marital_Married]]=1,"Married",tbl_Data[[#This Row],[marital_Single]]=1,"Single",tbl_Data[[#This Row],[marital_Together]]=1,"Together",tbl_Data[[#This Row],[marital_Widow]]=1,"Widowed")</f>
        <v>Married</v>
      </c>
      <c r="AQ481" s="3" t="str">
        <f>IF(tbl_Data[[#This Row],[Marital Status]]=tbl_Data[[#Headers],[Single]],tbl_Data[[#This Row],[Amt_Wines]],"")</f>
        <v/>
      </c>
      <c r="AR481" s="3" t="str">
        <f>IF(tbl_Data[[#This Row],[Marital Status]]=tbl_Data[[#Headers],[Together]],tbl_Data[[#This Row],[Amt_Wines]],"")</f>
        <v/>
      </c>
      <c r="AS481" s="3">
        <f>IF(tbl_Data[[#This Row],[Marital Status]]=tbl_Data[[#Headers],[Married]],tbl_Data[[#This Row],[Amt_Wines]],"")</f>
        <v>489</v>
      </c>
      <c r="AT481" s="3" t="str">
        <f>IF(tbl_Data[[#This Row],[Marital Status]]=tbl_Data[[#Headers],[Widow]],tbl_Data[[#This Row],[Amt_Wines]],"")</f>
        <v/>
      </c>
      <c r="AU481" s="3" t="str">
        <f>IF(tbl_Data[[#This Row],[Marital Status]]=tbl_Data[[#Headers],[Divorced]],tbl_Data[[#This Row],[Amt_Wines]],"")</f>
        <v/>
      </c>
    </row>
    <row r="482" spans="1:47" x14ac:dyDescent="0.45">
      <c r="A482" t="s">
        <v>861</v>
      </c>
      <c r="B482" s="3">
        <v>63915</v>
      </c>
      <c r="C482">
        <v>0</v>
      </c>
      <c r="D482">
        <v>2</v>
      </c>
      <c r="E482">
        <f t="shared" si="7"/>
        <v>2</v>
      </c>
      <c r="F482">
        <v>2</v>
      </c>
      <c r="G482" s="3">
        <v>622</v>
      </c>
      <c r="H482" s="3">
        <v>7</v>
      </c>
      <c r="I482" s="3">
        <v>115</v>
      </c>
      <c r="J482" s="3">
        <v>30</v>
      </c>
      <c r="K482" s="3">
        <v>0</v>
      </c>
      <c r="L482" s="3">
        <v>15</v>
      </c>
      <c r="M482">
        <v>2</v>
      </c>
      <c r="N482">
        <v>6</v>
      </c>
      <c r="O482">
        <v>3</v>
      </c>
      <c r="P482">
        <v>12</v>
      </c>
      <c r="Q482">
        <v>5</v>
      </c>
      <c r="R482">
        <v>0</v>
      </c>
      <c r="S482">
        <v>0</v>
      </c>
      <c r="T482">
        <v>0</v>
      </c>
      <c r="U482">
        <v>0</v>
      </c>
      <c r="V482">
        <v>0</v>
      </c>
      <c r="W482">
        <v>0</v>
      </c>
      <c r="X482">
        <v>3</v>
      </c>
      <c r="Y482">
        <v>11</v>
      </c>
      <c r="Z482">
        <v>0</v>
      </c>
      <c r="AA482">
        <v>64</v>
      </c>
      <c r="AB482">
        <v>2493</v>
      </c>
      <c r="AC482">
        <v>0</v>
      </c>
      <c r="AD482">
        <v>1</v>
      </c>
      <c r="AE482">
        <v>0</v>
      </c>
      <c r="AF482">
        <v>0</v>
      </c>
      <c r="AG482">
        <v>0</v>
      </c>
      <c r="AH482">
        <v>0</v>
      </c>
      <c r="AI482">
        <v>0</v>
      </c>
      <c r="AJ482">
        <v>0</v>
      </c>
      <c r="AK482">
        <v>1</v>
      </c>
      <c r="AL482">
        <v>0</v>
      </c>
      <c r="AM482" s="3">
        <f>SUM(tbl_Data[[#This Row],[Amt_Wines]:[Amt_GoldProds]])</f>
        <v>789</v>
      </c>
      <c r="AN482" s="3">
        <v>759</v>
      </c>
      <c r="AO482">
        <v>0</v>
      </c>
      <c r="AP482" t="str" cm="1">
        <f t="array" ref="AP482">_xlfn.IFS(tbl_Data[[#This Row],[marital_Divorced]]=1,"Divorced",tbl_Data[[#This Row],[marital_Married]]=1,"Married",tbl_Data[[#This Row],[marital_Single]]=1,"Single",tbl_Data[[#This Row],[marital_Together]]=1,"Together",tbl_Data[[#This Row],[marital_Widow]]=1,"Widowed")</f>
        <v>Married</v>
      </c>
      <c r="AQ482" s="3" t="str">
        <f>IF(tbl_Data[[#This Row],[Marital Status]]=tbl_Data[[#Headers],[Single]],tbl_Data[[#This Row],[Amt_Wines]],"")</f>
        <v/>
      </c>
      <c r="AR482" s="3" t="str">
        <f>IF(tbl_Data[[#This Row],[Marital Status]]=tbl_Data[[#Headers],[Together]],tbl_Data[[#This Row],[Amt_Wines]],"")</f>
        <v/>
      </c>
      <c r="AS482" s="3">
        <f>IF(tbl_Data[[#This Row],[Marital Status]]=tbl_Data[[#Headers],[Married]],tbl_Data[[#This Row],[Amt_Wines]],"")</f>
        <v>622</v>
      </c>
      <c r="AT482" s="3" t="str">
        <f>IF(tbl_Data[[#This Row],[Marital Status]]=tbl_Data[[#Headers],[Widow]],tbl_Data[[#This Row],[Amt_Wines]],"")</f>
        <v/>
      </c>
      <c r="AU482" s="3" t="str">
        <f>IF(tbl_Data[[#This Row],[Marital Status]]=tbl_Data[[#Headers],[Divorced]],tbl_Data[[#This Row],[Amt_Wines]],"")</f>
        <v/>
      </c>
    </row>
    <row r="483" spans="1:47" x14ac:dyDescent="0.45">
      <c r="A483" t="s">
        <v>863</v>
      </c>
      <c r="B483" s="3">
        <v>70777</v>
      </c>
      <c r="C483">
        <v>0</v>
      </c>
      <c r="D483">
        <v>1</v>
      </c>
      <c r="E483">
        <f t="shared" si="7"/>
        <v>1</v>
      </c>
      <c r="F483">
        <v>80</v>
      </c>
      <c r="G483" s="3">
        <v>554</v>
      </c>
      <c r="H483" s="3">
        <v>35</v>
      </c>
      <c r="I483" s="3">
        <v>113</v>
      </c>
      <c r="J483" s="3">
        <v>0</v>
      </c>
      <c r="K483" s="3">
        <v>7</v>
      </c>
      <c r="L483" s="3">
        <v>78</v>
      </c>
      <c r="M483">
        <v>3</v>
      </c>
      <c r="N483">
        <v>5</v>
      </c>
      <c r="O483">
        <v>3</v>
      </c>
      <c r="P483">
        <v>12</v>
      </c>
      <c r="Q483">
        <v>3</v>
      </c>
      <c r="R483">
        <v>0</v>
      </c>
      <c r="S483">
        <v>0</v>
      </c>
      <c r="T483">
        <v>0</v>
      </c>
      <c r="U483">
        <v>0</v>
      </c>
      <c r="V483">
        <v>0</v>
      </c>
      <c r="W483">
        <v>0</v>
      </c>
      <c r="X483">
        <v>3</v>
      </c>
      <c r="Y483">
        <v>11</v>
      </c>
      <c r="Z483">
        <v>0</v>
      </c>
      <c r="AA483">
        <v>52</v>
      </c>
      <c r="AB483">
        <v>2283</v>
      </c>
      <c r="AC483">
        <v>0</v>
      </c>
      <c r="AD483">
        <v>1</v>
      </c>
      <c r="AE483">
        <v>0</v>
      </c>
      <c r="AF483">
        <v>0</v>
      </c>
      <c r="AG483">
        <v>0</v>
      </c>
      <c r="AH483">
        <v>0</v>
      </c>
      <c r="AI483">
        <v>0</v>
      </c>
      <c r="AJ483">
        <v>0</v>
      </c>
      <c r="AK483">
        <v>1</v>
      </c>
      <c r="AL483">
        <v>0</v>
      </c>
      <c r="AM483" s="3">
        <f>SUM(tbl_Data[[#This Row],[Amt_Wines]:[Amt_GoldProds]])</f>
        <v>787</v>
      </c>
      <c r="AN483" s="3">
        <v>631</v>
      </c>
      <c r="AO483">
        <v>0</v>
      </c>
      <c r="AP483" t="str" cm="1">
        <f t="array" ref="AP483">_xlfn.IFS(tbl_Data[[#This Row],[marital_Divorced]]=1,"Divorced",tbl_Data[[#This Row],[marital_Married]]=1,"Married",tbl_Data[[#This Row],[marital_Single]]=1,"Single",tbl_Data[[#This Row],[marital_Together]]=1,"Together",tbl_Data[[#This Row],[marital_Widow]]=1,"Widowed")</f>
        <v>Married</v>
      </c>
      <c r="AQ483" s="3" t="str">
        <f>IF(tbl_Data[[#This Row],[Marital Status]]=tbl_Data[[#Headers],[Single]],tbl_Data[[#This Row],[Amt_Wines]],"")</f>
        <v/>
      </c>
      <c r="AR483" s="3" t="str">
        <f>IF(tbl_Data[[#This Row],[Marital Status]]=tbl_Data[[#Headers],[Together]],tbl_Data[[#This Row],[Amt_Wines]],"")</f>
        <v/>
      </c>
      <c r="AS483" s="3">
        <f>IF(tbl_Data[[#This Row],[Marital Status]]=tbl_Data[[#Headers],[Married]],tbl_Data[[#This Row],[Amt_Wines]],"")</f>
        <v>554</v>
      </c>
      <c r="AT483" s="3" t="str">
        <f>IF(tbl_Data[[#This Row],[Marital Status]]=tbl_Data[[#Headers],[Widow]],tbl_Data[[#This Row],[Amt_Wines]],"")</f>
        <v/>
      </c>
      <c r="AU483" s="3" t="str">
        <f>IF(tbl_Data[[#This Row],[Marital Status]]=tbl_Data[[#Headers],[Divorced]],tbl_Data[[#This Row],[Amt_Wines]],"")</f>
        <v/>
      </c>
    </row>
    <row r="484" spans="1:47" x14ac:dyDescent="0.45">
      <c r="A484" t="s">
        <v>870</v>
      </c>
      <c r="B484" s="3">
        <v>63246</v>
      </c>
      <c r="C484">
        <v>0</v>
      </c>
      <c r="D484">
        <v>2</v>
      </c>
      <c r="E484">
        <f t="shared" si="7"/>
        <v>2</v>
      </c>
      <c r="F484">
        <v>60</v>
      </c>
      <c r="G484" s="3">
        <v>593</v>
      </c>
      <c r="H484" s="3">
        <v>30</v>
      </c>
      <c r="I484" s="3">
        <v>91</v>
      </c>
      <c r="J484" s="3">
        <v>29</v>
      </c>
      <c r="K484" s="3">
        <v>22</v>
      </c>
      <c r="L484" s="3">
        <v>7</v>
      </c>
      <c r="M484">
        <v>1</v>
      </c>
      <c r="N484">
        <v>6</v>
      </c>
      <c r="O484">
        <v>3</v>
      </c>
      <c r="P484">
        <v>12</v>
      </c>
      <c r="Q484">
        <v>4</v>
      </c>
      <c r="R484">
        <v>0</v>
      </c>
      <c r="S484">
        <v>0</v>
      </c>
      <c r="T484">
        <v>0</v>
      </c>
      <c r="U484">
        <v>0</v>
      </c>
      <c r="V484">
        <v>0</v>
      </c>
      <c r="W484">
        <v>0</v>
      </c>
      <c r="X484">
        <v>3</v>
      </c>
      <c r="Y484">
        <v>11</v>
      </c>
      <c r="Z484">
        <v>0</v>
      </c>
      <c r="AA484">
        <v>53</v>
      </c>
      <c r="AB484">
        <v>2472</v>
      </c>
      <c r="AC484">
        <v>0</v>
      </c>
      <c r="AD484">
        <v>1</v>
      </c>
      <c r="AE484">
        <v>0</v>
      </c>
      <c r="AF484">
        <v>0</v>
      </c>
      <c r="AG484">
        <v>0</v>
      </c>
      <c r="AH484">
        <v>0</v>
      </c>
      <c r="AI484">
        <v>0</v>
      </c>
      <c r="AJ484">
        <v>0</v>
      </c>
      <c r="AK484">
        <v>0</v>
      </c>
      <c r="AL484">
        <v>1</v>
      </c>
      <c r="AM484" s="3">
        <f>SUM(tbl_Data[[#This Row],[Amt_Wines]:[Amt_GoldProds]])</f>
        <v>772</v>
      </c>
      <c r="AN484" s="3">
        <v>758</v>
      </c>
      <c r="AO484">
        <v>0</v>
      </c>
      <c r="AP484" t="str" cm="1">
        <f t="array" ref="AP484">_xlfn.IFS(tbl_Data[[#This Row],[marital_Divorced]]=1,"Divorced",tbl_Data[[#This Row],[marital_Married]]=1,"Married",tbl_Data[[#This Row],[marital_Single]]=1,"Single",tbl_Data[[#This Row],[marital_Together]]=1,"Together",tbl_Data[[#This Row],[marital_Widow]]=1,"Widowed")</f>
        <v>Married</v>
      </c>
      <c r="AQ484" s="3" t="str">
        <f>IF(tbl_Data[[#This Row],[Marital Status]]=tbl_Data[[#Headers],[Single]],tbl_Data[[#This Row],[Amt_Wines]],"")</f>
        <v/>
      </c>
      <c r="AR484" s="3" t="str">
        <f>IF(tbl_Data[[#This Row],[Marital Status]]=tbl_Data[[#Headers],[Together]],tbl_Data[[#This Row],[Amt_Wines]],"")</f>
        <v/>
      </c>
      <c r="AS484" s="3">
        <f>IF(tbl_Data[[#This Row],[Marital Status]]=tbl_Data[[#Headers],[Married]],tbl_Data[[#This Row],[Amt_Wines]],"")</f>
        <v>593</v>
      </c>
      <c r="AT484" s="3" t="str">
        <f>IF(tbl_Data[[#This Row],[Marital Status]]=tbl_Data[[#Headers],[Widow]],tbl_Data[[#This Row],[Amt_Wines]],"")</f>
        <v/>
      </c>
      <c r="AU484" s="3" t="str">
        <f>IF(tbl_Data[[#This Row],[Marital Status]]=tbl_Data[[#Headers],[Divorced]],tbl_Data[[#This Row],[Amt_Wines]],"")</f>
        <v/>
      </c>
    </row>
    <row r="485" spans="1:47" x14ac:dyDescent="0.45">
      <c r="A485" t="s">
        <v>872</v>
      </c>
      <c r="B485" s="3">
        <v>65685</v>
      </c>
      <c r="C485">
        <v>0</v>
      </c>
      <c r="D485">
        <v>1</v>
      </c>
      <c r="E485">
        <f t="shared" si="7"/>
        <v>1</v>
      </c>
      <c r="F485">
        <v>54</v>
      </c>
      <c r="G485" s="3">
        <v>642</v>
      </c>
      <c r="H485" s="3">
        <v>14</v>
      </c>
      <c r="I485" s="3">
        <v>49</v>
      </c>
      <c r="J485" s="3">
        <v>0</v>
      </c>
      <c r="K485" s="3">
        <v>7</v>
      </c>
      <c r="L485" s="3">
        <v>57</v>
      </c>
      <c r="M485">
        <v>1</v>
      </c>
      <c r="N485">
        <v>9</v>
      </c>
      <c r="O485">
        <v>2</v>
      </c>
      <c r="P485">
        <v>9</v>
      </c>
      <c r="Q485">
        <v>5</v>
      </c>
      <c r="R485">
        <v>0</v>
      </c>
      <c r="S485">
        <v>0</v>
      </c>
      <c r="T485">
        <v>0</v>
      </c>
      <c r="U485">
        <v>0</v>
      </c>
      <c r="V485">
        <v>0</v>
      </c>
      <c r="W485">
        <v>0</v>
      </c>
      <c r="X485">
        <v>3</v>
      </c>
      <c r="Y485">
        <v>11</v>
      </c>
      <c r="Z485">
        <v>0</v>
      </c>
      <c r="AA485">
        <v>48</v>
      </c>
      <c r="AB485">
        <v>2251</v>
      </c>
      <c r="AC485">
        <v>0</v>
      </c>
      <c r="AD485">
        <v>1</v>
      </c>
      <c r="AE485">
        <v>0</v>
      </c>
      <c r="AF485">
        <v>0</v>
      </c>
      <c r="AG485">
        <v>0</v>
      </c>
      <c r="AH485">
        <v>0</v>
      </c>
      <c r="AI485">
        <v>0</v>
      </c>
      <c r="AJ485">
        <v>1</v>
      </c>
      <c r="AK485">
        <v>0</v>
      </c>
      <c r="AL485">
        <v>0</v>
      </c>
      <c r="AM485" s="3">
        <f>SUM(tbl_Data[[#This Row],[Amt_Wines]:[Amt_GoldProds]])</f>
        <v>769</v>
      </c>
      <c r="AN485" s="3">
        <v>655</v>
      </c>
      <c r="AO485">
        <v>0</v>
      </c>
      <c r="AP485" t="str" cm="1">
        <f t="array" ref="AP485">_xlfn.IFS(tbl_Data[[#This Row],[marital_Divorced]]=1,"Divorced",tbl_Data[[#This Row],[marital_Married]]=1,"Married",tbl_Data[[#This Row],[marital_Single]]=1,"Single",tbl_Data[[#This Row],[marital_Together]]=1,"Together",tbl_Data[[#This Row],[marital_Widow]]=1,"Widowed")</f>
        <v>Married</v>
      </c>
      <c r="AQ485" s="3" t="str">
        <f>IF(tbl_Data[[#This Row],[Marital Status]]=tbl_Data[[#Headers],[Single]],tbl_Data[[#This Row],[Amt_Wines]],"")</f>
        <v/>
      </c>
      <c r="AR485" s="3" t="str">
        <f>IF(tbl_Data[[#This Row],[Marital Status]]=tbl_Data[[#Headers],[Together]],tbl_Data[[#This Row],[Amt_Wines]],"")</f>
        <v/>
      </c>
      <c r="AS485" s="3">
        <f>IF(tbl_Data[[#This Row],[Marital Status]]=tbl_Data[[#Headers],[Married]],tbl_Data[[#This Row],[Amt_Wines]],"")</f>
        <v>642</v>
      </c>
      <c r="AT485" s="3" t="str">
        <f>IF(tbl_Data[[#This Row],[Marital Status]]=tbl_Data[[#Headers],[Widow]],tbl_Data[[#This Row],[Amt_Wines]],"")</f>
        <v/>
      </c>
      <c r="AU485" s="3" t="str">
        <f>IF(tbl_Data[[#This Row],[Marital Status]]=tbl_Data[[#Headers],[Divorced]],tbl_Data[[#This Row],[Amt_Wines]],"")</f>
        <v/>
      </c>
    </row>
    <row r="486" spans="1:47" x14ac:dyDescent="0.45">
      <c r="A486" t="s">
        <v>873</v>
      </c>
      <c r="B486" s="3">
        <v>70421</v>
      </c>
      <c r="C486">
        <v>0</v>
      </c>
      <c r="D486">
        <v>1</v>
      </c>
      <c r="E486">
        <f t="shared" si="7"/>
        <v>1</v>
      </c>
      <c r="F486">
        <v>98</v>
      </c>
      <c r="G486" s="3">
        <v>479</v>
      </c>
      <c r="H486" s="3">
        <v>28</v>
      </c>
      <c r="I486" s="3">
        <v>136</v>
      </c>
      <c r="J486" s="3">
        <v>75</v>
      </c>
      <c r="K486" s="3">
        <v>14</v>
      </c>
      <c r="L486" s="3">
        <v>35</v>
      </c>
      <c r="M486">
        <v>3</v>
      </c>
      <c r="N486">
        <v>10</v>
      </c>
      <c r="O486">
        <v>3</v>
      </c>
      <c r="P486">
        <v>7</v>
      </c>
      <c r="Q486">
        <v>6</v>
      </c>
      <c r="R486">
        <v>0</v>
      </c>
      <c r="S486">
        <v>0</v>
      </c>
      <c r="T486">
        <v>0</v>
      </c>
      <c r="U486">
        <v>0</v>
      </c>
      <c r="V486">
        <v>0</v>
      </c>
      <c r="W486">
        <v>0</v>
      </c>
      <c r="X486">
        <v>3</v>
      </c>
      <c r="Y486">
        <v>11</v>
      </c>
      <c r="Z486">
        <v>0</v>
      </c>
      <c r="AA486">
        <v>66</v>
      </c>
      <c r="AB486">
        <v>2160</v>
      </c>
      <c r="AC486">
        <v>0</v>
      </c>
      <c r="AD486">
        <v>1</v>
      </c>
      <c r="AE486">
        <v>0</v>
      </c>
      <c r="AF486">
        <v>0</v>
      </c>
      <c r="AG486">
        <v>0</v>
      </c>
      <c r="AH486">
        <v>0</v>
      </c>
      <c r="AI486">
        <v>0</v>
      </c>
      <c r="AJ486">
        <v>0</v>
      </c>
      <c r="AK486">
        <v>0</v>
      </c>
      <c r="AL486">
        <v>1</v>
      </c>
      <c r="AM486" s="3">
        <f>SUM(tbl_Data[[#This Row],[Amt_Wines]:[Amt_GoldProds]])</f>
        <v>767</v>
      </c>
      <c r="AN486" s="3">
        <v>697</v>
      </c>
      <c r="AO486">
        <v>0</v>
      </c>
      <c r="AP486" t="str" cm="1">
        <f t="array" ref="AP486">_xlfn.IFS(tbl_Data[[#This Row],[marital_Divorced]]=1,"Divorced",tbl_Data[[#This Row],[marital_Married]]=1,"Married",tbl_Data[[#This Row],[marital_Single]]=1,"Single",tbl_Data[[#This Row],[marital_Together]]=1,"Together",tbl_Data[[#This Row],[marital_Widow]]=1,"Widowed")</f>
        <v>Married</v>
      </c>
      <c r="AQ486" s="3" t="str">
        <f>IF(tbl_Data[[#This Row],[Marital Status]]=tbl_Data[[#Headers],[Single]],tbl_Data[[#This Row],[Amt_Wines]],"")</f>
        <v/>
      </c>
      <c r="AR486" s="3" t="str">
        <f>IF(tbl_Data[[#This Row],[Marital Status]]=tbl_Data[[#Headers],[Together]],tbl_Data[[#This Row],[Amt_Wines]],"")</f>
        <v/>
      </c>
      <c r="AS486" s="3">
        <f>IF(tbl_Data[[#This Row],[Marital Status]]=tbl_Data[[#Headers],[Married]],tbl_Data[[#This Row],[Amt_Wines]],"")</f>
        <v>479</v>
      </c>
      <c r="AT486" s="3" t="str">
        <f>IF(tbl_Data[[#This Row],[Marital Status]]=tbl_Data[[#Headers],[Widow]],tbl_Data[[#This Row],[Amt_Wines]],"")</f>
        <v/>
      </c>
      <c r="AU486" s="3" t="str">
        <f>IF(tbl_Data[[#This Row],[Marital Status]]=tbl_Data[[#Headers],[Divorced]],tbl_Data[[#This Row],[Amt_Wines]],"")</f>
        <v/>
      </c>
    </row>
    <row r="487" spans="1:47" x14ac:dyDescent="0.45">
      <c r="A487" t="s">
        <v>878</v>
      </c>
      <c r="B487" s="3">
        <v>58113</v>
      </c>
      <c r="C487">
        <v>0</v>
      </c>
      <c r="D487">
        <v>1</v>
      </c>
      <c r="E487">
        <f t="shared" si="7"/>
        <v>1</v>
      </c>
      <c r="F487">
        <v>66</v>
      </c>
      <c r="G487" s="3">
        <v>221</v>
      </c>
      <c r="H487" s="3">
        <v>104</v>
      </c>
      <c r="I487" s="3">
        <v>169</v>
      </c>
      <c r="J487" s="3">
        <v>102</v>
      </c>
      <c r="K487" s="3">
        <v>78</v>
      </c>
      <c r="L487" s="3">
        <v>84</v>
      </c>
      <c r="M487">
        <v>3</v>
      </c>
      <c r="N487">
        <v>9</v>
      </c>
      <c r="O487">
        <v>2</v>
      </c>
      <c r="P487">
        <v>8</v>
      </c>
      <c r="Q487">
        <v>7</v>
      </c>
      <c r="R487">
        <v>0</v>
      </c>
      <c r="S487">
        <v>0</v>
      </c>
      <c r="T487">
        <v>0</v>
      </c>
      <c r="U487">
        <v>0</v>
      </c>
      <c r="V487">
        <v>0</v>
      </c>
      <c r="W487">
        <v>1</v>
      </c>
      <c r="X487">
        <v>3</v>
      </c>
      <c r="Y487">
        <v>11</v>
      </c>
      <c r="Z487">
        <v>0</v>
      </c>
      <c r="AA487">
        <v>61</v>
      </c>
      <c r="AB487">
        <v>2679</v>
      </c>
      <c r="AC487">
        <v>0</v>
      </c>
      <c r="AD487">
        <v>1</v>
      </c>
      <c r="AE487">
        <v>0</v>
      </c>
      <c r="AF487">
        <v>0</v>
      </c>
      <c r="AG487">
        <v>0</v>
      </c>
      <c r="AH487">
        <v>0</v>
      </c>
      <c r="AI487">
        <v>0</v>
      </c>
      <c r="AJ487">
        <v>1</v>
      </c>
      <c r="AK487">
        <v>0</v>
      </c>
      <c r="AL487">
        <v>0</v>
      </c>
      <c r="AM487" s="3">
        <f>SUM(tbl_Data[[#This Row],[Amt_Wines]:[Amt_GoldProds]])</f>
        <v>758</v>
      </c>
      <c r="AN487" s="3">
        <v>590</v>
      </c>
      <c r="AO487">
        <v>0</v>
      </c>
      <c r="AP487" t="str" cm="1">
        <f t="array" ref="AP487">_xlfn.IFS(tbl_Data[[#This Row],[marital_Divorced]]=1,"Divorced",tbl_Data[[#This Row],[marital_Married]]=1,"Married",tbl_Data[[#This Row],[marital_Single]]=1,"Single",tbl_Data[[#This Row],[marital_Together]]=1,"Together",tbl_Data[[#This Row],[marital_Widow]]=1,"Widowed")</f>
        <v>Married</v>
      </c>
      <c r="AQ487" s="3" t="str">
        <f>IF(tbl_Data[[#This Row],[Marital Status]]=tbl_Data[[#Headers],[Single]],tbl_Data[[#This Row],[Amt_Wines]],"")</f>
        <v/>
      </c>
      <c r="AR487" s="3" t="str">
        <f>IF(tbl_Data[[#This Row],[Marital Status]]=tbl_Data[[#Headers],[Together]],tbl_Data[[#This Row],[Amt_Wines]],"")</f>
        <v/>
      </c>
      <c r="AS487" s="3">
        <f>IF(tbl_Data[[#This Row],[Marital Status]]=tbl_Data[[#Headers],[Married]],tbl_Data[[#This Row],[Amt_Wines]],"")</f>
        <v>221</v>
      </c>
      <c r="AT487" s="3" t="str">
        <f>IF(tbl_Data[[#This Row],[Marital Status]]=tbl_Data[[#Headers],[Widow]],tbl_Data[[#This Row],[Amt_Wines]],"")</f>
        <v/>
      </c>
      <c r="AU487" s="3" t="str">
        <f>IF(tbl_Data[[#This Row],[Marital Status]]=tbl_Data[[#Headers],[Divorced]],tbl_Data[[#This Row],[Amt_Wines]],"")</f>
        <v/>
      </c>
    </row>
    <row r="488" spans="1:47" x14ac:dyDescent="0.45">
      <c r="A488" t="s">
        <v>879</v>
      </c>
      <c r="B488" s="3">
        <v>72063</v>
      </c>
      <c r="C488">
        <v>0</v>
      </c>
      <c r="D488">
        <v>1</v>
      </c>
      <c r="E488">
        <f t="shared" si="7"/>
        <v>1</v>
      </c>
      <c r="F488">
        <v>3</v>
      </c>
      <c r="G488" s="3">
        <v>180</v>
      </c>
      <c r="H488" s="3">
        <v>32</v>
      </c>
      <c r="I488" s="3">
        <v>348</v>
      </c>
      <c r="J488" s="3">
        <v>76</v>
      </c>
      <c r="K488" s="3">
        <v>32</v>
      </c>
      <c r="L488" s="3">
        <v>90</v>
      </c>
      <c r="M488">
        <v>2</v>
      </c>
      <c r="N488">
        <v>5</v>
      </c>
      <c r="O488">
        <v>2</v>
      </c>
      <c r="P488">
        <v>12</v>
      </c>
      <c r="Q488">
        <v>2</v>
      </c>
      <c r="R488">
        <v>0</v>
      </c>
      <c r="S488">
        <v>0</v>
      </c>
      <c r="T488">
        <v>0</v>
      </c>
      <c r="U488">
        <v>0</v>
      </c>
      <c r="V488">
        <v>0</v>
      </c>
      <c r="W488">
        <v>0</v>
      </c>
      <c r="X488">
        <v>3</v>
      </c>
      <c r="Y488">
        <v>11</v>
      </c>
      <c r="Z488">
        <v>0</v>
      </c>
      <c r="AA488">
        <v>41</v>
      </c>
      <c r="AB488">
        <v>2520</v>
      </c>
      <c r="AC488">
        <v>0</v>
      </c>
      <c r="AD488">
        <v>1</v>
      </c>
      <c r="AE488">
        <v>0</v>
      </c>
      <c r="AF488">
        <v>0</v>
      </c>
      <c r="AG488">
        <v>0</v>
      </c>
      <c r="AH488">
        <v>0</v>
      </c>
      <c r="AI488">
        <v>0</v>
      </c>
      <c r="AJ488">
        <v>1</v>
      </c>
      <c r="AK488">
        <v>0</v>
      </c>
      <c r="AL488">
        <v>0</v>
      </c>
      <c r="AM488" s="3">
        <f>SUM(tbl_Data[[#This Row],[Amt_Wines]:[Amt_GoldProds]])</f>
        <v>758</v>
      </c>
      <c r="AN488" s="3">
        <v>578</v>
      </c>
      <c r="AO488">
        <v>0</v>
      </c>
      <c r="AP488" t="str" cm="1">
        <f t="array" ref="AP488">_xlfn.IFS(tbl_Data[[#This Row],[marital_Divorced]]=1,"Divorced",tbl_Data[[#This Row],[marital_Married]]=1,"Married",tbl_Data[[#This Row],[marital_Single]]=1,"Single",tbl_Data[[#This Row],[marital_Together]]=1,"Together",tbl_Data[[#This Row],[marital_Widow]]=1,"Widowed")</f>
        <v>Married</v>
      </c>
      <c r="AQ488" s="3" t="str">
        <f>IF(tbl_Data[[#This Row],[Marital Status]]=tbl_Data[[#Headers],[Single]],tbl_Data[[#This Row],[Amt_Wines]],"")</f>
        <v/>
      </c>
      <c r="AR488" s="3" t="str">
        <f>IF(tbl_Data[[#This Row],[Marital Status]]=tbl_Data[[#Headers],[Together]],tbl_Data[[#This Row],[Amt_Wines]],"")</f>
        <v/>
      </c>
      <c r="AS488" s="3">
        <f>IF(tbl_Data[[#This Row],[Marital Status]]=tbl_Data[[#Headers],[Married]],tbl_Data[[#This Row],[Amt_Wines]],"")</f>
        <v>180</v>
      </c>
      <c r="AT488" s="3" t="str">
        <f>IF(tbl_Data[[#This Row],[Marital Status]]=tbl_Data[[#Headers],[Widow]],tbl_Data[[#This Row],[Amt_Wines]],"")</f>
        <v/>
      </c>
      <c r="AU488" s="3" t="str">
        <f>IF(tbl_Data[[#This Row],[Marital Status]]=tbl_Data[[#Headers],[Divorced]],tbl_Data[[#This Row],[Amt_Wines]],"")</f>
        <v/>
      </c>
    </row>
    <row r="489" spans="1:47" x14ac:dyDescent="0.45">
      <c r="A489" t="s">
        <v>882</v>
      </c>
      <c r="B489" s="3">
        <v>49505</v>
      </c>
      <c r="C489">
        <v>1</v>
      </c>
      <c r="D489">
        <v>1</v>
      </c>
      <c r="E489">
        <f t="shared" si="7"/>
        <v>2</v>
      </c>
      <c r="F489">
        <v>4</v>
      </c>
      <c r="G489" s="3">
        <v>604</v>
      </c>
      <c r="H489" s="3">
        <v>0</v>
      </c>
      <c r="I489" s="3">
        <v>100</v>
      </c>
      <c r="J489" s="3">
        <v>19</v>
      </c>
      <c r="K489" s="3">
        <v>0</v>
      </c>
      <c r="L489" s="3">
        <v>28</v>
      </c>
      <c r="M489">
        <v>9</v>
      </c>
      <c r="N489">
        <v>10</v>
      </c>
      <c r="O489">
        <v>2</v>
      </c>
      <c r="P489">
        <v>8</v>
      </c>
      <c r="Q489">
        <v>8</v>
      </c>
      <c r="R489">
        <v>0</v>
      </c>
      <c r="S489">
        <v>0</v>
      </c>
      <c r="T489">
        <v>0</v>
      </c>
      <c r="U489">
        <v>0</v>
      </c>
      <c r="V489">
        <v>0</v>
      </c>
      <c r="W489">
        <v>0</v>
      </c>
      <c r="X489">
        <v>3</v>
      </c>
      <c r="Y489">
        <v>11</v>
      </c>
      <c r="Z489">
        <v>0</v>
      </c>
      <c r="AA489">
        <v>49</v>
      </c>
      <c r="AB489">
        <v>2640</v>
      </c>
      <c r="AC489">
        <v>0</v>
      </c>
      <c r="AD489">
        <v>1</v>
      </c>
      <c r="AE489">
        <v>0</v>
      </c>
      <c r="AF489">
        <v>0</v>
      </c>
      <c r="AG489">
        <v>0</v>
      </c>
      <c r="AH489">
        <v>0</v>
      </c>
      <c r="AI489">
        <v>0</v>
      </c>
      <c r="AJ489">
        <v>0</v>
      </c>
      <c r="AK489">
        <v>1</v>
      </c>
      <c r="AL489">
        <v>0</v>
      </c>
      <c r="AM489" s="3">
        <f>SUM(tbl_Data[[#This Row],[Amt_Wines]:[Amt_GoldProds]])</f>
        <v>751</v>
      </c>
      <c r="AN489" s="3">
        <v>695</v>
      </c>
      <c r="AO489">
        <v>0</v>
      </c>
      <c r="AP489" t="str" cm="1">
        <f t="array" ref="AP489">_xlfn.IFS(tbl_Data[[#This Row],[marital_Divorced]]=1,"Divorced",tbl_Data[[#This Row],[marital_Married]]=1,"Married",tbl_Data[[#This Row],[marital_Single]]=1,"Single",tbl_Data[[#This Row],[marital_Together]]=1,"Together",tbl_Data[[#This Row],[marital_Widow]]=1,"Widowed")</f>
        <v>Married</v>
      </c>
      <c r="AQ489" s="3" t="str">
        <f>IF(tbl_Data[[#This Row],[Marital Status]]=tbl_Data[[#Headers],[Single]],tbl_Data[[#This Row],[Amt_Wines]],"")</f>
        <v/>
      </c>
      <c r="AR489" s="3" t="str">
        <f>IF(tbl_Data[[#This Row],[Marital Status]]=tbl_Data[[#Headers],[Together]],tbl_Data[[#This Row],[Amt_Wines]],"")</f>
        <v/>
      </c>
      <c r="AS489" s="3">
        <f>IF(tbl_Data[[#This Row],[Marital Status]]=tbl_Data[[#Headers],[Married]],tbl_Data[[#This Row],[Amt_Wines]],"")</f>
        <v>604</v>
      </c>
      <c r="AT489" s="3" t="str">
        <f>IF(tbl_Data[[#This Row],[Marital Status]]=tbl_Data[[#Headers],[Widow]],tbl_Data[[#This Row],[Amt_Wines]],"")</f>
        <v/>
      </c>
      <c r="AU489" s="3" t="str">
        <f>IF(tbl_Data[[#This Row],[Marital Status]]=tbl_Data[[#Headers],[Divorced]],tbl_Data[[#This Row],[Amt_Wines]],"")</f>
        <v/>
      </c>
    </row>
    <row r="490" spans="1:47" x14ac:dyDescent="0.45">
      <c r="A490" t="s">
        <v>883</v>
      </c>
      <c r="B490" s="3">
        <v>62694</v>
      </c>
      <c r="C490">
        <v>1</v>
      </c>
      <c r="D490">
        <v>1</v>
      </c>
      <c r="E490">
        <f t="shared" si="7"/>
        <v>2</v>
      </c>
      <c r="F490">
        <v>29</v>
      </c>
      <c r="G490" s="3">
        <v>379</v>
      </c>
      <c r="H490" s="3">
        <v>6</v>
      </c>
      <c r="I490" s="3">
        <v>157</v>
      </c>
      <c r="J490" s="3">
        <v>25</v>
      </c>
      <c r="K490" s="3">
        <v>91</v>
      </c>
      <c r="L490" s="3">
        <v>91</v>
      </c>
      <c r="M490">
        <v>5</v>
      </c>
      <c r="N490">
        <v>9</v>
      </c>
      <c r="O490">
        <v>3</v>
      </c>
      <c r="P490">
        <v>7</v>
      </c>
      <c r="Q490">
        <v>7</v>
      </c>
      <c r="R490">
        <v>0</v>
      </c>
      <c r="S490">
        <v>0</v>
      </c>
      <c r="T490">
        <v>0</v>
      </c>
      <c r="U490">
        <v>0</v>
      </c>
      <c r="V490">
        <v>0</v>
      </c>
      <c r="W490">
        <v>0</v>
      </c>
      <c r="X490">
        <v>3</v>
      </c>
      <c r="Y490">
        <v>11</v>
      </c>
      <c r="Z490">
        <v>0</v>
      </c>
      <c r="AA490">
        <v>55</v>
      </c>
      <c r="AB490">
        <v>2536</v>
      </c>
      <c r="AC490">
        <v>0</v>
      </c>
      <c r="AD490">
        <v>1</v>
      </c>
      <c r="AE490">
        <v>0</v>
      </c>
      <c r="AF490">
        <v>0</v>
      </c>
      <c r="AG490">
        <v>0</v>
      </c>
      <c r="AH490">
        <v>0</v>
      </c>
      <c r="AI490">
        <v>0</v>
      </c>
      <c r="AJ490">
        <v>0</v>
      </c>
      <c r="AK490">
        <v>1</v>
      </c>
      <c r="AL490">
        <v>0</v>
      </c>
      <c r="AM490" s="3">
        <f>SUM(tbl_Data[[#This Row],[Amt_Wines]:[Amt_GoldProds]])</f>
        <v>749</v>
      </c>
      <c r="AN490" s="3">
        <v>567</v>
      </c>
      <c r="AO490">
        <v>0</v>
      </c>
      <c r="AP490" t="str" cm="1">
        <f t="array" ref="AP490">_xlfn.IFS(tbl_Data[[#This Row],[marital_Divorced]]=1,"Divorced",tbl_Data[[#This Row],[marital_Married]]=1,"Married",tbl_Data[[#This Row],[marital_Single]]=1,"Single",tbl_Data[[#This Row],[marital_Together]]=1,"Together",tbl_Data[[#This Row],[marital_Widow]]=1,"Widowed")</f>
        <v>Married</v>
      </c>
      <c r="AQ490" s="3" t="str">
        <f>IF(tbl_Data[[#This Row],[Marital Status]]=tbl_Data[[#Headers],[Single]],tbl_Data[[#This Row],[Amt_Wines]],"")</f>
        <v/>
      </c>
      <c r="AR490" s="3" t="str">
        <f>IF(tbl_Data[[#This Row],[Marital Status]]=tbl_Data[[#Headers],[Together]],tbl_Data[[#This Row],[Amt_Wines]],"")</f>
        <v/>
      </c>
      <c r="AS490" s="3">
        <f>IF(tbl_Data[[#This Row],[Marital Status]]=tbl_Data[[#Headers],[Married]],tbl_Data[[#This Row],[Amt_Wines]],"")</f>
        <v>379</v>
      </c>
      <c r="AT490" s="3" t="str">
        <f>IF(tbl_Data[[#This Row],[Marital Status]]=tbl_Data[[#Headers],[Widow]],tbl_Data[[#This Row],[Amt_Wines]],"")</f>
        <v/>
      </c>
      <c r="AU490" s="3" t="str">
        <f>IF(tbl_Data[[#This Row],[Marital Status]]=tbl_Data[[#Headers],[Divorced]],tbl_Data[[#This Row],[Amt_Wines]],"")</f>
        <v/>
      </c>
    </row>
    <row r="491" spans="1:47" x14ac:dyDescent="0.45">
      <c r="A491" t="s">
        <v>886</v>
      </c>
      <c r="B491" s="3">
        <v>54108</v>
      </c>
      <c r="C491">
        <v>1</v>
      </c>
      <c r="D491">
        <v>1</v>
      </c>
      <c r="E491">
        <f t="shared" si="7"/>
        <v>2</v>
      </c>
      <c r="F491">
        <v>74</v>
      </c>
      <c r="G491" s="3">
        <v>539</v>
      </c>
      <c r="H491" s="3">
        <v>6</v>
      </c>
      <c r="I491" s="3">
        <v>91</v>
      </c>
      <c r="J491" s="3">
        <v>8</v>
      </c>
      <c r="K491" s="3">
        <v>6</v>
      </c>
      <c r="L491" s="3">
        <v>97</v>
      </c>
      <c r="M491">
        <v>13</v>
      </c>
      <c r="N491">
        <v>8</v>
      </c>
      <c r="O491">
        <v>2</v>
      </c>
      <c r="P491">
        <v>9</v>
      </c>
      <c r="Q491">
        <v>8</v>
      </c>
      <c r="R491">
        <v>0</v>
      </c>
      <c r="S491">
        <v>0</v>
      </c>
      <c r="T491">
        <v>0</v>
      </c>
      <c r="U491">
        <v>0</v>
      </c>
      <c r="V491">
        <v>0</v>
      </c>
      <c r="W491">
        <v>0</v>
      </c>
      <c r="X491">
        <v>3</v>
      </c>
      <c r="Y491">
        <v>11</v>
      </c>
      <c r="Z491">
        <v>0</v>
      </c>
      <c r="AA491">
        <v>47</v>
      </c>
      <c r="AB491">
        <v>2760</v>
      </c>
      <c r="AC491">
        <v>0</v>
      </c>
      <c r="AD491">
        <v>1</v>
      </c>
      <c r="AE491">
        <v>0</v>
      </c>
      <c r="AF491">
        <v>0</v>
      </c>
      <c r="AG491">
        <v>0</v>
      </c>
      <c r="AH491">
        <v>0</v>
      </c>
      <c r="AI491">
        <v>0</v>
      </c>
      <c r="AJ491">
        <v>0</v>
      </c>
      <c r="AK491">
        <v>1</v>
      </c>
      <c r="AL491">
        <v>0</v>
      </c>
      <c r="AM491" s="3">
        <f>SUM(tbl_Data[[#This Row],[Amt_Wines]:[Amt_GoldProds]])</f>
        <v>747</v>
      </c>
      <c r="AN491" s="3">
        <v>553</v>
      </c>
      <c r="AO491">
        <v>0</v>
      </c>
      <c r="AP491" t="str" cm="1">
        <f t="array" ref="AP491">_xlfn.IFS(tbl_Data[[#This Row],[marital_Divorced]]=1,"Divorced",tbl_Data[[#This Row],[marital_Married]]=1,"Married",tbl_Data[[#This Row],[marital_Single]]=1,"Single",tbl_Data[[#This Row],[marital_Together]]=1,"Together",tbl_Data[[#This Row],[marital_Widow]]=1,"Widowed")</f>
        <v>Married</v>
      </c>
      <c r="AQ491" s="3" t="str">
        <f>IF(tbl_Data[[#This Row],[Marital Status]]=tbl_Data[[#Headers],[Single]],tbl_Data[[#This Row],[Amt_Wines]],"")</f>
        <v/>
      </c>
      <c r="AR491" s="3" t="str">
        <f>IF(tbl_Data[[#This Row],[Marital Status]]=tbl_Data[[#Headers],[Together]],tbl_Data[[#This Row],[Amt_Wines]],"")</f>
        <v/>
      </c>
      <c r="AS491" s="3">
        <f>IF(tbl_Data[[#This Row],[Marital Status]]=tbl_Data[[#Headers],[Married]],tbl_Data[[#This Row],[Amt_Wines]],"")</f>
        <v>539</v>
      </c>
      <c r="AT491" s="3" t="str">
        <f>IF(tbl_Data[[#This Row],[Marital Status]]=tbl_Data[[#Headers],[Widow]],tbl_Data[[#This Row],[Amt_Wines]],"")</f>
        <v/>
      </c>
      <c r="AU491" s="3" t="str">
        <f>IF(tbl_Data[[#This Row],[Marital Status]]=tbl_Data[[#Headers],[Divorced]],tbl_Data[[#This Row],[Amt_Wines]],"")</f>
        <v/>
      </c>
    </row>
    <row r="492" spans="1:47" x14ac:dyDescent="0.45">
      <c r="A492" t="s">
        <v>887</v>
      </c>
      <c r="B492" s="3">
        <v>86580</v>
      </c>
      <c r="C492">
        <v>0</v>
      </c>
      <c r="D492">
        <v>0</v>
      </c>
      <c r="E492">
        <f t="shared" si="7"/>
        <v>0</v>
      </c>
      <c r="F492">
        <v>72</v>
      </c>
      <c r="G492" s="3">
        <v>532</v>
      </c>
      <c r="H492" s="3">
        <v>21</v>
      </c>
      <c r="I492" s="3">
        <v>127</v>
      </c>
      <c r="J492" s="3">
        <v>26</v>
      </c>
      <c r="K492" s="3">
        <v>20</v>
      </c>
      <c r="L492" s="3">
        <v>20</v>
      </c>
      <c r="M492">
        <v>0</v>
      </c>
      <c r="N492">
        <v>4</v>
      </c>
      <c r="O492">
        <v>2</v>
      </c>
      <c r="P492">
        <v>5</v>
      </c>
      <c r="Q492">
        <v>1</v>
      </c>
      <c r="R492">
        <v>0</v>
      </c>
      <c r="S492">
        <v>0</v>
      </c>
      <c r="T492">
        <v>1</v>
      </c>
      <c r="U492">
        <v>0</v>
      </c>
      <c r="V492">
        <v>0</v>
      </c>
      <c r="W492">
        <v>0</v>
      </c>
      <c r="X492">
        <v>3</v>
      </c>
      <c r="Y492">
        <v>11</v>
      </c>
      <c r="Z492">
        <v>0</v>
      </c>
      <c r="AA492">
        <v>37</v>
      </c>
      <c r="AB492">
        <v>2646</v>
      </c>
      <c r="AC492">
        <v>0</v>
      </c>
      <c r="AD492">
        <v>1</v>
      </c>
      <c r="AE492">
        <v>0</v>
      </c>
      <c r="AF492">
        <v>0</v>
      </c>
      <c r="AG492">
        <v>0</v>
      </c>
      <c r="AH492">
        <v>0</v>
      </c>
      <c r="AI492">
        <v>0</v>
      </c>
      <c r="AJ492">
        <v>0</v>
      </c>
      <c r="AK492">
        <v>0</v>
      </c>
      <c r="AL492">
        <v>1</v>
      </c>
      <c r="AM492" s="3">
        <f>SUM(tbl_Data[[#This Row],[Amt_Wines]:[Amt_GoldProds]])</f>
        <v>746</v>
      </c>
      <c r="AN492" s="3">
        <v>706</v>
      </c>
      <c r="AO492">
        <v>1</v>
      </c>
      <c r="AP492" t="str" cm="1">
        <f t="array" ref="AP492">_xlfn.IFS(tbl_Data[[#This Row],[marital_Divorced]]=1,"Divorced",tbl_Data[[#This Row],[marital_Married]]=1,"Married",tbl_Data[[#This Row],[marital_Single]]=1,"Single",tbl_Data[[#This Row],[marital_Together]]=1,"Together",tbl_Data[[#This Row],[marital_Widow]]=1,"Widowed")</f>
        <v>Married</v>
      </c>
      <c r="AQ492" s="3" t="str">
        <f>IF(tbl_Data[[#This Row],[Marital Status]]=tbl_Data[[#Headers],[Single]],tbl_Data[[#This Row],[Amt_Wines]],"")</f>
        <v/>
      </c>
      <c r="AR492" s="3" t="str">
        <f>IF(tbl_Data[[#This Row],[Marital Status]]=tbl_Data[[#Headers],[Together]],tbl_Data[[#This Row],[Amt_Wines]],"")</f>
        <v/>
      </c>
      <c r="AS492" s="3">
        <f>IF(tbl_Data[[#This Row],[Marital Status]]=tbl_Data[[#Headers],[Married]],tbl_Data[[#This Row],[Amt_Wines]],"")</f>
        <v>532</v>
      </c>
      <c r="AT492" s="3" t="str">
        <f>IF(tbl_Data[[#This Row],[Marital Status]]=tbl_Data[[#Headers],[Widow]],tbl_Data[[#This Row],[Amt_Wines]],"")</f>
        <v/>
      </c>
      <c r="AU492" s="3" t="str">
        <f>IF(tbl_Data[[#This Row],[Marital Status]]=tbl_Data[[#Headers],[Divorced]],tbl_Data[[#This Row],[Amt_Wines]],"")</f>
        <v/>
      </c>
    </row>
    <row r="493" spans="1:47" x14ac:dyDescent="0.45">
      <c r="A493" t="s">
        <v>888</v>
      </c>
      <c r="B493" s="3">
        <v>65275</v>
      </c>
      <c r="C493">
        <v>0</v>
      </c>
      <c r="D493">
        <v>0</v>
      </c>
      <c r="E493">
        <f t="shared" si="7"/>
        <v>0</v>
      </c>
      <c r="F493">
        <v>9</v>
      </c>
      <c r="G493" s="3">
        <v>388</v>
      </c>
      <c r="H493" s="3">
        <v>14</v>
      </c>
      <c r="I493" s="3">
        <v>218</v>
      </c>
      <c r="J493" s="3">
        <v>91</v>
      </c>
      <c r="K493" s="3">
        <v>14</v>
      </c>
      <c r="L493" s="3">
        <v>21</v>
      </c>
      <c r="M493">
        <v>1</v>
      </c>
      <c r="N493">
        <v>4</v>
      </c>
      <c r="O493">
        <v>3</v>
      </c>
      <c r="P493">
        <v>13</v>
      </c>
      <c r="Q493">
        <v>2</v>
      </c>
      <c r="R493">
        <v>0</v>
      </c>
      <c r="S493">
        <v>0</v>
      </c>
      <c r="T493">
        <v>0</v>
      </c>
      <c r="U493">
        <v>0</v>
      </c>
      <c r="V493">
        <v>0</v>
      </c>
      <c r="W493">
        <v>0</v>
      </c>
      <c r="X493">
        <v>3</v>
      </c>
      <c r="Y493">
        <v>11</v>
      </c>
      <c r="Z493">
        <v>0</v>
      </c>
      <c r="AA493">
        <v>76</v>
      </c>
      <c r="AB493">
        <v>2611</v>
      </c>
      <c r="AC493">
        <v>0</v>
      </c>
      <c r="AD493">
        <v>1</v>
      </c>
      <c r="AE493">
        <v>0</v>
      </c>
      <c r="AF493">
        <v>0</v>
      </c>
      <c r="AG493">
        <v>0</v>
      </c>
      <c r="AH493">
        <v>0</v>
      </c>
      <c r="AI493">
        <v>0</v>
      </c>
      <c r="AJ493">
        <v>1</v>
      </c>
      <c r="AK493">
        <v>0</v>
      </c>
      <c r="AL493">
        <v>0</v>
      </c>
      <c r="AM493" s="3">
        <f>SUM(tbl_Data[[#This Row],[Amt_Wines]:[Amt_GoldProds]])</f>
        <v>746</v>
      </c>
      <c r="AN493" s="3">
        <v>704</v>
      </c>
      <c r="AO493">
        <v>0</v>
      </c>
      <c r="AP493" t="str" cm="1">
        <f t="array" ref="AP493">_xlfn.IFS(tbl_Data[[#This Row],[marital_Divorced]]=1,"Divorced",tbl_Data[[#This Row],[marital_Married]]=1,"Married",tbl_Data[[#This Row],[marital_Single]]=1,"Single",tbl_Data[[#This Row],[marital_Together]]=1,"Together",tbl_Data[[#This Row],[marital_Widow]]=1,"Widowed")</f>
        <v>Married</v>
      </c>
      <c r="AQ493" s="3" t="str">
        <f>IF(tbl_Data[[#This Row],[Marital Status]]=tbl_Data[[#Headers],[Single]],tbl_Data[[#This Row],[Amt_Wines]],"")</f>
        <v/>
      </c>
      <c r="AR493" s="3" t="str">
        <f>IF(tbl_Data[[#This Row],[Marital Status]]=tbl_Data[[#Headers],[Together]],tbl_Data[[#This Row],[Amt_Wines]],"")</f>
        <v/>
      </c>
      <c r="AS493" s="3">
        <f>IF(tbl_Data[[#This Row],[Marital Status]]=tbl_Data[[#Headers],[Married]],tbl_Data[[#This Row],[Amt_Wines]],"")</f>
        <v>388</v>
      </c>
      <c r="AT493" s="3" t="str">
        <f>IF(tbl_Data[[#This Row],[Marital Status]]=tbl_Data[[#Headers],[Widow]],tbl_Data[[#This Row],[Amt_Wines]],"")</f>
        <v/>
      </c>
      <c r="AU493" s="3" t="str">
        <f>IF(tbl_Data[[#This Row],[Marital Status]]=tbl_Data[[#Headers],[Divorced]],tbl_Data[[#This Row],[Amt_Wines]],"")</f>
        <v/>
      </c>
    </row>
    <row r="494" spans="1:47" x14ac:dyDescent="0.45">
      <c r="A494" t="s">
        <v>889</v>
      </c>
      <c r="B494" s="3">
        <v>64813</v>
      </c>
      <c r="C494">
        <v>1</v>
      </c>
      <c r="D494">
        <v>0</v>
      </c>
      <c r="E494">
        <f t="shared" si="7"/>
        <v>1</v>
      </c>
      <c r="F494">
        <v>81</v>
      </c>
      <c r="G494" s="3">
        <v>293</v>
      </c>
      <c r="H494" s="3">
        <v>0</v>
      </c>
      <c r="I494" s="3">
        <v>124</v>
      </c>
      <c r="J494" s="3">
        <v>179</v>
      </c>
      <c r="K494" s="3">
        <v>97</v>
      </c>
      <c r="L494" s="3">
        <v>52</v>
      </c>
      <c r="M494">
        <v>1</v>
      </c>
      <c r="N494">
        <v>7</v>
      </c>
      <c r="O494">
        <v>2</v>
      </c>
      <c r="P494">
        <v>10</v>
      </c>
      <c r="Q494">
        <v>5</v>
      </c>
      <c r="R494">
        <v>0</v>
      </c>
      <c r="S494">
        <v>0</v>
      </c>
      <c r="T494">
        <v>0</v>
      </c>
      <c r="U494">
        <v>0</v>
      </c>
      <c r="V494">
        <v>0</v>
      </c>
      <c r="W494">
        <v>0</v>
      </c>
      <c r="X494">
        <v>3</v>
      </c>
      <c r="Y494">
        <v>11</v>
      </c>
      <c r="Z494">
        <v>0</v>
      </c>
      <c r="AA494">
        <v>42</v>
      </c>
      <c r="AB494">
        <v>2337</v>
      </c>
      <c r="AC494">
        <v>0</v>
      </c>
      <c r="AD494">
        <v>1</v>
      </c>
      <c r="AE494">
        <v>0</v>
      </c>
      <c r="AF494">
        <v>0</v>
      </c>
      <c r="AG494">
        <v>0</v>
      </c>
      <c r="AH494">
        <v>0</v>
      </c>
      <c r="AI494">
        <v>0</v>
      </c>
      <c r="AJ494">
        <v>1</v>
      </c>
      <c r="AK494">
        <v>0</v>
      </c>
      <c r="AL494">
        <v>0</v>
      </c>
      <c r="AM494" s="3">
        <f>SUM(tbl_Data[[#This Row],[Amt_Wines]:[Amt_GoldProds]])</f>
        <v>745</v>
      </c>
      <c r="AN494" s="3">
        <v>641</v>
      </c>
      <c r="AO494">
        <v>0</v>
      </c>
      <c r="AP494" t="str" cm="1">
        <f t="array" ref="AP494">_xlfn.IFS(tbl_Data[[#This Row],[marital_Divorced]]=1,"Divorced",tbl_Data[[#This Row],[marital_Married]]=1,"Married",tbl_Data[[#This Row],[marital_Single]]=1,"Single",tbl_Data[[#This Row],[marital_Together]]=1,"Together",tbl_Data[[#This Row],[marital_Widow]]=1,"Widowed")</f>
        <v>Married</v>
      </c>
      <c r="AQ494" s="3" t="str">
        <f>IF(tbl_Data[[#This Row],[Marital Status]]=tbl_Data[[#Headers],[Single]],tbl_Data[[#This Row],[Amt_Wines]],"")</f>
        <v/>
      </c>
      <c r="AR494" s="3" t="str">
        <f>IF(tbl_Data[[#This Row],[Marital Status]]=tbl_Data[[#Headers],[Together]],tbl_Data[[#This Row],[Amt_Wines]],"")</f>
        <v/>
      </c>
      <c r="AS494" s="3">
        <f>IF(tbl_Data[[#This Row],[Marital Status]]=tbl_Data[[#Headers],[Married]],tbl_Data[[#This Row],[Amt_Wines]],"")</f>
        <v>293</v>
      </c>
      <c r="AT494" s="3" t="str">
        <f>IF(tbl_Data[[#This Row],[Marital Status]]=tbl_Data[[#Headers],[Widow]],tbl_Data[[#This Row],[Amt_Wines]],"")</f>
        <v/>
      </c>
      <c r="AU494" s="3" t="str">
        <f>IF(tbl_Data[[#This Row],[Marital Status]]=tbl_Data[[#Headers],[Divorced]],tbl_Data[[#This Row],[Amt_Wines]],"")</f>
        <v/>
      </c>
    </row>
    <row r="495" spans="1:47" x14ac:dyDescent="0.45">
      <c r="A495" t="s">
        <v>890</v>
      </c>
      <c r="B495" s="3">
        <v>60585</v>
      </c>
      <c r="C495">
        <v>1</v>
      </c>
      <c r="D495">
        <v>1</v>
      </c>
      <c r="E495">
        <f t="shared" si="7"/>
        <v>2</v>
      </c>
      <c r="F495">
        <v>17</v>
      </c>
      <c r="G495" s="3">
        <v>267</v>
      </c>
      <c r="H495" s="3">
        <v>42</v>
      </c>
      <c r="I495" s="3">
        <v>309</v>
      </c>
      <c r="J495" s="3">
        <v>55</v>
      </c>
      <c r="K495" s="3">
        <v>42</v>
      </c>
      <c r="L495" s="3">
        <v>21</v>
      </c>
      <c r="M495">
        <v>10</v>
      </c>
      <c r="N495">
        <v>7</v>
      </c>
      <c r="O495">
        <v>4</v>
      </c>
      <c r="P495">
        <v>9</v>
      </c>
      <c r="Q495">
        <v>5</v>
      </c>
      <c r="R495">
        <v>0</v>
      </c>
      <c r="S495">
        <v>0</v>
      </c>
      <c r="T495">
        <v>0</v>
      </c>
      <c r="U495">
        <v>0</v>
      </c>
      <c r="V495">
        <v>0</v>
      </c>
      <c r="W495">
        <v>0</v>
      </c>
      <c r="X495">
        <v>3</v>
      </c>
      <c r="Y495">
        <v>11</v>
      </c>
      <c r="Z495">
        <v>1</v>
      </c>
      <c r="AA495">
        <v>49</v>
      </c>
      <c r="AB495">
        <v>2529</v>
      </c>
      <c r="AC495">
        <v>0</v>
      </c>
      <c r="AD495">
        <v>1</v>
      </c>
      <c r="AE495">
        <v>0</v>
      </c>
      <c r="AF495">
        <v>0</v>
      </c>
      <c r="AG495">
        <v>0</v>
      </c>
      <c r="AH495">
        <v>0</v>
      </c>
      <c r="AI495">
        <v>0</v>
      </c>
      <c r="AJ495">
        <v>0</v>
      </c>
      <c r="AK495">
        <v>0</v>
      </c>
      <c r="AL495">
        <v>1</v>
      </c>
      <c r="AM495" s="3">
        <f>SUM(tbl_Data[[#This Row],[Amt_Wines]:[Amt_GoldProds]])</f>
        <v>736</v>
      </c>
      <c r="AN495" s="3">
        <v>694</v>
      </c>
      <c r="AO495">
        <v>0</v>
      </c>
      <c r="AP495" t="str" cm="1">
        <f t="array" ref="AP495">_xlfn.IFS(tbl_Data[[#This Row],[marital_Divorced]]=1,"Divorced",tbl_Data[[#This Row],[marital_Married]]=1,"Married",tbl_Data[[#This Row],[marital_Single]]=1,"Single",tbl_Data[[#This Row],[marital_Together]]=1,"Together",tbl_Data[[#This Row],[marital_Widow]]=1,"Widowed")</f>
        <v>Married</v>
      </c>
      <c r="AQ495" s="3" t="str">
        <f>IF(tbl_Data[[#This Row],[Marital Status]]=tbl_Data[[#Headers],[Single]],tbl_Data[[#This Row],[Amt_Wines]],"")</f>
        <v/>
      </c>
      <c r="AR495" s="3" t="str">
        <f>IF(tbl_Data[[#This Row],[Marital Status]]=tbl_Data[[#Headers],[Together]],tbl_Data[[#This Row],[Amt_Wines]],"")</f>
        <v/>
      </c>
      <c r="AS495" s="3">
        <f>IF(tbl_Data[[#This Row],[Marital Status]]=tbl_Data[[#Headers],[Married]],tbl_Data[[#This Row],[Amt_Wines]],"")</f>
        <v>267</v>
      </c>
      <c r="AT495" s="3" t="str">
        <f>IF(tbl_Data[[#This Row],[Marital Status]]=tbl_Data[[#Headers],[Widow]],tbl_Data[[#This Row],[Amt_Wines]],"")</f>
        <v/>
      </c>
      <c r="AU495" s="3" t="str">
        <f>IF(tbl_Data[[#This Row],[Marital Status]]=tbl_Data[[#Headers],[Divorced]],tbl_Data[[#This Row],[Amt_Wines]],"")</f>
        <v/>
      </c>
    </row>
    <row r="496" spans="1:47" x14ac:dyDescent="0.45">
      <c r="A496" t="s">
        <v>891</v>
      </c>
      <c r="B496" s="3">
        <v>60093</v>
      </c>
      <c r="C496">
        <v>0</v>
      </c>
      <c r="D496">
        <v>1</v>
      </c>
      <c r="E496">
        <f t="shared" si="7"/>
        <v>1</v>
      </c>
      <c r="F496">
        <v>92</v>
      </c>
      <c r="G496" s="3">
        <v>502</v>
      </c>
      <c r="H496" s="3">
        <v>12</v>
      </c>
      <c r="I496" s="3">
        <v>109</v>
      </c>
      <c r="J496" s="3">
        <v>16</v>
      </c>
      <c r="K496" s="3">
        <v>6</v>
      </c>
      <c r="L496" s="3">
        <v>90</v>
      </c>
      <c r="M496">
        <v>2</v>
      </c>
      <c r="N496">
        <v>7</v>
      </c>
      <c r="O496">
        <v>2</v>
      </c>
      <c r="P496">
        <v>10</v>
      </c>
      <c r="Q496">
        <v>6</v>
      </c>
      <c r="R496">
        <v>0</v>
      </c>
      <c r="S496">
        <v>0</v>
      </c>
      <c r="T496">
        <v>0</v>
      </c>
      <c r="U496">
        <v>0</v>
      </c>
      <c r="V496">
        <v>0</v>
      </c>
      <c r="W496">
        <v>0</v>
      </c>
      <c r="X496">
        <v>3</v>
      </c>
      <c r="Y496">
        <v>11</v>
      </c>
      <c r="Z496">
        <v>0</v>
      </c>
      <c r="AA496">
        <v>46</v>
      </c>
      <c r="AB496">
        <v>2527</v>
      </c>
      <c r="AC496">
        <v>0</v>
      </c>
      <c r="AD496">
        <v>1</v>
      </c>
      <c r="AE496">
        <v>0</v>
      </c>
      <c r="AF496">
        <v>0</v>
      </c>
      <c r="AG496">
        <v>0</v>
      </c>
      <c r="AH496">
        <v>0</v>
      </c>
      <c r="AI496">
        <v>0</v>
      </c>
      <c r="AJ496">
        <v>1</v>
      </c>
      <c r="AK496">
        <v>0</v>
      </c>
      <c r="AL496">
        <v>0</v>
      </c>
      <c r="AM496" s="3">
        <f>SUM(tbl_Data[[#This Row],[Amt_Wines]:[Amt_GoldProds]])</f>
        <v>735</v>
      </c>
      <c r="AN496" s="3">
        <v>555</v>
      </c>
      <c r="AO496">
        <v>0</v>
      </c>
      <c r="AP496" t="str" cm="1">
        <f t="array" ref="AP496">_xlfn.IFS(tbl_Data[[#This Row],[marital_Divorced]]=1,"Divorced",tbl_Data[[#This Row],[marital_Married]]=1,"Married",tbl_Data[[#This Row],[marital_Single]]=1,"Single",tbl_Data[[#This Row],[marital_Together]]=1,"Together",tbl_Data[[#This Row],[marital_Widow]]=1,"Widowed")</f>
        <v>Married</v>
      </c>
      <c r="AQ496" s="3" t="str">
        <f>IF(tbl_Data[[#This Row],[Marital Status]]=tbl_Data[[#Headers],[Single]],tbl_Data[[#This Row],[Amt_Wines]],"")</f>
        <v/>
      </c>
      <c r="AR496" s="3" t="str">
        <f>IF(tbl_Data[[#This Row],[Marital Status]]=tbl_Data[[#Headers],[Together]],tbl_Data[[#This Row],[Amt_Wines]],"")</f>
        <v/>
      </c>
      <c r="AS496" s="3">
        <f>IF(tbl_Data[[#This Row],[Marital Status]]=tbl_Data[[#Headers],[Married]],tbl_Data[[#This Row],[Amt_Wines]],"")</f>
        <v>502</v>
      </c>
      <c r="AT496" s="3" t="str">
        <f>IF(tbl_Data[[#This Row],[Marital Status]]=tbl_Data[[#Headers],[Widow]],tbl_Data[[#This Row],[Amt_Wines]],"")</f>
        <v/>
      </c>
      <c r="AU496" s="3" t="str">
        <f>IF(tbl_Data[[#This Row],[Marital Status]]=tbl_Data[[#Headers],[Divorced]],tbl_Data[[#This Row],[Amt_Wines]],"")</f>
        <v/>
      </c>
    </row>
    <row r="497" spans="1:47" x14ac:dyDescent="0.45">
      <c r="A497" t="s">
        <v>893</v>
      </c>
      <c r="B497" s="3">
        <v>59821</v>
      </c>
      <c r="C497">
        <v>0</v>
      </c>
      <c r="D497">
        <v>1</v>
      </c>
      <c r="E497">
        <f t="shared" si="7"/>
        <v>1</v>
      </c>
      <c r="F497">
        <v>11</v>
      </c>
      <c r="G497" s="3">
        <v>629</v>
      </c>
      <c r="H497" s="3">
        <v>0</v>
      </c>
      <c r="I497" s="3">
        <v>70</v>
      </c>
      <c r="J497" s="3">
        <v>0</v>
      </c>
      <c r="K497" s="3">
        <v>0</v>
      </c>
      <c r="L497" s="3">
        <v>35</v>
      </c>
      <c r="M497">
        <v>6</v>
      </c>
      <c r="N497">
        <v>11</v>
      </c>
      <c r="O497">
        <v>2</v>
      </c>
      <c r="P497">
        <v>7</v>
      </c>
      <c r="Q497">
        <v>8</v>
      </c>
      <c r="R497">
        <v>0</v>
      </c>
      <c r="S497">
        <v>0</v>
      </c>
      <c r="T497">
        <v>0</v>
      </c>
      <c r="U497">
        <v>0</v>
      </c>
      <c r="V497">
        <v>0</v>
      </c>
      <c r="W497">
        <v>0</v>
      </c>
      <c r="X497">
        <v>3</v>
      </c>
      <c r="Y497">
        <v>11</v>
      </c>
      <c r="Z497">
        <v>0</v>
      </c>
      <c r="AA497">
        <v>65</v>
      </c>
      <c r="AB497">
        <v>2602</v>
      </c>
      <c r="AC497">
        <v>0</v>
      </c>
      <c r="AD497">
        <v>1</v>
      </c>
      <c r="AE497">
        <v>0</v>
      </c>
      <c r="AF497">
        <v>0</v>
      </c>
      <c r="AG497">
        <v>0</v>
      </c>
      <c r="AH497">
        <v>0</v>
      </c>
      <c r="AI497">
        <v>0</v>
      </c>
      <c r="AJ497">
        <v>0</v>
      </c>
      <c r="AK497">
        <v>0</v>
      </c>
      <c r="AL497">
        <v>1</v>
      </c>
      <c r="AM497" s="3">
        <f>SUM(tbl_Data[[#This Row],[Amt_Wines]:[Amt_GoldProds]])</f>
        <v>734</v>
      </c>
      <c r="AN497" s="3">
        <v>664</v>
      </c>
      <c r="AO497">
        <v>0</v>
      </c>
      <c r="AP497" t="str" cm="1">
        <f t="array" ref="AP497">_xlfn.IFS(tbl_Data[[#This Row],[marital_Divorced]]=1,"Divorced",tbl_Data[[#This Row],[marital_Married]]=1,"Married",tbl_Data[[#This Row],[marital_Single]]=1,"Single",tbl_Data[[#This Row],[marital_Together]]=1,"Together",tbl_Data[[#This Row],[marital_Widow]]=1,"Widowed")</f>
        <v>Married</v>
      </c>
      <c r="AQ497" s="3" t="str">
        <f>IF(tbl_Data[[#This Row],[Marital Status]]=tbl_Data[[#Headers],[Single]],tbl_Data[[#This Row],[Amt_Wines]],"")</f>
        <v/>
      </c>
      <c r="AR497" s="3" t="str">
        <f>IF(tbl_Data[[#This Row],[Marital Status]]=tbl_Data[[#Headers],[Together]],tbl_Data[[#This Row],[Amt_Wines]],"")</f>
        <v/>
      </c>
      <c r="AS497" s="3">
        <f>IF(tbl_Data[[#This Row],[Marital Status]]=tbl_Data[[#Headers],[Married]],tbl_Data[[#This Row],[Amt_Wines]],"")</f>
        <v>629</v>
      </c>
      <c r="AT497" s="3" t="str">
        <f>IF(tbl_Data[[#This Row],[Marital Status]]=tbl_Data[[#Headers],[Widow]],tbl_Data[[#This Row],[Amt_Wines]],"")</f>
        <v/>
      </c>
      <c r="AU497" s="3" t="str">
        <f>IF(tbl_Data[[#This Row],[Marital Status]]=tbl_Data[[#Headers],[Divorced]],tbl_Data[[#This Row],[Amt_Wines]],"")</f>
        <v/>
      </c>
    </row>
    <row r="498" spans="1:47" x14ac:dyDescent="0.45">
      <c r="A498" t="s">
        <v>895</v>
      </c>
      <c r="B498" s="3">
        <v>58597</v>
      </c>
      <c r="C498">
        <v>1</v>
      </c>
      <c r="D498">
        <v>1</v>
      </c>
      <c r="E498">
        <f t="shared" si="7"/>
        <v>2</v>
      </c>
      <c r="F498">
        <v>20</v>
      </c>
      <c r="G498" s="3">
        <v>490</v>
      </c>
      <c r="H498" s="3">
        <v>0</v>
      </c>
      <c r="I498" s="3">
        <v>184</v>
      </c>
      <c r="J498" s="3">
        <v>10</v>
      </c>
      <c r="K498" s="3">
        <v>28</v>
      </c>
      <c r="L498" s="3">
        <v>21</v>
      </c>
      <c r="M498">
        <v>12</v>
      </c>
      <c r="N498">
        <v>7</v>
      </c>
      <c r="O498">
        <v>4</v>
      </c>
      <c r="P498">
        <v>9</v>
      </c>
      <c r="Q498">
        <v>7</v>
      </c>
      <c r="R498">
        <v>0</v>
      </c>
      <c r="S498">
        <v>0</v>
      </c>
      <c r="T498">
        <v>0</v>
      </c>
      <c r="U498">
        <v>0</v>
      </c>
      <c r="V498">
        <v>0</v>
      </c>
      <c r="W498">
        <v>0</v>
      </c>
      <c r="X498">
        <v>3</v>
      </c>
      <c r="Y498">
        <v>11</v>
      </c>
      <c r="Z498">
        <v>0</v>
      </c>
      <c r="AA498">
        <v>44</v>
      </c>
      <c r="AB498">
        <v>2745</v>
      </c>
      <c r="AC498">
        <v>0</v>
      </c>
      <c r="AD498">
        <v>1</v>
      </c>
      <c r="AE498">
        <v>0</v>
      </c>
      <c r="AF498">
        <v>0</v>
      </c>
      <c r="AG498">
        <v>0</v>
      </c>
      <c r="AH498">
        <v>0</v>
      </c>
      <c r="AI498">
        <v>0</v>
      </c>
      <c r="AJ498">
        <v>1</v>
      </c>
      <c r="AK498">
        <v>0</v>
      </c>
      <c r="AL498">
        <v>0</v>
      </c>
      <c r="AM498" s="3">
        <f>SUM(tbl_Data[[#This Row],[Amt_Wines]:[Amt_GoldProds]])</f>
        <v>733</v>
      </c>
      <c r="AN498" s="3">
        <v>691</v>
      </c>
      <c r="AO498">
        <v>0</v>
      </c>
      <c r="AP498" t="str" cm="1">
        <f t="array" ref="AP498">_xlfn.IFS(tbl_Data[[#This Row],[marital_Divorced]]=1,"Divorced",tbl_Data[[#This Row],[marital_Married]]=1,"Married",tbl_Data[[#This Row],[marital_Single]]=1,"Single",tbl_Data[[#This Row],[marital_Together]]=1,"Together",tbl_Data[[#This Row],[marital_Widow]]=1,"Widowed")</f>
        <v>Married</v>
      </c>
      <c r="AQ498" s="3" t="str">
        <f>IF(tbl_Data[[#This Row],[Marital Status]]=tbl_Data[[#Headers],[Single]],tbl_Data[[#This Row],[Amt_Wines]],"")</f>
        <v/>
      </c>
      <c r="AR498" s="3" t="str">
        <f>IF(tbl_Data[[#This Row],[Marital Status]]=tbl_Data[[#Headers],[Together]],tbl_Data[[#This Row],[Amt_Wines]],"")</f>
        <v/>
      </c>
      <c r="AS498" s="3">
        <f>IF(tbl_Data[[#This Row],[Marital Status]]=tbl_Data[[#Headers],[Married]],tbl_Data[[#This Row],[Amt_Wines]],"")</f>
        <v>490</v>
      </c>
      <c r="AT498" s="3" t="str">
        <f>IF(tbl_Data[[#This Row],[Marital Status]]=tbl_Data[[#Headers],[Widow]],tbl_Data[[#This Row],[Amt_Wines]],"")</f>
        <v/>
      </c>
      <c r="AU498" s="3" t="str">
        <f>IF(tbl_Data[[#This Row],[Marital Status]]=tbl_Data[[#Headers],[Divorced]],tbl_Data[[#This Row],[Amt_Wines]],"")</f>
        <v/>
      </c>
    </row>
    <row r="499" spans="1:47" x14ac:dyDescent="0.45">
      <c r="A499" t="s">
        <v>897</v>
      </c>
      <c r="B499" s="3">
        <v>53230</v>
      </c>
      <c r="C499">
        <v>0</v>
      </c>
      <c r="D499">
        <v>1</v>
      </c>
      <c r="E499">
        <f t="shared" si="7"/>
        <v>1</v>
      </c>
      <c r="F499">
        <v>86</v>
      </c>
      <c r="G499" s="3">
        <v>176</v>
      </c>
      <c r="H499" s="3">
        <v>72</v>
      </c>
      <c r="I499" s="3">
        <v>98</v>
      </c>
      <c r="J499" s="3">
        <v>136</v>
      </c>
      <c r="K499" s="3">
        <v>21</v>
      </c>
      <c r="L499" s="3">
        <v>229</v>
      </c>
      <c r="M499">
        <v>4</v>
      </c>
      <c r="N499">
        <v>5</v>
      </c>
      <c r="O499">
        <v>2</v>
      </c>
      <c r="P499">
        <v>12</v>
      </c>
      <c r="Q499">
        <v>5</v>
      </c>
      <c r="R499">
        <v>0</v>
      </c>
      <c r="S499">
        <v>0</v>
      </c>
      <c r="T499">
        <v>0</v>
      </c>
      <c r="U499">
        <v>0</v>
      </c>
      <c r="V499">
        <v>0</v>
      </c>
      <c r="W499">
        <v>0</v>
      </c>
      <c r="X499">
        <v>3</v>
      </c>
      <c r="Y499">
        <v>11</v>
      </c>
      <c r="Z499">
        <v>0</v>
      </c>
      <c r="AA499">
        <v>64</v>
      </c>
      <c r="AB499">
        <v>2854</v>
      </c>
      <c r="AC499">
        <v>0</v>
      </c>
      <c r="AD499">
        <v>1</v>
      </c>
      <c r="AE499">
        <v>0</v>
      </c>
      <c r="AF499">
        <v>0</v>
      </c>
      <c r="AG499">
        <v>0</v>
      </c>
      <c r="AH499">
        <v>1</v>
      </c>
      <c r="AI499">
        <v>0</v>
      </c>
      <c r="AJ499">
        <v>0</v>
      </c>
      <c r="AK499">
        <v>0</v>
      </c>
      <c r="AL499">
        <v>0</v>
      </c>
      <c r="AM499" s="3">
        <f>SUM(tbl_Data[[#This Row],[Amt_Wines]:[Amt_GoldProds]])</f>
        <v>732</v>
      </c>
      <c r="AN499" s="3">
        <v>274</v>
      </c>
      <c r="AO499">
        <v>0</v>
      </c>
      <c r="AP499" t="str" cm="1">
        <f t="array" ref="AP499">_xlfn.IFS(tbl_Data[[#This Row],[marital_Divorced]]=1,"Divorced",tbl_Data[[#This Row],[marital_Married]]=1,"Married",tbl_Data[[#This Row],[marital_Single]]=1,"Single",tbl_Data[[#This Row],[marital_Together]]=1,"Together",tbl_Data[[#This Row],[marital_Widow]]=1,"Widowed")</f>
        <v>Married</v>
      </c>
      <c r="AQ499" s="3" t="str">
        <f>IF(tbl_Data[[#This Row],[Marital Status]]=tbl_Data[[#Headers],[Single]],tbl_Data[[#This Row],[Amt_Wines]],"")</f>
        <v/>
      </c>
      <c r="AR499" s="3" t="str">
        <f>IF(tbl_Data[[#This Row],[Marital Status]]=tbl_Data[[#Headers],[Together]],tbl_Data[[#This Row],[Amt_Wines]],"")</f>
        <v/>
      </c>
      <c r="AS499" s="3">
        <f>IF(tbl_Data[[#This Row],[Marital Status]]=tbl_Data[[#Headers],[Married]],tbl_Data[[#This Row],[Amt_Wines]],"")</f>
        <v>176</v>
      </c>
      <c r="AT499" s="3" t="str">
        <f>IF(tbl_Data[[#This Row],[Marital Status]]=tbl_Data[[#Headers],[Widow]],tbl_Data[[#This Row],[Amt_Wines]],"")</f>
        <v/>
      </c>
      <c r="AU499" s="3" t="str">
        <f>IF(tbl_Data[[#This Row],[Marital Status]]=tbl_Data[[#Headers],[Divorced]],tbl_Data[[#This Row],[Amt_Wines]],"")</f>
        <v/>
      </c>
    </row>
    <row r="500" spans="1:47" x14ac:dyDescent="0.45">
      <c r="A500" t="s">
        <v>898</v>
      </c>
      <c r="B500" s="3">
        <v>58482</v>
      </c>
      <c r="C500">
        <v>0</v>
      </c>
      <c r="D500">
        <v>1</v>
      </c>
      <c r="E500">
        <f t="shared" si="7"/>
        <v>1</v>
      </c>
      <c r="F500">
        <v>59</v>
      </c>
      <c r="G500" s="3">
        <v>576</v>
      </c>
      <c r="H500" s="3">
        <v>7</v>
      </c>
      <c r="I500" s="3">
        <v>115</v>
      </c>
      <c r="J500" s="3">
        <v>19</v>
      </c>
      <c r="K500" s="3">
        <v>7</v>
      </c>
      <c r="L500" s="3">
        <v>7</v>
      </c>
      <c r="M500">
        <v>2</v>
      </c>
      <c r="N500">
        <v>7</v>
      </c>
      <c r="O500">
        <v>4</v>
      </c>
      <c r="P500">
        <v>9</v>
      </c>
      <c r="Q500">
        <v>6</v>
      </c>
      <c r="R500">
        <v>0</v>
      </c>
      <c r="S500">
        <v>1</v>
      </c>
      <c r="T500">
        <v>0</v>
      </c>
      <c r="U500">
        <v>0</v>
      </c>
      <c r="V500">
        <v>0</v>
      </c>
      <c r="W500">
        <v>0</v>
      </c>
      <c r="X500">
        <v>3</v>
      </c>
      <c r="Y500">
        <v>11</v>
      </c>
      <c r="Z500">
        <v>0</v>
      </c>
      <c r="AA500">
        <v>65</v>
      </c>
      <c r="AB500">
        <v>2268</v>
      </c>
      <c r="AC500">
        <v>0</v>
      </c>
      <c r="AD500">
        <v>1</v>
      </c>
      <c r="AE500">
        <v>0</v>
      </c>
      <c r="AF500">
        <v>0</v>
      </c>
      <c r="AG500">
        <v>0</v>
      </c>
      <c r="AH500">
        <v>0</v>
      </c>
      <c r="AI500">
        <v>0</v>
      </c>
      <c r="AJ500">
        <v>0</v>
      </c>
      <c r="AK500">
        <v>0</v>
      </c>
      <c r="AL500">
        <v>1</v>
      </c>
      <c r="AM500" s="3">
        <f>SUM(tbl_Data[[#This Row],[Amt_Wines]:[Amt_GoldProds]])</f>
        <v>731</v>
      </c>
      <c r="AN500" s="3">
        <v>717</v>
      </c>
      <c r="AO500">
        <v>1</v>
      </c>
      <c r="AP500" t="str" cm="1">
        <f t="array" ref="AP500">_xlfn.IFS(tbl_Data[[#This Row],[marital_Divorced]]=1,"Divorced",tbl_Data[[#This Row],[marital_Married]]=1,"Married",tbl_Data[[#This Row],[marital_Single]]=1,"Single",tbl_Data[[#This Row],[marital_Together]]=1,"Together",tbl_Data[[#This Row],[marital_Widow]]=1,"Widowed")</f>
        <v>Married</v>
      </c>
      <c r="AQ500" s="3" t="str">
        <f>IF(tbl_Data[[#This Row],[Marital Status]]=tbl_Data[[#Headers],[Single]],tbl_Data[[#This Row],[Amt_Wines]],"")</f>
        <v/>
      </c>
      <c r="AR500" s="3" t="str">
        <f>IF(tbl_Data[[#This Row],[Marital Status]]=tbl_Data[[#Headers],[Together]],tbl_Data[[#This Row],[Amt_Wines]],"")</f>
        <v/>
      </c>
      <c r="AS500" s="3">
        <f>IF(tbl_Data[[#This Row],[Marital Status]]=tbl_Data[[#Headers],[Married]],tbl_Data[[#This Row],[Amt_Wines]],"")</f>
        <v>576</v>
      </c>
      <c r="AT500" s="3" t="str">
        <f>IF(tbl_Data[[#This Row],[Marital Status]]=tbl_Data[[#Headers],[Widow]],tbl_Data[[#This Row],[Amt_Wines]],"")</f>
        <v/>
      </c>
      <c r="AU500" s="3" t="str">
        <f>IF(tbl_Data[[#This Row],[Marital Status]]=tbl_Data[[#Headers],[Divorced]],tbl_Data[[#This Row],[Amt_Wines]],"")</f>
        <v/>
      </c>
    </row>
    <row r="501" spans="1:47" x14ac:dyDescent="0.45">
      <c r="A501" t="s">
        <v>899</v>
      </c>
      <c r="B501" s="3">
        <v>65210</v>
      </c>
      <c r="C501">
        <v>0</v>
      </c>
      <c r="D501">
        <v>1</v>
      </c>
      <c r="E501">
        <f t="shared" si="7"/>
        <v>1</v>
      </c>
      <c r="F501">
        <v>25</v>
      </c>
      <c r="G501" s="3">
        <v>626</v>
      </c>
      <c r="H501" s="3">
        <v>0</v>
      </c>
      <c r="I501" s="3">
        <v>70</v>
      </c>
      <c r="J501" s="3">
        <v>0</v>
      </c>
      <c r="K501" s="3">
        <v>7</v>
      </c>
      <c r="L501" s="3">
        <v>28</v>
      </c>
      <c r="M501">
        <v>2</v>
      </c>
      <c r="N501">
        <v>9</v>
      </c>
      <c r="O501">
        <v>3</v>
      </c>
      <c r="P501">
        <v>8</v>
      </c>
      <c r="Q501">
        <v>6</v>
      </c>
      <c r="R501">
        <v>0</v>
      </c>
      <c r="S501">
        <v>1</v>
      </c>
      <c r="T501">
        <v>0</v>
      </c>
      <c r="U501">
        <v>1</v>
      </c>
      <c r="V501">
        <v>0</v>
      </c>
      <c r="W501">
        <v>0</v>
      </c>
      <c r="X501">
        <v>3</v>
      </c>
      <c r="Y501">
        <v>11</v>
      </c>
      <c r="Z501">
        <v>0</v>
      </c>
      <c r="AA501">
        <v>65</v>
      </c>
      <c r="AB501">
        <v>2270</v>
      </c>
      <c r="AC501">
        <v>0</v>
      </c>
      <c r="AD501">
        <v>1</v>
      </c>
      <c r="AE501">
        <v>0</v>
      </c>
      <c r="AF501">
        <v>0</v>
      </c>
      <c r="AG501">
        <v>0</v>
      </c>
      <c r="AH501">
        <v>0</v>
      </c>
      <c r="AI501">
        <v>0</v>
      </c>
      <c r="AJ501">
        <v>1</v>
      </c>
      <c r="AK501">
        <v>0</v>
      </c>
      <c r="AL501">
        <v>0</v>
      </c>
      <c r="AM501" s="3">
        <f>SUM(tbl_Data[[#This Row],[Amt_Wines]:[Amt_GoldProds]])</f>
        <v>731</v>
      </c>
      <c r="AN501" s="3">
        <v>675</v>
      </c>
      <c r="AO501">
        <v>2</v>
      </c>
      <c r="AP501" t="str" cm="1">
        <f t="array" ref="AP501">_xlfn.IFS(tbl_Data[[#This Row],[marital_Divorced]]=1,"Divorced",tbl_Data[[#This Row],[marital_Married]]=1,"Married",tbl_Data[[#This Row],[marital_Single]]=1,"Single",tbl_Data[[#This Row],[marital_Together]]=1,"Together",tbl_Data[[#This Row],[marital_Widow]]=1,"Widowed")</f>
        <v>Married</v>
      </c>
      <c r="AQ501" s="3" t="str">
        <f>IF(tbl_Data[[#This Row],[Marital Status]]=tbl_Data[[#Headers],[Single]],tbl_Data[[#This Row],[Amt_Wines]],"")</f>
        <v/>
      </c>
      <c r="AR501" s="3" t="str">
        <f>IF(tbl_Data[[#This Row],[Marital Status]]=tbl_Data[[#Headers],[Together]],tbl_Data[[#This Row],[Amt_Wines]],"")</f>
        <v/>
      </c>
      <c r="AS501" s="3">
        <f>IF(tbl_Data[[#This Row],[Marital Status]]=tbl_Data[[#Headers],[Married]],tbl_Data[[#This Row],[Amt_Wines]],"")</f>
        <v>626</v>
      </c>
      <c r="AT501" s="3" t="str">
        <f>IF(tbl_Data[[#This Row],[Marital Status]]=tbl_Data[[#Headers],[Widow]],tbl_Data[[#This Row],[Amt_Wines]],"")</f>
        <v/>
      </c>
      <c r="AU501" s="3" t="str">
        <f>IF(tbl_Data[[#This Row],[Marital Status]]=tbl_Data[[#Headers],[Divorced]],tbl_Data[[#This Row],[Amt_Wines]],"")</f>
        <v/>
      </c>
    </row>
    <row r="502" spans="1:47" x14ac:dyDescent="0.45">
      <c r="A502" t="s">
        <v>902</v>
      </c>
      <c r="B502" s="3">
        <v>82017</v>
      </c>
      <c r="C502">
        <v>0</v>
      </c>
      <c r="D502">
        <v>0</v>
      </c>
      <c r="E502">
        <f t="shared" si="7"/>
        <v>0</v>
      </c>
      <c r="F502">
        <v>58</v>
      </c>
      <c r="G502" s="3">
        <v>184</v>
      </c>
      <c r="H502" s="3">
        <v>23</v>
      </c>
      <c r="I502" s="3">
        <v>446</v>
      </c>
      <c r="J502" s="3">
        <v>30</v>
      </c>
      <c r="K502" s="3">
        <v>23</v>
      </c>
      <c r="L502" s="3">
        <v>23</v>
      </c>
      <c r="M502">
        <v>1</v>
      </c>
      <c r="N502">
        <v>5</v>
      </c>
      <c r="O502">
        <v>4</v>
      </c>
      <c r="P502">
        <v>7</v>
      </c>
      <c r="Q502">
        <v>2</v>
      </c>
      <c r="R502">
        <v>0</v>
      </c>
      <c r="S502">
        <v>1</v>
      </c>
      <c r="T502">
        <v>1</v>
      </c>
      <c r="U502">
        <v>1</v>
      </c>
      <c r="V502">
        <v>0</v>
      </c>
      <c r="W502">
        <v>0</v>
      </c>
      <c r="X502">
        <v>3</v>
      </c>
      <c r="Y502">
        <v>11</v>
      </c>
      <c r="Z502">
        <v>1</v>
      </c>
      <c r="AA502">
        <v>63</v>
      </c>
      <c r="AB502">
        <v>2758</v>
      </c>
      <c r="AC502">
        <v>0</v>
      </c>
      <c r="AD502">
        <v>1</v>
      </c>
      <c r="AE502">
        <v>0</v>
      </c>
      <c r="AF502">
        <v>0</v>
      </c>
      <c r="AG502">
        <v>0</v>
      </c>
      <c r="AH502">
        <v>0</v>
      </c>
      <c r="AI502">
        <v>0</v>
      </c>
      <c r="AJ502">
        <v>0</v>
      </c>
      <c r="AK502">
        <v>0</v>
      </c>
      <c r="AL502">
        <v>1</v>
      </c>
      <c r="AM502" s="3">
        <f>SUM(tbl_Data[[#This Row],[Amt_Wines]:[Amt_GoldProds]])</f>
        <v>729</v>
      </c>
      <c r="AN502" s="3">
        <v>683</v>
      </c>
      <c r="AO502">
        <v>3</v>
      </c>
      <c r="AP502" t="str" cm="1">
        <f t="array" ref="AP502">_xlfn.IFS(tbl_Data[[#This Row],[marital_Divorced]]=1,"Divorced",tbl_Data[[#This Row],[marital_Married]]=1,"Married",tbl_Data[[#This Row],[marital_Single]]=1,"Single",tbl_Data[[#This Row],[marital_Together]]=1,"Together",tbl_Data[[#This Row],[marital_Widow]]=1,"Widowed")</f>
        <v>Married</v>
      </c>
      <c r="AQ502" s="3" t="str">
        <f>IF(tbl_Data[[#This Row],[Marital Status]]=tbl_Data[[#Headers],[Single]],tbl_Data[[#This Row],[Amt_Wines]],"")</f>
        <v/>
      </c>
      <c r="AR502" s="3" t="str">
        <f>IF(tbl_Data[[#This Row],[Marital Status]]=tbl_Data[[#Headers],[Together]],tbl_Data[[#This Row],[Amt_Wines]],"")</f>
        <v/>
      </c>
      <c r="AS502" s="3">
        <f>IF(tbl_Data[[#This Row],[Marital Status]]=tbl_Data[[#Headers],[Married]],tbl_Data[[#This Row],[Amt_Wines]],"")</f>
        <v>184</v>
      </c>
      <c r="AT502" s="3" t="str">
        <f>IF(tbl_Data[[#This Row],[Marital Status]]=tbl_Data[[#Headers],[Widow]],tbl_Data[[#This Row],[Amt_Wines]],"")</f>
        <v/>
      </c>
      <c r="AU502" s="3" t="str">
        <f>IF(tbl_Data[[#This Row],[Marital Status]]=tbl_Data[[#Headers],[Divorced]],tbl_Data[[#This Row],[Amt_Wines]],"")</f>
        <v/>
      </c>
    </row>
    <row r="503" spans="1:47" x14ac:dyDescent="0.45">
      <c r="A503" t="s">
        <v>905</v>
      </c>
      <c r="B503" s="3">
        <v>44511</v>
      </c>
      <c r="C503">
        <v>1</v>
      </c>
      <c r="D503">
        <v>0</v>
      </c>
      <c r="E503">
        <f t="shared" si="7"/>
        <v>1</v>
      </c>
      <c r="F503">
        <v>39</v>
      </c>
      <c r="G503" s="3">
        <v>513</v>
      </c>
      <c r="H503" s="3">
        <v>7</v>
      </c>
      <c r="I503" s="3">
        <v>133</v>
      </c>
      <c r="J503" s="3">
        <v>46</v>
      </c>
      <c r="K503" s="3">
        <v>14</v>
      </c>
      <c r="L503" s="3">
        <v>14</v>
      </c>
      <c r="M503">
        <v>6</v>
      </c>
      <c r="N503">
        <v>8</v>
      </c>
      <c r="O503">
        <v>4</v>
      </c>
      <c r="P503">
        <v>8</v>
      </c>
      <c r="Q503">
        <v>8</v>
      </c>
      <c r="R503">
        <v>0</v>
      </c>
      <c r="S503">
        <v>0</v>
      </c>
      <c r="T503">
        <v>0</v>
      </c>
      <c r="U503">
        <v>0</v>
      </c>
      <c r="V503">
        <v>0</v>
      </c>
      <c r="W503">
        <v>0</v>
      </c>
      <c r="X503">
        <v>3</v>
      </c>
      <c r="Y503">
        <v>11</v>
      </c>
      <c r="Z503">
        <v>0</v>
      </c>
      <c r="AA503">
        <v>50</v>
      </c>
      <c r="AB503">
        <v>2784</v>
      </c>
      <c r="AC503">
        <v>0</v>
      </c>
      <c r="AD503">
        <v>1</v>
      </c>
      <c r="AE503">
        <v>0</v>
      </c>
      <c r="AF503">
        <v>0</v>
      </c>
      <c r="AG503">
        <v>0</v>
      </c>
      <c r="AH503">
        <v>0</v>
      </c>
      <c r="AI503">
        <v>0</v>
      </c>
      <c r="AJ503">
        <v>0</v>
      </c>
      <c r="AK503">
        <v>1</v>
      </c>
      <c r="AL503">
        <v>0</v>
      </c>
      <c r="AM503" s="3">
        <f>SUM(tbl_Data[[#This Row],[Amt_Wines]:[Amt_GoldProds]])</f>
        <v>727</v>
      </c>
      <c r="AN503" s="3">
        <v>699</v>
      </c>
      <c r="AO503">
        <v>0</v>
      </c>
      <c r="AP503" t="str" cm="1">
        <f t="array" ref="AP503">_xlfn.IFS(tbl_Data[[#This Row],[marital_Divorced]]=1,"Divorced",tbl_Data[[#This Row],[marital_Married]]=1,"Married",tbl_Data[[#This Row],[marital_Single]]=1,"Single",tbl_Data[[#This Row],[marital_Together]]=1,"Together",tbl_Data[[#This Row],[marital_Widow]]=1,"Widowed")</f>
        <v>Married</v>
      </c>
      <c r="AQ503" s="3" t="str">
        <f>IF(tbl_Data[[#This Row],[Marital Status]]=tbl_Data[[#Headers],[Single]],tbl_Data[[#This Row],[Amt_Wines]],"")</f>
        <v/>
      </c>
      <c r="AR503" s="3" t="str">
        <f>IF(tbl_Data[[#This Row],[Marital Status]]=tbl_Data[[#Headers],[Together]],tbl_Data[[#This Row],[Amt_Wines]],"")</f>
        <v/>
      </c>
      <c r="AS503" s="3">
        <f>IF(tbl_Data[[#This Row],[Marital Status]]=tbl_Data[[#Headers],[Married]],tbl_Data[[#This Row],[Amt_Wines]],"")</f>
        <v>513</v>
      </c>
      <c r="AT503" s="3" t="str">
        <f>IF(tbl_Data[[#This Row],[Marital Status]]=tbl_Data[[#Headers],[Widow]],tbl_Data[[#This Row],[Amt_Wines]],"")</f>
        <v/>
      </c>
      <c r="AU503" s="3" t="str">
        <f>IF(tbl_Data[[#This Row],[Marital Status]]=tbl_Data[[#Headers],[Divorced]],tbl_Data[[#This Row],[Amt_Wines]],"")</f>
        <v/>
      </c>
    </row>
    <row r="504" spans="1:47" x14ac:dyDescent="0.45">
      <c r="A504" t="s">
        <v>906</v>
      </c>
      <c r="B504" s="3">
        <v>55357</v>
      </c>
      <c r="C504">
        <v>2</v>
      </c>
      <c r="D504">
        <v>0</v>
      </c>
      <c r="E504">
        <f t="shared" si="7"/>
        <v>2</v>
      </c>
      <c r="F504">
        <v>66</v>
      </c>
      <c r="G504" s="3">
        <v>374</v>
      </c>
      <c r="H504" s="3">
        <v>64</v>
      </c>
      <c r="I504" s="3">
        <v>116</v>
      </c>
      <c r="J504" s="3">
        <v>84</v>
      </c>
      <c r="K504" s="3">
        <v>25</v>
      </c>
      <c r="L504" s="3">
        <v>64</v>
      </c>
      <c r="M504">
        <v>3</v>
      </c>
      <c r="N504">
        <v>6</v>
      </c>
      <c r="O504">
        <v>2</v>
      </c>
      <c r="P504">
        <v>11</v>
      </c>
      <c r="Q504">
        <v>5</v>
      </c>
      <c r="R504">
        <v>0</v>
      </c>
      <c r="S504">
        <v>0</v>
      </c>
      <c r="T504">
        <v>0</v>
      </c>
      <c r="U504">
        <v>0</v>
      </c>
      <c r="V504">
        <v>0</v>
      </c>
      <c r="W504">
        <v>0</v>
      </c>
      <c r="X504">
        <v>3</v>
      </c>
      <c r="Y504">
        <v>11</v>
      </c>
      <c r="Z504">
        <v>0</v>
      </c>
      <c r="AA504">
        <v>35</v>
      </c>
      <c r="AB504">
        <v>2654</v>
      </c>
      <c r="AC504">
        <v>0</v>
      </c>
      <c r="AD504">
        <v>1</v>
      </c>
      <c r="AE504">
        <v>0</v>
      </c>
      <c r="AF504">
        <v>0</v>
      </c>
      <c r="AG504">
        <v>0</v>
      </c>
      <c r="AH504">
        <v>0</v>
      </c>
      <c r="AI504">
        <v>0</v>
      </c>
      <c r="AJ504">
        <v>1</v>
      </c>
      <c r="AK504">
        <v>0</v>
      </c>
      <c r="AL504">
        <v>0</v>
      </c>
      <c r="AM504" s="3">
        <f>SUM(tbl_Data[[#This Row],[Amt_Wines]:[Amt_GoldProds]])</f>
        <v>727</v>
      </c>
      <c r="AN504" s="3">
        <v>599</v>
      </c>
      <c r="AO504">
        <v>0</v>
      </c>
      <c r="AP504" t="str" cm="1">
        <f t="array" ref="AP504">_xlfn.IFS(tbl_Data[[#This Row],[marital_Divorced]]=1,"Divorced",tbl_Data[[#This Row],[marital_Married]]=1,"Married",tbl_Data[[#This Row],[marital_Single]]=1,"Single",tbl_Data[[#This Row],[marital_Together]]=1,"Together",tbl_Data[[#This Row],[marital_Widow]]=1,"Widowed")</f>
        <v>Married</v>
      </c>
      <c r="AQ504" s="3" t="str">
        <f>IF(tbl_Data[[#This Row],[Marital Status]]=tbl_Data[[#Headers],[Single]],tbl_Data[[#This Row],[Amt_Wines]],"")</f>
        <v/>
      </c>
      <c r="AR504" s="3" t="str">
        <f>IF(tbl_Data[[#This Row],[Marital Status]]=tbl_Data[[#Headers],[Together]],tbl_Data[[#This Row],[Amt_Wines]],"")</f>
        <v/>
      </c>
      <c r="AS504" s="3">
        <f>IF(tbl_Data[[#This Row],[Marital Status]]=tbl_Data[[#Headers],[Married]],tbl_Data[[#This Row],[Amt_Wines]],"")</f>
        <v>374</v>
      </c>
      <c r="AT504" s="3" t="str">
        <f>IF(tbl_Data[[#This Row],[Marital Status]]=tbl_Data[[#Headers],[Widow]],tbl_Data[[#This Row],[Amt_Wines]],"")</f>
        <v/>
      </c>
      <c r="AU504" s="3" t="str">
        <f>IF(tbl_Data[[#This Row],[Marital Status]]=tbl_Data[[#Headers],[Divorced]],tbl_Data[[#This Row],[Amt_Wines]],"")</f>
        <v/>
      </c>
    </row>
    <row r="505" spans="1:47" x14ac:dyDescent="0.45">
      <c r="A505" t="s">
        <v>909</v>
      </c>
      <c r="B505" s="3">
        <v>73448</v>
      </c>
      <c r="C505">
        <v>0</v>
      </c>
      <c r="D505">
        <v>0</v>
      </c>
      <c r="E505">
        <f t="shared" si="7"/>
        <v>0</v>
      </c>
      <c r="F505">
        <v>10</v>
      </c>
      <c r="G505" s="3">
        <v>236</v>
      </c>
      <c r="H505" s="3">
        <v>106</v>
      </c>
      <c r="I505" s="3">
        <v>189</v>
      </c>
      <c r="J505" s="3">
        <v>23</v>
      </c>
      <c r="K505" s="3">
        <v>41</v>
      </c>
      <c r="L505" s="3">
        <v>130</v>
      </c>
      <c r="M505">
        <v>1</v>
      </c>
      <c r="N505">
        <v>7</v>
      </c>
      <c r="O505">
        <v>2</v>
      </c>
      <c r="P505">
        <v>9</v>
      </c>
      <c r="Q505">
        <v>4</v>
      </c>
      <c r="R505">
        <v>0</v>
      </c>
      <c r="S505">
        <v>0</v>
      </c>
      <c r="T505">
        <v>0</v>
      </c>
      <c r="U505">
        <v>0</v>
      </c>
      <c r="V505">
        <v>0</v>
      </c>
      <c r="W505">
        <v>0</v>
      </c>
      <c r="X505">
        <v>3</v>
      </c>
      <c r="Y505">
        <v>11</v>
      </c>
      <c r="Z505">
        <v>0</v>
      </c>
      <c r="AA505">
        <v>51</v>
      </c>
      <c r="AB505">
        <v>2298</v>
      </c>
      <c r="AC505">
        <v>0</v>
      </c>
      <c r="AD505">
        <v>1</v>
      </c>
      <c r="AE505">
        <v>0</v>
      </c>
      <c r="AF505">
        <v>0</v>
      </c>
      <c r="AG505">
        <v>0</v>
      </c>
      <c r="AH505">
        <v>0</v>
      </c>
      <c r="AI505">
        <v>0</v>
      </c>
      <c r="AJ505">
        <v>1</v>
      </c>
      <c r="AK505">
        <v>0</v>
      </c>
      <c r="AL505">
        <v>0</v>
      </c>
      <c r="AM505" s="3">
        <f>SUM(tbl_Data[[#This Row],[Amt_Wines]:[Amt_GoldProds]])</f>
        <v>725</v>
      </c>
      <c r="AN505" s="3">
        <v>465</v>
      </c>
      <c r="AO505">
        <v>0</v>
      </c>
      <c r="AP505" t="str" cm="1">
        <f t="array" ref="AP505">_xlfn.IFS(tbl_Data[[#This Row],[marital_Divorced]]=1,"Divorced",tbl_Data[[#This Row],[marital_Married]]=1,"Married",tbl_Data[[#This Row],[marital_Single]]=1,"Single",tbl_Data[[#This Row],[marital_Together]]=1,"Together",tbl_Data[[#This Row],[marital_Widow]]=1,"Widowed")</f>
        <v>Married</v>
      </c>
      <c r="AQ505" s="3" t="str">
        <f>IF(tbl_Data[[#This Row],[Marital Status]]=tbl_Data[[#Headers],[Single]],tbl_Data[[#This Row],[Amt_Wines]],"")</f>
        <v/>
      </c>
      <c r="AR505" s="3" t="str">
        <f>IF(tbl_Data[[#This Row],[Marital Status]]=tbl_Data[[#Headers],[Together]],tbl_Data[[#This Row],[Amt_Wines]],"")</f>
        <v/>
      </c>
      <c r="AS505" s="3">
        <f>IF(tbl_Data[[#This Row],[Marital Status]]=tbl_Data[[#Headers],[Married]],tbl_Data[[#This Row],[Amt_Wines]],"")</f>
        <v>236</v>
      </c>
      <c r="AT505" s="3" t="str">
        <f>IF(tbl_Data[[#This Row],[Marital Status]]=tbl_Data[[#Headers],[Widow]],tbl_Data[[#This Row],[Amt_Wines]],"")</f>
        <v/>
      </c>
      <c r="AU505" s="3" t="str">
        <f>IF(tbl_Data[[#This Row],[Marital Status]]=tbl_Data[[#Headers],[Divorced]],tbl_Data[[#This Row],[Amt_Wines]],"")</f>
        <v/>
      </c>
    </row>
    <row r="506" spans="1:47" x14ac:dyDescent="0.45">
      <c r="A506" t="s">
        <v>910</v>
      </c>
      <c r="B506" s="3">
        <v>56337</v>
      </c>
      <c r="C506">
        <v>1</v>
      </c>
      <c r="D506">
        <v>1</v>
      </c>
      <c r="E506">
        <f t="shared" si="7"/>
        <v>2</v>
      </c>
      <c r="F506">
        <v>25</v>
      </c>
      <c r="G506" s="3">
        <v>349</v>
      </c>
      <c r="H506" s="3">
        <v>16</v>
      </c>
      <c r="I506" s="3">
        <v>144</v>
      </c>
      <c r="J506" s="3">
        <v>28</v>
      </c>
      <c r="K506" s="3">
        <v>5</v>
      </c>
      <c r="L506" s="3">
        <v>182</v>
      </c>
      <c r="M506">
        <v>5</v>
      </c>
      <c r="N506">
        <v>8</v>
      </c>
      <c r="O506">
        <v>5</v>
      </c>
      <c r="P506">
        <v>4</v>
      </c>
      <c r="Q506">
        <v>8</v>
      </c>
      <c r="R506">
        <v>1</v>
      </c>
      <c r="S506">
        <v>0</v>
      </c>
      <c r="T506">
        <v>0</v>
      </c>
      <c r="U506">
        <v>1</v>
      </c>
      <c r="V506">
        <v>0</v>
      </c>
      <c r="W506">
        <v>0</v>
      </c>
      <c r="X506">
        <v>3</v>
      </c>
      <c r="Y506">
        <v>11</v>
      </c>
      <c r="Z506">
        <v>1</v>
      </c>
      <c r="AA506">
        <v>39</v>
      </c>
      <c r="AB506">
        <v>2618</v>
      </c>
      <c r="AC506">
        <v>0</v>
      </c>
      <c r="AD506">
        <v>1</v>
      </c>
      <c r="AE506">
        <v>0</v>
      </c>
      <c r="AF506">
        <v>0</v>
      </c>
      <c r="AG506">
        <v>0</v>
      </c>
      <c r="AH506">
        <v>1</v>
      </c>
      <c r="AI506">
        <v>0</v>
      </c>
      <c r="AJ506">
        <v>0</v>
      </c>
      <c r="AK506">
        <v>0</v>
      </c>
      <c r="AL506">
        <v>0</v>
      </c>
      <c r="AM506" s="3">
        <f>SUM(tbl_Data[[#This Row],[Amt_Wines]:[Amt_GoldProds]])</f>
        <v>724</v>
      </c>
      <c r="AN506" s="3">
        <v>360</v>
      </c>
      <c r="AO506">
        <v>2</v>
      </c>
      <c r="AP506" t="str" cm="1">
        <f t="array" ref="AP506">_xlfn.IFS(tbl_Data[[#This Row],[marital_Divorced]]=1,"Divorced",tbl_Data[[#This Row],[marital_Married]]=1,"Married",tbl_Data[[#This Row],[marital_Single]]=1,"Single",tbl_Data[[#This Row],[marital_Together]]=1,"Together",tbl_Data[[#This Row],[marital_Widow]]=1,"Widowed")</f>
        <v>Married</v>
      </c>
      <c r="AQ506" s="3" t="str">
        <f>IF(tbl_Data[[#This Row],[Marital Status]]=tbl_Data[[#Headers],[Single]],tbl_Data[[#This Row],[Amt_Wines]],"")</f>
        <v/>
      </c>
      <c r="AR506" s="3" t="str">
        <f>IF(tbl_Data[[#This Row],[Marital Status]]=tbl_Data[[#Headers],[Together]],tbl_Data[[#This Row],[Amt_Wines]],"")</f>
        <v/>
      </c>
      <c r="AS506" s="3">
        <f>IF(tbl_Data[[#This Row],[Marital Status]]=tbl_Data[[#Headers],[Married]],tbl_Data[[#This Row],[Amt_Wines]],"")</f>
        <v>349</v>
      </c>
      <c r="AT506" s="3" t="str">
        <f>IF(tbl_Data[[#This Row],[Marital Status]]=tbl_Data[[#Headers],[Widow]],tbl_Data[[#This Row],[Amt_Wines]],"")</f>
        <v/>
      </c>
      <c r="AU506" s="3" t="str">
        <f>IF(tbl_Data[[#This Row],[Marital Status]]=tbl_Data[[#Headers],[Divorced]],tbl_Data[[#This Row],[Amt_Wines]],"")</f>
        <v/>
      </c>
    </row>
    <row r="507" spans="1:47" x14ac:dyDescent="0.45">
      <c r="A507" t="s">
        <v>912</v>
      </c>
      <c r="B507" s="3">
        <v>71866</v>
      </c>
      <c r="C507">
        <v>0</v>
      </c>
      <c r="D507">
        <v>1</v>
      </c>
      <c r="E507">
        <f t="shared" si="7"/>
        <v>1</v>
      </c>
      <c r="F507">
        <v>85</v>
      </c>
      <c r="G507" s="3">
        <v>184</v>
      </c>
      <c r="H507" s="3">
        <v>178</v>
      </c>
      <c r="I507" s="3">
        <v>178</v>
      </c>
      <c r="J507" s="3">
        <v>103</v>
      </c>
      <c r="K507" s="3">
        <v>39</v>
      </c>
      <c r="L507" s="3">
        <v>33</v>
      </c>
      <c r="M507">
        <v>1</v>
      </c>
      <c r="N507">
        <v>6</v>
      </c>
      <c r="O507">
        <v>3</v>
      </c>
      <c r="P507">
        <v>10</v>
      </c>
      <c r="Q507">
        <v>3</v>
      </c>
      <c r="R507">
        <v>0</v>
      </c>
      <c r="S507">
        <v>0</v>
      </c>
      <c r="T507">
        <v>0</v>
      </c>
      <c r="U507">
        <v>0</v>
      </c>
      <c r="V507">
        <v>0</v>
      </c>
      <c r="W507">
        <v>0</v>
      </c>
      <c r="X507">
        <v>3</v>
      </c>
      <c r="Y507">
        <v>11</v>
      </c>
      <c r="Z507">
        <v>0</v>
      </c>
      <c r="AA507">
        <v>64</v>
      </c>
      <c r="AB507">
        <v>2345</v>
      </c>
      <c r="AC507">
        <v>0</v>
      </c>
      <c r="AD507">
        <v>1</v>
      </c>
      <c r="AE507">
        <v>0</v>
      </c>
      <c r="AF507">
        <v>0</v>
      </c>
      <c r="AG507">
        <v>0</v>
      </c>
      <c r="AH507">
        <v>0</v>
      </c>
      <c r="AI507">
        <v>0</v>
      </c>
      <c r="AJ507">
        <v>1</v>
      </c>
      <c r="AK507">
        <v>0</v>
      </c>
      <c r="AL507">
        <v>0</v>
      </c>
      <c r="AM507" s="3">
        <f>SUM(tbl_Data[[#This Row],[Amt_Wines]:[Amt_GoldProds]])</f>
        <v>715</v>
      </c>
      <c r="AN507" s="3">
        <v>649</v>
      </c>
      <c r="AO507">
        <v>0</v>
      </c>
      <c r="AP507" t="str" cm="1">
        <f t="array" ref="AP507">_xlfn.IFS(tbl_Data[[#This Row],[marital_Divorced]]=1,"Divorced",tbl_Data[[#This Row],[marital_Married]]=1,"Married",tbl_Data[[#This Row],[marital_Single]]=1,"Single",tbl_Data[[#This Row],[marital_Together]]=1,"Together",tbl_Data[[#This Row],[marital_Widow]]=1,"Widowed")</f>
        <v>Married</v>
      </c>
      <c r="AQ507" s="3" t="str">
        <f>IF(tbl_Data[[#This Row],[Marital Status]]=tbl_Data[[#Headers],[Single]],tbl_Data[[#This Row],[Amt_Wines]],"")</f>
        <v/>
      </c>
      <c r="AR507" s="3" t="str">
        <f>IF(tbl_Data[[#This Row],[Marital Status]]=tbl_Data[[#Headers],[Together]],tbl_Data[[#This Row],[Amt_Wines]],"")</f>
        <v/>
      </c>
      <c r="AS507" s="3">
        <f>IF(tbl_Data[[#This Row],[Marital Status]]=tbl_Data[[#Headers],[Married]],tbl_Data[[#This Row],[Amt_Wines]],"")</f>
        <v>184</v>
      </c>
      <c r="AT507" s="3" t="str">
        <f>IF(tbl_Data[[#This Row],[Marital Status]]=tbl_Data[[#Headers],[Widow]],tbl_Data[[#This Row],[Amt_Wines]],"")</f>
        <v/>
      </c>
      <c r="AU507" s="3" t="str">
        <f>IF(tbl_Data[[#This Row],[Marital Status]]=tbl_Data[[#Headers],[Divorced]],tbl_Data[[#This Row],[Amt_Wines]],"")</f>
        <v/>
      </c>
    </row>
    <row r="508" spans="1:47" x14ac:dyDescent="0.45">
      <c r="A508" t="s">
        <v>918</v>
      </c>
      <c r="B508" s="3">
        <v>61180</v>
      </c>
      <c r="C508">
        <v>0</v>
      </c>
      <c r="D508">
        <v>1</v>
      </c>
      <c r="E508">
        <f t="shared" si="7"/>
        <v>1</v>
      </c>
      <c r="F508">
        <v>70</v>
      </c>
      <c r="G508" s="3">
        <v>403</v>
      </c>
      <c r="H508" s="3">
        <v>24</v>
      </c>
      <c r="I508" s="3">
        <v>29</v>
      </c>
      <c r="J508" s="3">
        <v>6</v>
      </c>
      <c r="K508" s="3">
        <v>24</v>
      </c>
      <c r="L508" s="3">
        <v>218</v>
      </c>
      <c r="M508">
        <v>2</v>
      </c>
      <c r="N508">
        <v>5</v>
      </c>
      <c r="O508">
        <v>5</v>
      </c>
      <c r="P508">
        <v>6</v>
      </c>
      <c r="Q508">
        <v>3</v>
      </c>
      <c r="R508">
        <v>1</v>
      </c>
      <c r="S508">
        <v>0</v>
      </c>
      <c r="T508">
        <v>0</v>
      </c>
      <c r="U508">
        <v>0</v>
      </c>
      <c r="V508">
        <v>0</v>
      </c>
      <c r="W508">
        <v>0</v>
      </c>
      <c r="X508">
        <v>3</v>
      </c>
      <c r="Y508">
        <v>11</v>
      </c>
      <c r="Z508">
        <v>0</v>
      </c>
      <c r="AA508">
        <v>61</v>
      </c>
      <c r="AB508">
        <v>2226</v>
      </c>
      <c r="AC508">
        <v>0</v>
      </c>
      <c r="AD508">
        <v>1</v>
      </c>
      <c r="AE508">
        <v>0</v>
      </c>
      <c r="AF508">
        <v>0</v>
      </c>
      <c r="AG508">
        <v>0</v>
      </c>
      <c r="AH508">
        <v>0</v>
      </c>
      <c r="AI508">
        <v>0</v>
      </c>
      <c r="AJ508">
        <v>1</v>
      </c>
      <c r="AK508">
        <v>0</v>
      </c>
      <c r="AL508">
        <v>0</v>
      </c>
      <c r="AM508" s="3">
        <f>SUM(tbl_Data[[#This Row],[Amt_Wines]:[Amt_GoldProds]])</f>
        <v>704</v>
      </c>
      <c r="AN508" s="3">
        <v>268</v>
      </c>
      <c r="AO508">
        <v>1</v>
      </c>
      <c r="AP508" t="str" cm="1">
        <f t="array" ref="AP508">_xlfn.IFS(tbl_Data[[#This Row],[marital_Divorced]]=1,"Divorced",tbl_Data[[#This Row],[marital_Married]]=1,"Married",tbl_Data[[#This Row],[marital_Single]]=1,"Single",tbl_Data[[#This Row],[marital_Together]]=1,"Together",tbl_Data[[#This Row],[marital_Widow]]=1,"Widowed")</f>
        <v>Married</v>
      </c>
      <c r="AQ508" s="3" t="str">
        <f>IF(tbl_Data[[#This Row],[Marital Status]]=tbl_Data[[#Headers],[Single]],tbl_Data[[#This Row],[Amt_Wines]],"")</f>
        <v/>
      </c>
      <c r="AR508" s="3" t="str">
        <f>IF(tbl_Data[[#This Row],[Marital Status]]=tbl_Data[[#Headers],[Together]],tbl_Data[[#This Row],[Amt_Wines]],"")</f>
        <v/>
      </c>
      <c r="AS508" s="3">
        <f>IF(tbl_Data[[#This Row],[Marital Status]]=tbl_Data[[#Headers],[Married]],tbl_Data[[#This Row],[Amt_Wines]],"")</f>
        <v>403</v>
      </c>
      <c r="AT508" s="3" t="str">
        <f>IF(tbl_Data[[#This Row],[Marital Status]]=tbl_Data[[#Headers],[Widow]],tbl_Data[[#This Row],[Amt_Wines]],"")</f>
        <v/>
      </c>
      <c r="AU508" s="3" t="str">
        <f>IF(tbl_Data[[#This Row],[Marital Status]]=tbl_Data[[#Headers],[Divorced]],tbl_Data[[#This Row],[Amt_Wines]],"")</f>
        <v/>
      </c>
    </row>
    <row r="509" spans="1:47" x14ac:dyDescent="0.45">
      <c r="A509" t="s">
        <v>919</v>
      </c>
      <c r="B509" s="3">
        <v>56320</v>
      </c>
      <c r="C509">
        <v>0</v>
      </c>
      <c r="D509">
        <v>1</v>
      </c>
      <c r="E509">
        <f t="shared" si="7"/>
        <v>1</v>
      </c>
      <c r="F509">
        <v>11</v>
      </c>
      <c r="G509" s="3">
        <v>201</v>
      </c>
      <c r="H509" s="3">
        <v>53</v>
      </c>
      <c r="I509" s="3">
        <v>172</v>
      </c>
      <c r="J509" s="3">
        <v>116</v>
      </c>
      <c r="K509" s="3">
        <v>77</v>
      </c>
      <c r="L509" s="3">
        <v>83</v>
      </c>
      <c r="M509">
        <v>3</v>
      </c>
      <c r="N509">
        <v>5</v>
      </c>
      <c r="O509">
        <v>4</v>
      </c>
      <c r="P509">
        <v>9</v>
      </c>
      <c r="Q509">
        <v>4</v>
      </c>
      <c r="R509">
        <v>0</v>
      </c>
      <c r="S509">
        <v>0</v>
      </c>
      <c r="T509">
        <v>0</v>
      </c>
      <c r="U509">
        <v>0</v>
      </c>
      <c r="V509">
        <v>0</v>
      </c>
      <c r="W509">
        <v>0</v>
      </c>
      <c r="X509">
        <v>3</v>
      </c>
      <c r="Y509">
        <v>11</v>
      </c>
      <c r="Z509">
        <v>0</v>
      </c>
      <c r="AA509">
        <v>53</v>
      </c>
      <c r="AB509">
        <v>2606</v>
      </c>
      <c r="AC509">
        <v>0</v>
      </c>
      <c r="AD509">
        <v>1</v>
      </c>
      <c r="AE509">
        <v>0</v>
      </c>
      <c r="AF509">
        <v>0</v>
      </c>
      <c r="AG509">
        <v>0</v>
      </c>
      <c r="AH509">
        <v>0</v>
      </c>
      <c r="AI509">
        <v>0</v>
      </c>
      <c r="AJ509">
        <v>0</v>
      </c>
      <c r="AK509">
        <v>0</v>
      </c>
      <c r="AL509">
        <v>1</v>
      </c>
      <c r="AM509" s="3">
        <f>SUM(tbl_Data[[#This Row],[Amt_Wines]:[Amt_GoldProds]])</f>
        <v>702</v>
      </c>
      <c r="AN509" s="3">
        <v>536</v>
      </c>
      <c r="AO509">
        <v>0</v>
      </c>
      <c r="AP509" t="str" cm="1">
        <f t="array" ref="AP509">_xlfn.IFS(tbl_Data[[#This Row],[marital_Divorced]]=1,"Divorced",tbl_Data[[#This Row],[marital_Married]]=1,"Married",tbl_Data[[#This Row],[marital_Single]]=1,"Single",tbl_Data[[#This Row],[marital_Together]]=1,"Together",tbl_Data[[#This Row],[marital_Widow]]=1,"Widowed")</f>
        <v>Married</v>
      </c>
      <c r="AQ509" s="3" t="str">
        <f>IF(tbl_Data[[#This Row],[Marital Status]]=tbl_Data[[#Headers],[Single]],tbl_Data[[#This Row],[Amt_Wines]],"")</f>
        <v/>
      </c>
      <c r="AR509" s="3" t="str">
        <f>IF(tbl_Data[[#This Row],[Marital Status]]=tbl_Data[[#Headers],[Together]],tbl_Data[[#This Row],[Amt_Wines]],"")</f>
        <v/>
      </c>
      <c r="AS509" s="3">
        <f>IF(tbl_Data[[#This Row],[Marital Status]]=tbl_Data[[#Headers],[Married]],tbl_Data[[#This Row],[Amt_Wines]],"")</f>
        <v>201</v>
      </c>
      <c r="AT509" s="3" t="str">
        <f>IF(tbl_Data[[#This Row],[Marital Status]]=tbl_Data[[#Headers],[Widow]],tbl_Data[[#This Row],[Amt_Wines]],"")</f>
        <v/>
      </c>
      <c r="AU509" s="3" t="str">
        <f>IF(tbl_Data[[#This Row],[Marital Status]]=tbl_Data[[#Headers],[Divorced]],tbl_Data[[#This Row],[Amt_Wines]],"")</f>
        <v/>
      </c>
    </row>
    <row r="510" spans="1:47" x14ac:dyDescent="0.45">
      <c r="A510" t="s">
        <v>925</v>
      </c>
      <c r="B510" s="3">
        <v>44529</v>
      </c>
      <c r="C510">
        <v>0</v>
      </c>
      <c r="D510">
        <v>1</v>
      </c>
      <c r="E510">
        <f t="shared" si="7"/>
        <v>1</v>
      </c>
      <c r="F510">
        <v>98</v>
      </c>
      <c r="G510" s="3">
        <v>538</v>
      </c>
      <c r="H510" s="3">
        <v>13</v>
      </c>
      <c r="I510" s="3">
        <v>91</v>
      </c>
      <c r="J510" s="3">
        <v>17</v>
      </c>
      <c r="K510" s="3">
        <v>6</v>
      </c>
      <c r="L510" s="3">
        <v>26</v>
      </c>
      <c r="M510">
        <v>6</v>
      </c>
      <c r="N510">
        <v>6</v>
      </c>
      <c r="O510">
        <v>2</v>
      </c>
      <c r="P510">
        <v>11</v>
      </c>
      <c r="Q510">
        <v>5</v>
      </c>
      <c r="R510">
        <v>0</v>
      </c>
      <c r="S510">
        <v>1</v>
      </c>
      <c r="T510">
        <v>0</v>
      </c>
      <c r="U510">
        <v>0</v>
      </c>
      <c r="V510">
        <v>0</v>
      </c>
      <c r="W510">
        <v>0</v>
      </c>
      <c r="X510">
        <v>3</v>
      </c>
      <c r="Y510">
        <v>11</v>
      </c>
      <c r="Z510">
        <v>0</v>
      </c>
      <c r="AA510">
        <v>54</v>
      </c>
      <c r="AB510">
        <v>2518</v>
      </c>
      <c r="AC510">
        <v>0</v>
      </c>
      <c r="AD510">
        <v>1</v>
      </c>
      <c r="AE510">
        <v>0</v>
      </c>
      <c r="AF510">
        <v>0</v>
      </c>
      <c r="AG510">
        <v>0</v>
      </c>
      <c r="AH510">
        <v>0</v>
      </c>
      <c r="AI510">
        <v>0</v>
      </c>
      <c r="AJ510">
        <v>1</v>
      </c>
      <c r="AK510">
        <v>0</v>
      </c>
      <c r="AL510">
        <v>0</v>
      </c>
      <c r="AM510" s="3">
        <f>SUM(tbl_Data[[#This Row],[Amt_Wines]:[Amt_GoldProds]])</f>
        <v>691</v>
      </c>
      <c r="AN510" s="3">
        <v>639</v>
      </c>
      <c r="AO510">
        <v>1</v>
      </c>
      <c r="AP510" t="str" cm="1">
        <f t="array" ref="AP510">_xlfn.IFS(tbl_Data[[#This Row],[marital_Divorced]]=1,"Divorced",tbl_Data[[#This Row],[marital_Married]]=1,"Married",tbl_Data[[#This Row],[marital_Single]]=1,"Single",tbl_Data[[#This Row],[marital_Together]]=1,"Together",tbl_Data[[#This Row],[marital_Widow]]=1,"Widowed")</f>
        <v>Married</v>
      </c>
      <c r="AQ510" s="3" t="str">
        <f>IF(tbl_Data[[#This Row],[Marital Status]]=tbl_Data[[#Headers],[Single]],tbl_Data[[#This Row],[Amt_Wines]],"")</f>
        <v/>
      </c>
      <c r="AR510" s="3" t="str">
        <f>IF(tbl_Data[[#This Row],[Marital Status]]=tbl_Data[[#Headers],[Together]],tbl_Data[[#This Row],[Amt_Wines]],"")</f>
        <v/>
      </c>
      <c r="AS510" s="3">
        <f>IF(tbl_Data[[#This Row],[Marital Status]]=tbl_Data[[#Headers],[Married]],tbl_Data[[#This Row],[Amt_Wines]],"")</f>
        <v>538</v>
      </c>
      <c r="AT510" s="3" t="str">
        <f>IF(tbl_Data[[#This Row],[Marital Status]]=tbl_Data[[#Headers],[Widow]],tbl_Data[[#This Row],[Amt_Wines]],"")</f>
        <v/>
      </c>
      <c r="AU510" s="3" t="str">
        <f>IF(tbl_Data[[#This Row],[Marital Status]]=tbl_Data[[#Headers],[Divorced]],tbl_Data[[#This Row],[Amt_Wines]],"")</f>
        <v/>
      </c>
    </row>
    <row r="511" spans="1:47" x14ac:dyDescent="0.45">
      <c r="A511" t="s">
        <v>930</v>
      </c>
      <c r="B511" s="3">
        <v>50965</v>
      </c>
      <c r="C511">
        <v>0</v>
      </c>
      <c r="D511">
        <v>1</v>
      </c>
      <c r="E511">
        <f t="shared" si="7"/>
        <v>1</v>
      </c>
      <c r="F511">
        <v>87</v>
      </c>
      <c r="G511" s="3">
        <v>544</v>
      </c>
      <c r="H511" s="3">
        <v>13</v>
      </c>
      <c r="I511" s="3">
        <v>85</v>
      </c>
      <c r="J511" s="3">
        <v>8</v>
      </c>
      <c r="K511" s="3">
        <v>6</v>
      </c>
      <c r="L511" s="3">
        <v>29</v>
      </c>
      <c r="M511">
        <v>3</v>
      </c>
      <c r="N511">
        <v>10</v>
      </c>
      <c r="O511">
        <v>4</v>
      </c>
      <c r="P511">
        <v>5</v>
      </c>
      <c r="Q511">
        <v>8</v>
      </c>
      <c r="R511">
        <v>1</v>
      </c>
      <c r="S511">
        <v>0</v>
      </c>
      <c r="T511">
        <v>0</v>
      </c>
      <c r="U511">
        <v>0</v>
      </c>
      <c r="V511">
        <v>0</v>
      </c>
      <c r="W511">
        <v>0</v>
      </c>
      <c r="X511">
        <v>3</v>
      </c>
      <c r="Y511">
        <v>11</v>
      </c>
      <c r="Z511">
        <v>0</v>
      </c>
      <c r="AA511">
        <v>64</v>
      </c>
      <c r="AB511">
        <v>2653</v>
      </c>
      <c r="AC511">
        <v>0</v>
      </c>
      <c r="AD511">
        <v>1</v>
      </c>
      <c r="AE511">
        <v>0</v>
      </c>
      <c r="AF511">
        <v>0</v>
      </c>
      <c r="AG511">
        <v>0</v>
      </c>
      <c r="AH511">
        <v>0</v>
      </c>
      <c r="AI511">
        <v>0</v>
      </c>
      <c r="AJ511">
        <v>0</v>
      </c>
      <c r="AK511">
        <v>1</v>
      </c>
      <c r="AL511">
        <v>0</v>
      </c>
      <c r="AM511" s="3">
        <f>SUM(tbl_Data[[#This Row],[Amt_Wines]:[Amt_GoldProds]])</f>
        <v>685</v>
      </c>
      <c r="AN511" s="3">
        <v>627</v>
      </c>
      <c r="AO511">
        <v>1</v>
      </c>
      <c r="AP511" t="str" cm="1">
        <f t="array" ref="AP511">_xlfn.IFS(tbl_Data[[#This Row],[marital_Divorced]]=1,"Divorced",tbl_Data[[#This Row],[marital_Married]]=1,"Married",tbl_Data[[#This Row],[marital_Single]]=1,"Single",tbl_Data[[#This Row],[marital_Together]]=1,"Together",tbl_Data[[#This Row],[marital_Widow]]=1,"Widowed")</f>
        <v>Married</v>
      </c>
      <c r="AQ511" s="3" t="str">
        <f>IF(tbl_Data[[#This Row],[Marital Status]]=tbl_Data[[#Headers],[Single]],tbl_Data[[#This Row],[Amt_Wines]],"")</f>
        <v/>
      </c>
      <c r="AR511" s="3" t="str">
        <f>IF(tbl_Data[[#This Row],[Marital Status]]=tbl_Data[[#Headers],[Together]],tbl_Data[[#This Row],[Amt_Wines]],"")</f>
        <v/>
      </c>
      <c r="AS511" s="3">
        <f>IF(tbl_Data[[#This Row],[Marital Status]]=tbl_Data[[#Headers],[Married]],tbl_Data[[#This Row],[Amt_Wines]],"")</f>
        <v>544</v>
      </c>
      <c r="AT511" s="3" t="str">
        <f>IF(tbl_Data[[#This Row],[Marital Status]]=tbl_Data[[#Headers],[Widow]],tbl_Data[[#This Row],[Amt_Wines]],"")</f>
        <v/>
      </c>
      <c r="AU511" s="3" t="str">
        <f>IF(tbl_Data[[#This Row],[Marital Status]]=tbl_Data[[#Headers],[Divorced]],tbl_Data[[#This Row],[Amt_Wines]],"")</f>
        <v/>
      </c>
    </row>
    <row r="512" spans="1:47" x14ac:dyDescent="0.45">
      <c r="A512" t="s">
        <v>932</v>
      </c>
      <c r="B512" s="3">
        <v>42387</v>
      </c>
      <c r="C512">
        <v>1</v>
      </c>
      <c r="D512">
        <v>0</v>
      </c>
      <c r="E512">
        <f t="shared" si="7"/>
        <v>1</v>
      </c>
      <c r="F512">
        <v>42</v>
      </c>
      <c r="G512" s="3">
        <v>235</v>
      </c>
      <c r="H512" s="3">
        <v>0</v>
      </c>
      <c r="I512" s="3">
        <v>235</v>
      </c>
      <c r="J512" s="3">
        <v>19</v>
      </c>
      <c r="K512" s="3">
        <v>4</v>
      </c>
      <c r="L512" s="3">
        <v>191</v>
      </c>
      <c r="M512">
        <v>5</v>
      </c>
      <c r="N512">
        <v>8</v>
      </c>
      <c r="O512">
        <v>1</v>
      </c>
      <c r="P512">
        <v>7</v>
      </c>
      <c r="Q512">
        <v>8</v>
      </c>
      <c r="R512">
        <v>0</v>
      </c>
      <c r="S512">
        <v>0</v>
      </c>
      <c r="T512">
        <v>0</v>
      </c>
      <c r="U512">
        <v>0</v>
      </c>
      <c r="V512">
        <v>0</v>
      </c>
      <c r="W512">
        <v>0</v>
      </c>
      <c r="X512">
        <v>3</v>
      </c>
      <c r="Y512">
        <v>11</v>
      </c>
      <c r="Z512">
        <v>0</v>
      </c>
      <c r="AA512">
        <v>31</v>
      </c>
      <c r="AB512">
        <v>2767</v>
      </c>
      <c r="AC512">
        <v>0</v>
      </c>
      <c r="AD512">
        <v>1</v>
      </c>
      <c r="AE512">
        <v>0</v>
      </c>
      <c r="AF512">
        <v>0</v>
      </c>
      <c r="AG512">
        <v>0</v>
      </c>
      <c r="AH512">
        <v>0</v>
      </c>
      <c r="AI512">
        <v>0</v>
      </c>
      <c r="AJ512">
        <v>1</v>
      </c>
      <c r="AK512">
        <v>0</v>
      </c>
      <c r="AL512">
        <v>0</v>
      </c>
      <c r="AM512" s="3">
        <f>SUM(tbl_Data[[#This Row],[Amt_Wines]:[Amt_GoldProds]])</f>
        <v>684</v>
      </c>
      <c r="AN512" s="3">
        <v>302</v>
      </c>
      <c r="AO512">
        <v>0</v>
      </c>
      <c r="AP512" t="str" cm="1">
        <f t="array" ref="AP512">_xlfn.IFS(tbl_Data[[#This Row],[marital_Divorced]]=1,"Divorced",tbl_Data[[#This Row],[marital_Married]]=1,"Married",tbl_Data[[#This Row],[marital_Single]]=1,"Single",tbl_Data[[#This Row],[marital_Together]]=1,"Together",tbl_Data[[#This Row],[marital_Widow]]=1,"Widowed")</f>
        <v>Married</v>
      </c>
      <c r="AQ512" s="3" t="str">
        <f>IF(tbl_Data[[#This Row],[Marital Status]]=tbl_Data[[#Headers],[Single]],tbl_Data[[#This Row],[Amt_Wines]],"")</f>
        <v/>
      </c>
      <c r="AR512" s="3" t="str">
        <f>IF(tbl_Data[[#This Row],[Marital Status]]=tbl_Data[[#Headers],[Together]],tbl_Data[[#This Row],[Amt_Wines]],"")</f>
        <v/>
      </c>
      <c r="AS512" s="3">
        <f>IF(tbl_Data[[#This Row],[Marital Status]]=tbl_Data[[#Headers],[Married]],tbl_Data[[#This Row],[Amt_Wines]],"")</f>
        <v>235</v>
      </c>
      <c r="AT512" s="3" t="str">
        <f>IF(tbl_Data[[#This Row],[Marital Status]]=tbl_Data[[#Headers],[Widow]],tbl_Data[[#This Row],[Amt_Wines]],"")</f>
        <v/>
      </c>
      <c r="AU512" s="3" t="str">
        <f>IF(tbl_Data[[#This Row],[Marital Status]]=tbl_Data[[#Headers],[Divorced]],tbl_Data[[#This Row],[Amt_Wines]],"")</f>
        <v/>
      </c>
    </row>
    <row r="513" spans="1:47" x14ac:dyDescent="0.45">
      <c r="A513" t="s">
        <v>933</v>
      </c>
      <c r="B513" s="3">
        <v>57937</v>
      </c>
      <c r="C513">
        <v>0</v>
      </c>
      <c r="D513">
        <v>1</v>
      </c>
      <c r="E513">
        <f t="shared" si="7"/>
        <v>1</v>
      </c>
      <c r="F513">
        <v>56</v>
      </c>
      <c r="G513" s="3">
        <v>261</v>
      </c>
      <c r="H513" s="3">
        <v>42</v>
      </c>
      <c r="I513" s="3">
        <v>144</v>
      </c>
      <c r="J513" s="3">
        <v>55</v>
      </c>
      <c r="K513" s="3">
        <v>48</v>
      </c>
      <c r="L513" s="3">
        <v>133</v>
      </c>
      <c r="M513">
        <v>3</v>
      </c>
      <c r="N513">
        <v>4</v>
      </c>
      <c r="O513">
        <v>4</v>
      </c>
      <c r="P513">
        <v>9</v>
      </c>
      <c r="Q513">
        <v>3</v>
      </c>
      <c r="R513">
        <v>0</v>
      </c>
      <c r="S513">
        <v>0</v>
      </c>
      <c r="T513">
        <v>0</v>
      </c>
      <c r="U513">
        <v>0</v>
      </c>
      <c r="V513">
        <v>0</v>
      </c>
      <c r="W513">
        <v>0</v>
      </c>
      <c r="X513">
        <v>3</v>
      </c>
      <c r="Y513">
        <v>11</v>
      </c>
      <c r="Z513">
        <v>0</v>
      </c>
      <c r="AA513">
        <v>38</v>
      </c>
      <c r="AB513">
        <v>2292</v>
      </c>
      <c r="AC513">
        <v>0</v>
      </c>
      <c r="AD513">
        <v>1</v>
      </c>
      <c r="AE513">
        <v>0</v>
      </c>
      <c r="AF513">
        <v>0</v>
      </c>
      <c r="AG513">
        <v>0</v>
      </c>
      <c r="AH513">
        <v>1</v>
      </c>
      <c r="AI513">
        <v>0</v>
      </c>
      <c r="AJ513">
        <v>0</v>
      </c>
      <c r="AK513">
        <v>0</v>
      </c>
      <c r="AL513">
        <v>0</v>
      </c>
      <c r="AM513" s="3">
        <f>SUM(tbl_Data[[#This Row],[Amt_Wines]:[Amt_GoldProds]])</f>
        <v>683</v>
      </c>
      <c r="AN513" s="3">
        <v>417</v>
      </c>
      <c r="AO513">
        <v>0</v>
      </c>
      <c r="AP513" t="str" cm="1">
        <f t="array" ref="AP513">_xlfn.IFS(tbl_Data[[#This Row],[marital_Divorced]]=1,"Divorced",tbl_Data[[#This Row],[marital_Married]]=1,"Married",tbl_Data[[#This Row],[marital_Single]]=1,"Single",tbl_Data[[#This Row],[marital_Together]]=1,"Together",tbl_Data[[#This Row],[marital_Widow]]=1,"Widowed")</f>
        <v>Married</v>
      </c>
      <c r="AQ513" s="3" t="str">
        <f>IF(tbl_Data[[#This Row],[Marital Status]]=tbl_Data[[#Headers],[Single]],tbl_Data[[#This Row],[Amt_Wines]],"")</f>
        <v/>
      </c>
      <c r="AR513" s="3" t="str">
        <f>IF(tbl_Data[[#This Row],[Marital Status]]=tbl_Data[[#Headers],[Together]],tbl_Data[[#This Row],[Amt_Wines]],"")</f>
        <v/>
      </c>
      <c r="AS513" s="3">
        <f>IF(tbl_Data[[#This Row],[Marital Status]]=tbl_Data[[#Headers],[Married]],tbl_Data[[#This Row],[Amt_Wines]],"")</f>
        <v>261</v>
      </c>
      <c r="AT513" s="3" t="str">
        <f>IF(tbl_Data[[#This Row],[Marital Status]]=tbl_Data[[#Headers],[Widow]],tbl_Data[[#This Row],[Amt_Wines]],"")</f>
        <v/>
      </c>
      <c r="AU513" s="3" t="str">
        <f>IF(tbl_Data[[#This Row],[Marital Status]]=tbl_Data[[#Headers],[Divorced]],tbl_Data[[#This Row],[Amt_Wines]],"")</f>
        <v/>
      </c>
    </row>
    <row r="514" spans="1:47" x14ac:dyDescent="0.45">
      <c r="A514" t="s">
        <v>935</v>
      </c>
      <c r="B514" s="3">
        <v>64795</v>
      </c>
      <c r="C514">
        <v>0</v>
      </c>
      <c r="D514">
        <v>1</v>
      </c>
      <c r="E514">
        <f t="shared" ref="E514:E577" si="8">SUM(_xlfn.SINGLE(Kidhome),_xlfn.SINGLE(Teenhome))</f>
        <v>1</v>
      </c>
      <c r="F514">
        <v>23</v>
      </c>
      <c r="G514" s="3">
        <v>412</v>
      </c>
      <c r="H514" s="3">
        <v>5</v>
      </c>
      <c r="I514" s="3">
        <v>119</v>
      </c>
      <c r="J514" s="3">
        <v>38</v>
      </c>
      <c r="K514" s="3">
        <v>29</v>
      </c>
      <c r="L514" s="3">
        <v>77</v>
      </c>
      <c r="M514">
        <v>3</v>
      </c>
      <c r="N514">
        <v>3</v>
      </c>
      <c r="O514">
        <v>3</v>
      </c>
      <c r="P514">
        <v>12</v>
      </c>
      <c r="Q514">
        <v>2</v>
      </c>
      <c r="R514">
        <v>0</v>
      </c>
      <c r="S514">
        <v>0</v>
      </c>
      <c r="T514">
        <v>0</v>
      </c>
      <c r="U514">
        <v>0</v>
      </c>
      <c r="V514">
        <v>0</v>
      </c>
      <c r="W514">
        <v>0</v>
      </c>
      <c r="X514">
        <v>3</v>
      </c>
      <c r="Y514">
        <v>11</v>
      </c>
      <c r="Z514">
        <v>0</v>
      </c>
      <c r="AA514">
        <v>49</v>
      </c>
      <c r="AB514">
        <v>2687</v>
      </c>
      <c r="AC514">
        <v>0</v>
      </c>
      <c r="AD514">
        <v>1</v>
      </c>
      <c r="AE514">
        <v>0</v>
      </c>
      <c r="AF514">
        <v>0</v>
      </c>
      <c r="AG514">
        <v>0</v>
      </c>
      <c r="AH514">
        <v>0</v>
      </c>
      <c r="AI514">
        <v>0</v>
      </c>
      <c r="AJ514">
        <v>1</v>
      </c>
      <c r="AK514">
        <v>0</v>
      </c>
      <c r="AL514">
        <v>0</v>
      </c>
      <c r="AM514" s="3">
        <f>SUM(tbl_Data[[#This Row],[Amt_Wines]:[Amt_GoldProds]])</f>
        <v>680</v>
      </c>
      <c r="AN514" s="3">
        <v>526</v>
      </c>
      <c r="AO514">
        <v>0</v>
      </c>
      <c r="AP514" t="str" cm="1">
        <f t="array" ref="AP514">_xlfn.IFS(tbl_Data[[#This Row],[marital_Divorced]]=1,"Divorced",tbl_Data[[#This Row],[marital_Married]]=1,"Married",tbl_Data[[#This Row],[marital_Single]]=1,"Single",tbl_Data[[#This Row],[marital_Together]]=1,"Together",tbl_Data[[#This Row],[marital_Widow]]=1,"Widowed")</f>
        <v>Married</v>
      </c>
      <c r="AQ514" s="3" t="str">
        <f>IF(tbl_Data[[#This Row],[Marital Status]]=tbl_Data[[#Headers],[Single]],tbl_Data[[#This Row],[Amt_Wines]],"")</f>
        <v/>
      </c>
      <c r="AR514" s="3" t="str">
        <f>IF(tbl_Data[[#This Row],[Marital Status]]=tbl_Data[[#Headers],[Together]],tbl_Data[[#This Row],[Amt_Wines]],"")</f>
        <v/>
      </c>
      <c r="AS514" s="3">
        <f>IF(tbl_Data[[#This Row],[Marital Status]]=tbl_Data[[#Headers],[Married]],tbl_Data[[#This Row],[Amt_Wines]],"")</f>
        <v>412</v>
      </c>
      <c r="AT514" s="3" t="str">
        <f>IF(tbl_Data[[#This Row],[Marital Status]]=tbl_Data[[#Headers],[Widow]],tbl_Data[[#This Row],[Amt_Wines]],"")</f>
        <v/>
      </c>
      <c r="AU514" s="3" t="str">
        <f>IF(tbl_Data[[#This Row],[Marital Status]]=tbl_Data[[#Headers],[Divorced]],tbl_Data[[#This Row],[Amt_Wines]],"")</f>
        <v/>
      </c>
    </row>
    <row r="515" spans="1:47" x14ac:dyDescent="0.45">
      <c r="A515" t="s">
        <v>939</v>
      </c>
      <c r="B515" s="3">
        <v>77353</v>
      </c>
      <c r="C515">
        <v>0</v>
      </c>
      <c r="D515">
        <v>1</v>
      </c>
      <c r="E515">
        <f t="shared" si="8"/>
        <v>1</v>
      </c>
      <c r="F515">
        <v>38</v>
      </c>
      <c r="G515" s="3">
        <v>275</v>
      </c>
      <c r="H515" s="3">
        <v>59</v>
      </c>
      <c r="I515" s="3">
        <v>107</v>
      </c>
      <c r="J515" s="3">
        <v>69</v>
      </c>
      <c r="K515" s="3">
        <v>101</v>
      </c>
      <c r="L515" s="3">
        <v>59</v>
      </c>
      <c r="M515">
        <v>2</v>
      </c>
      <c r="N515">
        <v>6</v>
      </c>
      <c r="O515">
        <v>4</v>
      </c>
      <c r="P515">
        <v>8</v>
      </c>
      <c r="Q515">
        <v>4</v>
      </c>
      <c r="R515">
        <v>0</v>
      </c>
      <c r="S515">
        <v>0</v>
      </c>
      <c r="T515">
        <v>0</v>
      </c>
      <c r="U515">
        <v>0</v>
      </c>
      <c r="V515">
        <v>0</v>
      </c>
      <c r="W515">
        <v>0</v>
      </c>
      <c r="X515">
        <v>3</v>
      </c>
      <c r="Y515">
        <v>11</v>
      </c>
      <c r="Z515">
        <v>0</v>
      </c>
      <c r="AA515">
        <v>40</v>
      </c>
      <c r="AB515">
        <v>2354</v>
      </c>
      <c r="AC515">
        <v>0</v>
      </c>
      <c r="AD515">
        <v>1</v>
      </c>
      <c r="AE515">
        <v>0</v>
      </c>
      <c r="AF515">
        <v>0</v>
      </c>
      <c r="AG515">
        <v>0</v>
      </c>
      <c r="AH515">
        <v>0</v>
      </c>
      <c r="AI515">
        <v>0</v>
      </c>
      <c r="AJ515">
        <v>1</v>
      </c>
      <c r="AK515">
        <v>0</v>
      </c>
      <c r="AL515">
        <v>0</v>
      </c>
      <c r="AM515" s="3">
        <f>SUM(tbl_Data[[#This Row],[Amt_Wines]:[Amt_GoldProds]])</f>
        <v>670</v>
      </c>
      <c r="AN515" s="3">
        <v>552</v>
      </c>
      <c r="AO515">
        <v>0</v>
      </c>
      <c r="AP515" t="str" cm="1">
        <f t="array" ref="AP515">_xlfn.IFS(tbl_Data[[#This Row],[marital_Divorced]]=1,"Divorced",tbl_Data[[#This Row],[marital_Married]]=1,"Married",tbl_Data[[#This Row],[marital_Single]]=1,"Single",tbl_Data[[#This Row],[marital_Together]]=1,"Together",tbl_Data[[#This Row],[marital_Widow]]=1,"Widowed")</f>
        <v>Married</v>
      </c>
      <c r="AQ515" s="3" t="str">
        <f>IF(tbl_Data[[#This Row],[Marital Status]]=tbl_Data[[#Headers],[Single]],tbl_Data[[#This Row],[Amt_Wines]],"")</f>
        <v/>
      </c>
      <c r="AR515" s="3" t="str">
        <f>IF(tbl_Data[[#This Row],[Marital Status]]=tbl_Data[[#Headers],[Together]],tbl_Data[[#This Row],[Amt_Wines]],"")</f>
        <v/>
      </c>
      <c r="AS515" s="3">
        <f>IF(tbl_Data[[#This Row],[Marital Status]]=tbl_Data[[#Headers],[Married]],tbl_Data[[#This Row],[Amt_Wines]],"")</f>
        <v>275</v>
      </c>
      <c r="AT515" s="3" t="str">
        <f>IF(tbl_Data[[#This Row],[Marital Status]]=tbl_Data[[#Headers],[Widow]],tbl_Data[[#This Row],[Amt_Wines]],"")</f>
        <v/>
      </c>
      <c r="AU515" s="3" t="str">
        <f>IF(tbl_Data[[#This Row],[Marital Status]]=tbl_Data[[#Headers],[Divorced]],tbl_Data[[#This Row],[Amt_Wines]],"")</f>
        <v/>
      </c>
    </row>
    <row r="516" spans="1:47" x14ac:dyDescent="0.45">
      <c r="A516" t="s">
        <v>941</v>
      </c>
      <c r="B516" s="3">
        <v>77981</v>
      </c>
      <c r="C516">
        <v>1</v>
      </c>
      <c r="D516">
        <v>0</v>
      </c>
      <c r="E516">
        <f t="shared" si="8"/>
        <v>1</v>
      </c>
      <c r="F516">
        <v>78</v>
      </c>
      <c r="G516" s="3">
        <v>138</v>
      </c>
      <c r="H516" s="3">
        <v>120</v>
      </c>
      <c r="I516" s="3">
        <v>204</v>
      </c>
      <c r="J516" s="3">
        <v>16</v>
      </c>
      <c r="K516" s="3">
        <v>126</v>
      </c>
      <c r="L516" s="3">
        <v>60</v>
      </c>
      <c r="M516">
        <v>3</v>
      </c>
      <c r="N516">
        <v>7</v>
      </c>
      <c r="O516">
        <v>4</v>
      </c>
      <c r="P516">
        <v>7</v>
      </c>
      <c r="Q516">
        <v>5</v>
      </c>
      <c r="R516">
        <v>0</v>
      </c>
      <c r="S516">
        <v>0</v>
      </c>
      <c r="T516">
        <v>0</v>
      </c>
      <c r="U516">
        <v>0</v>
      </c>
      <c r="V516">
        <v>0</v>
      </c>
      <c r="W516">
        <v>0</v>
      </c>
      <c r="X516">
        <v>3</v>
      </c>
      <c r="Y516">
        <v>11</v>
      </c>
      <c r="Z516">
        <v>0</v>
      </c>
      <c r="AA516">
        <v>48</v>
      </c>
      <c r="AB516">
        <v>2558</v>
      </c>
      <c r="AC516">
        <v>0</v>
      </c>
      <c r="AD516">
        <v>1</v>
      </c>
      <c r="AE516">
        <v>0</v>
      </c>
      <c r="AF516">
        <v>0</v>
      </c>
      <c r="AG516">
        <v>0</v>
      </c>
      <c r="AH516">
        <v>0</v>
      </c>
      <c r="AI516">
        <v>0</v>
      </c>
      <c r="AJ516">
        <v>1</v>
      </c>
      <c r="AK516">
        <v>0</v>
      </c>
      <c r="AL516">
        <v>0</v>
      </c>
      <c r="AM516" s="3">
        <f>SUM(tbl_Data[[#This Row],[Amt_Wines]:[Amt_GoldProds]])</f>
        <v>664</v>
      </c>
      <c r="AN516" s="3">
        <v>544</v>
      </c>
      <c r="AO516">
        <v>0</v>
      </c>
      <c r="AP516" t="str" cm="1">
        <f t="array" ref="AP516">_xlfn.IFS(tbl_Data[[#This Row],[marital_Divorced]]=1,"Divorced",tbl_Data[[#This Row],[marital_Married]]=1,"Married",tbl_Data[[#This Row],[marital_Single]]=1,"Single",tbl_Data[[#This Row],[marital_Together]]=1,"Together",tbl_Data[[#This Row],[marital_Widow]]=1,"Widowed")</f>
        <v>Married</v>
      </c>
      <c r="AQ516" s="3" t="str">
        <f>IF(tbl_Data[[#This Row],[Marital Status]]=tbl_Data[[#Headers],[Single]],tbl_Data[[#This Row],[Amt_Wines]],"")</f>
        <v/>
      </c>
      <c r="AR516" s="3" t="str">
        <f>IF(tbl_Data[[#This Row],[Marital Status]]=tbl_Data[[#Headers],[Together]],tbl_Data[[#This Row],[Amt_Wines]],"")</f>
        <v/>
      </c>
      <c r="AS516" s="3">
        <f>IF(tbl_Data[[#This Row],[Marital Status]]=tbl_Data[[#Headers],[Married]],tbl_Data[[#This Row],[Amt_Wines]],"")</f>
        <v>138</v>
      </c>
      <c r="AT516" s="3" t="str">
        <f>IF(tbl_Data[[#This Row],[Marital Status]]=tbl_Data[[#Headers],[Widow]],tbl_Data[[#This Row],[Amt_Wines]],"")</f>
        <v/>
      </c>
      <c r="AU516" s="3" t="str">
        <f>IF(tbl_Data[[#This Row],[Marital Status]]=tbl_Data[[#Headers],[Divorced]],tbl_Data[[#This Row],[Amt_Wines]],"")</f>
        <v/>
      </c>
    </row>
    <row r="517" spans="1:47" x14ac:dyDescent="0.45">
      <c r="A517" t="s">
        <v>946</v>
      </c>
      <c r="B517" s="3">
        <v>60631</v>
      </c>
      <c r="C517">
        <v>1</v>
      </c>
      <c r="D517">
        <v>1</v>
      </c>
      <c r="E517">
        <f t="shared" si="8"/>
        <v>2</v>
      </c>
      <c r="F517">
        <v>88</v>
      </c>
      <c r="G517" s="3">
        <v>565</v>
      </c>
      <c r="H517" s="3">
        <v>6</v>
      </c>
      <c r="I517" s="3">
        <v>65</v>
      </c>
      <c r="J517" s="3">
        <v>0</v>
      </c>
      <c r="K517" s="3">
        <v>6</v>
      </c>
      <c r="L517" s="3">
        <v>19</v>
      </c>
      <c r="M517">
        <v>5</v>
      </c>
      <c r="N517">
        <v>9</v>
      </c>
      <c r="O517">
        <v>2</v>
      </c>
      <c r="P517">
        <v>8</v>
      </c>
      <c r="Q517">
        <v>7</v>
      </c>
      <c r="R517">
        <v>0</v>
      </c>
      <c r="S517">
        <v>1</v>
      </c>
      <c r="T517">
        <v>0</v>
      </c>
      <c r="U517">
        <v>0</v>
      </c>
      <c r="V517">
        <v>0</v>
      </c>
      <c r="W517">
        <v>0</v>
      </c>
      <c r="X517">
        <v>3</v>
      </c>
      <c r="Y517">
        <v>11</v>
      </c>
      <c r="Z517">
        <v>0</v>
      </c>
      <c r="AA517">
        <v>45</v>
      </c>
      <c r="AB517">
        <v>2609</v>
      </c>
      <c r="AC517">
        <v>0</v>
      </c>
      <c r="AD517">
        <v>1</v>
      </c>
      <c r="AE517">
        <v>0</v>
      </c>
      <c r="AF517">
        <v>0</v>
      </c>
      <c r="AG517">
        <v>0</v>
      </c>
      <c r="AH517">
        <v>0</v>
      </c>
      <c r="AI517">
        <v>0</v>
      </c>
      <c r="AJ517">
        <v>0</v>
      </c>
      <c r="AK517">
        <v>0</v>
      </c>
      <c r="AL517">
        <v>1</v>
      </c>
      <c r="AM517" s="3">
        <f>SUM(tbl_Data[[#This Row],[Amt_Wines]:[Amt_GoldProds]])</f>
        <v>661</v>
      </c>
      <c r="AN517" s="3">
        <v>623</v>
      </c>
      <c r="AO517">
        <v>1</v>
      </c>
      <c r="AP517" t="str" cm="1">
        <f t="array" ref="AP517">_xlfn.IFS(tbl_Data[[#This Row],[marital_Divorced]]=1,"Divorced",tbl_Data[[#This Row],[marital_Married]]=1,"Married",tbl_Data[[#This Row],[marital_Single]]=1,"Single",tbl_Data[[#This Row],[marital_Together]]=1,"Together",tbl_Data[[#This Row],[marital_Widow]]=1,"Widowed")</f>
        <v>Married</v>
      </c>
      <c r="AQ517" s="3" t="str">
        <f>IF(tbl_Data[[#This Row],[Marital Status]]=tbl_Data[[#Headers],[Single]],tbl_Data[[#This Row],[Amt_Wines]],"")</f>
        <v/>
      </c>
      <c r="AR517" s="3" t="str">
        <f>IF(tbl_Data[[#This Row],[Marital Status]]=tbl_Data[[#Headers],[Together]],tbl_Data[[#This Row],[Amt_Wines]],"")</f>
        <v/>
      </c>
      <c r="AS517" s="3">
        <f>IF(tbl_Data[[#This Row],[Marital Status]]=tbl_Data[[#Headers],[Married]],tbl_Data[[#This Row],[Amt_Wines]],"")</f>
        <v>565</v>
      </c>
      <c r="AT517" s="3" t="str">
        <f>IF(tbl_Data[[#This Row],[Marital Status]]=tbl_Data[[#Headers],[Widow]],tbl_Data[[#This Row],[Amt_Wines]],"")</f>
        <v/>
      </c>
      <c r="AU517" s="3" t="str">
        <f>IF(tbl_Data[[#This Row],[Marital Status]]=tbl_Data[[#Headers],[Divorced]],tbl_Data[[#This Row],[Amt_Wines]],"")</f>
        <v/>
      </c>
    </row>
    <row r="518" spans="1:47" x14ac:dyDescent="0.45">
      <c r="A518" t="s">
        <v>949</v>
      </c>
      <c r="B518" s="3">
        <v>65695</v>
      </c>
      <c r="C518">
        <v>0</v>
      </c>
      <c r="D518">
        <v>1</v>
      </c>
      <c r="E518">
        <f t="shared" si="8"/>
        <v>1</v>
      </c>
      <c r="F518">
        <v>50</v>
      </c>
      <c r="G518" s="3">
        <v>371</v>
      </c>
      <c r="H518" s="3">
        <v>32</v>
      </c>
      <c r="I518" s="3">
        <v>189</v>
      </c>
      <c r="J518" s="3">
        <v>0</v>
      </c>
      <c r="K518" s="3">
        <v>58</v>
      </c>
      <c r="L518" s="3">
        <v>6</v>
      </c>
      <c r="M518">
        <v>2</v>
      </c>
      <c r="N518">
        <v>5</v>
      </c>
      <c r="O518">
        <v>4</v>
      </c>
      <c r="P518">
        <v>10</v>
      </c>
      <c r="Q518">
        <v>4</v>
      </c>
      <c r="R518">
        <v>0</v>
      </c>
      <c r="S518">
        <v>0</v>
      </c>
      <c r="T518">
        <v>0</v>
      </c>
      <c r="U518">
        <v>0</v>
      </c>
      <c r="V518">
        <v>0</v>
      </c>
      <c r="W518">
        <v>0</v>
      </c>
      <c r="X518">
        <v>3</v>
      </c>
      <c r="Y518">
        <v>11</v>
      </c>
      <c r="Z518">
        <v>0</v>
      </c>
      <c r="AA518">
        <v>60</v>
      </c>
      <c r="AB518">
        <v>2308</v>
      </c>
      <c r="AC518">
        <v>0</v>
      </c>
      <c r="AD518">
        <v>1</v>
      </c>
      <c r="AE518">
        <v>0</v>
      </c>
      <c r="AF518">
        <v>0</v>
      </c>
      <c r="AG518">
        <v>0</v>
      </c>
      <c r="AH518">
        <v>0</v>
      </c>
      <c r="AI518">
        <v>0</v>
      </c>
      <c r="AJ518">
        <v>0</v>
      </c>
      <c r="AK518">
        <v>0</v>
      </c>
      <c r="AL518">
        <v>1</v>
      </c>
      <c r="AM518" s="3">
        <f>SUM(tbl_Data[[#This Row],[Amt_Wines]:[Amt_GoldProds]])</f>
        <v>656</v>
      </c>
      <c r="AN518" s="3">
        <v>644</v>
      </c>
      <c r="AO518">
        <v>0</v>
      </c>
      <c r="AP518" t="str" cm="1">
        <f t="array" ref="AP518">_xlfn.IFS(tbl_Data[[#This Row],[marital_Divorced]]=1,"Divorced",tbl_Data[[#This Row],[marital_Married]]=1,"Married",tbl_Data[[#This Row],[marital_Single]]=1,"Single",tbl_Data[[#This Row],[marital_Together]]=1,"Together",tbl_Data[[#This Row],[marital_Widow]]=1,"Widowed")</f>
        <v>Married</v>
      </c>
      <c r="AQ518" s="3" t="str">
        <f>IF(tbl_Data[[#This Row],[Marital Status]]=tbl_Data[[#Headers],[Single]],tbl_Data[[#This Row],[Amt_Wines]],"")</f>
        <v/>
      </c>
      <c r="AR518" s="3" t="str">
        <f>IF(tbl_Data[[#This Row],[Marital Status]]=tbl_Data[[#Headers],[Together]],tbl_Data[[#This Row],[Amt_Wines]],"")</f>
        <v/>
      </c>
      <c r="AS518" s="3">
        <f>IF(tbl_Data[[#This Row],[Marital Status]]=tbl_Data[[#Headers],[Married]],tbl_Data[[#This Row],[Amt_Wines]],"")</f>
        <v>371</v>
      </c>
      <c r="AT518" s="3" t="str">
        <f>IF(tbl_Data[[#This Row],[Marital Status]]=tbl_Data[[#Headers],[Widow]],tbl_Data[[#This Row],[Amt_Wines]],"")</f>
        <v/>
      </c>
      <c r="AU518" s="3" t="str">
        <f>IF(tbl_Data[[#This Row],[Marital Status]]=tbl_Data[[#Headers],[Divorced]],tbl_Data[[#This Row],[Amt_Wines]],"")</f>
        <v/>
      </c>
    </row>
    <row r="519" spans="1:47" x14ac:dyDescent="0.45">
      <c r="A519" t="s">
        <v>951</v>
      </c>
      <c r="B519" s="3">
        <v>47703</v>
      </c>
      <c r="C519">
        <v>0</v>
      </c>
      <c r="D519">
        <v>1</v>
      </c>
      <c r="E519">
        <f t="shared" si="8"/>
        <v>1</v>
      </c>
      <c r="F519">
        <v>95</v>
      </c>
      <c r="G519" s="3">
        <v>359</v>
      </c>
      <c r="H519" s="3">
        <v>0</v>
      </c>
      <c r="I519" s="3">
        <v>134</v>
      </c>
      <c r="J519" s="3">
        <v>13</v>
      </c>
      <c r="K519" s="3">
        <v>26</v>
      </c>
      <c r="L519" s="3">
        <v>123</v>
      </c>
      <c r="M519">
        <v>4</v>
      </c>
      <c r="N519">
        <v>6</v>
      </c>
      <c r="O519">
        <v>3</v>
      </c>
      <c r="P519">
        <v>8</v>
      </c>
      <c r="Q519">
        <v>5</v>
      </c>
      <c r="R519">
        <v>0</v>
      </c>
      <c r="S519">
        <v>0</v>
      </c>
      <c r="T519">
        <v>0</v>
      </c>
      <c r="U519">
        <v>0</v>
      </c>
      <c r="V519">
        <v>0</v>
      </c>
      <c r="W519">
        <v>0</v>
      </c>
      <c r="X519">
        <v>3</v>
      </c>
      <c r="Y519">
        <v>11</v>
      </c>
      <c r="Z519">
        <v>0</v>
      </c>
      <c r="AA519">
        <v>67</v>
      </c>
      <c r="AB519">
        <v>2555</v>
      </c>
      <c r="AC519">
        <v>0</v>
      </c>
      <c r="AD519">
        <v>1</v>
      </c>
      <c r="AE519">
        <v>0</v>
      </c>
      <c r="AF519">
        <v>0</v>
      </c>
      <c r="AG519">
        <v>0</v>
      </c>
      <c r="AH519">
        <v>0</v>
      </c>
      <c r="AI519">
        <v>0</v>
      </c>
      <c r="AJ519">
        <v>1</v>
      </c>
      <c r="AK519">
        <v>0</v>
      </c>
      <c r="AL519">
        <v>0</v>
      </c>
      <c r="AM519" s="3">
        <f>SUM(tbl_Data[[#This Row],[Amt_Wines]:[Amt_GoldProds]])</f>
        <v>655</v>
      </c>
      <c r="AN519" s="3">
        <v>409</v>
      </c>
      <c r="AO519">
        <v>0</v>
      </c>
      <c r="AP519" t="str" cm="1">
        <f t="array" ref="AP519">_xlfn.IFS(tbl_Data[[#This Row],[marital_Divorced]]=1,"Divorced",tbl_Data[[#This Row],[marital_Married]]=1,"Married",tbl_Data[[#This Row],[marital_Single]]=1,"Single",tbl_Data[[#This Row],[marital_Together]]=1,"Together",tbl_Data[[#This Row],[marital_Widow]]=1,"Widowed")</f>
        <v>Married</v>
      </c>
      <c r="AQ519" s="3" t="str">
        <f>IF(tbl_Data[[#This Row],[Marital Status]]=tbl_Data[[#Headers],[Single]],tbl_Data[[#This Row],[Amt_Wines]],"")</f>
        <v/>
      </c>
      <c r="AR519" s="3" t="str">
        <f>IF(tbl_Data[[#This Row],[Marital Status]]=tbl_Data[[#Headers],[Together]],tbl_Data[[#This Row],[Amt_Wines]],"")</f>
        <v/>
      </c>
      <c r="AS519" s="3">
        <f>IF(tbl_Data[[#This Row],[Marital Status]]=tbl_Data[[#Headers],[Married]],tbl_Data[[#This Row],[Amt_Wines]],"")</f>
        <v>359</v>
      </c>
      <c r="AT519" s="3" t="str">
        <f>IF(tbl_Data[[#This Row],[Marital Status]]=tbl_Data[[#Headers],[Widow]],tbl_Data[[#This Row],[Amt_Wines]],"")</f>
        <v/>
      </c>
      <c r="AU519" s="3" t="str">
        <f>IF(tbl_Data[[#This Row],[Marital Status]]=tbl_Data[[#Headers],[Divorced]],tbl_Data[[#This Row],[Amt_Wines]],"")</f>
        <v/>
      </c>
    </row>
    <row r="520" spans="1:47" x14ac:dyDescent="0.45">
      <c r="A520" t="s">
        <v>954</v>
      </c>
      <c r="B520" s="3">
        <v>63777</v>
      </c>
      <c r="C520">
        <v>1</v>
      </c>
      <c r="D520">
        <v>1</v>
      </c>
      <c r="E520">
        <f t="shared" si="8"/>
        <v>2</v>
      </c>
      <c r="F520">
        <v>87</v>
      </c>
      <c r="G520" s="3">
        <v>457</v>
      </c>
      <c r="H520" s="3">
        <v>5</v>
      </c>
      <c r="I520" s="3">
        <v>106</v>
      </c>
      <c r="J520" s="3">
        <v>15</v>
      </c>
      <c r="K520" s="3">
        <v>17</v>
      </c>
      <c r="L520" s="3">
        <v>53</v>
      </c>
      <c r="M520">
        <v>8</v>
      </c>
      <c r="N520">
        <v>11</v>
      </c>
      <c r="O520">
        <v>1</v>
      </c>
      <c r="P520">
        <v>6</v>
      </c>
      <c r="Q520">
        <v>8</v>
      </c>
      <c r="R520">
        <v>0</v>
      </c>
      <c r="S520">
        <v>0</v>
      </c>
      <c r="T520">
        <v>0</v>
      </c>
      <c r="U520">
        <v>0</v>
      </c>
      <c r="V520">
        <v>0</v>
      </c>
      <c r="W520">
        <v>0</v>
      </c>
      <c r="X520">
        <v>3</v>
      </c>
      <c r="Y520">
        <v>11</v>
      </c>
      <c r="Z520">
        <v>0</v>
      </c>
      <c r="AA520">
        <v>41</v>
      </c>
      <c r="AB520">
        <v>2621</v>
      </c>
      <c r="AC520">
        <v>0</v>
      </c>
      <c r="AD520">
        <v>1</v>
      </c>
      <c r="AE520">
        <v>0</v>
      </c>
      <c r="AF520">
        <v>0</v>
      </c>
      <c r="AG520">
        <v>0</v>
      </c>
      <c r="AH520">
        <v>0</v>
      </c>
      <c r="AI520">
        <v>0</v>
      </c>
      <c r="AJ520">
        <v>1</v>
      </c>
      <c r="AK520">
        <v>0</v>
      </c>
      <c r="AL520">
        <v>0</v>
      </c>
      <c r="AM520" s="3">
        <f>SUM(tbl_Data[[#This Row],[Amt_Wines]:[Amt_GoldProds]])</f>
        <v>653</v>
      </c>
      <c r="AN520" s="3">
        <v>547</v>
      </c>
      <c r="AO520">
        <v>0</v>
      </c>
      <c r="AP520" t="str" cm="1">
        <f t="array" ref="AP520">_xlfn.IFS(tbl_Data[[#This Row],[marital_Divorced]]=1,"Divorced",tbl_Data[[#This Row],[marital_Married]]=1,"Married",tbl_Data[[#This Row],[marital_Single]]=1,"Single",tbl_Data[[#This Row],[marital_Together]]=1,"Together",tbl_Data[[#This Row],[marital_Widow]]=1,"Widowed")</f>
        <v>Married</v>
      </c>
      <c r="AQ520" s="3" t="str">
        <f>IF(tbl_Data[[#This Row],[Marital Status]]=tbl_Data[[#Headers],[Single]],tbl_Data[[#This Row],[Amt_Wines]],"")</f>
        <v/>
      </c>
      <c r="AR520" s="3" t="str">
        <f>IF(tbl_Data[[#This Row],[Marital Status]]=tbl_Data[[#Headers],[Together]],tbl_Data[[#This Row],[Amt_Wines]],"")</f>
        <v/>
      </c>
      <c r="AS520" s="3">
        <f>IF(tbl_Data[[#This Row],[Marital Status]]=tbl_Data[[#Headers],[Married]],tbl_Data[[#This Row],[Amt_Wines]],"")</f>
        <v>457</v>
      </c>
      <c r="AT520" s="3" t="str">
        <f>IF(tbl_Data[[#This Row],[Marital Status]]=tbl_Data[[#Headers],[Widow]],tbl_Data[[#This Row],[Amt_Wines]],"")</f>
        <v/>
      </c>
      <c r="AU520" s="3" t="str">
        <f>IF(tbl_Data[[#This Row],[Marital Status]]=tbl_Data[[#Headers],[Divorced]],tbl_Data[[#This Row],[Amt_Wines]],"")</f>
        <v/>
      </c>
    </row>
    <row r="521" spans="1:47" x14ac:dyDescent="0.45">
      <c r="A521" t="s">
        <v>956</v>
      </c>
      <c r="B521" s="3">
        <v>57136</v>
      </c>
      <c r="C521">
        <v>1</v>
      </c>
      <c r="D521">
        <v>1</v>
      </c>
      <c r="E521">
        <f t="shared" si="8"/>
        <v>2</v>
      </c>
      <c r="F521">
        <v>48</v>
      </c>
      <c r="G521" s="3">
        <v>306</v>
      </c>
      <c r="H521" s="3">
        <v>5</v>
      </c>
      <c r="I521" s="3">
        <v>109</v>
      </c>
      <c r="J521" s="3">
        <v>21</v>
      </c>
      <c r="K521" s="3">
        <v>109</v>
      </c>
      <c r="L521" s="3">
        <v>92</v>
      </c>
      <c r="M521">
        <v>9</v>
      </c>
      <c r="N521">
        <v>5</v>
      </c>
      <c r="O521">
        <v>2</v>
      </c>
      <c r="P521">
        <v>10</v>
      </c>
      <c r="Q521">
        <v>6</v>
      </c>
      <c r="R521">
        <v>0</v>
      </c>
      <c r="S521">
        <v>0</v>
      </c>
      <c r="T521">
        <v>0</v>
      </c>
      <c r="U521">
        <v>0</v>
      </c>
      <c r="V521">
        <v>0</v>
      </c>
      <c r="W521">
        <v>0</v>
      </c>
      <c r="X521">
        <v>3</v>
      </c>
      <c r="Y521">
        <v>11</v>
      </c>
      <c r="Z521">
        <v>0</v>
      </c>
      <c r="AA521">
        <v>48</v>
      </c>
      <c r="AB521">
        <v>2514</v>
      </c>
      <c r="AC521">
        <v>0</v>
      </c>
      <c r="AD521">
        <v>1</v>
      </c>
      <c r="AE521">
        <v>0</v>
      </c>
      <c r="AF521">
        <v>0</v>
      </c>
      <c r="AG521">
        <v>0</v>
      </c>
      <c r="AH521">
        <v>0</v>
      </c>
      <c r="AI521">
        <v>0</v>
      </c>
      <c r="AJ521">
        <v>0</v>
      </c>
      <c r="AK521">
        <v>1</v>
      </c>
      <c r="AL521">
        <v>0</v>
      </c>
      <c r="AM521" s="3">
        <f>SUM(tbl_Data[[#This Row],[Amt_Wines]:[Amt_GoldProds]])</f>
        <v>642</v>
      </c>
      <c r="AN521" s="3">
        <v>458</v>
      </c>
      <c r="AO521">
        <v>0</v>
      </c>
      <c r="AP521" t="str" cm="1">
        <f t="array" ref="AP521">_xlfn.IFS(tbl_Data[[#This Row],[marital_Divorced]]=1,"Divorced",tbl_Data[[#This Row],[marital_Married]]=1,"Married",tbl_Data[[#This Row],[marital_Single]]=1,"Single",tbl_Data[[#This Row],[marital_Together]]=1,"Together",tbl_Data[[#This Row],[marital_Widow]]=1,"Widowed")</f>
        <v>Married</v>
      </c>
      <c r="AQ521" s="3" t="str">
        <f>IF(tbl_Data[[#This Row],[Marital Status]]=tbl_Data[[#Headers],[Single]],tbl_Data[[#This Row],[Amt_Wines]],"")</f>
        <v/>
      </c>
      <c r="AR521" s="3" t="str">
        <f>IF(tbl_Data[[#This Row],[Marital Status]]=tbl_Data[[#Headers],[Together]],tbl_Data[[#This Row],[Amt_Wines]],"")</f>
        <v/>
      </c>
      <c r="AS521" s="3">
        <f>IF(tbl_Data[[#This Row],[Marital Status]]=tbl_Data[[#Headers],[Married]],tbl_Data[[#This Row],[Amt_Wines]],"")</f>
        <v>306</v>
      </c>
      <c r="AT521" s="3" t="str">
        <f>IF(tbl_Data[[#This Row],[Marital Status]]=tbl_Data[[#Headers],[Widow]],tbl_Data[[#This Row],[Amt_Wines]],"")</f>
        <v/>
      </c>
      <c r="AU521" s="3" t="str">
        <f>IF(tbl_Data[[#This Row],[Marital Status]]=tbl_Data[[#Headers],[Divorced]],tbl_Data[[#This Row],[Amt_Wines]],"")</f>
        <v/>
      </c>
    </row>
    <row r="522" spans="1:47" x14ac:dyDescent="0.45">
      <c r="A522" t="s">
        <v>957</v>
      </c>
      <c r="B522" s="3">
        <v>74190</v>
      </c>
      <c r="C522">
        <v>0</v>
      </c>
      <c r="D522">
        <v>1</v>
      </c>
      <c r="E522">
        <f t="shared" si="8"/>
        <v>1</v>
      </c>
      <c r="F522">
        <v>49</v>
      </c>
      <c r="G522" s="3">
        <v>151</v>
      </c>
      <c r="H522" s="3">
        <v>81</v>
      </c>
      <c r="I522" s="3">
        <v>86</v>
      </c>
      <c r="J522" s="3">
        <v>168</v>
      </c>
      <c r="K522" s="3">
        <v>91</v>
      </c>
      <c r="L522" s="3">
        <v>64</v>
      </c>
      <c r="M522">
        <v>2</v>
      </c>
      <c r="N522">
        <v>4</v>
      </c>
      <c r="O522">
        <v>2</v>
      </c>
      <c r="P522">
        <v>11</v>
      </c>
      <c r="Q522">
        <v>2</v>
      </c>
      <c r="R522">
        <v>0</v>
      </c>
      <c r="S522">
        <v>0</v>
      </c>
      <c r="T522">
        <v>0</v>
      </c>
      <c r="U522">
        <v>0</v>
      </c>
      <c r="V522">
        <v>0</v>
      </c>
      <c r="W522">
        <v>0</v>
      </c>
      <c r="X522">
        <v>3</v>
      </c>
      <c r="Y522">
        <v>11</v>
      </c>
      <c r="Z522">
        <v>0</v>
      </c>
      <c r="AA522">
        <v>45</v>
      </c>
      <c r="AB522">
        <v>2207</v>
      </c>
      <c r="AC522">
        <v>0</v>
      </c>
      <c r="AD522">
        <v>1</v>
      </c>
      <c r="AE522">
        <v>0</v>
      </c>
      <c r="AF522">
        <v>0</v>
      </c>
      <c r="AG522">
        <v>0</v>
      </c>
      <c r="AH522">
        <v>0</v>
      </c>
      <c r="AI522">
        <v>0</v>
      </c>
      <c r="AJ522">
        <v>1</v>
      </c>
      <c r="AK522">
        <v>0</v>
      </c>
      <c r="AL522">
        <v>0</v>
      </c>
      <c r="AM522" s="3">
        <f>SUM(tbl_Data[[#This Row],[Amt_Wines]:[Amt_GoldProds]])</f>
        <v>641</v>
      </c>
      <c r="AN522" s="3">
        <v>513</v>
      </c>
      <c r="AO522">
        <v>0</v>
      </c>
      <c r="AP522" t="str" cm="1">
        <f t="array" ref="AP522">_xlfn.IFS(tbl_Data[[#This Row],[marital_Divorced]]=1,"Divorced",tbl_Data[[#This Row],[marital_Married]]=1,"Married",tbl_Data[[#This Row],[marital_Single]]=1,"Single",tbl_Data[[#This Row],[marital_Together]]=1,"Together",tbl_Data[[#This Row],[marital_Widow]]=1,"Widowed")</f>
        <v>Married</v>
      </c>
      <c r="AQ522" s="3" t="str">
        <f>IF(tbl_Data[[#This Row],[Marital Status]]=tbl_Data[[#Headers],[Single]],tbl_Data[[#This Row],[Amt_Wines]],"")</f>
        <v/>
      </c>
      <c r="AR522" s="3" t="str">
        <f>IF(tbl_Data[[#This Row],[Marital Status]]=tbl_Data[[#Headers],[Together]],tbl_Data[[#This Row],[Amt_Wines]],"")</f>
        <v/>
      </c>
      <c r="AS522" s="3">
        <f>IF(tbl_Data[[#This Row],[Marital Status]]=tbl_Data[[#Headers],[Married]],tbl_Data[[#This Row],[Amt_Wines]],"")</f>
        <v>151</v>
      </c>
      <c r="AT522" s="3" t="str">
        <f>IF(tbl_Data[[#This Row],[Marital Status]]=tbl_Data[[#Headers],[Widow]],tbl_Data[[#This Row],[Amt_Wines]],"")</f>
        <v/>
      </c>
      <c r="AU522" s="3" t="str">
        <f>IF(tbl_Data[[#This Row],[Marital Status]]=tbl_Data[[#Headers],[Divorced]],tbl_Data[[#This Row],[Amt_Wines]],"")</f>
        <v/>
      </c>
    </row>
    <row r="523" spans="1:47" x14ac:dyDescent="0.45">
      <c r="A523" t="s">
        <v>958</v>
      </c>
      <c r="B523" s="3">
        <v>76800</v>
      </c>
      <c r="C523">
        <v>0</v>
      </c>
      <c r="D523">
        <v>0</v>
      </c>
      <c r="E523">
        <f t="shared" si="8"/>
        <v>0</v>
      </c>
      <c r="F523">
        <v>33</v>
      </c>
      <c r="G523" s="3">
        <v>173</v>
      </c>
      <c r="H523" s="3">
        <v>26</v>
      </c>
      <c r="I523" s="3">
        <v>255</v>
      </c>
      <c r="J523" s="3">
        <v>35</v>
      </c>
      <c r="K523" s="3">
        <v>71</v>
      </c>
      <c r="L523" s="3">
        <v>81</v>
      </c>
      <c r="M523">
        <v>1</v>
      </c>
      <c r="N523">
        <v>4</v>
      </c>
      <c r="O523">
        <v>4</v>
      </c>
      <c r="P523">
        <v>7</v>
      </c>
      <c r="Q523">
        <v>1</v>
      </c>
      <c r="R523">
        <v>0</v>
      </c>
      <c r="S523">
        <v>0</v>
      </c>
      <c r="T523">
        <v>0</v>
      </c>
      <c r="U523">
        <v>0</v>
      </c>
      <c r="V523">
        <v>0</v>
      </c>
      <c r="W523">
        <v>0</v>
      </c>
      <c r="X523">
        <v>3</v>
      </c>
      <c r="Y523">
        <v>11</v>
      </c>
      <c r="Z523">
        <v>0</v>
      </c>
      <c r="AA523">
        <v>55</v>
      </c>
      <c r="AB523">
        <v>2272</v>
      </c>
      <c r="AC523">
        <v>0</v>
      </c>
      <c r="AD523">
        <v>1</v>
      </c>
      <c r="AE523">
        <v>0</v>
      </c>
      <c r="AF523">
        <v>0</v>
      </c>
      <c r="AG523">
        <v>0</v>
      </c>
      <c r="AH523">
        <v>1</v>
      </c>
      <c r="AI523">
        <v>0</v>
      </c>
      <c r="AJ523">
        <v>0</v>
      </c>
      <c r="AK523">
        <v>0</v>
      </c>
      <c r="AL523">
        <v>0</v>
      </c>
      <c r="AM523" s="3">
        <f>SUM(tbl_Data[[#This Row],[Amt_Wines]:[Amt_GoldProds]])</f>
        <v>641</v>
      </c>
      <c r="AN523" s="3">
        <v>479</v>
      </c>
      <c r="AO523">
        <v>0</v>
      </c>
      <c r="AP523" t="str" cm="1">
        <f t="array" ref="AP523">_xlfn.IFS(tbl_Data[[#This Row],[marital_Divorced]]=1,"Divorced",tbl_Data[[#This Row],[marital_Married]]=1,"Married",tbl_Data[[#This Row],[marital_Single]]=1,"Single",tbl_Data[[#This Row],[marital_Together]]=1,"Together",tbl_Data[[#This Row],[marital_Widow]]=1,"Widowed")</f>
        <v>Married</v>
      </c>
      <c r="AQ523" s="3" t="str">
        <f>IF(tbl_Data[[#This Row],[Marital Status]]=tbl_Data[[#Headers],[Single]],tbl_Data[[#This Row],[Amt_Wines]],"")</f>
        <v/>
      </c>
      <c r="AR523" s="3" t="str">
        <f>IF(tbl_Data[[#This Row],[Marital Status]]=tbl_Data[[#Headers],[Together]],tbl_Data[[#This Row],[Amt_Wines]],"")</f>
        <v/>
      </c>
      <c r="AS523" s="3">
        <f>IF(tbl_Data[[#This Row],[Marital Status]]=tbl_Data[[#Headers],[Married]],tbl_Data[[#This Row],[Amt_Wines]],"")</f>
        <v>173</v>
      </c>
      <c r="AT523" s="3" t="str">
        <f>IF(tbl_Data[[#This Row],[Marital Status]]=tbl_Data[[#Headers],[Widow]],tbl_Data[[#This Row],[Amt_Wines]],"")</f>
        <v/>
      </c>
      <c r="AU523" s="3" t="str">
        <f>IF(tbl_Data[[#This Row],[Marital Status]]=tbl_Data[[#Headers],[Divorced]],tbl_Data[[#This Row],[Amt_Wines]],"")</f>
        <v/>
      </c>
    </row>
    <row r="524" spans="1:47" x14ac:dyDescent="0.45">
      <c r="A524" t="s">
        <v>965</v>
      </c>
      <c r="B524" s="3">
        <v>47025</v>
      </c>
      <c r="C524">
        <v>0</v>
      </c>
      <c r="D524">
        <v>1</v>
      </c>
      <c r="E524">
        <f t="shared" si="8"/>
        <v>1</v>
      </c>
      <c r="F524">
        <v>98</v>
      </c>
      <c r="G524" s="3">
        <v>508</v>
      </c>
      <c r="H524" s="3">
        <v>11</v>
      </c>
      <c r="I524" s="3">
        <v>59</v>
      </c>
      <c r="J524" s="3">
        <v>23</v>
      </c>
      <c r="K524" s="3">
        <v>5</v>
      </c>
      <c r="L524" s="3">
        <v>29</v>
      </c>
      <c r="M524">
        <v>5</v>
      </c>
      <c r="N524">
        <v>11</v>
      </c>
      <c r="O524">
        <v>1</v>
      </c>
      <c r="P524">
        <v>6</v>
      </c>
      <c r="Q524">
        <v>9</v>
      </c>
      <c r="R524">
        <v>0</v>
      </c>
      <c r="S524">
        <v>0</v>
      </c>
      <c r="T524">
        <v>0</v>
      </c>
      <c r="U524">
        <v>0</v>
      </c>
      <c r="V524">
        <v>0</v>
      </c>
      <c r="W524">
        <v>0</v>
      </c>
      <c r="X524">
        <v>3</v>
      </c>
      <c r="Y524">
        <v>11</v>
      </c>
      <c r="Z524">
        <v>0</v>
      </c>
      <c r="AA524">
        <v>42</v>
      </c>
      <c r="AB524">
        <v>2449</v>
      </c>
      <c r="AC524">
        <v>0</v>
      </c>
      <c r="AD524">
        <v>1</v>
      </c>
      <c r="AE524">
        <v>0</v>
      </c>
      <c r="AF524">
        <v>0</v>
      </c>
      <c r="AG524">
        <v>0</v>
      </c>
      <c r="AH524">
        <v>1</v>
      </c>
      <c r="AI524">
        <v>0</v>
      </c>
      <c r="AJ524">
        <v>0</v>
      </c>
      <c r="AK524">
        <v>0</v>
      </c>
      <c r="AL524">
        <v>0</v>
      </c>
      <c r="AM524" s="3">
        <f>SUM(tbl_Data[[#This Row],[Amt_Wines]:[Amt_GoldProds]])</f>
        <v>635</v>
      </c>
      <c r="AN524" s="3">
        <v>577</v>
      </c>
      <c r="AO524">
        <v>0</v>
      </c>
      <c r="AP524" t="str" cm="1">
        <f t="array" ref="AP524">_xlfn.IFS(tbl_Data[[#This Row],[marital_Divorced]]=1,"Divorced",tbl_Data[[#This Row],[marital_Married]]=1,"Married",tbl_Data[[#This Row],[marital_Single]]=1,"Single",tbl_Data[[#This Row],[marital_Together]]=1,"Together",tbl_Data[[#This Row],[marital_Widow]]=1,"Widowed")</f>
        <v>Married</v>
      </c>
      <c r="AQ524" s="3" t="str">
        <f>IF(tbl_Data[[#This Row],[Marital Status]]=tbl_Data[[#Headers],[Single]],tbl_Data[[#This Row],[Amt_Wines]],"")</f>
        <v/>
      </c>
      <c r="AR524" s="3" t="str">
        <f>IF(tbl_Data[[#This Row],[Marital Status]]=tbl_Data[[#Headers],[Together]],tbl_Data[[#This Row],[Amt_Wines]],"")</f>
        <v/>
      </c>
      <c r="AS524" s="3">
        <f>IF(tbl_Data[[#This Row],[Marital Status]]=tbl_Data[[#Headers],[Married]],tbl_Data[[#This Row],[Amt_Wines]],"")</f>
        <v>508</v>
      </c>
      <c r="AT524" s="3" t="str">
        <f>IF(tbl_Data[[#This Row],[Marital Status]]=tbl_Data[[#Headers],[Widow]],tbl_Data[[#This Row],[Amt_Wines]],"")</f>
        <v/>
      </c>
      <c r="AU524" s="3" t="str">
        <f>IF(tbl_Data[[#This Row],[Marital Status]]=tbl_Data[[#Headers],[Divorced]],tbl_Data[[#This Row],[Amt_Wines]],"")</f>
        <v/>
      </c>
    </row>
    <row r="525" spans="1:47" x14ac:dyDescent="0.45">
      <c r="A525" t="s">
        <v>967</v>
      </c>
      <c r="B525" s="3">
        <v>55517</v>
      </c>
      <c r="C525">
        <v>1</v>
      </c>
      <c r="D525">
        <v>1</v>
      </c>
      <c r="E525">
        <f t="shared" si="8"/>
        <v>2</v>
      </c>
      <c r="F525">
        <v>53</v>
      </c>
      <c r="G525" s="3">
        <v>483</v>
      </c>
      <c r="H525" s="3">
        <v>0</v>
      </c>
      <c r="I525" s="3">
        <v>108</v>
      </c>
      <c r="J525" s="3">
        <v>0</v>
      </c>
      <c r="K525" s="3">
        <v>6</v>
      </c>
      <c r="L525" s="3">
        <v>36</v>
      </c>
      <c r="M525">
        <v>5</v>
      </c>
      <c r="N525">
        <v>11</v>
      </c>
      <c r="O525">
        <v>1</v>
      </c>
      <c r="P525">
        <v>6</v>
      </c>
      <c r="Q525">
        <v>9</v>
      </c>
      <c r="R525">
        <v>0</v>
      </c>
      <c r="S525">
        <v>0</v>
      </c>
      <c r="T525">
        <v>0</v>
      </c>
      <c r="U525">
        <v>0</v>
      </c>
      <c r="V525">
        <v>0</v>
      </c>
      <c r="W525">
        <v>0</v>
      </c>
      <c r="X525">
        <v>3</v>
      </c>
      <c r="Y525">
        <v>11</v>
      </c>
      <c r="Z525">
        <v>1</v>
      </c>
      <c r="AA525">
        <v>70</v>
      </c>
      <c r="AB525">
        <v>2799</v>
      </c>
      <c r="AC525">
        <v>0</v>
      </c>
      <c r="AD525">
        <v>1</v>
      </c>
      <c r="AE525">
        <v>0</v>
      </c>
      <c r="AF525">
        <v>0</v>
      </c>
      <c r="AG525">
        <v>0</v>
      </c>
      <c r="AH525">
        <v>0</v>
      </c>
      <c r="AI525">
        <v>0</v>
      </c>
      <c r="AJ525">
        <v>0</v>
      </c>
      <c r="AK525">
        <v>0</v>
      </c>
      <c r="AL525">
        <v>1</v>
      </c>
      <c r="AM525" s="3">
        <f>SUM(tbl_Data[[#This Row],[Amt_Wines]:[Amt_GoldProds]])</f>
        <v>633</v>
      </c>
      <c r="AN525" s="3">
        <v>561</v>
      </c>
      <c r="AO525">
        <v>0</v>
      </c>
      <c r="AP525" t="str" cm="1">
        <f t="array" ref="AP525">_xlfn.IFS(tbl_Data[[#This Row],[marital_Divorced]]=1,"Divorced",tbl_Data[[#This Row],[marital_Married]]=1,"Married",tbl_Data[[#This Row],[marital_Single]]=1,"Single",tbl_Data[[#This Row],[marital_Together]]=1,"Together",tbl_Data[[#This Row],[marital_Widow]]=1,"Widowed")</f>
        <v>Married</v>
      </c>
      <c r="AQ525" s="3" t="str">
        <f>IF(tbl_Data[[#This Row],[Marital Status]]=tbl_Data[[#Headers],[Single]],tbl_Data[[#This Row],[Amt_Wines]],"")</f>
        <v/>
      </c>
      <c r="AR525" s="3" t="str">
        <f>IF(tbl_Data[[#This Row],[Marital Status]]=tbl_Data[[#Headers],[Together]],tbl_Data[[#This Row],[Amt_Wines]],"")</f>
        <v/>
      </c>
      <c r="AS525" s="3">
        <f>IF(tbl_Data[[#This Row],[Marital Status]]=tbl_Data[[#Headers],[Married]],tbl_Data[[#This Row],[Amt_Wines]],"")</f>
        <v>483</v>
      </c>
      <c r="AT525" s="3" t="str">
        <f>IF(tbl_Data[[#This Row],[Marital Status]]=tbl_Data[[#Headers],[Widow]],tbl_Data[[#This Row],[Amt_Wines]],"")</f>
        <v/>
      </c>
      <c r="AU525" s="3" t="str">
        <f>IF(tbl_Data[[#This Row],[Marital Status]]=tbl_Data[[#Headers],[Divorced]],tbl_Data[[#This Row],[Amt_Wines]],"")</f>
        <v/>
      </c>
    </row>
    <row r="526" spans="1:47" x14ac:dyDescent="0.45">
      <c r="A526" t="s">
        <v>970</v>
      </c>
      <c r="B526" s="3">
        <v>43783</v>
      </c>
      <c r="C526">
        <v>1</v>
      </c>
      <c r="D526">
        <v>0</v>
      </c>
      <c r="E526">
        <f t="shared" si="8"/>
        <v>1</v>
      </c>
      <c r="F526">
        <v>22</v>
      </c>
      <c r="G526" s="3">
        <v>327</v>
      </c>
      <c r="H526" s="3">
        <v>9</v>
      </c>
      <c r="I526" s="3">
        <v>125</v>
      </c>
      <c r="J526" s="3">
        <v>25</v>
      </c>
      <c r="K526" s="3">
        <v>4</v>
      </c>
      <c r="L526" s="3">
        <v>139</v>
      </c>
      <c r="M526">
        <v>6</v>
      </c>
      <c r="N526">
        <v>7</v>
      </c>
      <c r="O526">
        <v>1</v>
      </c>
      <c r="P526">
        <v>8</v>
      </c>
      <c r="Q526">
        <v>7</v>
      </c>
      <c r="R526">
        <v>1</v>
      </c>
      <c r="S526">
        <v>0</v>
      </c>
      <c r="T526">
        <v>0</v>
      </c>
      <c r="U526">
        <v>0</v>
      </c>
      <c r="V526">
        <v>0</v>
      </c>
      <c r="W526">
        <v>0</v>
      </c>
      <c r="X526">
        <v>3</v>
      </c>
      <c r="Y526">
        <v>11</v>
      </c>
      <c r="Z526">
        <v>0</v>
      </c>
      <c r="AA526">
        <v>42</v>
      </c>
      <c r="AB526">
        <v>2190</v>
      </c>
      <c r="AC526">
        <v>0</v>
      </c>
      <c r="AD526">
        <v>1</v>
      </c>
      <c r="AE526">
        <v>0</v>
      </c>
      <c r="AF526">
        <v>0</v>
      </c>
      <c r="AG526">
        <v>0</v>
      </c>
      <c r="AH526">
        <v>0</v>
      </c>
      <c r="AI526">
        <v>0</v>
      </c>
      <c r="AJ526">
        <v>0</v>
      </c>
      <c r="AK526">
        <v>1</v>
      </c>
      <c r="AL526">
        <v>0</v>
      </c>
      <c r="AM526" s="3">
        <f>SUM(tbl_Data[[#This Row],[Amt_Wines]:[Amt_GoldProds]])</f>
        <v>629</v>
      </c>
      <c r="AN526" s="3">
        <v>351</v>
      </c>
      <c r="AO526">
        <v>1</v>
      </c>
      <c r="AP526" t="str" cm="1">
        <f t="array" ref="AP526">_xlfn.IFS(tbl_Data[[#This Row],[marital_Divorced]]=1,"Divorced",tbl_Data[[#This Row],[marital_Married]]=1,"Married",tbl_Data[[#This Row],[marital_Single]]=1,"Single",tbl_Data[[#This Row],[marital_Together]]=1,"Together",tbl_Data[[#This Row],[marital_Widow]]=1,"Widowed")</f>
        <v>Married</v>
      </c>
      <c r="AQ526" s="3" t="str">
        <f>IF(tbl_Data[[#This Row],[Marital Status]]=tbl_Data[[#Headers],[Single]],tbl_Data[[#This Row],[Amt_Wines]],"")</f>
        <v/>
      </c>
      <c r="AR526" s="3" t="str">
        <f>IF(tbl_Data[[#This Row],[Marital Status]]=tbl_Data[[#Headers],[Together]],tbl_Data[[#This Row],[Amt_Wines]],"")</f>
        <v/>
      </c>
      <c r="AS526" s="3">
        <f>IF(tbl_Data[[#This Row],[Marital Status]]=tbl_Data[[#Headers],[Married]],tbl_Data[[#This Row],[Amt_Wines]],"")</f>
        <v>327</v>
      </c>
      <c r="AT526" s="3" t="str">
        <f>IF(tbl_Data[[#This Row],[Marital Status]]=tbl_Data[[#Headers],[Widow]],tbl_Data[[#This Row],[Amt_Wines]],"")</f>
        <v/>
      </c>
      <c r="AU526" s="3" t="str">
        <f>IF(tbl_Data[[#This Row],[Marital Status]]=tbl_Data[[#Headers],[Divorced]],tbl_Data[[#This Row],[Amt_Wines]],"")</f>
        <v/>
      </c>
    </row>
    <row r="527" spans="1:47" x14ac:dyDescent="0.45">
      <c r="A527" t="s">
        <v>971</v>
      </c>
      <c r="B527" s="3">
        <v>62905</v>
      </c>
      <c r="C527">
        <v>0</v>
      </c>
      <c r="D527">
        <v>1</v>
      </c>
      <c r="E527">
        <f t="shared" si="8"/>
        <v>1</v>
      </c>
      <c r="F527">
        <v>68</v>
      </c>
      <c r="G527" s="3">
        <v>166</v>
      </c>
      <c r="H527" s="3">
        <v>75</v>
      </c>
      <c r="I527" s="3">
        <v>96</v>
      </c>
      <c r="J527" s="3">
        <v>119</v>
      </c>
      <c r="K527" s="3">
        <v>107</v>
      </c>
      <c r="L527" s="3">
        <v>59</v>
      </c>
      <c r="M527">
        <v>3</v>
      </c>
      <c r="N527">
        <v>7</v>
      </c>
      <c r="O527">
        <v>2</v>
      </c>
      <c r="P527">
        <v>8</v>
      </c>
      <c r="Q527">
        <v>4</v>
      </c>
      <c r="R527">
        <v>0</v>
      </c>
      <c r="S527">
        <v>0</v>
      </c>
      <c r="T527">
        <v>0</v>
      </c>
      <c r="U527">
        <v>0</v>
      </c>
      <c r="V527">
        <v>0</v>
      </c>
      <c r="W527">
        <v>0</v>
      </c>
      <c r="X527">
        <v>3</v>
      </c>
      <c r="Y527">
        <v>11</v>
      </c>
      <c r="Z527">
        <v>0</v>
      </c>
      <c r="AA527">
        <v>56</v>
      </c>
      <c r="AB527">
        <v>2451</v>
      </c>
      <c r="AC527">
        <v>0</v>
      </c>
      <c r="AD527">
        <v>1</v>
      </c>
      <c r="AE527">
        <v>0</v>
      </c>
      <c r="AF527">
        <v>0</v>
      </c>
      <c r="AG527">
        <v>0</v>
      </c>
      <c r="AH527">
        <v>1</v>
      </c>
      <c r="AI527">
        <v>0</v>
      </c>
      <c r="AJ527">
        <v>0</v>
      </c>
      <c r="AK527">
        <v>0</v>
      </c>
      <c r="AL527">
        <v>0</v>
      </c>
      <c r="AM527" s="3">
        <f>SUM(tbl_Data[[#This Row],[Amt_Wines]:[Amt_GoldProds]])</f>
        <v>622</v>
      </c>
      <c r="AN527" s="3">
        <v>504</v>
      </c>
      <c r="AO527">
        <v>0</v>
      </c>
      <c r="AP527" t="str" cm="1">
        <f t="array" ref="AP527">_xlfn.IFS(tbl_Data[[#This Row],[marital_Divorced]]=1,"Divorced",tbl_Data[[#This Row],[marital_Married]]=1,"Married",tbl_Data[[#This Row],[marital_Single]]=1,"Single",tbl_Data[[#This Row],[marital_Together]]=1,"Together",tbl_Data[[#This Row],[marital_Widow]]=1,"Widowed")</f>
        <v>Married</v>
      </c>
      <c r="AQ527" s="3" t="str">
        <f>IF(tbl_Data[[#This Row],[Marital Status]]=tbl_Data[[#Headers],[Single]],tbl_Data[[#This Row],[Amt_Wines]],"")</f>
        <v/>
      </c>
      <c r="AR527" s="3" t="str">
        <f>IF(tbl_Data[[#This Row],[Marital Status]]=tbl_Data[[#Headers],[Together]],tbl_Data[[#This Row],[Amt_Wines]],"")</f>
        <v/>
      </c>
      <c r="AS527" s="3">
        <f>IF(tbl_Data[[#This Row],[Marital Status]]=tbl_Data[[#Headers],[Married]],tbl_Data[[#This Row],[Amt_Wines]],"")</f>
        <v>166</v>
      </c>
      <c r="AT527" s="3" t="str">
        <f>IF(tbl_Data[[#This Row],[Marital Status]]=tbl_Data[[#Headers],[Widow]],tbl_Data[[#This Row],[Amt_Wines]],"")</f>
        <v/>
      </c>
      <c r="AU527" s="3" t="str">
        <f>IF(tbl_Data[[#This Row],[Marital Status]]=tbl_Data[[#Headers],[Divorced]],tbl_Data[[#This Row],[Amt_Wines]],"")</f>
        <v/>
      </c>
    </row>
    <row r="528" spans="1:47" x14ac:dyDescent="0.45">
      <c r="A528" t="s">
        <v>973</v>
      </c>
      <c r="B528" s="3">
        <v>71427</v>
      </c>
      <c r="C528">
        <v>2</v>
      </c>
      <c r="D528">
        <v>0</v>
      </c>
      <c r="E528">
        <f t="shared" si="8"/>
        <v>2</v>
      </c>
      <c r="F528">
        <v>26</v>
      </c>
      <c r="G528" s="3">
        <v>212</v>
      </c>
      <c r="H528" s="3">
        <v>123</v>
      </c>
      <c r="I528" s="3">
        <v>177</v>
      </c>
      <c r="J528" s="3">
        <v>15</v>
      </c>
      <c r="K528" s="3">
        <v>64</v>
      </c>
      <c r="L528" s="3">
        <v>23</v>
      </c>
      <c r="M528">
        <v>2</v>
      </c>
      <c r="N528">
        <v>8</v>
      </c>
      <c r="O528">
        <v>2</v>
      </c>
      <c r="P528">
        <v>8</v>
      </c>
      <c r="Q528">
        <v>4</v>
      </c>
      <c r="R528">
        <v>0</v>
      </c>
      <c r="S528">
        <v>0</v>
      </c>
      <c r="T528">
        <v>0</v>
      </c>
      <c r="U528">
        <v>0</v>
      </c>
      <c r="V528">
        <v>0</v>
      </c>
      <c r="W528">
        <v>0</v>
      </c>
      <c r="X528">
        <v>3</v>
      </c>
      <c r="Y528">
        <v>11</v>
      </c>
      <c r="Z528">
        <v>0</v>
      </c>
      <c r="AA528">
        <v>42</v>
      </c>
      <c r="AB528">
        <v>2268</v>
      </c>
      <c r="AC528">
        <v>0</v>
      </c>
      <c r="AD528">
        <v>1</v>
      </c>
      <c r="AE528">
        <v>0</v>
      </c>
      <c r="AF528">
        <v>0</v>
      </c>
      <c r="AG528">
        <v>0</v>
      </c>
      <c r="AH528">
        <v>0</v>
      </c>
      <c r="AI528">
        <v>0</v>
      </c>
      <c r="AJ528">
        <v>1</v>
      </c>
      <c r="AK528">
        <v>0</v>
      </c>
      <c r="AL528">
        <v>0</v>
      </c>
      <c r="AM528" s="3">
        <f>SUM(tbl_Data[[#This Row],[Amt_Wines]:[Amt_GoldProds]])</f>
        <v>614</v>
      </c>
      <c r="AN528" s="3">
        <v>568</v>
      </c>
      <c r="AO528">
        <v>0</v>
      </c>
      <c r="AP528" t="str" cm="1">
        <f t="array" ref="AP528">_xlfn.IFS(tbl_Data[[#This Row],[marital_Divorced]]=1,"Divorced",tbl_Data[[#This Row],[marital_Married]]=1,"Married",tbl_Data[[#This Row],[marital_Single]]=1,"Single",tbl_Data[[#This Row],[marital_Together]]=1,"Together",tbl_Data[[#This Row],[marital_Widow]]=1,"Widowed")</f>
        <v>Married</v>
      </c>
      <c r="AQ528" s="3" t="str">
        <f>IF(tbl_Data[[#This Row],[Marital Status]]=tbl_Data[[#Headers],[Single]],tbl_Data[[#This Row],[Amt_Wines]],"")</f>
        <v/>
      </c>
      <c r="AR528" s="3" t="str">
        <f>IF(tbl_Data[[#This Row],[Marital Status]]=tbl_Data[[#Headers],[Together]],tbl_Data[[#This Row],[Amt_Wines]],"")</f>
        <v/>
      </c>
      <c r="AS528" s="3">
        <f>IF(tbl_Data[[#This Row],[Marital Status]]=tbl_Data[[#Headers],[Married]],tbl_Data[[#This Row],[Amt_Wines]],"")</f>
        <v>212</v>
      </c>
      <c r="AT528" s="3" t="str">
        <f>IF(tbl_Data[[#This Row],[Marital Status]]=tbl_Data[[#Headers],[Widow]],tbl_Data[[#This Row],[Amt_Wines]],"")</f>
        <v/>
      </c>
      <c r="AU528" s="3" t="str">
        <f>IF(tbl_Data[[#This Row],[Marital Status]]=tbl_Data[[#Headers],[Divorced]],tbl_Data[[#This Row],[Amt_Wines]],"")</f>
        <v/>
      </c>
    </row>
    <row r="529" spans="1:47" x14ac:dyDescent="0.45">
      <c r="A529" t="s">
        <v>977</v>
      </c>
      <c r="B529" s="3">
        <v>61794</v>
      </c>
      <c r="C529">
        <v>0</v>
      </c>
      <c r="D529">
        <v>1</v>
      </c>
      <c r="E529">
        <f t="shared" si="8"/>
        <v>1</v>
      </c>
      <c r="F529">
        <v>74</v>
      </c>
      <c r="G529" s="3">
        <v>264</v>
      </c>
      <c r="H529" s="3">
        <v>47</v>
      </c>
      <c r="I529" s="3">
        <v>188</v>
      </c>
      <c r="J529" s="3">
        <v>54</v>
      </c>
      <c r="K529" s="3">
        <v>47</v>
      </c>
      <c r="L529" s="3">
        <v>11</v>
      </c>
      <c r="M529">
        <v>2</v>
      </c>
      <c r="N529">
        <v>4</v>
      </c>
      <c r="O529">
        <v>4</v>
      </c>
      <c r="P529">
        <v>10</v>
      </c>
      <c r="Q529">
        <v>2</v>
      </c>
      <c r="R529">
        <v>0</v>
      </c>
      <c r="S529">
        <v>0</v>
      </c>
      <c r="T529">
        <v>0</v>
      </c>
      <c r="U529">
        <v>0</v>
      </c>
      <c r="V529">
        <v>0</v>
      </c>
      <c r="W529">
        <v>0</v>
      </c>
      <c r="X529">
        <v>3</v>
      </c>
      <c r="Y529">
        <v>11</v>
      </c>
      <c r="Z529">
        <v>0</v>
      </c>
      <c r="AA529">
        <v>59</v>
      </c>
      <c r="AB529">
        <v>2447</v>
      </c>
      <c r="AC529">
        <v>0</v>
      </c>
      <c r="AD529">
        <v>1</v>
      </c>
      <c r="AE529">
        <v>0</v>
      </c>
      <c r="AF529">
        <v>0</v>
      </c>
      <c r="AG529">
        <v>0</v>
      </c>
      <c r="AH529">
        <v>0</v>
      </c>
      <c r="AI529">
        <v>0</v>
      </c>
      <c r="AJ529">
        <v>0</v>
      </c>
      <c r="AK529">
        <v>1</v>
      </c>
      <c r="AL529">
        <v>0</v>
      </c>
      <c r="AM529" s="3">
        <f>SUM(tbl_Data[[#This Row],[Amt_Wines]:[Amt_GoldProds]])</f>
        <v>611</v>
      </c>
      <c r="AN529" s="3">
        <v>589</v>
      </c>
      <c r="AO529">
        <v>0</v>
      </c>
      <c r="AP529" t="str" cm="1">
        <f t="array" ref="AP529">_xlfn.IFS(tbl_Data[[#This Row],[marital_Divorced]]=1,"Divorced",tbl_Data[[#This Row],[marital_Married]]=1,"Married",tbl_Data[[#This Row],[marital_Single]]=1,"Single",tbl_Data[[#This Row],[marital_Together]]=1,"Together",tbl_Data[[#This Row],[marital_Widow]]=1,"Widowed")</f>
        <v>Married</v>
      </c>
      <c r="AQ529" s="3" t="str">
        <f>IF(tbl_Data[[#This Row],[Marital Status]]=tbl_Data[[#Headers],[Single]],tbl_Data[[#This Row],[Amt_Wines]],"")</f>
        <v/>
      </c>
      <c r="AR529" s="3" t="str">
        <f>IF(tbl_Data[[#This Row],[Marital Status]]=tbl_Data[[#Headers],[Together]],tbl_Data[[#This Row],[Amt_Wines]],"")</f>
        <v/>
      </c>
      <c r="AS529" s="3">
        <f>IF(tbl_Data[[#This Row],[Marital Status]]=tbl_Data[[#Headers],[Married]],tbl_Data[[#This Row],[Amt_Wines]],"")</f>
        <v>264</v>
      </c>
      <c r="AT529" s="3" t="str">
        <f>IF(tbl_Data[[#This Row],[Marital Status]]=tbl_Data[[#Headers],[Widow]],tbl_Data[[#This Row],[Amt_Wines]],"")</f>
        <v/>
      </c>
      <c r="AU529" s="3" t="str">
        <f>IF(tbl_Data[[#This Row],[Marital Status]]=tbl_Data[[#Headers],[Divorced]],tbl_Data[[#This Row],[Amt_Wines]],"")</f>
        <v/>
      </c>
    </row>
    <row r="530" spans="1:47" x14ac:dyDescent="0.45">
      <c r="A530" t="s">
        <v>978</v>
      </c>
      <c r="B530" s="3">
        <v>57183</v>
      </c>
      <c r="C530">
        <v>1</v>
      </c>
      <c r="D530">
        <v>1</v>
      </c>
      <c r="E530">
        <f t="shared" si="8"/>
        <v>2</v>
      </c>
      <c r="F530">
        <v>51</v>
      </c>
      <c r="G530" s="3">
        <v>464</v>
      </c>
      <c r="H530" s="3">
        <v>5</v>
      </c>
      <c r="I530" s="3">
        <v>64</v>
      </c>
      <c r="J530" s="3">
        <v>7</v>
      </c>
      <c r="K530" s="3">
        <v>0</v>
      </c>
      <c r="L530" s="3">
        <v>70</v>
      </c>
      <c r="M530">
        <v>8</v>
      </c>
      <c r="N530">
        <v>9</v>
      </c>
      <c r="O530">
        <v>1</v>
      </c>
      <c r="P530">
        <v>7</v>
      </c>
      <c r="Q530">
        <v>8</v>
      </c>
      <c r="R530">
        <v>0</v>
      </c>
      <c r="S530">
        <v>0</v>
      </c>
      <c r="T530">
        <v>0</v>
      </c>
      <c r="U530">
        <v>0</v>
      </c>
      <c r="V530">
        <v>0</v>
      </c>
      <c r="W530">
        <v>0</v>
      </c>
      <c r="X530">
        <v>3</v>
      </c>
      <c r="Y530">
        <v>11</v>
      </c>
      <c r="Z530">
        <v>0</v>
      </c>
      <c r="AA530">
        <v>54</v>
      </c>
      <c r="AB530">
        <v>2626</v>
      </c>
      <c r="AC530">
        <v>0</v>
      </c>
      <c r="AD530">
        <v>1</v>
      </c>
      <c r="AE530">
        <v>0</v>
      </c>
      <c r="AF530">
        <v>0</v>
      </c>
      <c r="AG530">
        <v>0</v>
      </c>
      <c r="AH530">
        <v>0</v>
      </c>
      <c r="AI530">
        <v>0</v>
      </c>
      <c r="AJ530">
        <v>0</v>
      </c>
      <c r="AK530">
        <v>1</v>
      </c>
      <c r="AL530">
        <v>0</v>
      </c>
      <c r="AM530" s="3">
        <f>SUM(tbl_Data[[#This Row],[Amt_Wines]:[Amt_GoldProds]])</f>
        <v>610</v>
      </c>
      <c r="AN530" s="3">
        <v>470</v>
      </c>
      <c r="AO530">
        <v>0</v>
      </c>
      <c r="AP530" t="str" cm="1">
        <f t="array" ref="AP530">_xlfn.IFS(tbl_Data[[#This Row],[marital_Divorced]]=1,"Divorced",tbl_Data[[#This Row],[marital_Married]]=1,"Married",tbl_Data[[#This Row],[marital_Single]]=1,"Single",tbl_Data[[#This Row],[marital_Together]]=1,"Together",tbl_Data[[#This Row],[marital_Widow]]=1,"Widowed")</f>
        <v>Married</v>
      </c>
      <c r="AQ530" s="3" t="str">
        <f>IF(tbl_Data[[#This Row],[Marital Status]]=tbl_Data[[#Headers],[Single]],tbl_Data[[#This Row],[Amt_Wines]],"")</f>
        <v/>
      </c>
      <c r="AR530" s="3" t="str">
        <f>IF(tbl_Data[[#This Row],[Marital Status]]=tbl_Data[[#Headers],[Together]],tbl_Data[[#This Row],[Amt_Wines]],"")</f>
        <v/>
      </c>
      <c r="AS530" s="3">
        <f>IF(tbl_Data[[#This Row],[Marital Status]]=tbl_Data[[#Headers],[Married]],tbl_Data[[#This Row],[Amt_Wines]],"")</f>
        <v>464</v>
      </c>
      <c r="AT530" s="3" t="str">
        <f>IF(tbl_Data[[#This Row],[Marital Status]]=tbl_Data[[#Headers],[Widow]],tbl_Data[[#This Row],[Amt_Wines]],"")</f>
        <v/>
      </c>
      <c r="AU530" s="3" t="str">
        <f>IF(tbl_Data[[#This Row],[Marital Status]]=tbl_Data[[#Headers],[Divorced]],tbl_Data[[#This Row],[Amt_Wines]],"")</f>
        <v/>
      </c>
    </row>
    <row r="531" spans="1:47" x14ac:dyDescent="0.45">
      <c r="A531" t="s">
        <v>980</v>
      </c>
      <c r="B531" s="3">
        <v>61286</v>
      </c>
      <c r="C531">
        <v>0</v>
      </c>
      <c r="D531">
        <v>1</v>
      </c>
      <c r="E531">
        <f t="shared" si="8"/>
        <v>1</v>
      </c>
      <c r="F531">
        <v>34</v>
      </c>
      <c r="G531" s="3">
        <v>356</v>
      </c>
      <c r="H531" s="3">
        <v>0</v>
      </c>
      <c r="I531" s="3">
        <v>107</v>
      </c>
      <c r="J531" s="3">
        <v>19</v>
      </c>
      <c r="K531" s="3">
        <v>9</v>
      </c>
      <c r="L531" s="3">
        <v>117</v>
      </c>
      <c r="M531">
        <v>2</v>
      </c>
      <c r="N531">
        <v>7</v>
      </c>
      <c r="O531">
        <v>1</v>
      </c>
      <c r="P531">
        <v>8</v>
      </c>
      <c r="Q531">
        <v>5</v>
      </c>
      <c r="R531">
        <v>0</v>
      </c>
      <c r="S531">
        <v>0</v>
      </c>
      <c r="T531">
        <v>0</v>
      </c>
      <c r="U531">
        <v>0</v>
      </c>
      <c r="V531">
        <v>0</v>
      </c>
      <c r="W531">
        <v>0</v>
      </c>
      <c r="X531">
        <v>3</v>
      </c>
      <c r="Y531">
        <v>11</v>
      </c>
      <c r="Z531">
        <v>0</v>
      </c>
      <c r="AA531">
        <v>54</v>
      </c>
      <c r="AB531">
        <v>2490</v>
      </c>
      <c r="AC531">
        <v>0</v>
      </c>
      <c r="AD531">
        <v>1</v>
      </c>
      <c r="AE531">
        <v>0</v>
      </c>
      <c r="AF531">
        <v>0</v>
      </c>
      <c r="AG531">
        <v>0</v>
      </c>
      <c r="AH531">
        <v>0</v>
      </c>
      <c r="AI531">
        <v>0</v>
      </c>
      <c r="AJ531">
        <v>1</v>
      </c>
      <c r="AK531">
        <v>0</v>
      </c>
      <c r="AL531">
        <v>0</v>
      </c>
      <c r="AM531" s="3">
        <f>SUM(tbl_Data[[#This Row],[Amt_Wines]:[Amt_GoldProds]])</f>
        <v>608</v>
      </c>
      <c r="AN531" s="3">
        <v>374</v>
      </c>
      <c r="AO531">
        <v>0</v>
      </c>
      <c r="AP531" t="str" cm="1">
        <f t="array" ref="AP531">_xlfn.IFS(tbl_Data[[#This Row],[marital_Divorced]]=1,"Divorced",tbl_Data[[#This Row],[marital_Married]]=1,"Married",tbl_Data[[#This Row],[marital_Single]]=1,"Single",tbl_Data[[#This Row],[marital_Together]]=1,"Together",tbl_Data[[#This Row],[marital_Widow]]=1,"Widowed")</f>
        <v>Married</v>
      </c>
      <c r="AQ531" s="3" t="str">
        <f>IF(tbl_Data[[#This Row],[Marital Status]]=tbl_Data[[#Headers],[Single]],tbl_Data[[#This Row],[Amt_Wines]],"")</f>
        <v/>
      </c>
      <c r="AR531" s="3" t="str">
        <f>IF(tbl_Data[[#This Row],[Marital Status]]=tbl_Data[[#Headers],[Together]],tbl_Data[[#This Row],[Amt_Wines]],"")</f>
        <v/>
      </c>
      <c r="AS531" s="3">
        <f>IF(tbl_Data[[#This Row],[Marital Status]]=tbl_Data[[#Headers],[Married]],tbl_Data[[#This Row],[Amt_Wines]],"")</f>
        <v>356</v>
      </c>
      <c r="AT531" s="3" t="str">
        <f>IF(tbl_Data[[#This Row],[Marital Status]]=tbl_Data[[#Headers],[Widow]],tbl_Data[[#This Row],[Amt_Wines]],"")</f>
        <v/>
      </c>
      <c r="AU531" s="3" t="str">
        <f>IF(tbl_Data[[#This Row],[Marital Status]]=tbl_Data[[#Headers],[Divorced]],tbl_Data[[#This Row],[Amt_Wines]],"")</f>
        <v/>
      </c>
    </row>
    <row r="532" spans="1:47" x14ac:dyDescent="0.45">
      <c r="A532" t="s">
        <v>982</v>
      </c>
      <c r="B532" s="3">
        <v>62710</v>
      </c>
      <c r="C532">
        <v>0</v>
      </c>
      <c r="D532">
        <v>1</v>
      </c>
      <c r="E532">
        <f t="shared" si="8"/>
        <v>1</v>
      </c>
      <c r="F532">
        <v>53</v>
      </c>
      <c r="G532" s="3">
        <v>441</v>
      </c>
      <c r="H532" s="3">
        <v>35</v>
      </c>
      <c r="I532" s="3">
        <v>83</v>
      </c>
      <c r="J532" s="3">
        <v>7</v>
      </c>
      <c r="K532" s="3">
        <v>29</v>
      </c>
      <c r="L532" s="3">
        <v>11</v>
      </c>
      <c r="M532">
        <v>4</v>
      </c>
      <c r="N532">
        <v>4</v>
      </c>
      <c r="O532">
        <v>2</v>
      </c>
      <c r="P532">
        <v>12</v>
      </c>
      <c r="Q532">
        <v>4</v>
      </c>
      <c r="R532">
        <v>0</v>
      </c>
      <c r="S532">
        <v>0</v>
      </c>
      <c r="T532">
        <v>0</v>
      </c>
      <c r="U532">
        <v>0</v>
      </c>
      <c r="V532">
        <v>0</v>
      </c>
      <c r="W532">
        <v>0</v>
      </c>
      <c r="X532">
        <v>3</v>
      </c>
      <c r="Y532">
        <v>11</v>
      </c>
      <c r="Z532">
        <v>0</v>
      </c>
      <c r="AA532">
        <v>48</v>
      </c>
      <c r="AB532">
        <v>2561</v>
      </c>
      <c r="AC532">
        <v>0</v>
      </c>
      <c r="AD532">
        <v>1</v>
      </c>
      <c r="AE532">
        <v>0</v>
      </c>
      <c r="AF532">
        <v>0</v>
      </c>
      <c r="AG532">
        <v>0</v>
      </c>
      <c r="AH532">
        <v>0</v>
      </c>
      <c r="AI532">
        <v>0</v>
      </c>
      <c r="AJ532">
        <v>1</v>
      </c>
      <c r="AK532">
        <v>0</v>
      </c>
      <c r="AL532">
        <v>0</v>
      </c>
      <c r="AM532" s="3">
        <f>SUM(tbl_Data[[#This Row],[Amt_Wines]:[Amt_GoldProds]])</f>
        <v>606</v>
      </c>
      <c r="AN532" s="3">
        <v>584</v>
      </c>
      <c r="AO532">
        <v>0</v>
      </c>
      <c r="AP532" t="str" cm="1">
        <f t="array" ref="AP532">_xlfn.IFS(tbl_Data[[#This Row],[marital_Divorced]]=1,"Divorced",tbl_Data[[#This Row],[marital_Married]]=1,"Married",tbl_Data[[#This Row],[marital_Single]]=1,"Single",tbl_Data[[#This Row],[marital_Together]]=1,"Together",tbl_Data[[#This Row],[marital_Widow]]=1,"Widowed")</f>
        <v>Married</v>
      </c>
      <c r="AQ532" s="3" t="str">
        <f>IF(tbl_Data[[#This Row],[Marital Status]]=tbl_Data[[#Headers],[Single]],tbl_Data[[#This Row],[Amt_Wines]],"")</f>
        <v/>
      </c>
      <c r="AR532" s="3" t="str">
        <f>IF(tbl_Data[[#This Row],[Marital Status]]=tbl_Data[[#Headers],[Together]],tbl_Data[[#This Row],[Amt_Wines]],"")</f>
        <v/>
      </c>
      <c r="AS532" s="3">
        <f>IF(tbl_Data[[#This Row],[Marital Status]]=tbl_Data[[#Headers],[Married]],tbl_Data[[#This Row],[Amt_Wines]],"")</f>
        <v>441</v>
      </c>
      <c r="AT532" s="3" t="str">
        <f>IF(tbl_Data[[#This Row],[Marital Status]]=tbl_Data[[#Headers],[Widow]],tbl_Data[[#This Row],[Amt_Wines]],"")</f>
        <v/>
      </c>
      <c r="AU532" s="3" t="str">
        <f>IF(tbl_Data[[#This Row],[Marital Status]]=tbl_Data[[#Headers],[Divorced]],tbl_Data[[#This Row],[Amt_Wines]],"")</f>
        <v/>
      </c>
    </row>
    <row r="533" spans="1:47" x14ac:dyDescent="0.45">
      <c r="A533" t="s">
        <v>984</v>
      </c>
      <c r="B533" s="3">
        <v>66373</v>
      </c>
      <c r="C533">
        <v>1</v>
      </c>
      <c r="D533">
        <v>1</v>
      </c>
      <c r="E533">
        <f t="shared" si="8"/>
        <v>2</v>
      </c>
      <c r="F533">
        <v>57</v>
      </c>
      <c r="G533" s="3">
        <v>328</v>
      </c>
      <c r="H533" s="3">
        <v>9</v>
      </c>
      <c r="I533" s="3">
        <v>124</v>
      </c>
      <c r="J533" s="3">
        <v>12</v>
      </c>
      <c r="K533" s="3">
        <v>24</v>
      </c>
      <c r="L533" s="3">
        <v>109</v>
      </c>
      <c r="M533">
        <v>7</v>
      </c>
      <c r="N533">
        <v>4</v>
      </c>
      <c r="O533">
        <v>2</v>
      </c>
      <c r="P533">
        <v>10</v>
      </c>
      <c r="Q533">
        <v>3</v>
      </c>
      <c r="R533">
        <v>0</v>
      </c>
      <c r="S533">
        <v>0</v>
      </c>
      <c r="T533">
        <v>0</v>
      </c>
      <c r="U533">
        <v>0</v>
      </c>
      <c r="V533">
        <v>0</v>
      </c>
      <c r="W533">
        <v>0</v>
      </c>
      <c r="X533">
        <v>3</v>
      </c>
      <c r="Y533">
        <v>11</v>
      </c>
      <c r="Z533">
        <v>0</v>
      </c>
      <c r="AA533">
        <v>42</v>
      </c>
      <c r="AB533">
        <v>2541</v>
      </c>
      <c r="AC533">
        <v>0</v>
      </c>
      <c r="AD533">
        <v>1</v>
      </c>
      <c r="AE533">
        <v>0</v>
      </c>
      <c r="AF533">
        <v>0</v>
      </c>
      <c r="AG533">
        <v>0</v>
      </c>
      <c r="AH533">
        <v>0</v>
      </c>
      <c r="AI533">
        <v>0</v>
      </c>
      <c r="AJ533">
        <v>1</v>
      </c>
      <c r="AK533">
        <v>0</v>
      </c>
      <c r="AL533">
        <v>0</v>
      </c>
      <c r="AM533" s="3">
        <f>SUM(tbl_Data[[#This Row],[Amt_Wines]:[Amt_GoldProds]])</f>
        <v>606</v>
      </c>
      <c r="AN533" s="3">
        <v>388</v>
      </c>
      <c r="AO533">
        <v>0</v>
      </c>
      <c r="AP533" t="str" cm="1">
        <f t="array" ref="AP533">_xlfn.IFS(tbl_Data[[#This Row],[marital_Divorced]]=1,"Divorced",tbl_Data[[#This Row],[marital_Married]]=1,"Married",tbl_Data[[#This Row],[marital_Single]]=1,"Single",tbl_Data[[#This Row],[marital_Together]]=1,"Together",tbl_Data[[#This Row],[marital_Widow]]=1,"Widowed")</f>
        <v>Married</v>
      </c>
      <c r="AQ533" s="3" t="str">
        <f>IF(tbl_Data[[#This Row],[Marital Status]]=tbl_Data[[#Headers],[Single]],tbl_Data[[#This Row],[Amt_Wines]],"")</f>
        <v/>
      </c>
      <c r="AR533" s="3" t="str">
        <f>IF(tbl_Data[[#This Row],[Marital Status]]=tbl_Data[[#Headers],[Together]],tbl_Data[[#This Row],[Amt_Wines]],"")</f>
        <v/>
      </c>
      <c r="AS533" s="3">
        <f>IF(tbl_Data[[#This Row],[Marital Status]]=tbl_Data[[#Headers],[Married]],tbl_Data[[#This Row],[Amt_Wines]],"")</f>
        <v>328</v>
      </c>
      <c r="AT533" s="3" t="str">
        <f>IF(tbl_Data[[#This Row],[Marital Status]]=tbl_Data[[#Headers],[Widow]],tbl_Data[[#This Row],[Amt_Wines]],"")</f>
        <v/>
      </c>
      <c r="AU533" s="3" t="str">
        <f>IF(tbl_Data[[#This Row],[Marital Status]]=tbl_Data[[#Headers],[Divorced]],tbl_Data[[#This Row],[Amt_Wines]],"")</f>
        <v/>
      </c>
    </row>
    <row r="534" spans="1:47" x14ac:dyDescent="0.45">
      <c r="A534" t="s">
        <v>992</v>
      </c>
      <c r="B534" s="3">
        <v>61467</v>
      </c>
      <c r="C534">
        <v>0</v>
      </c>
      <c r="D534">
        <v>2</v>
      </c>
      <c r="E534">
        <f t="shared" si="8"/>
        <v>2</v>
      </c>
      <c r="F534">
        <v>69</v>
      </c>
      <c r="G534" s="3">
        <v>410</v>
      </c>
      <c r="H534" s="3">
        <v>16</v>
      </c>
      <c r="I534" s="3">
        <v>114</v>
      </c>
      <c r="J534" s="3">
        <v>0</v>
      </c>
      <c r="K534" s="3">
        <v>5</v>
      </c>
      <c r="L534" s="3">
        <v>49</v>
      </c>
      <c r="M534">
        <v>3</v>
      </c>
      <c r="N534">
        <v>5</v>
      </c>
      <c r="O534">
        <v>2</v>
      </c>
      <c r="P534">
        <v>10</v>
      </c>
      <c r="Q534">
        <v>5</v>
      </c>
      <c r="R534">
        <v>0</v>
      </c>
      <c r="S534">
        <v>0</v>
      </c>
      <c r="T534">
        <v>0</v>
      </c>
      <c r="U534">
        <v>0</v>
      </c>
      <c r="V534">
        <v>0</v>
      </c>
      <c r="W534">
        <v>0</v>
      </c>
      <c r="X534">
        <v>3</v>
      </c>
      <c r="Y534">
        <v>11</v>
      </c>
      <c r="Z534">
        <v>0</v>
      </c>
      <c r="AA534">
        <v>72</v>
      </c>
      <c r="AB534">
        <v>2726</v>
      </c>
      <c r="AC534">
        <v>0</v>
      </c>
      <c r="AD534">
        <v>1</v>
      </c>
      <c r="AE534">
        <v>0</v>
      </c>
      <c r="AF534">
        <v>0</v>
      </c>
      <c r="AG534">
        <v>0</v>
      </c>
      <c r="AH534">
        <v>0</v>
      </c>
      <c r="AI534">
        <v>0</v>
      </c>
      <c r="AJ534">
        <v>0</v>
      </c>
      <c r="AK534">
        <v>0</v>
      </c>
      <c r="AL534">
        <v>1</v>
      </c>
      <c r="AM534" s="3">
        <f>SUM(tbl_Data[[#This Row],[Amt_Wines]:[Amt_GoldProds]])</f>
        <v>594</v>
      </c>
      <c r="AN534" s="3">
        <v>496</v>
      </c>
      <c r="AO534">
        <v>0</v>
      </c>
      <c r="AP534" t="str" cm="1">
        <f t="array" ref="AP534">_xlfn.IFS(tbl_Data[[#This Row],[marital_Divorced]]=1,"Divorced",tbl_Data[[#This Row],[marital_Married]]=1,"Married",tbl_Data[[#This Row],[marital_Single]]=1,"Single",tbl_Data[[#This Row],[marital_Together]]=1,"Together",tbl_Data[[#This Row],[marital_Widow]]=1,"Widowed")</f>
        <v>Married</v>
      </c>
      <c r="AQ534" s="3" t="str">
        <f>IF(tbl_Data[[#This Row],[Marital Status]]=tbl_Data[[#Headers],[Single]],tbl_Data[[#This Row],[Amt_Wines]],"")</f>
        <v/>
      </c>
      <c r="AR534" s="3" t="str">
        <f>IF(tbl_Data[[#This Row],[Marital Status]]=tbl_Data[[#Headers],[Together]],tbl_Data[[#This Row],[Amt_Wines]],"")</f>
        <v/>
      </c>
      <c r="AS534" s="3">
        <f>IF(tbl_Data[[#This Row],[Marital Status]]=tbl_Data[[#Headers],[Married]],tbl_Data[[#This Row],[Amt_Wines]],"")</f>
        <v>410</v>
      </c>
      <c r="AT534" s="3" t="str">
        <f>IF(tbl_Data[[#This Row],[Marital Status]]=tbl_Data[[#Headers],[Widow]],tbl_Data[[#This Row],[Amt_Wines]],"")</f>
        <v/>
      </c>
      <c r="AU534" s="3" t="str">
        <f>IF(tbl_Data[[#This Row],[Marital Status]]=tbl_Data[[#Headers],[Divorced]],tbl_Data[[#This Row],[Amt_Wines]],"")</f>
        <v/>
      </c>
    </row>
    <row r="535" spans="1:47" x14ac:dyDescent="0.45">
      <c r="A535" t="s">
        <v>994</v>
      </c>
      <c r="B535" s="3">
        <v>62972</v>
      </c>
      <c r="C535">
        <v>0</v>
      </c>
      <c r="D535">
        <v>1</v>
      </c>
      <c r="E535">
        <f t="shared" si="8"/>
        <v>1</v>
      </c>
      <c r="F535">
        <v>39</v>
      </c>
      <c r="G535" s="3">
        <v>313</v>
      </c>
      <c r="H535" s="3">
        <v>15</v>
      </c>
      <c r="I535" s="3">
        <v>47</v>
      </c>
      <c r="J535" s="3">
        <v>20</v>
      </c>
      <c r="K535" s="3">
        <v>0</v>
      </c>
      <c r="L535" s="3">
        <v>192</v>
      </c>
      <c r="M535">
        <v>2</v>
      </c>
      <c r="N535">
        <v>7</v>
      </c>
      <c r="O535">
        <v>4</v>
      </c>
      <c r="P535">
        <v>3</v>
      </c>
      <c r="Q535">
        <v>6</v>
      </c>
      <c r="R535">
        <v>0</v>
      </c>
      <c r="S535">
        <v>0</v>
      </c>
      <c r="T535">
        <v>0</v>
      </c>
      <c r="U535">
        <v>0</v>
      </c>
      <c r="V535">
        <v>0</v>
      </c>
      <c r="W535">
        <v>0</v>
      </c>
      <c r="X535">
        <v>3</v>
      </c>
      <c r="Y535">
        <v>11</v>
      </c>
      <c r="Z535">
        <v>1</v>
      </c>
      <c r="AA535">
        <v>65</v>
      </c>
      <c r="AB535">
        <v>2854</v>
      </c>
      <c r="AC535">
        <v>0</v>
      </c>
      <c r="AD535">
        <v>1</v>
      </c>
      <c r="AE535">
        <v>0</v>
      </c>
      <c r="AF535">
        <v>0</v>
      </c>
      <c r="AG535">
        <v>0</v>
      </c>
      <c r="AH535">
        <v>1</v>
      </c>
      <c r="AI535">
        <v>0</v>
      </c>
      <c r="AJ535">
        <v>0</v>
      </c>
      <c r="AK535">
        <v>0</v>
      </c>
      <c r="AL535">
        <v>0</v>
      </c>
      <c r="AM535" s="3">
        <f>SUM(tbl_Data[[#This Row],[Amt_Wines]:[Amt_GoldProds]])</f>
        <v>587</v>
      </c>
      <c r="AN535" s="3">
        <v>203</v>
      </c>
      <c r="AO535">
        <v>0</v>
      </c>
      <c r="AP535" t="str" cm="1">
        <f t="array" ref="AP535">_xlfn.IFS(tbl_Data[[#This Row],[marital_Divorced]]=1,"Divorced",tbl_Data[[#This Row],[marital_Married]]=1,"Married",tbl_Data[[#This Row],[marital_Single]]=1,"Single",tbl_Data[[#This Row],[marital_Together]]=1,"Together",tbl_Data[[#This Row],[marital_Widow]]=1,"Widowed")</f>
        <v>Married</v>
      </c>
      <c r="AQ535" s="3" t="str">
        <f>IF(tbl_Data[[#This Row],[Marital Status]]=tbl_Data[[#Headers],[Single]],tbl_Data[[#This Row],[Amt_Wines]],"")</f>
        <v/>
      </c>
      <c r="AR535" s="3" t="str">
        <f>IF(tbl_Data[[#This Row],[Marital Status]]=tbl_Data[[#Headers],[Together]],tbl_Data[[#This Row],[Amt_Wines]],"")</f>
        <v/>
      </c>
      <c r="AS535" s="3">
        <f>IF(tbl_Data[[#This Row],[Marital Status]]=tbl_Data[[#Headers],[Married]],tbl_Data[[#This Row],[Amt_Wines]],"")</f>
        <v>313</v>
      </c>
      <c r="AT535" s="3" t="str">
        <f>IF(tbl_Data[[#This Row],[Marital Status]]=tbl_Data[[#Headers],[Widow]],tbl_Data[[#This Row],[Amt_Wines]],"")</f>
        <v/>
      </c>
      <c r="AU535" s="3" t="str">
        <f>IF(tbl_Data[[#This Row],[Marital Status]]=tbl_Data[[#Headers],[Divorced]],tbl_Data[[#This Row],[Amt_Wines]],"")</f>
        <v/>
      </c>
    </row>
    <row r="536" spans="1:47" x14ac:dyDescent="0.45">
      <c r="A536" t="s">
        <v>995</v>
      </c>
      <c r="B536" s="3">
        <v>62972</v>
      </c>
      <c r="C536">
        <v>0</v>
      </c>
      <c r="D536">
        <v>1</v>
      </c>
      <c r="E536">
        <f t="shared" si="8"/>
        <v>1</v>
      </c>
      <c r="F536">
        <v>39</v>
      </c>
      <c r="G536" s="3">
        <v>313</v>
      </c>
      <c r="H536" s="3">
        <v>15</v>
      </c>
      <c r="I536" s="3">
        <v>47</v>
      </c>
      <c r="J536" s="3">
        <v>20</v>
      </c>
      <c r="K536" s="3">
        <v>0</v>
      </c>
      <c r="L536" s="3">
        <v>192</v>
      </c>
      <c r="M536">
        <v>2</v>
      </c>
      <c r="N536">
        <v>7</v>
      </c>
      <c r="O536">
        <v>4</v>
      </c>
      <c r="P536">
        <v>3</v>
      </c>
      <c r="Q536">
        <v>6</v>
      </c>
      <c r="R536">
        <v>0</v>
      </c>
      <c r="S536">
        <v>0</v>
      </c>
      <c r="T536">
        <v>0</v>
      </c>
      <c r="U536">
        <v>0</v>
      </c>
      <c r="V536">
        <v>0</v>
      </c>
      <c r="W536">
        <v>0</v>
      </c>
      <c r="X536">
        <v>3</v>
      </c>
      <c r="Y536">
        <v>11</v>
      </c>
      <c r="Z536">
        <v>0</v>
      </c>
      <c r="AA536">
        <v>65</v>
      </c>
      <c r="AB536">
        <v>2854</v>
      </c>
      <c r="AC536">
        <v>0</v>
      </c>
      <c r="AD536">
        <v>1</v>
      </c>
      <c r="AE536">
        <v>0</v>
      </c>
      <c r="AF536">
        <v>0</v>
      </c>
      <c r="AG536">
        <v>0</v>
      </c>
      <c r="AH536">
        <v>1</v>
      </c>
      <c r="AI536">
        <v>0</v>
      </c>
      <c r="AJ536">
        <v>0</v>
      </c>
      <c r="AK536">
        <v>0</v>
      </c>
      <c r="AL536">
        <v>0</v>
      </c>
      <c r="AM536" s="3">
        <f>SUM(tbl_Data[[#This Row],[Amt_Wines]:[Amt_GoldProds]])</f>
        <v>587</v>
      </c>
      <c r="AN536" s="3">
        <v>203</v>
      </c>
      <c r="AO536">
        <v>0</v>
      </c>
      <c r="AP536" t="str" cm="1">
        <f t="array" ref="AP536">_xlfn.IFS(tbl_Data[[#This Row],[marital_Divorced]]=1,"Divorced",tbl_Data[[#This Row],[marital_Married]]=1,"Married",tbl_Data[[#This Row],[marital_Single]]=1,"Single",tbl_Data[[#This Row],[marital_Together]]=1,"Together",tbl_Data[[#This Row],[marital_Widow]]=1,"Widowed")</f>
        <v>Married</v>
      </c>
      <c r="AQ536" s="3" t="str">
        <f>IF(tbl_Data[[#This Row],[Marital Status]]=tbl_Data[[#Headers],[Single]],tbl_Data[[#This Row],[Amt_Wines]],"")</f>
        <v/>
      </c>
      <c r="AR536" s="3" t="str">
        <f>IF(tbl_Data[[#This Row],[Marital Status]]=tbl_Data[[#Headers],[Together]],tbl_Data[[#This Row],[Amt_Wines]],"")</f>
        <v/>
      </c>
      <c r="AS536" s="3">
        <f>IF(tbl_Data[[#This Row],[Marital Status]]=tbl_Data[[#Headers],[Married]],tbl_Data[[#This Row],[Amt_Wines]],"")</f>
        <v>313</v>
      </c>
      <c r="AT536" s="3" t="str">
        <f>IF(tbl_Data[[#This Row],[Marital Status]]=tbl_Data[[#Headers],[Widow]],tbl_Data[[#This Row],[Amt_Wines]],"")</f>
        <v/>
      </c>
      <c r="AU536" s="3" t="str">
        <f>IF(tbl_Data[[#This Row],[Marital Status]]=tbl_Data[[#Headers],[Divorced]],tbl_Data[[#This Row],[Amt_Wines]],"")</f>
        <v/>
      </c>
    </row>
    <row r="537" spans="1:47" x14ac:dyDescent="0.45">
      <c r="A537" t="s">
        <v>996</v>
      </c>
      <c r="B537" s="3">
        <v>50725</v>
      </c>
      <c r="C537">
        <v>0</v>
      </c>
      <c r="D537">
        <v>1</v>
      </c>
      <c r="E537">
        <f t="shared" si="8"/>
        <v>1</v>
      </c>
      <c r="F537">
        <v>45</v>
      </c>
      <c r="G537" s="3">
        <v>443</v>
      </c>
      <c r="H537" s="3">
        <v>10</v>
      </c>
      <c r="I537" s="3">
        <v>75</v>
      </c>
      <c r="J537" s="3">
        <v>0</v>
      </c>
      <c r="K537" s="3">
        <v>10</v>
      </c>
      <c r="L537" s="3">
        <v>48</v>
      </c>
      <c r="M537">
        <v>4</v>
      </c>
      <c r="N537">
        <v>8</v>
      </c>
      <c r="O537">
        <v>1</v>
      </c>
      <c r="P537">
        <v>8</v>
      </c>
      <c r="Q537">
        <v>8</v>
      </c>
      <c r="R537">
        <v>0</v>
      </c>
      <c r="S537">
        <v>0</v>
      </c>
      <c r="T537">
        <v>0</v>
      </c>
      <c r="U537">
        <v>0</v>
      </c>
      <c r="V537">
        <v>0</v>
      </c>
      <c r="W537">
        <v>0</v>
      </c>
      <c r="X537">
        <v>3</v>
      </c>
      <c r="Y537">
        <v>11</v>
      </c>
      <c r="Z537">
        <v>0</v>
      </c>
      <c r="AA537">
        <v>67</v>
      </c>
      <c r="AB537">
        <v>2660</v>
      </c>
      <c r="AC537">
        <v>0</v>
      </c>
      <c r="AD537">
        <v>1</v>
      </c>
      <c r="AE537">
        <v>0</v>
      </c>
      <c r="AF537">
        <v>0</v>
      </c>
      <c r="AG537">
        <v>0</v>
      </c>
      <c r="AH537">
        <v>0</v>
      </c>
      <c r="AI537">
        <v>0</v>
      </c>
      <c r="AJ537">
        <v>1</v>
      </c>
      <c r="AK537">
        <v>0</v>
      </c>
      <c r="AL537">
        <v>0</v>
      </c>
      <c r="AM537" s="3">
        <f>SUM(tbl_Data[[#This Row],[Amt_Wines]:[Amt_GoldProds]])</f>
        <v>586</v>
      </c>
      <c r="AN537" s="3">
        <v>490</v>
      </c>
      <c r="AO537">
        <v>0</v>
      </c>
      <c r="AP537" t="str" cm="1">
        <f t="array" ref="AP537">_xlfn.IFS(tbl_Data[[#This Row],[marital_Divorced]]=1,"Divorced",tbl_Data[[#This Row],[marital_Married]]=1,"Married",tbl_Data[[#This Row],[marital_Single]]=1,"Single",tbl_Data[[#This Row],[marital_Together]]=1,"Together",tbl_Data[[#This Row],[marital_Widow]]=1,"Widowed")</f>
        <v>Married</v>
      </c>
      <c r="AQ537" s="3" t="str">
        <f>IF(tbl_Data[[#This Row],[Marital Status]]=tbl_Data[[#Headers],[Single]],tbl_Data[[#This Row],[Amt_Wines]],"")</f>
        <v/>
      </c>
      <c r="AR537" s="3" t="str">
        <f>IF(tbl_Data[[#This Row],[Marital Status]]=tbl_Data[[#Headers],[Together]],tbl_Data[[#This Row],[Amt_Wines]],"")</f>
        <v/>
      </c>
      <c r="AS537" s="3">
        <f>IF(tbl_Data[[#This Row],[Marital Status]]=tbl_Data[[#Headers],[Married]],tbl_Data[[#This Row],[Amt_Wines]],"")</f>
        <v>443</v>
      </c>
      <c r="AT537" s="3" t="str">
        <f>IF(tbl_Data[[#This Row],[Marital Status]]=tbl_Data[[#Headers],[Widow]],tbl_Data[[#This Row],[Amt_Wines]],"")</f>
        <v/>
      </c>
      <c r="AU537" s="3" t="str">
        <f>IF(tbl_Data[[#This Row],[Marital Status]]=tbl_Data[[#Headers],[Divorced]],tbl_Data[[#This Row],[Amt_Wines]],"")</f>
        <v/>
      </c>
    </row>
    <row r="538" spans="1:47" x14ac:dyDescent="0.45">
      <c r="A538" t="s">
        <v>1001</v>
      </c>
      <c r="B538" s="3">
        <v>36550</v>
      </c>
      <c r="C538">
        <v>1</v>
      </c>
      <c r="D538">
        <v>0</v>
      </c>
      <c r="E538">
        <f t="shared" si="8"/>
        <v>1</v>
      </c>
      <c r="F538">
        <v>74</v>
      </c>
      <c r="G538" s="3">
        <v>47</v>
      </c>
      <c r="H538" s="3">
        <v>90</v>
      </c>
      <c r="I538" s="3">
        <v>94</v>
      </c>
      <c r="J538" s="3">
        <v>123</v>
      </c>
      <c r="K538" s="3">
        <v>103</v>
      </c>
      <c r="L538" s="3">
        <v>120</v>
      </c>
      <c r="M538">
        <v>5</v>
      </c>
      <c r="N538">
        <v>9</v>
      </c>
      <c r="O538">
        <v>1</v>
      </c>
      <c r="P538">
        <v>5</v>
      </c>
      <c r="Q538">
        <v>9</v>
      </c>
      <c r="R538">
        <v>0</v>
      </c>
      <c r="S538">
        <v>0</v>
      </c>
      <c r="T538">
        <v>0</v>
      </c>
      <c r="U538">
        <v>0</v>
      </c>
      <c r="V538">
        <v>0</v>
      </c>
      <c r="W538">
        <v>0</v>
      </c>
      <c r="X538">
        <v>3</v>
      </c>
      <c r="Y538">
        <v>11</v>
      </c>
      <c r="Z538">
        <v>0</v>
      </c>
      <c r="AA538">
        <v>42</v>
      </c>
      <c r="AB538">
        <v>2654</v>
      </c>
      <c r="AC538">
        <v>0</v>
      </c>
      <c r="AD538">
        <v>1</v>
      </c>
      <c r="AE538">
        <v>0</v>
      </c>
      <c r="AF538">
        <v>0</v>
      </c>
      <c r="AG538">
        <v>0</v>
      </c>
      <c r="AH538">
        <v>1</v>
      </c>
      <c r="AI538">
        <v>0</v>
      </c>
      <c r="AJ538">
        <v>0</v>
      </c>
      <c r="AK538">
        <v>0</v>
      </c>
      <c r="AL538">
        <v>0</v>
      </c>
      <c r="AM538" s="3">
        <f>SUM(tbl_Data[[#This Row],[Amt_Wines]:[Amt_GoldProds]])</f>
        <v>577</v>
      </c>
      <c r="AN538" s="3">
        <v>337</v>
      </c>
      <c r="AO538">
        <v>0</v>
      </c>
      <c r="AP538" t="str" cm="1">
        <f t="array" ref="AP538">_xlfn.IFS(tbl_Data[[#This Row],[marital_Divorced]]=1,"Divorced",tbl_Data[[#This Row],[marital_Married]]=1,"Married",tbl_Data[[#This Row],[marital_Single]]=1,"Single",tbl_Data[[#This Row],[marital_Together]]=1,"Together",tbl_Data[[#This Row],[marital_Widow]]=1,"Widowed")</f>
        <v>Married</v>
      </c>
      <c r="AQ538" s="3" t="str">
        <f>IF(tbl_Data[[#This Row],[Marital Status]]=tbl_Data[[#Headers],[Single]],tbl_Data[[#This Row],[Amt_Wines]],"")</f>
        <v/>
      </c>
      <c r="AR538" s="3" t="str">
        <f>IF(tbl_Data[[#This Row],[Marital Status]]=tbl_Data[[#Headers],[Together]],tbl_Data[[#This Row],[Amt_Wines]],"")</f>
        <v/>
      </c>
      <c r="AS538" s="3">
        <f>IF(tbl_Data[[#This Row],[Marital Status]]=tbl_Data[[#Headers],[Married]],tbl_Data[[#This Row],[Amt_Wines]],"")</f>
        <v>47</v>
      </c>
      <c r="AT538" s="3" t="str">
        <f>IF(tbl_Data[[#This Row],[Marital Status]]=tbl_Data[[#Headers],[Widow]],tbl_Data[[#This Row],[Amt_Wines]],"")</f>
        <v/>
      </c>
      <c r="AU538" s="3" t="str">
        <f>IF(tbl_Data[[#This Row],[Marital Status]]=tbl_Data[[#Headers],[Divorced]],tbl_Data[[#This Row],[Amt_Wines]],"")</f>
        <v/>
      </c>
    </row>
    <row r="539" spans="1:47" x14ac:dyDescent="0.45">
      <c r="A539" t="s">
        <v>1002</v>
      </c>
      <c r="B539" s="3">
        <v>32632</v>
      </c>
      <c r="C539">
        <v>0</v>
      </c>
      <c r="D539">
        <v>0</v>
      </c>
      <c r="E539">
        <f t="shared" si="8"/>
        <v>0</v>
      </c>
      <c r="F539">
        <v>32</v>
      </c>
      <c r="G539" s="3">
        <v>63</v>
      </c>
      <c r="H539" s="3">
        <v>151</v>
      </c>
      <c r="I539" s="3">
        <v>137</v>
      </c>
      <c r="J539" s="3">
        <v>153</v>
      </c>
      <c r="K539" s="3">
        <v>19</v>
      </c>
      <c r="L539" s="3">
        <v>53</v>
      </c>
      <c r="M539">
        <v>2</v>
      </c>
      <c r="N539">
        <v>4</v>
      </c>
      <c r="O539">
        <v>4</v>
      </c>
      <c r="P539">
        <v>8</v>
      </c>
      <c r="Q539">
        <v>5</v>
      </c>
      <c r="R539">
        <v>0</v>
      </c>
      <c r="S539">
        <v>0</v>
      </c>
      <c r="T539">
        <v>0</v>
      </c>
      <c r="U539">
        <v>0</v>
      </c>
      <c r="V539">
        <v>0</v>
      </c>
      <c r="W539">
        <v>0</v>
      </c>
      <c r="X539">
        <v>3</v>
      </c>
      <c r="Y539">
        <v>11</v>
      </c>
      <c r="Z539">
        <v>0</v>
      </c>
      <c r="AA539">
        <v>57</v>
      </c>
      <c r="AB539">
        <v>2855</v>
      </c>
      <c r="AC539">
        <v>0</v>
      </c>
      <c r="AD539">
        <v>1</v>
      </c>
      <c r="AE539">
        <v>0</v>
      </c>
      <c r="AF539">
        <v>0</v>
      </c>
      <c r="AG539">
        <v>0</v>
      </c>
      <c r="AH539">
        <v>1</v>
      </c>
      <c r="AI539">
        <v>0</v>
      </c>
      <c r="AJ539">
        <v>0</v>
      </c>
      <c r="AK539">
        <v>0</v>
      </c>
      <c r="AL539">
        <v>0</v>
      </c>
      <c r="AM539" s="3">
        <f>SUM(tbl_Data[[#This Row],[Amt_Wines]:[Amt_GoldProds]])</f>
        <v>576</v>
      </c>
      <c r="AN539" s="3">
        <v>470</v>
      </c>
      <c r="AO539">
        <v>0</v>
      </c>
      <c r="AP539" t="str" cm="1">
        <f t="array" ref="AP539">_xlfn.IFS(tbl_Data[[#This Row],[marital_Divorced]]=1,"Divorced",tbl_Data[[#This Row],[marital_Married]]=1,"Married",tbl_Data[[#This Row],[marital_Single]]=1,"Single",tbl_Data[[#This Row],[marital_Together]]=1,"Together",tbl_Data[[#This Row],[marital_Widow]]=1,"Widowed")</f>
        <v>Married</v>
      </c>
      <c r="AQ539" s="3" t="str">
        <f>IF(tbl_Data[[#This Row],[Marital Status]]=tbl_Data[[#Headers],[Single]],tbl_Data[[#This Row],[Amt_Wines]],"")</f>
        <v/>
      </c>
      <c r="AR539" s="3" t="str">
        <f>IF(tbl_Data[[#This Row],[Marital Status]]=tbl_Data[[#Headers],[Together]],tbl_Data[[#This Row],[Amt_Wines]],"")</f>
        <v/>
      </c>
      <c r="AS539" s="3">
        <f>IF(tbl_Data[[#This Row],[Marital Status]]=tbl_Data[[#Headers],[Married]],tbl_Data[[#This Row],[Amt_Wines]],"")</f>
        <v>63</v>
      </c>
      <c r="AT539" s="3" t="str">
        <f>IF(tbl_Data[[#This Row],[Marital Status]]=tbl_Data[[#Headers],[Widow]],tbl_Data[[#This Row],[Amt_Wines]],"")</f>
        <v/>
      </c>
      <c r="AU539" s="3" t="str">
        <f>IF(tbl_Data[[#This Row],[Marital Status]]=tbl_Data[[#Headers],[Divorced]],tbl_Data[[#This Row],[Amt_Wines]],"")</f>
        <v/>
      </c>
    </row>
    <row r="540" spans="1:47" x14ac:dyDescent="0.45">
      <c r="A540" t="s">
        <v>1005</v>
      </c>
      <c r="B540" s="3">
        <v>52914</v>
      </c>
      <c r="C540">
        <v>0</v>
      </c>
      <c r="D540">
        <v>1</v>
      </c>
      <c r="E540">
        <f t="shared" si="8"/>
        <v>1</v>
      </c>
      <c r="F540">
        <v>32</v>
      </c>
      <c r="G540" s="3">
        <v>254</v>
      </c>
      <c r="H540" s="3">
        <v>10</v>
      </c>
      <c r="I540" s="3">
        <v>44</v>
      </c>
      <c r="J540" s="3">
        <v>30</v>
      </c>
      <c r="K540" s="3">
        <v>10</v>
      </c>
      <c r="L540" s="3">
        <v>227</v>
      </c>
      <c r="M540">
        <v>2</v>
      </c>
      <c r="N540">
        <v>7</v>
      </c>
      <c r="O540">
        <v>3</v>
      </c>
      <c r="P540">
        <v>3</v>
      </c>
      <c r="Q540">
        <v>7</v>
      </c>
      <c r="R540">
        <v>1</v>
      </c>
      <c r="S540">
        <v>0</v>
      </c>
      <c r="T540">
        <v>0</v>
      </c>
      <c r="U540">
        <v>0</v>
      </c>
      <c r="V540">
        <v>0</v>
      </c>
      <c r="W540">
        <v>0</v>
      </c>
      <c r="X540">
        <v>3</v>
      </c>
      <c r="Y540">
        <v>11</v>
      </c>
      <c r="Z540">
        <v>0</v>
      </c>
      <c r="AA540">
        <v>49</v>
      </c>
      <c r="AB540">
        <v>2697</v>
      </c>
      <c r="AC540">
        <v>0</v>
      </c>
      <c r="AD540">
        <v>1</v>
      </c>
      <c r="AE540">
        <v>0</v>
      </c>
      <c r="AF540">
        <v>0</v>
      </c>
      <c r="AG540">
        <v>0</v>
      </c>
      <c r="AH540">
        <v>0</v>
      </c>
      <c r="AI540">
        <v>0</v>
      </c>
      <c r="AJ540">
        <v>1</v>
      </c>
      <c r="AK540">
        <v>0</v>
      </c>
      <c r="AL540">
        <v>0</v>
      </c>
      <c r="AM540" s="3">
        <f>SUM(tbl_Data[[#This Row],[Amt_Wines]:[Amt_GoldProds]])</f>
        <v>575</v>
      </c>
      <c r="AN540" s="3">
        <v>121</v>
      </c>
      <c r="AO540">
        <v>1</v>
      </c>
      <c r="AP540" t="str" cm="1">
        <f t="array" ref="AP540">_xlfn.IFS(tbl_Data[[#This Row],[marital_Divorced]]=1,"Divorced",tbl_Data[[#This Row],[marital_Married]]=1,"Married",tbl_Data[[#This Row],[marital_Single]]=1,"Single",tbl_Data[[#This Row],[marital_Together]]=1,"Together",tbl_Data[[#This Row],[marital_Widow]]=1,"Widowed")</f>
        <v>Married</v>
      </c>
      <c r="AQ540" s="3" t="str">
        <f>IF(tbl_Data[[#This Row],[Marital Status]]=tbl_Data[[#Headers],[Single]],tbl_Data[[#This Row],[Amt_Wines]],"")</f>
        <v/>
      </c>
      <c r="AR540" s="3" t="str">
        <f>IF(tbl_Data[[#This Row],[Marital Status]]=tbl_Data[[#Headers],[Together]],tbl_Data[[#This Row],[Amt_Wines]],"")</f>
        <v/>
      </c>
      <c r="AS540" s="3">
        <f>IF(tbl_Data[[#This Row],[Marital Status]]=tbl_Data[[#Headers],[Married]],tbl_Data[[#This Row],[Amt_Wines]],"")</f>
        <v>254</v>
      </c>
      <c r="AT540" s="3" t="str">
        <f>IF(tbl_Data[[#This Row],[Marital Status]]=tbl_Data[[#Headers],[Widow]],tbl_Data[[#This Row],[Amt_Wines]],"")</f>
        <v/>
      </c>
      <c r="AU540" s="3" t="str">
        <f>IF(tbl_Data[[#This Row],[Marital Status]]=tbl_Data[[#Headers],[Divorced]],tbl_Data[[#This Row],[Amt_Wines]],"")</f>
        <v/>
      </c>
    </row>
    <row r="541" spans="1:47" x14ac:dyDescent="0.45">
      <c r="A541" t="s">
        <v>1007</v>
      </c>
      <c r="B541" s="3">
        <v>61872</v>
      </c>
      <c r="C541">
        <v>0</v>
      </c>
      <c r="D541">
        <v>1</v>
      </c>
      <c r="E541">
        <f t="shared" si="8"/>
        <v>1</v>
      </c>
      <c r="F541">
        <v>81</v>
      </c>
      <c r="G541" s="3">
        <v>330</v>
      </c>
      <c r="H541" s="3">
        <v>5</v>
      </c>
      <c r="I541" s="3">
        <v>159</v>
      </c>
      <c r="J541" s="3">
        <v>36</v>
      </c>
      <c r="K541" s="3">
        <v>27</v>
      </c>
      <c r="L541" s="3">
        <v>16</v>
      </c>
      <c r="M541">
        <v>4</v>
      </c>
      <c r="N541">
        <v>4</v>
      </c>
      <c r="O541">
        <v>4</v>
      </c>
      <c r="P541">
        <v>9</v>
      </c>
      <c r="Q541">
        <v>4</v>
      </c>
      <c r="R541">
        <v>0</v>
      </c>
      <c r="S541">
        <v>0</v>
      </c>
      <c r="T541">
        <v>0</v>
      </c>
      <c r="U541">
        <v>0</v>
      </c>
      <c r="V541">
        <v>0</v>
      </c>
      <c r="W541">
        <v>0</v>
      </c>
      <c r="X541">
        <v>3</v>
      </c>
      <c r="Y541">
        <v>11</v>
      </c>
      <c r="Z541">
        <v>0</v>
      </c>
      <c r="AA541">
        <v>50</v>
      </c>
      <c r="AB541">
        <v>2357</v>
      </c>
      <c r="AC541">
        <v>0</v>
      </c>
      <c r="AD541">
        <v>1</v>
      </c>
      <c r="AE541">
        <v>0</v>
      </c>
      <c r="AF541">
        <v>0</v>
      </c>
      <c r="AG541">
        <v>0</v>
      </c>
      <c r="AH541">
        <v>0</v>
      </c>
      <c r="AI541">
        <v>0</v>
      </c>
      <c r="AJ541">
        <v>0</v>
      </c>
      <c r="AK541">
        <v>1</v>
      </c>
      <c r="AL541">
        <v>0</v>
      </c>
      <c r="AM541" s="3">
        <f>SUM(tbl_Data[[#This Row],[Amt_Wines]:[Amt_GoldProds]])</f>
        <v>573</v>
      </c>
      <c r="AN541" s="3">
        <v>541</v>
      </c>
      <c r="AO541">
        <v>0</v>
      </c>
      <c r="AP541" t="str" cm="1">
        <f t="array" ref="AP541">_xlfn.IFS(tbl_Data[[#This Row],[marital_Divorced]]=1,"Divorced",tbl_Data[[#This Row],[marital_Married]]=1,"Married",tbl_Data[[#This Row],[marital_Single]]=1,"Single",tbl_Data[[#This Row],[marital_Together]]=1,"Together",tbl_Data[[#This Row],[marital_Widow]]=1,"Widowed")</f>
        <v>Married</v>
      </c>
      <c r="AQ541" s="3" t="str">
        <f>IF(tbl_Data[[#This Row],[Marital Status]]=tbl_Data[[#Headers],[Single]],tbl_Data[[#This Row],[Amt_Wines]],"")</f>
        <v/>
      </c>
      <c r="AR541" s="3" t="str">
        <f>IF(tbl_Data[[#This Row],[Marital Status]]=tbl_Data[[#Headers],[Together]],tbl_Data[[#This Row],[Amt_Wines]],"")</f>
        <v/>
      </c>
      <c r="AS541" s="3">
        <f>IF(tbl_Data[[#This Row],[Marital Status]]=tbl_Data[[#Headers],[Married]],tbl_Data[[#This Row],[Amt_Wines]],"")</f>
        <v>330</v>
      </c>
      <c r="AT541" s="3" t="str">
        <f>IF(tbl_Data[[#This Row],[Marital Status]]=tbl_Data[[#Headers],[Widow]],tbl_Data[[#This Row],[Amt_Wines]],"")</f>
        <v/>
      </c>
      <c r="AU541" s="3" t="str">
        <f>IF(tbl_Data[[#This Row],[Marital Status]]=tbl_Data[[#Headers],[Divorced]],tbl_Data[[#This Row],[Amt_Wines]],"")</f>
        <v/>
      </c>
    </row>
    <row r="542" spans="1:47" x14ac:dyDescent="0.45">
      <c r="A542" t="s">
        <v>1014</v>
      </c>
      <c r="B542" s="3">
        <v>65463</v>
      </c>
      <c r="C542">
        <v>1</v>
      </c>
      <c r="D542">
        <v>0</v>
      </c>
      <c r="E542">
        <f t="shared" si="8"/>
        <v>1</v>
      </c>
      <c r="F542">
        <v>17</v>
      </c>
      <c r="G542" s="3">
        <v>391</v>
      </c>
      <c r="H542" s="3">
        <v>32</v>
      </c>
      <c r="I542" s="3">
        <v>70</v>
      </c>
      <c r="J542" s="3">
        <v>21</v>
      </c>
      <c r="K542" s="3">
        <v>32</v>
      </c>
      <c r="L542" s="3">
        <v>16</v>
      </c>
      <c r="M542">
        <v>2</v>
      </c>
      <c r="N542">
        <v>6</v>
      </c>
      <c r="O542">
        <v>2</v>
      </c>
      <c r="P542">
        <v>9</v>
      </c>
      <c r="Q542">
        <v>5</v>
      </c>
      <c r="R542">
        <v>0</v>
      </c>
      <c r="S542">
        <v>1</v>
      </c>
      <c r="T542">
        <v>0</v>
      </c>
      <c r="U542">
        <v>0</v>
      </c>
      <c r="V542">
        <v>0</v>
      </c>
      <c r="W542">
        <v>0</v>
      </c>
      <c r="X542">
        <v>3</v>
      </c>
      <c r="Y542">
        <v>11</v>
      </c>
      <c r="Z542">
        <v>0</v>
      </c>
      <c r="AA542">
        <v>46</v>
      </c>
      <c r="AB542">
        <v>2309</v>
      </c>
      <c r="AC542">
        <v>0</v>
      </c>
      <c r="AD542">
        <v>1</v>
      </c>
      <c r="AE542">
        <v>0</v>
      </c>
      <c r="AF542">
        <v>0</v>
      </c>
      <c r="AG542">
        <v>0</v>
      </c>
      <c r="AH542">
        <v>1</v>
      </c>
      <c r="AI542">
        <v>0</v>
      </c>
      <c r="AJ542">
        <v>0</v>
      </c>
      <c r="AK542">
        <v>0</v>
      </c>
      <c r="AL542">
        <v>0</v>
      </c>
      <c r="AM542" s="3">
        <f>SUM(tbl_Data[[#This Row],[Amt_Wines]:[Amt_GoldProds]])</f>
        <v>562</v>
      </c>
      <c r="AN542" s="3">
        <v>530</v>
      </c>
      <c r="AO542">
        <v>1</v>
      </c>
      <c r="AP542" t="str" cm="1">
        <f t="array" ref="AP542">_xlfn.IFS(tbl_Data[[#This Row],[marital_Divorced]]=1,"Divorced",tbl_Data[[#This Row],[marital_Married]]=1,"Married",tbl_Data[[#This Row],[marital_Single]]=1,"Single",tbl_Data[[#This Row],[marital_Together]]=1,"Together",tbl_Data[[#This Row],[marital_Widow]]=1,"Widowed")</f>
        <v>Married</v>
      </c>
      <c r="AQ542" s="3" t="str">
        <f>IF(tbl_Data[[#This Row],[Marital Status]]=tbl_Data[[#Headers],[Single]],tbl_Data[[#This Row],[Amt_Wines]],"")</f>
        <v/>
      </c>
      <c r="AR542" s="3" t="str">
        <f>IF(tbl_Data[[#This Row],[Marital Status]]=tbl_Data[[#Headers],[Together]],tbl_Data[[#This Row],[Amt_Wines]],"")</f>
        <v/>
      </c>
      <c r="AS542" s="3">
        <f>IF(tbl_Data[[#This Row],[Marital Status]]=tbl_Data[[#Headers],[Married]],tbl_Data[[#This Row],[Amt_Wines]],"")</f>
        <v>391</v>
      </c>
      <c r="AT542" s="3" t="str">
        <f>IF(tbl_Data[[#This Row],[Marital Status]]=tbl_Data[[#Headers],[Widow]],tbl_Data[[#This Row],[Amt_Wines]],"")</f>
        <v/>
      </c>
      <c r="AU542" s="3" t="str">
        <f>IF(tbl_Data[[#This Row],[Marital Status]]=tbl_Data[[#Headers],[Divorced]],tbl_Data[[#This Row],[Amt_Wines]],"")</f>
        <v/>
      </c>
    </row>
    <row r="543" spans="1:47" x14ac:dyDescent="0.45">
      <c r="A543" t="s">
        <v>1015</v>
      </c>
      <c r="B543" s="3">
        <v>53843</v>
      </c>
      <c r="C543">
        <v>0</v>
      </c>
      <c r="D543">
        <v>1</v>
      </c>
      <c r="E543">
        <f t="shared" si="8"/>
        <v>1</v>
      </c>
      <c r="F543">
        <v>64</v>
      </c>
      <c r="G543" s="3">
        <v>378</v>
      </c>
      <c r="H543" s="3">
        <v>0</v>
      </c>
      <c r="I543" s="3">
        <v>88</v>
      </c>
      <c r="J543" s="3">
        <v>19</v>
      </c>
      <c r="K543" s="3">
        <v>4</v>
      </c>
      <c r="L543" s="3">
        <v>73</v>
      </c>
      <c r="M543">
        <v>4</v>
      </c>
      <c r="N543">
        <v>8</v>
      </c>
      <c r="O543">
        <v>5</v>
      </c>
      <c r="P543">
        <v>3</v>
      </c>
      <c r="Q543">
        <v>7</v>
      </c>
      <c r="R543">
        <v>0</v>
      </c>
      <c r="S543">
        <v>0</v>
      </c>
      <c r="T543">
        <v>0</v>
      </c>
      <c r="U543">
        <v>0</v>
      </c>
      <c r="V543">
        <v>0</v>
      </c>
      <c r="W543">
        <v>0</v>
      </c>
      <c r="X543">
        <v>3</v>
      </c>
      <c r="Y543">
        <v>11</v>
      </c>
      <c r="Z543">
        <v>0</v>
      </c>
      <c r="AA543">
        <v>55</v>
      </c>
      <c r="AB543">
        <v>2526</v>
      </c>
      <c r="AC543">
        <v>0</v>
      </c>
      <c r="AD543">
        <v>1</v>
      </c>
      <c r="AE543">
        <v>0</v>
      </c>
      <c r="AF543">
        <v>0</v>
      </c>
      <c r="AG543">
        <v>0</v>
      </c>
      <c r="AH543">
        <v>0</v>
      </c>
      <c r="AI543">
        <v>0</v>
      </c>
      <c r="AJ543">
        <v>0</v>
      </c>
      <c r="AK543">
        <v>1</v>
      </c>
      <c r="AL543">
        <v>0</v>
      </c>
      <c r="AM543" s="3">
        <f>SUM(tbl_Data[[#This Row],[Amt_Wines]:[Amt_GoldProds]])</f>
        <v>562</v>
      </c>
      <c r="AN543" s="3">
        <v>416</v>
      </c>
      <c r="AO543">
        <v>0</v>
      </c>
      <c r="AP543" t="str" cm="1">
        <f t="array" ref="AP543">_xlfn.IFS(tbl_Data[[#This Row],[marital_Divorced]]=1,"Divorced",tbl_Data[[#This Row],[marital_Married]]=1,"Married",tbl_Data[[#This Row],[marital_Single]]=1,"Single",tbl_Data[[#This Row],[marital_Together]]=1,"Together",tbl_Data[[#This Row],[marital_Widow]]=1,"Widowed")</f>
        <v>Married</v>
      </c>
      <c r="AQ543" s="3" t="str">
        <f>IF(tbl_Data[[#This Row],[Marital Status]]=tbl_Data[[#Headers],[Single]],tbl_Data[[#This Row],[Amt_Wines]],"")</f>
        <v/>
      </c>
      <c r="AR543" s="3" t="str">
        <f>IF(tbl_Data[[#This Row],[Marital Status]]=tbl_Data[[#Headers],[Together]],tbl_Data[[#This Row],[Amt_Wines]],"")</f>
        <v/>
      </c>
      <c r="AS543" s="3">
        <f>IF(tbl_Data[[#This Row],[Marital Status]]=tbl_Data[[#Headers],[Married]],tbl_Data[[#This Row],[Amt_Wines]],"")</f>
        <v>378</v>
      </c>
      <c r="AT543" s="3" t="str">
        <f>IF(tbl_Data[[#This Row],[Marital Status]]=tbl_Data[[#Headers],[Widow]],tbl_Data[[#This Row],[Amt_Wines]],"")</f>
        <v/>
      </c>
      <c r="AU543" s="3" t="str">
        <f>IF(tbl_Data[[#This Row],[Marital Status]]=tbl_Data[[#Headers],[Divorced]],tbl_Data[[#This Row],[Amt_Wines]],"")</f>
        <v/>
      </c>
    </row>
    <row r="544" spans="1:47" x14ac:dyDescent="0.45">
      <c r="A544" t="s">
        <v>1016</v>
      </c>
      <c r="B544" s="3">
        <v>56939</v>
      </c>
      <c r="C544">
        <v>0</v>
      </c>
      <c r="D544">
        <v>1</v>
      </c>
      <c r="E544">
        <f t="shared" si="8"/>
        <v>1</v>
      </c>
      <c r="F544">
        <v>19</v>
      </c>
      <c r="G544" s="3">
        <v>256</v>
      </c>
      <c r="H544" s="3">
        <v>34</v>
      </c>
      <c r="I544" s="3">
        <v>103</v>
      </c>
      <c r="J544" s="3">
        <v>90</v>
      </c>
      <c r="K544" s="3">
        <v>29</v>
      </c>
      <c r="L544" s="3">
        <v>49</v>
      </c>
      <c r="M544">
        <v>2</v>
      </c>
      <c r="N544">
        <v>3</v>
      </c>
      <c r="O544">
        <v>3</v>
      </c>
      <c r="P544">
        <v>10</v>
      </c>
      <c r="Q544">
        <v>3</v>
      </c>
      <c r="R544">
        <v>0</v>
      </c>
      <c r="S544">
        <v>0</v>
      </c>
      <c r="T544">
        <v>0</v>
      </c>
      <c r="U544">
        <v>0</v>
      </c>
      <c r="V544">
        <v>0</v>
      </c>
      <c r="W544">
        <v>0</v>
      </c>
      <c r="X544">
        <v>3</v>
      </c>
      <c r="Y544">
        <v>11</v>
      </c>
      <c r="Z544">
        <v>0</v>
      </c>
      <c r="AA544">
        <v>44</v>
      </c>
      <c r="AB544">
        <v>2443</v>
      </c>
      <c r="AC544">
        <v>0</v>
      </c>
      <c r="AD544">
        <v>1</v>
      </c>
      <c r="AE544">
        <v>0</v>
      </c>
      <c r="AF544">
        <v>0</v>
      </c>
      <c r="AG544">
        <v>0</v>
      </c>
      <c r="AH544">
        <v>0</v>
      </c>
      <c r="AI544">
        <v>0</v>
      </c>
      <c r="AJ544">
        <v>1</v>
      </c>
      <c r="AK544">
        <v>0</v>
      </c>
      <c r="AL544">
        <v>0</v>
      </c>
      <c r="AM544" s="3">
        <f>SUM(tbl_Data[[#This Row],[Amt_Wines]:[Amt_GoldProds]])</f>
        <v>561</v>
      </c>
      <c r="AN544" s="3">
        <v>463</v>
      </c>
      <c r="AO544">
        <v>0</v>
      </c>
      <c r="AP544" t="str" cm="1">
        <f t="array" ref="AP544">_xlfn.IFS(tbl_Data[[#This Row],[marital_Divorced]]=1,"Divorced",tbl_Data[[#This Row],[marital_Married]]=1,"Married",tbl_Data[[#This Row],[marital_Single]]=1,"Single",tbl_Data[[#This Row],[marital_Together]]=1,"Together",tbl_Data[[#This Row],[marital_Widow]]=1,"Widowed")</f>
        <v>Married</v>
      </c>
      <c r="AQ544" s="3" t="str">
        <f>IF(tbl_Data[[#This Row],[Marital Status]]=tbl_Data[[#Headers],[Single]],tbl_Data[[#This Row],[Amt_Wines]],"")</f>
        <v/>
      </c>
      <c r="AR544" s="3" t="str">
        <f>IF(tbl_Data[[#This Row],[Marital Status]]=tbl_Data[[#Headers],[Together]],tbl_Data[[#This Row],[Amt_Wines]],"")</f>
        <v/>
      </c>
      <c r="AS544" s="3">
        <f>IF(tbl_Data[[#This Row],[Marital Status]]=tbl_Data[[#Headers],[Married]],tbl_Data[[#This Row],[Amt_Wines]],"")</f>
        <v>256</v>
      </c>
      <c r="AT544" s="3" t="str">
        <f>IF(tbl_Data[[#This Row],[Marital Status]]=tbl_Data[[#Headers],[Widow]],tbl_Data[[#This Row],[Amt_Wines]],"")</f>
        <v/>
      </c>
      <c r="AU544" s="3" t="str">
        <f>IF(tbl_Data[[#This Row],[Marital Status]]=tbl_Data[[#Headers],[Divorced]],tbl_Data[[#This Row],[Amt_Wines]],"")</f>
        <v/>
      </c>
    </row>
    <row r="545" spans="1:47" x14ac:dyDescent="0.45">
      <c r="A545" t="s">
        <v>1019</v>
      </c>
      <c r="B545" s="3">
        <v>86836</v>
      </c>
      <c r="C545">
        <v>0</v>
      </c>
      <c r="D545">
        <v>0</v>
      </c>
      <c r="E545">
        <f t="shared" si="8"/>
        <v>0</v>
      </c>
      <c r="F545">
        <v>7</v>
      </c>
      <c r="G545" s="3">
        <v>179</v>
      </c>
      <c r="H545" s="3">
        <v>21</v>
      </c>
      <c r="I545" s="3">
        <v>273</v>
      </c>
      <c r="J545" s="3">
        <v>0</v>
      </c>
      <c r="K545" s="3">
        <v>21</v>
      </c>
      <c r="L545" s="3">
        <v>63</v>
      </c>
      <c r="M545">
        <v>1</v>
      </c>
      <c r="N545">
        <v>6</v>
      </c>
      <c r="O545">
        <v>10</v>
      </c>
      <c r="P545">
        <v>6</v>
      </c>
      <c r="Q545">
        <v>5</v>
      </c>
      <c r="R545">
        <v>1</v>
      </c>
      <c r="S545">
        <v>0</v>
      </c>
      <c r="T545">
        <v>1</v>
      </c>
      <c r="U545">
        <v>1</v>
      </c>
      <c r="V545">
        <v>0</v>
      </c>
      <c r="W545">
        <v>0</v>
      </c>
      <c r="X545">
        <v>3</v>
      </c>
      <c r="Y545">
        <v>11</v>
      </c>
      <c r="Z545">
        <v>1</v>
      </c>
      <c r="AA545">
        <v>45</v>
      </c>
      <c r="AB545">
        <v>2814</v>
      </c>
      <c r="AC545">
        <v>0</v>
      </c>
      <c r="AD545">
        <v>1</v>
      </c>
      <c r="AE545">
        <v>0</v>
      </c>
      <c r="AF545">
        <v>0</v>
      </c>
      <c r="AG545">
        <v>0</v>
      </c>
      <c r="AH545">
        <v>0</v>
      </c>
      <c r="AI545">
        <v>0</v>
      </c>
      <c r="AJ545">
        <v>0</v>
      </c>
      <c r="AK545">
        <v>0</v>
      </c>
      <c r="AL545">
        <v>1</v>
      </c>
      <c r="AM545" s="3">
        <f>SUM(tbl_Data[[#This Row],[Amt_Wines]:[Amt_GoldProds]])</f>
        <v>557</v>
      </c>
      <c r="AN545" s="3">
        <v>431</v>
      </c>
      <c r="AO545">
        <v>3</v>
      </c>
      <c r="AP545" t="str" cm="1">
        <f t="array" ref="AP545">_xlfn.IFS(tbl_Data[[#This Row],[marital_Divorced]]=1,"Divorced",tbl_Data[[#This Row],[marital_Married]]=1,"Married",tbl_Data[[#This Row],[marital_Single]]=1,"Single",tbl_Data[[#This Row],[marital_Together]]=1,"Together",tbl_Data[[#This Row],[marital_Widow]]=1,"Widowed")</f>
        <v>Married</v>
      </c>
      <c r="AQ545" s="3" t="str">
        <f>IF(tbl_Data[[#This Row],[Marital Status]]=tbl_Data[[#Headers],[Single]],tbl_Data[[#This Row],[Amt_Wines]],"")</f>
        <v/>
      </c>
      <c r="AR545" s="3" t="str">
        <f>IF(tbl_Data[[#This Row],[Marital Status]]=tbl_Data[[#Headers],[Together]],tbl_Data[[#This Row],[Amt_Wines]],"")</f>
        <v/>
      </c>
      <c r="AS545" s="3">
        <f>IF(tbl_Data[[#This Row],[Marital Status]]=tbl_Data[[#Headers],[Married]],tbl_Data[[#This Row],[Amt_Wines]],"")</f>
        <v>179</v>
      </c>
      <c r="AT545" s="3" t="str">
        <f>IF(tbl_Data[[#This Row],[Marital Status]]=tbl_Data[[#Headers],[Widow]],tbl_Data[[#This Row],[Amt_Wines]],"")</f>
        <v/>
      </c>
      <c r="AU545" s="3" t="str">
        <f>IF(tbl_Data[[#This Row],[Marital Status]]=tbl_Data[[#Headers],[Divorced]],tbl_Data[[#This Row],[Amt_Wines]],"")</f>
        <v/>
      </c>
    </row>
    <row r="546" spans="1:47" x14ac:dyDescent="0.45">
      <c r="A546" t="s">
        <v>1021</v>
      </c>
      <c r="B546" s="3">
        <v>43974</v>
      </c>
      <c r="C546">
        <v>1</v>
      </c>
      <c r="D546">
        <v>0</v>
      </c>
      <c r="E546">
        <f t="shared" si="8"/>
        <v>1</v>
      </c>
      <c r="F546">
        <v>19</v>
      </c>
      <c r="G546" s="3">
        <v>378</v>
      </c>
      <c r="H546" s="3">
        <v>0</v>
      </c>
      <c r="I546" s="3">
        <v>101</v>
      </c>
      <c r="J546" s="3">
        <v>0</v>
      </c>
      <c r="K546" s="3">
        <v>0</v>
      </c>
      <c r="L546" s="3">
        <v>72</v>
      </c>
      <c r="M546">
        <v>5</v>
      </c>
      <c r="N546">
        <v>6</v>
      </c>
      <c r="O546">
        <v>4</v>
      </c>
      <c r="P546">
        <v>6</v>
      </c>
      <c r="Q546">
        <v>7</v>
      </c>
      <c r="R546">
        <v>0</v>
      </c>
      <c r="S546">
        <v>0</v>
      </c>
      <c r="T546">
        <v>0</v>
      </c>
      <c r="U546">
        <v>0</v>
      </c>
      <c r="V546">
        <v>0</v>
      </c>
      <c r="W546">
        <v>0</v>
      </c>
      <c r="X546">
        <v>3</v>
      </c>
      <c r="Y546">
        <v>11</v>
      </c>
      <c r="Z546">
        <v>0</v>
      </c>
      <c r="AA546">
        <v>40</v>
      </c>
      <c r="AB546">
        <v>2723</v>
      </c>
      <c r="AC546">
        <v>0</v>
      </c>
      <c r="AD546">
        <v>1</v>
      </c>
      <c r="AE546">
        <v>0</v>
      </c>
      <c r="AF546">
        <v>0</v>
      </c>
      <c r="AG546">
        <v>0</v>
      </c>
      <c r="AH546">
        <v>0</v>
      </c>
      <c r="AI546">
        <v>0</v>
      </c>
      <c r="AJ546">
        <v>0</v>
      </c>
      <c r="AK546">
        <v>0</v>
      </c>
      <c r="AL546">
        <v>1</v>
      </c>
      <c r="AM546" s="3">
        <f>SUM(tbl_Data[[#This Row],[Amt_Wines]:[Amt_GoldProds]])</f>
        <v>551</v>
      </c>
      <c r="AN546" s="3">
        <v>407</v>
      </c>
      <c r="AO546">
        <v>0</v>
      </c>
      <c r="AP546" t="str" cm="1">
        <f t="array" ref="AP546">_xlfn.IFS(tbl_Data[[#This Row],[marital_Divorced]]=1,"Divorced",tbl_Data[[#This Row],[marital_Married]]=1,"Married",tbl_Data[[#This Row],[marital_Single]]=1,"Single",tbl_Data[[#This Row],[marital_Together]]=1,"Together",tbl_Data[[#This Row],[marital_Widow]]=1,"Widowed")</f>
        <v>Married</v>
      </c>
      <c r="AQ546" s="3" t="str">
        <f>IF(tbl_Data[[#This Row],[Marital Status]]=tbl_Data[[#Headers],[Single]],tbl_Data[[#This Row],[Amt_Wines]],"")</f>
        <v/>
      </c>
      <c r="AR546" s="3" t="str">
        <f>IF(tbl_Data[[#This Row],[Marital Status]]=tbl_Data[[#Headers],[Together]],tbl_Data[[#This Row],[Amt_Wines]],"")</f>
        <v/>
      </c>
      <c r="AS546" s="3">
        <f>IF(tbl_Data[[#This Row],[Marital Status]]=tbl_Data[[#Headers],[Married]],tbl_Data[[#This Row],[Amt_Wines]],"")</f>
        <v>378</v>
      </c>
      <c r="AT546" s="3" t="str">
        <f>IF(tbl_Data[[#This Row],[Marital Status]]=tbl_Data[[#Headers],[Widow]],tbl_Data[[#This Row],[Amt_Wines]],"")</f>
        <v/>
      </c>
      <c r="AU546" s="3" t="str">
        <f>IF(tbl_Data[[#This Row],[Marital Status]]=tbl_Data[[#Headers],[Divorced]],tbl_Data[[#This Row],[Amt_Wines]],"")</f>
        <v/>
      </c>
    </row>
    <row r="547" spans="1:47" x14ac:dyDescent="0.45">
      <c r="A547" t="s">
        <v>1022</v>
      </c>
      <c r="B547" s="3">
        <v>64100</v>
      </c>
      <c r="C547">
        <v>0</v>
      </c>
      <c r="D547">
        <v>1</v>
      </c>
      <c r="E547">
        <f t="shared" si="8"/>
        <v>1</v>
      </c>
      <c r="F547">
        <v>93</v>
      </c>
      <c r="G547" s="3">
        <v>509</v>
      </c>
      <c r="H547" s="3">
        <v>0</v>
      </c>
      <c r="I547" s="3">
        <v>27</v>
      </c>
      <c r="J547" s="3">
        <v>0</v>
      </c>
      <c r="K547" s="3">
        <v>0</v>
      </c>
      <c r="L547" s="3">
        <v>10</v>
      </c>
      <c r="M547">
        <v>1</v>
      </c>
      <c r="N547">
        <v>8</v>
      </c>
      <c r="O547">
        <v>3</v>
      </c>
      <c r="P547">
        <v>6</v>
      </c>
      <c r="Q547">
        <v>7</v>
      </c>
      <c r="R547">
        <v>0</v>
      </c>
      <c r="S547">
        <v>1</v>
      </c>
      <c r="T547">
        <v>0</v>
      </c>
      <c r="U547">
        <v>0</v>
      </c>
      <c r="V547">
        <v>0</v>
      </c>
      <c r="W547">
        <v>0</v>
      </c>
      <c r="X547">
        <v>3</v>
      </c>
      <c r="Y547">
        <v>11</v>
      </c>
      <c r="Z547">
        <v>0</v>
      </c>
      <c r="AA547">
        <v>56</v>
      </c>
      <c r="AB547">
        <v>2451</v>
      </c>
      <c r="AC547">
        <v>0</v>
      </c>
      <c r="AD547">
        <v>1</v>
      </c>
      <c r="AE547">
        <v>0</v>
      </c>
      <c r="AF547">
        <v>0</v>
      </c>
      <c r="AG547">
        <v>0</v>
      </c>
      <c r="AH547">
        <v>0</v>
      </c>
      <c r="AI547">
        <v>0</v>
      </c>
      <c r="AJ547">
        <v>0</v>
      </c>
      <c r="AK547">
        <v>1</v>
      </c>
      <c r="AL547">
        <v>0</v>
      </c>
      <c r="AM547" s="3">
        <f>SUM(tbl_Data[[#This Row],[Amt_Wines]:[Amt_GoldProds]])</f>
        <v>546</v>
      </c>
      <c r="AN547" s="3">
        <v>526</v>
      </c>
      <c r="AO547">
        <v>1</v>
      </c>
      <c r="AP547" t="str" cm="1">
        <f t="array" ref="AP547">_xlfn.IFS(tbl_Data[[#This Row],[marital_Divorced]]=1,"Divorced",tbl_Data[[#This Row],[marital_Married]]=1,"Married",tbl_Data[[#This Row],[marital_Single]]=1,"Single",tbl_Data[[#This Row],[marital_Together]]=1,"Together",tbl_Data[[#This Row],[marital_Widow]]=1,"Widowed")</f>
        <v>Married</v>
      </c>
      <c r="AQ547" s="3" t="str">
        <f>IF(tbl_Data[[#This Row],[Marital Status]]=tbl_Data[[#Headers],[Single]],tbl_Data[[#This Row],[Amt_Wines]],"")</f>
        <v/>
      </c>
      <c r="AR547" s="3" t="str">
        <f>IF(tbl_Data[[#This Row],[Marital Status]]=tbl_Data[[#Headers],[Together]],tbl_Data[[#This Row],[Amt_Wines]],"")</f>
        <v/>
      </c>
      <c r="AS547" s="3">
        <f>IF(tbl_Data[[#This Row],[Marital Status]]=tbl_Data[[#Headers],[Married]],tbl_Data[[#This Row],[Amt_Wines]],"")</f>
        <v>509</v>
      </c>
      <c r="AT547" s="3" t="str">
        <f>IF(tbl_Data[[#This Row],[Marital Status]]=tbl_Data[[#Headers],[Widow]],tbl_Data[[#This Row],[Amt_Wines]],"")</f>
        <v/>
      </c>
      <c r="AU547" s="3" t="str">
        <f>IF(tbl_Data[[#This Row],[Marital Status]]=tbl_Data[[#Headers],[Divorced]],tbl_Data[[#This Row],[Amt_Wines]],"")</f>
        <v/>
      </c>
    </row>
    <row r="548" spans="1:47" x14ac:dyDescent="0.45">
      <c r="A548" t="s">
        <v>1026</v>
      </c>
      <c r="B548" s="3">
        <v>65324</v>
      </c>
      <c r="C548">
        <v>0</v>
      </c>
      <c r="D548">
        <v>1</v>
      </c>
      <c r="E548">
        <f t="shared" si="8"/>
        <v>1</v>
      </c>
      <c r="F548">
        <v>0</v>
      </c>
      <c r="G548" s="3">
        <v>384</v>
      </c>
      <c r="H548" s="3">
        <v>0</v>
      </c>
      <c r="I548" s="3">
        <v>102</v>
      </c>
      <c r="J548" s="3">
        <v>21</v>
      </c>
      <c r="K548" s="3">
        <v>32</v>
      </c>
      <c r="L548" s="3">
        <v>5</v>
      </c>
      <c r="M548">
        <v>3</v>
      </c>
      <c r="N548">
        <v>6</v>
      </c>
      <c r="O548">
        <v>2</v>
      </c>
      <c r="P548">
        <v>9</v>
      </c>
      <c r="Q548">
        <v>4</v>
      </c>
      <c r="R548">
        <v>0</v>
      </c>
      <c r="S548">
        <v>0</v>
      </c>
      <c r="T548">
        <v>0</v>
      </c>
      <c r="U548">
        <v>0</v>
      </c>
      <c r="V548">
        <v>0</v>
      </c>
      <c r="W548">
        <v>0</v>
      </c>
      <c r="X548">
        <v>3</v>
      </c>
      <c r="Y548">
        <v>11</v>
      </c>
      <c r="Z548">
        <v>0</v>
      </c>
      <c r="AA548">
        <v>66</v>
      </c>
      <c r="AB548">
        <v>2328</v>
      </c>
      <c r="AC548">
        <v>0</v>
      </c>
      <c r="AD548">
        <v>1</v>
      </c>
      <c r="AE548">
        <v>0</v>
      </c>
      <c r="AF548">
        <v>0</v>
      </c>
      <c r="AG548">
        <v>0</v>
      </c>
      <c r="AH548">
        <v>0</v>
      </c>
      <c r="AI548">
        <v>0</v>
      </c>
      <c r="AJ548">
        <v>0</v>
      </c>
      <c r="AK548">
        <v>0</v>
      </c>
      <c r="AL548">
        <v>1</v>
      </c>
      <c r="AM548" s="3">
        <f>SUM(tbl_Data[[#This Row],[Amt_Wines]:[Amt_GoldProds]])</f>
        <v>544</v>
      </c>
      <c r="AN548" s="3">
        <v>534</v>
      </c>
      <c r="AO548">
        <v>0</v>
      </c>
      <c r="AP548" t="str" cm="1">
        <f t="array" ref="AP548">_xlfn.IFS(tbl_Data[[#This Row],[marital_Divorced]]=1,"Divorced",tbl_Data[[#This Row],[marital_Married]]=1,"Married",tbl_Data[[#This Row],[marital_Single]]=1,"Single",tbl_Data[[#This Row],[marital_Together]]=1,"Together",tbl_Data[[#This Row],[marital_Widow]]=1,"Widowed")</f>
        <v>Married</v>
      </c>
      <c r="AQ548" s="3" t="str">
        <f>IF(tbl_Data[[#This Row],[Marital Status]]=tbl_Data[[#Headers],[Single]],tbl_Data[[#This Row],[Amt_Wines]],"")</f>
        <v/>
      </c>
      <c r="AR548" s="3" t="str">
        <f>IF(tbl_Data[[#This Row],[Marital Status]]=tbl_Data[[#Headers],[Together]],tbl_Data[[#This Row],[Amt_Wines]],"")</f>
        <v/>
      </c>
      <c r="AS548" s="3">
        <f>IF(tbl_Data[[#This Row],[Marital Status]]=tbl_Data[[#Headers],[Married]],tbl_Data[[#This Row],[Amt_Wines]],"")</f>
        <v>384</v>
      </c>
      <c r="AT548" s="3" t="str">
        <f>IF(tbl_Data[[#This Row],[Marital Status]]=tbl_Data[[#Headers],[Widow]],tbl_Data[[#This Row],[Amt_Wines]],"")</f>
        <v/>
      </c>
      <c r="AU548" s="3" t="str">
        <f>IF(tbl_Data[[#This Row],[Marital Status]]=tbl_Data[[#Headers],[Divorced]],tbl_Data[[#This Row],[Amt_Wines]],"")</f>
        <v/>
      </c>
    </row>
    <row r="549" spans="1:47" x14ac:dyDescent="0.45">
      <c r="A549" t="s">
        <v>1027</v>
      </c>
      <c r="B549" s="3">
        <v>44325</v>
      </c>
      <c r="C549">
        <v>0</v>
      </c>
      <c r="D549">
        <v>1</v>
      </c>
      <c r="E549">
        <f t="shared" si="8"/>
        <v>1</v>
      </c>
      <c r="F549">
        <v>69</v>
      </c>
      <c r="G549" s="3">
        <v>516</v>
      </c>
      <c r="H549" s="3">
        <v>0</v>
      </c>
      <c r="I549" s="3">
        <v>21</v>
      </c>
      <c r="J549" s="3">
        <v>0</v>
      </c>
      <c r="K549" s="3">
        <v>0</v>
      </c>
      <c r="L549" s="3">
        <v>5</v>
      </c>
      <c r="M549">
        <v>4</v>
      </c>
      <c r="N549">
        <v>8</v>
      </c>
      <c r="O549">
        <v>2</v>
      </c>
      <c r="P549">
        <v>7</v>
      </c>
      <c r="Q549">
        <v>8</v>
      </c>
      <c r="R549">
        <v>0</v>
      </c>
      <c r="S549">
        <v>1</v>
      </c>
      <c r="T549">
        <v>0</v>
      </c>
      <c r="U549">
        <v>0</v>
      </c>
      <c r="V549">
        <v>0</v>
      </c>
      <c r="W549">
        <v>0</v>
      </c>
      <c r="X549">
        <v>3</v>
      </c>
      <c r="Y549">
        <v>11</v>
      </c>
      <c r="Z549">
        <v>0</v>
      </c>
      <c r="AA549">
        <v>48</v>
      </c>
      <c r="AB549">
        <v>2638</v>
      </c>
      <c r="AC549">
        <v>0</v>
      </c>
      <c r="AD549">
        <v>1</v>
      </c>
      <c r="AE549">
        <v>0</v>
      </c>
      <c r="AF549">
        <v>0</v>
      </c>
      <c r="AG549">
        <v>0</v>
      </c>
      <c r="AH549">
        <v>0</v>
      </c>
      <c r="AI549">
        <v>0</v>
      </c>
      <c r="AJ549">
        <v>0</v>
      </c>
      <c r="AK549">
        <v>0</v>
      </c>
      <c r="AL549">
        <v>1</v>
      </c>
      <c r="AM549" s="3">
        <f>SUM(tbl_Data[[#This Row],[Amt_Wines]:[Amt_GoldProds]])</f>
        <v>542</v>
      </c>
      <c r="AN549" s="3">
        <v>532</v>
      </c>
      <c r="AO549">
        <v>1</v>
      </c>
      <c r="AP549" t="str" cm="1">
        <f t="array" ref="AP549">_xlfn.IFS(tbl_Data[[#This Row],[marital_Divorced]]=1,"Divorced",tbl_Data[[#This Row],[marital_Married]]=1,"Married",tbl_Data[[#This Row],[marital_Single]]=1,"Single",tbl_Data[[#This Row],[marital_Together]]=1,"Together",tbl_Data[[#This Row],[marital_Widow]]=1,"Widowed")</f>
        <v>Married</v>
      </c>
      <c r="AQ549" s="3" t="str">
        <f>IF(tbl_Data[[#This Row],[Marital Status]]=tbl_Data[[#Headers],[Single]],tbl_Data[[#This Row],[Amt_Wines]],"")</f>
        <v/>
      </c>
      <c r="AR549" s="3" t="str">
        <f>IF(tbl_Data[[#This Row],[Marital Status]]=tbl_Data[[#Headers],[Together]],tbl_Data[[#This Row],[Amt_Wines]],"")</f>
        <v/>
      </c>
      <c r="AS549" s="3">
        <f>IF(tbl_Data[[#This Row],[Marital Status]]=tbl_Data[[#Headers],[Married]],tbl_Data[[#This Row],[Amt_Wines]],"")</f>
        <v>516</v>
      </c>
      <c r="AT549" s="3" t="str">
        <f>IF(tbl_Data[[#This Row],[Marital Status]]=tbl_Data[[#Headers],[Widow]],tbl_Data[[#This Row],[Amt_Wines]],"")</f>
        <v/>
      </c>
      <c r="AU549" s="3" t="str">
        <f>IF(tbl_Data[[#This Row],[Marital Status]]=tbl_Data[[#Headers],[Divorced]],tbl_Data[[#This Row],[Amt_Wines]],"")</f>
        <v/>
      </c>
    </row>
    <row r="550" spans="1:47" x14ac:dyDescent="0.45">
      <c r="A550" t="s">
        <v>1028</v>
      </c>
      <c r="B550" s="3">
        <v>53790</v>
      </c>
      <c r="C550">
        <v>0</v>
      </c>
      <c r="D550">
        <v>2</v>
      </c>
      <c r="E550">
        <f t="shared" si="8"/>
        <v>2</v>
      </c>
      <c r="F550">
        <v>86</v>
      </c>
      <c r="G550" s="3">
        <v>335</v>
      </c>
      <c r="H550" s="3">
        <v>42</v>
      </c>
      <c r="I550" s="3">
        <v>127</v>
      </c>
      <c r="J550" s="3">
        <v>28</v>
      </c>
      <c r="K550" s="3">
        <v>5</v>
      </c>
      <c r="L550" s="3">
        <v>5</v>
      </c>
      <c r="M550">
        <v>3</v>
      </c>
      <c r="N550">
        <v>7</v>
      </c>
      <c r="O550">
        <v>2</v>
      </c>
      <c r="P550">
        <v>8</v>
      </c>
      <c r="Q550">
        <v>6</v>
      </c>
      <c r="R550">
        <v>0</v>
      </c>
      <c r="S550">
        <v>0</v>
      </c>
      <c r="T550">
        <v>0</v>
      </c>
      <c r="U550">
        <v>0</v>
      </c>
      <c r="V550">
        <v>0</v>
      </c>
      <c r="W550">
        <v>0</v>
      </c>
      <c r="X550">
        <v>3</v>
      </c>
      <c r="Y550">
        <v>11</v>
      </c>
      <c r="Z550">
        <v>0</v>
      </c>
      <c r="AA550">
        <v>69</v>
      </c>
      <c r="AB550">
        <v>2274</v>
      </c>
      <c r="AC550">
        <v>0</v>
      </c>
      <c r="AD550">
        <v>1</v>
      </c>
      <c r="AE550">
        <v>0</v>
      </c>
      <c r="AF550">
        <v>0</v>
      </c>
      <c r="AG550">
        <v>0</v>
      </c>
      <c r="AH550">
        <v>0</v>
      </c>
      <c r="AI550">
        <v>0</v>
      </c>
      <c r="AJ550">
        <v>1</v>
      </c>
      <c r="AK550">
        <v>0</v>
      </c>
      <c r="AL550">
        <v>0</v>
      </c>
      <c r="AM550" s="3">
        <f>SUM(tbl_Data[[#This Row],[Amt_Wines]:[Amt_GoldProds]])</f>
        <v>542</v>
      </c>
      <c r="AN550" s="3">
        <v>532</v>
      </c>
      <c r="AO550">
        <v>0</v>
      </c>
      <c r="AP550" t="str" cm="1">
        <f t="array" ref="AP550">_xlfn.IFS(tbl_Data[[#This Row],[marital_Divorced]]=1,"Divorced",tbl_Data[[#This Row],[marital_Married]]=1,"Married",tbl_Data[[#This Row],[marital_Single]]=1,"Single",tbl_Data[[#This Row],[marital_Together]]=1,"Together",tbl_Data[[#This Row],[marital_Widow]]=1,"Widowed")</f>
        <v>Married</v>
      </c>
      <c r="AQ550" s="3" t="str">
        <f>IF(tbl_Data[[#This Row],[Marital Status]]=tbl_Data[[#Headers],[Single]],tbl_Data[[#This Row],[Amt_Wines]],"")</f>
        <v/>
      </c>
      <c r="AR550" s="3" t="str">
        <f>IF(tbl_Data[[#This Row],[Marital Status]]=tbl_Data[[#Headers],[Together]],tbl_Data[[#This Row],[Amt_Wines]],"")</f>
        <v/>
      </c>
      <c r="AS550" s="3">
        <f>IF(tbl_Data[[#This Row],[Marital Status]]=tbl_Data[[#Headers],[Married]],tbl_Data[[#This Row],[Amt_Wines]],"")</f>
        <v>335</v>
      </c>
      <c r="AT550" s="3" t="str">
        <f>IF(tbl_Data[[#This Row],[Marital Status]]=tbl_Data[[#Headers],[Widow]],tbl_Data[[#This Row],[Amt_Wines]],"")</f>
        <v/>
      </c>
      <c r="AU550" s="3" t="str">
        <f>IF(tbl_Data[[#This Row],[Marital Status]]=tbl_Data[[#Headers],[Divorced]],tbl_Data[[#This Row],[Amt_Wines]],"")</f>
        <v/>
      </c>
    </row>
    <row r="551" spans="1:47" x14ac:dyDescent="0.45">
      <c r="A551" t="s">
        <v>1032</v>
      </c>
      <c r="B551" s="3">
        <v>38410</v>
      </c>
      <c r="C551">
        <v>0</v>
      </c>
      <c r="D551">
        <v>0</v>
      </c>
      <c r="E551">
        <f t="shared" si="8"/>
        <v>0</v>
      </c>
      <c r="F551">
        <v>65</v>
      </c>
      <c r="G551" s="3">
        <v>153</v>
      </c>
      <c r="H551" s="3">
        <v>64</v>
      </c>
      <c r="I551" s="3">
        <v>123</v>
      </c>
      <c r="J551" s="3">
        <v>116</v>
      </c>
      <c r="K551" s="3">
        <v>64</v>
      </c>
      <c r="L551" s="3">
        <v>14</v>
      </c>
      <c r="M551">
        <v>2</v>
      </c>
      <c r="N551">
        <v>5</v>
      </c>
      <c r="O551">
        <v>2</v>
      </c>
      <c r="P551">
        <v>9</v>
      </c>
      <c r="Q551">
        <v>6</v>
      </c>
      <c r="R551">
        <v>0</v>
      </c>
      <c r="S551">
        <v>0</v>
      </c>
      <c r="T551">
        <v>0</v>
      </c>
      <c r="U551">
        <v>0</v>
      </c>
      <c r="V551">
        <v>0</v>
      </c>
      <c r="W551">
        <v>0</v>
      </c>
      <c r="X551">
        <v>3</v>
      </c>
      <c r="Y551">
        <v>11</v>
      </c>
      <c r="Z551">
        <v>1</v>
      </c>
      <c r="AA551">
        <v>46</v>
      </c>
      <c r="AB551">
        <v>2812</v>
      </c>
      <c r="AC551">
        <v>0</v>
      </c>
      <c r="AD551">
        <v>1</v>
      </c>
      <c r="AE551">
        <v>0</v>
      </c>
      <c r="AF551">
        <v>0</v>
      </c>
      <c r="AG551">
        <v>0</v>
      </c>
      <c r="AH551">
        <v>0</v>
      </c>
      <c r="AI551">
        <v>0</v>
      </c>
      <c r="AJ551">
        <v>0</v>
      </c>
      <c r="AK551">
        <v>0</v>
      </c>
      <c r="AL551">
        <v>1</v>
      </c>
      <c r="AM551" s="3">
        <f>SUM(tbl_Data[[#This Row],[Amt_Wines]:[Amt_GoldProds]])</f>
        <v>534</v>
      </c>
      <c r="AN551" s="3">
        <v>506</v>
      </c>
      <c r="AO551">
        <v>0</v>
      </c>
      <c r="AP551" t="str" cm="1">
        <f t="array" ref="AP551">_xlfn.IFS(tbl_Data[[#This Row],[marital_Divorced]]=1,"Divorced",tbl_Data[[#This Row],[marital_Married]]=1,"Married",tbl_Data[[#This Row],[marital_Single]]=1,"Single",tbl_Data[[#This Row],[marital_Together]]=1,"Together",tbl_Data[[#This Row],[marital_Widow]]=1,"Widowed")</f>
        <v>Married</v>
      </c>
      <c r="AQ551" s="3" t="str">
        <f>IF(tbl_Data[[#This Row],[Marital Status]]=tbl_Data[[#Headers],[Single]],tbl_Data[[#This Row],[Amt_Wines]],"")</f>
        <v/>
      </c>
      <c r="AR551" s="3" t="str">
        <f>IF(tbl_Data[[#This Row],[Marital Status]]=tbl_Data[[#Headers],[Together]],tbl_Data[[#This Row],[Amt_Wines]],"")</f>
        <v/>
      </c>
      <c r="AS551" s="3">
        <f>IF(tbl_Data[[#This Row],[Marital Status]]=tbl_Data[[#Headers],[Married]],tbl_Data[[#This Row],[Amt_Wines]],"")</f>
        <v>153</v>
      </c>
      <c r="AT551" s="3" t="str">
        <f>IF(tbl_Data[[#This Row],[Marital Status]]=tbl_Data[[#Headers],[Widow]],tbl_Data[[#This Row],[Amt_Wines]],"")</f>
        <v/>
      </c>
      <c r="AU551" s="3" t="str">
        <f>IF(tbl_Data[[#This Row],[Marital Status]]=tbl_Data[[#Headers],[Divorced]],tbl_Data[[#This Row],[Amt_Wines]],"")</f>
        <v/>
      </c>
    </row>
    <row r="552" spans="1:47" x14ac:dyDescent="0.45">
      <c r="A552" t="s">
        <v>1034</v>
      </c>
      <c r="B552" s="3">
        <v>62010</v>
      </c>
      <c r="C552">
        <v>0</v>
      </c>
      <c r="D552">
        <v>1</v>
      </c>
      <c r="E552">
        <f t="shared" si="8"/>
        <v>1</v>
      </c>
      <c r="F552">
        <v>93</v>
      </c>
      <c r="G552" s="3">
        <v>371</v>
      </c>
      <c r="H552" s="3">
        <v>22</v>
      </c>
      <c r="I552" s="3">
        <v>39</v>
      </c>
      <c r="J552" s="3">
        <v>6</v>
      </c>
      <c r="K552" s="3">
        <v>0</v>
      </c>
      <c r="L552" s="3">
        <v>92</v>
      </c>
      <c r="M552">
        <v>4</v>
      </c>
      <c r="N552">
        <v>6</v>
      </c>
      <c r="O552">
        <v>2</v>
      </c>
      <c r="P552">
        <v>7</v>
      </c>
      <c r="Q552">
        <v>5</v>
      </c>
      <c r="R552">
        <v>0</v>
      </c>
      <c r="S552">
        <v>0</v>
      </c>
      <c r="T552">
        <v>0</v>
      </c>
      <c r="U552">
        <v>0</v>
      </c>
      <c r="V552">
        <v>0</v>
      </c>
      <c r="W552">
        <v>0</v>
      </c>
      <c r="X552">
        <v>3</v>
      </c>
      <c r="Y552">
        <v>11</v>
      </c>
      <c r="Z552">
        <v>0</v>
      </c>
      <c r="AA552">
        <v>48</v>
      </c>
      <c r="AB552">
        <v>2773</v>
      </c>
      <c r="AC552">
        <v>0</v>
      </c>
      <c r="AD552">
        <v>1</v>
      </c>
      <c r="AE552">
        <v>0</v>
      </c>
      <c r="AF552">
        <v>0</v>
      </c>
      <c r="AG552">
        <v>0</v>
      </c>
      <c r="AH552">
        <v>0</v>
      </c>
      <c r="AI552">
        <v>0</v>
      </c>
      <c r="AJ552">
        <v>0</v>
      </c>
      <c r="AK552">
        <v>0</v>
      </c>
      <c r="AL552">
        <v>1</v>
      </c>
      <c r="AM552" s="3">
        <f>SUM(tbl_Data[[#This Row],[Amt_Wines]:[Amt_GoldProds]])</f>
        <v>530</v>
      </c>
      <c r="AN552" s="3">
        <v>346</v>
      </c>
      <c r="AO552">
        <v>0</v>
      </c>
      <c r="AP552" t="str" cm="1">
        <f t="array" ref="AP552">_xlfn.IFS(tbl_Data[[#This Row],[marital_Divorced]]=1,"Divorced",tbl_Data[[#This Row],[marital_Married]]=1,"Married",tbl_Data[[#This Row],[marital_Single]]=1,"Single",tbl_Data[[#This Row],[marital_Together]]=1,"Together",tbl_Data[[#This Row],[marital_Widow]]=1,"Widowed")</f>
        <v>Married</v>
      </c>
      <c r="AQ552" s="3" t="str">
        <f>IF(tbl_Data[[#This Row],[Marital Status]]=tbl_Data[[#Headers],[Single]],tbl_Data[[#This Row],[Amt_Wines]],"")</f>
        <v/>
      </c>
      <c r="AR552" s="3" t="str">
        <f>IF(tbl_Data[[#This Row],[Marital Status]]=tbl_Data[[#Headers],[Together]],tbl_Data[[#This Row],[Amt_Wines]],"")</f>
        <v/>
      </c>
      <c r="AS552" s="3">
        <f>IF(tbl_Data[[#This Row],[Marital Status]]=tbl_Data[[#Headers],[Married]],tbl_Data[[#This Row],[Amt_Wines]],"")</f>
        <v>371</v>
      </c>
      <c r="AT552" s="3" t="str">
        <f>IF(tbl_Data[[#This Row],[Marital Status]]=tbl_Data[[#Headers],[Widow]],tbl_Data[[#This Row],[Amt_Wines]],"")</f>
        <v/>
      </c>
      <c r="AU552" s="3" t="str">
        <f>IF(tbl_Data[[#This Row],[Marital Status]]=tbl_Data[[#Headers],[Divorced]],tbl_Data[[#This Row],[Amt_Wines]],"")</f>
        <v/>
      </c>
    </row>
    <row r="553" spans="1:47" x14ac:dyDescent="0.45">
      <c r="A553" t="s">
        <v>1039</v>
      </c>
      <c r="B553" s="3">
        <v>50387</v>
      </c>
      <c r="C553">
        <v>0</v>
      </c>
      <c r="D553">
        <v>2</v>
      </c>
      <c r="E553">
        <f t="shared" si="8"/>
        <v>2</v>
      </c>
      <c r="F553">
        <v>91</v>
      </c>
      <c r="G553" s="3">
        <v>369</v>
      </c>
      <c r="H553" s="3">
        <v>9</v>
      </c>
      <c r="I553" s="3">
        <v>87</v>
      </c>
      <c r="J553" s="3">
        <v>12</v>
      </c>
      <c r="K553" s="3">
        <v>14</v>
      </c>
      <c r="L553" s="3">
        <v>34</v>
      </c>
      <c r="M553">
        <v>3</v>
      </c>
      <c r="N553">
        <v>6</v>
      </c>
      <c r="O553">
        <v>2</v>
      </c>
      <c r="P553">
        <v>8</v>
      </c>
      <c r="Q553">
        <v>5</v>
      </c>
      <c r="R553">
        <v>0</v>
      </c>
      <c r="S553">
        <v>0</v>
      </c>
      <c r="T553">
        <v>0</v>
      </c>
      <c r="U553">
        <v>0</v>
      </c>
      <c r="V553">
        <v>0</v>
      </c>
      <c r="W553">
        <v>0</v>
      </c>
      <c r="X553">
        <v>3</v>
      </c>
      <c r="Y553">
        <v>11</v>
      </c>
      <c r="Z553">
        <v>0</v>
      </c>
      <c r="AA553">
        <v>64</v>
      </c>
      <c r="AB553">
        <v>2461</v>
      </c>
      <c r="AC553">
        <v>0</v>
      </c>
      <c r="AD553">
        <v>1</v>
      </c>
      <c r="AE553">
        <v>0</v>
      </c>
      <c r="AF553">
        <v>0</v>
      </c>
      <c r="AG553">
        <v>0</v>
      </c>
      <c r="AH553">
        <v>0</v>
      </c>
      <c r="AI553">
        <v>0</v>
      </c>
      <c r="AJ553">
        <v>1</v>
      </c>
      <c r="AK553">
        <v>0</v>
      </c>
      <c r="AL553">
        <v>0</v>
      </c>
      <c r="AM553" s="3">
        <f>SUM(tbl_Data[[#This Row],[Amt_Wines]:[Amt_GoldProds]])</f>
        <v>525</v>
      </c>
      <c r="AN553" s="3">
        <v>457</v>
      </c>
      <c r="AO553">
        <v>0</v>
      </c>
      <c r="AP553" t="str" cm="1">
        <f t="array" ref="AP553">_xlfn.IFS(tbl_Data[[#This Row],[marital_Divorced]]=1,"Divorced",tbl_Data[[#This Row],[marital_Married]]=1,"Married",tbl_Data[[#This Row],[marital_Single]]=1,"Single",tbl_Data[[#This Row],[marital_Together]]=1,"Together",tbl_Data[[#This Row],[marital_Widow]]=1,"Widowed")</f>
        <v>Married</v>
      </c>
      <c r="AQ553" s="3" t="str">
        <f>IF(tbl_Data[[#This Row],[Marital Status]]=tbl_Data[[#Headers],[Single]],tbl_Data[[#This Row],[Amt_Wines]],"")</f>
        <v/>
      </c>
      <c r="AR553" s="3" t="str">
        <f>IF(tbl_Data[[#This Row],[Marital Status]]=tbl_Data[[#Headers],[Together]],tbl_Data[[#This Row],[Amt_Wines]],"")</f>
        <v/>
      </c>
      <c r="AS553" s="3">
        <f>IF(tbl_Data[[#This Row],[Marital Status]]=tbl_Data[[#Headers],[Married]],tbl_Data[[#This Row],[Amt_Wines]],"")</f>
        <v>369</v>
      </c>
      <c r="AT553" s="3" t="str">
        <f>IF(tbl_Data[[#This Row],[Marital Status]]=tbl_Data[[#Headers],[Widow]],tbl_Data[[#This Row],[Amt_Wines]],"")</f>
        <v/>
      </c>
      <c r="AU553" s="3" t="str">
        <f>IF(tbl_Data[[#This Row],[Marital Status]]=tbl_Data[[#Headers],[Divorced]],tbl_Data[[#This Row],[Amt_Wines]],"")</f>
        <v/>
      </c>
    </row>
    <row r="554" spans="1:47" x14ac:dyDescent="0.45">
      <c r="A554" t="s">
        <v>1044</v>
      </c>
      <c r="B554" s="3">
        <v>55842</v>
      </c>
      <c r="C554">
        <v>0</v>
      </c>
      <c r="D554">
        <v>1</v>
      </c>
      <c r="E554">
        <f t="shared" si="8"/>
        <v>1</v>
      </c>
      <c r="F554">
        <v>19</v>
      </c>
      <c r="G554" s="3">
        <v>451</v>
      </c>
      <c r="H554" s="3">
        <v>0</v>
      </c>
      <c r="I554" s="3">
        <v>39</v>
      </c>
      <c r="J554" s="3">
        <v>0</v>
      </c>
      <c r="K554" s="3">
        <v>4</v>
      </c>
      <c r="L554" s="3">
        <v>24</v>
      </c>
      <c r="M554">
        <v>1</v>
      </c>
      <c r="N554">
        <v>7</v>
      </c>
      <c r="O554">
        <v>1</v>
      </c>
      <c r="P554">
        <v>8</v>
      </c>
      <c r="Q554">
        <v>5</v>
      </c>
      <c r="R554">
        <v>0</v>
      </c>
      <c r="S554">
        <v>0</v>
      </c>
      <c r="T554">
        <v>0</v>
      </c>
      <c r="U554">
        <v>0</v>
      </c>
      <c r="V554">
        <v>0</v>
      </c>
      <c r="W554">
        <v>0</v>
      </c>
      <c r="X554">
        <v>3</v>
      </c>
      <c r="Y554">
        <v>11</v>
      </c>
      <c r="Z554">
        <v>0</v>
      </c>
      <c r="AA554">
        <v>43</v>
      </c>
      <c r="AB554">
        <v>2196</v>
      </c>
      <c r="AC554">
        <v>0</v>
      </c>
      <c r="AD554">
        <v>1</v>
      </c>
      <c r="AE554">
        <v>0</v>
      </c>
      <c r="AF554">
        <v>0</v>
      </c>
      <c r="AG554">
        <v>0</v>
      </c>
      <c r="AH554">
        <v>0</v>
      </c>
      <c r="AI554">
        <v>0</v>
      </c>
      <c r="AJ554">
        <v>0</v>
      </c>
      <c r="AK554">
        <v>1</v>
      </c>
      <c r="AL554">
        <v>0</v>
      </c>
      <c r="AM554" s="3">
        <f>SUM(tbl_Data[[#This Row],[Amt_Wines]:[Amt_GoldProds]])</f>
        <v>518</v>
      </c>
      <c r="AN554" s="3">
        <v>470</v>
      </c>
      <c r="AO554">
        <v>0</v>
      </c>
      <c r="AP554" t="str" cm="1">
        <f t="array" ref="AP554">_xlfn.IFS(tbl_Data[[#This Row],[marital_Divorced]]=1,"Divorced",tbl_Data[[#This Row],[marital_Married]]=1,"Married",tbl_Data[[#This Row],[marital_Single]]=1,"Single",tbl_Data[[#This Row],[marital_Together]]=1,"Together",tbl_Data[[#This Row],[marital_Widow]]=1,"Widowed")</f>
        <v>Married</v>
      </c>
      <c r="AQ554" s="3" t="str">
        <f>IF(tbl_Data[[#This Row],[Marital Status]]=tbl_Data[[#Headers],[Single]],tbl_Data[[#This Row],[Amt_Wines]],"")</f>
        <v/>
      </c>
      <c r="AR554" s="3" t="str">
        <f>IF(tbl_Data[[#This Row],[Marital Status]]=tbl_Data[[#Headers],[Together]],tbl_Data[[#This Row],[Amt_Wines]],"")</f>
        <v/>
      </c>
      <c r="AS554" s="3">
        <f>IF(tbl_Data[[#This Row],[Marital Status]]=tbl_Data[[#Headers],[Married]],tbl_Data[[#This Row],[Amt_Wines]],"")</f>
        <v>451</v>
      </c>
      <c r="AT554" s="3" t="str">
        <f>IF(tbl_Data[[#This Row],[Marital Status]]=tbl_Data[[#Headers],[Widow]],tbl_Data[[#This Row],[Amt_Wines]],"")</f>
        <v/>
      </c>
      <c r="AU554" s="3" t="str">
        <f>IF(tbl_Data[[#This Row],[Marital Status]]=tbl_Data[[#Headers],[Divorced]],tbl_Data[[#This Row],[Amt_Wines]],"")</f>
        <v/>
      </c>
    </row>
    <row r="555" spans="1:47" x14ac:dyDescent="0.45">
      <c r="A555" t="s">
        <v>1045</v>
      </c>
      <c r="B555" s="3">
        <v>55954</v>
      </c>
      <c r="C555">
        <v>0</v>
      </c>
      <c r="D555">
        <v>1</v>
      </c>
      <c r="E555">
        <f t="shared" si="8"/>
        <v>1</v>
      </c>
      <c r="F555">
        <v>63</v>
      </c>
      <c r="G555" s="3">
        <v>447</v>
      </c>
      <c r="H555" s="3">
        <v>0</v>
      </c>
      <c r="I555" s="3">
        <v>28</v>
      </c>
      <c r="J555" s="3">
        <v>0</v>
      </c>
      <c r="K555" s="3">
        <v>0</v>
      </c>
      <c r="L555" s="3">
        <v>43</v>
      </c>
      <c r="M555">
        <v>3</v>
      </c>
      <c r="N555">
        <v>8</v>
      </c>
      <c r="O555">
        <v>2</v>
      </c>
      <c r="P555">
        <v>6</v>
      </c>
      <c r="Q555">
        <v>7</v>
      </c>
      <c r="R555">
        <v>0</v>
      </c>
      <c r="S555">
        <v>0</v>
      </c>
      <c r="T555">
        <v>0</v>
      </c>
      <c r="U555">
        <v>0</v>
      </c>
      <c r="V555">
        <v>0</v>
      </c>
      <c r="W555">
        <v>0</v>
      </c>
      <c r="X555">
        <v>3</v>
      </c>
      <c r="Y555">
        <v>11</v>
      </c>
      <c r="Z555">
        <v>0</v>
      </c>
      <c r="AA555">
        <v>52</v>
      </c>
      <c r="AB555">
        <v>2277</v>
      </c>
      <c r="AC555">
        <v>0</v>
      </c>
      <c r="AD555">
        <v>1</v>
      </c>
      <c r="AE555">
        <v>0</v>
      </c>
      <c r="AF555">
        <v>0</v>
      </c>
      <c r="AG555">
        <v>0</v>
      </c>
      <c r="AH555">
        <v>0</v>
      </c>
      <c r="AI555">
        <v>0</v>
      </c>
      <c r="AJ555">
        <v>0</v>
      </c>
      <c r="AK555">
        <v>0</v>
      </c>
      <c r="AL555">
        <v>1</v>
      </c>
      <c r="AM555" s="3">
        <f>SUM(tbl_Data[[#This Row],[Amt_Wines]:[Amt_GoldProds]])</f>
        <v>518</v>
      </c>
      <c r="AN555" s="3">
        <v>432</v>
      </c>
      <c r="AO555">
        <v>0</v>
      </c>
      <c r="AP555" t="str" cm="1">
        <f t="array" ref="AP555">_xlfn.IFS(tbl_Data[[#This Row],[marital_Divorced]]=1,"Divorced",tbl_Data[[#This Row],[marital_Married]]=1,"Married",tbl_Data[[#This Row],[marital_Single]]=1,"Single",tbl_Data[[#This Row],[marital_Together]]=1,"Together",tbl_Data[[#This Row],[marital_Widow]]=1,"Widowed")</f>
        <v>Married</v>
      </c>
      <c r="AQ555" s="3" t="str">
        <f>IF(tbl_Data[[#This Row],[Marital Status]]=tbl_Data[[#Headers],[Single]],tbl_Data[[#This Row],[Amt_Wines]],"")</f>
        <v/>
      </c>
      <c r="AR555" s="3" t="str">
        <f>IF(tbl_Data[[#This Row],[Marital Status]]=tbl_Data[[#Headers],[Together]],tbl_Data[[#This Row],[Amt_Wines]],"")</f>
        <v/>
      </c>
      <c r="AS555" s="3">
        <f>IF(tbl_Data[[#This Row],[Marital Status]]=tbl_Data[[#Headers],[Married]],tbl_Data[[#This Row],[Amt_Wines]],"")</f>
        <v>447</v>
      </c>
      <c r="AT555" s="3" t="str">
        <f>IF(tbl_Data[[#This Row],[Marital Status]]=tbl_Data[[#Headers],[Widow]],tbl_Data[[#This Row],[Amt_Wines]],"")</f>
        <v/>
      </c>
      <c r="AU555" s="3" t="str">
        <f>IF(tbl_Data[[#This Row],[Marital Status]]=tbl_Data[[#Headers],[Divorced]],tbl_Data[[#This Row],[Amt_Wines]],"")</f>
        <v/>
      </c>
    </row>
    <row r="556" spans="1:47" x14ac:dyDescent="0.45">
      <c r="A556" t="s">
        <v>1046</v>
      </c>
      <c r="B556" s="3">
        <v>46049</v>
      </c>
      <c r="C556">
        <v>1</v>
      </c>
      <c r="D556">
        <v>1</v>
      </c>
      <c r="E556">
        <f t="shared" si="8"/>
        <v>2</v>
      </c>
      <c r="F556">
        <v>11</v>
      </c>
      <c r="G556" s="3">
        <v>342</v>
      </c>
      <c r="H556" s="3">
        <v>9</v>
      </c>
      <c r="I556" s="3">
        <v>112</v>
      </c>
      <c r="J556" s="3">
        <v>19</v>
      </c>
      <c r="K556" s="3">
        <v>14</v>
      </c>
      <c r="L556" s="3">
        <v>19</v>
      </c>
      <c r="M556">
        <v>10</v>
      </c>
      <c r="N556">
        <v>5</v>
      </c>
      <c r="O556">
        <v>2</v>
      </c>
      <c r="P556">
        <v>9</v>
      </c>
      <c r="Q556">
        <v>7</v>
      </c>
      <c r="R556">
        <v>0</v>
      </c>
      <c r="S556">
        <v>0</v>
      </c>
      <c r="T556">
        <v>0</v>
      </c>
      <c r="U556">
        <v>0</v>
      </c>
      <c r="V556">
        <v>0</v>
      </c>
      <c r="W556">
        <v>0</v>
      </c>
      <c r="X556">
        <v>3</v>
      </c>
      <c r="Y556">
        <v>11</v>
      </c>
      <c r="Z556">
        <v>1</v>
      </c>
      <c r="AA556">
        <v>44</v>
      </c>
      <c r="AB556">
        <v>2502</v>
      </c>
      <c r="AC556">
        <v>0</v>
      </c>
      <c r="AD556">
        <v>1</v>
      </c>
      <c r="AE556">
        <v>0</v>
      </c>
      <c r="AF556">
        <v>0</v>
      </c>
      <c r="AG556">
        <v>0</v>
      </c>
      <c r="AH556">
        <v>0</v>
      </c>
      <c r="AI556">
        <v>0</v>
      </c>
      <c r="AJ556">
        <v>1</v>
      </c>
      <c r="AK556">
        <v>0</v>
      </c>
      <c r="AL556">
        <v>0</v>
      </c>
      <c r="AM556" s="3">
        <f>SUM(tbl_Data[[#This Row],[Amt_Wines]:[Amt_GoldProds]])</f>
        <v>515</v>
      </c>
      <c r="AN556" s="3">
        <v>477</v>
      </c>
      <c r="AO556">
        <v>0</v>
      </c>
      <c r="AP556" t="str" cm="1">
        <f t="array" ref="AP556">_xlfn.IFS(tbl_Data[[#This Row],[marital_Divorced]]=1,"Divorced",tbl_Data[[#This Row],[marital_Married]]=1,"Married",tbl_Data[[#This Row],[marital_Single]]=1,"Single",tbl_Data[[#This Row],[marital_Together]]=1,"Together",tbl_Data[[#This Row],[marital_Widow]]=1,"Widowed")</f>
        <v>Married</v>
      </c>
      <c r="AQ556" s="3" t="str">
        <f>IF(tbl_Data[[#This Row],[Marital Status]]=tbl_Data[[#Headers],[Single]],tbl_Data[[#This Row],[Amt_Wines]],"")</f>
        <v/>
      </c>
      <c r="AR556" s="3" t="str">
        <f>IF(tbl_Data[[#This Row],[Marital Status]]=tbl_Data[[#Headers],[Together]],tbl_Data[[#This Row],[Amt_Wines]],"")</f>
        <v/>
      </c>
      <c r="AS556" s="3">
        <f>IF(tbl_Data[[#This Row],[Marital Status]]=tbl_Data[[#Headers],[Married]],tbl_Data[[#This Row],[Amt_Wines]],"")</f>
        <v>342</v>
      </c>
      <c r="AT556" s="3" t="str">
        <f>IF(tbl_Data[[#This Row],[Marital Status]]=tbl_Data[[#Headers],[Widow]],tbl_Data[[#This Row],[Amt_Wines]],"")</f>
        <v/>
      </c>
      <c r="AU556" s="3" t="str">
        <f>IF(tbl_Data[[#This Row],[Marital Status]]=tbl_Data[[#Headers],[Divorced]],tbl_Data[[#This Row],[Amt_Wines]],"")</f>
        <v/>
      </c>
    </row>
    <row r="557" spans="1:47" x14ac:dyDescent="0.45">
      <c r="A557" t="s">
        <v>1050</v>
      </c>
      <c r="B557" s="3">
        <v>65526</v>
      </c>
      <c r="C557">
        <v>0</v>
      </c>
      <c r="D557">
        <v>1</v>
      </c>
      <c r="E557">
        <f t="shared" si="8"/>
        <v>1</v>
      </c>
      <c r="F557">
        <v>22</v>
      </c>
      <c r="G557" s="3">
        <v>397</v>
      </c>
      <c r="H557" s="3">
        <v>19</v>
      </c>
      <c r="I557" s="3">
        <v>69</v>
      </c>
      <c r="J557" s="3">
        <v>12</v>
      </c>
      <c r="K557" s="3">
        <v>0</v>
      </c>
      <c r="L557" s="3">
        <v>9</v>
      </c>
      <c r="M557">
        <v>1</v>
      </c>
      <c r="N557">
        <v>4</v>
      </c>
      <c r="O557">
        <v>4</v>
      </c>
      <c r="P557">
        <v>8</v>
      </c>
      <c r="Q557">
        <v>2</v>
      </c>
      <c r="R557">
        <v>0</v>
      </c>
      <c r="S557">
        <v>0</v>
      </c>
      <c r="T557">
        <v>0</v>
      </c>
      <c r="U557">
        <v>0</v>
      </c>
      <c r="V557">
        <v>0</v>
      </c>
      <c r="W557">
        <v>0</v>
      </c>
      <c r="X557">
        <v>3</v>
      </c>
      <c r="Y557">
        <v>11</v>
      </c>
      <c r="Z557">
        <v>0</v>
      </c>
      <c r="AA557">
        <v>56</v>
      </c>
      <c r="AB557">
        <v>2238</v>
      </c>
      <c r="AC557">
        <v>0</v>
      </c>
      <c r="AD557">
        <v>1</v>
      </c>
      <c r="AE557">
        <v>0</v>
      </c>
      <c r="AF557">
        <v>0</v>
      </c>
      <c r="AG557">
        <v>0</v>
      </c>
      <c r="AH557">
        <v>0</v>
      </c>
      <c r="AI557">
        <v>0</v>
      </c>
      <c r="AJ557">
        <v>0</v>
      </c>
      <c r="AK557">
        <v>0</v>
      </c>
      <c r="AL557">
        <v>1</v>
      </c>
      <c r="AM557" s="3">
        <f>SUM(tbl_Data[[#This Row],[Amt_Wines]:[Amt_GoldProds]])</f>
        <v>506</v>
      </c>
      <c r="AN557" s="3">
        <v>488</v>
      </c>
      <c r="AO557">
        <v>0</v>
      </c>
      <c r="AP557" t="str" cm="1">
        <f t="array" ref="AP557">_xlfn.IFS(tbl_Data[[#This Row],[marital_Divorced]]=1,"Divorced",tbl_Data[[#This Row],[marital_Married]]=1,"Married",tbl_Data[[#This Row],[marital_Single]]=1,"Single",tbl_Data[[#This Row],[marital_Together]]=1,"Together",tbl_Data[[#This Row],[marital_Widow]]=1,"Widowed")</f>
        <v>Married</v>
      </c>
      <c r="AQ557" s="3" t="str">
        <f>IF(tbl_Data[[#This Row],[Marital Status]]=tbl_Data[[#Headers],[Single]],tbl_Data[[#This Row],[Amt_Wines]],"")</f>
        <v/>
      </c>
      <c r="AR557" s="3" t="str">
        <f>IF(tbl_Data[[#This Row],[Marital Status]]=tbl_Data[[#Headers],[Together]],tbl_Data[[#This Row],[Amt_Wines]],"")</f>
        <v/>
      </c>
      <c r="AS557" s="3">
        <f>IF(tbl_Data[[#This Row],[Marital Status]]=tbl_Data[[#Headers],[Married]],tbl_Data[[#This Row],[Amt_Wines]],"")</f>
        <v>397</v>
      </c>
      <c r="AT557" s="3" t="str">
        <f>IF(tbl_Data[[#This Row],[Marital Status]]=tbl_Data[[#Headers],[Widow]],tbl_Data[[#This Row],[Amt_Wines]],"")</f>
        <v/>
      </c>
      <c r="AU557" s="3" t="str">
        <f>IF(tbl_Data[[#This Row],[Marital Status]]=tbl_Data[[#Headers],[Divorced]],tbl_Data[[#This Row],[Amt_Wines]],"")</f>
        <v/>
      </c>
    </row>
    <row r="558" spans="1:47" x14ac:dyDescent="0.45">
      <c r="A558" t="s">
        <v>1051</v>
      </c>
      <c r="B558" s="3">
        <v>41124</v>
      </c>
      <c r="C558">
        <v>1</v>
      </c>
      <c r="D558">
        <v>0</v>
      </c>
      <c r="E558">
        <f t="shared" si="8"/>
        <v>1</v>
      </c>
      <c r="F558">
        <v>41</v>
      </c>
      <c r="G558" s="3">
        <v>281</v>
      </c>
      <c r="H558" s="3">
        <v>7</v>
      </c>
      <c r="I558" s="3">
        <v>84</v>
      </c>
      <c r="J558" s="3">
        <v>15</v>
      </c>
      <c r="K558" s="3">
        <v>0</v>
      </c>
      <c r="L558" s="3">
        <v>119</v>
      </c>
      <c r="M558">
        <v>7</v>
      </c>
      <c r="N558">
        <v>7</v>
      </c>
      <c r="O558">
        <v>3</v>
      </c>
      <c r="P558">
        <v>4</v>
      </c>
      <c r="Q558">
        <v>8</v>
      </c>
      <c r="R558">
        <v>0</v>
      </c>
      <c r="S558">
        <v>0</v>
      </c>
      <c r="T558">
        <v>0</v>
      </c>
      <c r="U558">
        <v>0</v>
      </c>
      <c r="V558">
        <v>0</v>
      </c>
      <c r="W558">
        <v>0</v>
      </c>
      <c r="X558">
        <v>3</v>
      </c>
      <c r="Y558">
        <v>11</v>
      </c>
      <c r="Z558">
        <v>0</v>
      </c>
      <c r="AA558">
        <v>43</v>
      </c>
      <c r="AB558">
        <v>2765</v>
      </c>
      <c r="AC558">
        <v>0</v>
      </c>
      <c r="AD558">
        <v>1</v>
      </c>
      <c r="AE558">
        <v>0</v>
      </c>
      <c r="AF558">
        <v>0</v>
      </c>
      <c r="AG558">
        <v>0</v>
      </c>
      <c r="AH558">
        <v>0</v>
      </c>
      <c r="AI558">
        <v>0</v>
      </c>
      <c r="AJ558">
        <v>1</v>
      </c>
      <c r="AK558">
        <v>0</v>
      </c>
      <c r="AL558">
        <v>0</v>
      </c>
      <c r="AM558" s="3">
        <f>SUM(tbl_Data[[#This Row],[Amt_Wines]:[Amt_GoldProds]])</f>
        <v>506</v>
      </c>
      <c r="AN558" s="3">
        <v>268</v>
      </c>
      <c r="AO558">
        <v>0</v>
      </c>
      <c r="AP558" t="str" cm="1">
        <f t="array" ref="AP558">_xlfn.IFS(tbl_Data[[#This Row],[marital_Divorced]]=1,"Divorced",tbl_Data[[#This Row],[marital_Married]]=1,"Married",tbl_Data[[#This Row],[marital_Single]]=1,"Single",tbl_Data[[#This Row],[marital_Together]]=1,"Together",tbl_Data[[#This Row],[marital_Widow]]=1,"Widowed")</f>
        <v>Married</v>
      </c>
      <c r="AQ558" s="3" t="str">
        <f>IF(tbl_Data[[#This Row],[Marital Status]]=tbl_Data[[#Headers],[Single]],tbl_Data[[#This Row],[Amt_Wines]],"")</f>
        <v/>
      </c>
      <c r="AR558" s="3" t="str">
        <f>IF(tbl_Data[[#This Row],[Marital Status]]=tbl_Data[[#Headers],[Together]],tbl_Data[[#This Row],[Amt_Wines]],"")</f>
        <v/>
      </c>
      <c r="AS558" s="3">
        <f>IF(tbl_Data[[#This Row],[Marital Status]]=tbl_Data[[#Headers],[Married]],tbl_Data[[#This Row],[Amt_Wines]],"")</f>
        <v>281</v>
      </c>
      <c r="AT558" s="3" t="str">
        <f>IF(tbl_Data[[#This Row],[Marital Status]]=tbl_Data[[#Headers],[Widow]],tbl_Data[[#This Row],[Amt_Wines]],"")</f>
        <v/>
      </c>
      <c r="AU558" s="3" t="str">
        <f>IF(tbl_Data[[#This Row],[Marital Status]]=tbl_Data[[#Headers],[Divorced]],tbl_Data[[#This Row],[Amt_Wines]],"")</f>
        <v/>
      </c>
    </row>
    <row r="559" spans="1:47" x14ac:dyDescent="0.45">
      <c r="A559" t="s">
        <v>1053</v>
      </c>
      <c r="B559" s="3">
        <v>49094</v>
      </c>
      <c r="C559">
        <v>0</v>
      </c>
      <c r="D559">
        <v>1</v>
      </c>
      <c r="E559">
        <f t="shared" si="8"/>
        <v>1</v>
      </c>
      <c r="F559">
        <v>6</v>
      </c>
      <c r="G559" s="3">
        <v>376</v>
      </c>
      <c r="H559" s="3">
        <v>0</v>
      </c>
      <c r="I559" s="3">
        <v>38</v>
      </c>
      <c r="J559" s="3">
        <v>11</v>
      </c>
      <c r="K559" s="3">
        <v>8</v>
      </c>
      <c r="L559" s="3">
        <v>69</v>
      </c>
      <c r="M559">
        <v>5</v>
      </c>
      <c r="N559">
        <v>6</v>
      </c>
      <c r="O559">
        <v>3</v>
      </c>
      <c r="P559">
        <v>6</v>
      </c>
      <c r="Q559">
        <v>6</v>
      </c>
      <c r="R559">
        <v>0</v>
      </c>
      <c r="S559">
        <v>0</v>
      </c>
      <c r="T559">
        <v>0</v>
      </c>
      <c r="U559">
        <v>0</v>
      </c>
      <c r="V559">
        <v>0</v>
      </c>
      <c r="W559">
        <v>0</v>
      </c>
      <c r="X559">
        <v>3</v>
      </c>
      <c r="Y559">
        <v>11</v>
      </c>
      <c r="Z559">
        <v>0</v>
      </c>
      <c r="AA559">
        <v>47</v>
      </c>
      <c r="AB559">
        <v>2805</v>
      </c>
      <c r="AC559">
        <v>0</v>
      </c>
      <c r="AD559">
        <v>1</v>
      </c>
      <c r="AE559">
        <v>0</v>
      </c>
      <c r="AF559">
        <v>0</v>
      </c>
      <c r="AG559">
        <v>0</v>
      </c>
      <c r="AH559">
        <v>0</v>
      </c>
      <c r="AI559">
        <v>0</v>
      </c>
      <c r="AJ559">
        <v>1</v>
      </c>
      <c r="AK559">
        <v>0</v>
      </c>
      <c r="AL559">
        <v>0</v>
      </c>
      <c r="AM559" s="3">
        <f>SUM(tbl_Data[[#This Row],[Amt_Wines]:[Amt_GoldProds]])</f>
        <v>502</v>
      </c>
      <c r="AN559" s="3">
        <v>364</v>
      </c>
      <c r="AO559">
        <v>0</v>
      </c>
      <c r="AP559" t="str" cm="1">
        <f t="array" ref="AP559">_xlfn.IFS(tbl_Data[[#This Row],[marital_Divorced]]=1,"Divorced",tbl_Data[[#This Row],[marital_Married]]=1,"Married",tbl_Data[[#This Row],[marital_Single]]=1,"Single",tbl_Data[[#This Row],[marital_Together]]=1,"Together",tbl_Data[[#This Row],[marital_Widow]]=1,"Widowed")</f>
        <v>Married</v>
      </c>
      <c r="AQ559" s="3" t="str">
        <f>IF(tbl_Data[[#This Row],[Marital Status]]=tbl_Data[[#Headers],[Single]],tbl_Data[[#This Row],[Amt_Wines]],"")</f>
        <v/>
      </c>
      <c r="AR559" s="3" t="str">
        <f>IF(tbl_Data[[#This Row],[Marital Status]]=tbl_Data[[#Headers],[Together]],tbl_Data[[#This Row],[Amt_Wines]],"")</f>
        <v/>
      </c>
      <c r="AS559" s="3">
        <f>IF(tbl_Data[[#This Row],[Marital Status]]=tbl_Data[[#Headers],[Married]],tbl_Data[[#This Row],[Amt_Wines]],"")</f>
        <v>376</v>
      </c>
      <c r="AT559" s="3" t="str">
        <f>IF(tbl_Data[[#This Row],[Marital Status]]=tbl_Data[[#Headers],[Widow]],tbl_Data[[#This Row],[Amt_Wines]],"")</f>
        <v/>
      </c>
      <c r="AU559" s="3" t="str">
        <f>IF(tbl_Data[[#This Row],[Marital Status]]=tbl_Data[[#Headers],[Divorced]],tbl_Data[[#This Row],[Amt_Wines]],"")</f>
        <v/>
      </c>
    </row>
    <row r="560" spans="1:47" x14ac:dyDescent="0.45">
      <c r="A560" t="s">
        <v>1054</v>
      </c>
      <c r="B560" s="3">
        <v>50501</v>
      </c>
      <c r="C560">
        <v>1</v>
      </c>
      <c r="D560">
        <v>1</v>
      </c>
      <c r="E560">
        <f t="shared" si="8"/>
        <v>2</v>
      </c>
      <c r="F560">
        <v>10</v>
      </c>
      <c r="G560" s="3">
        <v>297</v>
      </c>
      <c r="H560" s="3">
        <v>0</v>
      </c>
      <c r="I560" s="3">
        <v>38</v>
      </c>
      <c r="J560" s="3">
        <v>13</v>
      </c>
      <c r="K560" s="3">
        <v>0</v>
      </c>
      <c r="L560" s="3">
        <v>152</v>
      </c>
      <c r="M560">
        <v>7</v>
      </c>
      <c r="N560">
        <v>5</v>
      </c>
      <c r="O560">
        <v>4</v>
      </c>
      <c r="P560">
        <v>4</v>
      </c>
      <c r="Q560">
        <v>6</v>
      </c>
      <c r="R560">
        <v>1</v>
      </c>
      <c r="S560">
        <v>0</v>
      </c>
      <c r="T560">
        <v>0</v>
      </c>
      <c r="U560">
        <v>0</v>
      </c>
      <c r="V560">
        <v>0</v>
      </c>
      <c r="W560">
        <v>0</v>
      </c>
      <c r="X560">
        <v>3</v>
      </c>
      <c r="Y560">
        <v>11</v>
      </c>
      <c r="Z560">
        <v>1</v>
      </c>
      <c r="AA560">
        <v>66</v>
      </c>
      <c r="AB560">
        <v>2535</v>
      </c>
      <c r="AC560">
        <v>0</v>
      </c>
      <c r="AD560">
        <v>1</v>
      </c>
      <c r="AE560">
        <v>0</v>
      </c>
      <c r="AF560">
        <v>0</v>
      </c>
      <c r="AG560">
        <v>0</v>
      </c>
      <c r="AH560">
        <v>0</v>
      </c>
      <c r="AI560">
        <v>0</v>
      </c>
      <c r="AJ560">
        <v>1</v>
      </c>
      <c r="AK560">
        <v>0</v>
      </c>
      <c r="AL560">
        <v>0</v>
      </c>
      <c r="AM560" s="3">
        <f>SUM(tbl_Data[[#This Row],[Amt_Wines]:[Amt_GoldProds]])</f>
        <v>500</v>
      </c>
      <c r="AN560" s="3">
        <v>196</v>
      </c>
      <c r="AO560">
        <v>1</v>
      </c>
      <c r="AP560" t="str" cm="1">
        <f t="array" ref="AP560">_xlfn.IFS(tbl_Data[[#This Row],[marital_Divorced]]=1,"Divorced",tbl_Data[[#This Row],[marital_Married]]=1,"Married",tbl_Data[[#This Row],[marital_Single]]=1,"Single",tbl_Data[[#This Row],[marital_Together]]=1,"Together",tbl_Data[[#This Row],[marital_Widow]]=1,"Widowed")</f>
        <v>Married</v>
      </c>
      <c r="AQ560" s="3" t="str">
        <f>IF(tbl_Data[[#This Row],[Marital Status]]=tbl_Data[[#Headers],[Single]],tbl_Data[[#This Row],[Amt_Wines]],"")</f>
        <v/>
      </c>
      <c r="AR560" s="3" t="str">
        <f>IF(tbl_Data[[#This Row],[Marital Status]]=tbl_Data[[#Headers],[Together]],tbl_Data[[#This Row],[Amt_Wines]],"")</f>
        <v/>
      </c>
      <c r="AS560" s="3">
        <f>IF(tbl_Data[[#This Row],[Marital Status]]=tbl_Data[[#Headers],[Married]],tbl_Data[[#This Row],[Amt_Wines]],"")</f>
        <v>297</v>
      </c>
      <c r="AT560" s="3" t="str">
        <f>IF(tbl_Data[[#This Row],[Marital Status]]=tbl_Data[[#Headers],[Widow]],tbl_Data[[#This Row],[Amt_Wines]],"")</f>
        <v/>
      </c>
      <c r="AU560" s="3" t="str">
        <f>IF(tbl_Data[[#This Row],[Marital Status]]=tbl_Data[[#Headers],[Divorced]],tbl_Data[[#This Row],[Amt_Wines]],"")</f>
        <v/>
      </c>
    </row>
    <row r="561" spans="1:47" x14ac:dyDescent="0.45">
      <c r="A561" t="s">
        <v>1055</v>
      </c>
      <c r="B561" s="3">
        <v>59594</v>
      </c>
      <c r="C561">
        <v>0</v>
      </c>
      <c r="D561">
        <v>1</v>
      </c>
      <c r="E561">
        <f t="shared" si="8"/>
        <v>1</v>
      </c>
      <c r="F561">
        <v>74</v>
      </c>
      <c r="G561" s="3">
        <v>457</v>
      </c>
      <c r="H561" s="3">
        <v>4</v>
      </c>
      <c r="I561" s="3">
        <v>29</v>
      </c>
      <c r="J561" s="3">
        <v>0</v>
      </c>
      <c r="K561" s="3">
        <v>0</v>
      </c>
      <c r="L561" s="3">
        <v>9</v>
      </c>
      <c r="M561">
        <v>1</v>
      </c>
      <c r="N561">
        <v>8</v>
      </c>
      <c r="O561">
        <v>1</v>
      </c>
      <c r="P561">
        <v>7</v>
      </c>
      <c r="Q561">
        <v>7</v>
      </c>
      <c r="R561">
        <v>0</v>
      </c>
      <c r="S561">
        <v>1</v>
      </c>
      <c r="T561">
        <v>0</v>
      </c>
      <c r="U561">
        <v>0</v>
      </c>
      <c r="V561">
        <v>0</v>
      </c>
      <c r="W561">
        <v>0</v>
      </c>
      <c r="X561">
        <v>3</v>
      </c>
      <c r="Y561">
        <v>11</v>
      </c>
      <c r="Z561">
        <v>0</v>
      </c>
      <c r="AA561">
        <v>55</v>
      </c>
      <c r="AB561">
        <v>2776</v>
      </c>
      <c r="AC561">
        <v>0</v>
      </c>
      <c r="AD561">
        <v>1</v>
      </c>
      <c r="AE561">
        <v>0</v>
      </c>
      <c r="AF561">
        <v>0</v>
      </c>
      <c r="AG561">
        <v>0</v>
      </c>
      <c r="AH561">
        <v>0</v>
      </c>
      <c r="AI561">
        <v>0</v>
      </c>
      <c r="AJ561">
        <v>1</v>
      </c>
      <c r="AK561">
        <v>0</v>
      </c>
      <c r="AL561">
        <v>0</v>
      </c>
      <c r="AM561" s="3">
        <f>SUM(tbl_Data[[#This Row],[Amt_Wines]:[Amt_GoldProds]])</f>
        <v>499</v>
      </c>
      <c r="AN561" s="3">
        <v>481</v>
      </c>
      <c r="AO561">
        <v>1</v>
      </c>
      <c r="AP561" t="str" cm="1">
        <f t="array" ref="AP561">_xlfn.IFS(tbl_Data[[#This Row],[marital_Divorced]]=1,"Divorced",tbl_Data[[#This Row],[marital_Married]]=1,"Married",tbl_Data[[#This Row],[marital_Single]]=1,"Single",tbl_Data[[#This Row],[marital_Together]]=1,"Together",tbl_Data[[#This Row],[marital_Widow]]=1,"Widowed")</f>
        <v>Married</v>
      </c>
      <c r="AQ561" s="3" t="str">
        <f>IF(tbl_Data[[#This Row],[Marital Status]]=tbl_Data[[#Headers],[Single]],tbl_Data[[#This Row],[Amt_Wines]],"")</f>
        <v/>
      </c>
      <c r="AR561" s="3" t="str">
        <f>IF(tbl_Data[[#This Row],[Marital Status]]=tbl_Data[[#Headers],[Together]],tbl_Data[[#This Row],[Amt_Wines]],"")</f>
        <v/>
      </c>
      <c r="AS561" s="3">
        <f>IF(tbl_Data[[#This Row],[Marital Status]]=tbl_Data[[#Headers],[Married]],tbl_Data[[#This Row],[Amt_Wines]],"")</f>
        <v>457</v>
      </c>
      <c r="AT561" s="3" t="str">
        <f>IF(tbl_Data[[#This Row],[Marital Status]]=tbl_Data[[#Headers],[Widow]],tbl_Data[[#This Row],[Amt_Wines]],"")</f>
        <v/>
      </c>
      <c r="AU561" s="3" t="str">
        <f>IF(tbl_Data[[#This Row],[Marital Status]]=tbl_Data[[#Headers],[Divorced]],tbl_Data[[#This Row],[Amt_Wines]],"")</f>
        <v/>
      </c>
    </row>
    <row r="562" spans="1:47" x14ac:dyDescent="0.45">
      <c r="A562" t="s">
        <v>1059</v>
      </c>
      <c r="B562" s="3">
        <v>57091</v>
      </c>
      <c r="C562">
        <v>0</v>
      </c>
      <c r="D562">
        <v>1</v>
      </c>
      <c r="E562">
        <f t="shared" si="8"/>
        <v>1</v>
      </c>
      <c r="F562">
        <v>82</v>
      </c>
      <c r="G562" s="3">
        <v>462</v>
      </c>
      <c r="H562" s="3">
        <v>0</v>
      </c>
      <c r="I562" s="3">
        <v>24</v>
      </c>
      <c r="J562" s="3">
        <v>6</v>
      </c>
      <c r="K562" s="3">
        <v>0</v>
      </c>
      <c r="L562" s="3">
        <v>4</v>
      </c>
      <c r="M562">
        <v>2</v>
      </c>
      <c r="N562">
        <v>9</v>
      </c>
      <c r="O562">
        <v>2</v>
      </c>
      <c r="P562">
        <v>5</v>
      </c>
      <c r="Q562">
        <v>7</v>
      </c>
      <c r="R562">
        <v>0</v>
      </c>
      <c r="S562">
        <v>1</v>
      </c>
      <c r="T562">
        <v>0</v>
      </c>
      <c r="U562">
        <v>0</v>
      </c>
      <c r="V562">
        <v>0</v>
      </c>
      <c r="W562">
        <v>0</v>
      </c>
      <c r="X562">
        <v>3</v>
      </c>
      <c r="Y562">
        <v>11</v>
      </c>
      <c r="Z562">
        <v>1</v>
      </c>
      <c r="AA562">
        <v>48</v>
      </c>
      <c r="AB562">
        <v>2742</v>
      </c>
      <c r="AC562">
        <v>0</v>
      </c>
      <c r="AD562">
        <v>1</v>
      </c>
      <c r="AE562">
        <v>0</v>
      </c>
      <c r="AF562">
        <v>0</v>
      </c>
      <c r="AG562">
        <v>0</v>
      </c>
      <c r="AH562">
        <v>0</v>
      </c>
      <c r="AI562">
        <v>0</v>
      </c>
      <c r="AJ562">
        <v>0</v>
      </c>
      <c r="AK562">
        <v>0</v>
      </c>
      <c r="AL562">
        <v>1</v>
      </c>
      <c r="AM562" s="3">
        <f>SUM(tbl_Data[[#This Row],[Amt_Wines]:[Amt_GoldProds]])</f>
        <v>496</v>
      </c>
      <c r="AN562" s="3">
        <v>488</v>
      </c>
      <c r="AO562">
        <v>1</v>
      </c>
      <c r="AP562" t="str" cm="1">
        <f t="array" ref="AP562">_xlfn.IFS(tbl_Data[[#This Row],[marital_Divorced]]=1,"Divorced",tbl_Data[[#This Row],[marital_Married]]=1,"Married",tbl_Data[[#This Row],[marital_Single]]=1,"Single",tbl_Data[[#This Row],[marital_Together]]=1,"Together",tbl_Data[[#This Row],[marital_Widow]]=1,"Widowed")</f>
        <v>Married</v>
      </c>
      <c r="AQ562" s="3" t="str">
        <f>IF(tbl_Data[[#This Row],[Marital Status]]=tbl_Data[[#Headers],[Single]],tbl_Data[[#This Row],[Amt_Wines]],"")</f>
        <v/>
      </c>
      <c r="AR562" s="3" t="str">
        <f>IF(tbl_Data[[#This Row],[Marital Status]]=tbl_Data[[#Headers],[Together]],tbl_Data[[#This Row],[Amt_Wines]],"")</f>
        <v/>
      </c>
      <c r="AS562" s="3">
        <f>IF(tbl_Data[[#This Row],[Marital Status]]=tbl_Data[[#Headers],[Married]],tbl_Data[[#This Row],[Amt_Wines]],"")</f>
        <v>462</v>
      </c>
      <c r="AT562" s="3" t="str">
        <f>IF(tbl_Data[[#This Row],[Marital Status]]=tbl_Data[[#Headers],[Widow]],tbl_Data[[#This Row],[Amt_Wines]],"")</f>
        <v/>
      </c>
      <c r="AU562" s="3" t="str">
        <f>IF(tbl_Data[[#This Row],[Marital Status]]=tbl_Data[[#Headers],[Divorced]],tbl_Data[[#This Row],[Amt_Wines]],"")</f>
        <v/>
      </c>
    </row>
    <row r="563" spans="1:47" x14ac:dyDescent="0.45">
      <c r="A563" t="s">
        <v>1062</v>
      </c>
      <c r="B563" s="3">
        <v>51479</v>
      </c>
      <c r="C563">
        <v>1</v>
      </c>
      <c r="D563">
        <v>1</v>
      </c>
      <c r="E563">
        <f t="shared" si="8"/>
        <v>2</v>
      </c>
      <c r="F563">
        <v>67</v>
      </c>
      <c r="G563" s="3">
        <v>247</v>
      </c>
      <c r="H563" s="3">
        <v>8</v>
      </c>
      <c r="I563" s="3">
        <v>160</v>
      </c>
      <c r="J563" s="3">
        <v>6</v>
      </c>
      <c r="K563" s="3">
        <v>8</v>
      </c>
      <c r="L563" s="3">
        <v>65</v>
      </c>
      <c r="M563">
        <v>7</v>
      </c>
      <c r="N563">
        <v>6</v>
      </c>
      <c r="O563">
        <v>3</v>
      </c>
      <c r="P563">
        <v>6</v>
      </c>
      <c r="Q563">
        <v>7</v>
      </c>
      <c r="R563">
        <v>0</v>
      </c>
      <c r="S563">
        <v>0</v>
      </c>
      <c r="T563">
        <v>0</v>
      </c>
      <c r="U563">
        <v>0</v>
      </c>
      <c r="V563">
        <v>0</v>
      </c>
      <c r="W563">
        <v>0</v>
      </c>
      <c r="X563">
        <v>3</v>
      </c>
      <c r="Y563">
        <v>11</v>
      </c>
      <c r="Z563">
        <v>0</v>
      </c>
      <c r="AA563">
        <v>53</v>
      </c>
      <c r="AB563">
        <v>2707</v>
      </c>
      <c r="AC563">
        <v>0</v>
      </c>
      <c r="AD563">
        <v>1</v>
      </c>
      <c r="AE563">
        <v>0</v>
      </c>
      <c r="AF563">
        <v>0</v>
      </c>
      <c r="AG563">
        <v>0</v>
      </c>
      <c r="AH563">
        <v>0</v>
      </c>
      <c r="AI563">
        <v>0</v>
      </c>
      <c r="AJ563">
        <v>1</v>
      </c>
      <c r="AK563">
        <v>0</v>
      </c>
      <c r="AL563">
        <v>0</v>
      </c>
      <c r="AM563" s="3">
        <f>SUM(tbl_Data[[#This Row],[Amt_Wines]:[Amt_GoldProds]])</f>
        <v>494</v>
      </c>
      <c r="AN563" s="3">
        <v>364</v>
      </c>
      <c r="AO563">
        <v>0</v>
      </c>
      <c r="AP563" t="str" cm="1">
        <f t="array" ref="AP563">_xlfn.IFS(tbl_Data[[#This Row],[marital_Divorced]]=1,"Divorced",tbl_Data[[#This Row],[marital_Married]]=1,"Married",tbl_Data[[#This Row],[marital_Single]]=1,"Single",tbl_Data[[#This Row],[marital_Together]]=1,"Together",tbl_Data[[#This Row],[marital_Widow]]=1,"Widowed")</f>
        <v>Married</v>
      </c>
      <c r="AQ563" s="3" t="str">
        <f>IF(tbl_Data[[#This Row],[Marital Status]]=tbl_Data[[#Headers],[Single]],tbl_Data[[#This Row],[Amt_Wines]],"")</f>
        <v/>
      </c>
      <c r="AR563" s="3" t="str">
        <f>IF(tbl_Data[[#This Row],[Marital Status]]=tbl_Data[[#Headers],[Together]],tbl_Data[[#This Row],[Amt_Wines]],"")</f>
        <v/>
      </c>
      <c r="AS563" s="3">
        <f>IF(tbl_Data[[#This Row],[Marital Status]]=tbl_Data[[#Headers],[Married]],tbl_Data[[#This Row],[Amt_Wines]],"")</f>
        <v>247</v>
      </c>
      <c r="AT563" s="3" t="str">
        <f>IF(tbl_Data[[#This Row],[Marital Status]]=tbl_Data[[#Headers],[Widow]],tbl_Data[[#This Row],[Amt_Wines]],"")</f>
        <v/>
      </c>
      <c r="AU563" s="3" t="str">
        <f>IF(tbl_Data[[#This Row],[Marital Status]]=tbl_Data[[#Headers],[Divorced]],tbl_Data[[#This Row],[Amt_Wines]],"")</f>
        <v/>
      </c>
    </row>
    <row r="564" spans="1:47" x14ac:dyDescent="0.45">
      <c r="A564" t="s">
        <v>1068</v>
      </c>
      <c r="B564" s="3">
        <v>50437</v>
      </c>
      <c r="C564">
        <v>0</v>
      </c>
      <c r="D564">
        <v>2</v>
      </c>
      <c r="E564">
        <f t="shared" si="8"/>
        <v>2</v>
      </c>
      <c r="F564">
        <v>28</v>
      </c>
      <c r="G564" s="3">
        <v>370</v>
      </c>
      <c r="H564" s="3">
        <v>9</v>
      </c>
      <c r="I564" s="3">
        <v>92</v>
      </c>
      <c r="J564" s="3">
        <v>6</v>
      </c>
      <c r="K564" s="3">
        <v>9</v>
      </c>
      <c r="L564" s="3">
        <v>4</v>
      </c>
      <c r="M564">
        <v>3</v>
      </c>
      <c r="N564">
        <v>7</v>
      </c>
      <c r="O564">
        <v>1</v>
      </c>
      <c r="P564">
        <v>8</v>
      </c>
      <c r="Q564">
        <v>7</v>
      </c>
      <c r="R564">
        <v>0</v>
      </c>
      <c r="S564">
        <v>0</v>
      </c>
      <c r="T564">
        <v>0</v>
      </c>
      <c r="U564">
        <v>0</v>
      </c>
      <c r="V564">
        <v>0</v>
      </c>
      <c r="W564">
        <v>0</v>
      </c>
      <c r="X564">
        <v>3</v>
      </c>
      <c r="Y564">
        <v>11</v>
      </c>
      <c r="Z564">
        <v>0</v>
      </c>
      <c r="AA564">
        <v>57</v>
      </c>
      <c r="AB564">
        <v>2779</v>
      </c>
      <c r="AC564">
        <v>0</v>
      </c>
      <c r="AD564">
        <v>1</v>
      </c>
      <c r="AE564">
        <v>0</v>
      </c>
      <c r="AF564">
        <v>0</v>
      </c>
      <c r="AG564">
        <v>0</v>
      </c>
      <c r="AH564">
        <v>0</v>
      </c>
      <c r="AI564">
        <v>0</v>
      </c>
      <c r="AJ564">
        <v>1</v>
      </c>
      <c r="AK564">
        <v>0</v>
      </c>
      <c r="AL564">
        <v>0</v>
      </c>
      <c r="AM564" s="3">
        <f>SUM(tbl_Data[[#This Row],[Amt_Wines]:[Amt_GoldProds]])</f>
        <v>490</v>
      </c>
      <c r="AN564" s="3">
        <v>482</v>
      </c>
      <c r="AO564">
        <v>0</v>
      </c>
      <c r="AP564" t="str" cm="1">
        <f t="array" ref="AP564">_xlfn.IFS(tbl_Data[[#This Row],[marital_Divorced]]=1,"Divorced",tbl_Data[[#This Row],[marital_Married]]=1,"Married",tbl_Data[[#This Row],[marital_Single]]=1,"Single",tbl_Data[[#This Row],[marital_Together]]=1,"Together",tbl_Data[[#This Row],[marital_Widow]]=1,"Widowed")</f>
        <v>Married</v>
      </c>
      <c r="AQ564" s="3" t="str">
        <f>IF(tbl_Data[[#This Row],[Marital Status]]=tbl_Data[[#Headers],[Single]],tbl_Data[[#This Row],[Amt_Wines]],"")</f>
        <v/>
      </c>
      <c r="AR564" s="3" t="str">
        <f>IF(tbl_Data[[#This Row],[Marital Status]]=tbl_Data[[#Headers],[Together]],tbl_Data[[#This Row],[Amt_Wines]],"")</f>
        <v/>
      </c>
      <c r="AS564" s="3">
        <f>IF(tbl_Data[[#This Row],[Marital Status]]=tbl_Data[[#Headers],[Married]],tbl_Data[[#This Row],[Amt_Wines]],"")</f>
        <v>370</v>
      </c>
      <c r="AT564" s="3" t="str">
        <f>IF(tbl_Data[[#This Row],[Marital Status]]=tbl_Data[[#Headers],[Widow]],tbl_Data[[#This Row],[Amt_Wines]],"")</f>
        <v/>
      </c>
      <c r="AU564" s="3" t="str">
        <f>IF(tbl_Data[[#This Row],[Marital Status]]=tbl_Data[[#Headers],[Divorced]],tbl_Data[[#This Row],[Amt_Wines]],"")</f>
        <v/>
      </c>
    </row>
    <row r="565" spans="1:47" x14ac:dyDescent="0.45">
      <c r="A565" t="s">
        <v>1070</v>
      </c>
      <c r="B565" s="3">
        <v>57705</v>
      </c>
      <c r="C565">
        <v>0</v>
      </c>
      <c r="D565">
        <v>1</v>
      </c>
      <c r="E565">
        <f t="shared" si="8"/>
        <v>1</v>
      </c>
      <c r="F565">
        <v>14</v>
      </c>
      <c r="G565" s="3">
        <v>383</v>
      </c>
      <c r="H565" s="3">
        <v>0</v>
      </c>
      <c r="I565" s="3">
        <v>53</v>
      </c>
      <c r="J565" s="3">
        <v>6</v>
      </c>
      <c r="K565" s="3">
        <v>4</v>
      </c>
      <c r="L565" s="3">
        <v>40</v>
      </c>
      <c r="M565">
        <v>3</v>
      </c>
      <c r="N565">
        <v>8</v>
      </c>
      <c r="O565">
        <v>1</v>
      </c>
      <c r="P565">
        <v>6</v>
      </c>
      <c r="Q565">
        <v>6</v>
      </c>
      <c r="R565">
        <v>0</v>
      </c>
      <c r="S565">
        <v>0</v>
      </c>
      <c r="T565">
        <v>0</v>
      </c>
      <c r="U565">
        <v>0</v>
      </c>
      <c r="V565">
        <v>0</v>
      </c>
      <c r="W565">
        <v>0</v>
      </c>
      <c r="X565">
        <v>3</v>
      </c>
      <c r="Y565">
        <v>11</v>
      </c>
      <c r="Z565">
        <v>0</v>
      </c>
      <c r="AA565">
        <v>54</v>
      </c>
      <c r="AB565">
        <v>2328</v>
      </c>
      <c r="AC565">
        <v>0</v>
      </c>
      <c r="AD565">
        <v>1</v>
      </c>
      <c r="AE565">
        <v>0</v>
      </c>
      <c r="AF565">
        <v>0</v>
      </c>
      <c r="AG565">
        <v>0</v>
      </c>
      <c r="AH565">
        <v>0</v>
      </c>
      <c r="AI565">
        <v>0</v>
      </c>
      <c r="AJ565">
        <v>0</v>
      </c>
      <c r="AK565">
        <v>0</v>
      </c>
      <c r="AL565">
        <v>1</v>
      </c>
      <c r="AM565" s="3">
        <f>SUM(tbl_Data[[#This Row],[Amt_Wines]:[Amt_GoldProds]])</f>
        <v>486</v>
      </c>
      <c r="AN565" s="3">
        <v>406</v>
      </c>
      <c r="AO565">
        <v>0</v>
      </c>
      <c r="AP565" t="str" cm="1">
        <f t="array" ref="AP565">_xlfn.IFS(tbl_Data[[#This Row],[marital_Divorced]]=1,"Divorced",tbl_Data[[#This Row],[marital_Married]]=1,"Married",tbl_Data[[#This Row],[marital_Single]]=1,"Single",tbl_Data[[#This Row],[marital_Together]]=1,"Together",tbl_Data[[#This Row],[marital_Widow]]=1,"Widowed")</f>
        <v>Married</v>
      </c>
      <c r="AQ565" s="3" t="str">
        <f>IF(tbl_Data[[#This Row],[Marital Status]]=tbl_Data[[#Headers],[Single]],tbl_Data[[#This Row],[Amt_Wines]],"")</f>
        <v/>
      </c>
      <c r="AR565" s="3" t="str">
        <f>IF(tbl_Data[[#This Row],[Marital Status]]=tbl_Data[[#Headers],[Together]],tbl_Data[[#This Row],[Amt_Wines]],"")</f>
        <v/>
      </c>
      <c r="AS565" s="3">
        <f>IF(tbl_Data[[#This Row],[Marital Status]]=tbl_Data[[#Headers],[Married]],tbl_Data[[#This Row],[Amt_Wines]],"")</f>
        <v>383</v>
      </c>
      <c r="AT565" s="3" t="str">
        <f>IF(tbl_Data[[#This Row],[Marital Status]]=tbl_Data[[#Headers],[Widow]],tbl_Data[[#This Row],[Amt_Wines]],"")</f>
        <v/>
      </c>
      <c r="AU565" s="3" t="str">
        <f>IF(tbl_Data[[#This Row],[Marital Status]]=tbl_Data[[#Headers],[Divorced]],tbl_Data[[#This Row],[Amt_Wines]],"")</f>
        <v/>
      </c>
    </row>
    <row r="566" spans="1:47" x14ac:dyDescent="0.45">
      <c r="A566" t="s">
        <v>1075</v>
      </c>
      <c r="B566" s="3">
        <v>41443</v>
      </c>
      <c r="C566">
        <v>1</v>
      </c>
      <c r="D566">
        <v>0</v>
      </c>
      <c r="E566">
        <f t="shared" si="8"/>
        <v>1</v>
      </c>
      <c r="F566">
        <v>79</v>
      </c>
      <c r="G566" s="3">
        <v>171</v>
      </c>
      <c r="H566" s="3">
        <v>7</v>
      </c>
      <c r="I566" s="3">
        <v>171</v>
      </c>
      <c r="J566" s="3">
        <v>25</v>
      </c>
      <c r="K566" s="3">
        <v>19</v>
      </c>
      <c r="L566" s="3">
        <v>89</v>
      </c>
      <c r="M566">
        <v>6</v>
      </c>
      <c r="N566">
        <v>8</v>
      </c>
      <c r="O566">
        <v>1</v>
      </c>
      <c r="P566">
        <v>5</v>
      </c>
      <c r="Q566">
        <v>8</v>
      </c>
      <c r="R566">
        <v>0</v>
      </c>
      <c r="S566">
        <v>0</v>
      </c>
      <c r="T566">
        <v>0</v>
      </c>
      <c r="U566">
        <v>0</v>
      </c>
      <c r="V566">
        <v>0</v>
      </c>
      <c r="W566">
        <v>0</v>
      </c>
      <c r="X566">
        <v>3</v>
      </c>
      <c r="Y566">
        <v>11</v>
      </c>
      <c r="Z566">
        <v>0</v>
      </c>
      <c r="AA566">
        <v>43</v>
      </c>
      <c r="AB566">
        <v>2248</v>
      </c>
      <c r="AC566">
        <v>0</v>
      </c>
      <c r="AD566">
        <v>1</v>
      </c>
      <c r="AE566">
        <v>0</v>
      </c>
      <c r="AF566">
        <v>0</v>
      </c>
      <c r="AG566">
        <v>0</v>
      </c>
      <c r="AH566">
        <v>0</v>
      </c>
      <c r="AI566">
        <v>0</v>
      </c>
      <c r="AJ566">
        <v>1</v>
      </c>
      <c r="AK566">
        <v>0</v>
      </c>
      <c r="AL566">
        <v>0</v>
      </c>
      <c r="AM566" s="3">
        <f>SUM(tbl_Data[[#This Row],[Amt_Wines]:[Amt_GoldProds]])</f>
        <v>482</v>
      </c>
      <c r="AN566" s="3">
        <v>304</v>
      </c>
      <c r="AO566">
        <v>0</v>
      </c>
      <c r="AP566" t="str" cm="1">
        <f t="array" ref="AP566">_xlfn.IFS(tbl_Data[[#This Row],[marital_Divorced]]=1,"Divorced",tbl_Data[[#This Row],[marital_Married]]=1,"Married",tbl_Data[[#This Row],[marital_Single]]=1,"Single",tbl_Data[[#This Row],[marital_Together]]=1,"Together",tbl_Data[[#This Row],[marital_Widow]]=1,"Widowed")</f>
        <v>Married</v>
      </c>
      <c r="AQ566" s="3" t="str">
        <f>IF(tbl_Data[[#This Row],[Marital Status]]=tbl_Data[[#Headers],[Single]],tbl_Data[[#This Row],[Amt_Wines]],"")</f>
        <v/>
      </c>
      <c r="AR566" s="3" t="str">
        <f>IF(tbl_Data[[#This Row],[Marital Status]]=tbl_Data[[#Headers],[Together]],tbl_Data[[#This Row],[Amt_Wines]],"")</f>
        <v/>
      </c>
      <c r="AS566" s="3">
        <f>IF(tbl_Data[[#This Row],[Marital Status]]=tbl_Data[[#Headers],[Married]],tbl_Data[[#This Row],[Amt_Wines]],"")</f>
        <v>171</v>
      </c>
      <c r="AT566" s="3" t="str">
        <f>IF(tbl_Data[[#This Row],[Marital Status]]=tbl_Data[[#Headers],[Widow]],tbl_Data[[#This Row],[Amt_Wines]],"")</f>
        <v/>
      </c>
      <c r="AU566" s="3" t="str">
        <f>IF(tbl_Data[[#This Row],[Marital Status]]=tbl_Data[[#Headers],[Divorced]],tbl_Data[[#This Row],[Amt_Wines]],"")</f>
        <v/>
      </c>
    </row>
    <row r="567" spans="1:47" x14ac:dyDescent="0.45">
      <c r="A567" t="s">
        <v>1077</v>
      </c>
      <c r="B567" s="3">
        <v>59754</v>
      </c>
      <c r="C567">
        <v>0</v>
      </c>
      <c r="D567">
        <v>1</v>
      </c>
      <c r="E567">
        <f t="shared" si="8"/>
        <v>1</v>
      </c>
      <c r="F567">
        <v>96</v>
      </c>
      <c r="G567" s="3">
        <v>115</v>
      </c>
      <c r="H567" s="3">
        <v>27</v>
      </c>
      <c r="I567" s="3">
        <v>44</v>
      </c>
      <c r="J567" s="3">
        <v>4</v>
      </c>
      <c r="K567" s="3">
        <v>146</v>
      </c>
      <c r="L567" s="3">
        <v>139</v>
      </c>
      <c r="M567">
        <v>3</v>
      </c>
      <c r="N567">
        <v>5</v>
      </c>
      <c r="O567">
        <v>2</v>
      </c>
      <c r="P567">
        <v>6</v>
      </c>
      <c r="Q567">
        <v>5</v>
      </c>
      <c r="R567">
        <v>0</v>
      </c>
      <c r="S567">
        <v>0</v>
      </c>
      <c r="T567">
        <v>0</v>
      </c>
      <c r="U567">
        <v>0</v>
      </c>
      <c r="V567">
        <v>0</v>
      </c>
      <c r="W567">
        <v>0</v>
      </c>
      <c r="X567">
        <v>3</v>
      </c>
      <c r="Y567">
        <v>11</v>
      </c>
      <c r="Z567">
        <v>1</v>
      </c>
      <c r="AA567">
        <v>55</v>
      </c>
      <c r="AB567">
        <v>2734</v>
      </c>
      <c r="AC567">
        <v>0</v>
      </c>
      <c r="AD567">
        <v>1</v>
      </c>
      <c r="AE567">
        <v>0</v>
      </c>
      <c r="AF567">
        <v>0</v>
      </c>
      <c r="AG567">
        <v>0</v>
      </c>
      <c r="AH567">
        <v>0</v>
      </c>
      <c r="AI567">
        <v>0</v>
      </c>
      <c r="AJ567">
        <v>1</v>
      </c>
      <c r="AK567">
        <v>0</v>
      </c>
      <c r="AL567">
        <v>0</v>
      </c>
      <c r="AM567" s="3">
        <f>SUM(tbl_Data[[#This Row],[Amt_Wines]:[Amt_GoldProds]])</f>
        <v>475</v>
      </c>
      <c r="AN567" s="3">
        <v>197</v>
      </c>
      <c r="AO567">
        <v>0</v>
      </c>
      <c r="AP567" t="str" cm="1">
        <f t="array" ref="AP567">_xlfn.IFS(tbl_Data[[#This Row],[marital_Divorced]]=1,"Divorced",tbl_Data[[#This Row],[marital_Married]]=1,"Married",tbl_Data[[#This Row],[marital_Single]]=1,"Single",tbl_Data[[#This Row],[marital_Together]]=1,"Together",tbl_Data[[#This Row],[marital_Widow]]=1,"Widowed")</f>
        <v>Married</v>
      </c>
      <c r="AQ567" s="3" t="str">
        <f>IF(tbl_Data[[#This Row],[Marital Status]]=tbl_Data[[#Headers],[Single]],tbl_Data[[#This Row],[Amt_Wines]],"")</f>
        <v/>
      </c>
      <c r="AR567" s="3" t="str">
        <f>IF(tbl_Data[[#This Row],[Marital Status]]=tbl_Data[[#Headers],[Together]],tbl_Data[[#This Row],[Amt_Wines]],"")</f>
        <v/>
      </c>
      <c r="AS567" s="3">
        <f>IF(tbl_Data[[#This Row],[Marital Status]]=tbl_Data[[#Headers],[Married]],tbl_Data[[#This Row],[Amt_Wines]],"")</f>
        <v>115</v>
      </c>
      <c r="AT567" s="3" t="str">
        <f>IF(tbl_Data[[#This Row],[Marital Status]]=tbl_Data[[#Headers],[Widow]],tbl_Data[[#This Row],[Amt_Wines]],"")</f>
        <v/>
      </c>
      <c r="AU567" s="3" t="str">
        <f>IF(tbl_Data[[#This Row],[Marital Status]]=tbl_Data[[#Headers],[Divorced]],tbl_Data[[#This Row],[Amt_Wines]],"")</f>
        <v/>
      </c>
    </row>
    <row r="568" spans="1:47" x14ac:dyDescent="0.45">
      <c r="A568" t="s">
        <v>1080</v>
      </c>
      <c r="B568" s="3">
        <v>58025</v>
      </c>
      <c r="C568">
        <v>0</v>
      </c>
      <c r="D568">
        <v>1</v>
      </c>
      <c r="E568">
        <f t="shared" si="8"/>
        <v>1</v>
      </c>
      <c r="F568">
        <v>81</v>
      </c>
      <c r="G568" s="3">
        <v>270</v>
      </c>
      <c r="H568" s="3">
        <v>31</v>
      </c>
      <c r="I568" s="3">
        <v>88</v>
      </c>
      <c r="J568" s="3">
        <v>11</v>
      </c>
      <c r="K568" s="3">
        <v>48</v>
      </c>
      <c r="L568" s="3">
        <v>22</v>
      </c>
      <c r="M568">
        <v>3</v>
      </c>
      <c r="N568">
        <v>3</v>
      </c>
      <c r="O568">
        <v>2</v>
      </c>
      <c r="P568">
        <v>10</v>
      </c>
      <c r="Q568">
        <v>4</v>
      </c>
      <c r="R568">
        <v>0</v>
      </c>
      <c r="S568">
        <v>0</v>
      </c>
      <c r="T568">
        <v>0</v>
      </c>
      <c r="U568">
        <v>0</v>
      </c>
      <c r="V568">
        <v>0</v>
      </c>
      <c r="W568">
        <v>0</v>
      </c>
      <c r="X568">
        <v>3</v>
      </c>
      <c r="Y568">
        <v>11</v>
      </c>
      <c r="Z568">
        <v>0</v>
      </c>
      <c r="AA568">
        <v>41</v>
      </c>
      <c r="AB568">
        <v>2374</v>
      </c>
      <c r="AC568">
        <v>0</v>
      </c>
      <c r="AD568">
        <v>1</v>
      </c>
      <c r="AE568">
        <v>0</v>
      </c>
      <c r="AF568">
        <v>0</v>
      </c>
      <c r="AG568">
        <v>0</v>
      </c>
      <c r="AH568">
        <v>0</v>
      </c>
      <c r="AI568">
        <v>0</v>
      </c>
      <c r="AJ568">
        <v>1</v>
      </c>
      <c r="AK568">
        <v>0</v>
      </c>
      <c r="AL568">
        <v>0</v>
      </c>
      <c r="AM568" s="3">
        <f>SUM(tbl_Data[[#This Row],[Amt_Wines]:[Amt_GoldProds]])</f>
        <v>470</v>
      </c>
      <c r="AN568" s="3">
        <v>426</v>
      </c>
      <c r="AO568">
        <v>0</v>
      </c>
      <c r="AP568" t="str" cm="1">
        <f t="array" ref="AP568">_xlfn.IFS(tbl_Data[[#This Row],[marital_Divorced]]=1,"Divorced",tbl_Data[[#This Row],[marital_Married]]=1,"Married",tbl_Data[[#This Row],[marital_Single]]=1,"Single",tbl_Data[[#This Row],[marital_Together]]=1,"Together",tbl_Data[[#This Row],[marital_Widow]]=1,"Widowed")</f>
        <v>Married</v>
      </c>
      <c r="AQ568" s="3" t="str">
        <f>IF(tbl_Data[[#This Row],[Marital Status]]=tbl_Data[[#Headers],[Single]],tbl_Data[[#This Row],[Amt_Wines]],"")</f>
        <v/>
      </c>
      <c r="AR568" s="3" t="str">
        <f>IF(tbl_Data[[#This Row],[Marital Status]]=tbl_Data[[#Headers],[Together]],tbl_Data[[#This Row],[Amt_Wines]],"")</f>
        <v/>
      </c>
      <c r="AS568" s="3">
        <f>IF(tbl_Data[[#This Row],[Marital Status]]=tbl_Data[[#Headers],[Married]],tbl_Data[[#This Row],[Amt_Wines]],"")</f>
        <v>270</v>
      </c>
      <c r="AT568" s="3" t="str">
        <f>IF(tbl_Data[[#This Row],[Marital Status]]=tbl_Data[[#Headers],[Widow]],tbl_Data[[#This Row],[Amt_Wines]],"")</f>
        <v/>
      </c>
      <c r="AU568" s="3" t="str">
        <f>IF(tbl_Data[[#This Row],[Marital Status]]=tbl_Data[[#Headers],[Divorced]],tbl_Data[[#This Row],[Amt_Wines]],"")</f>
        <v/>
      </c>
    </row>
    <row r="569" spans="1:47" x14ac:dyDescent="0.45">
      <c r="A569" t="s">
        <v>1081</v>
      </c>
      <c r="B569" s="3">
        <v>54386</v>
      </c>
      <c r="C569">
        <v>0</v>
      </c>
      <c r="D569">
        <v>1</v>
      </c>
      <c r="E569">
        <f t="shared" si="8"/>
        <v>1</v>
      </c>
      <c r="F569">
        <v>8</v>
      </c>
      <c r="G569" s="3">
        <v>277</v>
      </c>
      <c r="H569" s="3">
        <v>21</v>
      </c>
      <c r="I569" s="3">
        <v>64</v>
      </c>
      <c r="J569" s="3">
        <v>62</v>
      </c>
      <c r="K569" s="3">
        <v>21</v>
      </c>
      <c r="L569" s="3">
        <v>25</v>
      </c>
      <c r="M569">
        <v>2</v>
      </c>
      <c r="N569">
        <v>3</v>
      </c>
      <c r="O569">
        <v>2</v>
      </c>
      <c r="P569">
        <v>10</v>
      </c>
      <c r="Q569">
        <v>3</v>
      </c>
      <c r="R569">
        <v>0</v>
      </c>
      <c r="S569">
        <v>0</v>
      </c>
      <c r="T569">
        <v>0</v>
      </c>
      <c r="U569">
        <v>0</v>
      </c>
      <c r="V569">
        <v>0</v>
      </c>
      <c r="W569">
        <v>0</v>
      </c>
      <c r="X569">
        <v>3</v>
      </c>
      <c r="Y569">
        <v>11</v>
      </c>
      <c r="Z569">
        <v>0</v>
      </c>
      <c r="AA569">
        <v>39</v>
      </c>
      <c r="AB569">
        <v>2567</v>
      </c>
      <c r="AC569">
        <v>0</v>
      </c>
      <c r="AD569">
        <v>1</v>
      </c>
      <c r="AE569">
        <v>0</v>
      </c>
      <c r="AF569">
        <v>0</v>
      </c>
      <c r="AG569">
        <v>0</v>
      </c>
      <c r="AH569">
        <v>0</v>
      </c>
      <c r="AI569">
        <v>0</v>
      </c>
      <c r="AJ569">
        <v>1</v>
      </c>
      <c r="AK569">
        <v>0</v>
      </c>
      <c r="AL569">
        <v>0</v>
      </c>
      <c r="AM569" s="3">
        <f>SUM(tbl_Data[[#This Row],[Amt_Wines]:[Amt_GoldProds]])</f>
        <v>470</v>
      </c>
      <c r="AN569" s="3">
        <v>420</v>
      </c>
      <c r="AO569">
        <v>0</v>
      </c>
      <c r="AP569" t="str" cm="1">
        <f t="array" ref="AP569">_xlfn.IFS(tbl_Data[[#This Row],[marital_Divorced]]=1,"Divorced",tbl_Data[[#This Row],[marital_Married]]=1,"Married",tbl_Data[[#This Row],[marital_Single]]=1,"Single",tbl_Data[[#This Row],[marital_Together]]=1,"Together",tbl_Data[[#This Row],[marital_Widow]]=1,"Widowed")</f>
        <v>Married</v>
      </c>
      <c r="AQ569" s="3" t="str">
        <f>IF(tbl_Data[[#This Row],[Marital Status]]=tbl_Data[[#Headers],[Single]],tbl_Data[[#This Row],[Amt_Wines]],"")</f>
        <v/>
      </c>
      <c r="AR569" s="3" t="str">
        <f>IF(tbl_Data[[#This Row],[Marital Status]]=tbl_Data[[#Headers],[Together]],tbl_Data[[#This Row],[Amt_Wines]],"")</f>
        <v/>
      </c>
      <c r="AS569" s="3">
        <f>IF(tbl_Data[[#This Row],[Marital Status]]=tbl_Data[[#Headers],[Married]],tbl_Data[[#This Row],[Amt_Wines]],"")</f>
        <v>277</v>
      </c>
      <c r="AT569" s="3" t="str">
        <f>IF(tbl_Data[[#This Row],[Marital Status]]=tbl_Data[[#Headers],[Widow]],tbl_Data[[#This Row],[Amt_Wines]],"")</f>
        <v/>
      </c>
      <c r="AU569" s="3" t="str">
        <f>IF(tbl_Data[[#This Row],[Marital Status]]=tbl_Data[[#Headers],[Divorced]],tbl_Data[[#This Row],[Amt_Wines]],"")</f>
        <v/>
      </c>
    </row>
    <row r="570" spans="1:47" x14ac:dyDescent="0.45">
      <c r="A570" t="s">
        <v>1087</v>
      </c>
      <c r="B570" s="3">
        <v>37150</v>
      </c>
      <c r="C570">
        <v>1</v>
      </c>
      <c r="D570">
        <v>0</v>
      </c>
      <c r="E570">
        <f t="shared" si="8"/>
        <v>1</v>
      </c>
      <c r="F570">
        <v>80</v>
      </c>
      <c r="G570" s="3">
        <v>167</v>
      </c>
      <c r="H570" s="3">
        <v>37</v>
      </c>
      <c r="I570" s="3">
        <v>64</v>
      </c>
      <c r="J570" s="3">
        <v>49</v>
      </c>
      <c r="K570" s="3">
        <v>34</v>
      </c>
      <c r="L570" s="3">
        <v>116</v>
      </c>
      <c r="M570">
        <v>8</v>
      </c>
      <c r="N570">
        <v>4</v>
      </c>
      <c r="O570">
        <v>3</v>
      </c>
      <c r="P570">
        <v>6</v>
      </c>
      <c r="Q570">
        <v>7</v>
      </c>
      <c r="R570">
        <v>0</v>
      </c>
      <c r="S570">
        <v>0</v>
      </c>
      <c r="T570">
        <v>0</v>
      </c>
      <c r="U570">
        <v>0</v>
      </c>
      <c r="V570">
        <v>0</v>
      </c>
      <c r="W570">
        <v>0</v>
      </c>
      <c r="X570">
        <v>3</v>
      </c>
      <c r="Y570">
        <v>11</v>
      </c>
      <c r="Z570">
        <v>0</v>
      </c>
      <c r="AA570">
        <v>49</v>
      </c>
      <c r="AB570">
        <v>2815</v>
      </c>
      <c r="AC570">
        <v>0</v>
      </c>
      <c r="AD570">
        <v>1</v>
      </c>
      <c r="AE570">
        <v>0</v>
      </c>
      <c r="AF570">
        <v>0</v>
      </c>
      <c r="AG570">
        <v>0</v>
      </c>
      <c r="AH570">
        <v>0</v>
      </c>
      <c r="AI570">
        <v>0</v>
      </c>
      <c r="AJ570">
        <v>1</v>
      </c>
      <c r="AK570">
        <v>0</v>
      </c>
      <c r="AL570">
        <v>0</v>
      </c>
      <c r="AM570" s="3">
        <f>SUM(tbl_Data[[#This Row],[Amt_Wines]:[Amt_GoldProds]])</f>
        <v>467</v>
      </c>
      <c r="AN570" s="3">
        <v>235</v>
      </c>
      <c r="AO570">
        <v>0</v>
      </c>
      <c r="AP570" t="str" cm="1">
        <f t="array" ref="AP570">_xlfn.IFS(tbl_Data[[#This Row],[marital_Divorced]]=1,"Divorced",tbl_Data[[#This Row],[marital_Married]]=1,"Married",tbl_Data[[#This Row],[marital_Single]]=1,"Single",tbl_Data[[#This Row],[marital_Together]]=1,"Together",tbl_Data[[#This Row],[marital_Widow]]=1,"Widowed")</f>
        <v>Married</v>
      </c>
      <c r="AQ570" s="3" t="str">
        <f>IF(tbl_Data[[#This Row],[Marital Status]]=tbl_Data[[#Headers],[Single]],tbl_Data[[#This Row],[Amt_Wines]],"")</f>
        <v/>
      </c>
      <c r="AR570" s="3" t="str">
        <f>IF(tbl_Data[[#This Row],[Marital Status]]=tbl_Data[[#Headers],[Together]],tbl_Data[[#This Row],[Amt_Wines]],"")</f>
        <v/>
      </c>
      <c r="AS570" s="3">
        <f>IF(tbl_Data[[#This Row],[Marital Status]]=tbl_Data[[#Headers],[Married]],tbl_Data[[#This Row],[Amt_Wines]],"")</f>
        <v>167</v>
      </c>
      <c r="AT570" s="3" t="str">
        <f>IF(tbl_Data[[#This Row],[Marital Status]]=tbl_Data[[#Headers],[Widow]],tbl_Data[[#This Row],[Amt_Wines]],"")</f>
        <v/>
      </c>
      <c r="AU570" s="3" t="str">
        <f>IF(tbl_Data[[#This Row],[Marital Status]]=tbl_Data[[#Headers],[Divorced]],tbl_Data[[#This Row],[Amt_Wines]],"")</f>
        <v/>
      </c>
    </row>
    <row r="571" spans="1:47" x14ac:dyDescent="0.45">
      <c r="A571" t="s">
        <v>1090</v>
      </c>
      <c r="B571" s="3">
        <v>62998</v>
      </c>
      <c r="C571">
        <v>0</v>
      </c>
      <c r="D571">
        <v>1</v>
      </c>
      <c r="E571">
        <f t="shared" si="8"/>
        <v>1</v>
      </c>
      <c r="F571">
        <v>10</v>
      </c>
      <c r="G571" s="3">
        <v>120</v>
      </c>
      <c r="H571" s="3">
        <v>58</v>
      </c>
      <c r="I571" s="3">
        <v>73</v>
      </c>
      <c r="J571" s="3">
        <v>65</v>
      </c>
      <c r="K571" s="3">
        <v>89</v>
      </c>
      <c r="L571" s="3">
        <v>58</v>
      </c>
      <c r="M571">
        <v>5</v>
      </c>
      <c r="N571">
        <v>5</v>
      </c>
      <c r="O571">
        <v>4</v>
      </c>
      <c r="P571">
        <v>5</v>
      </c>
      <c r="Q571">
        <v>5</v>
      </c>
      <c r="R571">
        <v>0</v>
      </c>
      <c r="S571">
        <v>0</v>
      </c>
      <c r="T571">
        <v>0</v>
      </c>
      <c r="U571">
        <v>0</v>
      </c>
      <c r="V571">
        <v>0</v>
      </c>
      <c r="W571">
        <v>0</v>
      </c>
      <c r="X571">
        <v>3</v>
      </c>
      <c r="Y571">
        <v>11</v>
      </c>
      <c r="Z571">
        <v>0</v>
      </c>
      <c r="AA571">
        <v>68</v>
      </c>
      <c r="AB571">
        <v>2431</v>
      </c>
      <c r="AC571">
        <v>0</v>
      </c>
      <c r="AD571">
        <v>1</v>
      </c>
      <c r="AE571">
        <v>0</v>
      </c>
      <c r="AF571">
        <v>0</v>
      </c>
      <c r="AG571">
        <v>0</v>
      </c>
      <c r="AH571">
        <v>0</v>
      </c>
      <c r="AI571">
        <v>0</v>
      </c>
      <c r="AJ571">
        <v>1</v>
      </c>
      <c r="AK571">
        <v>0</v>
      </c>
      <c r="AL571">
        <v>0</v>
      </c>
      <c r="AM571" s="3">
        <f>SUM(tbl_Data[[#This Row],[Amt_Wines]:[Amt_GoldProds]])</f>
        <v>463</v>
      </c>
      <c r="AN571" s="3">
        <v>347</v>
      </c>
      <c r="AO571">
        <v>0</v>
      </c>
      <c r="AP571" t="str" cm="1">
        <f t="array" ref="AP571">_xlfn.IFS(tbl_Data[[#This Row],[marital_Divorced]]=1,"Divorced",tbl_Data[[#This Row],[marital_Married]]=1,"Married",tbl_Data[[#This Row],[marital_Single]]=1,"Single",tbl_Data[[#This Row],[marital_Together]]=1,"Together",tbl_Data[[#This Row],[marital_Widow]]=1,"Widowed")</f>
        <v>Married</v>
      </c>
      <c r="AQ571" s="3" t="str">
        <f>IF(tbl_Data[[#This Row],[Marital Status]]=tbl_Data[[#Headers],[Single]],tbl_Data[[#This Row],[Amt_Wines]],"")</f>
        <v/>
      </c>
      <c r="AR571" s="3" t="str">
        <f>IF(tbl_Data[[#This Row],[Marital Status]]=tbl_Data[[#Headers],[Together]],tbl_Data[[#This Row],[Amt_Wines]],"")</f>
        <v/>
      </c>
      <c r="AS571" s="3">
        <f>IF(tbl_Data[[#This Row],[Marital Status]]=tbl_Data[[#Headers],[Married]],tbl_Data[[#This Row],[Amt_Wines]],"")</f>
        <v>120</v>
      </c>
      <c r="AT571" s="3" t="str">
        <f>IF(tbl_Data[[#This Row],[Marital Status]]=tbl_Data[[#Headers],[Widow]],tbl_Data[[#This Row],[Amt_Wines]],"")</f>
        <v/>
      </c>
      <c r="AU571" s="3" t="str">
        <f>IF(tbl_Data[[#This Row],[Marital Status]]=tbl_Data[[#Headers],[Divorced]],tbl_Data[[#This Row],[Amt_Wines]],"")</f>
        <v/>
      </c>
    </row>
    <row r="572" spans="1:47" x14ac:dyDescent="0.45">
      <c r="A572" t="s">
        <v>1091</v>
      </c>
      <c r="B572" s="3">
        <v>65370</v>
      </c>
      <c r="C572">
        <v>0</v>
      </c>
      <c r="D572">
        <v>0</v>
      </c>
      <c r="E572">
        <f t="shared" si="8"/>
        <v>0</v>
      </c>
      <c r="F572">
        <v>1</v>
      </c>
      <c r="G572" s="3">
        <v>71</v>
      </c>
      <c r="H572" s="3">
        <v>22</v>
      </c>
      <c r="I572" s="3">
        <v>112</v>
      </c>
      <c r="J572" s="3">
        <v>138</v>
      </c>
      <c r="K572" s="3">
        <v>89</v>
      </c>
      <c r="L572" s="3">
        <v>29</v>
      </c>
      <c r="M572">
        <v>1</v>
      </c>
      <c r="N572">
        <v>2</v>
      </c>
      <c r="O572">
        <v>3</v>
      </c>
      <c r="P572">
        <v>13</v>
      </c>
      <c r="Q572">
        <v>1</v>
      </c>
      <c r="R572">
        <v>0</v>
      </c>
      <c r="S572">
        <v>0</v>
      </c>
      <c r="T572">
        <v>0</v>
      </c>
      <c r="U572">
        <v>0</v>
      </c>
      <c r="V572">
        <v>0</v>
      </c>
      <c r="W572">
        <v>0</v>
      </c>
      <c r="X572">
        <v>3</v>
      </c>
      <c r="Y572">
        <v>11</v>
      </c>
      <c r="Z572">
        <v>0</v>
      </c>
      <c r="AA572">
        <v>36</v>
      </c>
      <c r="AB572">
        <v>2491</v>
      </c>
      <c r="AC572">
        <v>0</v>
      </c>
      <c r="AD572">
        <v>1</v>
      </c>
      <c r="AE572">
        <v>0</v>
      </c>
      <c r="AF572">
        <v>0</v>
      </c>
      <c r="AG572">
        <v>0</v>
      </c>
      <c r="AH572">
        <v>1</v>
      </c>
      <c r="AI572">
        <v>0</v>
      </c>
      <c r="AJ572">
        <v>0</v>
      </c>
      <c r="AK572">
        <v>0</v>
      </c>
      <c r="AL572">
        <v>0</v>
      </c>
      <c r="AM572" s="3">
        <f>SUM(tbl_Data[[#This Row],[Amt_Wines]:[Amt_GoldProds]])</f>
        <v>461</v>
      </c>
      <c r="AN572" s="3">
        <v>403</v>
      </c>
      <c r="AO572">
        <v>0</v>
      </c>
      <c r="AP572" t="str" cm="1">
        <f t="array" ref="AP572">_xlfn.IFS(tbl_Data[[#This Row],[marital_Divorced]]=1,"Divorced",tbl_Data[[#This Row],[marital_Married]]=1,"Married",tbl_Data[[#This Row],[marital_Single]]=1,"Single",tbl_Data[[#This Row],[marital_Together]]=1,"Together",tbl_Data[[#This Row],[marital_Widow]]=1,"Widowed")</f>
        <v>Married</v>
      </c>
      <c r="AQ572" s="3" t="str">
        <f>IF(tbl_Data[[#This Row],[Marital Status]]=tbl_Data[[#Headers],[Single]],tbl_Data[[#This Row],[Amt_Wines]],"")</f>
        <v/>
      </c>
      <c r="AR572" s="3" t="str">
        <f>IF(tbl_Data[[#This Row],[Marital Status]]=tbl_Data[[#Headers],[Together]],tbl_Data[[#This Row],[Amt_Wines]],"")</f>
        <v/>
      </c>
      <c r="AS572" s="3">
        <f>IF(tbl_Data[[#This Row],[Marital Status]]=tbl_Data[[#Headers],[Married]],tbl_Data[[#This Row],[Amt_Wines]],"")</f>
        <v>71</v>
      </c>
      <c r="AT572" s="3" t="str">
        <f>IF(tbl_Data[[#This Row],[Marital Status]]=tbl_Data[[#Headers],[Widow]],tbl_Data[[#This Row],[Amt_Wines]],"")</f>
        <v/>
      </c>
      <c r="AU572" s="3" t="str">
        <f>IF(tbl_Data[[#This Row],[Marital Status]]=tbl_Data[[#Headers],[Divorced]],tbl_Data[[#This Row],[Amt_Wines]],"")</f>
        <v/>
      </c>
    </row>
    <row r="573" spans="1:47" x14ac:dyDescent="0.45">
      <c r="A573" t="s">
        <v>1094</v>
      </c>
      <c r="B573" s="3">
        <v>65747</v>
      </c>
      <c r="C573">
        <v>0</v>
      </c>
      <c r="D573">
        <v>1</v>
      </c>
      <c r="E573">
        <f t="shared" si="8"/>
        <v>1</v>
      </c>
      <c r="F573">
        <v>96</v>
      </c>
      <c r="G573" s="3">
        <v>346</v>
      </c>
      <c r="H573" s="3">
        <v>17</v>
      </c>
      <c r="I573" s="3">
        <v>48</v>
      </c>
      <c r="J573" s="3">
        <v>23</v>
      </c>
      <c r="K573" s="3">
        <v>13</v>
      </c>
      <c r="L573" s="3">
        <v>13</v>
      </c>
      <c r="M573">
        <v>4</v>
      </c>
      <c r="N573">
        <v>8</v>
      </c>
      <c r="O573">
        <v>1</v>
      </c>
      <c r="P573">
        <v>6</v>
      </c>
      <c r="Q573">
        <v>6</v>
      </c>
      <c r="R573">
        <v>0</v>
      </c>
      <c r="S573">
        <v>1</v>
      </c>
      <c r="T573">
        <v>0</v>
      </c>
      <c r="U573">
        <v>0</v>
      </c>
      <c r="V573">
        <v>0</v>
      </c>
      <c r="W573">
        <v>0</v>
      </c>
      <c r="X573">
        <v>3</v>
      </c>
      <c r="Y573">
        <v>11</v>
      </c>
      <c r="Z573">
        <v>0</v>
      </c>
      <c r="AA573">
        <v>51</v>
      </c>
      <c r="AB573">
        <v>2273</v>
      </c>
      <c r="AC573">
        <v>0</v>
      </c>
      <c r="AD573">
        <v>1</v>
      </c>
      <c r="AE573">
        <v>0</v>
      </c>
      <c r="AF573">
        <v>0</v>
      </c>
      <c r="AG573">
        <v>0</v>
      </c>
      <c r="AH573">
        <v>0</v>
      </c>
      <c r="AI573">
        <v>0</v>
      </c>
      <c r="AJ573">
        <v>1</v>
      </c>
      <c r="AK573">
        <v>0</v>
      </c>
      <c r="AL573">
        <v>0</v>
      </c>
      <c r="AM573" s="3">
        <f>SUM(tbl_Data[[#This Row],[Amt_Wines]:[Amt_GoldProds]])</f>
        <v>460</v>
      </c>
      <c r="AN573" s="3">
        <v>434</v>
      </c>
      <c r="AO573">
        <v>1</v>
      </c>
      <c r="AP573" t="str" cm="1">
        <f t="array" ref="AP573">_xlfn.IFS(tbl_Data[[#This Row],[marital_Divorced]]=1,"Divorced",tbl_Data[[#This Row],[marital_Married]]=1,"Married",tbl_Data[[#This Row],[marital_Single]]=1,"Single",tbl_Data[[#This Row],[marital_Together]]=1,"Together",tbl_Data[[#This Row],[marital_Widow]]=1,"Widowed")</f>
        <v>Married</v>
      </c>
      <c r="AQ573" s="3" t="str">
        <f>IF(tbl_Data[[#This Row],[Marital Status]]=tbl_Data[[#Headers],[Single]],tbl_Data[[#This Row],[Amt_Wines]],"")</f>
        <v/>
      </c>
      <c r="AR573" s="3" t="str">
        <f>IF(tbl_Data[[#This Row],[Marital Status]]=tbl_Data[[#Headers],[Together]],tbl_Data[[#This Row],[Amt_Wines]],"")</f>
        <v/>
      </c>
      <c r="AS573" s="3">
        <f>IF(tbl_Data[[#This Row],[Marital Status]]=tbl_Data[[#Headers],[Married]],tbl_Data[[#This Row],[Amt_Wines]],"")</f>
        <v>346</v>
      </c>
      <c r="AT573" s="3" t="str">
        <f>IF(tbl_Data[[#This Row],[Marital Status]]=tbl_Data[[#Headers],[Widow]],tbl_Data[[#This Row],[Amt_Wines]],"")</f>
        <v/>
      </c>
      <c r="AU573" s="3" t="str">
        <f>IF(tbl_Data[[#This Row],[Marital Status]]=tbl_Data[[#Headers],[Divorced]],tbl_Data[[#This Row],[Amt_Wines]],"")</f>
        <v/>
      </c>
    </row>
    <row r="574" spans="1:47" x14ac:dyDescent="0.45">
      <c r="A574" t="s">
        <v>1096</v>
      </c>
      <c r="B574" s="3">
        <v>59354</v>
      </c>
      <c r="C574">
        <v>0</v>
      </c>
      <c r="D574">
        <v>2</v>
      </c>
      <c r="E574">
        <f t="shared" si="8"/>
        <v>2</v>
      </c>
      <c r="F574">
        <v>59</v>
      </c>
      <c r="G574" s="3">
        <v>295</v>
      </c>
      <c r="H574" s="3">
        <v>21</v>
      </c>
      <c r="I574" s="3">
        <v>78</v>
      </c>
      <c r="J574" s="3">
        <v>39</v>
      </c>
      <c r="K574" s="3">
        <v>13</v>
      </c>
      <c r="L574" s="3">
        <v>13</v>
      </c>
      <c r="M574">
        <v>1</v>
      </c>
      <c r="N574">
        <v>4</v>
      </c>
      <c r="O574">
        <v>4</v>
      </c>
      <c r="P574">
        <v>7</v>
      </c>
      <c r="Q574">
        <v>3</v>
      </c>
      <c r="R574">
        <v>0</v>
      </c>
      <c r="S574">
        <v>0</v>
      </c>
      <c r="T574">
        <v>0</v>
      </c>
      <c r="U574">
        <v>0</v>
      </c>
      <c r="V574">
        <v>0</v>
      </c>
      <c r="W574">
        <v>0</v>
      </c>
      <c r="X574">
        <v>3</v>
      </c>
      <c r="Y574">
        <v>11</v>
      </c>
      <c r="Z574">
        <v>0</v>
      </c>
      <c r="AA574">
        <v>67</v>
      </c>
      <c r="AB574">
        <v>2225</v>
      </c>
      <c r="AC574">
        <v>0</v>
      </c>
      <c r="AD574">
        <v>1</v>
      </c>
      <c r="AE574">
        <v>0</v>
      </c>
      <c r="AF574">
        <v>0</v>
      </c>
      <c r="AG574">
        <v>0</v>
      </c>
      <c r="AH574">
        <v>0</v>
      </c>
      <c r="AI574">
        <v>0</v>
      </c>
      <c r="AJ574">
        <v>0</v>
      </c>
      <c r="AK574">
        <v>1</v>
      </c>
      <c r="AL574">
        <v>0</v>
      </c>
      <c r="AM574" s="3">
        <f>SUM(tbl_Data[[#This Row],[Amt_Wines]:[Amt_GoldProds]])</f>
        <v>459</v>
      </c>
      <c r="AN574" s="3">
        <v>433</v>
      </c>
      <c r="AO574">
        <v>0</v>
      </c>
      <c r="AP574" t="str" cm="1">
        <f t="array" ref="AP574">_xlfn.IFS(tbl_Data[[#This Row],[marital_Divorced]]=1,"Divorced",tbl_Data[[#This Row],[marital_Married]]=1,"Married",tbl_Data[[#This Row],[marital_Single]]=1,"Single",tbl_Data[[#This Row],[marital_Together]]=1,"Together",tbl_Data[[#This Row],[marital_Widow]]=1,"Widowed")</f>
        <v>Married</v>
      </c>
      <c r="AQ574" s="3" t="str">
        <f>IF(tbl_Data[[#This Row],[Marital Status]]=tbl_Data[[#Headers],[Single]],tbl_Data[[#This Row],[Amt_Wines]],"")</f>
        <v/>
      </c>
      <c r="AR574" s="3" t="str">
        <f>IF(tbl_Data[[#This Row],[Marital Status]]=tbl_Data[[#Headers],[Together]],tbl_Data[[#This Row],[Amt_Wines]],"")</f>
        <v/>
      </c>
      <c r="AS574" s="3">
        <f>IF(tbl_Data[[#This Row],[Marital Status]]=tbl_Data[[#Headers],[Married]],tbl_Data[[#This Row],[Amt_Wines]],"")</f>
        <v>295</v>
      </c>
      <c r="AT574" s="3" t="str">
        <f>IF(tbl_Data[[#This Row],[Marital Status]]=tbl_Data[[#Headers],[Widow]],tbl_Data[[#This Row],[Amt_Wines]],"")</f>
        <v/>
      </c>
      <c r="AU574" s="3" t="str">
        <f>IF(tbl_Data[[#This Row],[Marital Status]]=tbl_Data[[#Headers],[Divorced]],tbl_Data[[#This Row],[Amt_Wines]],"")</f>
        <v/>
      </c>
    </row>
    <row r="575" spans="1:47" x14ac:dyDescent="0.45">
      <c r="A575" t="s">
        <v>1097</v>
      </c>
      <c r="B575" s="3">
        <v>49681</v>
      </c>
      <c r="C575">
        <v>0</v>
      </c>
      <c r="D575">
        <v>2</v>
      </c>
      <c r="E575">
        <f t="shared" si="8"/>
        <v>2</v>
      </c>
      <c r="F575">
        <v>66</v>
      </c>
      <c r="G575" s="3">
        <v>411</v>
      </c>
      <c r="H575" s="3">
        <v>0</v>
      </c>
      <c r="I575" s="3">
        <v>26</v>
      </c>
      <c r="J575" s="3">
        <v>0</v>
      </c>
      <c r="K575" s="3">
        <v>0</v>
      </c>
      <c r="L575" s="3">
        <v>21</v>
      </c>
      <c r="M575">
        <v>6</v>
      </c>
      <c r="N575">
        <v>7</v>
      </c>
      <c r="O575">
        <v>1</v>
      </c>
      <c r="P575">
        <v>7</v>
      </c>
      <c r="Q575">
        <v>7</v>
      </c>
      <c r="R575">
        <v>0</v>
      </c>
      <c r="S575">
        <v>0</v>
      </c>
      <c r="T575">
        <v>0</v>
      </c>
      <c r="U575">
        <v>0</v>
      </c>
      <c r="V575">
        <v>0</v>
      </c>
      <c r="W575">
        <v>0</v>
      </c>
      <c r="X575">
        <v>3</v>
      </c>
      <c r="Y575">
        <v>11</v>
      </c>
      <c r="Z575">
        <v>0</v>
      </c>
      <c r="AA575">
        <v>44</v>
      </c>
      <c r="AB575">
        <v>2396</v>
      </c>
      <c r="AC575">
        <v>0</v>
      </c>
      <c r="AD575">
        <v>1</v>
      </c>
      <c r="AE575">
        <v>0</v>
      </c>
      <c r="AF575">
        <v>0</v>
      </c>
      <c r="AG575">
        <v>0</v>
      </c>
      <c r="AH575">
        <v>0</v>
      </c>
      <c r="AI575">
        <v>0</v>
      </c>
      <c r="AJ575">
        <v>0</v>
      </c>
      <c r="AK575">
        <v>1</v>
      </c>
      <c r="AL575">
        <v>0</v>
      </c>
      <c r="AM575" s="3">
        <f>SUM(tbl_Data[[#This Row],[Amt_Wines]:[Amt_GoldProds]])</f>
        <v>458</v>
      </c>
      <c r="AN575" s="3">
        <v>416</v>
      </c>
      <c r="AO575">
        <v>0</v>
      </c>
      <c r="AP575" t="str" cm="1">
        <f t="array" ref="AP575">_xlfn.IFS(tbl_Data[[#This Row],[marital_Divorced]]=1,"Divorced",tbl_Data[[#This Row],[marital_Married]]=1,"Married",tbl_Data[[#This Row],[marital_Single]]=1,"Single",tbl_Data[[#This Row],[marital_Together]]=1,"Together",tbl_Data[[#This Row],[marital_Widow]]=1,"Widowed")</f>
        <v>Married</v>
      </c>
      <c r="AQ575" s="3" t="str">
        <f>IF(tbl_Data[[#This Row],[Marital Status]]=tbl_Data[[#Headers],[Single]],tbl_Data[[#This Row],[Amt_Wines]],"")</f>
        <v/>
      </c>
      <c r="AR575" s="3" t="str">
        <f>IF(tbl_Data[[#This Row],[Marital Status]]=tbl_Data[[#Headers],[Together]],tbl_Data[[#This Row],[Amt_Wines]],"")</f>
        <v/>
      </c>
      <c r="AS575" s="3">
        <f>IF(tbl_Data[[#This Row],[Marital Status]]=tbl_Data[[#Headers],[Married]],tbl_Data[[#This Row],[Amt_Wines]],"")</f>
        <v>411</v>
      </c>
      <c r="AT575" s="3" t="str">
        <f>IF(tbl_Data[[#This Row],[Marital Status]]=tbl_Data[[#Headers],[Widow]],tbl_Data[[#This Row],[Amt_Wines]],"")</f>
        <v/>
      </c>
      <c r="AU575" s="3" t="str">
        <f>IF(tbl_Data[[#This Row],[Marital Status]]=tbl_Data[[#Headers],[Divorced]],tbl_Data[[#This Row],[Amt_Wines]],"")</f>
        <v/>
      </c>
    </row>
    <row r="576" spans="1:47" x14ac:dyDescent="0.45">
      <c r="A576" t="s">
        <v>1099</v>
      </c>
      <c r="B576" s="3">
        <v>57045</v>
      </c>
      <c r="C576">
        <v>0</v>
      </c>
      <c r="D576">
        <v>1</v>
      </c>
      <c r="E576">
        <f t="shared" si="8"/>
        <v>1</v>
      </c>
      <c r="F576">
        <v>40</v>
      </c>
      <c r="G576" s="3">
        <v>296</v>
      </c>
      <c r="H576" s="3">
        <v>13</v>
      </c>
      <c r="I576" s="3">
        <v>104</v>
      </c>
      <c r="J576" s="3">
        <v>11</v>
      </c>
      <c r="K576" s="3">
        <v>13</v>
      </c>
      <c r="L576" s="3">
        <v>17</v>
      </c>
      <c r="M576">
        <v>3</v>
      </c>
      <c r="N576">
        <v>4</v>
      </c>
      <c r="O576">
        <v>2</v>
      </c>
      <c r="P576">
        <v>9</v>
      </c>
      <c r="Q576">
        <v>3</v>
      </c>
      <c r="R576">
        <v>0</v>
      </c>
      <c r="S576">
        <v>0</v>
      </c>
      <c r="T576">
        <v>0</v>
      </c>
      <c r="U576">
        <v>0</v>
      </c>
      <c r="V576">
        <v>0</v>
      </c>
      <c r="W576">
        <v>0</v>
      </c>
      <c r="X576">
        <v>3</v>
      </c>
      <c r="Y576">
        <v>11</v>
      </c>
      <c r="Z576">
        <v>0</v>
      </c>
      <c r="AA576">
        <v>70</v>
      </c>
      <c r="AB576">
        <v>2818</v>
      </c>
      <c r="AC576">
        <v>0</v>
      </c>
      <c r="AD576">
        <v>1</v>
      </c>
      <c r="AE576">
        <v>0</v>
      </c>
      <c r="AF576">
        <v>0</v>
      </c>
      <c r="AG576">
        <v>0</v>
      </c>
      <c r="AH576">
        <v>0</v>
      </c>
      <c r="AI576">
        <v>0</v>
      </c>
      <c r="AJ576">
        <v>1</v>
      </c>
      <c r="AK576">
        <v>0</v>
      </c>
      <c r="AL576">
        <v>0</v>
      </c>
      <c r="AM576" s="3">
        <f>SUM(tbl_Data[[#This Row],[Amt_Wines]:[Amt_GoldProds]])</f>
        <v>454</v>
      </c>
      <c r="AN576" s="3">
        <v>420</v>
      </c>
      <c r="AO576">
        <v>0</v>
      </c>
      <c r="AP576" t="str" cm="1">
        <f t="array" ref="AP576">_xlfn.IFS(tbl_Data[[#This Row],[marital_Divorced]]=1,"Divorced",tbl_Data[[#This Row],[marital_Married]]=1,"Married",tbl_Data[[#This Row],[marital_Single]]=1,"Single",tbl_Data[[#This Row],[marital_Together]]=1,"Together",tbl_Data[[#This Row],[marital_Widow]]=1,"Widowed")</f>
        <v>Married</v>
      </c>
      <c r="AQ576" s="3" t="str">
        <f>IF(tbl_Data[[#This Row],[Marital Status]]=tbl_Data[[#Headers],[Single]],tbl_Data[[#This Row],[Amt_Wines]],"")</f>
        <v/>
      </c>
      <c r="AR576" s="3" t="str">
        <f>IF(tbl_Data[[#This Row],[Marital Status]]=tbl_Data[[#Headers],[Together]],tbl_Data[[#This Row],[Amt_Wines]],"")</f>
        <v/>
      </c>
      <c r="AS576" s="3">
        <f>IF(tbl_Data[[#This Row],[Marital Status]]=tbl_Data[[#Headers],[Married]],tbl_Data[[#This Row],[Amt_Wines]],"")</f>
        <v>296</v>
      </c>
      <c r="AT576" s="3" t="str">
        <f>IF(tbl_Data[[#This Row],[Marital Status]]=tbl_Data[[#Headers],[Widow]],tbl_Data[[#This Row],[Amt_Wines]],"")</f>
        <v/>
      </c>
      <c r="AU576" s="3" t="str">
        <f>IF(tbl_Data[[#This Row],[Marital Status]]=tbl_Data[[#Headers],[Divorced]],tbl_Data[[#This Row],[Amt_Wines]],"")</f>
        <v/>
      </c>
    </row>
    <row r="577" spans="1:47" x14ac:dyDescent="0.45">
      <c r="A577" t="s">
        <v>1101</v>
      </c>
      <c r="B577" s="3">
        <v>62058</v>
      </c>
      <c r="C577">
        <v>0</v>
      </c>
      <c r="D577">
        <v>1</v>
      </c>
      <c r="E577">
        <f t="shared" si="8"/>
        <v>1</v>
      </c>
      <c r="F577">
        <v>52</v>
      </c>
      <c r="G577" s="3">
        <v>301</v>
      </c>
      <c r="H577" s="3">
        <v>7</v>
      </c>
      <c r="I577" s="3">
        <v>74</v>
      </c>
      <c r="J577" s="3">
        <v>10</v>
      </c>
      <c r="K577" s="3">
        <v>0</v>
      </c>
      <c r="L577" s="3">
        <v>58</v>
      </c>
      <c r="M577">
        <v>4</v>
      </c>
      <c r="N577">
        <v>6</v>
      </c>
      <c r="O577">
        <v>1</v>
      </c>
      <c r="P577">
        <v>7</v>
      </c>
      <c r="Q577">
        <v>6</v>
      </c>
      <c r="R577">
        <v>0</v>
      </c>
      <c r="S577">
        <v>0</v>
      </c>
      <c r="T577">
        <v>0</v>
      </c>
      <c r="U577">
        <v>0</v>
      </c>
      <c r="V577">
        <v>0</v>
      </c>
      <c r="W577">
        <v>0</v>
      </c>
      <c r="X577">
        <v>3</v>
      </c>
      <c r="Y577">
        <v>11</v>
      </c>
      <c r="Z577">
        <v>0</v>
      </c>
      <c r="AA577">
        <v>64</v>
      </c>
      <c r="AB577">
        <v>2558</v>
      </c>
      <c r="AC577">
        <v>0</v>
      </c>
      <c r="AD577">
        <v>1</v>
      </c>
      <c r="AE577">
        <v>0</v>
      </c>
      <c r="AF577">
        <v>0</v>
      </c>
      <c r="AG577">
        <v>0</v>
      </c>
      <c r="AH577">
        <v>0</v>
      </c>
      <c r="AI577">
        <v>0</v>
      </c>
      <c r="AJ577">
        <v>0</v>
      </c>
      <c r="AK577">
        <v>1</v>
      </c>
      <c r="AL577">
        <v>0</v>
      </c>
      <c r="AM577" s="3">
        <f>SUM(tbl_Data[[#This Row],[Amt_Wines]:[Amt_GoldProds]])</f>
        <v>450</v>
      </c>
      <c r="AN577" s="3">
        <v>334</v>
      </c>
      <c r="AO577">
        <v>0</v>
      </c>
      <c r="AP577" t="str" cm="1">
        <f t="array" ref="AP577">_xlfn.IFS(tbl_Data[[#This Row],[marital_Divorced]]=1,"Divorced",tbl_Data[[#This Row],[marital_Married]]=1,"Married",tbl_Data[[#This Row],[marital_Single]]=1,"Single",tbl_Data[[#This Row],[marital_Together]]=1,"Together",tbl_Data[[#This Row],[marital_Widow]]=1,"Widowed")</f>
        <v>Married</v>
      </c>
      <c r="AQ577" s="3" t="str">
        <f>IF(tbl_Data[[#This Row],[Marital Status]]=tbl_Data[[#Headers],[Single]],tbl_Data[[#This Row],[Amt_Wines]],"")</f>
        <v/>
      </c>
      <c r="AR577" s="3" t="str">
        <f>IF(tbl_Data[[#This Row],[Marital Status]]=tbl_Data[[#Headers],[Together]],tbl_Data[[#This Row],[Amt_Wines]],"")</f>
        <v/>
      </c>
      <c r="AS577" s="3">
        <f>IF(tbl_Data[[#This Row],[Marital Status]]=tbl_Data[[#Headers],[Married]],tbl_Data[[#This Row],[Amt_Wines]],"")</f>
        <v>301</v>
      </c>
      <c r="AT577" s="3" t="str">
        <f>IF(tbl_Data[[#This Row],[Marital Status]]=tbl_Data[[#Headers],[Widow]],tbl_Data[[#This Row],[Amt_Wines]],"")</f>
        <v/>
      </c>
      <c r="AU577" s="3" t="str">
        <f>IF(tbl_Data[[#This Row],[Marital Status]]=tbl_Data[[#Headers],[Divorced]],tbl_Data[[#This Row],[Amt_Wines]],"")</f>
        <v/>
      </c>
    </row>
    <row r="578" spans="1:47" x14ac:dyDescent="0.45">
      <c r="A578" t="s">
        <v>1107</v>
      </c>
      <c r="B578" s="3">
        <v>46374</v>
      </c>
      <c r="C578">
        <v>0</v>
      </c>
      <c r="D578">
        <v>1</v>
      </c>
      <c r="E578">
        <f t="shared" ref="E578:E641" si="9">SUM(_xlfn.SINGLE(Kidhome),_xlfn.SINGLE(Teenhome))</f>
        <v>1</v>
      </c>
      <c r="F578">
        <v>1</v>
      </c>
      <c r="G578" s="3">
        <v>408</v>
      </c>
      <c r="H578" s="3">
        <v>0</v>
      </c>
      <c r="I578" s="3">
        <v>21</v>
      </c>
      <c r="J578" s="3">
        <v>0</v>
      </c>
      <c r="K578" s="3">
        <v>0</v>
      </c>
      <c r="L578" s="3">
        <v>17</v>
      </c>
      <c r="M578">
        <v>3</v>
      </c>
      <c r="N578">
        <v>7</v>
      </c>
      <c r="O578">
        <v>1</v>
      </c>
      <c r="P578">
        <v>7</v>
      </c>
      <c r="Q578">
        <v>8</v>
      </c>
      <c r="R578">
        <v>0</v>
      </c>
      <c r="S578">
        <v>1</v>
      </c>
      <c r="T578">
        <v>0</v>
      </c>
      <c r="U578">
        <v>1</v>
      </c>
      <c r="V578">
        <v>0</v>
      </c>
      <c r="W578">
        <v>0</v>
      </c>
      <c r="X578">
        <v>3</v>
      </c>
      <c r="Y578">
        <v>11</v>
      </c>
      <c r="Z578">
        <v>1</v>
      </c>
      <c r="AA578">
        <v>46</v>
      </c>
      <c r="AB578">
        <v>2263</v>
      </c>
      <c r="AC578">
        <v>0</v>
      </c>
      <c r="AD578">
        <v>1</v>
      </c>
      <c r="AE578">
        <v>0</v>
      </c>
      <c r="AF578">
        <v>0</v>
      </c>
      <c r="AG578">
        <v>0</v>
      </c>
      <c r="AH578">
        <v>0</v>
      </c>
      <c r="AI578">
        <v>0</v>
      </c>
      <c r="AJ578">
        <v>0</v>
      </c>
      <c r="AK578">
        <v>0</v>
      </c>
      <c r="AL578">
        <v>1</v>
      </c>
      <c r="AM578" s="3">
        <f>SUM(tbl_Data[[#This Row],[Amt_Wines]:[Amt_GoldProds]])</f>
        <v>446</v>
      </c>
      <c r="AN578" s="3">
        <v>412</v>
      </c>
      <c r="AO578">
        <v>2</v>
      </c>
      <c r="AP578" t="str" cm="1">
        <f t="array" ref="AP578">_xlfn.IFS(tbl_Data[[#This Row],[marital_Divorced]]=1,"Divorced",tbl_Data[[#This Row],[marital_Married]]=1,"Married",tbl_Data[[#This Row],[marital_Single]]=1,"Single",tbl_Data[[#This Row],[marital_Together]]=1,"Together",tbl_Data[[#This Row],[marital_Widow]]=1,"Widowed")</f>
        <v>Married</v>
      </c>
      <c r="AQ578" s="3" t="str">
        <f>IF(tbl_Data[[#This Row],[Marital Status]]=tbl_Data[[#Headers],[Single]],tbl_Data[[#This Row],[Amt_Wines]],"")</f>
        <v/>
      </c>
      <c r="AR578" s="3" t="str">
        <f>IF(tbl_Data[[#This Row],[Marital Status]]=tbl_Data[[#Headers],[Together]],tbl_Data[[#This Row],[Amt_Wines]],"")</f>
        <v/>
      </c>
      <c r="AS578" s="3">
        <f>IF(tbl_Data[[#This Row],[Marital Status]]=tbl_Data[[#Headers],[Married]],tbl_Data[[#This Row],[Amt_Wines]],"")</f>
        <v>408</v>
      </c>
      <c r="AT578" s="3" t="str">
        <f>IF(tbl_Data[[#This Row],[Marital Status]]=tbl_Data[[#Headers],[Widow]],tbl_Data[[#This Row],[Amt_Wines]],"")</f>
        <v/>
      </c>
      <c r="AU578" s="3" t="str">
        <f>IF(tbl_Data[[#This Row],[Marital Status]]=tbl_Data[[#Headers],[Divorced]],tbl_Data[[#This Row],[Amt_Wines]],"")</f>
        <v/>
      </c>
    </row>
    <row r="579" spans="1:47" x14ac:dyDescent="0.45">
      <c r="A579" t="s">
        <v>1110</v>
      </c>
      <c r="B579" s="3">
        <v>58116</v>
      </c>
      <c r="C579">
        <v>0</v>
      </c>
      <c r="D579">
        <v>1</v>
      </c>
      <c r="E579">
        <f t="shared" si="9"/>
        <v>1</v>
      </c>
      <c r="F579">
        <v>38</v>
      </c>
      <c r="G579" s="3">
        <v>228</v>
      </c>
      <c r="H579" s="3">
        <v>19</v>
      </c>
      <c r="I579" s="3">
        <v>130</v>
      </c>
      <c r="J579" s="3">
        <v>4</v>
      </c>
      <c r="K579" s="3">
        <v>11</v>
      </c>
      <c r="L579" s="3">
        <v>51</v>
      </c>
      <c r="M579">
        <v>2</v>
      </c>
      <c r="N579">
        <v>3</v>
      </c>
      <c r="O579">
        <v>3</v>
      </c>
      <c r="P579">
        <v>8</v>
      </c>
      <c r="Q579">
        <v>2</v>
      </c>
      <c r="R579">
        <v>0</v>
      </c>
      <c r="S579">
        <v>0</v>
      </c>
      <c r="T579">
        <v>0</v>
      </c>
      <c r="U579">
        <v>0</v>
      </c>
      <c r="V579">
        <v>0</v>
      </c>
      <c r="W579">
        <v>0</v>
      </c>
      <c r="X579">
        <v>3</v>
      </c>
      <c r="Y579">
        <v>11</v>
      </c>
      <c r="Z579">
        <v>0</v>
      </c>
      <c r="AA579">
        <v>64</v>
      </c>
      <c r="AB579">
        <v>2236</v>
      </c>
      <c r="AC579">
        <v>0</v>
      </c>
      <c r="AD579">
        <v>1</v>
      </c>
      <c r="AE579">
        <v>0</v>
      </c>
      <c r="AF579">
        <v>0</v>
      </c>
      <c r="AG579">
        <v>0</v>
      </c>
      <c r="AH579">
        <v>0</v>
      </c>
      <c r="AI579">
        <v>0</v>
      </c>
      <c r="AJ579">
        <v>1</v>
      </c>
      <c r="AK579">
        <v>0</v>
      </c>
      <c r="AL579">
        <v>0</v>
      </c>
      <c r="AM579" s="3">
        <f>SUM(tbl_Data[[#This Row],[Amt_Wines]:[Amt_GoldProds]])</f>
        <v>443</v>
      </c>
      <c r="AN579" s="3">
        <v>341</v>
      </c>
      <c r="AO579">
        <v>0</v>
      </c>
      <c r="AP579" t="str" cm="1">
        <f t="array" ref="AP579">_xlfn.IFS(tbl_Data[[#This Row],[marital_Divorced]]=1,"Divorced",tbl_Data[[#This Row],[marital_Married]]=1,"Married",tbl_Data[[#This Row],[marital_Single]]=1,"Single",tbl_Data[[#This Row],[marital_Together]]=1,"Together",tbl_Data[[#This Row],[marital_Widow]]=1,"Widowed")</f>
        <v>Married</v>
      </c>
      <c r="AQ579" s="3" t="str">
        <f>IF(tbl_Data[[#This Row],[Marital Status]]=tbl_Data[[#Headers],[Single]],tbl_Data[[#This Row],[Amt_Wines]],"")</f>
        <v/>
      </c>
      <c r="AR579" s="3" t="str">
        <f>IF(tbl_Data[[#This Row],[Marital Status]]=tbl_Data[[#Headers],[Together]],tbl_Data[[#This Row],[Amt_Wines]],"")</f>
        <v/>
      </c>
      <c r="AS579" s="3">
        <f>IF(tbl_Data[[#This Row],[Marital Status]]=tbl_Data[[#Headers],[Married]],tbl_Data[[#This Row],[Amt_Wines]],"")</f>
        <v>228</v>
      </c>
      <c r="AT579" s="3" t="str">
        <f>IF(tbl_Data[[#This Row],[Marital Status]]=tbl_Data[[#Headers],[Widow]],tbl_Data[[#This Row],[Amt_Wines]],"")</f>
        <v/>
      </c>
      <c r="AU579" s="3" t="str">
        <f>IF(tbl_Data[[#This Row],[Marital Status]]=tbl_Data[[#Headers],[Divorced]],tbl_Data[[#This Row],[Amt_Wines]],"")</f>
        <v/>
      </c>
    </row>
    <row r="580" spans="1:47" x14ac:dyDescent="0.45">
      <c r="A580" t="s">
        <v>1111</v>
      </c>
      <c r="B580" s="3">
        <v>38508</v>
      </c>
      <c r="C580">
        <v>1</v>
      </c>
      <c r="D580">
        <v>0</v>
      </c>
      <c r="E580">
        <f t="shared" si="9"/>
        <v>1</v>
      </c>
      <c r="F580">
        <v>95</v>
      </c>
      <c r="G580" s="3">
        <v>120</v>
      </c>
      <c r="H580" s="3">
        <v>19</v>
      </c>
      <c r="I580" s="3">
        <v>206</v>
      </c>
      <c r="J580" s="3">
        <v>25</v>
      </c>
      <c r="K580" s="3">
        <v>19</v>
      </c>
      <c r="L580" s="3">
        <v>54</v>
      </c>
      <c r="M580">
        <v>6</v>
      </c>
      <c r="N580">
        <v>7</v>
      </c>
      <c r="O580">
        <v>2</v>
      </c>
      <c r="P580">
        <v>5</v>
      </c>
      <c r="Q580">
        <v>8</v>
      </c>
      <c r="R580">
        <v>0</v>
      </c>
      <c r="S580">
        <v>0</v>
      </c>
      <c r="T580">
        <v>0</v>
      </c>
      <c r="U580">
        <v>0</v>
      </c>
      <c r="V580">
        <v>0</v>
      </c>
      <c r="W580">
        <v>0</v>
      </c>
      <c r="X580">
        <v>3</v>
      </c>
      <c r="Y580">
        <v>11</v>
      </c>
      <c r="Z580">
        <v>0</v>
      </c>
      <c r="AA580">
        <v>34</v>
      </c>
      <c r="AB580">
        <v>2490</v>
      </c>
      <c r="AC580">
        <v>0</v>
      </c>
      <c r="AD580">
        <v>1</v>
      </c>
      <c r="AE580">
        <v>0</v>
      </c>
      <c r="AF580">
        <v>0</v>
      </c>
      <c r="AG580">
        <v>0</v>
      </c>
      <c r="AH580">
        <v>0</v>
      </c>
      <c r="AI580">
        <v>0</v>
      </c>
      <c r="AJ580">
        <v>1</v>
      </c>
      <c r="AK580">
        <v>0</v>
      </c>
      <c r="AL580">
        <v>0</v>
      </c>
      <c r="AM580" s="3">
        <f>SUM(tbl_Data[[#This Row],[Amt_Wines]:[Amt_GoldProds]])</f>
        <v>443</v>
      </c>
      <c r="AN580" s="3">
        <v>335</v>
      </c>
      <c r="AO580">
        <v>0</v>
      </c>
      <c r="AP580" t="str" cm="1">
        <f t="array" ref="AP580">_xlfn.IFS(tbl_Data[[#This Row],[marital_Divorced]]=1,"Divorced",tbl_Data[[#This Row],[marital_Married]]=1,"Married",tbl_Data[[#This Row],[marital_Single]]=1,"Single",tbl_Data[[#This Row],[marital_Together]]=1,"Together",tbl_Data[[#This Row],[marital_Widow]]=1,"Widowed")</f>
        <v>Married</v>
      </c>
      <c r="AQ580" s="3" t="str">
        <f>IF(tbl_Data[[#This Row],[Marital Status]]=tbl_Data[[#Headers],[Single]],tbl_Data[[#This Row],[Amt_Wines]],"")</f>
        <v/>
      </c>
      <c r="AR580" s="3" t="str">
        <f>IF(tbl_Data[[#This Row],[Marital Status]]=tbl_Data[[#Headers],[Together]],tbl_Data[[#This Row],[Amt_Wines]],"")</f>
        <v/>
      </c>
      <c r="AS580" s="3">
        <f>IF(tbl_Data[[#This Row],[Marital Status]]=tbl_Data[[#Headers],[Married]],tbl_Data[[#This Row],[Amt_Wines]],"")</f>
        <v>120</v>
      </c>
      <c r="AT580" s="3" t="str">
        <f>IF(tbl_Data[[#This Row],[Marital Status]]=tbl_Data[[#Headers],[Widow]],tbl_Data[[#This Row],[Amt_Wines]],"")</f>
        <v/>
      </c>
      <c r="AU580" s="3" t="str">
        <f>IF(tbl_Data[[#This Row],[Marital Status]]=tbl_Data[[#Headers],[Divorced]],tbl_Data[[#This Row],[Amt_Wines]],"")</f>
        <v/>
      </c>
    </row>
    <row r="581" spans="1:47" x14ac:dyDescent="0.45">
      <c r="A581" t="s">
        <v>1112</v>
      </c>
      <c r="B581" s="3">
        <v>50353</v>
      </c>
      <c r="C581">
        <v>0</v>
      </c>
      <c r="D581">
        <v>0</v>
      </c>
      <c r="E581">
        <f t="shared" si="9"/>
        <v>0</v>
      </c>
      <c r="F581">
        <v>72</v>
      </c>
      <c r="G581" s="3">
        <v>141</v>
      </c>
      <c r="H581" s="3">
        <v>15</v>
      </c>
      <c r="I581" s="3">
        <v>153</v>
      </c>
      <c r="J581" s="3">
        <v>67</v>
      </c>
      <c r="K581" s="3">
        <v>31</v>
      </c>
      <c r="L581" s="3">
        <v>35</v>
      </c>
      <c r="M581">
        <v>1</v>
      </c>
      <c r="N581">
        <v>4</v>
      </c>
      <c r="O581">
        <v>4</v>
      </c>
      <c r="P581">
        <v>6</v>
      </c>
      <c r="Q581">
        <v>3</v>
      </c>
      <c r="R581">
        <v>0</v>
      </c>
      <c r="S581">
        <v>0</v>
      </c>
      <c r="T581">
        <v>0</v>
      </c>
      <c r="U581">
        <v>0</v>
      </c>
      <c r="V581">
        <v>0</v>
      </c>
      <c r="W581">
        <v>0</v>
      </c>
      <c r="X581">
        <v>3</v>
      </c>
      <c r="Y581">
        <v>11</v>
      </c>
      <c r="Z581">
        <v>0</v>
      </c>
      <c r="AA581">
        <v>43</v>
      </c>
      <c r="AB581">
        <v>2180</v>
      </c>
      <c r="AC581">
        <v>0</v>
      </c>
      <c r="AD581">
        <v>1</v>
      </c>
      <c r="AE581">
        <v>0</v>
      </c>
      <c r="AF581">
        <v>0</v>
      </c>
      <c r="AG581">
        <v>0</v>
      </c>
      <c r="AH581">
        <v>0</v>
      </c>
      <c r="AI581">
        <v>0</v>
      </c>
      <c r="AJ581">
        <v>0</v>
      </c>
      <c r="AK581">
        <v>1</v>
      </c>
      <c r="AL581">
        <v>0</v>
      </c>
      <c r="AM581" s="3">
        <f>SUM(tbl_Data[[#This Row],[Amt_Wines]:[Amt_GoldProds]])</f>
        <v>442</v>
      </c>
      <c r="AN581" s="3">
        <v>372</v>
      </c>
      <c r="AO581">
        <v>0</v>
      </c>
      <c r="AP581" t="str" cm="1">
        <f t="array" ref="AP581">_xlfn.IFS(tbl_Data[[#This Row],[marital_Divorced]]=1,"Divorced",tbl_Data[[#This Row],[marital_Married]]=1,"Married",tbl_Data[[#This Row],[marital_Single]]=1,"Single",tbl_Data[[#This Row],[marital_Together]]=1,"Together",tbl_Data[[#This Row],[marital_Widow]]=1,"Widowed")</f>
        <v>Married</v>
      </c>
      <c r="AQ581" s="3" t="str">
        <f>IF(tbl_Data[[#This Row],[Marital Status]]=tbl_Data[[#Headers],[Single]],tbl_Data[[#This Row],[Amt_Wines]],"")</f>
        <v/>
      </c>
      <c r="AR581" s="3" t="str">
        <f>IF(tbl_Data[[#This Row],[Marital Status]]=tbl_Data[[#Headers],[Together]],tbl_Data[[#This Row],[Amt_Wines]],"")</f>
        <v/>
      </c>
      <c r="AS581" s="3">
        <f>IF(tbl_Data[[#This Row],[Marital Status]]=tbl_Data[[#Headers],[Married]],tbl_Data[[#This Row],[Amt_Wines]],"")</f>
        <v>141</v>
      </c>
      <c r="AT581" s="3" t="str">
        <f>IF(tbl_Data[[#This Row],[Marital Status]]=tbl_Data[[#Headers],[Widow]],tbl_Data[[#This Row],[Amt_Wines]],"")</f>
        <v/>
      </c>
      <c r="AU581" s="3" t="str">
        <f>IF(tbl_Data[[#This Row],[Marital Status]]=tbl_Data[[#Headers],[Divorced]],tbl_Data[[#This Row],[Amt_Wines]],"")</f>
        <v/>
      </c>
    </row>
    <row r="582" spans="1:47" x14ac:dyDescent="0.45">
      <c r="A582" t="s">
        <v>1114</v>
      </c>
      <c r="B582" s="3">
        <v>43263</v>
      </c>
      <c r="C582">
        <v>0</v>
      </c>
      <c r="D582">
        <v>1</v>
      </c>
      <c r="E582">
        <f t="shared" si="9"/>
        <v>1</v>
      </c>
      <c r="F582">
        <v>2</v>
      </c>
      <c r="G582" s="3">
        <v>262</v>
      </c>
      <c r="H582" s="3">
        <v>6</v>
      </c>
      <c r="I582" s="3">
        <v>61</v>
      </c>
      <c r="J582" s="3">
        <v>0</v>
      </c>
      <c r="K582" s="3">
        <v>10</v>
      </c>
      <c r="L582" s="3">
        <v>102</v>
      </c>
      <c r="M582">
        <v>3</v>
      </c>
      <c r="N582">
        <v>5</v>
      </c>
      <c r="O582">
        <v>2</v>
      </c>
      <c r="P582">
        <v>6</v>
      </c>
      <c r="Q582">
        <v>5</v>
      </c>
      <c r="R582">
        <v>0</v>
      </c>
      <c r="S582">
        <v>0</v>
      </c>
      <c r="T582">
        <v>0</v>
      </c>
      <c r="U582">
        <v>0</v>
      </c>
      <c r="V582">
        <v>0</v>
      </c>
      <c r="W582">
        <v>0</v>
      </c>
      <c r="X582">
        <v>3</v>
      </c>
      <c r="Y582">
        <v>11</v>
      </c>
      <c r="Z582">
        <v>0</v>
      </c>
      <c r="AA582">
        <v>43</v>
      </c>
      <c r="AB582">
        <v>2744</v>
      </c>
      <c r="AC582">
        <v>0</v>
      </c>
      <c r="AD582">
        <v>1</v>
      </c>
      <c r="AE582">
        <v>0</v>
      </c>
      <c r="AF582">
        <v>0</v>
      </c>
      <c r="AG582">
        <v>0</v>
      </c>
      <c r="AH582">
        <v>0</v>
      </c>
      <c r="AI582">
        <v>0</v>
      </c>
      <c r="AJ582">
        <v>0</v>
      </c>
      <c r="AK582">
        <v>1</v>
      </c>
      <c r="AL582">
        <v>0</v>
      </c>
      <c r="AM582" s="3">
        <f>SUM(tbl_Data[[#This Row],[Amt_Wines]:[Amt_GoldProds]])</f>
        <v>441</v>
      </c>
      <c r="AN582" s="3">
        <v>237</v>
      </c>
      <c r="AO582">
        <v>0</v>
      </c>
      <c r="AP582" t="str" cm="1">
        <f t="array" ref="AP582">_xlfn.IFS(tbl_Data[[#This Row],[marital_Divorced]]=1,"Divorced",tbl_Data[[#This Row],[marital_Married]]=1,"Married",tbl_Data[[#This Row],[marital_Single]]=1,"Single",tbl_Data[[#This Row],[marital_Together]]=1,"Together",tbl_Data[[#This Row],[marital_Widow]]=1,"Widowed")</f>
        <v>Married</v>
      </c>
      <c r="AQ582" s="3" t="str">
        <f>IF(tbl_Data[[#This Row],[Marital Status]]=tbl_Data[[#Headers],[Single]],tbl_Data[[#This Row],[Amt_Wines]],"")</f>
        <v/>
      </c>
      <c r="AR582" s="3" t="str">
        <f>IF(tbl_Data[[#This Row],[Marital Status]]=tbl_Data[[#Headers],[Together]],tbl_Data[[#This Row],[Amt_Wines]],"")</f>
        <v/>
      </c>
      <c r="AS582" s="3">
        <f>IF(tbl_Data[[#This Row],[Marital Status]]=tbl_Data[[#Headers],[Married]],tbl_Data[[#This Row],[Amt_Wines]],"")</f>
        <v>262</v>
      </c>
      <c r="AT582" s="3" t="str">
        <f>IF(tbl_Data[[#This Row],[Marital Status]]=tbl_Data[[#Headers],[Widow]],tbl_Data[[#This Row],[Amt_Wines]],"")</f>
        <v/>
      </c>
      <c r="AU582" s="3" t="str">
        <f>IF(tbl_Data[[#This Row],[Marital Status]]=tbl_Data[[#Headers],[Divorced]],tbl_Data[[#This Row],[Amt_Wines]],"")</f>
        <v/>
      </c>
    </row>
    <row r="583" spans="1:47" x14ac:dyDescent="0.45">
      <c r="A583" t="s">
        <v>1115</v>
      </c>
      <c r="B583" s="3">
        <v>66726</v>
      </c>
      <c r="C583">
        <v>1</v>
      </c>
      <c r="D583">
        <v>1</v>
      </c>
      <c r="E583">
        <f t="shared" si="9"/>
        <v>2</v>
      </c>
      <c r="F583">
        <v>61</v>
      </c>
      <c r="G583" s="3">
        <v>349</v>
      </c>
      <c r="H583" s="3">
        <v>7</v>
      </c>
      <c r="I583" s="3">
        <v>35</v>
      </c>
      <c r="J583" s="3">
        <v>0</v>
      </c>
      <c r="K583" s="3">
        <v>0</v>
      </c>
      <c r="L583" s="3">
        <v>47</v>
      </c>
      <c r="M583">
        <v>3</v>
      </c>
      <c r="N583">
        <v>8</v>
      </c>
      <c r="O583">
        <v>2</v>
      </c>
      <c r="P583">
        <v>4</v>
      </c>
      <c r="Q583">
        <v>7</v>
      </c>
      <c r="R583">
        <v>0</v>
      </c>
      <c r="S583">
        <v>1</v>
      </c>
      <c r="T583">
        <v>0</v>
      </c>
      <c r="U583">
        <v>0</v>
      </c>
      <c r="V583">
        <v>0</v>
      </c>
      <c r="W583">
        <v>0</v>
      </c>
      <c r="X583">
        <v>3</v>
      </c>
      <c r="Y583">
        <v>11</v>
      </c>
      <c r="Z583">
        <v>0</v>
      </c>
      <c r="AA583">
        <v>63</v>
      </c>
      <c r="AB583">
        <v>2327</v>
      </c>
      <c r="AC583">
        <v>0</v>
      </c>
      <c r="AD583">
        <v>1</v>
      </c>
      <c r="AE583">
        <v>0</v>
      </c>
      <c r="AF583">
        <v>0</v>
      </c>
      <c r="AG583">
        <v>0</v>
      </c>
      <c r="AH583">
        <v>0</v>
      </c>
      <c r="AI583">
        <v>0</v>
      </c>
      <c r="AJ583">
        <v>0</v>
      </c>
      <c r="AK583">
        <v>1</v>
      </c>
      <c r="AL583">
        <v>0</v>
      </c>
      <c r="AM583" s="3">
        <f>SUM(tbl_Data[[#This Row],[Amt_Wines]:[Amt_GoldProds]])</f>
        <v>438</v>
      </c>
      <c r="AN583" s="3">
        <v>344</v>
      </c>
      <c r="AO583">
        <v>1</v>
      </c>
      <c r="AP583" t="str" cm="1">
        <f t="array" ref="AP583">_xlfn.IFS(tbl_Data[[#This Row],[marital_Divorced]]=1,"Divorced",tbl_Data[[#This Row],[marital_Married]]=1,"Married",tbl_Data[[#This Row],[marital_Single]]=1,"Single",tbl_Data[[#This Row],[marital_Together]]=1,"Together",tbl_Data[[#This Row],[marital_Widow]]=1,"Widowed")</f>
        <v>Married</v>
      </c>
      <c r="AQ583" s="3" t="str">
        <f>IF(tbl_Data[[#This Row],[Marital Status]]=tbl_Data[[#Headers],[Single]],tbl_Data[[#This Row],[Amt_Wines]],"")</f>
        <v/>
      </c>
      <c r="AR583" s="3" t="str">
        <f>IF(tbl_Data[[#This Row],[Marital Status]]=tbl_Data[[#Headers],[Together]],tbl_Data[[#This Row],[Amt_Wines]],"")</f>
        <v/>
      </c>
      <c r="AS583" s="3">
        <f>IF(tbl_Data[[#This Row],[Marital Status]]=tbl_Data[[#Headers],[Married]],tbl_Data[[#This Row],[Amt_Wines]],"")</f>
        <v>349</v>
      </c>
      <c r="AT583" s="3" t="str">
        <f>IF(tbl_Data[[#This Row],[Marital Status]]=tbl_Data[[#Headers],[Widow]],tbl_Data[[#This Row],[Amt_Wines]],"")</f>
        <v/>
      </c>
      <c r="AU583" s="3" t="str">
        <f>IF(tbl_Data[[#This Row],[Marital Status]]=tbl_Data[[#Headers],[Divorced]],tbl_Data[[#This Row],[Amt_Wines]],"")</f>
        <v/>
      </c>
    </row>
    <row r="584" spans="1:47" x14ac:dyDescent="0.45">
      <c r="A584" t="s">
        <v>1116</v>
      </c>
      <c r="B584" s="3">
        <v>45736</v>
      </c>
      <c r="C584">
        <v>0</v>
      </c>
      <c r="D584">
        <v>1</v>
      </c>
      <c r="E584">
        <f t="shared" si="9"/>
        <v>1</v>
      </c>
      <c r="F584">
        <v>92</v>
      </c>
      <c r="G584" s="3">
        <v>188</v>
      </c>
      <c r="H584" s="3">
        <v>3</v>
      </c>
      <c r="I584" s="3">
        <v>180</v>
      </c>
      <c r="J584" s="3">
        <v>20</v>
      </c>
      <c r="K584" s="3">
        <v>3</v>
      </c>
      <c r="L584" s="3">
        <v>43</v>
      </c>
      <c r="M584">
        <v>5</v>
      </c>
      <c r="N584">
        <v>7</v>
      </c>
      <c r="O584">
        <v>1</v>
      </c>
      <c r="P584">
        <v>6</v>
      </c>
      <c r="Q584">
        <v>7</v>
      </c>
      <c r="R584">
        <v>0</v>
      </c>
      <c r="S584">
        <v>0</v>
      </c>
      <c r="T584">
        <v>0</v>
      </c>
      <c r="U584">
        <v>0</v>
      </c>
      <c r="V584">
        <v>0</v>
      </c>
      <c r="W584">
        <v>0</v>
      </c>
      <c r="X584">
        <v>3</v>
      </c>
      <c r="Y584">
        <v>11</v>
      </c>
      <c r="Z584">
        <v>0</v>
      </c>
      <c r="AA584">
        <v>66</v>
      </c>
      <c r="AB584">
        <v>2499</v>
      </c>
      <c r="AC584">
        <v>0</v>
      </c>
      <c r="AD584">
        <v>1</v>
      </c>
      <c r="AE584">
        <v>0</v>
      </c>
      <c r="AF584">
        <v>0</v>
      </c>
      <c r="AG584">
        <v>0</v>
      </c>
      <c r="AH584">
        <v>0</v>
      </c>
      <c r="AI584">
        <v>0</v>
      </c>
      <c r="AJ584">
        <v>0</v>
      </c>
      <c r="AK584">
        <v>1</v>
      </c>
      <c r="AL584">
        <v>0</v>
      </c>
      <c r="AM584" s="3">
        <f>SUM(tbl_Data[[#This Row],[Amt_Wines]:[Amt_GoldProds]])</f>
        <v>437</v>
      </c>
      <c r="AN584" s="3">
        <v>351</v>
      </c>
      <c r="AO584">
        <v>0</v>
      </c>
      <c r="AP584" t="str" cm="1">
        <f t="array" ref="AP584">_xlfn.IFS(tbl_Data[[#This Row],[marital_Divorced]]=1,"Divorced",tbl_Data[[#This Row],[marital_Married]]=1,"Married",tbl_Data[[#This Row],[marital_Single]]=1,"Single",tbl_Data[[#This Row],[marital_Together]]=1,"Together",tbl_Data[[#This Row],[marital_Widow]]=1,"Widowed")</f>
        <v>Married</v>
      </c>
      <c r="AQ584" s="3" t="str">
        <f>IF(tbl_Data[[#This Row],[Marital Status]]=tbl_Data[[#Headers],[Single]],tbl_Data[[#This Row],[Amt_Wines]],"")</f>
        <v/>
      </c>
      <c r="AR584" s="3" t="str">
        <f>IF(tbl_Data[[#This Row],[Marital Status]]=tbl_Data[[#Headers],[Together]],tbl_Data[[#This Row],[Amt_Wines]],"")</f>
        <v/>
      </c>
      <c r="AS584" s="3">
        <f>IF(tbl_Data[[#This Row],[Marital Status]]=tbl_Data[[#Headers],[Married]],tbl_Data[[#This Row],[Amt_Wines]],"")</f>
        <v>188</v>
      </c>
      <c r="AT584" s="3" t="str">
        <f>IF(tbl_Data[[#This Row],[Marital Status]]=tbl_Data[[#Headers],[Widow]],tbl_Data[[#This Row],[Amt_Wines]],"")</f>
        <v/>
      </c>
      <c r="AU584" s="3" t="str">
        <f>IF(tbl_Data[[#This Row],[Marital Status]]=tbl_Data[[#Headers],[Divorced]],tbl_Data[[#This Row],[Amt_Wines]],"")</f>
        <v/>
      </c>
    </row>
    <row r="585" spans="1:47" x14ac:dyDescent="0.45">
      <c r="A585" t="s">
        <v>1117</v>
      </c>
      <c r="B585" s="3">
        <v>42014</v>
      </c>
      <c r="C585">
        <v>1</v>
      </c>
      <c r="D585">
        <v>0</v>
      </c>
      <c r="E585">
        <f t="shared" si="9"/>
        <v>1</v>
      </c>
      <c r="F585">
        <v>56</v>
      </c>
      <c r="G585" s="3">
        <v>244</v>
      </c>
      <c r="H585" s="3">
        <v>15</v>
      </c>
      <c r="I585" s="3">
        <v>108</v>
      </c>
      <c r="J585" s="3">
        <v>4</v>
      </c>
      <c r="K585" s="3">
        <v>15</v>
      </c>
      <c r="L585" s="3">
        <v>50</v>
      </c>
      <c r="M585">
        <v>6</v>
      </c>
      <c r="N585">
        <v>7</v>
      </c>
      <c r="O585">
        <v>1</v>
      </c>
      <c r="P585">
        <v>6</v>
      </c>
      <c r="Q585">
        <v>8</v>
      </c>
      <c r="R585">
        <v>0</v>
      </c>
      <c r="S585">
        <v>0</v>
      </c>
      <c r="T585">
        <v>0</v>
      </c>
      <c r="U585">
        <v>0</v>
      </c>
      <c r="V585">
        <v>0</v>
      </c>
      <c r="W585">
        <v>0</v>
      </c>
      <c r="X585">
        <v>3</v>
      </c>
      <c r="Y585">
        <v>11</v>
      </c>
      <c r="Z585">
        <v>1</v>
      </c>
      <c r="AA585">
        <v>43</v>
      </c>
      <c r="AB585">
        <v>2840</v>
      </c>
      <c r="AC585">
        <v>0</v>
      </c>
      <c r="AD585">
        <v>1</v>
      </c>
      <c r="AE585">
        <v>0</v>
      </c>
      <c r="AF585">
        <v>0</v>
      </c>
      <c r="AG585">
        <v>0</v>
      </c>
      <c r="AH585">
        <v>0</v>
      </c>
      <c r="AI585">
        <v>0</v>
      </c>
      <c r="AJ585">
        <v>1</v>
      </c>
      <c r="AK585">
        <v>0</v>
      </c>
      <c r="AL585">
        <v>0</v>
      </c>
      <c r="AM585" s="3">
        <f>SUM(tbl_Data[[#This Row],[Amt_Wines]:[Amt_GoldProds]])</f>
        <v>436</v>
      </c>
      <c r="AN585" s="3">
        <v>336</v>
      </c>
      <c r="AO585">
        <v>0</v>
      </c>
      <c r="AP585" t="str" cm="1">
        <f t="array" ref="AP585">_xlfn.IFS(tbl_Data[[#This Row],[marital_Divorced]]=1,"Divorced",tbl_Data[[#This Row],[marital_Married]]=1,"Married",tbl_Data[[#This Row],[marital_Single]]=1,"Single",tbl_Data[[#This Row],[marital_Together]]=1,"Together",tbl_Data[[#This Row],[marital_Widow]]=1,"Widowed")</f>
        <v>Married</v>
      </c>
      <c r="AQ585" s="3" t="str">
        <f>IF(tbl_Data[[#This Row],[Marital Status]]=tbl_Data[[#Headers],[Single]],tbl_Data[[#This Row],[Amt_Wines]],"")</f>
        <v/>
      </c>
      <c r="AR585" s="3" t="str">
        <f>IF(tbl_Data[[#This Row],[Marital Status]]=tbl_Data[[#Headers],[Together]],tbl_Data[[#This Row],[Amt_Wines]],"")</f>
        <v/>
      </c>
      <c r="AS585" s="3">
        <f>IF(tbl_Data[[#This Row],[Marital Status]]=tbl_Data[[#Headers],[Married]],tbl_Data[[#This Row],[Amt_Wines]],"")</f>
        <v>244</v>
      </c>
      <c r="AT585" s="3" t="str">
        <f>IF(tbl_Data[[#This Row],[Marital Status]]=tbl_Data[[#Headers],[Widow]],tbl_Data[[#This Row],[Amt_Wines]],"")</f>
        <v/>
      </c>
      <c r="AU585" s="3" t="str">
        <f>IF(tbl_Data[[#This Row],[Marital Status]]=tbl_Data[[#Headers],[Divorced]],tbl_Data[[#This Row],[Amt_Wines]],"")</f>
        <v/>
      </c>
    </row>
    <row r="586" spans="1:47" x14ac:dyDescent="0.45">
      <c r="A586" t="s">
        <v>1119</v>
      </c>
      <c r="B586" s="3">
        <v>40794</v>
      </c>
      <c r="C586">
        <v>0</v>
      </c>
      <c r="D586">
        <v>1</v>
      </c>
      <c r="E586">
        <f t="shared" si="9"/>
        <v>1</v>
      </c>
      <c r="F586">
        <v>18</v>
      </c>
      <c r="G586" s="3">
        <v>261</v>
      </c>
      <c r="H586" s="3">
        <v>23</v>
      </c>
      <c r="I586" s="3">
        <v>73</v>
      </c>
      <c r="J586" s="3">
        <v>4</v>
      </c>
      <c r="K586" s="3">
        <v>23</v>
      </c>
      <c r="L586" s="3">
        <v>50</v>
      </c>
      <c r="M586">
        <v>2</v>
      </c>
      <c r="N586">
        <v>6</v>
      </c>
      <c r="O586">
        <v>3</v>
      </c>
      <c r="P586">
        <v>5</v>
      </c>
      <c r="Q586">
        <v>7</v>
      </c>
      <c r="R586">
        <v>0</v>
      </c>
      <c r="S586">
        <v>0</v>
      </c>
      <c r="T586">
        <v>0</v>
      </c>
      <c r="U586">
        <v>0</v>
      </c>
      <c r="V586">
        <v>0</v>
      </c>
      <c r="W586">
        <v>0</v>
      </c>
      <c r="X586">
        <v>3</v>
      </c>
      <c r="Y586">
        <v>11</v>
      </c>
      <c r="Z586">
        <v>0</v>
      </c>
      <c r="AA586">
        <v>45</v>
      </c>
      <c r="AB586">
        <v>2607</v>
      </c>
      <c r="AC586">
        <v>0</v>
      </c>
      <c r="AD586">
        <v>1</v>
      </c>
      <c r="AE586">
        <v>0</v>
      </c>
      <c r="AF586">
        <v>0</v>
      </c>
      <c r="AG586">
        <v>0</v>
      </c>
      <c r="AH586">
        <v>0</v>
      </c>
      <c r="AI586">
        <v>0</v>
      </c>
      <c r="AJ586">
        <v>1</v>
      </c>
      <c r="AK586">
        <v>0</v>
      </c>
      <c r="AL586">
        <v>0</v>
      </c>
      <c r="AM586" s="3">
        <f>SUM(tbl_Data[[#This Row],[Amt_Wines]:[Amt_GoldProds]])</f>
        <v>434</v>
      </c>
      <c r="AN586" s="3">
        <v>334</v>
      </c>
      <c r="AO586">
        <v>0</v>
      </c>
      <c r="AP586" t="str" cm="1">
        <f t="array" ref="AP586">_xlfn.IFS(tbl_Data[[#This Row],[marital_Divorced]]=1,"Divorced",tbl_Data[[#This Row],[marital_Married]]=1,"Married",tbl_Data[[#This Row],[marital_Single]]=1,"Single",tbl_Data[[#This Row],[marital_Together]]=1,"Together",tbl_Data[[#This Row],[marital_Widow]]=1,"Widowed")</f>
        <v>Married</v>
      </c>
      <c r="AQ586" s="3" t="str">
        <f>IF(tbl_Data[[#This Row],[Marital Status]]=tbl_Data[[#Headers],[Single]],tbl_Data[[#This Row],[Amt_Wines]],"")</f>
        <v/>
      </c>
      <c r="AR586" s="3" t="str">
        <f>IF(tbl_Data[[#This Row],[Marital Status]]=tbl_Data[[#Headers],[Together]],tbl_Data[[#This Row],[Amt_Wines]],"")</f>
        <v/>
      </c>
      <c r="AS586" s="3">
        <f>IF(tbl_Data[[#This Row],[Marital Status]]=tbl_Data[[#Headers],[Married]],tbl_Data[[#This Row],[Amt_Wines]],"")</f>
        <v>261</v>
      </c>
      <c r="AT586" s="3" t="str">
        <f>IF(tbl_Data[[#This Row],[Marital Status]]=tbl_Data[[#Headers],[Widow]],tbl_Data[[#This Row],[Amt_Wines]],"")</f>
        <v/>
      </c>
      <c r="AU586" s="3" t="str">
        <f>IF(tbl_Data[[#This Row],[Marital Status]]=tbl_Data[[#Headers],[Divorced]],tbl_Data[[#This Row],[Amt_Wines]],"")</f>
        <v/>
      </c>
    </row>
    <row r="587" spans="1:47" x14ac:dyDescent="0.45">
      <c r="A587" t="s">
        <v>1120</v>
      </c>
      <c r="B587" s="3">
        <v>26997</v>
      </c>
      <c r="C587">
        <v>0</v>
      </c>
      <c r="D587">
        <v>0</v>
      </c>
      <c r="E587">
        <f t="shared" si="9"/>
        <v>0</v>
      </c>
      <c r="F587">
        <v>89</v>
      </c>
      <c r="G587" s="3">
        <v>7</v>
      </c>
      <c r="H587" s="3">
        <v>23</v>
      </c>
      <c r="I587" s="3">
        <v>78</v>
      </c>
      <c r="J587" s="3">
        <v>133</v>
      </c>
      <c r="K587" s="3">
        <v>49</v>
      </c>
      <c r="L587" s="3">
        <v>144</v>
      </c>
      <c r="M587">
        <v>2</v>
      </c>
      <c r="N587">
        <v>4</v>
      </c>
      <c r="O587">
        <v>2</v>
      </c>
      <c r="P587">
        <v>5</v>
      </c>
      <c r="Q587">
        <v>7</v>
      </c>
      <c r="R587">
        <v>0</v>
      </c>
      <c r="S587">
        <v>0</v>
      </c>
      <c r="T587">
        <v>0</v>
      </c>
      <c r="U587">
        <v>0</v>
      </c>
      <c r="V587">
        <v>0</v>
      </c>
      <c r="W587">
        <v>0</v>
      </c>
      <c r="X587">
        <v>3</v>
      </c>
      <c r="Y587">
        <v>11</v>
      </c>
      <c r="Z587">
        <v>0</v>
      </c>
      <c r="AA587">
        <v>69</v>
      </c>
      <c r="AB587">
        <v>2760</v>
      </c>
      <c r="AC587">
        <v>0</v>
      </c>
      <c r="AD587">
        <v>1</v>
      </c>
      <c r="AE587">
        <v>0</v>
      </c>
      <c r="AF587">
        <v>0</v>
      </c>
      <c r="AG587">
        <v>0</v>
      </c>
      <c r="AH587">
        <v>0</v>
      </c>
      <c r="AI587">
        <v>1</v>
      </c>
      <c r="AJ587">
        <v>0</v>
      </c>
      <c r="AK587">
        <v>0</v>
      </c>
      <c r="AL587">
        <v>0</v>
      </c>
      <c r="AM587" s="3">
        <f>SUM(tbl_Data[[#This Row],[Amt_Wines]:[Amt_GoldProds]])</f>
        <v>434</v>
      </c>
      <c r="AN587" s="3">
        <v>146</v>
      </c>
      <c r="AO587">
        <v>0</v>
      </c>
      <c r="AP587" t="str" cm="1">
        <f t="array" ref="AP587">_xlfn.IFS(tbl_Data[[#This Row],[marital_Divorced]]=1,"Divorced",tbl_Data[[#This Row],[marital_Married]]=1,"Married",tbl_Data[[#This Row],[marital_Single]]=1,"Single",tbl_Data[[#This Row],[marital_Together]]=1,"Together",tbl_Data[[#This Row],[marital_Widow]]=1,"Widowed")</f>
        <v>Married</v>
      </c>
      <c r="AQ587" s="3" t="str">
        <f>IF(tbl_Data[[#This Row],[Marital Status]]=tbl_Data[[#Headers],[Single]],tbl_Data[[#This Row],[Amt_Wines]],"")</f>
        <v/>
      </c>
      <c r="AR587" s="3" t="str">
        <f>IF(tbl_Data[[#This Row],[Marital Status]]=tbl_Data[[#Headers],[Together]],tbl_Data[[#This Row],[Amt_Wines]],"")</f>
        <v/>
      </c>
      <c r="AS587" s="3">
        <f>IF(tbl_Data[[#This Row],[Marital Status]]=tbl_Data[[#Headers],[Married]],tbl_Data[[#This Row],[Amt_Wines]],"")</f>
        <v>7</v>
      </c>
      <c r="AT587" s="3" t="str">
        <f>IF(tbl_Data[[#This Row],[Marital Status]]=tbl_Data[[#Headers],[Widow]],tbl_Data[[#This Row],[Amt_Wines]],"")</f>
        <v/>
      </c>
      <c r="AU587" s="3" t="str">
        <f>IF(tbl_Data[[#This Row],[Marital Status]]=tbl_Data[[#Headers],[Divorced]],tbl_Data[[#This Row],[Amt_Wines]],"")</f>
        <v/>
      </c>
    </row>
    <row r="588" spans="1:47" x14ac:dyDescent="0.45">
      <c r="A588" t="s">
        <v>1122</v>
      </c>
      <c r="B588" s="3">
        <v>51651</v>
      </c>
      <c r="C588">
        <v>0</v>
      </c>
      <c r="D588">
        <v>1</v>
      </c>
      <c r="E588">
        <f t="shared" si="9"/>
        <v>1</v>
      </c>
      <c r="F588">
        <v>32</v>
      </c>
      <c r="G588" s="3">
        <v>293</v>
      </c>
      <c r="H588" s="3">
        <v>6</v>
      </c>
      <c r="I588" s="3">
        <v>23</v>
      </c>
      <c r="J588" s="3">
        <v>13</v>
      </c>
      <c r="K588" s="3">
        <v>6</v>
      </c>
      <c r="L588" s="3">
        <v>92</v>
      </c>
      <c r="M588">
        <v>4</v>
      </c>
      <c r="N588">
        <v>6</v>
      </c>
      <c r="O588">
        <v>2</v>
      </c>
      <c r="P588">
        <v>5</v>
      </c>
      <c r="Q588">
        <v>8</v>
      </c>
      <c r="R588">
        <v>0</v>
      </c>
      <c r="S588">
        <v>0</v>
      </c>
      <c r="T588">
        <v>0</v>
      </c>
      <c r="U588">
        <v>0</v>
      </c>
      <c r="V588">
        <v>0</v>
      </c>
      <c r="W588">
        <v>0</v>
      </c>
      <c r="X588">
        <v>3</v>
      </c>
      <c r="Y588">
        <v>11</v>
      </c>
      <c r="Z588">
        <v>0</v>
      </c>
      <c r="AA588">
        <v>60</v>
      </c>
      <c r="AB588">
        <v>2758</v>
      </c>
      <c r="AC588">
        <v>0</v>
      </c>
      <c r="AD588">
        <v>1</v>
      </c>
      <c r="AE588">
        <v>0</v>
      </c>
      <c r="AF588">
        <v>0</v>
      </c>
      <c r="AG588">
        <v>0</v>
      </c>
      <c r="AH588">
        <v>0</v>
      </c>
      <c r="AI588">
        <v>0</v>
      </c>
      <c r="AJ588">
        <v>1</v>
      </c>
      <c r="AK588">
        <v>0</v>
      </c>
      <c r="AL588">
        <v>0</v>
      </c>
      <c r="AM588" s="3">
        <f>SUM(tbl_Data[[#This Row],[Amt_Wines]:[Amt_GoldProds]])</f>
        <v>433</v>
      </c>
      <c r="AN588" s="3">
        <v>249</v>
      </c>
      <c r="AO588">
        <v>0</v>
      </c>
      <c r="AP588" t="str" cm="1">
        <f t="array" ref="AP588">_xlfn.IFS(tbl_Data[[#This Row],[marital_Divorced]]=1,"Divorced",tbl_Data[[#This Row],[marital_Married]]=1,"Married",tbl_Data[[#This Row],[marital_Single]]=1,"Single",tbl_Data[[#This Row],[marital_Together]]=1,"Together",tbl_Data[[#This Row],[marital_Widow]]=1,"Widowed")</f>
        <v>Married</v>
      </c>
      <c r="AQ588" s="3" t="str">
        <f>IF(tbl_Data[[#This Row],[Marital Status]]=tbl_Data[[#Headers],[Single]],tbl_Data[[#This Row],[Amt_Wines]],"")</f>
        <v/>
      </c>
      <c r="AR588" s="3" t="str">
        <f>IF(tbl_Data[[#This Row],[Marital Status]]=tbl_Data[[#Headers],[Together]],tbl_Data[[#This Row],[Amt_Wines]],"")</f>
        <v/>
      </c>
      <c r="AS588" s="3">
        <f>IF(tbl_Data[[#This Row],[Marital Status]]=tbl_Data[[#Headers],[Married]],tbl_Data[[#This Row],[Amt_Wines]],"")</f>
        <v>293</v>
      </c>
      <c r="AT588" s="3" t="str">
        <f>IF(tbl_Data[[#This Row],[Marital Status]]=tbl_Data[[#Headers],[Widow]],tbl_Data[[#This Row],[Amt_Wines]],"")</f>
        <v/>
      </c>
      <c r="AU588" s="3" t="str">
        <f>IF(tbl_Data[[#This Row],[Marital Status]]=tbl_Data[[#Headers],[Divorced]],tbl_Data[[#This Row],[Amt_Wines]],"")</f>
        <v/>
      </c>
    </row>
    <row r="589" spans="1:47" x14ac:dyDescent="0.45">
      <c r="A589" t="s">
        <v>1123</v>
      </c>
      <c r="B589" s="3">
        <v>70829</v>
      </c>
      <c r="C589">
        <v>1</v>
      </c>
      <c r="D589">
        <v>1</v>
      </c>
      <c r="E589">
        <f t="shared" si="9"/>
        <v>2</v>
      </c>
      <c r="F589">
        <v>87</v>
      </c>
      <c r="G589" s="3">
        <v>141</v>
      </c>
      <c r="H589" s="3">
        <v>70</v>
      </c>
      <c r="I589" s="3">
        <v>106</v>
      </c>
      <c r="J589" s="3">
        <v>72</v>
      </c>
      <c r="K589" s="3">
        <v>19</v>
      </c>
      <c r="L589" s="3">
        <v>23</v>
      </c>
      <c r="M589">
        <v>2</v>
      </c>
      <c r="N589">
        <v>4</v>
      </c>
      <c r="O589">
        <v>2</v>
      </c>
      <c r="P589">
        <v>8</v>
      </c>
      <c r="Q589">
        <v>3</v>
      </c>
      <c r="R589">
        <v>0</v>
      </c>
      <c r="S589">
        <v>0</v>
      </c>
      <c r="T589">
        <v>0</v>
      </c>
      <c r="U589">
        <v>0</v>
      </c>
      <c r="V589">
        <v>0</v>
      </c>
      <c r="W589">
        <v>0</v>
      </c>
      <c r="X589">
        <v>3</v>
      </c>
      <c r="Y589">
        <v>11</v>
      </c>
      <c r="Z589">
        <v>0</v>
      </c>
      <c r="AA589">
        <v>40</v>
      </c>
      <c r="AB589">
        <v>2369</v>
      </c>
      <c r="AC589">
        <v>0</v>
      </c>
      <c r="AD589">
        <v>1</v>
      </c>
      <c r="AE589">
        <v>0</v>
      </c>
      <c r="AF589">
        <v>0</v>
      </c>
      <c r="AG589">
        <v>0</v>
      </c>
      <c r="AH589">
        <v>1</v>
      </c>
      <c r="AI589">
        <v>0</v>
      </c>
      <c r="AJ589">
        <v>0</v>
      </c>
      <c r="AK589">
        <v>0</v>
      </c>
      <c r="AL589">
        <v>0</v>
      </c>
      <c r="AM589" s="3">
        <f>SUM(tbl_Data[[#This Row],[Amt_Wines]:[Amt_GoldProds]])</f>
        <v>431</v>
      </c>
      <c r="AN589" s="3">
        <v>385</v>
      </c>
      <c r="AO589">
        <v>0</v>
      </c>
      <c r="AP589" t="str" cm="1">
        <f t="array" ref="AP589">_xlfn.IFS(tbl_Data[[#This Row],[marital_Divorced]]=1,"Divorced",tbl_Data[[#This Row],[marital_Married]]=1,"Married",tbl_Data[[#This Row],[marital_Single]]=1,"Single",tbl_Data[[#This Row],[marital_Together]]=1,"Together",tbl_Data[[#This Row],[marital_Widow]]=1,"Widowed")</f>
        <v>Married</v>
      </c>
      <c r="AQ589" s="3" t="str">
        <f>IF(tbl_Data[[#This Row],[Marital Status]]=tbl_Data[[#Headers],[Single]],tbl_Data[[#This Row],[Amt_Wines]],"")</f>
        <v/>
      </c>
      <c r="AR589" s="3" t="str">
        <f>IF(tbl_Data[[#This Row],[Marital Status]]=tbl_Data[[#Headers],[Together]],tbl_Data[[#This Row],[Amt_Wines]],"")</f>
        <v/>
      </c>
      <c r="AS589" s="3">
        <f>IF(tbl_Data[[#This Row],[Marital Status]]=tbl_Data[[#Headers],[Married]],tbl_Data[[#This Row],[Amt_Wines]],"")</f>
        <v>141</v>
      </c>
      <c r="AT589" s="3" t="str">
        <f>IF(tbl_Data[[#This Row],[Marital Status]]=tbl_Data[[#Headers],[Widow]],tbl_Data[[#This Row],[Amt_Wines]],"")</f>
        <v/>
      </c>
      <c r="AU589" s="3" t="str">
        <f>IF(tbl_Data[[#This Row],[Marital Status]]=tbl_Data[[#Headers],[Divorced]],tbl_Data[[#This Row],[Amt_Wines]],"")</f>
        <v/>
      </c>
    </row>
    <row r="590" spans="1:47" x14ac:dyDescent="0.45">
      <c r="A590" t="s">
        <v>1125</v>
      </c>
      <c r="B590" s="3">
        <v>55707</v>
      </c>
      <c r="C590">
        <v>0</v>
      </c>
      <c r="D590">
        <v>1</v>
      </c>
      <c r="E590">
        <f t="shared" si="9"/>
        <v>1</v>
      </c>
      <c r="F590">
        <v>91</v>
      </c>
      <c r="G590" s="3">
        <v>208</v>
      </c>
      <c r="H590" s="3">
        <v>7</v>
      </c>
      <c r="I590" s="3">
        <v>82</v>
      </c>
      <c r="J590" s="3">
        <v>30</v>
      </c>
      <c r="K590" s="3">
        <v>66</v>
      </c>
      <c r="L590" s="3">
        <v>35</v>
      </c>
      <c r="M590">
        <v>2</v>
      </c>
      <c r="N590">
        <v>3</v>
      </c>
      <c r="O590">
        <v>2</v>
      </c>
      <c r="P590">
        <v>9</v>
      </c>
      <c r="Q590">
        <v>3</v>
      </c>
      <c r="R590">
        <v>0</v>
      </c>
      <c r="S590">
        <v>0</v>
      </c>
      <c r="T590">
        <v>0</v>
      </c>
      <c r="U590">
        <v>0</v>
      </c>
      <c r="V590">
        <v>0</v>
      </c>
      <c r="W590">
        <v>0</v>
      </c>
      <c r="X590">
        <v>3</v>
      </c>
      <c r="Y590">
        <v>11</v>
      </c>
      <c r="Z590">
        <v>0</v>
      </c>
      <c r="AA590">
        <v>67</v>
      </c>
      <c r="AB590">
        <v>2348</v>
      </c>
      <c r="AC590">
        <v>0</v>
      </c>
      <c r="AD590">
        <v>1</v>
      </c>
      <c r="AE590">
        <v>0</v>
      </c>
      <c r="AF590">
        <v>0</v>
      </c>
      <c r="AG590">
        <v>0</v>
      </c>
      <c r="AH590">
        <v>0</v>
      </c>
      <c r="AI590">
        <v>0</v>
      </c>
      <c r="AJ590">
        <v>0</v>
      </c>
      <c r="AK590">
        <v>0</v>
      </c>
      <c r="AL590">
        <v>1</v>
      </c>
      <c r="AM590" s="3">
        <f>SUM(tbl_Data[[#This Row],[Amt_Wines]:[Amt_GoldProds]])</f>
        <v>428</v>
      </c>
      <c r="AN590" s="3">
        <v>358</v>
      </c>
      <c r="AO590">
        <v>0</v>
      </c>
      <c r="AP590" t="str" cm="1">
        <f t="array" ref="AP590">_xlfn.IFS(tbl_Data[[#This Row],[marital_Divorced]]=1,"Divorced",tbl_Data[[#This Row],[marital_Married]]=1,"Married",tbl_Data[[#This Row],[marital_Single]]=1,"Single",tbl_Data[[#This Row],[marital_Together]]=1,"Together",tbl_Data[[#This Row],[marital_Widow]]=1,"Widowed")</f>
        <v>Married</v>
      </c>
      <c r="AQ590" s="3" t="str">
        <f>IF(tbl_Data[[#This Row],[Marital Status]]=tbl_Data[[#Headers],[Single]],tbl_Data[[#This Row],[Amt_Wines]],"")</f>
        <v/>
      </c>
      <c r="AR590" s="3" t="str">
        <f>IF(tbl_Data[[#This Row],[Marital Status]]=tbl_Data[[#Headers],[Together]],tbl_Data[[#This Row],[Amt_Wines]],"")</f>
        <v/>
      </c>
      <c r="AS590" s="3">
        <f>IF(tbl_Data[[#This Row],[Marital Status]]=tbl_Data[[#Headers],[Married]],tbl_Data[[#This Row],[Amt_Wines]],"")</f>
        <v>208</v>
      </c>
      <c r="AT590" s="3" t="str">
        <f>IF(tbl_Data[[#This Row],[Marital Status]]=tbl_Data[[#Headers],[Widow]],tbl_Data[[#This Row],[Amt_Wines]],"")</f>
        <v/>
      </c>
      <c r="AU590" s="3" t="str">
        <f>IF(tbl_Data[[#This Row],[Marital Status]]=tbl_Data[[#Headers],[Divorced]],tbl_Data[[#This Row],[Amt_Wines]],"")</f>
        <v/>
      </c>
    </row>
    <row r="591" spans="1:47" x14ac:dyDescent="0.45">
      <c r="A591" t="s">
        <v>1126</v>
      </c>
      <c r="B591" s="3">
        <v>36262</v>
      </c>
      <c r="C591">
        <v>0</v>
      </c>
      <c r="D591">
        <v>0</v>
      </c>
      <c r="E591">
        <f t="shared" si="9"/>
        <v>0</v>
      </c>
      <c r="F591">
        <v>24</v>
      </c>
      <c r="G591" s="3">
        <v>88</v>
      </c>
      <c r="H591" s="3">
        <v>39</v>
      </c>
      <c r="I591" s="3">
        <v>54</v>
      </c>
      <c r="J591" s="3">
        <v>64</v>
      </c>
      <c r="K591" s="3">
        <v>28</v>
      </c>
      <c r="L591" s="3">
        <v>153</v>
      </c>
      <c r="M591">
        <v>1</v>
      </c>
      <c r="N591">
        <v>3</v>
      </c>
      <c r="O591">
        <v>5</v>
      </c>
      <c r="P591">
        <v>3</v>
      </c>
      <c r="Q591">
        <v>6</v>
      </c>
      <c r="R591">
        <v>1</v>
      </c>
      <c r="S591">
        <v>0</v>
      </c>
      <c r="T591">
        <v>0</v>
      </c>
      <c r="U591">
        <v>0</v>
      </c>
      <c r="V591">
        <v>0</v>
      </c>
      <c r="W591">
        <v>0</v>
      </c>
      <c r="X591">
        <v>3</v>
      </c>
      <c r="Y591">
        <v>11</v>
      </c>
      <c r="Z591">
        <v>1</v>
      </c>
      <c r="AA591">
        <v>37</v>
      </c>
      <c r="AB591">
        <v>2441</v>
      </c>
      <c r="AC591">
        <v>0</v>
      </c>
      <c r="AD591">
        <v>1</v>
      </c>
      <c r="AE591">
        <v>0</v>
      </c>
      <c r="AF591">
        <v>0</v>
      </c>
      <c r="AG591">
        <v>0</v>
      </c>
      <c r="AH591">
        <v>0</v>
      </c>
      <c r="AI591">
        <v>0</v>
      </c>
      <c r="AJ591">
        <v>0</v>
      </c>
      <c r="AK591">
        <v>1</v>
      </c>
      <c r="AL591">
        <v>0</v>
      </c>
      <c r="AM591" s="3">
        <f>SUM(tbl_Data[[#This Row],[Amt_Wines]:[Amt_GoldProds]])</f>
        <v>426</v>
      </c>
      <c r="AN591" s="3">
        <v>120</v>
      </c>
      <c r="AO591">
        <v>1</v>
      </c>
      <c r="AP591" t="str" cm="1">
        <f t="array" ref="AP591">_xlfn.IFS(tbl_Data[[#This Row],[marital_Divorced]]=1,"Divorced",tbl_Data[[#This Row],[marital_Married]]=1,"Married",tbl_Data[[#This Row],[marital_Single]]=1,"Single",tbl_Data[[#This Row],[marital_Together]]=1,"Together",tbl_Data[[#This Row],[marital_Widow]]=1,"Widowed")</f>
        <v>Married</v>
      </c>
      <c r="AQ591" s="3" t="str">
        <f>IF(tbl_Data[[#This Row],[Marital Status]]=tbl_Data[[#Headers],[Single]],tbl_Data[[#This Row],[Amt_Wines]],"")</f>
        <v/>
      </c>
      <c r="AR591" s="3" t="str">
        <f>IF(tbl_Data[[#This Row],[Marital Status]]=tbl_Data[[#Headers],[Together]],tbl_Data[[#This Row],[Amt_Wines]],"")</f>
        <v/>
      </c>
      <c r="AS591" s="3">
        <f>IF(tbl_Data[[#This Row],[Marital Status]]=tbl_Data[[#Headers],[Married]],tbl_Data[[#This Row],[Amt_Wines]],"")</f>
        <v>88</v>
      </c>
      <c r="AT591" s="3" t="str">
        <f>IF(tbl_Data[[#This Row],[Marital Status]]=tbl_Data[[#Headers],[Widow]],tbl_Data[[#This Row],[Amt_Wines]],"")</f>
        <v/>
      </c>
      <c r="AU591" s="3" t="str">
        <f>IF(tbl_Data[[#This Row],[Marital Status]]=tbl_Data[[#Headers],[Divorced]],tbl_Data[[#This Row],[Amt_Wines]],"")</f>
        <v/>
      </c>
    </row>
    <row r="592" spans="1:47" x14ac:dyDescent="0.45">
      <c r="A592" t="s">
        <v>1131</v>
      </c>
      <c r="B592" s="3">
        <v>58293</v>
      </c>
      <c r="C592">
        <v>1</v>
      </c>
      <c r="D592">
        <v>0</v>
      </c>
      <c r="E592">
        <f t="shared" si="9"/>
        <v>1</v>
      </c>
      <c r="F592">
        <v>94</v>
      </c>
      <c r="G592" s="3">
        <v>173</v>
      </c>
      <c r="H592" s="3">
        <v>43</v>
      </c>
      <c r="I592" s="3">
        <v>118</v>
      </c>
      <c r="J592" s="3">
        <v>46</v>
      </c>
      <c r="K592" s="3">
        <v>27</v>
      </c>
      <c r="L592" s="3">
        <v>15</v>
      </c>
      <c r="M592">
        <v>5</v>
      </c>
      <c r="N592">
        <v>5</v>
      </c>
      <c r="O592">
        <v>3</v>
      </c>
      <c r="P592">
        <v>6</v>
      </c>
      <c r="Q592">
        <v>5</v>
      </c>
      <c r="R592">
        <v>0</v>
      </c>
      <c r="S592">
        <v>0</v>
      </c>
      <c r="T592">
        <v>0</v>
      </c>
      <c r="U592">
        <v>0</v>
      </c>
      <c r="V592">
        <v>0</v>
      </c>
      <c r="W592">
        <v>0</v>
      </c>
      <c r="X592">
        <v>3</v>
      </c>
      <c r="Y592">
        <v>11</v>
      </c>
      <c r="Z592">
        <v>0</v>
      </c>
      <c r="AA592">
        <v>39</v>
      </c>
      <c r="AB592">
        <v>2320</v>
      </c>
      <c r="AC592">
        <v>0</v>
      </c>
      <c r="AD592">
        <v>1</v>
      </c>
      <c r="AE592">
        <v>0</v>
      </c>
      <c r="AF592">
        <v>0</v>
      </c>
      <c r="AG592">
        <v>0</v>
      </c>
      <c r="AH592">
        <v>0</v>
      </c>
      <c r="AI592">
        <v>0</v>
      </c>
      <c r="AJ592">
        <v>0</v>
      </c>
      <c r="AK592">
        <v>0</v>
      </c>
      <c r="AL592">
        <v>1</v>
      </c>
      <c r="AM592" s="3">
        <f>SUM(tbl_Data[[#This Row],[Amt_Wines]:[Amt_GoldProds]])</f>
        <v>422</v>
      </c>
      <c r="AN592" s="3">
        <v>392</v>
      </c>
      <c r="AO592">
        <v>0</v>
      </c>
      <c r="AP592" t="str" cm="1">
        <f t="array" ref="AP592">_xlfn.IFS(tbl_Data[[#This Row],[marital_Divorced]]=1,"Divorced",tbl_Data[[#This Row],[marital_Married]]=1,"Married",tbl_Data[[#This Row],[marital_Single]]=1,"Single",tbl_Data[[#This Row],[marital_Together]]=1,"Together",tbl_Data[[#This Row],[marital_Widow]]=1,"Widowed")</f>
        <v>Married</v>
      </c>
      <c r="AQ592" s="3" t="str">
        <f>IF(tbl_Data[[#This Row],[Marital Status]]=tbl_Data[[#Headers],[Single]],tbl_Data[[#This Row],[Amt_Wines]],"")</f>
        <v/>
      </c>
      <c r="AR592" s="3" t="str">
        <f>IF(tbl_Data[[#This Row],[Marital Status]]=tbl_Data[[#Headers],[Together]],tbl_Data[[#This Row],[Amt_Wines]],"")</f>
        <v/>
      </c>
      <c r="AS592" s="3">
        <f>IF(tbl_Data[[#This Row],[Marital Status]]=tbl_Data[[#Headers],[Married]],tbl_Data[[#This Row],[Amt_Wines]],"")</f>
        <v>173</v>
      </c>
      <c r="AT592" s="3" t="str">
        <f>IF(tbl_Data[[#This Row],[Marital Status]]=tbl_Data[[#Headers],[Widow]],tbl_Data[[#This Row],[Amt_Wines]],"")</f>
        <v/>
      </c>
      <c r="AU592" s="3" t="str">
        <f>IF(tbl_Data[[#This Row],[Marital Status]]=tbl_Data[[#Headers],[Divorced]],tbl_Data[[#This Row],[Amt_Wines]],"")</f>
        <v/>
      </c>
    </row>
    <row r="593" spans="1:47" x14ac:dyDescent="0.45">
      <c r="A593" t="s">
        <v>1133</v>
      </c>
      <c r="B593" s="3">
        <v>55158</v>
      </c>
      <c r="C593">
        <v>1</v>
      </c>
      <c r="D593">
        <v>1</v>
      </c>
      <c r="E593">
        <f t="shared" si="9"/>
        <v>2</v>
      </c>
      <c r="F593">
        <v>72</v>
      </c>
      <c r="G593" s="3">
        <v>293</v>
      </c>
      <c r="H593" s="3">
        <v>0</v>
      </c>
      <c r="I593" s="3">
        <v>87</v>
      </c>
      <c r="J593" s="3">
        <v>4</v>
      </c>
      <c r="K593" s="3">
        <v>11</v>
      </c>
      <c r="L593" s="3">
        <v>23</v>
      </c>
      <c r="M593">
        <v>4</v>
      </c>
      <c r="N593">
        <v>7</v>
      </c>
      <c r="O593">
        <v>2</v>
      </c>
      <c r="P593">
        <v>5</v>
      </c>
      <c r="Q593">
        <v>7</v>
      </c>
      <c r="R593">
        <v>0</v>
      </c>
      <c r="S593">
        <v>0</v>
      </c>
      <c r="T593">
        <v>0</v>
      </c>
      <c r="U593">
        <v>0</v>
      </c>
      <c r="V593">
        <v>0</v>
      </c>
      <c r="W593">
        <v>0</v>
      </c>
      <c r="X593">
        <v>3</v>
      </c>
      <c r="Y593">
        <v>11</v>
      </c>
      <c r="Z593">
        <v>1</v>
      </c>
      <c r="AA593">
        <v>50</v>
      </c>
      <c r="AB593">
        <v>2858</v>
      </c>
      <c r="AC593">
        <v>0</v>
      </c>
      <c r="AD593">
        <v>1</v>
      </c>
      <c r="AE593">
        <v>0</v>
      </c>
      <c r="AF593">
        <v>0</v>
      </c>
      <c r="AG593">
        <v>0</v>
      </c>
      <c r="AH593">
        <v>0</v>
      </c>
      <c r="AI593">
        <v>0</v>
      </c>
      <c r="AJ593">
        <v>0</v>
      </c>
      <c r="AK593">
        <v>0</v>
      </c>
      <c r="AL593">
        <v>1</v>
      </c>
      <c r="AM593" s="3">
        <f>SUM(tbl_Data[[#This Row],[Amt_Wines]:[Amt_GoldProds]])</f>
        <v>418</v>
      </c>
      <c r="AN593" s="3">
        <v>372</v>
      </c>
      <c r="AO593">
        <v>0</v>
      </c>
      <c r="AP593" t="str" cm="1">
        <f t="array" ref="AP593">_xlfn.IFS(tbl_Data[[#This Row],[marital_Divorced]]=1,"Divorced",tbl_Data[[#This Row],[marital_Married]]=1,"Married",tbl_Data[[#This Row],[marital_Single]]=1,"Single",tbl_Data[[#This Row],[marital_Together]]=1,"Together",tbl_Data[[#This Row],[marital_Widow]]=1,"Widowed")</f>
        <v>Married</v>
      </c>
      <c r="AQ593" s="3" t="str">
        <f>IF(tbl_Data[[#This Row],[Marital Status]]=tbl_Data[[#Headers],[Single]],tbl_Data[[#This Row],[Amt_Wines]],"")</f>
        <v/>
      </c>
      <c r="AR593" s="3" t="str">
        <f>IF(tbl_Data[[#This Row],[Marital Status]]=tbl_Data[[#Headers],[Together]],tbl_Data[[#This Row],[Amt_Wines]],"")</f>
        <v/>
      </c>
      <c r="AS593" s="3">
        <f>IF(tbl_Data[[#This Row],[Marital Status]]=tbl_Data[[#Headers],[Married]],tbl_Data[[#This Row],[Amt_Wines]],"")</f>
        <v>293</v>
      </c>
      <c r="AT593" s="3" t="str">
        <f>IF(tbl_Data[[#This Row],[Marital Status]]=tbl_Data[[#Headers],[Widow]],tbl_Data[[#This Row],[Amt_Wines]],"")</f>
        <v/>
      </c>
      <c r="AU593" s="3" t="str">
        <f>IF(tbl_Data[[#This Row],[Marital Status]]=tbl_Data[[#Headers],[Divorced]],tbl_Data[[#This Row],[Amt_Wines]],"")</f>
        <v/>
      </c>
    </row>
    <row r="594" spans="1:47" x14ac:dyDescent="0.45">
      <c r="A594" t="s">
        <v>1134</v>
      </c>
      <c r="B594" s="3">
        <v>51039</v>
      </c>
      <c r="C594">
        <v>1</v>
      </c>
      <c r="D594">
        <v>1</v>
      </c>
      <c r="E594">
        <f t="shared" si="9"/>
        <v>2</v>
      </c>
      <c r="F594">
        <v>11</v>
      </c>
      <c r="G594" s="3">
        <v>100</v>
      </c>
      <c r="H594" s="3">
        <v>64</v>
      </c>
      <c r="I594" s="3">
        <v>79</v>
      </c>
      <c r="J594" s="3">
        <v>65</v>
      </c>
      <c r="K594" s="3">
        <v>0</v>
      </c>
      <c r="L594" s="3">
        <v>109</v>
      </c>
      <c r="M594">
        <v>2</v>
      </c>
      <c r="N594">
        <v>6</v>
      </c>
      <c r="O594">
        <v>2</v>
      </c>
      <c r="P594">
        <v>4</v>
      </c>
      <c r="Q594">
        <v>7</v>
      </c>
      <c r="R594">
        <v>0</v>
      </c>
      <c r="S594">
        <v>0</v>
      </c>
      <c r="T594">
        <v>0</v>
      </c>
      <c r="U594">
        <v>0</v>
      </c>
      <c r="V594">
        <v>0</v>
      </c>
      <c r="W594">
        <v>0</v>
      </c>
      <c r="X594">
        <v>3</v>
      </c>
      <c r="Y594">
        <v>11</v>
      </c>
      <c r="Z594">
        <v>0</v>
      </c>
      <c r="AA594">
        <v>51</v>
      </c>
      <c r="AB594">
        <v>2725</v>
      </c>
      <c r="AC594">
        <v>0</v>
      </c>
      <c r="AD594">
        <v>1</v>
      </c>
      <c r="AE594">
        <v>0</v>
      </c>
      <c r="AF594">
        <v>0</v>
      </c>
      <c r="AG594">
        <v>0</v>
      </c>
      <c r="AH594">
        <v>0</v>
      </c>
      <c r="AI594">
        <v>0</v>
      </c>
      <c r="AJ594">
        <v>0</v>
      </c>
      <c r="AK594">
        <v>0</v>
      </c>
      <c r="AL594">
        <v>1</v>
      </c>
      <c r="AM594" s="3">
        <f>SUM(tbl_Data[[#This Row],[Amt_Wines]:[Amt_GoldProds]])</f>
        <v>417</v>
      </c>
      <c r="AN594" s="3">
        <v>199</v>
      </c>
      <c r="AO594">
        <v>0</v>
      </c>
      <c r="AP594" t="str" cm="1">
        <f t="array" ref="AP594">_xlfn.IFS(tbl_Data[[#This Row],[marital_Divorced]]=1,"Divorced",tbl_Data[[#This Row],[marital_Married]]=1,"Married",tbl_Data[[#This Row],[marital_Single]]=1,"Single",tbl_Data[[#This Row],[marital_Together]]=1,"Together",tbl_Data[[#This Row],[marital_Widow]]=1,"Widowed")</f>
        <v>Married</v>
      </c>
      <c r="AQ594" s="3" t="str">
        <f>IF(tbl_Data[[#This Row],[Marital Status]]=tbl_Data[[#Headers],[Single]],tbl_Data[[#This Row],[Amt_Wines]],"")</f>
        <v/>
      </c>
      <c r="AR594" s="3" t="str">
        <f>IF(tbl_Data[[#This Row],[Marital Status]]=tbl_Data[[#Headers],[Together]],tbl_Data[[#This Row],[Amt_Wines]],"")</f>
        <v/>
      </c>
      <c r="AS594" s="3">
        <f>IF(tbl_Data[[#This Row],[Marital Status]]=tbl_Data[[#Headers],[Married]],tbl_Data[[#This Row],[Amt_Wines]],"")</f>
        <v>100</v>
      </c>
      <c r="AT594" s="3" t="str">
        <f>IF(tbl_Data[[#This Row],[Marital Status]]=tbl_Data[[#Headers],[Widow]],tbl_Data[[#This Row],[Amt_Wines]],"")</f>
        <v/>
      </c>
      <c r="AU594" s="3" t="str">
        <f>IF(tbl_Data[[#This Row],[Marital Status]]=tbl_Data[[#Headers],[Divorced]],tbl_Data[[#This Row],[Amt_Wines]],"")</f>
        <v/>
      </c>
    </row>
    <row r="595" spans="1:47" x14ac:dyDescent="0.45">
      <c r="A595" t="s">
        <v>1141</v>
      </c>
      <c r="B595" s="3">
        <v>67472</v>
      </c>
      <c r="C595">
        <v>0</v>
      </c>
      <c r="D595">
        <v>1</v>
      </c>
      <c r="E595">
        <f t="shared" si="9"/>
        <v>1</v>
      </c>
      <c r="F595">
        <v>93</v>
      </c>
      <c r="G595" s="3">
        <v>162</v>
      </c>
      <c r="H595" s="3">
        <v>31</v>
      </c>
      <c r="I595" s="3">
        <v>127</v>
      </c>
      <c r="J595" s="3">
        <v>8</v>
      </c>
      <c r="K595" s="3">
        <v>17</v>
      </c>
      <c r="L595" s="3">
        <v>69</v>
      </c>
      <c r="M595">
        <v>2</v>
      </c>
      <c r="N595">
        <v>4</v>
      </c>
      <c r="O595">
        <v>2</v>
      </c>
      <c r="P595">
        <v>7</v>
      </c>
      <c r="Q595">
        <v>3</v>
      </c>
      <c r="R595">
        <v>0</v>
      </c>
      <c r="S595">
        <v>0</v>
      </c>
      <c r="T595">
        <v>0</v>
      </c>
      <c r="U595">
        <v>0</v>
      </c>
      <c r="V595">
        <v>0</v>
      </c>
      <c r="W595">
        <v>0</v>
      </c>
      <c r="X595">
        <v>3</v>
      </c>
      <c r="Y595">
        <v>11</v>
      </c>
      <c r="Z595">
        <v>0</v>
      </c>
      <c r="AA595">
        <v>73</v>
      </c>
      <c r="AB595">
        <v>2433</v>
      </c>
      <c r="AC595">
        <v>0</v>
      </c>
      <c r="AD595">
        <v>1</v>
      </c>
      <c r="AE595">
        <v>0</v>
      </c>
      <c r="AF595">
        <v>0</v>
      </c>
      <c r="AG595">
        <v>0</v>
      </c>
      <c r="AH595">
        <v>0</v>
      </c>
      <c r="AI595">
        <v>0</v>
      </c>
      <c r="AJ595">
        <v>0</v>
      </c>
      <c r="AK595">
        <v>0</v>
      </c>
      <c r="AL595">
        <v>1</v>
      </c>
      <c r="AM595" s="3">
        <f>SUM(tbl_Data[[#This Row],[Amt_Wines]:[Amt_GoldProds]])</f>
        <v>414</v>
      </c>
      <c r="AN595" s="3">
        <v>276</v>
      </c>
      <c r="AO595">
        <v>0</v>
      </c>
      <c r="AP595" t="str" cm="1">
        <f t="array" ref="AP595">_xlfn.IFS(tbl_Data[[#This Row],[marital_Divorced]]=1,"Divorced",tbl_Data[[#This Row],[marital_Married]]=1,"Married",tbl_Data[[#This Row],[marital_Single]]=1,"Single",tbl_Data[[#This Row],[marital_Together]]=1,"Together",tbl_Data[[#This Row],[marital_Widow]]=1,"Widowed")</f>
        <v>Married</v>
      </c>
      <c r="AQ595" s="3" t="str">
        <f>IF(tbl_Data[[#This Row],[Marital Status]]=tbl_Data[[#Headers],[Single]],tbl_Data[[#This Row],[Amt_Wines]],"")</f>
        <v/>
      </c>
      <c r="AR595" s="3" t="str">
        <f>IF(tbl_Data[[#This Row],[Marital Status]]=tbl_Data[[#Headers],[Together]],tbl_Data[[#This Row],[Amt_Wines]],"")</f>
        <v/>
      </c>
      <c r="AS595" s="3">
        <f>IF(tbl_Data[[#This Row],[Marital Status]]=tbl_Data[[#Headers],[Married]],tbl_Data[[#This Row],[Amt_Wines]],"")</f>
        <v>162</v>
      </c>
      <c r="AT595" s="3" t="str">
        <f>IF(tbl_Data[[#This Row],[Marital Status]]=tbl_Data[[#Headers],[Widow]],tbl_Data[[#This Row],[Amt_Wines]],"")</f>
        <v/>
      </c>
      <c r="AU595" s="3" t="str">
        <f>IF(tbl_Data[[#This Row],[Marital Status]]=tbl_Data[[#Headers],[Divorced]],tbl_Data[[#This Row],[Amt_Wines]],"")</f>
        <v/>
      </c>
    </row>
    <row r="596" spans="1:47" x14ac:dyDescent="0.45">
      <c r="A596" t="s">
        <v>1142</v>
      </c>
      <c r="B596" s="3">
        <v>40059</v>
      </c>
      <c r="C596">
        <v>1</v>
      </c>
      <c r="D596">
        <v>0</v>
      </c>
      <c r="E596">
        <f t="shared" si="9"/>
        <v>1</v>
      </c>
      <c r="F596">
        <v>82</v>
      </c>
      <c r="G596" s="3">
        <v>110</v>
      </c>
      <c r="H596" s="3">
        <v>29</v>
      </c>
      <c r="I596" s="3">
        <v>92</v>
      </c>
      <c r="J596" s="3">
        <v>28</v>
      </c>
      <c r="K596" s="3">
        <v>10</v>
      </c>
      <c r="L596" s="3">
        <v>145</v>
      </c>
      <c r="M596">
        <v>1</v>
      </c>
      <c r="N596">
        <v>6</v>
      </c>
      <c r="O596">
        <v>2</v>
      </c>
      <c r="P596">
        <v>3</v>
      </c>
      <c r="Q596">
        <v>8</v>
      </c>
      <c r="R596">
        <v>1</v>
      </c>
      <c r="S596">
        <v>0</v>
      </c>
      <c r="T596">
        <v>0</v>
      </c>
      <c r="U596">
        <v>0</v>
      </c>
      <c r="V596">
        <v>0</v>
      </c>
      <c r="W596">
        <v>0</v>
      </c>
      <c r="X596">
        <v>3</v>
      </c>
      <c r="Y596">
        <v>11</v>
      </c>
      <c r="Z596">
        <v>0</v>
      </c>
      <c r="AA596">
        <v>36</v>
      </c>
      <c r="AB596">
        <v>2433</v>
      </c>
      <c r="AC596">
        <v>0</v>
      </c>
      <c r="AD596">
        <v>1</v>
      </c>
      <c r="AE596">
        <v>0</v>
      </c>
      <c r="AF596">
        <v>0</v>
      </c>
      <c r="AG596">
        <v>0</v>
      </c>
      <c r="AH596">
        <v>0</v>
      </c>
      <c r="AI596">
        <v>0</v>
      </c>
      <c r="AJ596">
        <v>1</v>
      </c>
      <c r="AK596">
        <v>0</v>
      </c>
      <c r="AL596">
        <v>0</v>
      </c>
      <c r="AM596" s="3">
        <f>SUM(tbl_Data[[#This Row],[Amt_Wines]:[Amt_GoldProds]])</f>
        <v>414</v>
      </c>
      <c r="AN596" s="3">
        <v>124</v>
      </c>
      <c r="AO596">
        <v>1</v>
      </c>
      <c r="AP596" t="str" cm="1">
        <f t="array" ref="AP596">_xlfn.IFS(tbl_Data[[#This Row],[marital_Divorced]]=1,"Divorced",tbl_Data[[#This Row],[marital_Married]]=1,"Married",tbl_Data[[#This Row],[marital_Single]]=1,"Single",tbl_Data[[#This Row],[marital_Together]]=1,"Together",tbl_Data[[#This Row],[marital_Widow]]=1,"Widowed")</f>
        <v>Married</v>
      </c>
      <c r="AQ596" s="3" t="str">
        <f>IF(tbl_Data[[#This Row],[Marital Status]]=tbl_Data[[#Headers],[Single]],tbl_Data[[#This Row],[Amt_Wines]],"")</f>
        <v/>
      </c>
      <c r="AR596" s="3" t="str">
        <f>IF(tbl_Data[[#This Row],[Marital Status]]=tbl_Data[[#Headers],[Together]],tbl_Data[[#This Row],[Amt_Wines]],"")</f>
        <v/>
      </c>
      <c r="AS596" s="3">
        <f>IF(tbl_Data[[#This Row],[Marital Status]]=tbl_Data[[#Headers],[Married]],tbl_Data[[#This Row],[Amt_Wines]],"")</f>
        <v>110</v>
      </c>
      <c r="AT596" s="3" t="str">
        <f>IF(tbl_Data[[#This Row],[Marital Status]]=tbl_Data[[#Headers],[Widow]],tbl_Data[[#This Row],[Amt_Wines]],"")</f>
        <v/>
      </c>
      <c r="AU596" s="3" t="str">
        <f>IF(tbl_Data[[#This Row],[Marital Status]]=tbl_Data[[#Headers],[Divorced]],tbl_Data[[#This Row],[Amt_Wines]],"")</f>
        <v/>
      </c>
    </row>
    <row r="597" spans="1:47" x14ac:dyDescent="0.45">
      <c r="A597" t="s">
        <v>1143</v>
      </c>
      <c r="B597" s="3">
        <v>32644</v>
      </c>
      <c r="C597">
        <v>1</v>
      </c>
      <c r="D597">
        <v>0</v>
      </c>
      <c r="E597">
        <f t="shared" si="9"/>
        <v>1</v>
      </c>
      <c r="F597">
        <v>38</v>
      </c>
      <c r="G597" s="3">
        <v>239</v>
      </c>
      <c r="H597" s="3">
        <v>3</v>
      </c>
      <c r="I597" s="3">
        <v>141</v>
      </c>
      <c r="J597" s="3">
        <v>0</v>
      </c>
      <c r="K597" s="3">
        <v>7</v>
      </c>
      <c r="L597" s="3">
        <v>23</v>
      </c>
      <c r="M597">
        <v>4</v>
      </c>
      <c r="N597">
        <v>7</v>
      </c>
      <c r="O597">
        <v>1</v>
      </c>
      <c r="P597">
        <v>6</v>
      </c>
      <c r="Q597">
        <v>8</v>
      </c>
      <c r="R597">
        <v>1</v>
      </c>
      <c r="S597">
        <v>0</v>
      </c>
      <c r="T597">
        <v>0</v>
      </c>
      <c r="U597">
        <v>0</v>
      </c>
      <c r="V597">
        <v>0</v>
      </c>
      <c r="W597">
        <v>0</v>
      </c>
      <c r="X597">
        <v>3</v>
      </c>
      <c r="Y597">
        <v>11</v>
      </c>
      <c r="Z597">
        <v>0</v>
      </c>
      <c r="AA597">
        <v>47</v>
      </c>
      <c r="AB597">
        <v>2688</v>
      </c>
      <c r="AC597">
        <v>0</v>
      </c>
      <c r="AD597">
        <v>1</v>
      </c>
      <c r="AE597">
        <v>0</v>
      </c>
      <c r="AF597">
        <v>0</v>
      </c>
      <c r="AG597">
        <v>0</v>
      </c>
      <c r="AH597">
        <v>0</v>
      </c>
      <c r="AI597">
        <v>0</v>
      </c>
      <c r="AJ597">
        <v>0</v>
      </c>
      <c r="AK597">
        <v>0</v>
      </c>
      <c r="AL597">
        <v>1</v>
      </c>
      <c r="AM597" s="3">
        <f>SUM(tbl_Data[[#This Row],[Amt_Wines]:[Amt_GoldProds]])</f>
        <v>413</v>
      </c>
      <c r="AN597" s="3">
        <v>367</v>
      </c>
      <c r="AO597">
        <v>1</v>
      </c>
      <c r="AP597" t="str" cm="1">
        <f t="array" ref="AP597">_xlfn.IFS(tbl_Data[[#This Row],[marital_Divorced]]=1,"Divorced",tbl_Data[[#This Row],[marital_Married]]=1,"Married",tbl_Data[[#This Row],[marital_Single]]=1,"Single",tbl_Data[[#This Row],[marital_Together]]=1,"Together",tbl_Data[[#This Row],[marital_Widow]]=1,"Widowed")</f>
        <v>Married</v>
      </c>
      <c r="AQ597" s="3" t="str">
        <f>IF(tbl_Data[[#This Row],[Marital Status]]=tbl_Data[[#Headers],[Single]],tbl_Data[[#This Row],[Amt_Wines]],"")</f>
        <v/>
      </c>
      <c r="AR597" s="3" t="str">
        <f>IF(tbl_Data[[#This Row],[Marital Status]]=tbl_Data[[#Headers],[Together]],tbl_Data[[#This Row],[Amt_Wines]],"")</f>
        <v/>
      </c>
      <c r="AS597" s="3">
        <f>IF(tbl_Data[[#This Row],[Marital Status]]=tbl_Data[[#Headers],[Married]],tbl_Data[[#This Row],[Amt_Wines]],"")</f>
        <v>239</v>
      </c>
      <c r="AT597" s="3" t="str">
        <f>IF(tbl_Data[[#This Row],[Marital Status]]=tbl_Data[[#Headers],[Widow]],tbl_Data[[#This Row],[Amt_Wines]],"")</f>
        <v/>
      </c>
      <c r="AU597" s="3" t="str">
        <f>IF(tbl_Data[[#This Row],[Marital Status]]=tbl_Data[[#Headers],[Divorced]],tbl_Data[[#This Row],[Amt_Wines]],"")</f>
        <v/>
      </c>
    </row>
    <row r="598" spans="1:47" x14ac:dyDescent="0.45">
      <c r="A598" t="s">
        <v>1144</v>
      </c>
      <c r="B598" s="3">
        <v>57744</v>
      </c>
      <c r="C598">
        <v>0</v>
      </c>
      <c r="D598">
        <v>1</v>
      </c>
      <c r="E598">
        <f t="shared" si="9"/>
        <v>1</v>
      </c>
      <c r="F598">
        <v>91</v>
      </c>
      <c r="G598" s="3">
        <v>350</v>
      </c>
      <c r="H598" s="3">
        <v>3</v>
      </c>
      <c r="I598" s="3">
        <v>39</v>
      </c>
      <c r="J598" s="3">
        <v>0</v>
      </c>
      <c r="K598" s="3">
        <v>0</v>
      </c>
      <c r="L598" s="3">
        <v>19</v>
      </c>
      <c r="M598">
        <v>2</v>
      </c>
      <c r="N598">
        <v>9</v>
      </c>
      <c r="O598">
        <v>1</v>
      </c>
      <c r="P598">
        <v>4</v>
      </c>
      <c r="Q598">
        <v>8</v>
      </c>
      <c r="R598">
        <v>0</v>
      </c>
      <c r="S598">
        <v>0</v>
      </c>
      <c r="T598">
        <v>0</v>
      </c>
      <c r="U598">
        <v>0</v>
      </c>
      <c r="V598">
        <v>0</v>
      </c>
      <c r="W598">
        <v>0</v>
      </c>
      <c r="X598">
        <v>3</v>
      </c>
      <c r="Y598">
        <v>11</v>
      </c>
      <c r="Z598">
        <v>0</v>
      </c>
      <c r="AA598">
        <v>66</v>
      </c>
      <c r="AB598">
        <v>2388</v>
      </c>
      <c r="AC598">
        <v>0</v>
      </c>
      <c r="AD598">
        <v>1</v>
      </c>
      <c r="AE598">
        <v>0</v>
      </c>
      <c r="AF598">
        <v>0</v>
      </c>
      <c r="AG598">
        <v>0</v>
      </c>
      <c r="AH598">
        <v>0</v>
      </c>
      <c r="AI598">
        <v>0</v>
      </c>
      <c r="AJ598">
        <v>0</v>
      </c>
      <c r="AK598">
        <v>0</v>
      </c>
      <c r="AL598">
        <v>1</v>
      </c>
      <c r="AM598" s="3">
        <f>SUM(tbl_Data[[#This Row],[Amt_Wines]:[Amt_GoldProds]])</f>
        <v>411</v>
      </c>
      <c r="AN598" s="3">
        <v>373</v>
      </c>
      <c r="AO598">
        <v>0</v>
      </c>
      <c r="AP598" t="str" cm="1">
        <f t="array" ref="AP598">_xlfn.IFS(tbl_Data[[#This Row],[marital_Divorced]]=1,"Divorced",tbl_Data[[#This Row],[marital_Married]]=1,"Married",tbl_Data[[#This Row],[marital_Single]]=1,"Single",tbl_Data[[#This Row],[marital_Together]]=1,"Together",tbl_Data[[#This Row],[marital_Widow]]=1,"Widowed")</f>
        <v>Married</v>
      </c>
      <c r="AQ598" s="3" t="str">
        <f>IF(tbl_Data[[#This Row],[Marital Status]]=tbl_Data[[#Headers],[Single]],tbl_Data[[#This Row],[Amt_Wines]],"")</f>
        <v/>
      </c>
      <c r="AR598" s="3" t="str">
        <f>IF(tbl_Data[[#This Row],[Marital Status]]=tbl_Data[[#Headers],[Together]],tbl_Data[[#This Row],[Amt_Wines]],"")</f>
        <v/>
      </c>
      <c r="AS598" s="3">
        <f>IF(tbl_Data[[#This Row],[Marital Status]]=tbl_Data[[#Headers],[Married]],tbl_Data[[#This Row],[Amt_Wines]],"")</f>
        <v>350</v>
      </c>
      <c r="AT598" s="3" t="str">
        <f>IF(tbl_Data[[#This Row],[Marital Status]]=tbl_Data[[#Headers],[Widow]],tbl_Data[[#This Row],[Amt_Wines]],"")</f>
        <v/>
      </c>
      <c r="AU598" s="3" t="str">
        <f>IF(tbl_Data[[#This Row],[Marital Status]]=tbl_Data[[#Headers],[Divorced]],tbl_Data[[#This Row],[Amt_Wines]],"")</f>
        <v/>
      </c>
    </row>
    <row r="599" spans="1:47" x14ac:dyDescent="0.45">
      <c r="A599" t="s">
        <v>1145</v>
      </c>
      <c r="B599" s="3">
        <v>56962</v>
      </c>
      <c r="C599">
        <v>2</v>
      </c>
      <c r="D599">
        <v>1</v>
      </c>
      <c r="E599">
        <f t="shared" si="9"/>
        <v>3</v>
      </c>
      <c r="F599">
        <v>60</v>
      </c>
      <c r="G599" s="3">
        <v>292</v>
      </c>
      <c r="H599" s="3">
        <v>3</v>
      </c>
      <c r="I599" s="3">
        <v>77</v>
      </c>
      <c r="J599" s="3">
        <v>10</v>
      </c>
      <c r="K599" s="3">
        <v>3</v>
      </c>
      <c r="L599" s="3">
        <v>26</v>
      </c>
      <c r="M599">
        <v>7</v>
      </c>
      <c r="N599">
        <v>6</v>
      </c>
      <c r="O599">
        <v>3</v>
      </c>
      <c r="P599">
        <v>5</v>
      </c>
      <c r="Q599">
        <v>7</v>
      </c>
      <c r="R599">
        <v>0</v>
      </c>
      <c r="S599">
        <v>0</v>
      </c>
      <c r="T599">
        <v>0</v>
      </c>
      <c r="U599">
        <v>0</v>
      </c>
      <c r="V599">
        <v>0</v>
      </c>
      <c r="W599">
        <v>0</v>
      </c>
      <c r="X599">
        <v>3</v>
      </c>
      <c r="Y599">
        <v>11</v>
      </c>
      <c r="Z599">
        <v>0</v>
      </c>
      <c r="AA599">
        <v>55</v>
      </c>
      <c r="AB599">
        <v>2420</v>
      </c>
      <c r="AC599">
        <v>0</v>
      </c>
      <c r="AD599">
        <v>1</v>
      </c>
      <c r="AE599">
        <v>0</v>
      </c>
      <c r="AF599">
        <v>0</v>
      </c>
      <c r="AG599">
        <v>0</v>
      </c>
      <c r="AH599">
        <v>0</v>
      </c>
      <c r="AI599">
        <v>0</v>
      </c>
      <c r="AJ599">
        <v>0</v>
      </c>
      <c r="AK599">
        <v>1</v>
      </c>
      <c r="AL599">
        <v>0</v>
      </c>
      <c r="AM599" s="3">
        <f>SUM(tbl_Data[[#This Row],[Amt_Wines]:[Amt_GoldProds]])</f>
        <v>411</v>
      </c>
      <c r="AN599" s="3">
        <v>359</v>
      </c>
      <c r="AO599">
        <v>0</v>
      </c>
      <c r="AP599" t="str" cm="1">
        <f t="array" ref="AP599">_xlfn.IFS(tbl_Data[[#This Row],[marital_Divorced]]=1,"Divorced",tbl_Data[[#This Row],[marital_Married]]=1,"Married",tbl_Data[[#This Row],[marital_Single]]=1,"Single",tbl_Data[[#This Row],[marital_Together]]=1,"Together",tbl_Data[[#This Row],[marital_Widow]]=1,"Widowed")</f>
        <v>Married</v>
      </c>
      <c r="AQ599" s="3" t="str">
        <f>IF(tbl_Data[[#This Row],[Marital Status]]=tbl_Data[[#Headers],[Single]],tbl_Data[[#This Row],[Amt_Wines]],"")</f>
        <v/>
      </c>
      <c r="AR599" s="3" t="str">
        <f>IF(tbl_Data[[#This Row],[Marital Status]]=tbl_Data[[#Headers],[Together]],tbl_Data[[#This Row],[Amt_Wines]],"")</f>
        <v/>
      </c>
      <c r="AS599" s="3">
        <f>IF(tbl_Data[[#This Row],[Marital Status]]=tbl_Data[[#Headers],[Married]],tbl_Data[[#This Row],[Amt_Wines]],"")</f>
        <v>292</v>
      </c>
      <c r="AT599" s="3" t="str">
        <f>IF(tbl_Data[[#This Row],[Marital Status]]=tbl_Data[[#Headers],[Widow]],tbl_Data[[#This Row],[Amt_Wines]],"")</f>
        <v/>
      </c>
      <c r="AU599" s="3" t="str">
        <f>IF(tbl_Data[[#This Row],[Marital Status]]=tbl_Data[[#Headers],[Divorced]],tbl_Data[[#This Row],[Amt_Wines]],"")</f>
        <v/>
      </c>
    </row>
    <row r="600" spans="1:47" x14ac:dyDescent="0.45">
      <c r="A600" t="s">
        <v>1146</v>
      </c>
      <c r="B600" s="3">
        <v>49154</v>
      </c>
      <c r="C600">
        <v>1</v>
      </c>
      <c r="D600">
        <v>1</v>
      </c>
      <c r="E600">
        <f t="shared" si="9"/>
        <v>2</v>
      </c>
      <c r="F600">
        <v>69</v>
      </c>
      <c r="G600" s="3">
        <v>206</v>
      </c>
      <c r="H600" s="3">
        <v>10</v>
      </c>
      <c r="I600" s="3">
        <v>67</v>
      </c>
      <c r="J600" s="3">
        <v>30</v>
      </c>
      <c r="K600" s="3">
        <v>27</v>
      </c>
      <c r="L600" s="3">
        <v>71</v>
      </c>
      <c r="M600">
        <v>6</v>
      </c>
      <c r="N600">
        <v>4</v>
      </c>
      <c r="O600">
        <v>1</v>
      </c>
      <c r="P600">
        <v>8</v>
      </c>
      <c r="Q600">
        <v>6</v>
      </c>
      <c r="R600">
        <v>0</v>
      </c>
      <c r="S600">
        <v>0</v>
      </c>
      <c r="T600">
        <v>0</v>
      </c>
      <c r="U600">
        <v>0</v>
      </c>
      <c r="V600">
        <v>0</v>
      </c>
      <c r="W600">
        <v>0</v>
      </c>
      <c r="X600">
        <v>3</v>
      </c>
      <c r="Y600">
        <v>11</v>
      </c>
      <c r="Z600">
        <v>0</v>
      </c>
      <c r="AA600">
        <v>60</v>
      </c>
      <c r="AB600">
        <v>2397</v>
      </c>
      <c r="AC600">
        <v>0</v>
      </c>
      <c r="AD600">
        <v>1</v>
      </c>
      <c r="AE600">
        <v>0</v>
      </c>
      <c r="AF600">
        <v>0</v>
      </c>
      <c r="AG600">
        <v>0</v>
      </c>
      <c r="AH600">
        <v>0</v>
      </c>
      <c r="AI600">
        <v>0</v>
      </c>
      <c r="AJ600">
        <v>0</v>
      </c>
      <c r="AK600">
        <v>0</v>
      </c>
      <c r="AL600">
        <v>1</v>
      </c>
      <c r="AM600" s="3">
        <f>SUM(tbl_Data[[#This Row],[Amt_Wines]:[Amt_GoldProds]])</f>
        <v>411</v>
      </c>
      <c r="AN600" s="3">
        <v>269</v>
      </c>
      <c r="AO600">
        <v>0</v>
      </c>
      <c r="AP600" t="str" cm="1">
        <f t="array" ref="AP600">_xlfn.IFS(tbl_Data[[#This Row],[marital_Divorced]]=1,"Divorced",tbl_Data[[#This Row],[marital_Married]]=1,"Married",tbl_Data[[#This Row],[marital_Single]]=1,"Single",tbl_Data[[#This Row],[marital_Together]]=1,"Together",tbl_Data[[#This Row],[marital_Widow]]=1,"Widowed")</f>
        <v>Married</v>
      </c>
      <c r="AQ600" s="3" t="str">
        <f>IF(tbl_Data[[#This Row],[Marital Status]]=tbl_Data[[#Headers],[Single]],tbl_Data[[#This Row],[Amt_Wines]],"")</f>
        <v/>
      </c>
      <c r="AR600" s="3" t="str">
        <f>IF(tbl_Data[[#This Row],[Marital Status]]=tbl_Data[[#Headers],[Together]],tbl_Data[[#This Row],[Amt_Wines]],"")</f>
        <v/>
      </c>
      <c r="AS600" s="3">
        <f>IF(tbl_Data[[#This Row],[Marital Status]]=tbl_Data[[#Headers],[Married]],tbl_Data[[#This Row],[Amt_Wines]],"")</f>
        <v>206</v>
      </c>
      <c r="AT600" s="3" t="str">
        <f>IF(tbl_Data[[#This Row],[Marital Status]]=tbl_Data[[#Headers],[Widow]],tbl_Data[[#This Row],[Amt_Wines]],"")</f>
        <v/>
      </c>
      <c r="AU600" s="3" t="str">
        <f>IF(tbl_Data[[#This Row],[Marital Status]]=tbl_Data[[#Headers],[Divorced]],tbl_Data[[#This Row],[Amt_Wines]],"")</f>
        <v/>
      </c>
    </row>
    <row r="601" spans="1:47" x14ac:dyDescent="0.45">
      <c r="A601" t="s">
        <v>1147</v>
      </c>
      <c r="B601" s="3">
        <v>50150</v>
      </c>
      <c r="C601">
        <v>0</v>
      </c>
      <c r="D601">
        <v>0</v>
      </c>
      <c r="E601">
        <f t="shared" si="9"/>
        <v>0</v>
      </c>
      <c r="F601">
        <v>32</v>
      </c>
      <c r="G601" s="3">
        <v>135</v>
      </c>
      <c r="H601" s="3">
        <v>46</v>
      </c>
      <c r="I601" s="3">
        <v>92</v>
      </c>
      <c r="J601" s="3">
        <v>65</v>
      </c>
      <c r="K601" s="3">
        <v>61</v>
      </c>
      <c r="L601" s="3">
        <v>11</v>
      </c>
      <c r="M601">
        <v>2</v>
      </c>
      <c r="N601">
        <v>5</v>
      </c>
      <c r="O601">
        <v>2</v>
      </c>
      <c r="P601">
        <v>7</v>
      </c>
      <c r="Q601">
        <v>5</v>
      </c>
      <c r="R601">
        <v>0</v>
      </c>
      <c r="S601">
        <v>0</v>
      </c>
      <c r="T601">
        <v>0</v>
      </c>
      <c r="U601">
        <v>0</v>
      </c>
      <c r="V601">
        <v>0</v>
      </c>
      <c r="W601">
        <v>0</v>
      </c>
      <c r="X601">
        <v>3</v>
      </c>
      <c r="Y601">
        <v>11</v>
      </c>
      <c r="Z601">
        <v>0</v>
      </c>
      <c r="AA601">
        <v>37</v>
      </c>
      <c r="AB601">
        <v>2533</v>
      </c>
      <c r="AC601">
        <v>0</v>
      </c>
      <c r="AD601">
        <v>1</v>
      </c>
      <c r="AE601">
        <v>0</v>
      </c>
      <c r="AF601">
        <v>0</v>
      </c>
      <c r="AG601">
        <v>0</v>
      </c>
      <c r="AH601">
        <v>0</v>
      </c>
      <c r="AI601">
        <v>0</v>
      </c>
      <c r="AJ601">
        <v>0</v>
      </c>
      <c r="AK601">
        <v>0</v>
      </c>
      <c r="AL601">
        <v>1</v>
      </c>
      <c r="AM601" s="3">
        <f>SUM(tbl_Data[[#This Row],[Amt_Wines]:[Amt_GoldProds]])</f>
        <v>410</v>
      </c>
      <c r="AN601" s="3">
        <v>388</v>
      </c>
      <c r="AO601">
        <v>0</v>
      </c>
      <c r="AP601" t="str" cm="1">
        <f t="array" ref="AP601">_xlfn.IFS(tbl_Data[[#This Row],[marital_Divorced]]=1,"Divorced",tbl_Data[[#This Row],[marital_Married]]=1,"Married",tbl_Data[[#This Row],[marital_Single]]=1,"Single",tbl_Data[[#This Row],[marital_Together]]=1,"Together",tbl_Data[[#This Row],[marital_Widow]]=1,"Widowed")</f>
        <v>Married</v>
      </c>
      <c r="AQ601" s="3" t="str">
        <f>IF(tbl_Data[[#This Row],[Marital Status]]=tbl_Data[[#Headers],[Single]],tbl_Data[[#This Row],[Amt_Wines]],"")</f>
        <v/>
      </c>
      <c r="AR601" s="3" t="str">
        <f>IF(tbl_Data[[#This Row],[Marital Status]]=tbl_Data[[#Headers],[Together]],tbl_Data[[#This Row],[Amt_Wines]],"")</f>
        <v/>
      </c>
      <c r="AS601" s="3">
        <f>IF(tbl_Data[[#This Row],[Marital Status]]=tbl_Data[[#Headers],[Married]],tbl_Data[[#This Row],[Amt_Wines]],"")</f>
        <v>135</v>
      </c>
      <c r="AT601" s="3" t="str">
        <f>IF(tbl_Data[[#This Row],[Marital Status]]=tbl_Data[[#Headers],[Widow]],tbl_Data[[#This Row],[Amt_Wines]],"")</f>
        <v/>
      </c>
      <c r="AU601" s="3" t="str">
        <f>IF(tbl_Data[[#This Row],[Marital Status]]=tbl_Data[[#Headers],[Divorced]],tbl_Data[[#This Row],[Amt_Wines]],"")</f>
        <v/>
      </c>
    </row>
    <row r="602" spans="1:47" x14ac:dyDescent="0.45">
      <c r="A602" t="s">
        <v>1150</v>
      </c>
      <c r="B602" s="3">
        <v>59412</v>
      </c>
      <c r="C602">
        <v>0</v>
      </c>
      <c r="D602">
        <v>0</v>
      </c>
      <c r="E602">
        <f t="shared" si="9"/>
        <v>0</v>
      </c>
      <c r="F602">
        <v>56</v>
      </c>
      <c r="G602" s="3">
        <v>90</v>
      </c>
      <c r="H602" s="3">
        <v>67</v>
      </c>
      <c r="I602" s="3">
        <v>165</v>
      </c>
      <c r="J602" s="3">
        <v>30</v>
      </c>
      <c r="K602" s="3">
        <v>43</v>
      </c>
      <c r="L602" s="3">
        <v>11</v>
      </c>
      <c r="M602">
        <v>1</v>
      </c>
      <c r="N602">
        <v>4</v>
      </c>
      <c r="O602">
        <v>2</v>
      </c>
      <c r="P602">
        <v>8</v>
      </c>
      <c r="Q602">
        <v>3</v>
      </c>
      <c r="R602">
        <v>0</v>
      </c>
      <c r="S602">
        <v>0</v>
      </c>
      <c r="T602">
        <v>0</v>
      </c>
      <c r="U602">
        <v>0</v>
      </c>
      <c r="V602">
        <v>0</v>
      </c>
      <c r="W602">
        <v>0</v>
      </c>
      <c r="X602">
        <v>3</v>
      </c>
      <c r="Y602">
        <v>11</v>
      </c>
      <c r="Z602">
        <v>0</v>
      </c>
      <c r="AA602">
        <v>69</v>
      </c>
      <c r="AB602">
        <v>2230</v>
      </c>
      <c r="AC602">
        <v>0</v>
      </c>
      <c r="AD602">
        <v>1</v>
      </c>
      <c r="AE602">
        <v>0</v>
      </c>
      <c r="AF602">
        <v>0</v>
      </c>
      <c r="AG602">
        <v>0</v>
      </c>
      <c r="AH602">
        <v>0</v>
      </c>
      <c r="AI602">
        <v>0</v>
      </c>
      <c r="AJ602">
        <v>0</v>
      </c>
      <c r="AK602">
        <v>1</v>
      </c>
      <c r="AL602">
        <v>0</v>
      </c>
      <c r="AM602" s="3">
        <f>SUM(tbl_Data[[#This Row],[Amt_Wines]:[Amt_GoldProds]])</f>
        <v>406</v>
      </c>
      <c r="AN602" s="3">
        <v>384</v>
      </c>
      <c r="AO602">
        <v>0</v>
      </c>
      <c r="AP602" t="str" cm="1">
        <f t="array" ref="AP602">_xlfn.IFS(tbl_Data[[#This Row],[marital_Divorced]]=1,"Divorced",tbl_Data[[#This Row],[marital_Married]]=1,"Married",tbl_Data[[#This Row],[marital_Single]]=1,"Single",tbl_Data[[#This Row],[marital_Together]]=1,"Together",tbl_Data[[#This Row],[marital_Widow]]=1,"Widowed")</f>
        <v>Married</v>
      </c>
      <c r="AQ602" s="3" t="str">
        <f>IF(tbl_Data[[#This Row],[Marital Status]]=tbl_Data[[#Headers],[Single]],tbl_Data[[#This Row],[Amt_Wines]],"")</f>
        <v/>
      </c>
      <c r="AR602" s="3" t="str">
        <f>IF(tbl_Data[[#This Row],[Marital Status]]=tbl_Data[[#Headers],[Together]],tbl_Data[[#This Row],[Amt_Wines]],"")</f>
        <v/>
      </c>
      <c r="AS602" s="3">
        <f>IF(tbl_Data[[#This Row],[Marital Status]]=tbl_Data[[#Headers],[Married]],tbl_Data[[#This Row],[Amt_Wines]],"")</f>
        <v>90</v>
      </c>
      <c r="AT602" s="3" t="str">
        <f>IF(tbl_Data[[#This Row],[Marital Status]]=tbl_Data[[#Headers],[Widow]],tbl_Data[[#This Row],[Amt_Wines]],"")</f>
        <v/>
      </c>
      <c r="AU602" s="3" t="str">
        <f>IF(tbl_Data[[#This Row],[Marital Status]]=tbl_Data[[#Headers],[Divorced]],tbl_Data[[#This Row],[Amt_Wines]],"")</f>
        <v/>
      </c>
    </row>
    <row r="603" spans="1:47" x14ac:dyDescent="0.45">
      <c r="A603" t="s">
        <v>1152</v>
      </c>
      <c r="B603" s="3">
        <v>65352</v>
      </c>
      <c r="C603">
        <v>0</v>
      </c>
      <c r="D603">
        <v>1</v>
      </c>
      <c r="E603">
        <f t="shared" si="9"/>
        <v>1</v>
      </c>
      <c r="F603">
        <v>43</v>
      </c>
      <c r="G603" s="3">
        <v>284</v>
      </c>
      <c r="H603" s="3">
        <v>3</v>
      </c>
      <c r="I603" s="3">
        <v>84</v>
      </c>
      <c r="J603" s="3">
        <v>4</v>
      </c>
      <c r="K603" s="3">
        <v>7</v>
      </c>
      <c r="L603" s="3">
        <v>23</v>
      </c>
      <c r="M603">
        <v>2</v>
      </c>
      <c r="N603">
        <v>4</v>
      </c>
      <c r="O603">
        <v>2</v>
      </c>
      <c r="P603">
        <v>8</v>
      </c>
      <c r="Q603">
        <v>4</v>
      </c>
      <c r="R603">
        <v>0</v>
      </c>
      <c r="S603">
        <v>0</v>
      </c>
      <c r="T603">
        <v>0</v>
      </c>
      <c r="U603">
        <v>0</v>
      </c>
      <c r="V603">
        <v>0</v>
      </c>
      <c r="W603">
        <v>0</v>
      </c>
      <c r="X603">
        <v>3</v>
      </c>
      <c r="Y603">
        <v>11</v>
      </c>
      <c r="Z603">
        <v>0</v>
      </c>
      <c r="AA603">
        <v>46</v>
      </c>
      <c r="AB603">
        <v>2471</v>
      </c>
      <c r="AC603">
        <v>0</v>
      </c>
      <c r="AD603">
        <v>1</v>
      </c>
      <c r="AE603">
        <v>0</v>
      </c>
      <c r="AF603">
        <v>0</v>
      </c>
      <c r="AG603">
        <v>0</v>
      </c>
      <c r="AH603">
        <v>0</v>
      </c>
      <c r="AI603">
        <v>0</v>
      </c>
      <c r="AJ603">
        <v>0</v>
      </c>
      <c r="AK603">
        <v>0</v>
      </c>
      <c r="AL603">
        <v>1</v>
      </c>
      <c r="AM603" s="3">
        <f>SUM(tbl_Data[[#This Row],[Amt_Wines]:[Amt_GoldProds]])</f>
        <v>405</v>
      </c>
      <c r="AN603" s="3">
        <v>359</v>
      </c>
      <c r="AO603">
        <v>0</v>
      </c>
      <c r="AP603" t="str" cm="1">
        <f t="array" ref="AP603">_xlfn.IFS(tbl_Data[[#This Row],[marital_Divorced]]=1,"Divorced",tbl_Data[[#This Row],[marital_Married]]=1,"Married",tbl_Data[[#This Row],[marital_Single]]=1,"Single",tbl_Data[[#This Row],[marital_Together]]=1,"Together",tbl_Data[[#This Row],[marital_Widow]]=1,"Widowed")</f>
        <v>Married</v>
      </c>
      <c r="AQ603" s="3" t="str">
        <f>IF(tbl_Data[[#This Row],[Marital Status]]=tbl_Data[[#Headers],[Single]],tbl_Data[[#This Row],[Amt_Wines]],"")</f>
        <v/>
      </c>
      <c r="AR603" s="3" t="str">
        <f>IF(tbl_Data[[#This Row],[Marital Status]]=tbl_Data[[#Headers],[Together]],tbl_Data[[#This Row],[Amt_Wines]],"")</f>
        <v/>
      </c>
      <c r="AS603" s="3">
        <f>IF(tbl_Data[[#This Row],[Marital Status]]=tbl_Data[[#Headers],[Married]],tbl_Data[[#This Row],[Amt_Wines]],"")</f>
        <v>284</v>
      </c>
      <c r="AT603" s="3" t="str">
        <f>IF(tbl_Data[[#This Row],[Marital Status]]=tbl_Data[[#Headers],[Widow]],tbl_Data[[#This Row],[Amt_Wines]],"")</f>
        <v/>
      </c>
      <c r="AU603" s="3" t="str">
        <f>IF(tbl_Data[[#This Row],[Marital Status]]=tbl_Data[[#Headers],[Divorced]],tbl_Data[[#This Row],[Amt_Wines]],"")</f>
        <v/>
      </c>
    </row>
    <row r="604" spans="1:47" x14ac:dyDescent="0.45">
      <c r="A604" t="s">
        <v>1153</v>
      </c>
      <c r="B604" s="3">
        <v>55267</v>
      </c>
      <c r="C604">
        <v>0</v>
      </c>
      <c r="D604">
        <v>1</v>
      </c>
      <c r="E604">
        <f t="shared" si="9"/>
        <v>1</v>
      </c>
      <c r="F604">
        <v>28</v>
      </c>
      <c r="G604" s="3">
        <v>161</v>
      </c>
      <c r="H604" s="3">
        <v>28</v>
      </c>
      <c r="I604" s="3">
        <v>136</v>
      </c>
      <c r="J604" s="3">
        <v>32</v>
      </c>
      <c r="K604" s="3">
        <v>3</v>
      </c>
      <c r="L604" s="3">
        <v>45</v>
      </c>
      <c r="M604">
        <v>4</v>
      </c>
      <c r="N604">
        <v>3</v>
      </c>
      <c r="O604">
        <v>4</v>
      </c>
      <c r="P604">
        <v>6</v>
      </c>
      <c r="Q604">
        <v>3</v>
      </c>
      <c r="R604">
        <v>0</v>
      </c>
      <c r="S604">
        <v>0</v>
      </c>
      <c r="T604">
        <v>0</v>
      </c>
      <c r="U604">
        <v>0</v>
      </c>
      <c r="V604">
        <v>0</v>
      </c>
      <c r="W604">
        <v>0</v>
      </c>
      <c r="X604">
        <v>3</v>
      </c>
      <c r="Y604">
        <v>11</v>
      </c>
      <c r="Z604">
        <v>0</v>
      </c>
      <c r="AA604">
        <v>63</v>
      </c>
      <c r="AB604">
        <v>2410</v>
      </c>
      <c r="AC604">
        <v>0</v>
      </c>
      <c r="AD604">
        <v>1</v>
      </c>
      <c r="AE604">
        <v>0</v>
      </c>
      <c r="AF604">
        <v>0</v>
      </c>
      <c r="AG604">
        <v>0</v>
      </c>
      <c r="AH604">
        <v>0</v>
      </c>
      <c r="AI604">
        <v>0</v>
      </c>
      <c r="AJ604">
        <v>1</v>
      </c>
      <c r="AK604">
        <v>0</v>
      </c>
      <c r="AL604">
        <v>0</v>
      </c>
      <c r="AM604" s="3">
        <f>SUM(tbl_Data[[#This Row],[Amt_Wines]:[Amt_GoldProds]])</f>
        <v>405</v>
      </c>
      <c r="AN604" s="3">
        <v>315</v>
      </c>
      <c r="AO604">
        <v>0</v>
      </c>
      <c r="AP604" t="str" cm="1">
        <f t="array" ref="AP604">_xlfn.IFS(tbl_Data[[#This Row],[marital_Divorced]]=1,"Divorced",tbl_Data[[#This Row],[marital_Married]]=1,"Married",tbl_Data[[#This Row],[marital_Single]]=1,"Single",tbl_Data[[#This Row],[marital_Together]]=1,"Together",tbl_Data[[#This Row],[marital_Widow]]=1,"Widowed")</f>
        <v>Married</v>
      </c>
      <c r="AQ604" s="3" t="str">
        <f>IF(tbl_Data[[#This Row],[Marital Status]]=tbl_Data[[#Headers],[Single]],tbl_Data[[#This Row],[Amt_Wines]],"")</f>
        <v/>
      </c>
      <c r="AR604" s="3" t="str">
        <f>IF(tbl_Data[[#This Row],[Marital Status]]=tbl_Data[[#Headers],[Together]],tbl_Data[[#This Row],[Amt_Wines]],"")</f>
        <v/>
      </c>
      <c r="AS604" s="3">
        <f>IF(tbl_Data[[#This Row],[Marital Status]]=tbl_Data[[#Headers],[Married]],tbl_Data[[#This Row],[Amt_Wines]],"")</f>
        <v>161</v>
      </c>
      <c r="AT604" s="3" t="str">
        <f>IF(tbl_Data[[#This Row],[Marital Status]]=tbl_Data[[#Headers],[Widow]],tbl_Data[[#This Row],[Amt_Wines]],"")</f>
        <v/>
      </c>
      <c r="AU604" s="3" t="str">
        <f>IF(tbl_Data[[#This Row],[Marital Status]]=tbl_Data[[#Headers],[Divorced]],tbl_Data[[#This Row],[Amt_Wines]],"")</f>
        <v/>
      </c>
    </row>
    <row r="605" spans="1:47" x14ac:dyDescent="0.45">
      <c r="A605" t="s">
        <v>1154</v>
      </c>
      <c r="B605" s="3">
        <v>54730</v>
      </c>
      <c r="C605">
        <v>0</v>
      </c>
      <c r="D605">
        <v>1</v>
      </c>
      <c r="E605">
        <f t="shared" si="9"/>
        <v>1</v>
      </c>
      <c r="F605">
        <v>64</v>
      </c>
      <c r="G605" s="3">
        <v>318</v>
      </c>
      <c r="H605" s="3">
        <v>3</v>
      </c>
      <c r="I605" s="3">
        <v>17</v>
      </c>
      <c r="J605" s="3">
        <v>4</v>
      </c>
      <c r="K605" s="3">
        <v>7</v>
      </c>
      <c r="L605" s="3">
        <v>56</v>
      </c>
      <c r="M605">
        <v>5</v>
      </c>
      <c r="N605">
        <v>4</v>
      </c>
      <c r="O605">
        <v>1</v>
      </c>
      <c r="P605">
        <v>8</v>
      </c>
      <c r="Q605">
        <v>4</v>
      </c>
      <c r="R605">
        <v>0</v>
      </c>
      <c r="S605">
        <v>0</v>
      </c>
      <c r="T605">
        <v>0</v>
      </c>
      <c r="U605">
        <v>0</v>
      </c>
      <c r="V605">
        <v>0</v>
      </c>
      <c r="W605">
        <v>0</v>
      </c>
      <c r="X605">
        <v>3</v>
      </c>
      <c r="Y605">
        <v>11</v>
      </c>
      <c r="Z605">
        <v>0</v>
      </c>
      <c r="AA605">
        <v>45</v>
      </c>
      <c r="AB605">
        <v>2477</v>
      </c>
      <c r="AC605">
        <v>0</v>
      </c>
      <c r="AD605">
        <v>1</v>
      </c>
      <c r="AE605">
        <v>0</v>
      </c>
      <c r="AF605">
        <v>0</v>
      </c>
      <c r="AG605">
        <v>0</v>
      </c>
      <c r="AH605">
        <v>0</v>
      </c>
      <c r="AI605">
        <v>0</v>
      </c>
      <c r="AJ605">
        <v>0</v>
      </c>
      <c r="AK605">
        <v>1</v>
      </c>
      <c r="AL605">
        <v>0</v>
      </c>
      <c r="AM605" s="3">
        <f>SUM(tbl_Data[[#This Row],[Amt_Wines]:[Amt_GoldProds]])</f>
        <v>405</v>
      </c>
      <c r="AN605" s="3">
        <v>293</v>
      </c>
      <c r="AO605">
        <v>0</v>
      </c>
      <c r="AP605" t="str" cm="1">
        <f t="array" ref="AP605">_xlfn.IFS(tbl_Data[[#This Row],[marital_Divorced]]=1,"Divorced",tbl_Data[[#This Row],[marital_Married]]=1,"Married",tbl_Data[[#This Row],[marital_Single]]=1,"Single",tbl_Data[[#This Row],[marital_Together]]=1,"Together",tbl_Data[[#This Row],[marital_Widow]]=1,"Widowed")</f>
        <v>Married</v>
      </c>
      <c r="AQ605" s="3" t="str">
        <f>IF(tbl_Data[[#This Row],[Marital Status]]=tbl_Data[[#Headers],[Single]],tbl_Data[[#This Row],[Amt_Wines]],"")</f>
        <v/>
      </c>
      <c r="AR605" s="3" t="str">
        <f>IF(tbl_Data[[#This Row],[Marital Status]]=tbl_Data[[#Headers],[Together]],tbl_Data[[#This Row],[Amt_Wines]],"")</f>
        <v/>
      </c>
      <c r="AS605" s="3">
        <f>IF(tbl_Data[[#This Row],[Marital Status]]=tbl_Data[[#Headers],[Married]],tbl_Data[[#This Row],[Amt_Wines]],"")</f>
        <v>318</v>
      </c>
      <c r="AT605" s="3" t="str">
        <f>IF(tbl_Data[[#This Row],[Marital Status]]=tbl_Data[[#Headers],[Widow]],tbl_Data[[#This Row],[Amt_Wines]],"")</f>
        <v/>
      </c>
      <c r="AU605" s="3" t="str">
        <f>IF(tbl_Data[[#This Row],[Marital Status]]=tbl_Data[[#Headers],[Divorced]],tbl_Data[[#This Row],[Amt_Wines]],"")</f>
        <v/>
      </c>
    </row>
    <row r="606" spans="1:47" x14ac:dyDescent="0.45">
      <c r="A606" t="s">
        <v>1155</v>
      </c>
      <c r="B606" s="3">
        <v>54456</v>
      </c>
      <c r="C606">
        <v>0</v>
      </c>
      <c r="D606">
        <v>1</v>
      </c>
      <c r="E606">
        <f t="shared" si="9"/>
        <v>1</v>
      </c>
      <c r="F606">
        <v>23</v>
      </c>
      <c r="G606" s="3">
        <v>352</v>
      </c>
      <c r="H606" s="3">
        <v>0</v>
      </c>
      <c r="I606" s="3">
        <v>27</v>
      </c>
      <c r="J606" s="3">
        <v>10</v>
      </c>
      <c r="K606" s="3">
        <v>0</v>
      </c>
      <c r="L606" s="3">
        <v>15</v>
      </c>
      <c r="M606">
        <v>3</v>
      </c>
      <c r="N606">
        <v>6</v>
      </c>
      <c r="O606">
        <v>1</v>
      </c>
      <c r="P606">
        <v>7</v>
      </c>
      <c r="Q606">
        <v>6</v>
      </c>
      <c r="R606">
        <v>0</v>
      </c>
      <c r="S606">
        <v>0</v>
      </c>
      <c r="T606">
        <v>0</v>
      </c>
      <c r="U606">
        <v>0</v>
      </c>
      <c r="V606">
        <v>0</v>
      </c>
      <c r="W606">
        <v>0</v>
      </c>
      <c r="X606">
        <v>3</v>
      </c>
      <c r="Y606">
        <v>11</v>
      </c>
      <c r="Z606">
        <v>0</v>
      </c>
      <c r="AA606">
        <v>59</v>
      </c>
      <c r="AB606">
        <v>2512</v>
      </c>
      <c r="AC606">
        <v>0</v>
      </c>
      <c r="AD606">
        <v>1</v>
      </c>
      <c r="AE606">
        <v>0</v>
      </c>
      <c r="AF606">
        <v>0</v>
      </c>
      <c r="AG606">
        <v>0</v>
      </c>
      <c r="AH606">
        <v>0</v>
      </c>
      <c r="AI606">
        <v>0</v>
      </c>
      <c r="AJ606">
        <v>0</v>
      </c>
      <c r="AK606">
        <v>0</v>
      </c>
      <c r="AL606">
        <v>1</v>
      </c>
      <c r="AM606" s="3">
        <f>SUM(tbl_Data[[#This Row],[Amt_Wines]:[Amt_GoldProds]])</f>
        <v>404</v>
      </c>
      <c r="AN606" s="3">
        <v>374</v>
      </c>
      <c r="AO606">
        <v>0</v>
      </c>
      <c r="AP606" t="str" cm="1">
        <f t="array" ref="AP606">_xlfn.IFS(tbl_Data[[#This Row],[marital_Divorced]]=1,"Divorced",tbl_Data[[#This Row],[marital_Married]]=1,"Married",tbl_Data[[#This Row],[marital_Single]]=1,"Single",tbl_Data[[#This Row],[marital_Together]]=1,"Together",tbl_Data[[#This Row],[marital_Widow]]=1,"Widowed")</f>
        <v>Married</v>
      </c>
      <c r="AQ606" s="3" t="str">
        <f>IF(tbl_Data[[#This Row],[Marital Status]]=tbl_Data[[#Headers],[Single]],tbl_Data[[#This Row],[Amt_Wines]],"")</f>
        <v/>
      </c>
      <c r="AR606" s="3" t="str">
        <f>IF(tbl_Data[[#This Row],[Marital Status]]=tbl_Data[[#Headers],[Together]],tbl_Data[[#This Row],[Amt_Wines]],"")</f>
        <v/>
      </c>
      <c r="AS606" s="3">
        <f>IF(tbl_Data[[#This Row],[Marital Status]]=tbl_Data[[#Headers],[Married]],tbl_Data[[#This Row],[Amt_Wines]],"")</f>
        <v>352</v>
      </c>
      <c r="AT606" s="3" t="str">
        <f>IF(tbl_Data[[#This Row],[Marital Status]]=tbl_Data[[#Headers],[Widow]],tbl_Data[[#This Row],[Amt_Wines]],"")</f>
        <v/>
      </c>
      <c r="AU606" s="3" t="str">
        <f>IF(tbl_Data[[#This Row],[Marital Status]]=tbl_Data[[#Headers],[Divorced]],tbl_Data[[#This Row],[Amt_Wines]],"")</f>
        <v/>
      </c>
    </row>
    <row r="607" spans="1:47" x14ac:dyDescent="0.45">
      <c r="A607" t="s">
        <v>1156</v>
      </c>
      <c r="B607" s="3">
        <v>49544</v>
      </c>
      <c r="C607">
        <v>1</v>
      </c>
      <c r="D607">
        <v>0</v>
      </c>
      <c r="E607">
        <f t="shared" si="9"/>
        <v>1</v>
      </c>
      <c r="F607">
        <v>0</v>
      </c>
      <c r="G607" s="3">
        <v>308</v>
      </c>
      <c r="H607" s="3">
        <v>0</v>
      </c>
      <c r="I607" s="3">
        <v>73</v>
      </c>
      <c r="J607" s="3">
        <v>0</v>
      </c>
      <c r="K607" s="3">
        <v>0</v>
      </c>
      <c r="L607" s="3">
        <v>23</v>
      </c>
      <c r="M607">
        <v>2</v>
      </c>
      <c r="N607">
        <v>5</v>
      </c>
      <c r="O607">
        <v>1</v>
      </c>
      <c r="P607">
        <v>8</v>
      </c>
      <c r="Q607">
        <v>7</v>
      </c>
      <c r="R607">
        <v>0</v>
      </c>
      <c r="S607">
        <v>0</v>
      </c>
      <c r="T607">
        <v>0</v>
      </c>
      <c r="U607">
        <v>0</v>
      </c>
      <c r="V607">
        <v>0</v>
      </c>
      <c r="W607">
        <v>0</v>
      </c>
      <c r="X607">
        <v>3</v>
      </c>
      <c r="Y607">
        <v>11</v>
      </c>
      <c r="Z607">
        <v>0</v>
      </c>
      <c r="AA607">
        <v>44</v>
      </c>
      <c r="AB607">
        <v>2661</v>
      </c>
      <c r="AC607">
        <v>0</v>
      </c>
      <c r="AD607">
        <v>1</v>
      </c>
      <c r="AE607">
        <v>0</v>
      </c>
      <c r="AF607">
        <v>0</v>
      </c>
      <c r="AG607">
        <v>0</v>
      </c>
      <c r="AH607">
        <v>0</v>
      </c>
      <c r="AI607">
        <v>0</v>
      </c>
      <c r="AJ607">
        <v>0</v>
      </c>
      <c r="AK607">
        <v>0</v>
      </c>
      <c r="AL607">
        <v>1</v>
      </c>
      <c r="AM607" s="3">
        <f>SUM(tbl_Data[[#This Row],[Amt_Wines]:[Amt_GoldProds]])</f>
        <v>404</v>
      </c>
      <c r="AN607" s="3">
        <v>358</v>
      </c>
      <c r="AO607">
        <v>0</v>
      </c>
      <c r="AP607" t="str" cm="1">
        <f t="array" ref="AP607">_xlfn.IFS(tbl_Data[[#This Row],[marital_Divorced]]=1,"Divorced",tbl_Data[[#This Row],[marital_Married]]=1,"Married",tbl_Data[[#This Row],[marital_Single]]=1,"Single",tbl_Data[[#This Row],[marital_Together]]=1,"Together",tbl_Data[[#This Row],[marital_Widow]]=1,"Widowed")</f>
        <v>Married</v>
      </c>
      <c r="AQ607" s="3" t="str">
        <f>IF(tbl_Data[[#This Row],[Marital Status]]=tbl_Data[[#Headers],[Single]],tbl_Data[[#This Row],[Amt_Wines]],"")</f>
        <v/>
      </c>
      <c r="AR607" s="3" t="str">
        <f>IF(tbl_Data[[#This Row],[Marital Status]]=tbl_Data[[#Headers],[Together]],tbl_Data[[#This Row],[Amt_Wines]],"")</f>
        <v/>
      </c>
      <c r="AS607" s="3">
        <f>IF(tbl_Data[[#This Row],[Marital Status]]=tbl_Data[[#Headers],[Married]],tbl_Data[[#This Row],[Amt_Wines]],"")</f>
        <v>308</v>
      </c>
      <c r="AT607" s="3" t="str">
        <f>IF(tbl_Data[[#This Row],[Marital Status]]=tbl_Data[[#Headers],[Widow]],tbl_Data[[#This Row],[Amt_Wines]],"")</f>
        <v/>
      </c>
      <c r="AU607" s="3" t="str">
        <f>IF(tbl_Data[[#This Row],[Marital Status]]=tbl_Data[[#Headers],[Divorced]],tbl_Data[[#This Row],[Amt_Wines]],"")</f>
        <v/>
      </c>
    </row>
    <row r="608" spans="1:47" x14ac:dyDescent="0.45">
      <c r="A608" t="s">
        <v>1157</v>
      </c>
      <c r="B608" s="3">
        <v>37087</v>
      </c>
      <c r="C608">
        <v>1</v>
      </c>
      <c r="D608">
        <v>0</v>
      </c>
      <c r="E608">
        <f t="shared" si="9"/>
        <v>1</v>
      </c>
      <c r="F608">
        <v>50</v>
      </c>
      <c r="G608" s="3">
        <v>194</v>
      </c>
      <c r="H608" s="3">
        <v>55</v>
      </c>
      <c r="I608" s="3">
        <v>134</v>
      </c>
      <c r="J608" s="3">
        <v>15</v>
      </c>
      <c r="K608" s="3">
        <v>0</v>
      </c>
      <c r="L608" s="3">
        <v>3</v>
      </c>
      <c r="M608">
        <v>3</v>
      </c>
      <c r="N608">
        <v>4</v>
      </c>
      <c r="O608">
        <v>2</v>
      </c>
      <c r="P608">
        <v>8</v>
      </c>
      <c r="Q608">
        <v>6</v>
      </c>
      <c r="R608">
        <v>0</v>
      </c>
      <c r="S608">
        <v>0</v>
      </c>
      <c r="T608">
        <v>0</v>
      </c>
      <c r="U608">
        <v>0</v>
      </c>
      <c r="V608">
        <v>0</v>
      </c>
      <c r="W608">
        <v>0</v>
      </c>
      <c r="X608">
        <v>3</v>
      </c>
      <c r="Y608">
        <v>11</v>
      </c>
      <c r="Z608">
        <v>0</v>
      </c>
      <c r="AA608">
        <v>46</v>
      </c>
      <c r="AB608">
        <v>2481</v>
      </c>
      <c r="AC608">
        <v>0</v>
      </c>
      <c r="AD608">
        <v>1</v>
      </c>
      <c r="AE608">
        <v>0</v>
      </c>
      <c r="AF608">
        <v>0</v>
      </c>
      <c r="AG608">
        <v>0</v>
      </c>
      <c r="AH608">
        <v>0</v>
      </c>
      <c r="AI608">
        <v>0</v>
      </c>
      <c r="AJ608">
        <v>0</v>
      </c>
      <c r="AK608">
        <v>0</v>
      </c>
      <c r="AL608">
        <v>1</v>
      </c>
      <c r="AM608" s="3">
        <f>SUM(tbl_Data[[#This Row],[Amt_Wines]:[Amt_GoldProds]])</f>
        <v>401</v>
      </c>
      <c r="AN608" s="3">
        <v>395</v>
      </c>
      <c r="AO608">
        <v>0</v>
      </c>
      <c r="AP608" t="str" cm="1">
        <f t="array" ref="AP608">_xlfn.IFS(tbl_Data[[#This Row],[marital_Divorced]]=1,"Divorced",tbl_Data[[#This Row],[marital_Married]]=1,"Married",tbl_Data[[#This Row],[marital_Single]]=1,"Single",tbl_Data[[#This Row],[marital_Together]]=1,"Together",tbl_Data[[#This Row],[marital_Widow]]=1,"Widowed")</f>
        <v>Married</v>
      </c>
      <c r="AQ608" s="3" t="str">
        <f>IF(tbl_Data[[#This Row],[Marital Status]]=tbl_Data[[#Headers],[Single]],tbl_Data[[#This Row],[Amt_Wines]],"")</f>
        <v/>
      </c>
      <c r="AR608" s="3" t="str">
        <f>IF(tbl_Data[[#This Row],[Marital Status]]=tbl_Data[[#Headers],[Together]],tbl_Data[[#This Row],[Amt_Wines]],"")</f>
        <v/>
      </c>
      <c r="AS608" s="3">
        <f>IF(tbl_Data[[#This Row],[Marital Status]]=tbl_Data[[#Headers],[Married]],tbl_Data[[#This Row],[Amt_Wines]],"")</f>
        <v>194</v>
      </c>
      <c r="AT608" s="3" t="str">
        <f>IF(tbl_Data[[#This Row],[Marital Status]]=tbl_Data[[#Headers],[Widow]],tbl_Data[[#This Row],[Amt_Wines]],"")</f>
        <v/>
      </c>
      <c r="AU608" s="3" t="str">
        <f>IF(tbl_Data[[#This Row],[Marital Status]]=tbl_Data[[#Headers],[Divorced]],tbl_Data[[#This Row],[Amt_Wines]],"")</f>
        <v/>
      </c>
    </row>
    <row r="609" spans="1:47" x14ac:dyDescent="0.45">
      <c r="A609" t="s">
        <v>1158</v>
      </c>
      <c r="B609" s="3">
        <v>60432</v>
      </c>
      <c r="C609">
        <v>0</v>
      </c>
      <c r="D609">
        <v>1</v>
      </c>
      <c r="E609">
        <f t="shared" si="9"/>
        <v>1</v>
      </c>
      <c r="F609">
        <v>61</v>
      </c>
      <c r="G609" s="3">
        <v>365</v>
      </c>
      <c r="H609" s="3">
        <v>3</v>
      </c>
      <c r="I609" s="3">
        <v>15</v>
      </c>
      <c r="J609" s="3">
        <v>4</v>
      </c>
      <c r="K609" s="3">
        <v>3</v>
      </c>
      <c r="L609" s="3">
        <v>11</v>
      </c>
      <c r="M609">
        <v>5</v>
      </c>
      <c r="N609">
        <v>7</v>
      </c>
      <c r="O609">
        <v>2</v>
      </c>
      <c r="P609">
        <v>5</v>
      </c>
      <c r="Q609">
        <v>6</v>
      </c>
      <c r="R609">
        <v>0</v>
      </c>
      <c r="S609">
        <v>0</v>
      </c>
      <c r="T609">
        <v>0</v>
      </c>
      <c r="U609">
        <v>0</v>
      </c>
      <c r="V609">
        <v>0</v>
      </c>
      <c r="W609">
        <v>0</v>
      </c>
      <c r="X609">
        <v>3</v>
      </c>
      <c r="Y609">
        <v>11</v>
      </c>
      <c r="Z609">
        <v>0</v>
      </c>
      <c r="AA609">
        <v>47</v>
      </c>
      <c r="AB609">
        <v>2271</v>
      </c>
      <c r="AC609">
        <v>0</v>
      </c>
      <c r="AD609">
        <v>1</v>
      </c>
      <c r="AE609">
        <v>0</v>
      </c>
      <c r="AF609">
        <v>0</v>
      </c>
      <c r="AG609">
        <v>0</v>
      </c>
      <c r="AH609">
        <v>0</v>
      </c>
      <c r="AI609">
        <v>0</v>
      </c>
      <c r="AJ609">
        <v>0</v>
      </c>
      <c r="AK609">
        <v>1</v>
      </c>
      <c r="AL609">
        <v>0</v>
      </c>
      <c r="AM609" s="3">
        <f>SUM(tbl_Data[[#This Row],[Amt_Wines]:[Amt_GoldProds]])</f>
        <v>401</v>
      </c>
      <c r="AN609" s="3">
        <v>379</v>
      </c>
      <c r="AO609">
        <v>0</v>
      </c>
      <c r="AP609" t="str" cm="1">
        <f t="array" ref="AP609">_xlfn.IFS(tbl_Data[[#This Row],[marital_Divorced]]=1,"Divorced",tbl_Data[[#This Row],[marital_Married]]=1,"Married",tbl_Data[[#This Row],[marital_Single]]=1,"Single",tbl_Data[[#This Row],[marital_Together]]=1,"Together",tbl_Data[[#This Row],[marital_Widow]]=1,"Widowed")</f>
        <v>Married</v>
      </c>
      <c r="AQ609" s="3" t="str">
        <f>IF(tbl_Data[[#This Row],[Marital Status]]=tbl_Data[[#Headers],[Single]],tbl_Data[[#This Row],[Amt_Wines]],"")</f>
        <v/>
      </c>
      <c r="AR609" s="3" t="str">
        <f>IF(tbl_Data[[#This Row],[Marital Status]]=tbl_Data[[#Headers],[Together]],tbl_Data[[#This Row],[Amt_Wines]],"")</f>
        <v/>
      </c>
      <c r="AS609" s="3">
        <f>IF(tbl_Data[[#This Row],[Marital Status]]=tbl_Data[[#Headers],[Married]],tbl_Data[[#This Row],[Amt_Wines]],"")</f>
        <v>365</v>
      </c>
      <c r="AT609" s="3" t="str">
        <f>IF(tbl_Data[[#This Row],[Marital Status]]=tbl_Data[[#Headers],[Widow]],tbl_Data[[#This Row],[Amt_Wines]],"")</f>
        <v/>
      </c>
      <c r="AU609" s="3" t="str">
        <f>IF(tbl_Data[[#This Row],[Marital Status]]=tbl_Data[[#Headers],[Divorced]],tbl_Data[[#This Row],[Amt_Wines]],"")</f>
        <v/>
      </c>
    </row>
    <row r="610" spans="1:47" x14ac:dyDescent="0.45">
      <c r="A610" t="s">
        <v>1164</v>
      </c>
      <c r="B610" s="3">
        <v>73395</v>
      </c>
      <c r="C610">
        <v>0</v>
      </c>
      <c r="D610">
        <v>0</v>
      </c>
      <c r="E610">
        <f t="shared" si="9"/>
        <v>0</v>
      </c>
      <c r="F610">
        <v>94</v>
      </c>
      <c r="G610" s="3">
        <v>272</v>
      </c>
      <c r="H610" s="3">
        <v>7</v>
      </c>
      <c r="I610" s="3">
        <v>80</v>
      </c>
      <c r="J610" s="3">
        <v>20</v>
      </c>
      <c r="K610" s="3">
        <v>7</v>
      </c>
      <c r="L610" s="3">
        <v>11</v>
      </c>
      <c r="M610">
        <v>1</v>
      </c>
      <c r="N610">
        <v>4</v>
      </c>
      <c r="O610">
        <v>4</v>
      </c>
      <c r="P610">
        <v>6</v>
      </c>
      <c r="Q610">
        <v>2</v>
      </c>
      <c r="R610">
        <v>0</v>
      </c>
      <c r="S610">
        <v>0</v>
      </c>
      <c r="T610">
        <v>0</v>
      </c>
      <c r="U610">
        <v>0</v>
      </c>
      <c r="V610">
        <v>0</v>
      </c>
      <c r="W610">
        <v>0</v>
      </c>
      <c r="X610">
        <v>3</v>
      </c>
      <c r="Y610">
        <v>11</v>
      </c>
      <c r="Z610">
        <v>0</v>
      </c>
      <c r="AA610">
        <v>33</v>
      </c>
      <c r="AB610">
        <v>2262</v>
      </c>
      <c r="AC610">
        <v>0</v>
      </c>
      <c r="AD610">
        <v>1</v>
      </c>
      <c r="AE610">
        <v>0</v>
      </c>
      <c r="AF610">
        <v>0</v>
      </c>
      <c r="AG610">
        <v>0</v>
      </c>
      <c r="AH610">
        <v>0</v>
      </c>
      <c r="AI610">
        <v>0</v>
      </c>
      <c r="AJ610">
        <v>0</v>
      </c>
      <c r="AK610">
        <v>1</v>
      </c>
      <c r="AL610">
        <v>0</v>
      </c>
      <c r="AM610" s="3">
        <f>SUM(tbl_Data[[#This Row],[Amt_Wines]:[Amt_GoldProds]])</f>
        <v>397</v>
      </c>
      <c r="AN610" s="3">
        <v>375</v>
      </c>
      <c r="AO610">
        <v>0</v>
      </c>
      <c r="AP610" t="str" cm="1">
        <f t="array" ref="AP610">_xlfn.IFS(tbl_Data[[#This Row],[marital_Divorced]]=1,"Divorced",tbl_Data[[#This Row],[marital_Married]]=1,"Married",tbl_Data[[#This Row],[marital_Single]]=1,"Single",tbl_Data[[#This Row],[marital_Together]]=1,"Together",tbl_Data[[#This Row],[marital_Widow]]=1,"Widowed")</f>
        <v>Married</v>
      </c>
      <c r="AQ610" s="3" t="str">
        <f>IF(tbl_Data[[#This Row],[Marital Status]]=tbl_Data[[#Headers],[Single]],tbl_Data[[#This Row],[Amt_Wines]],"")</f>
        <v/>
      </c>
      <c r="AR610" s="3" t="str">
        <f>IF(tbl_Data[[#This Row],[Marital Status]]=tbl_Data[[#Headers],[Together]],tbl_Data[[#This Row],[Amt_Wines]],"")</f>
        <v/>
      </c>
      <c r="AS610" s="3">
        <f>IF(tbl_Data[[#This Row],[Marital Status]]=tbl_Data[[#Headers],[Married]],tbl_Data[[#This Row],[Amt_Wines]],"")</f>
        <v>272</v>
      </c>
      <c r="AT610" s="3" t="str">
        <f>IF(tbl_Data[[#This Row],[Marital Status]]=tbl_Data[[#Headers],[Widow]],tbl_Data[[#This Row],[Amt_Wines]],"")</f>
        <v/>
      </c>
      <c r="AU610" s="3" t="str">
        <f>IF(tbl_Data[[#This Row],[Marital Status]]=tbl_Data[[#Headers],[Divorced]],tbl_Data[[#This Row],[Amt_Wines]],"")</f>
        <v/>
      </c>
    </row>
    <row r="611" spans="1:47" x14ac:dyDescent="0.45">
      <c r="A611" t="s">
        <v>1168</v>
      </c>
      <c r="B611" s="3">
        <v>58494</v>
      </c>
      <c r="C611">
        <v>0</v>
      </c>
      <c r="D611">
        <v>1</v>
      </c>
      <c r="E611">
        <f t="shared" si="9"/>
        <v>1</v>
      </c>
      <c r="F611">
        <v>56</v>
      </c>
      <c r="G611" s="3">
        <v>298</v>
      </c>
      <c r="H611" s="3">
        <v>7</v>
      </c>
      <c r="I611" s="3">
        <v>68</v>
      </c>
      <c r="J611" s="3">
        <v>4</v>
      </c>
      <c r="K611" s="3">
        <v>0</v>
      </c>
      <c r="L611" s="3">
        <v>19</v>
      </c>
      <c r="M611">
        <v>2</v>
      </c>
      <c r="N611">
        <v>6</v>
      </c>
      <c r="O611">
        <v>2</v>
      </c>
      <c r="P611">
        <v>6</v>
      </c>
      <c r="Q611">
        <v>6</v>
      </c>
      <c r="R611">
        <v>0</v>
      </c>
      <c r="S611">
        <v>0</v>
      </c>
      <c r="T611">
        <v>0</v>
      </c>
      <c r="U611">
        <v>0</v>
      </c>
      <c r="V611">
        <v>0</v>
      </c>
      <c r="W611">
        <v>0</v>
      </c>
      <c r="X611">
        <v>3</v>
      </c>
      <c r="Y611">
        <v>11</v>
      </c>
      <c r="Z611">
        <v>0</v>
      </c>
      <c r="AA611">
        <v>46</v>
      </c>
      <c r="AB611">
        <v>2358</v>
      </c>
      <c r="AC611">
        <v>0</v>
      </c>
      <c r="AD611">
        <v>1</v>
      </c>
      <c r="AE611">
        <v>0</v>
      </c>
      <c r="AF611">
        <v>0</v>
      </c>
      <c r="AG611">
        <v>0</v>
      </c>
      <c r="AH611">
        <v>0</v>
      </c>
      <c r="AI611">
        <v>0</v>
      </c>
      <c r="AJ611">
        <v>0</v>
      </c>
      <c r="AK611">
        <v>1</v>
      </c>
      <c r="AL611">
        <v>0</v>
      </c>
      <c r="AM611" s="3">
        <f>SUM(tbl_Data[[#This Row],[Amt_Wines]:[Amt_GoldProds]])</f>
        <v>396</v>
      </c>
      <c r="AN611" s="3">
        <v>358</v>
      </c>
      <c r="AO611">
        <v>0</v>
      </c>
      <c r="AP611" t="str" cm="1">
        <f t="array" ref="AP611">_xlfn.IFS(tbl_Data[[#This Row],[marital_Divorced]]=1,"Divorced",tbl_Data[[#This Row],[marital_Married]]=1,"Married",tbl_Data[[#This Row],[marital_Single]]=1,"Single",tbl_Data[[#This Row],[marital_Together]]=1,"Together",tbl_Data[[#This Row],[marital_Widow]]=1,"Widowed")</f>
        <v>Married</v>
      </c>
      <c r="AQ611" s="3" t="str">
        <f>IF(tbl_Data[[#This Row],[Marital Status]]=tbl_Data[[#Headers],[Single]],tbl_Data[[#This Row],[Amt_Wines]],"")</f>
        <v/>
      </c>
      <c r="AR611" s="3" t="str">
        <f>IF(tbl_Data[[#This Row],[Marital Status]]=tbl_Data[[#Headers],[Together]],tbl_Data[[#This Row],[Amt_Wines]],"")</f>
        <v/>
      </c>
      <c r="AS611" s="3">
        <f>IF(tbl_Data[[#This Row],[Marital Status]]=tbl_Data[[#Headers],[Married]],tbl_Data[[#This Row],[Amt_Wines]],"")</f>
        <v>298</v>
      </c>
      <c r="AT611" s="3" t="str">
        <f>IF(tbl_Data[[#This Row],[Marital Status]]=tbl_Data[[#Headers],[Widow]],tbl_Data[[#This Row],[Amt_Wines]],"")</f>
        <v/>
      </c>
      <c r="AU611" s="3" t="str">
        <f>IF(tbl_Data[[#This Row],[Marital Status]]=tbl_Data[[#Headers],[Divorced]],tbl_Data[[#This Row],[Amt_Wines]],"")</f>
        <v/>
      </c>
    </row>
    <row r="612" spans="1:47" x14ac:dyDescent="0.45">
      <c r="A612" t="s">
        <v>1170</v>
      </c>
      <c r="B612" s="3">
        <v>58692</v>
      </c>
      <c r="C612">
        <v>0</v>
      </c>
      <c r="D612">
        <v>1</v>
      </c>
      <c r="E612">
        <f t="shared" si="9"/>
        <v>1</v>
      </c>
      <c r="F612">
        <v>21</v>
      </c>
      <c r="G612" s="3">
        <v>301</v>
      </c>
      <c r="H612" s="3">
        <v>11</v>
      </c>
      <c r="I612" s="3">
        <v>61</v>
      </c>
      <c r="J612" s="3">
        <v>4</v>
      </c>
      <c r="K612" s="3">
        <v>7</v>
      </c>
      <c r="L612" s="3">
        <v>11</v>
      </c>
      <c r="M612">
        <v>1</v>
      </c>
      <c r="N612">
        <v>8</v>
      </c>
      <c r="O612">
        <v>2</v>
      </c>
      <c r="P612">
        <v>4</v>
      </c>
      <c r="Q612">
        <v>7</v>
      </c>
      <c r="R612">
        <v>0</v>
      </c>
      <c r="S612">
        <v>0</v>
      </c>
      <c r="T612">
        <v>0</v>
      </c>
      <c r="U612">
        <v>0</v>
      </c>
      <c r="V612">
        <v>0</v>
      </c>
      <c r="W612">
        <v>0</v>
      </c>
      <c r="X612">
        <v>3</v>
      </c>
      <c r="Y612">
        <v>11</v>
      </c>
      <c r="Z612">
        <v>0</v>
      </c>
      <c r="AA612">
        <v>55</v>
      </c>
      <c r="AB612">
        <v>2243</v>
      </c>
      <c r="AC612">
        <v>0</v>
      </c>
      <c r="AD612">
        <v>1</v>
      </c>
      <c r="AE612">
        <v>0</v>
      </c>
      <c r="AF612">
        <v>0</v>
      </c>
      <c r="AG612">
        <v>0</v>
      </c>
      <c r="AH612">
        <v>0</v>
      </c>
      <c r="AI612">
        <v>0</v>
      </c>
      <c r="AJ612">
        <v>1</v>
      </c>
      <c r="AK612">
        <v>0</v>
      </c>
      <c r="AL612">
        <v>0</v>
      </c>
      <c r="AM612" s="3">
        <f>SUM(tbl_Data[[#This Row],[Amt_Wines]:[Amt_GoldProds]])</f>
        <v>395</v>
      </c>
      <c r="AN612" s="3">
        <v>373</v>
      </c>
      <c r="AO612">
        <v>0</v>
      </c>
      <c r="AP612" t="str" cm="1">
        <f t="array" ref="AP612">_xlfn.IFS(tbl_Data[[#This Row],[marital_Divorced]]=1,"Divorced",tbl_Data[[#This Row],[marital_Married]]=1,"Married",tbl_Data[[#This Row],[marital_Single]]=1,"Single",tbl_Data[[#This Row],[marital_Together]]=1,"Together",tbl_Data[[#This Row],[marital_Widow]]=1,"Widowed")</f>
        <v>Married</v>
      </c>
      <c r="AQ612" s="3" t="str">
        <f>IF(tbl_Data[[#This Row],[Marital Status]]=tbl_Data[[#Headers],[Single]],tbl_Data[[#This Row],[Amt_Wines]],"")</f>
        <v/>
      </c>
      <c r="AR612" s="3" t="str">
        <f>IF(tbl_Data[[#This Row],[Marital Status]]=tbl_Data[[#Headers],[Together]],tbl_Data[[#This Row],[Amt_Wines]],"")</f>
        <v/>
      </c>
      <c r="AS612" s="3">
        <f>IF(tbl_Data[[#This Row],[Marital Status]]=tbl_Data[[#Headers],[Married]],tbl_Data[[#This Row],[Amt_Wines]],"")</f>
        <v>301</v>
      </c>
      <c r="AT612" s="3" t="str">
        <f>IF(tbl_Data[[#This Row],[Marital Status]]=tbl_Data[[#Headers],[Widow]],tbl_Data[[#This Row],[Amt_Wines]],"")</f>
        <v/>
      </c>
      <c r="AU612" s="3" t="str">
        <f>IF(tbl_Data[[#This Row],[Marital Status]]=tbl_Data[[#Headers],[Divorced]],tbl_Data[[#This Row],[Amt_Wines]],"")</f>
        <v/>
      </c>
    </row>
    <row r="613" spans="1:47" x14ac:dyDescent="0.45">
      <c r="A613" t="s">
        <v>1173</v>
      </c>
      <c r="B613" s="3">
        <v>56181</v>
      </c>
      <c r="C613">
        <v>0</v>
      </c>
      <c r="D613">
        <v>1</v>
      </c>
      <c r="E613">
        <f t="shared" si="9"/>
        <v>1</v>
      </c>
      <c r="F613">
        <v>6</v>
      </c>
      <c r="G613" s="3">
        <v>121</v>
      </c>
      <c r="H613" s="3">
        <v>103</v>
      </c>
      <c r="I613" s="3">
        <v>69</v>
      </c>
      <c r="J613" s="3">
        <v>8</v>
      </c>
      <c r="K613" s="3">
        <v>44</v>
      </c>
      <c r="L613" s="3">
        <v>48</v>
      </c>
      <c r="M613">
        <v>1</v>
      </c>
      <c r="N613">
        <v>4</v>
      </c>
      <c r="O613">
        <v>2</v>
      </c>
      <c r="P613">
        <v>7</v>
      </c>
      <c r="Q613">
        <v>4</v>
      </c>
      <c r="R613">
        <v>0</v>
      </c>
      <c r="S613">
        <v>0</v>
      </c>
      <c r="T613">
        <v>0</v>
      </c>
      <c r="U613">
        <v>0</v>
      </c>
      <c r="V613">
        <v>0</v>
      </c>
      <c r="W613">
        <v>0</v>
      </c>
      <c r="X613">
        <v>3</v>
      </c>
      <c r="Y613">
        <v>11</v>
      </c>
      <c r="Z613">
        <v>0</v>
      </c>
      <c r="AA613">
        <v>58</v>
      </c>
      <c r="AB613">
        <v>2696</v>
      </c>
      <c r="AC613">
        <v>0</v>
      </c>
      <c r="AD613">
        <v>1</v>
      </c>
      <c r="AE613">
        <v>0</v>
      </c>
      <c r="AF613">
        <v>0</v>
      </c>
      <c r="AG613">
        <v>0</v>
      </c>
      <c r="AH613">
        <v>0</v>
      </c>
      <c r="AI613">
        <v>0</v>
      </c>
      <c r="AJ613">
        <v>1</v>
      </c>
      <c r="AK613">
        <v>0</v>
      </c>
      <c r="AL613">
        <v>0</v>
      </c>
      <c r="AM613" s="3">
        <f>SUM(tbl_Data[[#This Row],[Amt_Wines]:[Amt_GoldProds]])</f>
        <v>393</v>
      </c>
      <c r="AN613" s="3">
        <v>297</v>
      </c>
      <c r="AO613">
        <v>0</v>
      </c>
      <c r="AP613" t="str" cm="1">
        <f t="array" ref="AP613">_xlfn.IFS(tbl_Data[[#This Row],[marital_Divorced]]=1,"Divorced",tbl_Data[[#This Row],[marital_Married]]=1,"Married",tbl_Data[[#This Row],[marital_Single]]=1,"Single",tbl_Data[[#This Row],[marital_Together]]=1,"Together",tbl_Data[[#This Row],[marital_Widow]]=1,"Widowed")</f>
        <v>Married</v>
      </c>
      <c r="AQ613" s="3" t="str">
        <f>IF(tbl_Data[[#This Row],[Marital Status]]=tbl_Data[[#Headers],[Single]],tbl_Data[[#This Row],[Amt_Wines]],"")</f>
        <v/>
      </c>
      <c r="AR613" s="3" t="str">
        <f>IF(tbl_Data[[#This Row],[Marital Status]]=tbl_Data[[#Headers],[Together]],tbl_Data[[#This Row],[Amt_Wines]],"")</f>
        <v/>
      </c>
      <c r="AS613" s="3">
        <f>IF(tbl_Data[[#This Row],[Marital Status]]=tbl_Data[[#Headers],[Married]],tbl_Data[[#This Row],[Amt_Wines]],"")</f>
        <v>121</v>
      </c>
      <c r="AT613" s="3" t="str">
        <f>IF(tbl_Data[[#This Row],[Marital Status]]=tbl_Data[[#Headers],[Widow]],tbl_Data[[#This Row],[Amt_Wines]],"")</f>
        <v/>
      </c>
      <c r="AU613" s="3" t="str">
        <f>IF(tbl_Data[[#This Row],[Marital Status]]=tbl_Data[[#Headers],[Divorced]],tbl_Data[[#This Row],[Amt_Wines]],"")</f>
        <v/>
      </c>
    </row>
    <row r="614" spans="1:47" x14ac:dyDescent="0.45">
      <c r="A614" t="s">
        <v>1174</v>
      </c>
      <c r="B614" s="3">
        <v>51373</v>
      </c>
      <c r="C614">
        <v>0</v>
      </c>
      <c r="D614">
        <v>0</v>
      </c>
      <c r="E614">
        <f t="shared" si="9"/>
        <v>0</v>
      </c>
      <c r="F614">
        <v>37</v>
      </c>
      <c r="G614" s="3">
        <v>83</v>
      </c>
      <c r="H614" s="3">
        <v>2</v>
      </c>
      <c r="I614" s="3">
        <v>101</v>
      </c>
      <c r="J614" s="3">
        <v>64</v>
      </c>
      <c r="K614" s="3">
        <v>26</v>
      </c>
      <c r="L614" s="3">
        <v>117</v>
      </c>
      <c r="M614">
        <v>1</v>
      </c>
      <c r="N614">
        <v>3</v>
      </c>
      <c r="O614">
        <v>5</v>
      </c>
      <c r="P614">
        <v>3</v>
      </c>
      <c r="Q614">
        <v>4</v>
      </c>
      <c r="R614">
        <v>0</v>
      </c>
      <c r="S614">
        <v>0</v>
      </c>
      <c r="T614">
        <v>0</v>
      </c>
      <c r="U614">
        <v>0</v>
      </c>
      <c r="V614">
        <v>0</v>
      </c>
      <c r="W614">
        <v>0</v>
      </c>
      <c r="X614">
        <v>3</v>
      </c>
      <c r="Y614">
        <v>11</v>
      </c>
      <c r="Z614">
        <v>0</v>
      </c>
      <c r="AA614">
        <v>29</v>
      </c>
      <c r="AB614">
        <v>2531</v>
      </c>
      <c r="AC614">
        <v>0</v>
      </c>
      <c r="AD614">
        <v>1</v>
      </c>
      <c r="AE614">
        <v>0</v>
      </c>
      <c r="AF614">
        <v>0</v>
      </c>
      <c r="AG614">
        <v>0</v>
      </c>
      <c r="AH614">
        <v>0</v>
      </c>
      <c r="AI614">
        <v>0</v>
      </c>
      <c r="AJ614">
        <v>1</v>
      </c>
      <c r="AK614">
        <v>0</v>
      </c>
      <c r="AL614">
        <v>0</v>
      </c>
      <c r="AM614" s="3">
        <f>SUM(tbl_Data[[#This Row],[Amt_Wines]:[Amt_GoldProds]])</f>
        <v>393</v>
      </c>
      <c r="AN614" s="3">
        <v>159</v>
      </c>
      <c r="AO614">
        <v>0</v>
      </c>
      <c r="AP614" t="str" cm="1">
        <f t="array" ref="AP614">_xlfn.IFS(tbl_Data[[#This Row],[marital_Divorced]]=1,"Divorced",tbl_Data[[#This Row],[marital_Married]]=1,"Married",tbl_Data[[#This Row],[marital_Single]]=1,"Single",tbl_Data[[#This Row],[marital_Together]]=1,"Together",tbl_Data[[#This Row],[marital_Widow]]=1,"Widowed")</f>
        <v>Married</v>
      </c>
      <c r="AQ614" s="3" t="str">
        <f>IF(tbl_Data[[#This Row],[Marital Status]]=tbl_Data[[#Headers],[Single]],tbl_Data[[#This Row],[Amt_Wines]],"")</f>
        <v/>
      </c>
      <c r="AR614" s="3" t="str">
        <f>IF(tbl_Data[[#This Row],[Marital Status]]=tbl_Data[[#Headers],[Together]],tbl_Data[[#This Row],[Amt_Wines]],"")</f>
        <v/>
      </c>
      <c r="AS614" s="3">
        <f>IF(tbl_Data[[#This Row],[Marital Status]]=tbl_Data[[#Headers],[Married]],tbl_Data[[#This Row],[Amt_Wines]],"")</f>
        <v>83</v>
      </c>
      <c r="AT614" s="3" t="str">
        <f>IF(tbl_Data[[#This Row],[Marital Status]]=tbl_Data[[#Headers],[Widow]],tbl_Data[[#This Row],[Amt_Wines]],"")</f>
        <v/>
      </c>
      <c r="AU614" s="3" t="str">
        <f>IF(tbl_Data[[#This Row],[Marital Status]]=tbl_Data[[#Headers],[Divorced]],tbl_Data[[#This Row],[Amt_Wines]],"")</f>
        <v/>
      </c>
    </row>
    <row r="615" spans="1:47" x14ac:dyDescent="0.45">
      <c r="A615" t="s">
        <v>1180</v>
      </c>
      <c r="B615" s="3">
        <v>59973</v>
      </c>
      <c r="C615">
        <v>0</v>
      </c>
      <c r="D615">
        <v>0</v>
      </c>
      <c r="E615">
        <f t="shared" si="9"/>
        <v>0</v>
      </c>
      <c r="F615">
        <v>47</v>
      </c>
      <c r="G615" s="3">
        <v>130</v>
      </c>
      <c r="H615" s="3">
        <v>30</v>
      </c>
      <c r="I615" s="3">
        <v>168</v>
      </c>
      <c r="J615" s="3">
        <v>20</v>
      </c>
      <c r="K615" s="3">
        <v>34</v>
      </c>
      <c r="L615" s="3">
        <v>0</v>
      </c>
      <c r="M615">
        <v>1</v>
      </c>
      <c r="N615">
        <v>3</v>
      </c>
      <c r="O615">
        <v>4</v>
      </c>
      <c r="P615">
        <v>7</v>
      </c>
      <c r="Q615">
        <v>1</v>
      </c>
      <c r="R615">
        <v>0</v>
      </c>
      <c r="S615">
        <v>0</v>
      </c>
      <c r="T615">
        <v>0</v>
      </c>
      <c r="U615">
        <v>0</v>
      </c>
      <c r="V615">
        <v>0</v>
      </c>
      <c r="W615">
        <v>0</v>
      </c>
      <c r="X615">
        <v>3</v>
      </c>
      <c r="Y615">
        <v>11</v>
      </c>
      <c r="Z615">
        <v>0</v>
      </c>
      <c r="AA615">
        <v>48</v>
      </c>
      <c r="AB615">
        <v>2450</v>
      </c>
      <c r="AC615">
        <v>0</v>
      </c>
      <c r="AD615">
        <v>1</v>
      </c>
      <c r="AE615">
        <v>0</v>
      </c>
      <c r="AF615">
        <v>0</v>
      </c>
      <c r="AG615">
        <v>0</v>
      </c>
      <c r="AH615">
        <v>0</v>
      </c>
      <c r="AI615">
        <v>0</v>
      </c>
      <c r="AJ615">
        <v>0</v>
      </c>
      <c r="AK615">
        <v>0</v>
      </c>
      <c r="AL615">
        <v>1</v>
      </c>
      <c r="AM615" s="3">
        <f>SUM(tbl_Data[[#This Row],[Amt_Wines]:[Amt_GoldProds]])</f>
        <v>382</v>
      </c>
      <c r="AN615" s="3">
        <v>382</v>
      </c>
      <c r="AO615">
        <v>0</v>
      </c>
      <c r="AP615" t="str" cm="1">
        <f t="array" ref="AP615">_xlfn.IFS(tbl_Data[[#This Row],[marital_Divorced]]=1,"Divorced",tbl_Data[[#This Row],[marital_Married]]=1,"Married",tbl_Data[[#This Row],[marital_Single]]=1,"Single",tbl_Data[[#This Row],[marital_Together]]=1,"Together",tbl_Data[[#This Row],[marital_Widow]]=1,"Widowed")</f>
        <v>Married</v>
      </c>
      <c r="AQ615" s="3" t="str">
        <f>IF(tbl_Data[[#This Row],[Marital Status]]=tbl_Data[[#Headers],[Single]],tbl_Data[[#This Row],[Amt_Wines]],"")</f>
        <v/>
      </c>
      <c r="AR615" s="3" t="str">
        <f>IF(tbl_Data[[#This Row],[Marital Status]]=tbl_Data[[#Headers],[Together]],tbl_Data[[#This Row],[Amt_Wines]],"")</f>
        <v/>
      </c>
      <c r="AS615" s="3">
        <f>IF(tbl_Data[[#This Row],[Marital Status]]=tbl_Data[[#Headers],[Married]],tbl_Data[[#This Row],[Amt_Wines]],"")</f>
        <v>130</v>
      </c>
      <c r="AT615" s="3" t="str">
        <f>IF(tbl_Data[[#This Row],[Marital Status]]=tbl_Data[[#Headers],[Widow]],tbl_Data[[#This Row],[Amt_Wines]],"")</f>
        <v/>
      </c>
      <c r="AU615" s="3" t="str">
        <f>IF(tbl_Data[[#This Row],[Marital Status]]=tbl_Data[[#Headers],[Divorced]],tbl_Data[[#This Row],[Amt_Wines]],"")</f>
        <v/>
      </c>
    </row>
    <row r="616" spans="1:47" x14ac:dyDescent="0.45">
      <c r="A616" t="s">
        <v>1181</v>
      </c>
      <c r="B616" s="3">
        <v>42081</v>
      </c>
      <c r="C616">
        <v>1</v>
      </c>
      <c r="D616">
        <v>0</v>
      </c>
      <c r="E616">
        <f t="shared" si="9"/>
        <v>1</v>
      </c>
      <c r="F616">
        <v>86</v>
      </c>
      <c r="G616" s="3">
        <v>175</v>
      </c>
      <c r="H616" s="3">
        <v>10</v>
      </c>
      <c r="I616" s="3">
        <v>110</v>
      </c>
      <c r="J616" s="3">
        <v>54</v>
      </c>
      <c r="K616" s="3">
        <v>6</v>
      </c>
      <c r="L616" s="3">
        <v>27</v>
      </c>
      <c r="M616">
        <v>2</v>
      </c>
      <c r="N616">
        <v>6</v>
      </c>
      <c r="O616">
        <v>3</v>
      </c>
      <c r="P616">
        <v>4</v>
      </c>
      <c r="Q616">
        <v>6</v>
      </c>
      <c r="R616">
        <v>1</v>
      </c>
      <c r="S616">
        <v>0</v>
      </c>
      <c r="T616">
        <v>0</v>
      </c>
      <c r="U616">
        <v>0</v>
      </c>
      <c r="V616">
        <v>0</v>
      </c>
      <c r="W616">
        <v>0</v>
      </c>
      <c r="X616">
        <v>3</v>
      </c>
      <c r="Y616">
        <v>11</v>
      </c>
      <c r="Z616">
        <v>0</v>
      </c>
      <c r="AA616">
        <v>38</v>
      </c>
      <c r="AB616">
        <v>2647</v>
      </c>
      <c r="AC616">
        <v>0</v>
      </c>
      <c r="AD616">
        <v>1</v>
      </c>
      <c r="AE616">
        <v>0</v>
      </c>
      <c r="AF616">
        <v>0</v>
      </c>
      <c r="AG616">
        <v>0</v>
      </c>
      <c r="AH616">
        <v>0</v>
      </c>
      <c r="AI616">
        <v>0</v>
      </c>
      <c r="AJ616">
        <v>1</v>
      </c>
      <c r="AK616">
        <v>0</v>
      </c>
      <c r="AL616">
        <v>0</v>
      </c>
      <c r="AM616" s="3">
        <f>SUM(tbl_Data[[#This Row],[Amt_Wines]:[Amt_GoldProds]])</f>
        <v>382</v>
      </c>
      <c r="AN616" s="3">
        <v>328</v>
      </c>
      <c r="AO616">
        <v>1</v>
      </c>
      <c r="AP616" t="str" cm="1">
        <f t="array" ref="AP616">_xlfn.IFS(tbl_Data[[#This Row],[marital_Divorced]]=1,"Divorced",tbl_Data[[#This Row],[marital_Married]]=1,"Married",tbl_Data[[#This Row],[marital_Single]]=1,"Single",tbl_Data[[#This Row],[marital_Together]]=1,"Together",tbl_Data[[#This Row],[marital_Widow]]=1,"Widowed")</f>
        <v>Married</v>
      </c>
      <c r="AQ616" s="3" t="str">
        <f>IF(tbl_Data[[#This Row],[Marital Status]]=tbl_Data[[#Headers],[Single]],tbl_Data[[#This Row],[Amt_Wines]],"")</f>
        <v/>
      </c>
      <c r="AR616" s="3" t="str">
        <f>IF(tbl_Data[[#This Row],[Marital Status]]=tbl_Data[[#Headers],[Together]],tbl_Data[[#This Row],[Amt_Wines]],"")</f>
        <v/>
      </c>
      <c r="AS616" s="3">
        <f>IF(tbl_Data[[#This Row],[Marital Status]]=tbl_Data[[#Headers],[Married]],tbl_Data[[#This Row],[Amt_Wines]],"")</f>
        <v>175</v>
      </c>
      <c r="AT616" s="3" t="str">
        <f>IF(tbl_Data[[#This Row],[Marital Status]]=tbl_Data[[#Headers],[Widow]],tbl_Data[[#This Row],[Amt_Wines]],"")</f>
        <v/>
      </c>
      <c r="AU616" s="3" t="str">
        <f>IF(tbl_Data[[#This Row],[Marital Status]]=tbl_Data[[#Headers],[Divorced]],tbl_Data[[#This Row],[Amt_Wines]],"")</f>
        <v/>
      </c>
    </row>
    <row r="617" spans="1:47" x14ac:dyDescent="0.45">
      <c r="A617" t="s">
        <v>1185</v>
      </c>
      <c r="B617" s="3">
        <v>45837</v>
      </c>
      <c r="C617">
        <v>1</v>
      </c>
      <c r="D617">
        <v>1</v>
      </c>
      <c r="E617">
        <f t="shared" si="9"/>
        <v>2</v>
      </c>
      <c r="F617">
        <v>88</v>
      </c>
      <c r="G617" s="3">
        <v>215</v>
      </c>
      <c r="H617" s="3">
        <v>13</v>
      </c>
      <c r="I617" s="3">
        <v>87</v>
      </c>
      <c r="J617" s="3">
        <v>17</v>
      </c>
      <c r="K617" s="3">
        <v>17</v>
      </c>
      <c r="L617" s="3">
        <v>24</v>
      </c>
      <c r="M617">
        <v>5</v>
      </c>
      <c r="N617">
        <v>6</v>
      </c>
      <c r="O617">
        <v>2</v>
      </c>
      <c r="P617">
        <v>5</v>
      </c>
      <c r="Q617">
        <v>7</v>
      </c>
      <c r="R617">
        <v>0</v>
      </c>
      <c r="S617">
        <v>0</v>
      </c>
      <c r="T617">
        <v>0</v>
      </c>
      <c r="U617">
        <v>0</v>
      </c>
      <c r="V617">
        <v>0</v>
      </c>
      <c r="W617">
        <v>0</v>
      </c>
      <c r="X617">
        <v>3</v>
      </c>
      <c r="Y617">
        <v>11</v>
      </c>
      <c r="Z617">
        <v>0</v>
      </c>
      <c r="AA617">
        <v>46</v>
      </c>
      <c r="AB617">
        <v>2497</v>
      </c>
      <c r="AC617">
        <v>0</v>
      </c>
      <c r="AD617">
        <v>1</v>
      </c>
      <c r="AE617">
        <v>0</v>
      </c>
      <c r="AF617">
        <v>0</v>
      </c>
      <c r="AG617">
        <v>0</v>
      </c>
      <c r="AH617">
        <v>0</v>
      </c>
      <c r="AI617">
        <v>0</v>
      </c>
      <c r="AJ617">
        <v>1</v>
      </c>
      <c r="AK617">
        <v>0</v>
      </c>
      <c r="AL617">
        <v>0</v>
      </c>
      <c r="AM617" s="3">
        <f>SUM(tbl_Data[[#This Row],[Amt_Wines]:[Amt_GoldProds]])</f>
        <v>373</v>
      </c>
      <c r="AN617" s="3">
        <v>325</v>
      </c>
      <c r="AO617">
        <v>0</v>
      </c>
      <c r="AP617" t="str" cm="1">
        <f t="array" ref="AP617">_xlfn.IFS(tbl_Data[[#This Row],[marital_Divorced]]=1,"Divorced",tbl_Data[[#This Row],[marital_Married]]=1,"Married",tbl_Data[[#This Row],[marital_Single]]=1,"Single",tbl_Data[[#This Row],[marital_Together]]=1,"Together",tbl_Data[[#This Row],[marital_Widow]]=1,"Widowed")</f>
        <v>Married</v>
      </c>
      <c r="AQ617" s="3" t="str">
        <f>IF(tbl_Data[[#This Row],[Marital Status]]=tbl_Data[[#Headers],[Single]],tbl_Data[[#This Row],[Amt_Wines]],"")</f>
        <v/>
      </c>
      <c r="AR617" s="3" t="str">
        <f>IF(tbl_Data[[#This Row],[Marital Status]]=tbl_Data[[#Headers],[Together]],tbl_Data[[#This Row],[Amt_Wines]],"")</f>
        <v/>
      </c>
      <c r="AS617" s="3">
        <f>IF(tbl_Data[[#This Row],[Marital Status]]=tbl_Data[[#Headers],[Married]],tbl_Data[[#This Row],[Amt_Wines]],"")</f>
        <v>215</v>
      </c>
      <c r="AT617" s="3" t="str">
        <f>IF(tbl_Data[[#This Row],[Marital Status]]=tbl_Data[[#Headers],[Widow]],tbl_Data[[#This Row],[Amt_Wines]],"")</f>
        <v/>
      </c>
      <c r="AU617" s="3" t="str">
        <f>IF(tbl_Data[[#This Row],[Marital Status]]=tbl_Data[[#Headers],[Divorced]],tbl_Data[[#This Row],[Amt_Wines]],"")</f>
        <v/>
      </c>
    </row>
    <row r="618" spans="1:47" x14ac:dyDescent="0.45">
      <c r="A618" t="s">
        <v>1191</v>
      </c>
      <c r="B618" s="3">
        <v>44989</v>
      </c>
      <c r="C618">
        <v>0</v>
      </c>
      <c r="D618">
        <v>1</v>
      </c>
      <c r="E618">
        <f t="shared" si="9"/>
        <v>1</v>
      </c>
      <c r="F618">
        <v>26</v>
      </c>
      <c r="G618" s="3">
        <v>98</v>
      </c>
      <c r="H618" s="3">
        <v>0</v>
      </c>
      <c r="I618" s="3">
        <v>106</v>
      </c>
      <c r="J618" s="3">
        <v>49</v>
      </c>
      <c r="K618" s="3">
        <v>10</v>
      </c>
      <c r="L618" s="3">
        <v>106</v>
      </c>
      <c r="M618">
        <v>5</v>
      </c>
      <c r="N618">
        <v>5</v>
      </c>
      <c r="O618">
        <v>1</v>
      </c>
      <c r="P618">
        <v>5</v>
      </c>
      <c r="Q618">
        <v>6</v>
      </c>
      <c r="R618">
        <v>0</v>
      </c>
      <c r="S618">
        <v>0</v>
      </c>
      <c r="T618">
        <v>0</v>
      </c>
      <c r="U618">
        <v>0</v>
      </c>
      <c r="V618">
        <v>0</v>
      </c>
      <c r="W618">
        <v>0</v>
      </c>
      <c r="X618">
        <v>3</v>
      </c>
      <c r="Y618">
        <v>11</v>
      </c>
      <c r="Z618">
        <v>0</v>
      </c>
      <c r="AA618">
        <v>46</v>
      </c>
      <c r="AB618">
        <v>2814</v>
      </c>
      <c r="AC618">
        <v>0</v>
      </c>
      <c r="AD618">
        <v>1</v>
      </c>
      <c r="AE618">
        <v>0</v>
      </c>
      <c r="AF618">
        <v>0</v>
      </c>
      <c r="AG618">
        <v>0</v>
      </c>
      <c r="AH618">
        <v>0</v>
      </c>
      <c r="AI618">
        <v>0</v>
      </c>
      <c r="AJ618">
        <v>1</v>
      </c>
      <c r="AK618">
        <v>0</v>
      </c>
      <c r="AL618">
        <v>0</v>
      </c>
      <c r="AM618" s="3">
        <f>SUM(tbl_Data[[#This Row],[Amt_Wines]:[Amt_GoldProds]])</f>
        <v>369</v>
      </c>
      <c r="AN618" s="3">
        <v>157</v>
      </c>
      <c r="AO618">
        <v>0</v>
      </c>
      <c r="AP618" t="str" cm="1">
        <f t="array" ref="AP618">_xlfn.IFS(tbl_Data[[#This Row],[marital_Divorced]]=1,"Divorced",tbl_Data[[#This Row],[marital_Married]]=1,"Married",tbl_Data[[#This Row],[marital_Single]]=1,"Single",tbl_Data[[#This Row],[marital_Together]]=1,"Together",tbl_Data[[#This Row],[marital_Widow]]=1,"Widowed")</f>
        <v>Married</v>
      </c>
      <c r="AQ618" s="3" t="str">
        <f>IF(tbl_Data[[#This Row],[Marital Status]]=tbl_Data[[#Headers],[Single]],tbl_Data[[#This Row],[Amt_Wines]],"")</f>
        <v/>
      </c>
      <c r="AR618" s="3" t="str">
        <f>IF(tbl_Data[[#This Row],[Marital Status]]=tbl_Data[[#Headers],[Together]],tbl_Data[[#This Row],[Amt_Wines]],"")</f>
        <v/>
      </c>
      <c r="AS618" s="3">
        <f>IF(tbl_Data[[#This Row],[Marital Status]]=tbl_Data[[#Headers],[Married]],tbl_Data[[#This Row],[Amt_Wines]],"")</f>
        <v>98</v>
      </c>
      <c r="AT618" s="3" t="str">
        <f>IF(tbl_Data[[#This Row],[Marital Status]]=tbl_Data[[#Headers],[Widow]],tbl_Data[[#This Row],[Amt_Wines]],"")</f>
        <v/>
      </c>
      <c r="AU618" s="3" t="str">
        <f>IF(tbl_Data[[#This Row],[Marital Status]]=tbl_Data[[#Headers],[Divorced]],tbl_Data[[#This Row],[Amt_Wines]],"")</f>
        <v/>
      </c>
    </row>
    <row r="619" spans="1:47" x14ac:dyDescent="0.45">
      <c r="A619" t="s">
        <v>1194</v>
      </c>
      <c r="B619" s="3">
        <v>54210</v>
      </c>
      <c r="C619">
        <v>0</v>
      </c>
      <c r="D619">
        <v>1</v>
      </c>
      <c r="E619">
        <f t="shared" si="9"/>
        <v>1</v>
      </c>
      <c r="F619">
        <v>18</v>
      </c>
      <c r="G619" s="3">
        <v>70</v>
      </c>
      <c r="H619" s="3">
        <v>54</v>
      </c>
      <c r="I619" s="3">
        <v>109</v>
      </c>
      <c r="J619" s="3">
        <v>80</v>
      </c>
      <c r="K619" s="3">
        <v>9</v>
      </c>
      <c r="L619" s="3">
        <v>45</v>
      </c>
      <c r="M619">
        <v>2</v>
      </c>
      <c r="N619">
        <v>4</v>
      </c>
      <c r="O619">
        <v>1</v>
      </c>
      <c r="P619">
        <v>7</v>
      </c>
      <c r="Q619">
        <v>5</v>
      </c>
      <c r="R619">
        <v>0</v>
      </c>
      <c r="S619">
        <v>0</v>
      </c>
      <c r="T619">
        <v>0</v>
      </c>
      <c r="U619">
        <v>0</v>
      </c>
      <c r="V619">
        <v>0</v>
      </c>
      <c r="W619">
        <v>0</v>
      </c>
      <c r="X619">
        <v>3</v>
      </c>
      <c r="Y619">
        <v>11</v>
      </c>
      <c r="Z619">
        <v>0</v>
      </c>
      <c r="AA619">
        <v>41</v>
      </c>
      <c r="AB619">
        <v>2564</v>
      </c>
      <c r="AC619">
        <v>0</v>
      </c>
      <c r="AD619">
        <v>1</v>
      </c>
      <c r="AE619">
        <v>0</v>
      </c>
      <c r="AF619">
        <v>0</v>
      </c>
      <c r="AG619">
        <v>0</v>
      </c>
      <c r="AH619">
        <v>1</v>
      </c>
      <c r="AI619">
        <v>0</v>
      </c>
      <c r="AJ619">
        <v>0</v>
      </c>
      <c r="AK619">
        <v>0</v>
      </c>
      <c r="AL619">
        <v>0</v>
      </c>
      <c r="AM619" s="3">
        <f>SUM(tbl_Data[[#This Row],[Amt_Wines]:[Amt_GoldProds]])</f>
        <v>367</v>
      </c>
      <c r="AN619" s="3">
        <v>277</v>
      </c>
      <c r="AO619">
        <v>0</v>
      </c>
      <c r="AP619" t="str" cm="1">
        <f t="array" ref="AP619">_xlfn.IFS(tbl_Data[[#This Row],[marital_Divorced]]=1,"Divorced",tbl_Data[[#This Row],[marital_Married]]=1,"Married",tbl_Data[[#This Row],[marital_Single]]=1,"Single",tbl_Data[[#This Row],[marital_Together]]=1,"Together",tbl_Data[[#This Row],[marital_Widow]]=1,"Widowed")</f>
        <v>Married</v>
      </c>
      <c r="AQ619" s="3" t="str">
        <f>IF(tbl_Data[[#This Row],[Marital Status]]=tbl_Data[[#Headers],[Single]],tbl_Data[[#This Row],[Amt_Wines]],"")</f>
        <v/>
      </c>
      <c r="AR619" s="3" t="str">
        <f>IF(tbl_Data[[#This Row],[Marital Status]]=tbl_Data[[#Headers],[Together]],tbl_Data[[#This Row],[Amt_Wines]],"")</f>
        <v/>
      </c>
      <c r="AS619" s="3">
        <f>IF(tbl_Data[[#This Row],[Marital Status]]=tbl_Data[[#Headers],[Married]],tbl_Data[[#This Row],[Amt_Wines]],"")</f>
        <v>70</v>
      </c>
      <c r="AT619" s="3" t="str">
        <f>IF(tbl_Data[[#This Row],[Marital Status]]=tbl_Data[[#Headers],[Widow]],tbl_Data[[#This Row],[Amt_Wines]],"")</f>
        <v/>
      </c>
      <c r="AU619" s="3" t="str">
        <f>IF(tbl_Data[[#This Row],[Marital Status]]=tbl_Data[[#Headers],[Divorced]],tbl_Data[[#This Row],[Amt_Wines]],"")</f>
        <v/>
      </c>
    </row>
    <row r="620" spans="1:47" x14ac:dyDescent="0.45">
      <c r="A620" t="s">
        <v>1197</v>
      </c>
      <c r="B620" s="3">
        <v>46149</v>
      </c>
      <c r="C620">
        <v>0</v>
      </c>
      <c r="D620">
        <v>1</v>
      </c>
      <c r="E620">
        <f t="shared" si="9"/>
        <v>1</v>
      </c>
      <c r="F620">
        <v>36</v>
      </c>
      <c r="G620" s="3">
        <v>254</v>
      </c>
      <c r="H620" s="3">
        <v>6</v>
      </c>
      <c r="I620" s="3">
        <v>71</v>
      </c>
      <c r="J620" s="3">
        <v>4</v>
      </c>
      <c r="K620" s="3">
        <v>0</v>
      </c>
      <c r="L620" s="3">
        <v>27</v>
      </c>
      <c r="M620">
        <v>5</v>
      </c>
      <c r="N620">
        <v>5</v>
      </c>
      <c r="O620">
        <v>1</v>
      </c>
      <c r="P620">
        <v>7</v>
      </c>
      <c r="Q620">
        <v>5</v>
      </c>
      <c r="R620">
        <v>0</v>
      </c>
      <c r="S620">
        <v>0</v>
      </c>
      <c r="T620">
        <v>0</v>
      </c>
      <c r="U620">
        <v>0</v>
      </c>
      <c r="V620">
        <v>0</v>
      </c>
      <c r="W620">
        <v>0</v>
      </c>
      <c r="X620">
        <v>3</v>
      </c>
      <c r="Y620">
        <v>11</v>
      </c>
      <c r="Z620">
        <v>0</v>
      </c>
      <c r="AA620">
        <v>45</v>
      </c>
      <c r="AB620">
        <v>2371</v>
      </c>
      <c r="AC620">
        <v>0</v>
      </c>
      <c r="AD620">
        <v>1</v>
      </c>
      <c r="AE620">
        <v>0</v>
      </c>
      <c r="AF620">
        <v>0</v>
      </c>
      <c r="AG620">
        <v>0</v>
      </c>
      <c r="AH620">
        <v>0</v>
      </c>
      <c r="AI620">
        <v>0</v>
      </c>
      <c r="AJ620">
        <v>1</v>
      </c>
      <c r="AK620">
        <v>0</v>
      </c>
      <c r="AL620">
        <v>0</v>
      </c>
      <c r="AM620" s="3">
        <f>SUM(tbl_Data[[#This Row],[Amt_Wines]:[Amt_GoldProds]])</f>
        <v>362</v>
      </c>
      <c r="AN620" s="3">
        <v>308</v>
      </c>
      <c r="AO620">
        <v>0</v>
      </c>
      <c r="AP620" t="str" cm="1">
        <f t="array" ref="AP620">_xlfn.IFS(tbl_Data[[#This Row],[marital_Divorced]]=1,"Divorced",tbl_Data[[#This Row],[marital_Married]]=1,"Married",tbl_Data[[#This Row],[marital_Single]]=1,"Single",tbl_Data[[#This Row],[marital_Together]]=1,"Together",tbl_Data[[#This Row],[marital_Widow]]=1,"Widowed")</f>
        <v>Married</v>
      </c>
      <c r="AQ620" s="3" t="str">
        <f>IF(tbl_Data[[#This Row],[Marital Status]]=tbl_Data[[#Headers],[Single]],tbl_Data[[#This Row],[Amt_Wines]],"")</f>
        <v/>
      </c>
      <c r="AR620" s="3" t="str">
        <f>IF(tbl_Data[[#This Row],[Marital Status]]=tbl_Data[[#Headers],[Together]],tbl_Data[[#This Row],[Amt_Wines]],"")</f>
        <v/>
      </c>
      <c r="AS620" s="3">
        <f>IF(tbl_Data[[#This Row],[Marital Status]]=tbl_Data[[#Headers],[Married]],tbl_Data[[#This Row],[Amt_Wines]],"")</f>
        <v>254</v>
      </c>
      <c r="AT620" s="3" t="str">
        <f>IF(tbl_Data[[#This Row],[Marital Status]]=tbl_Data[[#Headers],[Widow]],tbl_Data[[#This Row],[Amt_Wines]],"")</f>
        <v/>
      </c>
      <c r="AU620" s="3" t="str">
        <f>IF(tbl_Data[[#This Row],[Marital Status]]=tbl_Data[[#Headers],[Divorced]],tbl_Data[[#This Row],[Amt_Wines]],"")</f>
        <v/>
      </c>
    </row>
    <row r="621" spans="1:47" x14ac:dyDescent="0.45">
      <c r="A621" t="s">
        <v>1199</v>
      </c>
      <c r="B621" s="3">
        <v>4428</v>
      </c>
      <c r="C621">
        <v>0</v>
      </c>
      <c r="D621">
        <v>1</v>
      </c>
      <c r="E621">
        <f t="shared" si="9"/>
        <v>1</v>
      </c>
      <c r="F621">
        <v>0</v>
      </c>
      <c r="G621" s="3">
        <v>16</v>
      </c>
      <c r="H621" s="3">
        <v>4</v>
      </c>
      <c r="I621" s="3">
        <v>12</v>
      </c>
      <c r="J621" s="3">
        <v>2</v>
      </c>
      <c r="K621" s="3">
        <v>4</v>
      </c>
      <c r="L621" s="3">
        <v>321</v>
      </c>
      <c r="M621">
        <v>0</v>
      </c>
      <c r="N621">
        <v>25</v>
      </c>
      <c r="O621">
        <v>0</v>
      </c>
      <c r="P621">
        <v>0</v>
      </c>
      <c r="Q621">
        <v>1</v>
      </c>
      <c r="R621">
        <v>0</v>
      </c>
      <c r="S621">
        <v>0</v>
      </c>
      <c r="T621">
        <v>0</v>
      </c>
      <c r="U621">
        <v>0</v>
      </c>
      <c r="V621">
        <v>0</v>
      </c>
      <c r="W621">
        <v>0</v>
      </c>
      <c r="X621">
        <v>3</v>
      </c>
      <c r="Y621">
        <v>11</v>
      </c>
      <c r="Z621">
        <v>0</v>
      </c>
      <c r="AA621">
        <v>51</v>
      </c>
      <c r="AB621">
        <v>2426</v>
      </c>
      <c r="AC621">
        <v>0</v>
      </c>
      <c r="AD621">
        <v>1</v>
      </c>
      <c r="AE621">
        <v>0</v>
      </c>
      <c r="AF621">
        <v>0</v>
      </c>
      <c r="AG621">
        <v>0</v>
      </c>
      <c r="AH621">
        <v>0</v>
      </c>
      <c r="AI621">
        <v>0</v>
      </c>
      <c r="AJ621">
        <v>1</v>
      </c>
      <c r="AK621">
        <v>0</v>
      </c>
      <c r="AL621">
        <v>0</v>
      </c>
      <c r="AM621" s="3">
        <f>SUM(tbl_Data[[#This Row],[Amt_Wines]:[Amt_GoldProds]])</f>
        <v>359</v>
      </c>
      <c r="AN621" s="3">
        <v>-283</v>
      </c>
      <c r="AO621">
        <v>0</v>
      </c>
      <c r="AP621" t="str" cm="1">
        <f t="array" ref="AP621">_xlfn.IFS(tbl_Data[[#This Row],[marital_Divorced]]=1,"Divorced",tbl_Data[[#This Row],[marital_Married]]=1,"Married",tbl_Data[[#This Row],[marital_Single]]=1,"Single",tbl_Data[[#This Row],[marital_Together]]=1,"Together",tbl_Data[[#This Row],[marital_Widow]]=1,"Widowed")</f>
        <v>Married</v>
      </c>
      <c r="AQ621" s="3" t="str">
        <f>IF(tbl_Data[[#This Row],[Marital Status]]=tbl_Data[[#Headers],[Single]],tbl_Data[[#This Row],[Amt_Wines]],"")</f>
        <v/>
      </c>
      <c r="AR621" s="3" t="str">
        <f>IF(tbl_Data[[#This Row],[Marital Status]]=tbl_Data[[#Headers],[Together]],tbl_Data[[#This Row],[Amt_Wines]],"")</f>
        <v/>
      </c>
      <c r="AS621" s="3">
        <f>IF(tbl_Data[[#This Row],[Marital Status]]=tbl_Data[[#Headers],[Married]],tbl_Data[[#This Row],[Amt_Wines]],"")</f>
        <v>16</v>
      </c>
      <c r="AT621" s="3" t="str">
        <f>IF(tbl_Data[[#This Row],[Marital Status]]=tbl_Data[[#Headers],[Widow]],tbl_Data[[#This Row],[Amt_Wines]],"")</f>
        <v/>
      </c>
      <c r="AU621" s="3" t="str">
        <f>IF(tbl_Data[[#This Row],[Marital Status]]=tbl_Data[[#Headers],[Divorced]],tbl_Data[[#This Row],[Amt_Wines]],"")</f>
        <v/>
      </c>
    </row>
    <row r="622" spans="1:47" x14ac:dyDescent="0.45">
      <c r="A622" t="s">
        <v>1200</v>
      </c>
      <c r="B622" s="3">
        <v>54984</v>
      </c>
      <c r="C622">
        <v>0</v>
      </c>
      <c r="D622">
        <v>1</v>
      </c>
      <c r="E622">
        <f t="shared" si="9"/>
        <v>1</v>
      </c>
      <c r="F622">
        <v>51</v>
      </c>
      <c r="G622" s="3">
        <v>173</v>
      </c>
      <c r="H622" s="3">
        <v>13</v>
      </c>
      <c r="I622" s="3">
        <v>131</v>
      </c>
      <c r="J622" s="3">
        <v>32</v>
      </c>
      <c r="K622" s="3">
        <v>3</v>
      </c>
      <c r="L622" s="3">
        <v>6</v>
      </c>
      <c r="M622">
        <v>4</v>
      </c>
      <c r="N622">
        <v>6</v>
      </c>
      <c r="O622">
        <v>1</v>
      </c>
      <c r="P622">
        <v>6</v>
      </c>
      <c r="Q622">
        <v>7</v>
      </c>
      <c r="R622">
        <v>0</v>
      </c>
      <c r="S622">
        <v>0</v>
      </c>
      <c r="T622">
        <v>0</v>
      </c>
      <c r="U622">
        <v>1</v>
      </c>
      <c r="V622">
        <v>0</v>
      </c>
      <c r="W622">
        <v>0</v>
      </c>
      <c r="X622">
        <v>3</v>
      </c>
      <c r="Y622">
        <v>11</v>
      </c>
      <c r="Z622">
        <v>0</v>
      </c>
      <c r="AA622">
        <v>61</v>
      </c>
      <c r="AB622">
        <v>2195</v>
      </c>
      <c r="AC622">
        <v>0</v>
      </c>
      <c r="AD622">
        <v>1</v>
      </c>
      <c r="AE622">
        <v>0</v>
      </c>
      <c r="AF622">
        <v>0</v>
      </c>
      <c r="AG622">
        <v>0</v>
      </c>
      <c r="AH622">
        <v>0</v>
      </c>
      <c r="AI622">
        <v>0</v>
      </c>
      <c r="AJ622">
        <v>1</v>
      </c>
      <c r="AK622">
        <v>0</v>
      </c>
      <c r="AL622">
        <v>0</v>
      </c>
      <c r="AM622" s="3">
        <f>SUM(tbl_Data[[#This Row],[Amt_Wines]:[Amt_GoldProds]])</f>
        <v>358</v>
      </c>
      <c r="AN622" s="3">
        <v>346</v>
      </c>
      <c r="AO622">
        <v>1</v>
      </c>
      <c r="AP622" t="str" cm="1">
        <f t="array" ref="AP622">_xlfn.IFS(tbl_Data[[#This Row],[marital_Divorced]]=1,"Divorced",tbl_Data[[#This Row],[marital_Married]]=1,"Married",tbl_Data[[#This Row],[marital_Single]]=1,"Single",tbl_Data[[#This Row],[marital_Together]]=1,"Together",tbl_Data[[#This Row],[marital_Widow]]=1,"Widowed")</f>
        <v>Married</v>
      </c>
      <c r="AQ622" s="3" t="str">
        <f>IF(tbl_Data[[#This Row],[Marital Status]]=tbl_Data[[#Headers],[Single]],tbl_Data[[#This Row],[Amt_Wines]],"")</f>
        <v/>
      </c>
      <c r="AR622" s="3" t="str">
        <f>IF(tbl_Data[[#This Row],[Marital Status]]=tbl_Data[[#Headers],[Together]],tbl_Data[[#This Row],[Amt_Wines]],"")</f>
        <v/>
      </c>
      <c r="AS622" s="3">
        <f>IF(tbl_Data[[#This Row],[Marital Status]]=tbl_Data[[#Headers],[Married]],tbl_Data[[#This Row],[Amt_Wines]],"")</f>
        <v>173</v>
      </c>
      <c r="AT622" s="3" t="str">
        <f>IF(tbl_Data[[#This Row],[Marital Status]]=tbl_Data[[#Headers],[Widow]],tbl_Data[[#This Row],[Amt_Wines]],"")</f>
        <v/>
      </c>
      <c r="AU622" s="3" t="str">
        <f>IF(tbl_Data[[#This Row],[Marital Status]]=tbl_Data[[#Headers],[Divorced]],tbl_Data[[#This Row],[Amt_Wines]],"")</f>
        <v/>
      </c>
    </row>
    <row r="623" spans="1:47" x14ac:dyDescent="0.45">
      <c r="A623" t="s">
        <v>1201</v>
      </c>
      <c r="B623" s="3">
        <v>42691</v>
      </c>
      <c r="C623">
        <v>0</v>
      </c>
      <c r="D623">
        <v>0</v>
      </c>
      <c r="E623">
        <f t="shared" si="9"/>
        <v>0</v>
      </c>
      <c r="F623">
        <v>48</v>
      </c>
      <c r="G623" s="3">
        <v>179</v>
      </c>
      <c r="H623" s="3">
        <v>2</v>
      </c>
      <c r="I623" s="3">
        <v>64</v>
      </c>
      <c r="J623" s="3">
        <v>38</v>
      </c>
      <c r="K623" s="3">
        <v>17</v>
      </c>
      <c r="L623" s="3">
        <v>58</v>
      </c>
      <c r="M623">
        <v>1</v>
      </c>
      <c r="N623">
        <v>5</v>
      </c>
      <c r="O623">
        <v>1</v>
      </c>
      <c r="P623">
        <v>6</v>
      </c>
      <c r="Q623">
        <v>5</v>
      </c>
      <c r="R623">
        <v>0</v>
      </c>
      <c r="S623">
        <v>0</v>
      </c>
      <c r="T623">
        <v>0</v>
      </c>
      <c r="U623">
        <v>0</v>
      </c>
      <c r="V623">
        <v>0</v>
      </c>
      <c r="W623">
        <v>0</v>
      </c>
      <c r="X623">
        <v>3</v>
      </c>
      <c r="Y623">
        <v>11</v>
      </c>
      <c r="Z623">
        <v>0</v>
      </c>
      <c r="AA623">
        <v>29</v>
      </c>
      <c r="AB623">
        <v>2476</v>
      </c>
      <c r="AC623">
        <v>0</v>
      </c>
      <c r="AD623">
        <v>1</v>
      </c>
      <c r="AE623">
        <v>0</v>
      </c>
      <c r="AF623">
        <v>0</v>
      </c>
      <c r="AG623">
        <v>0</v>
      </c>
      <c r="AH623">
        <v>0</v>
      </c>
      <c r="AI623">
        <v>0</v>
      </c>
      <c r="AJ623">
        <v>1</v>
      </c>
      <c r="AK623">
        <v>0</v>
      </c>
      <c r="AL623">
        <v>0</v>
      </c>
      <c r="AM623" s="3">
        <f>SUM(tbl_Data[[#This Row],[Amt_Wines]:[Amt_GoldProds]])</f>
        <v>358</v>
      </c>
      <c r="AN623" s="3">
        <v>242</v>
      </c>
      <c r="AO623">
        <v>0</v>
      </c>
      <c r="AP623" t="str" cm="1">
        <f t="array" ref="AP623">_xlfn.IFS(tbl_Data[[#This Row],[marital_Divorced]]=1,"Divorced",tbl_Data[[#This Row],[marital_Married]]=1,"Married",tbl_Data[[#This Row],[marital_Single]]=1,"Single",tbl_Data[[#This Row],[marital_Together]]=1,"Together",tbl_Data[[#This Row],[marital_Widow]]=1,"Widowed")</f>
        <v>Married</v>
      </c>
      <c r="AQ623" s="3" t="str">
        <f>IF(tbl_Data[[#This Row],[Marital Status]]=tbl_Data[[#Headers],[Single]],tbl_Data[[#This Row],[Amt_Wines]],"")</f>
        <v/>
      </c>
      <c r="AR623" s="3" t="str">
        <f>IF(tbl_Data[[#This Row],[Marital Status]]=tbl_Data[[#Headers],[Together]],tbl_Data[[#This Row],[Amt_Wines]],"")</f>
        <v/>
      </c>
      <c r="AS623" s="3">
        <f>IF(tbl_Data[[#This Row],[Marital Status]]=tbl_Data[[#Headers],[Married]],tbl_Data[[#This Row],[Amt_Wines]],"")</f>
        <v>179</v>
      </c>
      <c r="AT623" s="3" t="str">
        <f>IF(tbl_Data[[#This Row],[Marital Status]]=tbl_Data[[#Headers],[Widow]],tbl_Data[[#This Row],[Amt_Wines]],"")</f>
        <v/>
      </c>
      <c r="AU623" s="3" t="str">
        <f>IF(tbl_Data[[#This Row],[Marital Status]]=tbl_Data[[#Headers],[Divorced]],tbl_Data[[#This Row],[Amt_Wines]],"")</f>
        <v/>
      </c>
    </row>
    <row r="624" spans="1:47" x14ac:dyDescent="0.45">
      <c r="A624" t="s">
        <v>1202</v>
      </c>
      <c r="B624" s="3">
        <v>36715</v>
      </c>
      <c r="C624">
        <v>1</v>
      </c>
      <c r="D624">
        <v>0</v>
      </c>
      <c r="E624">
        <f t="shared" si="9"/>
        <v>1</v>
      </c>
      <c r="F624">
        <v>16</v>
      </c>
      <c r="G624" s="3">
        <v>172</v>
      </c>
      <c r="H624" s="3">
        <v>10</v>
      </c>
      <c r="I624" s="3">
        <v>125</v>
      </c>
      <c r="J624" s="3">
        <v>21</v>
      </c>
      <c r="K624" s="3">
        <v>13</v>
      </c>
      <c r="L624" s="3">
        <v>16</v>
      </c>
      <c r="M624">
        <v>6</v>
      </c>
      <c r="N624">
        <v>7</v>
      </c>
      <c r="O624">
        <v>2</v>
      </c>
      <c r="P624">
        <v>4</v>
      </c>
      <c r="Q624">
        <v>9</v>
      </c>
      <c r="R624">
        <v>0</v>
      </c>
      <c r="S624">
        <v>0</v>
      </c>
      <c r="T624">
        <v>0</v>
      </c>
      <c r="U624">
        <v>0</v>
      </c>
      <c r="V624">
        <v>0</v>
      </c>
      <c r="W624">
        <v>0</v>
      </c>
      <c r="X624">
        <v>3</v>
      </c>
      <c r="Y624">
        <v>11</v>
      </c>
      <c r="Z624">
        <v>1</v>
      </c>
      <c r="AA624">
        <v>49</v>
      </c>
      <c r="AB624">
        <v>2748</v>
      </c>
      <c r="AC624">
        <v>0</v>
      </c>
      <c r="AD624">
        <v>1</v>
      </c>
      <c r="AE624">
        <v>0</v>
      </c>
      <c r="AF624">
        <v>0</v>
      </c>
      <c r="AG624">
        <v>0</v>
      </c>
      <c r="AH624">
        <v>0</v>
      </c>
      <c r="AI624">
        <v>0</v>
      </c>
      <c r="AJ624">
        <v>1</v>
      </c>
      <c r="AK624">
        <v>0</v>
      </c>
      <c r="AL624">
        <v>0</v>
      </c>
      <c r="AM624" s="3">
        <f>SUM(tbl_Data[[#This Row],[Amt_Wines]:[Amt_GoldProds]])</f>
        <v>357</v>
      </c>
      <c r="AN624" s="3">
        <v>325</v>
      </c>
      <c r="AO624">
        <v>0</v>
      </c>
      <c r="AP624" t="str" cm="1">
        <f t="array" ref="AP624">_xlfn.IFS(tbl_Data[[#This Row],[marital_Divorced]]=1,"Divorced",tbl_Data[[#This Row],[marital_Married]]=1,"Married",tbl_Data[[#This Row],[marital_Single]]=1,"Single",tbl_Data[[#This Row],[marital_Together]]=1,"Together",tbl_Data[[#This Row],[marital_Widow]]=1,"Widowed")</f>
        <v>Married</v>
      </c>
      <c r="AQ624" s="3" t="str">
        <f>IF(tbl_Data[[#This Row],[Marital Status]]=tbl_Data[[#Headers],[Single]],tbl_Data[[#This Row],[Amt_Wines]],"")</f>
        <v/>
      </c>
      <c r="AR624" s="3" t="str">
        <f>IF(tbl_Data[[#This Row],[Marital Status]]=tbl_Data[[#Headers],[Together]],tbl_Data[[#This Row],[Amt_Wines]],"")</f>
        <v/>
      </c>
      <c r="AS624" s="3">
        <f>IF(tbl_Data[[#This Row],[Marital Status]]=tbl_Data[[#Headers],[Married]],tbl_Data[[#This Row],[Amt_Wines]],"")</f>
        <v>172</v>
      </c>
      <c r="AT624" s="3" t="str">
        <f>IF(tbl_Data[[#This Row],[Marital Status]]=tbl_Data[[#Headers],[Widow]],tbl_Data[[#This Row],[Amt_Wines]],"")</f>
        <v/>
      </c>
      <c r="AU624" s="3" t="str">
        <f>IF(tbl_Data[[#This Row],[Marital Status]]=tbl_Data[[#Headers],[Divorced]],tbl_Data[[#This Row],[Amt_Wines]],"")</f>
        <v/>
      </c>
    </row>
    <row r="625" spans="1:47" x14ac:dyDescent="0.45">
      <c r="A625" t="s">
        <v>1208</v>
      </c>
      <c r="B625" s="3">
        <v>38988</v>
      </c>
      <c r="C625">
        <v>1</v>
      </c>
      <c r="D625">
        <v>2</v>
      </c>
      <c r="E625">
        <f t="shared" si="9"/>
        <v>3</v>
      </c>
      <c r="F625">
        <v>90</v>
      </c>
      <c r="G625" s="3">
        <v>164</v>
      </c>
      <c r="H625" s="3">
        <v>24</v>
      </c>
      <c r="I625" s="3">
        <v>103</v>
      </c>
      <c r="J625" s="3">
        <v>12</v>
      </c>
      <c r="K625" s="3">
        <v>3</v>
      </c>
      <c r="L625" s="3">
        <v>42</v>
      </c>
      <c r="M625">
        <v>7</v>
      </c>
      <c r="N625">
        <v>5</v>
      </c>
      <c r="O625">
        <v>1</v>
      </c>
      <c r="P625">
        <v>6</v>
      </c>
      <c r="Q625">
        <v>8</v>
      </c>
      <c r="R625">
        <v>0</v>
      </c>
      <c r="S625">
        <v>0</v>
      </c>
      <c r="T625">
        <v>0</v>
      </c>
      <c r="U625">
        <v>0</v>
      </c>
      <c r="V625">
        <v>0</v>
      </c>
      <c r="W625">
        <v>0</v>
      </c>
      <c r="X625">
        <v>3</v>
      </c>
      <c r="Y625">
        <v>11</v>
      </c>
      <c r="Z625">
        <v>0</v>
      </c>
      <c r="AA625">
        <v>48</v>
      </c>
      <c r="AB625">
        <v>2837</v>
      </c>
      <c r="AC625">
        <v>0</v>
      </c>
      <c r="AD625">
        <v>1</v>
      </c>
      <c r="AE625">
        <v>0</v>
      </c>
      <c r="AF625">
        <v>0</v>
      </c>
      <c r="AG625">
        <v>0</v>
      </c>
      <c r="AH625">
        <v>0</v>
      </c>
      <c r="AI625">
        <v>0</v>
      </c>
      <c r="AJ625">
        <v>1</v>
      </c>
      <c r="AK625">
        <v>0</v>
      </c>
      <c r="AL625">
        <v>0</v>
      </c>
      <c r="AM625" s="3">
        <f>SUM(tbl_Data[[#This Row],[Amt_Wines]:[Amt_GoldProds]])</f>
        <v>348</v>
      </c>
      <c r="AN625" s="3">
        <v>264</v>
      </c>
      <c r="AO625">
        <v>0</v>
      </c>
      <c r="AP625" t="str" cm="1">
        <f t="array" ref="AP625">_xlfn.IFS(tbl_Data[[#This Row],[marital_Divorced]]=1,"Divorced",tbl_Data[[#This Row],[marital_Married]]=1,"Married",tbl_Data[[#This Row],[marital_Single]]=1,"Single",tbl_Data[[#This Row],[marital_Together]]=1,"Together",tbl_Data[[#This Row],[marital_Widow]]=1,"Widowed")</f>
        <v>Married</v>
      </c>
      <c r="AQ625" s="3" t="str">
        <f>IF(tbl_Data[[#This Row],[Marital Status]]=tbl_Data[[#Headers],[Single]],tbl_Data[[#This Row],[Amt_Wines]],"")</f>
        <v/>
      </c>
      <c r="AR625" s="3" t="str">
        <f>IF(tbl_Data[[#This Row],[Marital Status]]=tbl_Data[[#Headers],[Together]],tbl_Data[[#This Row],[Amt_Wines]],"")</f>
        <v/>
      </c>
      <c r="AS625" s="3">
        <f>IF(tbl_Data[[#This Row],[Marital Status]]=tbl_Data[[#Headers],[Married]],tbl_Data[[#This Row],[Amt_Wines]],"")</f>
        <v>164</v>
      </c>
      <c r="AT625" s="3" t="str">
        <f>IF(tbl_Data[[#This Row],[Marital Status]]=tbl_Data[[#Headers],[Widow]],tbl_Data[[#This Row],[Amt_Wines]],"")</f>
        <v/>
      </c>
      <c r="AU625" s="3" t="str">
        <f>IF(tbl_Data[[#This Row],[Marital Status]]=tbl_Data[[#Headers],[Divorced]],tbl_Data[[#This Row],[Amt_Wines]],"")</f>
        <v/>
      </c>
    </row>
    <row r="626" spans="1:47" x14ac:dyDescent="0.45">
      <c r="A626" t="s">
        <v>1209</v>
      </c>
      <c r="B626" s="3">
        <v>48920</v>
      </c>
      <c r="C626">
        <v>0</v>
      </c>
      <c r="D626">
        <v>2</v>
      </c>
      <c r="E626">
        <f t="shared" si="9"/>
        <v>2</v>
      </c>
      <c r="F626">
        <v>93</v>
      </c>
      <c r="G626" s="3">
        <v>238</v>
      </c>
      <c r="H626" s="3">
        <v>17</v>
      </c>
      <c r="I626" s="3">
        <v>68</v>
      </c>
      <c r="J626" s="3">
        <v>8</v>
      </c>
      <c r="K626" s="3">
        <v>10</v>
      </c>
      <c r="L626" s="3">
        <v>6</v>
      </c>
      <c r="M626">
        <v>3</v>
      </c>
      <c r="N626">
        <v>6</v>
      </c>
      <c r="O626">
        <v>2</v>
      </c>
      <c r="P626">
        <v>5</v>
      </c>
      <c r="Q626">
        <v>7</v>
      </c>
      <c r="R626">
        <v>0</v>
      </c>
      <c r="S626">
        <v>1</v>
      </c>
      <c r="T626">
        <v>0</v>
      </c>
      <c r="U626">
        <v>0</v>
      </c>
      <c r="V626">
        <v>0</v>
      </c>
      <c r="W626">
        <v>0</v>
      </c>
      <c r="X626">
        <v>3</v>
      </c>
      <c r="Y626">
        <v>11</v>
      </c>
      <c r="Z626">
        <v>0</v>
      </c>
      <c r="AA626">
        <v>56</v>
      </c>
      <c r="AB626">
        <v>2411</v>
      </c>
      <c r="AC626">
        <v>0</v>
      </c>
      <c r="AD626">
        <v>1</v>
      </c>
      <c r="AE626">
        <v>0</v>
      </c>
      <c r="AF626">
        <v>0</v>
      </c>
      <c r="AG626">
        <v>0</v>
      </c>
      <c r="AH626">
        <v>0</v>
      </c>
      <c r="AI626">
        <v>0</v>
      </c>
      <c r="AJ626">
        <v>1</v>
      </c>
      <c r="AK626">
        <v>0</v>
      </c>
      <c r="AL626">
        <v>0</v>
      </c>
      <c r="AM626" s="3">
        <f>SUM(tbl_Data[[#This Row],[Amt_Wines]:[Amt_GoldProds]])</f>
        <v>347</v>
      </c>
      <c r="AN626" s="3">
        <v>335</v>
      </c>
      <c r="AO626">
        <v>1</v>
      </c>
      <c r="AP626" t="str" cm="1">
        <f t="array" ref="AP626">_xlfn.IFS(tbl_Data[[#This Row],[marital_Divorced]]=1,"Divorced",tbl_Data[[#This Row],[marital_Married]]=1,"Married",tbl_Data[[#This Row],[marital_Single]]=1,"Single",tbl_Data[[#This Row],[marital_Together]]=1,"Together",tbl_Data[[#This Row],[marital_Widow]]=1,"Widowed")</f>
        <v>Married</v>
      </c>
      <c r="AQ626" s="3" t="str">
        <f>IF(tbl_Data[[#This Row],[Marital Status]]=tbl_Data[[#Headers],[Single]],tbl_Data[[#This Row],[Amt_Wines]],"")</f>
        <v/>
      </c>
      <c r="AR626" s="3" t="str">
        <f>IF(tbl_Data[[#This Row],[Marital Status]]=tbl_Data[[#Headers],[Together]],tbl_Data[[#This Row],[Amt_Wines]],"")</f>
        <v/>
      </c>
      <c r="AS626" s="3">
        <f>IF(tbl_Data[[#This Row],[Marital Status]]=tbl_Data[[#Headers],[Married]],tbl_Data[[#This Row],[Amt_Wines]],"")</f>
        <v>238</v>
      </c>
      <c r="AT626" s="3" t="str">
        <f>IF(tbl_Data[[#This Row],[Marital Status]]=tbl_Data[[#Headers],[Widow]],tbl_Data[[#This Row],[Amt_Wines]],"")</f>
        <v/>
      </c>
      <c r="AU626" s="3" t="str">
        <f>IF(tbl_Data[[#This Row],[Marital Status]]=tbl_Data[[#Headers],[Divorced]],tbl_Data[[#This Row],[Amt_Wines]],"")</f>
        <v/>
      </c>
    </row>
    <row r="627" spans="1:47" x14ac:dyDescent="0.45">
      <c r="A627" t="s">
        <v>1219</v>
      </c>
      <c r="B627" s="3">
        <v>46734</v>
      </c>
      <c r="C627">
        <v>0</v>
      </c>
      <c r="D627">
        <v>1</v>
      </c>
      <c r="E627">
        <f t="shared" si="9"/>
        <v>1</v>
      </c>
      <c r="F627">
        <v>40</v>
      </c>
      <c r="G627" s="3">
        <v>110</v>
      </c>
      <c r="H627" s="3">
        <v>5</v>
      </c>
      <c r="I627" s="3">
        <v>137</v>
      </c>
      <c r="J627" s="3">
        <v>26</v>
      </c>
      <c r="K627" s="3">
        <v>23</v>
      </c>
      <c r="L627" s="3">
        <v>29</v>
      </c>
      <c r="M627">
        <v>2</v>
      </c>
      <c r="N627">
        <v>6</v>
      </c>
      <c r="O627">
        <v>1</v>
      </c>
      <c r="P627">
        <v>5</v>
      </c>
      <c r="Q627">
        <v>7</v>
      </c>
      <c r="R627">
        <v>0</v>
      </c>
      <c r="S627">
        <v>0</v>
      </c>
      <c r="T627">
        <v>0</v>
      </c>
      <c r="U627">
        <v>0</v>
      </c>
      <c r="V627">
        <v>0</v>
      </c>
      <c r="W627">
        <v>0</v>
      </c>
      <c r="X627">
        <v>3</v>
      </c>
      <c r="Y627">
        <v>11</v>
      </c>
      <c r="Z627">
        <v>0</v>
      </c>
      <c r="AA627">
        <v>66</v>
      </c>
      <c r="AB627">
        <v>2747</v>
      </c>
      <c r="AC627">
        <v>0</v>
      </c>
      <c r="AD627">
        <v>1</v>
      </c>
      <c r="AE627">
        <v>0</v>
      </c>
      <c r="AF627">
        <v>0</v>
      </c>
      <c r="AG627">
        <v>0</v>
      </c>
      <c r="AH627">
        <v>0</v>
      </c>
      <c r="AI627">
        <v>0</v>
      </c>
      <c r="AJ627">
        <v>1</v>
      </c>
      <c r="AK627">
        <v>0</v>
      </c>
      <c r="AL627">
        <v>0</v>
      </c>
      <c r="AM627" s="3">
        <f>SUM(tbl_Data[[#This Row],[Amt_Wines]:[Amt_GoldProds]])</f>
        <v>330</v>
      </c>
      <c r="AN627" s="3">
        <v>272</v>
      </c>
      <c r="AO627">
        <v>0</v>
      </c>
      <c r="AP627" t="str" cm="1">
        <f t="array" ref="AP627">_xlfn.IFS(tbl_Data[[#This Row],[marital_Divorced]]=1,"Divorced",tbl_Data[[#This Row],[marital_Married]]=1,"Married",tbl_Data[[#This Row],[marital_Single]]=1,"Single",tbl_Data[[#This Row],[marital_Together]]=1,"Together",tbl_Data[[#This Row],[marital_Widow]]=1,"Widowed")</f>
        <v>Married</v>
      </c>
      <c r="AQ627" s="3" t="str">
        <f>IF(tbl_Data[[#This Row],[Marital Status]]=tbl_Data[[#Headers],[Single]],tbl_Data[[#This Row],[Amt_Wines]],"")</f>
        <v/>
      </c>
      <c r="AR627" s="3" t="str">
        <f>IF(tbl_Data[[#This Row],[Marital Status]]=tbl_Data[[#Headers],[Together]],tbl_Data[[#This Row],[Amt_Wines]],"")</f>
        <v/>
      </c>
      <c r="AS627" s="3">
        <f>IF(tbl_Data[[#This Row],[Marital Status]]=tbl_Data[[#Headers],[Married]],tbl_Data[[#This Row],[Amt_Wines]],"")</f>
        <v>110</v>
      </c>
      <c r="AT627" s="3" t="str">
        <f>IF(tbl_Data[[#This Row],[Marital Status]]=tbl_Data[[#Headers],[Widow]],tbl_Data[[#This Row],[Amt_Wines]],"")</f>
        <v/>
      </c>
      <c r="AU627" s="3" t="str">
        <f>IF(tbl_Data[[#This Row],[Marital Status]]=tbl_Data[[#Headers],[Divorced]],tbl_Data[[#This Row],[Amt_Wines]],"")</f>
        <v/>
      </c>
    </row>
    <row r="628" spans="1:47" x14ac:dyDescent="0.45">
      <c r="A628" t="s">
        <v>1220</v>
      </c>
      <c r="B628" s="3">
        <v>30522</v>
      </c>
      <c r="C628">
        <v>0</v>
      </c>
      <c r="D628">
        <v>1</v>
      </c>
      <c r="E628">
        <f t="shared" si="9"/>
        <v>1</v>
      </c>
      <c r="F628">
        <v>6</v>
      </c>
      <c r="G628" s="3">
        <v>179</v>
      </c>
      <c r="H628" s="3">
        <v>8</v>
      </c>
      <c r="I628" s="3">
        <v>83</v>
      </c>
      <c r="J628" s="3">
        <v>19</v>
      </c>
      <c r="K628" s="3">
        <v>11</v>
      </c>
      <c r="L628" s="3">
        <v>26</v>
      </c>
      <c r="M628">
        <v>5</v>
      </c>
      <c r="N628">
        <v>1</v>
      </c>
      <c r="O628">
        <v>2</v>
      </c>
      <c r="P628">
        <v>9</v>
      </c>
      <c r="Q628">
        <v>2</v>
      </c>
      <c r="R628">
        <v>0</v>
      </c>
      <c r="S628">
        <v>0</v>
      </c>
      <c r="T628">
        <v>0</v>
      </c>
      <c r="U628">
        <v>0</v>
      </c>
      <c r="V628">
        <v>0</v>
      </c>
      <c r="W628">
        <v>0</v>
      </c>
      <c r="X628">
        <v>3</v>
      </c>
      <c r="Y628">
        <v>11</v>
      </c>
      <c r="Z628">
        <v>0</v>
      </c>
      <c r="AA628">
        <v>60</v>
      </c>
      <c r="AB628">
        <v>2840</v>
      </c>
      <c r="AC628">
        <v>0</v>
      </c>
      <c r="AD628">
        <v>1</v>
      </c>
      <c r="AE628">
        <v>0</v>
      </c>
      <c r="AF628">
        <v>0</v>
      </c>
      <c r="AG628">
        <v>0</v>
      </c>
      <c r="AH628">
        <v>0</v>
      </c>
      <c r="AI628">
        <v>0</v>
      </c>
      <c r="AJ628">
        <v>0</v>
      </c>
      <c r="AK628">
        <v>1</v>
      </c>
      <c r="AL628">
        <v>0</v>
      </c>
      <c r="AM628" s="3">
        <f>SUM(tbl_Data[[#This Row],[Amt_Wines]:[Amt_GoldProds]])</f>
        <v>326</v>
      </c>
      <c r="AN628" s="3">
        <v>274</v>
      </c>
      <c r="AO628">
        <v>0</v>
      </c>
      <c r="AP628" t="str" cm="1">
        <f t="array" ref="AP628">_xlfn.IFS(tbl_Data[[#This Row],[marital_Divorced]]=1,"Divorced",tbl_Data[[#This Row],[marital_Married]]=1,"Married",tbl_Data[[#This Row],[marital_Single]]=1,"Single",tbl_Data[[#This Row],[marital_Together]]=1,"Together",tbl_Data[[#This Row],[marital_Widow]]=1,"Widowed")</f>
        <v>Married</v>
      </c>
      <c r="AQ628" s="3" t="str">
        <f>IF(tbl_Data[[#This Row],[Marital Status]]=tbl_Data[[#Headers],[Single]],tbl_Data[[#This Row],[Amt_Wines]],"")</f>
        <v/>
      </c>
      <c r="AR628" s="3" t="str">
        <f>IF(tbl_Data[[#This Row],[Marital Status]]=tbl_Data[[#Headers],[Together]],tbl_Data[[#This Row],[Amt_Wines]],"")</f>
        <v/>
      </c>
      <c r="AS628" s="3">
        <f>IF(tbl_Data[[#This Row],[Marital Status]]=tbl_Data[[#Headers],[Married]],tbl_Data[[#This Row],[Amt_Wines]],"")</f>
        <v>179</v>
      </c>
      <c r="AT628" s="3" t="str">
        <f>IF(tbl_Data[[#This Row],[Marital Status]]=tbl_Data[[#Headers],[Widow]],tbl_Data[[#This Row],[Amt_Wines]],"")</f>
        <v/>
      </c>
      <c r="AU628" s="3" t="str">
        <f>IF(tbl_Data[[#This Row],[Marital Status]]=tbl_Data[[#Headers],[Divorced]],tbl_Data[[#This Row],[Amt_Wines]],"")</f>
        <v/>
      </c>
    </row>
    <row r="629" spans="1:47" x14ac:dyDescent="0.45">
      <c r="A629" t="s">
        <v>1222</v>
      </c>
      <c r="B629" s="3">
        <v>53761</v>
      </c>
      <c r="C629">
        <v>1</v>
      </c>
      <c r="D629">
        <v>1</v>
      </c>
      <c r="E629">
        <f t="shared" si="9"/>
        <v>2</v>
      </c>
      <c r="F629">
        <v>7</v>
      </c>
      <c r="G629" s="3">
        <v>158</v>
      </c>
      <c r="H629" s="3">
        <v>0</v>
      </c>
      <c r="I629" s="3">
        <v>76</v>
      </c>
      <c r="J629" s="3">
        <v>13</v>
      </c>
      <c r="K629" s="3">
        <v>7</v>
      </c>
      <c r="L629" s="3">
        <v>71</v>
      </c>
      <c r="M629">
        <v>6</v>
      </c>
      <c r="N629">
        <v>4</v>
      </c>
      <c r="O629">
        <v>4</v>
      </c>
      <c r="P629">
        <v>3</v>
      </c>
      <c r="Q629">
        <v>5</v>
      </c>
      <c r="R629">
        <v>0</v>
      </c>
      <c r="S629">
        <v>0</v>
      </c>
      <c r="T629">
        <v>0</v>
      </c>
      <c r="U629">
        <v>0</v>
      </c>
      <c r="V629">
        <v>0</v>
      </c>
      <c r="W629">
        <v>0</v>
      </c>
      <c r="X629">
        <v>3</v>
      </c>
      <c r="Y629">
        <v>11</v>
      </c>
      <c r="Z629">
        <v>0</v>
      </c>
      <c r="AA629">
        <v>48</v>
      </c>
      <c r="AB629">
        <v>2420</v>
      </c>
      <c r="AC629">
        <v>0</v>
      </c>
      <c r="AD629">
        <v>1</v>
      </c>
      <c r="AE629">
        <v>0</v>
      </c>
      <c r="AF629">
        <v>0</v>
      </c>
      <c r="AG629">
        <v>0</v>
      </c>
      <c r="AH629">
        <v>0</v>
      </c>
      <c r="AI629">
        <v>0</v>
      </c>
      <c r="AJ629">
        <v>0</v>
      </c>
      <c r="AK629">
        <v>1</v>
      </c>
      <c r="AL629">
        <v>0</v>
      </c>
      <c r="AM629" s="3">
        <f>SUM(tbl_Data[[#This Row],[Amt_Wines]:[Amt_GoldProds]])</f>
        <v>325</v>
      </c>
      <c r="AN629" s="3">
        <v>183</v>
      </c>
      <c r="AO629">
        <v>0</v>
      </c>
      <c r="AP629" t="str" cm="1">
        <f t="array" ref="AP629">_xlfn.IFS(tbl_Data[[#This Row],[marital_Divorced]]=1,"Divorced",tbl_Data[[#This Row],[marital_Married]]=1,"Married",tbl_Data[[#This Row],[marital_Single]]=1,"Single",tbl_Data[[#This Row],[marital_Together]]=1,"Together",tbl_Data[[#This Row],[marital_Widow]]=1,"Widowed")</f>
        <v>Married</v>
      </c>
      <c r="AQ629" s="3" t="str">
        <f>IF(tbl_Data[[#This Row],[Marital Status]]=tbl_Data[[#Headers],[Single]],tbl_Data[[#This Row],[Amt_Wines]],"")</f>
        <v/>
      </c>
      <c r="AR629" s="3" t="str">
        <f>IF(tbl_Data[[#This Row],[Marital Status]]=tbl_Data[[#Headers],[Together]],tbl_Data[[#This Row],[Amt_Wines]],"")</f>
        <v/>
      </c>
      <c r="AS629" s="3">
        <f>IF(tbl_Data[[#This Row],[Marital Status]]=tbl_Data[[#Headers],[Married]],tbl_Data[[#This Row],[Amt_Wines]],"")</f>
        <v>158</v>
      </c>
      <c r="AT629" s="3" t="str">
        <f>IF(tbl_Data[[#This Row],[Marital Status]]=tbl_Data[[#Headers],[Widow]],tbl_Data[[#This Row],[Amt_Wines]],"")</f>
        <v/>
      </c>
      <c r="AU629" s="3" t="str">
        <f>IF(tbl_Data[[#This Row],[Marital Status]]=tbl_Data[[#Headers],[Divorced]],tbl_Data[[#This Row],[Amt_Wines]],"")</f>
        <v/>
      </c>
    </row>
    <row r="630" spans="1:47" x14ac:dyDescent="0.45">
      <c r="A630" t="s">
        <v>1232</v>
      </c>
      <c r="B630" s="3">
        <v>48752</v>
      </c>
      <c r="C630">
        <v>1</v>
      </c>
      <c r="D630">
        <v>1</v>
      </c>
      <c r="E630">
        <f t="shared" si="9"/>
        <v>2</v>
      </c>
      <c r="F630">
        <v>8</v>
      </c>
      <c r="G630" s="3">
        <v>73</v>
      </c>
      <c r="H630" s="3">
        <v>57</v>
      </c>
      <c r="I630" s="3">
        <v>100</v>
      </c>
      <c r="J630" s="3">
        <v>71</v>
      </c>
      <c r="K630" s="3">
        <v>15</v>
      </c>
      <c r="L630" s="3">
        <v>0</v>
      </c>
      <c r="M630">
        <v>5</v>
      </c>
      <c r="N630">
        <v>6</v>
      </c>
      <c r="O630">
        <v>1</v>
      </c>
      <c r="P630">
        <v>5</v>
      </c>
      <c r="Q630">
        <v>9</v>
      </c>
      <c r="R630">
        <v>0</v>
      </c>
      <c r="S630">
        <v>0</v>
      </c>
      <c r="T630">
        <v>0</v>
      </c>
      <c r="U630">
        <v>0</v>
      </c>
      <c r="V630">
        <v>0</v>
      </c>
      <c r="W630">
        <v>0</v>
      </c>
      <c r="X630">
        <v>3</v>
      </c>
      <c r="Y630">
        <v>11</v>
      </c>
      <c r="Z630">
        <v>1</v>
      </c>
      <c r="AA630">
        <v>51</v>
      </c>
      <c r="AB630">
        <v>2723</v>
      </c>
      <c r="AC630">
        <v>0</v>
      </c>
      <c r="AD630">
        <v>1</v>
      </c>
      <c r="AE630">
        <v>0</v>
      </c>
      <c r="AF630">
        <v>0</v>
      </c>
      <c r="AG630">
        <v>0</v>
      </c>
      <c r="AH630">
        <v>0</v>
      </c>
      <c r="AI630">
        <v>0</v>
      </c>
      <c r="AJ630">
        <v>1</v>
      </c>
      <c r="AK630">
        <v>0</v>
      </c>
      <c r="AL630">
        <v>0</v>
      </c>
      <c r="AM630" s="3">
        <f>SUM(tbl_Data[[#This Row],[Amt_Wines]:[Amt_GoldProds]])</f>
        <v>316</v>
      </c>
      <c r="AN630" s="3">
        <v>316</v>
      </c>
      <c r="AO630">
        <v>0</v>
      </c>
      <c r="AP630" t="str" cm="1">
        <f t="array" ref="AP630">_xlfn.IFS(tbl_Data[[#This Row],[marital_Divorced]]=1,"Divorced",tbl_Data[[#This Row],[marital_Married]]=1,"Married",tbl_Data[[#This Row],[marital_Single]]=1,"Single",tbl_Data[[#This Row],[marital_Together]]=1,"Together",tbl_Data[[#This Row],[marital_Widow]]=1,"Widowed")</f>
        <v>Married</v>
      </c>
      <c r="AQ630" s="3" t="str">
        <f>IF(tbl_Data[[#This Row],[Marital Status]]=tbl_Data[[#Headers],[Single]],tbl_Data[[#This Row],[Amt_Wines]],"")</f>
        <v/>
      </c>
      <c r="AR630" s="3" t="str">
        <f>IF(tbl_Data[[#This Row],[Marital Status]]=tbl_Data[[#Headers],[Together]],tbl_Data[[#This Row],[Amt_Wines]],"")</f>
        <v/>
      </c>
      <c r="AS630" s="3">
        <f>IF(tbl_Data[[#This Row],[Marital Status]]=tbl_Data[[#Headers],[Married]],tbl_Data[[#This Row],[Amt_Wines]],"")</f>
        <v>73</v>
      </c>
      <c r="AT630" s="3" t="str">
        <f>IF(tbl_Data[[#This Row],[Marital Status]]=tbl_Data[[#Headers],[Widow]],tbl_Data[[#This Row],[Amt_Wines]],"")</f>
        <v/>
      </c>
      <c r="AU630" s="3" t="str">
        <f>IF(tbl_Data[[#This Row],[Marital Status]]=tbl_Data[[#Headers],[Divorced]],tbl_Data[[#This Row],[Amt_Wines]],"")</f>
        <v/>
      </c>
    </row>
    <row r="631" spans="1:47" x14ac:dyDescent="0.45">
      <c r="A631" t="s">
        <v>1233</v>
      </c>
      <c r="B631" s="3">
        <v>37040</v>
      </c>
      <c r="C631">
        <v>0</v>
      </c>
      <c r="D631">
        <v>0</v>
      </c>
      <c r="E631">
        <f t="shared" si="9"/>
        <v>0</v>
      </c>
      <c r="F631">
        <v>41</v>
      </c>
      <c r="G631" s="3">
        <v>86</v>
      </c>
      <c r="H631" s="3">
        <v>2</v>
      </c>
      <c r="I631" s="3">
        <v>73</v>
      </c>
      <c r="J631" s="3">
        <v>69</v>
      </c>
      <c r="K631" s="3">
        <v>38</v>
      </c>
      <c r="L631" s="3">
        <v>48</v>
      </c>
      <c r="M631">
        <v>1</v>
      </c>
      <c r="N631">
        <v>4</v>
      </c>
      <c r="O631">
        <v>2</v>
      </c>
      <c r="P631">
        <v>5</v>
      </c>
      <c r="Q631">
        <v>8</v>
      </c>
      <c r="R631">
        <v>0</v>
      </c>
      <c r="S631">
        <v>0</v>
      </c>
      <c r="T631">
        <v>0</v>
      </c>
      <c r="U631">
        <v>0</v>
      </c>
      <c r="V631">
        <v>0</v>
      </c>
      <c r="W631">
        <v>0</v>
      </c>
      <c r="X631">
        <v>3</v>
      </c>
      <c r="Y631">
        <v>11</v>
      </c>
      <c r="Z631">
        <v>0</v>
      </c>
      <c r="AA631">
        <v>38</v>
      </c>
      <c r="AB631">
        <v>2849</v>
      </c>
      <c r="AC631">
        <v>0</v>
      </c>
      <c r="AD631">
        <v>1</v>
      </c>
      <c r="AE631">
        <v>0</v>
      </c>
      <c r="AF631">
        <v>0</v>
      </c>
      <c r="AG631">
        <v>0</v>
      </c>
      <c r="AH631">
        <v>0</v>
      </c>
      <c r="AI631">
        <v>0</v>
      </c>
      <c r="AJ631">
        <v>1</v>
      </c>
      <c r="AK631">
        <v>0</v>
      </c>
      <c r="AL631">
        <v>0</v>
      </c>
      <c r="AM631" s="3">
        <f>SUM(tbl_Data[[#This Row],[Amt_Wines]:[Amt_GoldProds]])</f>
        <v>316</v>
      </c>
      <c r="AN631" s="3">
        <v>220</v>
      </c>
      <c r="AO631">
        <v>0</v>
      </c>
      <c r="AP631" t="str" cm="1">
        <f t="array" ref="AP631">_xlfn.IFS(tbl_Data[[#This Row],[marital_Divorced]]=1,"Divorced",tbl_Data[[#This Row],[marital_Married]]=1,"Married",tbl_Data[[#This Row],[marital_Single]]=1,"Single",tbl_Data[[#This Row],[marital_Together]]=1,"Together",tbl_Data[[#This Row],[marital_Widow]]=1,"Widowed")</f>
        <v>Married</v>
      </c>
      <c r="AQ631" s="3" t="str">
        <f>IF(tbl_Data[[#This Row],[Marital Status]]=tbl_Data[[#Headers],[Single]],tbl_Data[[#This Row],[Amt_Wines]],"")</f>
        <v/>
      </c>
      <c r="AR631" s="3" t="str">
        <f>IF(tbl_Data[[#This Row],[Marital Status]]=tbl_Data[[#Headers],[Together]],tbl_Data[[#This Row],[Amt_Wines]],"")</f>
        <v/>
      </c>
      <c r="AS631" s="3">
        <f>IF(tbl_Data[[#This Row],[Marital Status]]=tbl_Data[[#Headers],[Married]],tbl_Data[[#This Row],[Amt_Wines]],"")</f>
        <v>86</v>
      </c>
      <c r="AT631" s="3" t="str">
        <f>IF(tbl_Data[[#This Row],[Marital Status]]=tbl_Data[[#Headers],[Widow]],tbl_Data[[#This Row],[Amt_Wines]],"")</f>
        <v/>
      </c>
      <c r="AU631" s="3" t="str">
        <f>IF(tbl_Data[[#This Row],[Marital Status]]=tbl_Data[[#Headers],[Divorced]],tbl_Data[[#This Row],[Amt_Wines]],"")</f>
        <v/>
      </c>
    </row>
    <row r="632" spans="1:47" x14ac:dyDescent="0.45">
      <c r="A632" t="s">
        <v>1235</v>
      </c>
      <c r="B632" s="3">
        <v>51148</v>
      </c>
      <c r="C632">
        <v>1</v>
      </c>
      <c r="D632">
        <v>1</v>
      </c>
      <c r="E632">
        <f t="shared" si="9"/>
        <v>2</v>
      </c>
      <c r="F632">
        <v>38</v>
      </c>
      <c r="G632" s="3">
        <v>235</v>
      </c>
      <c r="H632" s="3">
        <v>6</v>
      </c>
      <c r="I632" s="3">
        <v>45</v>
      </c>
      <c r="J632" s="3">
        <v>8</v>
      </c>
      <c r="K632" s="3">
        <v>9</v>
      </c>
      <c r="L632" s="3">
        <v>12</v>
      </c>
      <c r="M632">
        <v>4</v>
      </c>
      <c r="N632">
        <v>5</v>
      </c>
      <c r="O632">
        <v>1</v>
      </c>
      <c r="P632">
        <v>6</v>
      </c>
      <c r="Q632">
        <v>6</v>
      </c>
      <c r="R632">
        <v>0</v>
      </c>
      <c r="S632">
        <v>0</v>
      </c>
      <c r="T632">
        <v>0</v>
      </c>
      <c r="U632">
        <v>0</v>
      </c>
      <c r="V632">
        <v>0</v>
      </c>
      <c r="W632">
        <v>0</v>
      </c>
      <c r="X632">
        <v>3</v>
      </c>
      <c r="Y632">
        <v>11</v>
      </c>
      <c r="Z632">
        <v>0</v>
      </c>
      <c r="AA632">
        <v>47</v>
      </c>
      <c r="AB632">
        <v>2655</v>
      </c>
      <c r="AC632">
        <v>0</v>
      </c>
      <c r="AD632">
        <v>1</v>
      </c>
      <c r="AE632">
        <v>0</v>
      </c>
      <c r="AF632">
        <v>0</v>
      </c>
      <c r="AG632">
        <v>0</v>
      </c>
      <c r="AH632">
        <v>0</v>
      </c>
      <c r="AI632">
        <v>0</v>
      </c>
      <c r="AJ632">
        <v>1</v>
      </c>
      <c r="AK632">
        <v>0</v>
      </c>
      <c r="AL632">
        <v>0</v>
      </c>
      <c r="AM632" s="3">
        <f>SUM(tbl_Data[[#This Row],[Amt_Wines]:[Amt_GoldProds]])</f>
        <v>315</v>
      </c>
      <c r="AN632" s="3">
        <v>291</v>
      </c>
      <c r="AO632">
        <v>0</v>
      </c>
      <c r="AP632" t="str" cm="1">
        <f t="array" ref="AP632">_xlfn.IFS(tbl_Data[[#This Row],[marital_Divorced]]=1,"Divorced",tbl_Data[[#This Row],[marital_Married]]=1,"Married",tbl_Data[[#This Row],[marital_Single]]=1,"Single",tbl_Data[[#This Row],[marital_Together]]=1,"Together",tbl_Data[[#This Row],[marital_Widow]]=1,"Widowed")</f>
        <v>Married</v>
      </c>
      <c r="AQ632" s="3" t="str">
        <f>IF(tbl_Data[[#This Row],[Marital Status]]=tbl_Data[[#Headers],[Single]],tbl_Data[[#This Row],[Amt_Wines]],"")</f>
        <v/>
      </c>
      <c r="AR632" s="3" t="str">
        <f>IF(tbl_Data[[#This Row],[Marital Status]]=tbl_Data[[#Headers],[Together]],tbl_Data[[#This Row],[Amt_Wines]],"")</f>
        <v/>
      </c>
      <c r="AS632" s="3">
        <f>IF(tbl_Data[[#This Row],[Marital Status]]=tbl_Data[[#Headers],[Married]],tbl_Data[[#This Row],[Amt_Wines]],"")</f>
        <v>235</v>
      </c>
      <c r="AT632" s="3" t="str">
        <f>IF(tbl_Data[[#This Row],[Marital Status]]=tbl_Data[[#Headers],[Widow]],tbl_Data[[#This Row],[Amt_Wines]],"")</f>
        <v/>
      </c>
      <c r="AU632" s="3" t="str">
        <f>IF(tbl_Data[[#This Row],[Marital Status]]=tbl_Data[[#Headers],[Divorced]],tbl_Data[[#This Row],[Amt_Wines]],"")</f>
        <v/>
      </c>
    </row>
    <row r="633" spans="1:47" x14ac:dyDescent="0.45">
      <c r="A633" t="s">
        <v>1236</v>
      </c>
      <c r="B633" s="3">
        <v>49678</v>
      </c>
      <c r="C633">
        <v>0</v>
      </c>
      <c r="D633">
        <v>1</v>
      </c>
      <c r="E633">
        <f t="shared" si="9"/>
        <v>1</v>
      </c>
      <c r="F633">
        <v>81</v>
      </c>
      <c r="G633" s="3">
        <v>229</v>
      </c>
      <c r="H633" s="3">
        <v>5</v>
      </c>
      <c r="I633" s="3">
        <v>56</v>
      </c>
      <c r="J633" s="3">
        <v>3</v>
      </c>
      <c r="K633" s="3">
        <v>2</v>
      </c>
      <c r="L633" s="3">
        <v>20</v>
      </c>
      <c r="M633">
        <v>2</v>
      </c>
      <c r="N633">
        <v>6</v>
      </c>
      <c r="O633">
        <v>2</v>
      </c>
      <c r="P633">
        <v>4</v>
      </c>
      <c r="Q633">
        <v>7</v>
      </c>
      <c r="R633">
        <v>0</v>
      </c>
      <c r="S633">
        <v>0</v>
      </c>
      <c r="T633">
        <v>0</v>
      </c>
      <c r="U633">
        <v>0</v>
      </c>
      <c r="V633">
        <v>0</v>
      </c>
      <c r="W633">
        <v>0</v>
      </c>
      <c r="X633">
        <v>3</v>
      </c>
      <c r="Y633">
        <v>11</v>
      </c>
      <c r="Z633">
        <v>0</v>
      </c>
      <c r="AA633">
        <v>59</v>
      </c>
      <c r="AB633">
        <v>2671</v>
      </c>
      <c r="AC633">
        <v>0</v>
      </c>
      <c r="AD633">
        <v>1</v>
      </c>
      <c r="AE633">
        <v>0</v>
      </c>
      <c r="AF633">
        <v>0</v>
      </c>
      <c r="AG633">
        <v>0</v>
      </c>
      <c r="AH633">
        <v>0</v>
      </c>
      <c r="AI633">
        <v>0</v>
      </c>
      <c r="AJ633">
        <v>1</v>
      </c>
      <c r="AK633">
        <v>0</v>
      </c>
      <c r="AL633">
        <v>0</v>
      </c>
      <c r="AM633" s="3">
        <f>SUM(tbl_Data[[#This Row],[Amt_Wines]:[Amt_GoldProds]])</f>
        <v>315</v>
      </c>
      <c r="AN633" s="3">
        <v>275</v>
      </c>
      <c r="AO633">
        <v>0</v>
      </c>
      <c r="AP633" t="str" cm="1">
        <f t="array" ref="AP633">_xlfn.IFS(tbl_Data[[#This Row],[marital_Divorced]]=1,"Divorced",tbl_Data[[#This Row],[marital_Married]]=1,"Married",tbl_Data[[#This Row],[marital_Single]]=1,"Single",tbl_Data[[#This Row],[marital_Together]]=1,"Together",tbl_Data[[#This Row],[marital_Widow]]=1,"Widowed")</f>
        <v>Married</v>
      </c>
      <c r="AQ633" s="3" t="str">
        <f>IF(tbl_Data[[#This Row],[Marital Status]]=tbl_Data[[#Headers],[Single]],tbl_Data[[#This Row],[Amt_Wines]],"")</f>
        <v/>
      </c>
      <c r="AR633" s="3" t="str">
        <f>IF(tbl_Data[[#This Row],[Marital Status]]=tbl_Data[[#Headers],[Together]],tbl_Data[[#This Row],[Amt_Wines]],"")</f>
        <v/>
      </c>
      <c r="AS633" s="3">
        <f>IF(tbl_Data[[#This Row],[Marital Status]]=tbl_Data[[#Headers],[Married]],tbl_Data[[#This Row],[Amt_Wines]],"")</f>
        <v>229</v>
      </c>
      <c r="AT633" s="3" t="str">
        <f>IF(tbl_Data[[#This Row],[Marital Status]]=tbl_Data[[#Headers],[Widow]],tbl_Data[[#This Row],[Amt_Wines]],"")</f>
        <v/>
      </c>
      <c r="AU633" s="3" t="str">
        <f>IF(tbl_Data[[#This Row],[Marital Status]]=tbl_Data[[#Headers],[Divorced]],tbl_Data[[#This Row],[Amt_Wines]],"")</f>
        <v/>
      </c>
    </row>
    <row r="634" spans="1:47" x14ac:dyDescent="0.45">
      <c r="A634" t="s">
        <v>1238</v>
      </c>
      <c r="B634" s="3">
        <v>66480</v>
      </c>
      <c r="C634">
        <v>1</v>
      </c>
      <c r="D634">
        <v>1</v>
      </c>
      <c r="E634">
        <f t="shared" si="9"/>
        <v>2</v>
      </c>
      <c r="F634">
        <v>71</v>
      </c>
      <c r="G634" s="3">
        <v>199</v>
      </c>
      <c r="H634" s="3">
        <v>9</v>
      </c>
      <c r="I634" s="3">
        <v>57</v>
      </c>
      <c r="J634" s="3">
        <v>20</v>
      </c>
      <c r="K634" s="3">
        <v>21</v>
      </c>
      <c r="L634" s="3">
        <v>6</v>
      </c>
      <c r="M634">
        <v>7</v>
      </c>
      <c r="N634">
        <v>4</v>
      </c>
      <c r="O634">
        <v>1</v>
      </c>
      <c r="P634">
        <v>7</v>
      </c>
      <c r="Q634">
        <v>4</v>
      </c>
      <c r="R634">
        <v>0</v>
      </c>
      <c r="S634">
        <v>0</v>
      </c>
      <c r="T634">
        <v>0</v>
      </c>
      <c r="U634">
        <v>0</v>
      </c>
      <c r="V634">
        <v>0</v>
      </c>
      <c r="W634">
        <v>0</v>
      </c>
      <c r="X634">
        <v>3</v>
      </c>
      <c r="Y634">
        <v>11</v>
      </c>
      <c r="Z634">
        <v>0</v>
      </c>
      <c r="AA634">
        <v>55</v>
      </c>
      <c r="AB634">
        <v>2188</v>
      </c>
      <c r="AC634">
        <v>0</v>
      </c>
      <c r="AD634">
        <v>1</v>
      </c>
      <c r="AE634">
        <v>0</v>
      </c>
      <c r="AF634">
        <v>0</v>
      </c>
      <c r="AG634">
        <v>0</v>
      </c>
      <c r="AH634">
        <v>0</v>
      </c>
      <c r="AI634">
        <v>0</v>
      </c>
      <c r="AJ634">
        <v>1</v>
      </c>
      <c r="AK634">
        <v>0</v>
      </c>
      <c r="AL634">
        <v>0</v>
      </c>
      <c r="AM634" s="3">
        <f>SUM(tbl_Data[[#This Row],[Amt_Wines]:[Amt_GoldProds]])</f>
        <v>312</v>
      </c>
      <c r="AN634" s="3">
        <v>300</v>
      </c>
      <c r="AO634">
        <v>0</v>
      </c>
      <c r="AP634" t="str" cm="1">
        <f t="array" ref="AP634">_xlfn.IFS(tbl_Data[[#This Row],[marital_Divorced]]=1,"Divorced",tbl_Data[[#This Row],[marital_Married]]=1,"Married",tbl_Data[[#This Row],[marital_Single]]=1,"Single",tbl_Data[[#This Row],[marital_Together]]=1,"Together",tbl_Data[[#This Row],[marital_Widow]]=1,"Widowed")</f>
        <v>Married</v>
      </c>
      <c r="AQ634" s="3" t="str">
        <f>IF(tbl_Data[[#This Row],[Marital Status]]=tbl_Data[[#Headers],[Single]],tbl_Data[[#This Row],[Amt_Wines]],"")</f>
        <v/>
      </c>
      <c r="AR634" s="3" t="str">
        <f>IF(tbl_Data[[#This Row],[Marital Status]]=tbl_Data[[#Headers],[Together]],tbl_Data[[#This Row],[Amt_Wines]],"")</f>
        <v/>
      </c>
      <c r="AS634" s="3">
        <f>IF(tbl_Data[[#This Row],[Marital Status]]=tbl_Data[[#Headers],[Married]],tbl_Data[[#This Row],[Amt_Wines]],"")</f>
        <v>199</v>
      </c>
      <c r="AT634" s="3" t="str">
        <f>IF(tbl_Data[[#This Row],[Marital Status]]=tbl_Data[[#Headers],[Widow]],tbl_Data[[#This Row],[Amt_Wines]],"")</f>
        <v/>
      </c>
      <c r="AU634" s="3" t="str">
        <f>IF(tbl_Data[[#This Row],[Marital Status]]=tbl_Data[[#Headers],[Divorced]],tbl_Data[[#This Row],[Amt_Wines]],"")</f>
        <v/>
      </c>
    </row>
    <row r="635" spans="1:47" x14ac:dyDescent="0.45">
      <c r="A635" t="s">
        <v>1243</v>
      </c>
      <c r="B635" s="3">
        <v>51948</v>
      </c>
      <c r="C635">
        <v>0</v>
      </c>
      <c r="D635">
        <v>1</v>
      </c>
      <c r="E635">
        <f t="shared" si="9"/>
        <v>1</v>
      </c>
      <c r="F635">
        <v>51</v>
      </c>
      <c r="G635" s="3">
        <v>82</v>
      </c>
      <c r="H635" s="3">
        <v>33</v>
      </c>
      <c r="I635" s="3">
        <v>54</v>
      </c>
      <c r="J635" s="3">
        <v>71</v>
      </c>
      <c r="K635" s="3">
        <v>30</v>
      </c>
      <c r="L635" s="3">
        <v>41</v>
      </c>
      <c r="M635">
        <v>2</v>
      </c>
      <c r="N635">
        <v>5</v>
      </c>
      <c r="O635">
        <v>2</v>
      </c>
      <c r="P635">
        <v>4</v>
      </c>
      <c r="Q635">
        <v>5</v>
      </c>
      <c r="R635">
        <v>0</v>
      </c>
      <c r="S635">
        <v>0</v>
      </c>
      <c r="T635">
        <v>0</v>
      </c>
      <c r="U635">
        <v>0</v>
      </c>
      <c r="V635">
        <v>0</v>
      </c>
      <c r="W635">
        <v>0</v>
      </c>
      <c r="X635">
        <v>3</v>
      </c>
      <c r="Y635">
        <v>11</v>
      </c>
      <c r="Z635">
        <v>0</v>
      </c>
      <c r="AA635">
        <v>45</v>
      </c>
      <c r="AB635">
        <v>2444</v>
      </c>
      <c r="AC635">
        <v>0</v>
      </c>
      <c r="AD635">
        <v>1</v>
      </c>
      <c r="AE635">
        <v>0</v>
      </c>
      <c r="AF635">
        <v>0</v>
      </c>
      <c r="AG635">
        <v>0</v>
      </c>
      <c r="AH635">
        <v>0</v>
      </c>
      <c r="AI635">
        <v>0</v>
      </c>
      <c r="AJ635">
        <v>1</v>
      </c>
      <c r="AK635">
        <v>0</v>
      </c>
      <c r="AL635">
        <v>0</v>
      </c>
      <c r="AM635" s="3">
        <f>SUM(tbl_Data[[#This Row],[Amt_Wines]:[Amt_GoldProds]])</f>
        <v>311</v>
      </c>
      <c r="AN635" s="3">
        <v>229</v>
      </c>
      <c r="AO635">
        <v>0</v>
      </c>
      <c r="AP635" t="str" cm="1">
        <f t="array" ref="AP635">_xlfn.IFS(tbl_Data[[#This Row],[marital_Divorced]]=1,"Divorced",tbl_Data[[#This Row],[marital_Married]]=1,"Married",tbl_Data[[#This Row],[marital_Single]]=1,"Single",tbl_Data[[#This Row],[marital_Together]]=1,"Together",tbl_Data[[#This Row],[marital_Widow]]=1,"Widowed")</f>
        <v>Married</v>
      </c>
      <c r="AQ635" s="3" t="str">
        <f>IF(tbl_Data[[#This Row],[Marital Status]]=tbl_Data[[#Headers],[Single]],tbl_Data[[#This Row],[Amt_Wines]],"")</f>
        <v/>
      </c>
      <c r="AR635" s="3" t="str">
        <f>IF(tbl_Data[[#This Row],[Marital Status]]=tbl_Data[[#Headers],[Together]],tbl_Data[[#This Row],[Amt_Wines]],"")</f>
        <v/>
      </c>
      <c r="AS635" s="3">
        <f>IF(tbl_Data[[#This Row],[Marital Status]]=tbl_Data[[#Headers],[Married]],tbl_Data[[#This Row],[Amt_Wines]],"")</f>
        <v>82</v>
      </c>
      <c r="AT635" s="3" t="str">
        <f>IF(tbl_Data[[#This Row],[Marital Status]]=tbl_Data[[#Headers],[Widow]],tbl_Data[[#This Row],[Amt_Wines]],"")</f>
        <v/>
      </c>
      <c r="AU635" s="3" t="str">
        <f>IF(tbl_Data[[#This Row],[Marital Status]]=tbl_Data[[#Headers],[Divorced]],tbl_Data[[#This Row],[Amt_Wines]],"")</f>
        <v/>
      </c>
    </row>
    <row r="636" spans="1:47" x14ac:dyDescent="0.45">
      <c r="A636" t="s">
        <v>1244</v>
      </c>
      <c r="B636" s="3">
        <v>51876</v>
      </c>
      <c r="C636">
        <v>0</v>
      </c>
      <c r="D636">
        <v>0</v>
      </c>
      <c r="E636">
        <f t="shared" si="9"/>
        <v>0</v>
      </c>
      <c r="F636">
        <v>88</v>
      </c>
      <c r="G636" s="3">
        <v>99</v>
      </c>
      <c r="H636" s="3">
        <v>27</v>
      </c>
      <c r="I636" s="3">
        <v>102</v>
      </c>
      <c r="J636" s="3">
        <v>28</v>
      </c>
      <c r="K636" s="3">
        <v>48</v>
      </c>
      <c r="L636" s="3">
        <v>6</v>
      </c>
      <c r="M636">
        <v>1</v>
      </c>
      <c r="N636">
        <v>2</v>
      </c>
      <c r="O636">
        <v>2</v>
      </c>
      <c r="P636">
        <v>8</v>
      </c>
      <c r="Q636">
        <v>1</v>
      </c>
      <c r="R636">
        <v>0</v>
      </c>
      <c r="S636">
        <v>0</v>
      </c>
      <c r="T636">
        <v>0</v>
      </c>
      <c r="U636">
        <v>0</v>
      </c>
      <c r="V636">
        <v>0</v>
      </c>
      <c r="W636">
        <v>0</v>
      </c>
      <c r="X636">
        <v>3</v>
      </c>
      <c r="Y636">
        <v>11</v>
      </c>
      <c r="Z636">
        <v>0</v>
      </c>
      <c r="AA636">
        <v>62</v>
      </c>
      <c r="AB636">
        <v>2416</v>
      </c>
      <c r="AC636">
        <v>0</v>
      </c>
      <c r="AD636">
        <v>1</v>
      </c>
      <c r="AE636">
        <v>0</v>
      </c>
      <c r="AF636">
        <v>0</v>
      </c>
      <c r="AG636">
        <v>0</v>
      </c>
      <c r="AH636">
        <v>0</v>
      </c>
      <c r="AI636">
        <v>0</v>
      </c>
      <c r="AJ636">
        <v>1</v>
      </c>
      <c r="AK636">
        <v>0</v>
      </c>
      <c r="AL636">
        <v>0</v>
      </c>
      <c r="AM636" s="3">
        <f>SUM(tbl_Data[[#This Row],[Amt_Wines]:[Amt_GoldProds]])</f>
        <v>310</v>
      </c>
      <c r="AN636" s="3">
        <v>298</v>
      </c>
      <c r="AO636">
        <v>0</v>
      </c>
      <c r="AP636" t="str" cm="1">
        <f t="array" ref="AP636">_xlfn.IFS(tbl_Data[[#This Row],[marital_Divorced]]=1,"Divorced",tbl_Data[[#This Row],[marital_Married]]=1,"Married",tbl_Data[[#This Row],[marital_Single]]=1,"Single",tbl_Data[[#This Row],[marital_Together]]=1,"Together",tbl_Data[[#This Row],[marital_Widow]]=1,"Widowed")</f>
        <v>Married</v>
      </c>
      <c r="AQ636" s="3" t="str">
        <f>IF(tbl_Data[[#This Row],[Marital Status]]=tbl_Data[[#Headers],[Single]],tbl_Data[[#This Row],[Amt_Wines]],"")</f>
        <v/>
      </c>
      <c r="AR636" s="3" t="str">
        <f>IF(tbl_Data[[#This Row],[Marital Status]]=tbl_Data[[#Headers],[Together]],tbl_Data[[#This Row],[Amt_Wines]],"")</f>
        <v/>
      </c>
      <c r="AS636" s="3">
        <f>IF(tbl_Data[[#This Row],[Marital Status]]=tbl_Data[[#Headers],[Married]],tbl_Data[[#This Row],[Amt_Wines]],"")</f>
        <v>99</v>
      </c>
      <c r="AT636" s="3" t="str">
        <f>IF(tbl_Data[[#This Row],[Marital Status]]=tbl_Data[[#Headers],[Widow]],tbl_Data[[#This Row],[Amt_Wines]],"")</f>
        <v/>
      </c>
      <c r="AU636" s="3" t="str">
        <f>IF(tbl_Data[[#This Row],[Marital Status]]=tbl_Data[[#Headers],[Divorced]],tbl_Data[[#This Row],[Amt_Wines]],"")</f>
        <v/>
      </c>
    </row>
    <row r="637" spans="1:47" x14ac:dyDescent="0.45">
      <c r="A637" t="s">
        <v>1249</v>
      </c>
      <c r="B637" s="3">
        <v>45688</v>
      </c>
      <c r="C637">
        <v>0</v>
      </c>
      <c r="D637">
        <v>1</v>
      </c>
      <c r="E637">
        <f t="shared" si="9"/>
        <v>1</v>
      </c>
      <c r="F637">
        <v>20</v>
      </c>
      <c r="G637" s="3">
        <v>279</v>
      </c>
      <c r="H637" s="3">
        <v>0</v>
      </c>
      <c r="I637" s="3">
        <v>18</v>
      </c>
      <c r="J637" s="3">
        <v>0</v>
      </c>
      <c r="K637" s="3">
        <v>0</v>
      </c>
      <c r="L637" s="3">
        <v>9</v>
      </c>
      <c r="M637">
        <v>2</v>
      </c>
      <c r="N637">
        <v>3</v>
      </c>
      <c r="O637">
        <v>1</v>
      </c>
      <c r="P637">
        <v>8</v>
      </c>
      <c r="Q637">
        <v>4</v>
      </c>
      <c r="R637">
        <v>0</v>
      </c>
      <c r="S637">
        <v>1</v>
      </c>
      <c r="T637">
        <v>0</v>
      </c>
      <c r="U637">
        <v>0</v>
      </c>
      <c r="V637">
        <v>0</v>
      </c>
      <c r="W637">
        <v>0</v>
      </c>
      <c r="X637">
        <v>3</v>
      </c>
      <c r="Y637">
        <v>11</v>
      </c>
      <c r="Z637">
        <v>0</v>
      </c>
      <c r="AA637">
        <v>52</v>
      </c>
      <c r="AB637">
        <v>2314</v>
      </c>
      <c r="AC637">
        <v>0</v>
      </c>
      <c r="AD637">
        <v>1</v>
      </c>
      <c r="AE637">
        <v>0</v>
      </c>
      <c r="AF637">
        <v>0</v>
      </c>
      <c r="AG637">
        <v>0</v>
      </c>
      <c r="AH637">
        <v>0</v>
      </c>
      <c r="AI637">
        <v>0</v>
      </c>
      <c r="AJ637">
        <v>1</v>
      </c>
      <c r="AK637">
        <v>0</v>
      </c>
      <c r="AL637">
        <v>0</v>
      </c>
      <c r="AM637" s="3">
        <f>SUM(tbl_Data[[#This Row],[Amt_Wines]:[Amt_GoldProds]])</f>
        <v>306</v>
      </c>
      <c r="AN637" s="3">
        <v>288</v>
      </c>
      <c r="AO637">
        <v>1</v>
      </c>
      <c r="AP637" t="str" cm="1">
        <f t="array" ref="AP637">_xlfn.IFS(tbl_Data[[#This Row],[marital_Divorced]]=1,"Divorced",tbl_Data[[#This Row],[marital_Married]]=1,"Married",tbl_Data[[#This Row],[marital_Single]]=1,"Single",tbl_Data[[#This Row],[marital_Together]]=1,"Together",tbl_Data[[#This Row],[marital_Widow]]=1,"Widowed")</f>
        <v>Married</v>
      </c>
      <c r="AQ637" s="3" t="str">
        <f>IF(tbl_Data[[#This Row],[Marital Status]]=tbl_Data[[#Headers],[Single]],tbl_Data[[#This Row],[Amt_Wines]],"")</f>
        <v/>
      </c>
      <c r="AR637" s="3" t="str">
        <f>IF(tbl_Data[[#This Row],[Marital Status]]=tbl_Data[[#Headers],[Together]],tbl_Data[[#This Row],[Amt_Wines]],"")</f>
        <v/>
      </c>
      <c r="AS637" s="3">
        <f>IF(tbl_Data[[#This Row],[Marital Status]]=tbl_Data[[#Headers],[Married]],tbl_Data[[#This Row],[Amt_Wines]],"")</f>
        <v>279</v>
      </c>
      <c r="AT637" s="3" t="str">
        <f>IF(tbl_Data[[#This Row],[Marital Status]]=tbl_Data[[#Headers],[Widow]],tbl_Data[[#This Row],[Amt_Wines]],"")</f>
        <v/>
      </c>
      <c r="AU637" s="3" t="str">
        <f>IF(tbl_Data[[#This Row],[Marital Status]]=tbl_Data[[#Headers],[Divorced]],tbl_Data[[#This Row],[Amt_Wines]],"")</f>
        <v/>
      </c>
    </row>
    <row r="638" spans="1:47" x14ac:dyDescent="0.45">
      <c r="A638" t="s">
        <v>1251</v>
      </c>
      <c r="B638" s="3">
        <v>49413</v>
      </c>
      <c r="C638">
        <v>0</v>
      </c>
      <c r="D638">
        <v>1</v>
      </c>
      <c r="E638">
        <f t="shared" si="9"/>
        <v>1</v>
      </c>
      <c r="F638">
        <v>88</v>
      </c>
      <c r="G638" s="3">
        <v>205</v>
      </c>
      <c r="H638" s="3">
        <v>7</v>
      </c>
      <c r="I638" s="3">
        <v>41</v>
      </c>
      <c r="J638" s="3">
        <v>3</v>
      </c>
      <c r="K638" s="3">
        <v>2</v>
      </c>
      <c r="L638" s="3">
        <v>46</v>
      </c>
      <c r="M638">
        <v>2</v>
      </c>
      <c r="N638">
        <v>4</v>
      </c>
      <c r="O638">
        <v>2</v>
      </c>
      <c r="P638">
        <v>5</v>
      </c>
      <c r="Q638">
        <v>5</v>
      </c>
      <c r="R638">
        <v>0</v>
      </c>
      <c r="S638">
        <v>0</v>
      </c>
      <c r="T638">
        <v>0</v>
      </c>
      <c r="U638">
        <v>0</v>
      </c>
      <c r="V638">
        <v>0</v>
      </c>
      <c r="W638">
        <v>0</v>
      </c>
      <c r="X638">
        <v>3</v>
      </c>
      <c r="Y638">
        <v>11</v>
      </c>
      <c r="Z638">
        <v>0</v>
      </c>
      <c r="AA638">
        <v>68</v>
      </c>
      <c r="AB638">
        <v>2406</v>
      </c>
      <c r="AC638">
        <v>0</v>
      </c>
      <c r="AD638">
        <v>1</v>
      </c>
      <c r="AE638">
        <v>0</v>
      </c>
      <c r="AF638">
        <v>0</v>
      </c>
      <c r="AG638">
        <v>0</v>
      </c>
      <c r="AH638">
        <v>0</v>
      </c>
      <c r="AI638">
        <v>0</v>
      </c>
      <c r="AJ638">
        <v>1</v>
      </c>
      <c r="AK638">
        <v>0</v>
      </c>
      <c r="AL638">
        <v>0</v>
      </c>
      <c r="AM638" s="3">
        <f>SUM(tbl_Data[[#This Row],[Amt_Wines]:[Amt_GoldProds]])</f>
        <v>304</v>
      </c>
      <c r="AN638" s="3">
        <v>212</v>
      </c>
      <c r="AO638">
        <v>0</v>
      </c>
      <c r="AP638" t="str" cm="1">
        <f t="array" ref="AP638">_xlfn.IFS(tbl_Data[[#This Row],[marital_Divorced]]=1,"Divorced",tbl_Data[[#This Row],[marital_Married]]=1,"Married",tbl_Data[[#This Row],[marital_Single]]=1,"Single",tbl_Data[[#This Row],[marital_Together]]=1,"Together",tbl_Data[[#This Row],[marital_Widow]]=1,"Widowed")</f>
        <v>Married</v>
      </c>
      <c r="AQ638" s="3" t="str">
        <f>IF(tbl_Data[[#This Row],[Marital Status]]=tbl_Data[[#Headers],[Single]],tbl_Data[[#This Row],[Amt_Wines]],"")</f>
        <v/>
      </c>
      <c r="AR638" s="3" t="str">
        <f>IF(tbl_Data[[#This Row],[Marital Status]]=tbl_Data[[#Headers],[Together]],tbl_Data[[#This Row],[Amt_Wines]],"")</f>
        <v/>
      </c>
      <c r="AS638" s="3">
        <f>IF(tbl_Data[[#This Row],[Marital Status]]=tbl_Data[[#Headers],[Married]],tbl_Data[[#This Row],[Amt_Wines]],"")</f>
        <v>205</v>
      </c>
      <c r="AT638" s="3" t="str">
        <f>IF(tbl_Data[[#This Row],[Marital Status]]=tbl_Data[[#Headers],[Widow]],tbl_Data[[#This Row],[Amt_Wines]],"")</f>
        <v/>
      </c>
      <c r="AU638" s="3" t="str">
        <f>IF(tbl_Data[[#This Row],[Marital Status]]=tbl_Data[[#Headers],[Divorced]],tbl_Data[[#This Row],[Amt_Wines]],"")</f>
        <v/>
      </c>
    </row>
    <row r="639" spans="1:47" x14ac:dyDescent="0.45">
      <c r="A639" t="s">
        <v>1253</v>
      </c>
      <c r="B639" s="3">
        <v>44375</v>
      </c>
      <c r="C639">
        <v>0</v>
      </c>
      <c r="D639">
        <v>1</v>
      </c>
      <c r="E639">
        <f t="shared" si="9"/>
        <v>1</v>
      </c>
      <c r="F639">
        <v>73</v>
      </c>
      <c r="G639" s="3">
        <v>213</v>
      </c>
      <c r="H639" s="3">
        <v>5</v>
      </c>
      <c r="I639" s="3">
        <v>28</v>
      </c>
      <c r="J639" s="3">
        <v>7</v>
      </c>
      <c r="K639" s="3">
        <v>7</v>
      </c>
      <c r="L639" s="3">
        <v>41</v>
      </c>
      <c r="M639">
        <v>1</v>
      </c>
      <c r="N639">
        <v>4</v>
      </c>
      <c r="O639">
        <v>1</v>
      </c>
      <c r="P639">
        <v>6</v>
      </c>
      <c r="Q639">
        <v>5</v>
      </c>
      <c r="R639">
        <v>0</v>
      </c>
      <c r="S639">
        <v>0</v>
      </c>
      <c r="T639">
        <v>0</v>
      </c>
      <c r="U639">
        <v>0</v>
      </c>
      <c r="V639">
        <v>0</v>
      </c>
      <c r="W639">
        <v>0</v>
      </c>
      <c r="X639">
        <v>3</v>
      </c>
      <c r="Y639">
        <v>11</v>
      </c>
      <c r="Z639">
        <v>0</v>
      </c>
      <c r="AA639">
        <v>55</v>
      </c>
      <c r="AB639">
        <v>2257</v>
      </c>
      <c r="AC639">
        <v>0</v>
      </c>
      <c r="AD639">
        <v>1</v>
      </c>
      <c r="AE639">
        <v>0</v>
      </c>
      <c r="AF639">
        <v>0</v>
      </c>
      <c r="AG639">
        <v>0</v>
      </c>
      <c r="AH639">
        <v>0</v>
      </c>
      <c r="AI639">
        <v>0</v>
      </c>
      <c r="AJ639">
        <v>1</v>
      </c>
      <c r="AK639">
        <v>0</v>
      </c>
      <c r="AL639">
        <v>0</v>
      </c>
      <c r="AM639" s="3">
        <f>SUM(tbl_Data[[#This Row],[Amt_Wines]:[Amt_GoldProds]])</f>
        <v>301</v>
      </c>
      <c r="AN639" s="3">
        <v>219</v>
      </c>
      <c r="AO639">
        <v>0</v>
      </c>
      <c r="AP639" t="str" cm="1">
        <f t="array" ref="AP639">_xlfn.IFS(tbl_Data[[#This Row],[marital_Divorced]]=1,"Divorced",tbl_Data[[#This Row],[marital_Married]]=1,"Married",tbl_Data[[#This Row],[marital_Single]]=1,"Single",tbl_Data[[#This Row],[marital_Together]]=1,"Together",tbl_Data[[#This Row],[marital_Widow]]=1,"Widowed")</f>
        <v>Married</v>
      </c>
      <c r="AQ639" s="3" t="str">
        <f>IF(tbl_Data[[#This Row],[Marital Status]]=tbl_Data[[#Headers],[Single]],tbl_Data[[#This Row],[Amt_Wines]],"")</f>
        <v/>
      </c>
      <c r="AR639" s="3" t="str">
        <f>IF(tbl_Data[[#This Row],[Marital Status]]=tbl_Data[[#Headers],[Together]],tbl_Data[[#This Row],[Amt_Wines]],"")</f>
        <v/>
      </c>
      <c r="AS639" s="3">
        <f>IF(tbl_Data[[#This Row],[Marital Status]]=tbl_Data[[#Headers],[Married]],tbl_Data[[#This Row],[Amt_Wines]],"")</f>
        <v>213</v>
      </c>
      <c r="AT639" s="3" t="str">
        <f>IF(tbl_Data[[#This Row],[Marital Status]]=tbl_Data[[#Headers],[Widow]],tbl_Data[[#This Row],[Amt_Wines]],"")</f>
        <v/>
      </c>
      <c r="AU639" s="3" t="str">
        <f>IF(tbl_Data[[#This Row],[Marital Status]]=tbl_Data[[#Headers],[Divorced]],tbl_Data[[#This Row],[Amt_Wines]],"")</f>
        <v/>
      </c>
    </row>
    <row r="640" spans="1:47" x14ac:dyDescent="0.45">
      <c r="A640" t="s">
        <v>1256</v>
      </c>
      <c r="B640" s="3">
        <v>61482</v>
      </c>
      <c r="C640">
        <v>0</v>
      </c>
      <c r="D640">
        <v>0</v>
      </c>
      <c r="E640">
        <f t="shared" si="9"/>
        <v>0</v>
      </c>
      <c r="F640">
        <v>39</v>
      </c>
      <c r="G640" s="3">
        <v>48</v>
      </c>
      <c r="H640" s="3">
        <v>58</v>
      </c>
      <c r="I640" s="3">
        <v>68</v>
      </c>
      <c r="J640" s="3">
        <v>16</v>
      </c>
      <c r="K640" s="3">
        <v>66</v>
      </c>
      <c r="L640" s="3">
        <v>43</v>
      </c>
      <c r="M640">
        <v>1</v>
      </c>
      <c r="N640">
        <v>3</v>
      </c>
      <c r="O640">
        <v>2</v>
      </c>
      <c r="P640">
        <v>6</v>
      </c>
      <c r="Q640">
        <v>2</v>
      </c>
      <c r="R640">
        <v>0</v>
      </c>
      <c r="S640">
        <v>0</v>
      </c>
      <c r="T640">
        <v>0</v>
      </c>
      <c r="U640">
        <v>0</v>
      </c>
      <c r="V640">
        <v>0</v>
      </c>
      <c r="W640">
        <v>0</v>
      </c>
      <c r="X640">
        <v>3</v>
      </c>
      <c r="Y640">
        <v>11</v>
      </c>
      <c r="Z640">
        <v>0</v>
      </c>
      <c r="AA640">
        <v>55</v>
      </c>
      <c r="AB640">
        <v>2161</v>
      </c>
      <c r="AC640">
        <v>0</v>
      </c>
      <c r="AD640">
        <v>1</v>
      </c>
      <c r="AE640">
        <v>0</v>
      </c>
      <c r="AF640">
        <v>0</v>
      </c>
      <c r="AG640">
        <v>0</v>
      </c>
      <c r="AH640">
        <v>0</v>
      </c>
      <c r="AI640">
        <v>0</v>
      </c>
      <c r="AJ640">
        <v>1</v>
      </c>
      <c r="AK640">
        <v>0</v>
      </c>
      <c r="AL640">
        <v>0</v>
      </c>
      <c r="AM640" s="3">
        <f>SUM(tbl_Data[[#This Row],[Amt_Wines]:[Amt_GoldProds]])</f>
        <v>299</v>
      </c>
      <c r="AN640" s="3">
        <v>213</v>
      </c>
      <c r="AO640">
        <v>0</v>
      </c>
      <c r="AP640" t="str" cm="1">
        <f t="array" ref="AP640">_xlfn.IFS(tbl_Data[[#This Row],[marital_Divorced]]=1,"Divorced",tbl_Data[[#This Row],[marital_Married]]=1,"Married",tbl_Data[[#This Row],[marital_Single]]=1,"Single",tbl_Data[[#This Row],[marital_Together]]=1,"Together",tbl_Data[[#This Row],[marital_Widow]]=1,"Widowed")</f>
        <v>Married</v>
      </c>
      <c r="AQ640" s="3" t="str">
        <f>IF(tbl_Data[[#This Row],[Marital Status]]=tbl_Data[[#Headers],[Single]],tbl_Data[[#This Row],[Amt_Wines]],"")</f>
        <v/>
      </c>
      <c r="AR640" s="3" t="str">
        <f>IF(tbl_Data[[#This Row],[Marital Status]]=tbl_Data[[#Headers],[Together]],tbl_Data[[#This Row],[Amt_Wines]],"")</f>
        <v/>
      </c>
      <c r="AS640" s="3">
        <f>IF(tbl_Data[[#This Row],[Marital Status]]=tbl_Data[[#Headers],[Married]],tbl_Data[[#This Row],[Amt_Wines]],"")</f>
        <v>48</v>
      </c>
      <c r="AT640" s="3" t="str">
        <f>IF(tbl_Data[[#This Row],[Marital Status]]=tbl_Data[[#Headers],[Widow]],tbl_Data[[#This Row],[Amt_Wines]],"")</f>
        <v/>
      </c>
      <c r="AU640" s="3" t="str">
        <f>IF(tbl_Data[[#This Row],[Marital Status]]=tbl_Data[[#Headers],[Divorced]],tbl_Data[[#This Row],[Amt_Wines]],"")</f>
        <v/>
      </c>
    </row>
    <row r="641" spans="1:47" x14ac:dyDescent="0.45">
      <c r="A641" t="s">
        <v>1257</v>
      </c>
      <c r="B641" s="3">
        <v>36930</v>
      </c>
      <c r="C641">
        <v>0</v>
      </c>
      <c r="D641">
        <v>1</v>
      </c>
      <c r="E641">
        <f t="shared" si="9"/>
        <v>1</v>
      </c>
      <c r="F641">
        <v>50</v>
      </c>
      <c r="G641" s="3">
        <v>223</v>
      </c>
      <c r="H641" s="3">
        <v>2</v>
      </c>
      <c r="I641" s="3">
        <v>31</v>
      </c>
      <c r="J641" s="3">
        <v>0</v>
      </c>
      <c r="K641" s="3">
        <v>2</v>
      </c>
      <c r="L641" s="3">
        <v>39</v>
      </c>
      <c r="M641">
        <v>5</v>
      </c>
      <c r="N641">
        <v>5</v>
      </c>
      <c r="O641">
        <v>2</v>
      </c>
      <c r="P641">
        <v>4</v>
      </c>
      <c r="Q641">
        <v>8</v>
      </c>
      <c r="R641">
        <v>0</v>
      </c>
      <c r="S641">
        <v>0</v>
      </c>
      <c r="T641">
        <v>0</v>
      </c>
      <c r="U641">
        <v>0</v>
      </c>
      <c r="V641">
        <v>0</v>
      </c>
      <c r="W641">
        <v>0</v>
      </c>
      <c r="X641">
        <v>3</v>
      </c>
      <c r="Y641">
        <v>11</v>
      </c>
      <c r="Z641">
        <v>0</v>
      </c>
      <c r="AA641">
        <v>66</v>
      </c>
      <c r="AB641">
        <v>2567</v>
      </c>
      <c r="AC641">
        <v>0</v>
      </c>
      <c r="AD641">
        <v>1</v>
      </c>
      <c r="AE641">
        <v>0</v>
      </c>
      <c r="AF641">
        <v>0</v>
      </c>
      <c r="AG641">
        <v>0</v>
      </c>
      <c r="AH641">
        <v>0</v>
      </c>
      <c r="AI641">
        <v>0</v>
      </c>
      <c r="AJ641">
        <v>0</v>
      </c>
      <c r="AK641">
        <v>0</v>
      </c>
      <c r="AL641">
        <v>1</v>
      </c>
      <c r="AM641" s="3">
        <f>SUM(tbl_Data[[#This Row],[Amt_Wines]:[Amt_GoldProds]])</f>
        <v>297</v>
      </c>
      <c r="AN641" s="3">
        <v>219</v>
      </c>
      <c r="AO641">
        <v>0</v>
      </c>
      <c r="AP641" t="str" cm="1">
        <f t="array" ref="AP641">_xlfn.IFS(tbl_Data[[#This Row],[marital_Divorced]]=1,"Divorced",tbl_Data[[#This Row],[marital_Married]]=1,"Married",tbl_Data[[#This Row],[marital_Single]]=1,"Single",tbl_Data[[#This Row],[marital_Together]]=1,"Together",tbl_Data[[#This Row],[marital_Widow]]=1,"Widowed")</f>
        <v>Married</v>
      </c>
      <c r="AQ641" s="3" t="str">
        <f>IF(tbl_Data[[#This Row],[Marital Status]]=tbl_Data[[#Headers],[Single]],tbl_Data[[#This Row],[Amt_Wines]],"")</f>
        <v/>
      </c>
      <c r="AR641" s="3" t="str">
        <f>IF(tbl_Data[[#This Row],[Marital Status]]=tbl_Data[[#Headers],[Together]],tbl_Data[[#This Row],[Amt_Wines]],"")</f>
        <v/>
      </c>
      <c r="AS641" s="3">
        <f>IF(tbl_Data[[#This Row],[Marital Status]]=tbl_Data[[#Headers],[Married]],tbl_Data[[#This Row],[Amt_Wines]],"")</f>
        <v>223</v>
      </c>
      <c r="AT641" s="3" t="str">
        <f>IF(tbl_Data[[#This Row],[Marital Status]]=tbl_Data[[#Headers],[Widow]],tbl_Data[[#This Row],[Amt_Wines]],"")</f>
        <v/>
      </c>
      <c r="AU641" s="3" t="str">
        <f>IF(tbl_Data[[#This Row],[Marital Status]]=tbl_Data[[#Headers],[Divorced]],tbl_Data[[#This Row],[Amt_Wines]],"")</f>
        <v/>
      </c>
    </row>
    <row r="642" spans="1:47" x14ac:dyDescent="0.45">
      <c r="A642" t="s">
        <v>1259</v>
      </c>
      <c r="B642" s="3">
        <v>56721</v>
      </c>
      <c r="C642">
        <v>1</v>
      </c>
      <c r="D642">
        <v>1</v>
      </c>
      <c r="E642">
        <f t="shared" ref="E642:E705" si="10">SUM(_xlfn.SINGLE(Kidhome),_xlfn.SINGLE(Teenhome))</f>
        <v>2</v>
      </c>
      <c r="F642">
        <v>64</v>
      </c>
      <c r="G642" s="3">
        <v>157</v>
      </c>
      <c r="H642" s="3">
        <v>6</v>
      </c>
      <c r="I642" s="3">
        <v>39</v>
      </c>
      <c r="J642" s="3">
        <v>6</v>
      </c>
      <c r="K642" s="3">
        <v>13</v>
      </c>
      <c r="L642" s="3">
        <v>75</v>
      </c>
      <c r="M642">
        <v>5</v>
      </c>
      <c r="N642">
        <v>4</v>
      </c>
      <c r="O642">
        <v>1</v>
      </c>
      <c r="P642">
        <v>5</v>
      </c>
      <c r="Q642">
        <v>6</v>
      </c>
      <c r="R642">
        <v>0</v>
      </c>
      <c r="S642">
        <v>0</v>
      </c>
      <c r="T642">
        <v>0</v>
      </c>
      <c r="U642">
        <v>0</v>
      </c>
      <c r="V642">
        <v>0</v>
      </c>
      <c r="W642">
        <v>0</v>
      </c>
      <c r="X642">
        <v>3</v>
      </c>
      <c r="Y642">
        <v>11</v>
      </c>
      <c r="Z642">
        <v>0</v>
      </c>
      <c r="AA642">
        <v>48</v>
      </c>
      <c r="AB642">
        <v>2765</v>
      </c>
      <c r="AC642">
        <v>0</v>
      </c>
      <c r="AD642">
        <v>1</v>
      </c>
      <c r="AE642">
        <v>0</v>
      </c>
      <c r="AF642">
        <v>0</v>
      </c>
      <c r="AG642">
        <v>0</v>
      </c>
      <c r="AH642">
        <v>0</v>
      </c>
      <c r="AI642">
        <v>0</v>
      </c>
      <c r="AJ642">
        <v>1</v>
      </c>
      <c r="AK642">
        <v>0</v>
      </c>
      <c r="AL642">
        <v>0</v>
      </c>
      <c r="AM642" s="3">
        <f>SUM(tbl_Data[[#This Row],[Amt_Wines]:[Amt_GoldProds]])</f>
        <v>296</v>
      </c>
      <c r="AN642" s="3">
        <v>146</v>
      </c>
      <c r="AO642">
        <v>0</v>
      </c>
      <c r="AP642" t="str" cm="1">
        <f t="array" ref="AP642">_xlfn.IFS(tbl_Data[[#This Row],[marital_Divorced]]=1,"Divorced",tbl_Data[[#This Row],[marital_Married]]=1,"Married",tbl_Data[[#This Row],[marital_Single]]=1,"Single",tbl_Data[[#This Row],[marital_Together]]=1,"Together",tbl_Data[[#This Row],[marital_Widow]]=1,"Widowed")</f>
        <v>Married</v>
      </c>
      <c r="AQ642" s="3" t="str">
        <f>IF(tbl_Data[[#This Row],[Marital Status]]=tbl_Data[[#Headers],[Single]],tbl_Data[[#This Row],[Amt_Wines]],"")</f>
        <v/>
      </c>
      <c r="AR642" s="3" t="str">
        <f>IF(tbl_Data[[#This Row],[Marital Status]]=tbl_Data[[#Headers],[Together]],tbl_Data[[#This Row],[Amt_Wines]],"")</f>
        <v/>
      </c>
      <c r="AS642" s="3">
        <f>IF(tbl_Data[[#This Row],[Marital Status]]=tbl_Data[[#Headers],[Married]],tbl_Data[[#This Row],[Amt_Wines]],"")</f>
        <v>157</v>
      </c>
      <c r="AT642" s="3" t="str">
        <f>IF(tbl_Data[[#This Row],[Marital Status]]=tbl_Data[[#Headers],[Widow]],tbl_Data[[#This Row],[Amt_Wines]],"")</f>
        <v/>
      </c>
      <c r="AU642" s="3" t="str">
        <f>IF(tbl_Data[[#This Row],[Marital Status]]=tbl_Data[[#Headers],[Divorced]],tbl_Data[[#This Row],[Amt_Wines]],"")</f>
        <v/>
      </c>
    </row>
    <row r="643" spans="1:47" x14ac:dyDescent="0.45">
      <c r="A643" t="s">
        <v>1263</v>
      </c>
      <c r="B643" s="3">
        <v>40049</v>
      </c>
      <c r="C643">
        <v>0</v>
      </c>
      <c r="D643">
        <v>1</v>
      </c>
      <c r="E643">
        <f t="shared" si="10"/>
        <v>1</v>
      </c>
      <c r="F643">
        <v>61</v>
      </c>
      <c r="G643" s="3">
        <v>91</v>
      </c>
      <c r="H643" s="3">
        <v>65</v>
      </c>
      <c r="I643" s="3">
        <v>52</v>
      </c>
      <c r="J643" s="3">
        <v>10</v>
      </c>
      <c r="K643" s="3">
        <v>44</v>
      </c>
      <c r="L643" s="3">
        <v>28</v>
      </c>
      <c r="M643">
        <v>3</v>
      </c>
      <c r="N643">
        <v>3</v>
      </c>
      <c r="O643">
        <v>2</v>
      </c>
      <c r="P643">
        <v>6</v>
      </c>
      <c r="Q643">
        <v>5</v>
      </c>
      <c r="R643">
        <v>0</v>
      </c>
      <c r="S643">
        <v>0</v>
      </c>
      <c r="T643">
        <v>0</v>
      </c>
      <c r="U643">
        <v>0</v>
      </c>
      <c r="V643">
        <v>0</v>
      </c>
      <c r="W643">
        <v>0</v>
      </c>
      <c r="X643">
        <v>3</v>
      </c>
      <c r="Y643">
        <v>11</v>
      </c>
      <c r="Z643">
        <v>0</v>
      </c>
      <c r="AA643">
        <v>46</v>
      </c>
      <c r="AB643">
        <v>2736</v>
      </c>
      <c r="AC643">
        <v>0</v>
      </c>
      <c r="AD643">
        <v>1</v>
      </c>
      <c r="AE643">
        <v>0</v>
      </c>
      <c r="AF643">
        <v>0</v>
      </c>
      <c r="AG643">
        <v>0</v>
      </c>
      <c r="AH643">
        <v>0</v>
      </c>
      <c r="AI643">
        <v>0</v>
      </c>
      <c r="AJ643">
        <v>1</v>
      </c>
      <c r="AK643">
        <v>0</v>
      </c>
      <c r="AL643">
        <v>0</v>
      </c>
      <c r="AM643" s="3">
        <f>SUM(tbl_Data[[#This Row],[Amt_Wines]:[Amt_GoldProds]])</f>
        <v>290</v>
      </c>
      <c r="AN643" s="3">
        <v>234</v>
      </c>
      <c r="AO643">
        <v>0</v>
      </c>
      <c r="AP643" t="str" cm="1">
        <f t="array" ref="AP643">_xlfn.IFS(tbl_Data[[#This Row],[marital_Divorced]]=1,"Divorced",tbl_Data[[#This Row],[marital_Married]]=1,"Married",tbl_Data[[#This Row],[marital_Single]]=1,"Single",tbl_Data[[#This Row],[marital_Together]]=1,"Together",tbl_Data[[#This Row],[marital_Widow]]=1,"Widowed")</f>
        <v>Married</v>
      </c>
      <c r="AQ643" s="3" t="str">
        <f>IF(tbl_Data[[#This Row],[Marital Status]]=tbl_Data[[#Headers],[Single]],tbl_Data[[#This Row],[Amt_Wines]],"")</f>
        <v/>
      </c>
      <c r="AR643" s="3" t="str">
        <f>IF(tbl_Data[[#This Row],[Marital Status]]=tbl_Data[[#Headers],[Together]],tbl_Data[[#This Row],[Amt_Wines]],"")</f>
        <v/>
      </c>
      <c r="AS643" s="3">
        <f>IF(tbl_Data[[#This Row],[Marital Status]]=tbl_Data[[#Headers],[Married]],tbl_Data[[#This Row],[Amt_Wines]],"")</f>
        <v>91</v>
      </c>
      <c r="AT643" s="3" t="str">
        <f>IF(tbl_Data[[#This Row],[Marital Status]]=tbl_Data[[#Headers],[Widow]],tbl_Data[[#This Row],[Amt_Wines]],"")</f>
        <v/>
      </c>
      <c r="AU643" s="3" t="str">
        <f>IF(tbl_Data[[#This Row],[Marital Status]]=tbl_Data[[#Headers],[Divorced]],tbl_Data[[#This Row],[Amt_Wines]],"")</f>
        <v/>
      </c>
    </row>
    <row r="644" spans="1:47" x14ac:dyDescent="0.45">
      <c r="A644" t="s">
        <v>1264</v>
      </c>
      <c r="B644" s="3">
        <v>60544</v>
      </c>
      <c r="C644">
        <v>1</v>
      </c>
      <c r="D644">
        <v>1</v>
      </c>
      <c r="E644">
        <f t="shared" si="10"/>
        <v>2</v>
      </c>
      <c r="F644">
        <v>92</v>
      </c>
      <c r="G644" s="3">
        <v>201</v>
      </c>
      <c r="H644" s="3">
        <v>2</v>
      </c>
      <c r="I644" s="3">
        <v>43</v>
      </c>
      <c r="J644" s="3">
        <v>3</v>
      </c>
      <c r="K644" s="3">
        <v>5</v>
      </c>
      <c r="L644" s="3">
        <v>35</v>
      </c>
      <c r="M644">
        <v>4</v>
      </c>
      <c r="N644">
        <v>5</v>
      </c>
      <c r="O644">
        <v>1</v>
      </c>
      <c r="P644">
        <v>5</v>
      </c>
      <c r="Q644">
        <v>6</v>
      </c>
      <c r="R644">
        <v>0</v>
      </c>
      <c r="S644">
        <v>0</v>
      </c>
      <c r="T644">
        <v>0</v>
      </c>
      <c r="U644">
        <v>0</v>
      </c>
      <c r="V644">
        <v>0</v>
      </c>
      <c r="W644">
        <v>0</v>
      </c>
      <c r="X644">
        <v>3</v>
      </c>
      <c r="Y644">
        <v>11</v>
      </c>
      <c r="Z644">
        <v>0</v>
      </c>
      <c r="AA644">
        <v>59</v>
      </c>
      <c r="AB644">
        <v>2832</v>
      </c>
      <c r="AC644">
        <v>0</v>
      </c>
      <c r="AD644">
        <v>1</v>
      </c>
      <c r="AE644">
        <v>0</v>
      </c>
      <c r="AF644">
        <v>0</v>
      </c>
      <c r="AG644">
        <v>0</v>
      </c>
      <c r="AH644">
        <v>0</v>
      </c>
      <c r="AI644">
        <v>0</v>
      </c>
      <c r="AJ644">
        <v>1</v>
      </c>
      <c r="AK644">
        <v>0</v>
      </c>
      <c r="AL644">
        <v>0</v>
      </c>
      <c r="AM644" s="3">
        <f>SUM(tbl_Data[[#This Row],[Amt_Wines]:[Amt_GoldProds]])</f>
        <v>289</v>
      </c>
      <c r="AN644" s="3">
        <v>219</v>
      </c>
      <c r="AO644">
        <v>0</v>
      </c>
      <c r="AP644" t="str" cm="1">
        <f t="array" ref="AP644">_xlfn.IFS(tbl_Data[[#This Row],[marital_Divorced]]=1,"Divorced",tbl_Data[[#This Row],[marital_Married]]=1,"Married",tbl_Data[[#This Row],[marital_Single]]=1,"Single",tbl_Data[[#This Row],[marital_Together]]=1,"Together",tbl_Data[[#This Row],[marital_Widow]]=1,"Widowed")</f>
        <v>Married</v>
      </c>
      <c r="AQ644" s="3" t="str">
        <f>IF(tbl_Data[[#This Row],[Marital Status]]=tbl_Data[[#Headers],[Single]],tbl_Data[[#This Row],[Amt_Wines]],"")</f>
        <v/>
      </c>
      <c r="AR644" s="3" t="str">
        <f>IF(tbl_Data[[#This Row],[Marital Status]]=tbl_Data[[#Headers],[Together]],tbl_Data[[#This Row],[Amt_Wines]],"")</f>
        <v/>
      </c>
      <c r="AS644" s="3">
        <f>IF(tbl_Data[[#This Row],[Marital Status]]=tbl_Data[[#Headers],[Married]],tbl_Data[[#This Row],[Amt_Wines]],"")</f>
        <v>201</v>
      </c>
      <c r="AT644" s="3" t="str">
        <f>IF(tbl_Data[[#This Row],[Marital Status]]=tbl_Data[[#Headers],[Widow]],tbl_Data[[#This Row],[Amt_Wines]],"")</f>
        <v/>
      </c>
      <c r="AU644" s="3" t="str">
        <f>IF(tbl_Data[[#This Row],[Marital Status]]=tbl_Data[[#Headers],[Divorced]],tbl_Data[[#This Row],[Amt_Wines]],"")</f>
        <v/>
      </c>
    </row>
    <row r="645" spans="1:47" x14ac:dyDescent="0.45">
      <c r="A645" t="s">
        <v>1271</v>
      </c>
      <c r="B645" s="3">
        <v>41551</v>
      </c>
      <c r="C645">
        <v>1</v>
      </c>
      <c r="D645">
        <v>1</v>
      </c>
      <c r="E645">
        <f t="shared" si="10"/>
        <v>2</v>
      </c>
      <c r="F645">
        <v>51</v>
      </c>
      <c r="G645" s="3">
        <v>220</v>
      </c>
      <c r="H645" s="3">
        <v>0</v>
      </c>
      <c r="I645" s="3">
        <v>33</v>
      </c>
      <c r="J645" s="3">
        <v>3</v>
      </c>
      <c r="K645" s="3">
        <v>0</v>
      </c>
      <c r="L645" s="3">
        <v>23</v>
      </c>
      <c r="M645">
        <v>5</v>
      </c>
      <c r="N645">
        <v>5</v>
      </c>
      <c r="O645">
        <v>1</v>
      </c>
      <c r="P645">
        <v>5</v>
      </c>
      <c r="Q645">
        <v>8</v>
      </c>
      <c r="R645">
        <v>0</v>
      </c>
      <c r="S645">
        <v>0</v>
      </c>
      <c r="T645">
        <v>0</v>
      </c>
      <c r="U645">
        <v>0</v>
      </c>
      <c r="V645">
        <v>0</v>
      </c>
      <c r="W645">
        <v>0</v>
      </c>
      <c r="X645">
        <v>3</v>
      </c>
      <c r="Y645">
        <v>11</v>
      </c>
      <c r="Z645">
        <v>0</v>
      </c>
      <c r="AA645">
        <v>56</v>
      </c>
      <c r="AB645">
        <v>2478</v>
      </c>
      <c r="AC645">
        <v>0</v>
      </c>
      <c r="AD645">
        <v>1</v>
      </c>
      <c r="AE645">
        <v>0</v>
      </c>
      <c r="AF645">
        <v>0</v>
      </c>
      <c r="AG645">
        <v>0</v>
      </c>
      <c r="AH645">
        <v>0</v>
      </c>
      <c r="AI645">
        <v>0</v>
      </c>
      <c r="AJ645">
        <v>0</v>
      </c>
      <c r="AK645">
        <v>0</v>
      </c>
      <c r="AL645">
        <v>1</v>
      </c>
      <c r="AM645" s="3">
        <f>SUM(tbl_Data[[#This Row],[Amt_Wines]:[Amt_GoldProds]])</f>
        <v>279</v>
      </c>
      <c r="AN645" s="3">
        <v>233</v>
      </c>
      <c r="AO645">
        <v>0</v>
      </c>
      <c r="AP645" t="str" cm="1">
        <f t="array" ref="AP645">_xlfn.IFS(tbl_Data[[#This Row],[marital_Divorced]]=1,"Divorced",tbl_Data[[#This Row],[marital_Married]]=1,"Married",tbl_Data[[#This Row],[marital_Single]]=1,"Single",tbl_Data[[#This Row],[marital_Together]]=1,"Together",tbl_Data[[#This Row],[marital_Widow]]=1,"Widowed")</f>
        <v>Married</v>
      </c>
      <c r="AQ645" s="3" t="str">
        <f>IF(tbl_Data[[#This Row],[Marital Status]]=tbl_Data[[#Headers],[Single]],tbl_Data[[#This Row],[Amt_Wines]],"")</f>
        <v/>
      </c>
      <c r="AR645" s="3" t="str">
        <f>IF(tbl_Data[[#This Row],[Marital Status]]=tbl_Data[[#Headers],[Together]],tbl_Data[[#This Row],[Amt_Wines]],"")</f>
        <v/>
      </c>
      <c r="AS645" s="3">
        <f>IF(tbl_Data[[#This Row],[Marital Status]]=tbl_Data[[#Headers],[Married]],tbl_Data[[#This Row],[Amt_Wines]],"")</f>
        <v>220</v>
      </c>
      <c r="AT645" s="3" t="str">
        <f>IF(tbl_Data[[#This Row],[Marital Status]]=tbl_Data[[#Headers],[Widow]],tbl_Data[[#This Row],[Amt_Wines]],"")</f>
        <v/>
      </c>
      <c r="AU645" s="3" t="str">
        <f>IF(tbl_Data[[#This Row],[Marital Status]]=tbl_Data[[#Headers],[Divorced]],tbl_Data[[#This Row],[Amt_Wines]],"")</f>
        <v/>
      </c>
    </row>
    <row r="646" spans="1:47" x14ac:dyDescent="0.45">
      <c r="A646" t="s">
        <v>1273</v>
      </c>
      <c r="B646" s="3">
        <v>53312</v>
      </c>
      <c r="C646">
        <v>0</v>
      </c>
      <c r="D646">
        <v>0</v>
      </c>
      <c r="E646">
        <f t="shared" si="10"/>
        <v>0</v>
      </c>
      <c r="F646">
        <v>32</v>
      </c>
      <c r="G646" s="3">
        <v>241</v>
      </c>
      <c r="H646" s="3">
        <v>0</v>
      </c>
      <c r="I646" s="3">
        <v>12</v>
      </c>
      <c r="J646" s="3">
        <v>0</v>
      </c>
      <c r="K646" s="3">
        <v>0</v>
      </c>
      <c r="L646" s="3">
        <v>25</v>
      </c>
      <c r="M646">
        <v>1</v>
      </c>
      <c r="N646">
        <v>5</v>
      </c>
      <c r="O646">
        <v>1</v>
      </c>
      <c r="P646">
        <v>5</v>
      </c>
      <c r="Q646">
        <v>7</v>
      </c>
      <c r="R646">
        <v>0</v>
      </c>
      <c r="S646">
        <v>0</v>
      </c>
      <c r="T646">
        <v>0</v>
      </c>
      <c r="U646">
        <v>0</v>
      </c>
      <c r="V646">
        <v>0</v>
      </c>
      <c r="W646">
        <v>0</v>
      </c>
      <c r="X646">
        <v>3</v>
      </c>
      <c r="Y646">
        <v>11</v>
      </c>
      <c r="Z646">
        <v>0</v>
      </c>
      <c r="AA646">
        <v>69</v>
      </c>
      <c r="AB646">
        <v>2483</v>
      </c>
      <c r="AC646">
        <v>0</v>
      </c>
      <c r="AD646">
        <v>1</v>
      </c>
      <c r="AE646">
        <v>0</v>
      </c>
      <c r="AF646">
        <v>0</v>
      </c>
      <c r="AG646">
        <v>0</v>
      </c>
      <c r="AH646">
        <v>0</v>
      </c>
      <c r="AI646">
        <v>0</v>
      </c>
      <c r="AJ646">
        <v>0</v>
      </c>
      <c r="AK646">
        <v>0</v>
      </c>
      <c r="AL646">
        <v>1</v>
      </c>
      <c r="AM646" s="3">
        <f>SUM(tbl_Data[[#This Row],[Amt_Wines]:[Amt_GoldProds]])</f>
        <v>278</v>
      </c>
      <c r="AN646" s="3">
        <v>228</v>
      </c>
      <c r="AO646">
        <v>0</v>
      </c>
      <c r="AP646" t="str" cm="1">
        <f t="array" ref="AP646">_xlfn.IFS(tbl_Data[[#This Row],[marital_Divorced]]=1,"Divorced",tbl_Data[[#This Row],[marital_Married]]=1,"Married",tbl_Data[[#This Row],[marital_Single]]=1,"Single",tbl_Data[[#This Row],[marital_Together]]=1,"Together",tbl_Data[[#This Row],[marital_Widow]]=1,"Widowed")</f>
        <v>Married</v>
      </c>
      <c r="AQ646" s="3" t="str">
        <f>IF(tbl_Data[[#This Row],[Marital Status]]=tbl_Data[[#Headers],[Single]],tbl_Data[[#This Row],[Amt_Wines]],"")</f>
        <v/>
      </c>
      <c r="AR646" s="3" t="str">
        <f>IF(tbl_Data[[#This Row],[Marital Status]]=tbl_Data[[#Headers],[Together]],tbl_Data[[#This Row],[Amt_Wines]],"")</f>
        <v/>
      </c>
      <c r="AS646" s="3">
        <f>IF(tbl_Data[[#This Row],[Marital Status]]=tbl_Data[[#Headers],[Married]],tbl_Data[[#This Row],[Amt_Wines]],"")</f>
        <v>241</v>
      </c>
      <c r="AT646" s="3" t="str">
        <f>IF(tbl_Data[[#This Row],[Marital Status]]=tbl_Data[[#Headers],[Widow]],tbl_Data[[#This Row],[Amt_Wines]],"")</f>
        <v/>
      </c>
      <c r="AU646" s="3" t="str">
        <f>IF(tbl_Data[[#This Row],[Marital Status]]=tbl_Data[[#Headers],[Divorced]],tbl_Data[[#This Row],[Amt_Wines]],"")</f>
        <v/>
      </c>
    </row>
    <row r="647" spans="1:47" x14ac:dyDescent="0.45">
      <c r="A647" t="s">
        <v>1275</v>
      </c>
      <c r="B647" s="3">
        <v>44159</v>
      </c>
      <c r="C647">
        <v>1</v>
      </c>
      <c r="D647">
        <v>0</v>
      </c>
      <c r="E647">
        <f t="shared" si="10"/>
        <v>1</v>
      </c>
      <c r="F647">
        <v>85</v>
      </c>
      <c r="G647" s="3">
        <v>167</v>
      </c>
      <c r="H647" s="3">
        <v>2</v>
      </c>
      <c r="I647" s="3">
        <v>62</v>
      </c>
      <c r="J647" s="3">
        <v>24</v>
      </c>
      <c r="K647" s="3">
        <v>13</v>
      </c>
      <c r="L647" s="3">
        <v>7</v>
      </c>
      <c r="M647">
        <v>4</v>
      </c>
      <c r="N647">
        <v>4</v>
      </c>
      <c r="O647">
        <v>1</v>
      </c>
      <c r="P647">
        <v>6</v>
      </c>
      <c r="Q647">
        <v>5</v>
      </c>
      <c r="R647">
        <v>0</v>
      </c>
      <c r="S647">
        <v>0</v>
      </c>
      <c r="T647">
        <v>0</v>
      </c>
      <c r="U647">
        <v>0</v>
      </c>
      <c r="V647">
        <v>0</v>
      </c>
      <c r="W647">
        <v>0</v>
      </c>
      <c r="X647">
        <v>3</v>
      </c>
      <c r="Y647">
        <v>11</v>
      </c>
      <c r="Z647">
        <v>0</v>
      </c>
      <c r="AA647">
        <v>50</v>
      </c>
      <c r="AB647">
        <v>2171</v>
      </c>
      <c r="AC647">
        <v>0</v>
      </c>
      <c r="AD647">
        <v>1</v>
      </c>
      <c r="AE647">
        <v>0</v>
      </c>
      <c r="AF647">
        <v>0</v>
      </c>
      <c r="AG647">
        <v>0</v>
      </c>
      <c r="AH647">
        <v>0</v>
      </c>
      <c r="AI647">
        <v>0</v>
      </c>
      <c r="AJ647">
        <v>0</v>
      </c>
      <c r="AK647">
        <v>1</v>
      </c>
      <c r="AL647">
        <v>0</v>
      </c>
      <c r="AM647" s="3">
        <f>SUM(tbl_Data[[#This Row],[Amt_Wines]:[Amt_GoldProds]])</f>
        <v>275</v>
      </c>
      <c r="AN647" s="3">
        <v>261</v>
      </c>
      <c r="AO647">
        <v>0</v>
      </c>
      <c r="AP647" t="str" cm="1">
        <f t="array" ref="AP647">_xlfn.IFS(tbl_Data[[#This Row],[marital_Divorced]]=1,"Divorced",tbl_Data[[#This Row],[marital_Married]]=1,"Married",tbl_Data[[#This Row],[marital_Single]]=1,"Single",tbl_Data[[#This Row],[marital_Together]]=1,"Together",tbl_Data[[#This Row],[marital_Widow]]=1,"Widowed")</f>
        <v>Married</v>
      </c>
      <c r="AQ647" s="3" t="str">
        <f>IF(tbl_Data[[#This Row],[Marital Status]]=tbl_Data[[#Headers],[Single]],tbl_Data[[#This Row],[Amt_Wines]],"")</f>
        <v/>
      </c>
      <c r="AR647" s="3" t="str">
        <f>IF(tbl_Data[[#This Row],[Marital Status]]=tbl_Data[[#Headers],[Together]],tbl_Data[[#This Row],[Amt_Wines]],"")</f>
        <v/>
      </c>
      <c r="AS647" s="3">
        <f>IF(tbl_Data[[#This Row],[Marital Status]]=tbl_Data[[#Headers],[Married]],tbl_Data[[#This Row],[Amt_Wines]],"")</f>
        <v>167</v>
      </c>
      <c r="AT647" s="3" t="str">
        <f>IF(tbl_Data[[#This Row],[Marital Status]]=tbl_Data[[#Headers],[Widow]],tbl_Data[[#This Row],[Amt_Wines]],"")</f>
        <v/>
      </c>
      <c r="AU647" s="3" t="str">
        <f>IF(tbl_Data[[#This Row],[Marital Status]]=tbl_Data[[#Headers],[Divorced]],tbl_Data[[#This Row],[Amt_Wines]],"")</f>
        <v/>
      </c>
    </row>
    <row r="648" spans="1:47" x14ac:dyDescent="0.45">
      <c r="A648" t="s">
        <v>1277</v>
      </c>
      <c r="B648" s="3">
        <v>47743</v>
      </c>
      <c r="C648">
        <v>0</v>
      </c>
      <c r="D648">
        <v>1</v>
      </c>
      <c r="E648">
        <f t="shared" si="10"/>
        <v>1</v>
      </c>
      <c r="F648">
        <v>56</v>
      </c>
      <c r="G648" s="3">
        <v>198</v>
      </c>
      <c r="H648" s="3">
        <v>2</v>
      </c>
      <c r="I648" s="3">
        <v>43</v>
      </c>
      <c r="J648" s="3">
        <v>0</v>
      </c>
      <c r="K648" s="3">
        <v>12</v>
      </c>
      <c r="L648" s="3">
        <v>20</v>
      </c>
      <c r="M648">
        <v>3</v>
      </c>
      <c r="N648">
        <v>4</v>
      </c>
      <c r="O648">
        <v>1</v>
      </c>
      <c r="P648">
        <v>6</v>
      </c>
      <c r="Q648">
        <v>6</v>
      </c>
      <c r="R648">
        <v>0</v>
      </c>
      <c r="S648">
        <v>1</v>
      </c>
      <c r="T648">
        <v>0</v>
      </c>
      <c r="U648">
        <v>0</v>
      </c>
      <c r="V648">
        <v>0</v>
      </c>
      <c r="W648">
        <v>0</v>
      </c>
      <c r="X648">
        <v>3</v>
      </c>
      <c r="Y648">
        <v>11</v>
      </c>
      <c r="Z648">
        <v>0</v>
      </c>
      <c r="AA648">
        <v>63</v>
      </c>
      <c r="AB648">
        <v>2623</v>
      </c>
      <c r="AC648">
        <v>0</v>
      </c>
      <c r="AD648">
        <v>1</v>
      </c>
      <c r="AE648">
        <v>0</v>
      </c>
      <c r="AF648">
        <v>0</v>
      </c>
      <c r="AG648">
        <v>0</v>
      </c>
      <c r="AH648">
        <v>0</v>
      </c>
      <c r="AI648">
        <v>0</v>
      </c>
      <c r="AJ648">
        <v>1</v>
      </c>
      <c r="AK648">
        <v>0</v>
      </c>
      <c r="AL648">
        <v>0</v>
      </c>
      <c r="AM648" s="3">
        <f>SUM(tbl_Data[[#This Row],[Amt_Wines]:[Amt_GoldProds]])</f>
        <v>275</v>
      </c>
      <c r="AN648" s="3">
        <v>235</v>
      </c>
      <c r="AO648">
        <v>1</v>
      </c>
      <c r="AP648" t="str" cm="1">
        <f t="array" ref="AP648">_xlfn.IFS(tbl_Data[[#This Row],[marital_Divorced]]=1,"Divorced",tbl_Data[[#This Row],[marital_Married]]=1,"Married",tbl_Data[[#This Row],[marital_Single]]=1,"Single",tbl_Data[[#This Row],[marital_Together]]=1,"Together",tbl_Data[[#This Row],[marital_Widow]]=1,"Widowed")</f>
        <v>Married</v>
      </c>
      <c r="AQ648" s="3" t="str">
        <f>IF(tbl_Data[[#This Row],[Marital Status]]=tbl_Data[[#Headers],[Single]],tbl_Data[[#This Row],[Amt_Wines]],"")</f>
        <v/>
      </c>
      <c r="AR648" s="3" t="str">
        <f>IF(tbl_Data[[#This Row],[Marital Status]]=tbl_Data[[#Headers],[Together]],tbl_Data[[#This Row],[Amt_Wines]],"")</f>
        <v/>
      </c>
      <c r="AS648" s="3">
        <f>IF(tbl_Data[[#This Row],[Marital Status]]=tbl_Data[[#Headers],[Married]],tbl_Data[[#This Row],[Amt_Wines]],"")</f>
        <v>198</v>
      </c>
      <c r="AT648" s="3" t="str">
        <f>IF(tbl_Data[[#This Row],[Marital Status]]=tbl_Data[[#Headers],[Widow]],tbl_Data[[#This Row],[Amt_Wines]],"")</f>
        <v/>
      </c>
      <c r="AU648" s="3" t="str">
        <f>IF(tbl_Data[[#This Row],[Marital Status]]=tbl_Data[[#Headers],[Divorced]],tbl_Data[[#This Row],[Amt_Wines]],"")</f>
        <v/>
      </c>
    </row>
    <row r="649" spans="1:47" x14ac:dyDescent="0.45">
      <c r="A649" t="s">
        <v>1280</v>
      </c>
      <c r="B649" s="3">
        <v>59060</v>
      </c>
      <c r="C649">
        <v>1</v>
      </c>
      <c r="D649">
        <v>0</v>
      </c>
      <c r="E649">
        <f t="shared" si="10"/>
        <v>1</v>
      </c>
      <c r="F649">
        <v>77</v>
      </c>
      <c r="G649" s="3">
        <v>35</v>
      </c>
      <c r="H649" s="3">
        <v>40</v>
      </c>
      <c r="I649" s="3">
        <v>111</v>
      </c>
      <c r="J649" s="3">
        <v>36</v>
      </c>
      <c r="K649" s="3">
        <v>40</v>
      </c>
      <c r="L649" s="3">
        <v>12</v>
      </c>
      <c r="M649">
        <v>3</v>
      </c>
      <c r="N649">
        <v>3</v>
      </c>
      <c r="O649">
        <v>1</v>
      </c>
      <c r="P649">
        <v>7</v>
      </c>
      <c r="Q649">
        <v>4</v>
      </c>
      <c r="R649">
        <v>0</v>
      </c>
      <c r="S649">
        <v>0</v>
      </c>
      <c r="T649">
        <v>0</v>
      </c>
      <c r="U649">
        <v>0</v>
      </c>
      <c r="V649">
        <v>0</v>
      </c>
      <c r="W649">
        <v>0</v>
      </c>
      <c r="X649">
        <v>3</v>
      </c>
      <c r="Y649">
        <v>11</v>
      </c>
      <c r="Z649">
        <v>0</v>
      </c>
      <c r="AA649">
        <v>31</v>
      </c>
      <c r="AB649">
        <v>2328</v>
      </c>
      <c r="AC649">
        <v>0</v>
      </c>
      <c r="AD649">
        <v>1</v>
      </c>
      <c r="AE649">
        <v>0</v>
      </c>
      <c r="AF649">
        <v>0</v>
      </c>
      <c r="AG649">
        <v>0</v>
      </c>
      <c r="AH649">
        <v>1</v>
      </c>
      <c r="AI649">
        <v>0</v>
      </c>
      <c r="AJ649">
        <v>0</v>
      </c>
      <c r="AK649">
        <v>0</v>
      </c>
      <c r="AL649">
        <v>0</v>
      </c>
      <c r="AM649" s="3">
        <f>SUM(tbl_Data[[#This Row],[Amt_Wines]:[Amt_GoldProds]])</f>
        <v>274</v>
      </c>
      <c r="AN649" s="3">
        <v>250</v>
      </c>
      <c r="AO649">
        <v>0</v>
      </c>
      <c r="AP649" t="str" cm="1">
        <f t="array" ref="AP649">_xlfn.IFS(tbl_Data[[#This Row],[marital_Divorced]]=1,"Divorced",tbl_Data[[#This Row],[marital_Married]]=1,"Married",tbl_Data[[#This Row],[marital_Single]]=1,"Single",tbl_Data[[#This Row],[marital_Together]]=1,"Together",tbl_Data[[#This Row],[marital_Widow]]=1,"Widowed")</f>
        <v>Married</v>
      </c>
      <c r="AQ649" s="3" t="str">
        <f>IF(tbl_Data[[#This Row],[Marital Status]]=tbl_Data[[#Headers],[Single]],tbl_Data[[#This Row],[Amt_Wines]],"")</f>
        <v/>
      </c>
      <c r="AR649" s="3" t="str">
        <f>IF(tbl_Data[[#This Row],[Marital Status]]=tbl_Data[[#Headers],[Together]],tbl_Data[[#This Row],[Amt_Wines]],"")</f>
        <v/>
      </c>
      <c r="AS649" s="3">
        <f>IF(tbl_Data[[#This Row],[Marital Status]]=tbl_Data[[#Headers],[Married]],tbl_Data[[#This Row],[Amt_Wines]],"")</f>
        <v>35</v>
      </c>
      <c r="AT649" s="3" t="str">
        <f>IF(tbl_Data[[#This Row],[Marital Status]]=tbl_Data[[#Headers],[Widow]],tbl_Data[[#This Row],[Amt_Wines]],"")</f>
        <v/>
      </c>
      <c r="AU649" s="3" t="str">
        <f>IF(tbl_Data[[#This Row],[Marital Status]]=tbl_Data[[#Headers],[Divorced]],tbl_Data[[#This Row],[Amt_Wines]],"")</f>
        <v/>
      </c>
    </row>
    <row r="650" spans="1:47" x14ac:dyDescent="0.45">
      <c r="A650" t="s">
        <v>1284</v>
      </c>
      <c r="B650" s="3">
        <v>50300</v>
      </c>
      <c r="C650">
        <v>0</v>
      </c>
      <c r="D650">
        <v>1</v>
      </c>
      <c r="E650">
        <f t="shared" si="10"/>
        <v>1</v>
      </c>
      <c r="F650">
        <v>52</v>
      </c>
      <c r="G650" s="3">
        <v>143</v>
      </c>
      <c r="H650" s="3">
        <v>15</v>
      </c>
      <c r="I650" s="3">
        <v>60</v>
      </c>
      <c r="J650" s="3">
        <v>24</v>
      </c>
      <c r="K650" s="3">
        <v>23</v>
      </c>
      <c r="L650" s="3">
        <v>5</v>
      </c>
      <c r="M650">
        <v>2</v>
      </c>
      <c r="N650">
        <v>2</v>
      </c>
      <c r="O650">
        <v>1</v>
      </c>
      <c r="P650">
        <v>8</v>
      </c>
      <c r="Q650">
        <v>2</v>
      </c>
      <c r="R650">
        <v>0</v>
      </c>
      <c r="S650">
        <v>0</v>
      </c>
      <c r="T650">
        <v>0</v>
      </c>
      <c r="U650">
        <v>0</v>
      </c>
      <c r="V650">
        <v>0</v>
      </c>
      <c r="W650">
        <v>0</v>
      </c>
      <c r="X650">
        <v>3</v>
      </c>
      <c r="Y650">
        <v>11</v>
      </c>
      <c r="Z650">
        <v>0</v>
      </c>
      <c r="AA650">
        <v>68</v>
      </c>
      <c r="AB650">
        <v>2194</v>
      </c>
      <c r="AC650">
        <v>0</v>
      </c>
      <c r="AD650">
        <v>1</v>
      </c>
      <c r="AE650">
        <v>0</v>
      </c>
      <c r="AF650">
        <v>0</v>
      </c>
      <c r="AG650">
        <v>0</v>
      </c>
      <c r="AH650">
        <v>0</v>
      </c>
      <c r="AI650">
        <v>0</v>
      </c>
      <c r="AJ650">
        <v>1</v>
      </c>
      <c r="AK650">
        <v>0</v>
      </c>
      <c r="AL650">
        <v>0</v>
      </c>
      <c r="AM650" s="3">
        <f>SUM(tbl_Data[[#This Row],[Amt_Wines]:[Amt_GoldProds]])</f>
        <v>270</v>
      </c>
      <c r="AN650" s="3">
        <v>260</v>
      </c>
      <c r="AO650">
        <v>0</v>
      </c>
      <c r="AP650" t="str" cm="1">
        <f t="array" ref="AP650">_xlfn.IFS(tbl_Data[[#This Row],[marital_Divorced]]=1,"Divorced",tbl_Data[[#This Row],[marital_Married]]=1,"Married",tbl_Data[[#This Row],[marital_Single]]=1,"Single",tbl_Data[[#This Row],[marital_Together]]=1,"Together",tbl_Data[[#This Row],[marital_Widow]]=1,"Widowed")</f>
        <v>Married</v>
      </c>
      <c r="AQ650" s="3" t="str">
        <f>IF(tbl_Data[[#This Row],[Marital Status]]=tbl_Data[[#Headers],[Single]],tbl_Data[[#This Row],[Amt_Wines]],"")</f>
        <v/>
      </c>
      <c r="AR650" s="3" t="str">
        <f>IF(tbl_Data[[#This Row],[Marital Status]]=tbl_Data[[#Headers],[Together]],tbl_Data[[#This Row],[Amt_Wines]],"")</f>
        <v/>
      </c>
      <c r="AS650" s="3">
        <f>IF(tbl_Data[[#This Row],[Marital Status]]=tbl_Data[[#Headers],[Married]],tbl_Data[[#This Row],[Amt_Wines]],"")</f>
        <v>143</v>
      </c>
      <c r="AT650" s="3" t="str">
        <f>IF(tbl_Data[[#This Row],[Marital Status]]=tbl_Data[[#Headers],[Widow]],tbl_Data[[#This Row],[Amt_Wines]],"")</f>
        <v/>
      </c>
      <c r="AU650" s="3" t="str">
        <f>IF(tbl_Data[[#This Row],[Marital Status]]=tbl_Data[[#Headers],[Divorced]],tbl_Data[[#This Row],[Amt_Wines]],"")</f>
        <v/>
      </c>
    </row>
    <row r="651" spans="1:47" x14ac:dyDescent="0.45">
      <c r="A651" t="s">
        <v>1286</v>
      </c>
      <c r="B651" s="3">
        <v>51267</v>
      </c>
      <c r="C651">
        <v>1</v>
      </c>
      <c r="D651">
        <v>1</v>
      </c>
      <c r="E651">
        <f t="shared" si="10"/>
        <v>2</v>
      </c>
      <c r="F651">
        <v>37</v>
      </c>
      <c r="G651" s="3">
        <v>183</v>
      </c>
      <c r="H651" s="3">
        <v>2</v>
      </c>
      <c r="I651" s="3">
        <v>64</v>
      </c>
      <c r="J651" s="3">
        <v>7</v>
      </c>
      <c r="K651" s="3">
        <v>2</v>
      </c>
      <c r="L651" s="3">
        <v>12</v>
      </c>
      <c r="M651">
        <v>4</v>
      </c>
      <c r="N651">
        <v>3</v>
      </c>
      <c r="O651">
        <v>3</v>
      </c>
      <c r="P651">
        <v>5</v>
      </c>
      <c r="Q651">
        <v>4</v>
      </c>
      <c r="R651">
        <v>0</v>
      </c>
      <c r="S651">
        <v>0</v>
      </c>
      <c r="T651">
        <v>0</v>
      </c>
      <c r="U651">
        <v>0</v>
      </c>
      <c r="V651">
        <v>0</v>
      </c>
      <c r="W651">
        <v>0</v>
      </c>
      <c r="X651">
        <v>3</v>
      </c>
      <c r="Y651">
        <v>11</v>
      </c>
      <c r="Z651">
        <v>0</v>
      </c>
      <c r="AA651">
        <v>42</v>
      </c>
      <c r="AB651">
        <v>2402</v>
      </c>
      <c r="AC651">
        <v>0</v>
      </c>
      <c r="AD651">
        <v>1</v>
      </c>
      <c r="AE651">
        <v>0</v>
      </c>
      <c r="AF651">
        <v>0</v>
      </c>
      <c r="AG651">
        <v>0</v>
      </c>
      <c r="AH651">
        <v>0</v>
      </c>
      <c r="AI651">
        <v>0</v>
      </c>
      <c r="AJ651">
        <v>1</v>
      </c>
      <c r="AK651">
        <v>0</v>
      </c>
      <c r="AL651">
        <v>0</v>
      </c>
      <c r="AM651" s="3">
        <f>SUM(tbl_Data[[#This Row],[Amt_Wines]:[Amt_GoldProds]])</f>
        <v>270</v>
      </c>
      <c r="AN651" s="3">
        <v>246</v>
      </c>
      <c r="AO651">
        <v>0</v>
      </c>
      <c r="AP651" t="str" cm="1">
        <f t="array" ref="AP651">_xlfn.IFS(tbl_Data[[#This Row],[marital_Divorced]]=1,"Divorced",tbl_Data[[#This Row],[marital_Married]]=1,"Married",tbl_Data[[#This Row],[marital_Single]]=1,"Single",tbl_Data[[#This Row],[marital_Together]]=1,"Together",tbl_Data[[#This Row],[marital_Widow]]=1,"Widowed")</f>
        <v>Married</v>
      </c>
      <c r="AQ651" s="3" t="str">
        <f>IF(tbl_Data[[#This Row],[Marital Status]]=tbl_Data[[#Headers],[Single]],tbl_Data[[#This Row],[Amt_Wines]],"")</f>
        <v/>
      </c>
      <c r="AR651" s="3" t="str">
        <f>IF(tbl_Data[[#This Row],[Marital Status]]=tbl_Data[[#Headers],[Together]],tbl_Data[[#This Row],[Amt_Wines]],"")</f>
        <v/>
      </c>
      <c r="AS651" s="3">
        <f>IF(tbl_Data[[#This Row],[Marital Status]]=tbl_Data[[#Headers],[Married]],tbl_Data[[#This Row],[Amt_Wines]],"")</f>
        <v>183</v>
      </c>
      <c r="AT651" s="3" t="str">
        <f>IF(tbl_Data[[#This Row],[Marital Status]]=tbl_Data[[#Headers],[Widow]],tbl_Data[[#This Row],[Amt_Wines]],"")</f>
        <v/>
      </c>
      <c r="AU651" s="3" t="str">
        <f>IF(tbl_Data[[#This Row],[Marital Status]]=tbl_Data[[#Headers],[Divorced]],tbl_Data[[#This Row],[Amt_Wines]],"")</f>
        <v/>
      </c>
    </row>
    <row r="652" spans="1:47" x14ac:dyDescent="0.45">
      <c r="A652" t="s">
        <v>1287</v>
      </c>
      <c r="B652" s="3">
        <v>42557</v>
      </c>
      <c r="C652">
        <v>0</v>
      </c>
      <c r="D652">
        <v>1</v>
      </c>
      <c r="E652">
        <f t="shared" si="10"/>
        <v>1</v>
      </c>
      <c r="F652">
        <v>98</v>
      </c>
      <c r="G652" s="3">
        <v>192</v>
      </c>
      <c r="H652" s="3">
        <v>5</v>
      </c>
      <c r="I652" s="3">
        <v>53</v>
      </c>
      <c r="J652" s="3">
        <v>0</v>
      </c>
      <c r="K652" s="3">
        <v>5</v>
      </c>
      <c r="L652" s="3">
        <v>15</v>
      </c>
      <c r="M652">
        <v>4</v>
      </c>
      <c r="N652">
        <v>6</v>
      </c>
      <c r="O652">
        <v>1</v>
      </c>
      <c r="P652">
        <v>4</v>
      </c>
      <c r="Q652">
        <v>8</v>
      </c>
      <c r="R652">
        <v>0</v>
      </c>
      <c r="S652">
        <v>0</v>
      </c>
      <c r="T652">
        <v>0</v>
      </c>
      <c r="U652">
        <v>0</v>
      </c>
      <c r="V652">
        <v>0</v>
      </c>
      <c r="W652">
        <v>0</v>
      </c>
      <c r="X652">
        <v>3</v>
      </c>
      <c r="Y652">
        <v>11</v>
      </c>
      <c r="Z652">
        <v>0</v>
      </c>
      <c r="AA652">
        <v>46</v>
      </c>
      <c r="AB652">
        <v>2828</v>
      </c>
      <c r="AC652">
        <v>0</v>
      </c>
      <c r="AD652">
        <v>1</v>
      </c>
      <c r="AE652">
        <v>0</v>
      </c>
      <c r="AF652">
        <v>0</v>
      </c>
      <c r="AG652">
        <v>0</v>
      </c>
      <c r="AH652">
        <v>0</v>
      </c>
      <c r="AI652">
        <v>0</v>
      </c>
      <c r="AJ652">
        <v>1</v>
      </c>
      <c r="AK652">
        <v>0</v>
      </c>
      <c r="AL652">
        <v>0</v>
      </c>
      <c r="AM652" s="3">
        <f>SUM(tbl_Data[[#This Row],[Amt_Wines]:[Amt_GoldProds]])</f>
        <v>270</v>
      </c>
      <c r="AN652" s="3">
        <v>240</v>
      </c>
      <c r="AO652">
        <v>0</v>
      </c>
      <c r="AP652" t="str" cm="1">
        <f t="array" ref="AP652">_xlfn.IFS(tbl_Data[[#This Row],[marital_Divorced]]=1,"Divorced",tbl_Data[[#This Row],[marital_Married]]=1,"Married",tbl_Data[[#This Row],[marital_Single]]=1,"Single",tbl_Data[[#This Row],[marital_Together]]=1,"Together",tbl_Data[[#This Row],[marital_Widow]]=1,"Widowed")</f>
        <v>Married</v>
      </c>
      <c r="AQ652" s="3" t="str">
        <f>IF(tbl_Data[[#This Row],[Marital Status]]=tbl_Data[[#Headers],[Single]],tbl_Data[[#This Row],[Amt_Wines]],"")</f>
        <v/>
      </c>
      <c r="AR652" s="3" t="str">
        <f>IF(tbl_Data[[#This Row],[Marital Status]]=tbl_Data[[#Headers],[Together]],tbl_Data[[#This Row],[Amt_Wines]],"")</f>
        <v/>
      </c>
      <c r="AS652" s="3">
        <f>IF(tbl_Data[[#This Row],[Marital Status]]=tbl_Data[[#Headers],[Married]],tbl_Data[[#This Row],[Amt_Wines]],"")</f>
        <v>192</v>
      </c>
      <c r="AT652" s="3" t="str">
        <f>IF(tbl_Data[[#This Row],[Marital Status]]=tbl_Data[[#Headers],[Widow]],tbl_Data[[#This Row],[Amt_Wines]],"")</f>
        <v/>
      </c>
      <c r="AU652" s="3" t="str">
        <f>IF(tbl_Data[[#This Row],[Marital Status]]=tbl_Data[[#Headers],[Divorced]],tbl_Data[[#This Row],[Amt_Wines]],"")</f>
        <v/>
      </c>
    </row>
    <row r="653" spans="1:47" x14ac:dyDescent="0.45">
      <c r="A653" t="s">
        <v>1290</v>
      </c>
      <c r="B653" s="3">
        <v>28973</v>
      </c>
      <c r="C653">
        <v>0</v>
      </c>
      <c r="D653">
        <v>0</v>
      </c>
      <c r="E653">
        <f t="shared" si="10"/>
        <v>0</v>
      </c>
      <c r="F653">
        <v>59</v>
      </c>
      <c r="G653" s="3">
        <v>206</v>
      </c>
      <c r="H653" s="3">
        <v>0</v>
      </c>
      <c r="I653" s="3">
        <v>46</v>
      </c>
      <c r="J653" s="3">
        <v>3</v>
      </c>
      <c r="K653" s="3">
        <v>2</v>
      </c>
      <c r="L653" s="3">
        <v>12</v>
      </c>
      <c r="M653">
        <v>2</v>
      </c>
      <c r="N653">
        <v>5</v>
      </c>
      <c r="O653">
        <v>1</v>
      </c>
      <c r="P653">
        <v>5</v>
      </c>
      <c r="Q653">
        <v>8</v>
      </c>
      <c r="R653">
        <v>0</v>
      </c>
      <c r="S653">
        <v>0</v>
      </c>
      <c r="T653">
        <v>0</v>
      </c>
      <c r="U653">
        <v>0</v>
      </c>
      <c r="V653">
        <v>0</v>
      </c>
      <c r="W653">
        <v>0</v>
      </c>
      <c r="X653">
        <v>3</v>
      </c>
      <c r="Y653">
        <v>11</v>
      </c>
      <c r="Z653">
        <v>0</v>
      </c>
      <c r="AA653">
        <v>43</v>
      </c>
      <c r="AB653">
        <v>2783</v>
      </c>
      <c r="AC653">
        <v>0</v>
      </c>
      <c r="AD653">
        <v>1</v>
      </c>
      <c r="AE653">
        <v>0</v>
      </c>
      <c r="AF653">
        <v>0</v>
      </c>
      <c r="AG653">
        <v>0</v>
      </c>
      <c r="AH653">
        <v>0</v>
      </c>
      <c r="AI653">
        <v>0</v>
      </c>
      <c r="AJ653">
        <v>0</v>
      </c>
      <c r="AK653">
        <v>0</v>
      </c>
      <c r="AL653">
        <v>1</v>
      </c>
      <c r="AM653" s="3">
        <f>SUM(tbl_Data[[#This Row],[Amt_Wines]:[Amt_GoldProds]])</f>
        <v>269</v>
      </c>
      <c r="AN653" s="3">
        <v>245</v>
      </c>
      <c r="AO653">
        <v>0</v>
      </c>
      <c r="AP653" t="str" cm="1">
        <f t="array" ref="AP653">_xlfn.IFS(tbl_Data[[#This Row],[marital_Divorced]]=1,"Divorced",tbl_Data[[#This Row],[marital_Married]]=1,"Married",tbl_Data[[#This Row],[marital_Single]]=1,"Single",tbl_Data[[#This Row],[marital_Together]]=1,"Together",tbl_Data[[#This Row],[marital_Widow]]=1,"Widowed")</f>
        <v>Married</v>
      </c>
      <c r="AQ653" s="3" t="str">
        <f>IF(tbl_Data[[#This Row],[Marital Status]]=tbl_Data[[#Headers],[Single]],tbl_Data[[#This Row],[Amt_Wines]],"")</f>
        <v/>
      </c>
      <c r="AR653" s="3" t="str">
        <f>IF(tbl_Data[[#This Row],[Marital Status]]=tbl_Data[[#Headers],[Together]],tbl_Data[[#This Row],[Amt_Wines]],"")</f>
        <v/>
      </c>
      <c r="AS653" s="3">
        <f>IF(tbl_Data[[#This Row],[Marital Status]]=tbl_Data[[#Headers],[Married]],tbl_Data[[#This Row],[Amt_Wines]],"")</f>
        <v>206</v>
      </c>
      <c r="AT653" s="3" t="str">
        <f>IF(tbl_Data[[#This Row],[Marital Status]]=tbl_Data[[#Headers],[Widow]],tbl_Data[[#This Row],[Amt_Wines]],"")</f>
        <v/>
      </c>
      <c r="AU653" s="3" t="str">
        <f>IF(tbl_Data[[#This Row],[Marital Status]]=tbl_Data[[#Headers],[Divorced]],tbl_Data[[#This Row],[Amt_Wines]],"")</f>
        <v/>
      </c>
    </row>
    <row r="654" spans="1:47" x14ac:dyDescent="0.45">
      <c r="A654" t="s">
        <v>1295</v>
      </c>
      <c r="B654" s="3">
        <v>43057</v>
      </c>
      <c r="C654">
        <v>0</v>
      </c>
      <c r="D654">
        <v>1</v>
      </c>
      <c r="E654">
        <f t="shared" si="10"/>
        <v>1</v>
      </c>
      <c r="F654">
        <v>30</v>
      </c>
      <c r="G654" s="3">
        <v>213</v>
      </c>
      <c r="H654" s="3">
        <v>2</v>
      </c>
      <c r="I654" s="3">
        <v>44</v>
      </c>
      <c r="J654" s="3">
        <v>0</v>
      </c>
      <c r="K654" s="3">
        <v>2</v>
      </c>
      <c r="L654" s="3">
        <v>5</v>
      </c>
      <c r="M654">
        <v>4</v>
      </c>
      <c r="N654">
        <v>4</v>
      </c>
      <c r="O654">
        <v>2</v>
      </c>
      <c r="P654">
        <v>5</v>
      </c>
      <c r="Q654">
        <v>5</v>
      </c>
      <c r="R654">
        <v>0</v>
      </c>
      <c r="S654">
        <v>0</v>
      </c>
      <c r="T654">
        <v>0</v>
      </c>
      <c r="U654">
        <v>0</v>
      </c>
      <c r="V654">
        <v>0</v>
      </c>
      <c r="W654">
        <v>0</v>
      </c>
      <c r="X654">
        <v>3</v>
      </c>
      <c r="Y654">
        <v>11</v>
      </c>
      <c r="Z654">
        <v>0</v>
      </c>
      <c r="AA654">
        <v>45</v>
      </c>
      <c r="AB654">
        <v>2401</v>
      </c>
      <c r="AC654">
        <v>0</v>
      </c>
      <c r="AD654">
        <v>1</v>
      </c>
      <c r="AE654">
        <v>0</v>
      </c>
      <c r="AF654">
        <v>0</v>
      </c>
      <c r="AG654">
        <v>0</v>
      </c>
      <c r="AH654">
        <v>0</v>
      </c>
      <c r="AI654">
        <v>0</v>
      </c>
      <c r="AJ654">
        <v>1</v>
      </c>
      <c r="AK654">
        <v>0</v>
      </c>
      <c r="AL654">
        <v>0</v>
      </c>
      <c r="AM654" s="3">
        <f>SUM(tbl_Data[[#This Row],[Amt_Wines]:[Amt_GoldProds]])</f>
        <v>266</v>
      </c>
      <c r="AN654" s="3">
        <v>256</v>
      </c>
      <c r="AO654">
        <v>0</v>
      </c>
      <c r="AP654" t="str" cm="1">
        <f t="array" ref="AP654">_xlfn.IFS(tbl_Data[[#This Row],[marital_Divorced]]=1,"Divorced",tbl_Data[[#This Row],[marital_Married]]=1,"Married",tbl_Data[[#This Row],[marital_Single]]=1,"Single",tbl_Data[[#This Row],[marital_Together]]=1,"Together",tbl_Data[[#This Row],[marital_Widow]]=1,"Widowed")</f>
        <v>Married</v>
      </c>
      <c r="AQ654" s="3" t="str">
        <f>IF(tbl_Data[[#This Row],[Marital Status]]=tbl_Data[[#Headers],[Single]],tbl_Data[[#This Row],[Amt_Wines]],"")</f>
        <v/>
      </c>
      <c r="AR654" s="3" t="str">
        <f>IF(tbl_Data[[#This Row],[Marital Status]]=tbl_Data[[#Headers],[Together]],tbl_Data[[#This Row],[Amt_Wines]],"")</f>
        <v/>
      </c>
      <c r="AS654" s="3">
        <f>IF(tbl_Data[[#This Row],[Marital Status]]=tbl_Data[[#Headers],[Married]],tbl_Data[[#This Row],[Amt_Wines]],"")</f>
        <v>213</v>
      </c>
      <c r="AT654" s="3" t="str">
        <f>IF(tbl_Data[[#This Row],[Marital Status]]=tbl_Data[[#Headers],[Widow]],tbl_Data[[#This Row],[Amt_Wines]],"")</f>
        <v/>
      </c>
      <c r="AU654" s="3" t="str">
        <f>IF(tbl_Data[[#This Row],[Marital Status]]=tbl_Data[[#Headers],[Divorced]],tbl_Data[[#This Row],[Amt_Wines]],"")</f>
        <v/>
      </c>
    </row>
    <row r="655" spans="1:47" x14ac:dyDescent="0.45">
      <c r="A655" t="s">
        <v>1297</v>
      </c>
      <c r="B655" s="3">
        <v>48150</v>
      </c>
      <c r="C655">
        <v>0</v>
      </c>
      <c r="D655">
        <v>1</v>
      </c>
      <c r="E655">
        <f t="shared" si="10"/>
        <v>1</v>
      </c>
      <c r="F655">
        <v>24</v>
      </c>
      <c r="G655" s="3">
        <v>173</v>
      </c>
      <c r="H655" s="3">
        <v>2</v>
      </c>
      <c r="I655" s="3">
        <v>39</v>
      </c>
      <c r="J655" s="3">
        <v>3</v>
      </c>
      <c r="K655" s="3">
        <v>2</v>
      </c>
      <c r="L655" s="3">
        <v>47</v>
      </c>
      <c r="M655">
        <v>3</v>
      </c>
      <c r="N655">
        <v>5</v>
      </c>
      <c r="O655">
        <v>1</v>
      </c>
      <c r="P655">
        <v>4</v>
      </c>
      <c r="Q655">
        <v>7</v>
      </c>
      <c r="R655">
        <v>0</v>
      </c>
      <c r="S655">
        <v>0</v>
      </c>
      <c r="T655">
        <v>0</v>
      </c>
      <c r="U655">
        <v>0</v>
      </c>
      <c r="V655">
        <v>0</v>
      </c>
      <c r="W655">
        <v>0</v>
      </c>
      <c r="X655">
        <v>3</v>
      </c>
      <c r="Y655">
        <v>11</v>
      </c>
      <c r="Z655">
        <v>0</v>
      </c>
      <c r="AA655">
        <v>71</v>
      </c>
      <c r="AB655">
        <v>2545</v>
      </c>
      <c r="AC655">
        <v>0</v>
      </c>
      <c r="AD655">
        <v>1</v>
      </c>
      <c r="AE655">
        <v>0</v>
      </c>
      <c r="AF655">
        <v>0</v>
      </c>
      <c r="AG655">
        <v>0</v>
      </c>
      <c r="AH655">
        <v>0</v>
      </c>
      <c r="AI655">
        <v>0</v>
      </c>
      <c r="AJ655">
        <v>0</v>
      </c>
      <c r="AK655">
        <v>1</v>
      </c>
      <c r="AL655">
        <v>0</v>
      </c>
      <c r="AM655" s="3">
        <f>SUM(tbl_Data[[#This Row],[Amt_Wines]:[Amt_GoldProds]])</f>
        <v>266</v>
      </c>
      <c r="AN655" s="3">
        <v>172</v>
      </c>
      <c r="AO655">
        <v>0</v>
      </c>
      <c r="AP655" t="str" cm="1">
        <f t="array" ref="AP655">_xlfn.IFS(tbl_Data[[#This Row],[marital_Divorced]]=1,"Divorced",tbl_Data[[#This Row],[marital_Married]]=1,"Married",tbl_Data[[#This Row],[marital_Single]]=1,"Single",tbl_Data[[#This Row],[marital_Together]]=1,"Together",tbl_Data[[#This Row],[marital_Widow]]=1,"Widowed")</f>
        <v>Married</v>
      </c>
      <c r="AQ655" s="3" t="str">
        <f>IF(tbl_Data[[#This Row],[Marital Status]]=tbl_Data[[#Headers],[Single]],tbl_Data[[#This Row],[Amt_Wines]],"")</f>
        <v/>
      </c>
      <c r="AR655" s="3" t="str">
        <f>IF(tbl_Data[[#This Row],[Marital Status]]=tbl_Data[[#Headers],[Together]],tbl_Data[[#This Row],[Amt_Wines]],"")</f>
        <v/>
      </c>
      <c r="AS655" s="3">
        <f>IF(tbl_Data[[#This Row],[Marital Status]]=tbl_Data[[#Headers],[Married]],tbl_Data[[#This Row],[Amt_Wines]],"")</f>
        <v>173</v>
      </c>
      <c r="AT655" s="3" t="str">
        <f>IF(tbl_Data[[#This Row],[Marital Status]]=tbl_Data[[#Headers],[Widow]],tbl_Data[[#This Row],[Amt_Wines]],"")</f>
        <v/>
      </c>
      <c r="AU655" s="3" t="str">
        <f>IF(tbl_Data[[#This Row],[Marital Status]]=tbl_Data[[#Headers],[Divorced]],tbl_Data[[#This Row],[Amt_Wines]],"")</f>
        <v/>
      </c>
    </row>
    <row r="656" spans="1:47" x14ac:dyDescent="0.45">
      <c r="A656" t="s">
        <v>1298</v>
      </c>
      <c r="B656" s="3">
        <v>48195</v>
      </c>
      <c r="C656">
        <v>1</v>
      </c>
      <c r="D656">
        <v>1</v>
      </c>
      <c r="E656">
        <f t="shared" si="10"/>
        <v>2</v>
      </c>
      <c r="F656">
        <v>53</v>
      </c>
      <c r="G656" s="3">
        <v>106</v>
      </c>
      <c r="H656" s="3">
        <v>27</v>
      </c>
      <c r="I656" s="3">
        <v>68</v>
      </c>
      <c r="J656" s="3">
        <v>52</v>
      </c>
      <c r="K656" s="3">
        <v>7</v>
      </c>
      <c r="L656" s="3">
        <v>5</v>
      </c>
      <c r="M656">
        <v>6</v>
      </c>
      <c r="N656">
        <v>4</v>
      </c>
      <c r="O656">
        <v>2</v>
      </c>
      <c r="P656">
        <v>5</v>
      </c>
      <c r="Q656">
        <v>6</v>
      </c>
      <c r="R656">
        <v>0</v>
      </c>
      <c r="S656">
        <v>0</v>
      </c>
      <c r="T656">
        <v>0</v>
      </c>
      <c r="U656">
        <v>0</v>
      </c>
      <c r="V656">
        <v>0</v>
      </c>
      <c r="W656">
        <v>0</v>
      </c>
      <c r="X656">
        <v>3</v>
      </c>
      <c r="Y656">
        <v>11</v>
      </c>
      <c r="Z656">
        <v>0</v>
      </c>
      <c r="AA656">
        <v>64</v>
      </c>
      <c r="AB656">
        <v>2318</v>
      </c>
      <c r="AC656">
        <v>0</v>
      </c>
      <c r="AD656">
        <v>1</v>
      </c>
      <c r="AE656">
        <v>0</v>
      </c>
      <c r="AF656">
        <v>0</v>
      </c>
      <c r="AG656">
        <v>0</v>
      </c>
      <c r="AH656">
        <v>0</v>
      </c>
      <c r="AI656">
        <v>0</v>
      </c>
      <c r="AJ656">
        <v>1</v>
      </c>
      <c r="AK656">
        <v>0</v>
      </c>
      <c r="AL656">
        <v>0</v>
      </c>
      <c r="AM656" s="3">
        <f>SUM(tbl_Data[[#This Row],[Amt_Wines]:[Amt_GoldProds]])</f>
        <v>265</v>
      </c>
      <c r="AN656" s="3">
        <v>255</v>
      </c>
      <c r="AO656">
        <v>0</v>
      </c>
      <c r="AP656" t="str" cm="1">
        <f t="array" ref="AP656">_xlfn.IFS(tbl_Data[[#This Row],[marital_Divorced]]=1,"Divorced",tbl_Data[[#This Row],[marital_Married]]=1,"Married",tbl_Data[[#This Row],[marital_Single]]=1,"Single",tbl_Data[[#This Row],[marital_Together]]=1,"Together",tbl_Data[[#This Row],[marital_Widow]]=1,"Widowed")</f>
        <v>Married</v>
      </c>
      <c r="AQ656" s="3" t="str">
        <f>IF(tbl_Data[[#This Row],[Marital Status]]=tbl_Data[[#Headers],[Single]],tbl_Data[[#This Row],[Amt_Wines]],"")</f>
        <v/>
      </c>
      <c r="AR656" s="3" t="str">
        <f>IF(tbl_Data[[#This Row],[Marital Status]]=tbl_Data[[#Headers],[Together]],tbl_Data[[#This Row],[Amt_Wines]],"")</f>
        <v/>
      </c>
      <c r="AS656" s="3">
        <f>IF(tbl_Data[[#This Row],[Marital Status]]=tbl_Data[[#Headers],[Married]],tbl_Data[[#This Row],[Amt_Wines]],"")</f>
        <v>106</v>
      </c>
      <c r="AT656" s="3" t="str">
        <f>IF(tbl_Data[[#This Row],[Marital Status]]=tbl_Data[[#Headers],[Widow]],tbl_Data[[#This Row],[Amt_Wines]],"")</f>
        <v/>
      </c>
      <c r="AU656" s="3" t="str">
        <f>IF(tbl_Data[[#This Row],[Marital Status]]=tbl_Data[[#Headers],[Divorced]],tbl_Data[[#This Row],[Amt_Wines]],"")</f>
        <v/>
      </c>
    </row>
    <row r="657" spans="1:47" x14ac:dyDescent="0.45">
      <c r="A657" t="s">
        <v>1301</v>
      </c>
      <c r="B657" s="3">
        <v>42207</v>
      </c>
      <c r="C657">
        <v>1</v>
      </c>
      <c r="D657">
        <v>0</v>
      </c>
      <c r="E657">
        <f t="shared" si="10"/>
        <v>1</v>
      </c>
      <c r="F657">
        <v>71</v>
      </c>
      <c r="G657" s="3">
        <v>116</v>
      </c>
      <c r="H657" s="3">
        <v>11</v>
      </c>
      <c r="I657" s="3">
        <v>72</v>
      </c>
      <c r="J657" s="3">
        <v>3</v>
      </c>
      <c r="K657" s="3">
        <v>17</v>
      </c>
      <c r="L657" s="3">
        <v>46</v>
      </c>
      <c r="M657">
        <v>4</v>
      </c>
      <c r="N657">
        <v>4</v>
      </c>
      <c r="O657">
        <v>1</v>
      </c>
      <c r="P657">
        <v>5</v>
      </c>
      <c r="Q657">
        <v>6</v>
      </c>
      <c r="R657">
        <v>1</v>
      </c>
      <c r="S657">
        <v>0</v>
      </c>
      <c r="T657">
        <v>0</v>
      </c>
      <c r="U657">
        <v>0</v>
      </c>
      <c r="V657">
        <v>0</v>
      </c>
      <c r="W657">
        <v>0</v>
      </c>
      <c r="X657">
        <v>3</v>
      </c>
      <c r="Y657">
        <v>11</v>
      </c>
      <c r="Z657">
        <v>1</v>
      </c>
      <c r="AA657">
        <v>36</v>
      </c>
      <c r="AB657">
        <v>2613</v>
      </c>
      <c r="AC657">
        <v>0</v>
      </c>
      <c r="AD657">
        <v>1</v>
      </c>
      <c r="AE657">
        <v>0</v>
      </c>
      <c r="AF657">
        <v>0</v>
      </c>
      <c r="AG657">
        <v>0</v>
      </c>
      <c r="AH657">
        <v>0</v>
      </c>
      <c r="AI657">
        <v>0</v>
      </c>
      <c r="AJ657">
        <v>0</v>
      </c>
      <c r="AK657">
        <v>1</v>
      </c>
      <c r="AL657">
        <v>0</v>
      </c>
      <c r="AM657" s="3">
        <f>SUM(tbl_Data[[#This Row],[Amt_Wines]:[Amt_GoldProds]])</f>
        <v>265</v>
      </c>
      <c r="AN657" s="3">
        <v>173</v>
      </c>
      <c r="AO657">
        <v>1</v>
      </c>
      <c r="AP657" t="str" cm="1">
        <f t="array" ref="AP657">_xlfn.IFS(tbl_Data[[#This Row],[marital_Divorced]]=1,"Divorced",tbl_Data[[#This Row],[marital_Married]]=1,"Married",tbl_Data[[#This Row],[marital_Single]]=1,"Single",tbl_Data[[#This Row],[marital_Together]]=1,"Together",tbl_Data[[#This Row],[marital_Widow]]=1,"Widowed")</f>
        <v>Married</v>
      </c>
      <c r="AQ657" s="3" t="str">
        <f>IF(tbl_Data[[#This Row],[Marital Status]]=tbl_Data[[#Headers],[Single]],tbl_Data[[#This Row],[Amt_Wines]],"")</f>
        <v/>
      </c>
      <c r="AR657" s="3" t="str">
        <f>IF(tbl_Data[[#This Row],[Marital Status]]=tbl_Data[[#Headers],[Together]],tbl_Data[[#This Row],[Amt_Wines]],"")</f>
        <v/>
      </c>
      <c r="AS657" s="3">
        <f>IF(tbl_Data[[#This Row],[Marital Status]]=tbl_Data[[#Headers],[Married]],tbl_Data[[#This Row],[Amt_Wines]],"")</f>
        <v>116</v>
      </c>
      <c r="AT657" s="3" t="str">
        <f>IF(tbl_Data[[#This Row],[Marital Status]]=tbl_Data[[#Headers],[Widow]],tbl_Data[[#This Row],[Amt_Wines]],"")</f>
        <v/>
      </c>
      <c r="AU657" s="3" t="str">
        <f>IF(tbl_Data[[#This Row],[Marital Status]]=tbl_Data[[#Headers],[Divorced]],tbl_Data[[#This Row],[Amt_Wines]],"")</f>
        <v/>
      </c>
    </row>
    <row r="658" spans="1:47" x14ac:dyDescent="0.45">
      <c r="A658" t="s">
        <v>1302</v>
      </c>
      <c r="B658" s="3">
        <v>54222</v>
      </c>
      <c r="C658">
        <v>0</v>
      </c>
      <c r="D658">
        <v>1</v>
      </c>
      <c r="E658">
        <f t="shared" si="10"/>
        <v>1</v>
      </c>
      <c r="F658">
        <v>98</v>
      </c>
      <c r="G658" s="3">
        <v>199</v>
      </c>
      <c r="H658" s="3">
        <v>12</v>
      </c>
      <c r="I658" s="3">
        <v>31</v>
      </c>
      <c r="J658" s="3">
        <v>3</v>
      </c>
      <c r="K658" s="3">
        <v>12</v>
      </c>
      <c r="L658" s="3">
        <v>7</v>
      </c>
      <c r="M658">
        <v>1</v>
      </c>
      <c r="N658">
        <v>3</v>
      </c>
      <c r="O658">
        <v>3</v>
      </c>
      <c r="P658">
        <v>5</v>
      </c>
      <c r="Q658">
        <v>3</v>
      </c>
      <c r="R658">
        <v>0</v>
      </c>
      <c r="S658">
        <v>0</v>
      </c>
      <c r="T658">
        <v>0</v>
      </c>
      <c r="U658">
        <v>0</v>
      </c>
      <c r="V658">
        <v>0</v>
      </c>
      <c r="W658">
        <v>0</v>
      </c>
      <c r="X658">
        <v>3</v>
      </c>
      <c r="Y658">
        <v>11</v>
      </c>
      <c r="Z658">
        <v>0</v>
      </c>
      <c r="AA658">
        <v>47</v>
      </c>
      <c r="AB658">
        <v>2279</v>
      </c>
      <c r="AC658">
        <v>0</v>
      </c>
      <c r="AD658">
        <v>1</v>
      </c>
      <c r="AE658">
        <v>0</v>
      </c>
      <c r="AF658">
        <v>0</v>
      </c>
      <c r="AG658">
        <v>0</v>
      </c>
      <c r="AH658">
        <v>0</v>
      </c>
      <c r="AI658">
        <v>0</v>
      </c>
      <c r="AJ658">
        <v>0</v>
      </c>
      <c r="AK658">
        <v>0</v>
      </c>
      <c r="AL658">
        <v>1</v>
      </c>
      <c r="AM658" s="3">
        <f>SUM(tbl_Data[[#This Row],[Amt_Wines]:[Amt_GoldProds]])</f>
        <v>264</v>
      </c>
      <c r="AN658" s="3">
        <v>250</v>
      </c>
      <c r="AO658">
        <v>0</v>
      </c>
      <c r="AP658" t="str" cm="1">
        <f t="array" ref="AP658">_xlfn.IFS(tbl_Data[[#This Row],[marital_Divorced]]=1,"Divorced",tbl_Data[[#This Row],[marital_Married]]=1,"Married",tbl_Data[[#This Row],[marital_Single]]=1,"Single",tbl_Data[[#This Row],[marital_Together]]=1,"Together",tbl_Data[[#This Row],[marital_Widow]]=1,"Widowed")</f>
        <v>Married</v>
      </c>
      <c r="AQ658" s="3" t="str">
        <f>IF(tbl_Data[[#This Row],[Marital Status]]=tbl_Data[[#Headers],[Single]],tbl_Data[[#This Row],[Amt_Wines]],"")</f>
        <v/>
      </c>
      <c r="AR658" s="3" t="str">
        <f>IF(tbl_Data[[#This Row],[Marital Status]]=tbl_Data[[#Headers],[Together]],tbl_Data[[#This Row],[Amt_Wines]],"")</f>
        <v/>
      </c>
      <c r="AS658" s="3">
        <f>IF(tbl_Data[[#This Row],[Marital Status]]=tbl_Data[[#Headers],[Married]],tbl_Data[[#This Row],[Amt_Wines]],"")</f>
        <v>199</v>
      </c>
      <c r="AT658" s="3" t="str">
        <f>IF(tbl_Data[[#This Row],[Marital Status]]=tbl_Data[[#Headers],[Widow]],tbl_Data[[#This Row],[Amt_Wines]],"")</f>
        <v/>
      </c>
      <c r="AU658" s="3" t="str">
        <f>IF(tbl_Data[[#This Row],[Marital Status]]=tbl_Data[[#Headers],[Divorced]],tbl_Data[[#This Row],[Amt_Wines]],"")</f>
        <v/>
      </c>
    </row>
    <row r="659" spans="1:47" x14ac:dyDescent="0.45">
      <c r="A659" t="s">
        <v>1303</v>
      </c>
      <c r="B659" s="3">
        <v>44377</v>
      </c>
      <c r="C659">
        <v>1</v>
      </c>
      <c r="D659">
        <v>1</v>
      </c>
      <c r="E659">
        <f t="shared" si="10"/>
        <v>2</v>
      </c>
      <c r="F659">
        <v>70</v>
      </c>
      <c r="G659" s="3">
        <v>224</v>
      </c>
      <c r="H659" s="3">
        <v>0</v>
      </c>
      <c r="I659" s="3">
        <v>30</v>
      </c>
      <c r="J659" s="3">
        <v>0</v>
      </c>
      <c r="K659" s="3">
        <v>0</v>
      </c>
      <c r="L659" s="3">
        <v>10</v>
      </c>
      <c r="M659">
        <v>8</v>
      </c>
      <c r="N659">
        <v>5</v>
      </c>
      <c r="O659">
        <v>1</v>
      </c>
      <c r="P659">
        <v>5</v>
      </c>
      <c r="Q659">
        <v>8</v>
      </c>
      <c r="R659">
        <v>0</v>
      </c>
      <c r="S659">
        <v>0</v>
      </c>
      <c r="T659">
        <v>0</v>
      </c>
      <c r="U659">
        <v>0</v>
      </c>
      <c r="V659">
        <v>0</v>
      </c>
      <c r="W659">
        <v>0</v>
      </c>
      <c r="X659">
        <v>3</v>
      </c>
      <c r="Y659">
        <v>11</v>
      </c>
      <c r="Z659">
        <v>0</v>
      </c>
      <c r="AA659">
        <v>52</v>
      </c>
      <c r="AB659">
        <v>2791</v>
      </c>
      <c r="AC659">
        <v>0</v>
      </c>
      <c r="AD659">
        <v>1</v>
      </c>
      <c r="AE659">
        <v>0</v>
      </c>
      <c r="AF659">
        <v>0</v>
      </c>
      <c r="AG659">
        <v>0</v>
      </c>
      <c r="AH659">
        <v>0</v>
      </c>
      <c r="AI659">
        <v>0</v>
      </c>
      <c r="AJ659">
        <v>0</v>
      </c>
      <c r="AK659">
        <v>0</v>
      </c>
      <c r="AL659">
        <v>1</v>
      </c>
      <c r="AM659" s="3">
        <f>SUM(tbl_Data[[#This Row],[Amt_Wines]:[Amt_GoldProds]])</f>
        <v>264</v>
      </c>
      <c r="AN659" s="3">
        <v>244</v>
      </c>
      <c r="AO659">
        <v>0</v>
      </c>
      <c r="AP659" t="str" cm="1">
        <f t="array" ref="AP659">_xlfn.IFS(tbl_Data[[#This Row],[marital_Divorced]]=1,"Divorced",tbl_Data[[#This Row],[marital_Married]]=1,"Married",tbl_Data[[#This Row],[marital_Single]]=1,"Single",tbl_Data[[#This Row],[marital_Together]]=1,"Together",tbl_Data[[#This Row],[marital_Widow]]=1,"Widowed")</f>
        <v>Married</v>
      </c>
      <c r="AQ659" s="3" t="str">
        <f>IF(tbl_Data[[#This Row],[Marital Status]]=tbl_Data[[#Headers],[Single]],tbl_Data[[#This Row],[Amt_Wines]],"")</f>
        <v/>
      </c>
      <c r="AR659" s="3" t="str">
        <f>IF(tbl_Data[[#This Row],[Marital Status]]=tbl_Data[[#Headers],[Together]],tbl_Data[[#This Row],[Amt_Wines]],"")</f>
        <v/>
      </c>
      <c r="AS659" s="3">
        <f>IF(tbl_Data[[#This Row],[Marital Status]]=tbl_Data[[#Headers],[Married]],tbl_Data[[#This Row],[Amt_Wines]],"")</f>
        <v>224</v>
      </c>
      <c r="AT659" s="3" t="str">
        <f>IF(tbl_Data[[#This Row],[Marital Status]]=tbl_Data[[#Headers],[Widow]],tbl_Data[[#This Row],[Amt_Wines]],"")</f>
        <v/>
      </c>
      <c r="AU659" s="3" t="str">
        <f>IF(tbl_Data[[#This Row],[Marital Status]]=tbl_Data[[#Headers],[Divorced]],tbl_Data[[#This Row],[Amt_Wines]],"")</f>
        <v/>
      </c>
    </row>
    <row r="660" spans="1:47" x14ac:dyDescent="0.45">
      <c r="A660" t="s">
        <v>1306</v>
      </c>
      <c r="B660" s="3">
        <v>57113</v>
      </c>
      <c r="C660">
        <v>1</v>
      </c>
      <c r="D660">
        <v>1</v>
      </c>
      <c r="E660">
        <f t="shared" si="10"/>
        <v>2</v>
      </c>
      <c r="F660">
        <v>45</v>
      </c>
      <c r="G660" s="3">
        <v>182</v>
      </c>
      <c r="H660" s="3">
        <v>4</v>
      </c>
      <c r="I660" s="3">
        <v>33</v>
      </c>
      <c r="J660" s="3">
        <v>0</v>
      </c>
      <c r="K660" s="3">
        <v>2</v>
      </c>
      <c r="L660" s="3">
        <v>42</v>
      </c>
      <c r="M660">
        <v>6</v>
      </c>
      <c r="N660">
        <v>4</v>
      </c>
      <c r="O660">
        <v>1</v>
      </c>
      <c r="P660">
        <v>5</v>
      </c>
      <c r="Q660">
        <v>7</v>
      </c>
      <c r="R660">
        <v>0</v>
      </c>
      <c r="S660">
        <v>0</v>
      </c>
      <c r="T660">
        <v>0</v>
      </c>
      <c r="U660">
        <v>0</v>
      </c>
      <c r="V660">
        <v>0</v>
      </c>
      <c r="W660">
        <v>0</v>
      </c>
      <c r="X660">
        <v>3</v>
      </c>
      <c r="Y660">
        <v>11</v>
      </c>
      <c r="Z660">
        <v>0</v>
      </c>
      <c r="AA660">
        <v>42</v>
      </c>
      <c r="AB660">
        <v>2667</v>
      </c>
      <c r="AC660">
        <v>0</v>
      </c>
      <c r="AD660">
        <v>1</v>
      </c>
      <c r="AE660">
        <v>0</v>
      </c>
      <c r="AF660">
        <v>0</v>
      </c>
      <c r="AG660">
        <v>0</v>
      </c>
      <c r="AH660">
        <v>0</v>
      </c>
      <c r="AI660">
        <v>0</v>
      </c>
      <c r="AJ660">
        <v>1</v>
      </c>
      <c r="AK660">
        <v>0</v>
      </c>
      <c r="AL660">
        <v>0</v>
      </c>
      <c r="AM660" s="3">
        <f>SUM(tbl_Data[[#This Row],[Amt_Wines]:[Amt_GoldProds]])</f>
        <v>263</v>
      </c>
      <c r="AN660" s="3">
        <v>179</v>
      </c>
      <c r="AO660">
        <v>0</v>
      </c>
      <c r="AP660" t="str" cm="1">
        <f t="array" ref="AP660">_xlfn.IFS(tbl_Data[[#This Row],[marital_Divorced]]=1,"Divorced",tbl_Data[[#This Row],[marital_Married]]=1,"Married",tbl_Data[[#This Row],[marital_Single]]=1,"Single",tbl_Data[[#This Row],[marital_Together]]=1,"Together",tbl_Data[[#This Row],[marital_Widow]]=1,"Widowed")</f>
        <v>Married</v>
      </c>
      <c r="AQ660" s="3" t="str">
        <f>IF(tbl_Data[[#This Row],[Marital Status]]=tbl_Data[[#Headers],[Single]],tbl_Data[[#This Row],[Amt_Wines]],"")</f>
        <v/>
      </c>
      <c r="AR660" s="3" t="str">
        <f>IF(tbl_Data[[#This Row],[Marital Status]]=tbl_Data[[#Headers],[Together]],tbl_Data[[#This Row],[Amt_Wines]],"")</f>
        <v/>
      </c>
      <c r="AS660" s="3">
        <f>IF(tbl_Data[[#This Row],[Marital Status]]=tbl_Data[[#Headers],[Married]],tbl_Data[[#This Row],[Amt_Wines]],"")</f>
        <v>182</v>
      </c>
      <c r="AT660" s="3" t="str">
        <f>IF(tbl_Data[[#This Row],[Marital Status]]=tbl_Data[[#Headers],[Widow]],tbl_Data[[#This Row],[Amt_Wines]],"")</f>
        <v/>
      </c>
      <c r="AU660" s="3" t="str">
        <f>IF(tbl_Data[[#This Row],[Marital Status]]=tbl_Data[[#Headers],[Divorced]],tbl_Data[[#This Row],[Amt_Wines]],"")</f>
        <v/>
      </c>
    </row>
    <row r="661" spans="1:47" x14ac:dyDescent="0.45">
      <c r="A661" t="s">
        <v>1308</v>
      </c>
      <c r="B661" s="3">
        <v>24279</v>
      </c>
      <c r="C661">
        <v>0</v>
      </c>
      <c r="D661">
        <v>0</v>
      </c>
      <c r="E661">
        <f t="shared" si="10"/>
        <v>0</v>
      </c>
      <c r="F661">
        <v>6</v>
      </c>
      <c r="G661" s="3">
        <v>16</v>
      </c>
      <c r="H661" s="3">
        <v>36</v>
      </c>
      <c r="I661" s="3">
        <v>21</v>
      </c>
      <c r="J661" s="3">
        <v>20</v>
      </c>
      <c r="K661" s="3">
        <v>62</v>
      </c>
      <c r="L661" s="3">
        <v>108</v>
      </c>
      <c r="M661">
        <v>1</v>
      </c>
      <c r="N661">
        <v>4</v>
      </c>
      <c r="O661">
        <v>1</v>
      </c>
      <c r="P661">
        <v>3</v>
      </c>
      <c r="Q661">
        <v>8</v>
      </c>
      <c r="R661">
        <v>0</v>
      </c>
      <c r="S661">
        <v>0</v>
      </c>
      <c r="T661">
        <v>0</v>
      </c>
      <c r="U661">
        <v>0</v>
      </c>
      <c r="V661">
        <v>0</v>
      </c>
      <c r="W661">
        <v>0</v>
      </c>
      <c r="X661">
        <v>3</v>
      </c>
      <c r="Y661">
        <v>11</v>
      </c>
      <c r="Z661">
        <v>0</v>
      </c>
      <c r="AA661">
        <v>30</v>
      </c>
      <c r="AB661">
        <v>2706</v>
      </c>
      <c r="AC661">
        <v>0</v>
      </c>
      <c r="AD661">
        <v>1</v>
      </c>
      <c r="AE661">
        <v>0</v>
      </c>
      <c r="AF661">
        <v>0</v>
      </c>
      <c r="AG661">
        <v>0</v>
      </c>
      <c r="AH661">
        <v>0</v>
      </c>
      <c r="AI661">
        <v>1</v>
      </c>
      <c r="AJ661">
        <v>0</v>
      </c>
      <c r="AK661">
        <v>0</v>
      </c>
      <c r="AL661">
        <v>0</v>
      </c>
      <c r="AM661" s="3">
        <f>SUM(tbl_Data[[#This Row],[Amt_Wines]:[Amt_GoldProds]])</f>
        <v>263</v>
      </c>
      <c r="AN661" s="3">
        <v>47</v>
      </c>
      <c r="AO661">
        <v>0</v>
      </c>
      <c r="AP661" t="str" cm="1">
        <f t="array" ref="AP661">_xlfn.IFS(tbl_Data[[#This Row],[marital_Divorced]]=1,"Divorced",tbl_Data[[#This Row],[marital_Married]]=1,"Married",tbl_Data[[#This Row],[marital_Single]]=1,"Single",tbl_Data[[#This Row],[marital_Together]]=1,"Together",tbl_Data[[#This Row],[marital_Widow]]=1,"Widowed")</f>
        <v>Married</v>
      </c>
      <c r="AQ661" s="3" t="str">
        <f>IF(tbl_Data[[#This Row],[Marital Status]]=tbl_Data[[#Headers],[Single]],tbl_Data[[#This Row],[Amt_Wines]],"")</f>
        <v/>
      </c>
      <c r="AR661" s="3" t="str">
        <f>IF(tbl_Data[[#This Row],[Marital Status]]=tbl_Data[[#Headers],[Together]],tbl_Data[[#This Row],[Amt_Wines]],"")</f>
        <v/>
      </c>
      <c r="AS661" s="3">
        <f>IF(tbl_Data[[#This Row],[Marital Status]]=tbl_Data[[#Headers],[Married]],tbl_Data[[#This Row],[Amt_Wines]],"")</f>
        <v>16</v>
      </c>
      <c r="AT661" s="3" t="str">
        <f>IF(tbl_Data[[#This Row],[Marital Status]]=tbl_Data[[#Headers],[Widow]],tbl_Data[[#This Row],[Amt_Wines]],"")</f>
        <v/>
      </c>
      <c r="AU661" s="3" t="str">
        <f>IF(tbl_Data[[#This Row],[Marital Status]]=tbl_Data[[#Headers],[Divorced]],tbl_Data[[#This Row],[Amt_Wines]],"")</f>
        <v/>
      </c>
    </row>
    <row r="662" spans="1:47" x14ac:dyDescent="0.45">
      <c r="A662" t="s">
        <v>1309</v>
      </c>
      <c r="B662" s="3">
        <v>65316</v>
      </c>
      <c r="C662">
        <v>1</v>
      </c>
      <c r="D662">
        <v>1</v>
      </c>
      <c r="E662">
        <f t="shared" si="10"/>
        <v>2</v>
      </c>
      <c r="F662">
        <v>65</v>
      </c>
      <c r="G662" s="3">
        <v>112</v>
      </c>
      <c r="H662" s="3">
        <v>6</v>
      </c>
      <c r="I662" s="3">
        <v>92</v>
      </c>
      <c r="J662" s="3">
        <v>3</v>
      </c>
      <c r="K662" s="3">
        <v>9</v>
      </c>
      <c r="L662" s="3">
        <v>38</v>
      </c>
      <c r="M662">
        <v>2</v>
      </c>
      <c r="N662">
        <v>3</v>
      </c>
      <c r="O662">
        <v>2</v>
      </c>
      <c r="P662">
        <v>5</v>
      </c>
      <c r="Q662">
        <v>4</v>
      </c>
      <c r="R662">
        <v>0</v>
      </c>
      <c r="S662">
        <v>0</v>
      </c>
      <c r="T662">
        <v>0</v>
      </c>
      <c r="U662">
        <v>0</v>
      </c>
      <c r="V662">
        <v>0</v>
      </c>
      <c r="W662">
        <v>0</v>
      </c>
      <c r="X662">
        <v>3</v>
      </c>
      <c r="Y662">
        <v>11</v>
      </c>
      <c r="Z662">
        <v>0</v>
      </c>
      <c r="AA662">
        <v>58</v>
      </c>
      <c r="AB662">
        <v>2590</v>
      </c>
      <c r="AC662">
        <v>0</v>
      </c>
      <c r="AD662">
        <v>1</v>
      </c>
      <c r="AE662">
        <v>0</v>
      </c>
      <c r="AF662">
        <v>0</v>
      </c>
      <c r="AG662">
        <v>0</v>
      </c>
      <c r="AH662">
        <v>0</v>
      </c>
      <c r="AI662">
        <v>0</v>
      </c>
      <c r="AJ662">
        <v>1</v>
      </c>
      <c r="AK662">
        <v>0</v>
      </c>
      <c r="AL662">
        <v>0</v>
      </c>
      <c r="AM662" s="3">
        <f>SUM(tbl_Data[[#This Row],[Amt_Wines]:[Amt_GoldProds]])</f>
        <v>260</v>
      </c>
      <c r="AN662" s="3">
        <v>184</v>
      </c>
      <c r="AO662">
        <v>0</v>
      </c>
      <c r="AP662" t="str" cm="1">
        <f t="array" ref="AP662">_xlfn.IFS(tbl_Data[[#This Row],[marital_Divorced]]=1,"Divorced",tbl_Data[[#This Row],[marital_Married]]=1,"Married",tbl_Data[[#This Row],[marital_Single]]=1,"Single",tbl_Data[[#This Row],[marital_Together]]=1,"Together",tbl_Data[[#This Row],[marital_Widow]]=1,"Widowed")</f>
        <v>Married</v>
      </c>
      <c r="AQ662" s="3" t="str">
        <f>IF(tbl_Data[[#This Row],[Marital Status]]=tbl_Data[[#Headers],[Single]],tbl_Data[[#This Row],[Amt_Wines]],"")</f>
        <v/>
      </c>
      <c r="AR662" s="3" t="str">
        <f>IF(tbl_Data[[#This Row],[Marital Status]]=tbl_Data[[#Headers],[Together]],tbl_Data[[#This Row],[Amt_Wines]],"")</f>
        <v/>
      </c>
      <c r="AS662" s="3">
        <f>IF(tbl_Data[[#This Row],[Marital Status]]=tbl_Data[[#Headers],[Married]],tbl_Data[[#This Row],[Amt_Wines]],"")</f>
        <v>112</v>
      </c>
      <c r="AT662" s="3" t="str">
        <f>IF(tbl_Data[[#This Row],[Marital Status]]=tbl_Data[[#Headers],[Widow]],tbl_Data[[#This Row],[Amt_Wines]],"")</f>
        <v/>
      </c>
      <c r="AU662" s="3" t="str">
        <f>IF(tbl_Data[[#This Row],[Marital Status]]=tbl_Data[[#Headers],[Divorced]],tbl_Data[[#This Row],[Amt_Wines]],"")</f>
        <v/>
      </c>
    </row>
    <row r="663" spans="1:47" x14ac:dyDescent="0.45">
      <c r="A663" t="s">
        <v>1313</v>
      </c>
      <c r="B663" s="3">
        <v>53359</v>
      </c>
      <c r="C663">
        <v>1</v>
      </c>
      <c r="D663">
        <v>1</v>
      </c>
      <c r="E663">
        <f t="shared" si="10"/>
        <v>2</v>
      </c>
      <c r="F663">
        <v>4</v>
      </c>
      <c r="G663" s="3">
        <v>173</v>
      </c>
      <c r="H663" s="3">
        <v>4</v>
      </c>
      <c r="I663" s="3">
        <v>30</v>
      </c>
      <c r="J663" s="3">
        <v>3</v>
      </c>
      <c r="K663" s="3">
        <v>6</v>
      </c>
      <c r="L663" s="3">
        <v>41</v>
      </c>
      <c r="M663">
        <v>4</v>
      </c>
      <c r="N663">
        <v>5</v>
      </c>
      <c r="O663">
        <v>1</v>
      </c>
      <c r="P663">
        <v>4</v>
      </c>
      <c r="Q663">
        <v>7</v>
      </c>
      <c r="R663">
        <v>0</v>
      </c>
      <c r="S663">
        <v>0</v>
      </c>
      <c r="T663">
        <v>0</v>
      </c>
      <c r="U663">
        <v>0</v>
      </c>
      <c r="V663">
        <v>0</v>
      </c>
      <c r="W663">
        <v>0</v>
      </c>
      <c r="X663">
        <v>3</v>
      </c>
      <c r="Y663">
        <v>11</v>
      </c>
      <c r="Z663">
        <v>0</v>
      </c>
      <c r="AA663">
        <v>44</v>
      </c>
      <c r="AB663">
        <v>2557</v>
      </c>
      <c r="AC663">
        <v>0</v>
      </c>
      <c r="AD663">
        <v>1</v>
      </c>
      <c r="AE663">
        <v>0</v>
      </c>
      <c r="AF663">
        <v>0</v>
      </c>
      <c r="AG663">
        <v>0</v>
      </c>
      <c r="AH663">
        <v>0</v>
      </c>
      <c r="AI663">
        <v>0</v>
      </c>
      <c r="AJ663">
        <v>1</v>
      </c>
      <c r="AK663">
        <v>0</v>
      </c>
      <c r="AL663">
        <v>0</v>
      </c>
      <c r="AM663" s="3">
        <f>SUM(tbl_Data[[#This Row],[Amt_Wines]:[Amt_GoldProds]])</f>
        <v>257</v>
      </c>
      <c r="AN663" s="3">
        <v>175</v>
      </c>
      <c r="AO663">
        <v>0</v>
      </c>
      <c r="AP663" t="str" cm="1">
        <f t="array" ref="AP663">_xlfn.IFS(tbl_Data[[#This Row],[marital_Divorced]]=1,"Divorced",tbl_Data[[#This Row],[marital_Married]]=1,"Married",tbl_Data[[#This Row],[marital_Single]]=1,"Single",tbl_Data[[#This Row],[marital_Together]]=1,"Together",tbl_Data[[#This Row],[marital_Widow]]=1,"Widowed")</f>
        <v>Married</v>
      </c>
      <c r="AQ663" s="3" t="str">
        <f>IF(tbl_Data[[#This Row],[Marital Status]]=tbl_Data[[#Headers],[Single]],tbl_Data[[#This Row],[Amt_Wines]],"")</f>
        <v/>
      </c>
      <c r="AR663" s="3" t="str">
        <f>IF(tbl_Data[[#This Row],[Marital Status]]=tbl_Data[[#Headers],[Together]],tbl_Data[[#This Row],[Amt_Wines]],"")</f>
        <v/>
      </c>
      <c r="AS663" s="3">
        <f>IF(tbl_Data[[#This Row],[Marital Status]]=tbl_Data[[#Headers],[Married]],tbl_Data[[#This Row],[Amt_Wines]],"")</f>
        <v>173</v>
      </c>
      <c r="AT663" s="3" t="str">
        <f>IF(tbl_Data[[#This Row],[Marital Status]]=tbl_Data[[#Headers],[Widow]],tbl_Data[[#This Row],[Amt_Wines]],"")</f>
        <v/>
      </c>
      <c r="AU663" s="3" t="str">
        <f>IF(tbl_Data[[#This Row],[Marital Status]]=tbl_Data[[#Headers],[Divorced]],tbl_Data[[#This Row],[Amt_Wines]],"")</f>
        <v/>
      </c>
    </row>
    <row r="664" spans="1:47" x14ac:dyDescent="0.45">
      <c r="A664" t="s">
        <v>1315</v>
      </c>
      <c r="B664" s="3">
        <v>48178</v>
      </c>
      <c r="C664">
        <v>1</v>
      </c>
      <c r="D664">
        <v>1</v>
      </c>
      <c r="E664">
        <f t="shared" si="10"/>
        <v>2</v>
      </c>
      <c r="F664">
        <v>69</v>
      </c>
      <c r="G664" s="3">
        <v>159</v>
      </c>
      <c r="H664" s="3">
        <v>4</v>
      </c>
      <c r="I664" s="3">
        <v>45</v>
      </c>
      <c r="J664" s="3">
        <v>6</v>
      </c>
      <c r="K664" s="3">
        <v>2</v>
      </c>
      <c r="L664" s="3">
        <v>38</v>
      </c>
      <c r="M664">
        <v>6</v>
      </c>
      <c r="N664">
        <v>5</v>
      </c>
      <c r="O664">
        <v>1</v>
      </c>
      <c r="P664">
        <v>4</v>
      </c>
      <c r="Q664">
        <v>8</v>
      </c>
      <c r="R664">
        <v>0</v>
      </c>
      <c r="S664">
        <v>0</v>
      </c>
      <c r="T664">
        <v>0</v>
      </c>
      <c r="U664">
        <v>0</v>
      </c>
      <c r="V664">
        <v>0</v>
      </c>
      <c r="W664">
        <v>0</v>
      </c>
      <c r="X664">
        <v>3</v>
      </c>
      <c r="Y664">
        <v>11</v>
      </c>
      <c r="Z664">
        <v>0</v>
      </c>
      <c r="AA664">
        <v>45</v>
      </c>
      <c r="AB664">
        <v>2768</v>
      </c>
      <c r="AC664">
        <v>0</v>
      </c>
      <c r="AD664">
        <v>1</v>
      </c>
      <c r="AE664">
        <v>0</v>
      </c>
      <c r="AF664">
        <v>0</v>
      </c>
      <c r="AG664">
        <v>0</v>
      </c>
      <c r="AH664">
        <v>0</v>
      </c>
      <c r="AI664">
        <v>0</v>
      </c>
      <c r="AJ664">
        <v>1</v>
      </c>
      <c r="AK664">
        <v>0</v>
      </c>
      <c r="AL664">
        <v>0</v>
      </c>
      <c r="AM664" s="3">
        <f>SUM(tbl_Data[[#This Row],[Amt_Wines]:[Amt_GoldProds]])</f>
        <v>254</v>
      </c>
      <c r="AN664" s="3">
        <v>178</v>
      </c>
      <c r="AO664">
        <v>0</v>
      </c>
      <c r="AP664" t="str" cm="1">
        <f t="array" ref="AP664">_xlfn.IFS(tbl_Data[[#This Row],[marital_Divorced]]=1,"Divorced",tbl_Data[[#This Row],[marital_Married]]=1,"Married",tbl_Data[[#This Row],[marital_Single]]=1,"Single",tbl_Data[[#This Row],[marital_Together]]=1,"Together",tbl_Data[[#This Row],[marital_Widow]]=1,"Widowed")</f>
        <v>Married</v>
      </c>
      <c r="AQ664" s="3" t="str">
        <f>IF(tbl_Data[[#This Row],[Marital Status]]=tbl_Data[[#Headers],[Single]],tbl_Data[[#This Row],[Amt_Wines]],"")</f>
        <v/>
      </c>
      <c r="AR664" s="3" t="str">
        <f>IF(tbl_Data[[#This Row],[Marital Status]]=tbl_Data[[#Headers],[Together]],tbl_Data[[#This Row],[Amt_Wines]],"")</f>
        <v/>
      </c>
      <c r="AS664" s="3">
        <f>IF(tbl_Data[[#This Row],[Marital Status]]=tbl_Data[[#Headers],[Married]],tbl_Data[[#This Row],[Amt_Wines]],"")</f>
        <v>159</v>
      </c>
      <c r="AT664" s="3" t="str">
        <f>IF(tbl_Data[[#This Row],[Marital Status]]=tbl_Data[[#Headers],[Widow]],tbl_Data[[#This Row],[Amt_Wines]],"")</f>
        <v/>
      </c>
      <c r="AU664" s="3" t="str">
        <f>IF(tbl_Data[[#This Row],[Marital Status]]=tbl_Data[[#Headers],[Divorced]],tbl_Data[[#This Row],[Amt_Wines]],"")</f>
        <v/>
      </c>
    </row>
    <row r="665" spans="1:47" x14ac:dyDescent="0.45">
      <c r="A665" t="s">
        <v>1318</v>
      </c>
      <c r="B665" s="3">
        <v>67267</v>
      </c>
      <c r="C665">
        <v>0</v>
      </c>
      <c r="D665">
        <v>1</v>
      </c>
      <c r="E665">
        <f t="shared" si="10"/>
        <v>1</v>
      </c>
      <c r="F665">
        <v>0</v>
      </c>
      <c r="G665" s="3">
        <v>134</v>
      </c>
      <c r="H665" s="3">
        <v>11</v>
      </c>
      <c r="I665" s="3">
        <v>59</v>
      </c>
      <c r="J665" s="3">
        <v>15</v>
      </c>
      <c r="K665" s="3">
        <v>2</v>
      </c>
      <c r="L665" s="3">
        <v>30</v>
      </c>
      <c r="M665">
        <v>1</v>
      </c>
      <c r="N665">
        <v>3</v>
      </c>
      <c r="O665">
        <v>2</v>
      </c>
      <c r="P665">
        <v>5</v>
      </c>
      <c r="Q665">
        <v>2</v>
      </c>
      <c r="R665">
        <v>0</v>
      </c>
      <c r="S665">
        <v>0</v>
      </c>
      <c r="T665">
        <v>0</v>
      </c>
      <c r="U665">
        <v>0</v>
      </c>
      <c r="V665">
        <v>0</v>
      </c>
      <c r="W665">
        <v>0</v>
      </c>
      <c r="X665">
        <v>3</v>
      </c>
      <c r="Y665">
        <v>11</v>
      </c>
      <c r="Z665">
        <v>0</v>
      </c>
      <c r="AA665">
        <v>62</v>
      </c>
      <c r="AB665">
        <v>2206</v>
      </c>
      <c r="AC665">
        <v>0</v>
      </c>
      <c r="AD665">
        <v>1</v>
      </c>
      <c r="AE665">
        <v>0</v>
      </c>
      <c r="AF665">
        <v>0</v>
      </c>
      <c r="AG665">
        <v>0</v>
      </c>
      <c r="AH665">
        <v>0</v>
      </c>
      <c r="AI665">
        <v>0</v>
      </c>
      <c r="AJ665">
        <v>1</v>
      </c>
      <c r="AK665">
        <v>0</v>
      </c>
      <c r="AL665">
        <v>0</v>
      </c>
      <c r="AM665" s="3">
        <f>SUM(tbl_Data[[#This Row],[Amt_Wines]:[Amt_GoldProds]])</f>
        <v>251</v>
      </c>
      <c r="AN665" s="3">
        <v>191</v>
      </c>
      <c r="AO665">
        <v>0</v>
      </c>
      <c r="AP665" t="str" cm="1">
        <f t="array" ref="AP665">_xlfn.IFS(tbl_Data[[#This Row],[marital_Divorced]]=1,"Divorced",tbl_Data[[#This Row],[marital_Married]]=1,"Married",tbl_Data[[#This Row],[marital_Single]]=1,"Single",tbl_Data[[#This Row],[marital_Together]]=1,"Together",tbl_Data[[#This Row],[marital_Widow]]=1,"Widowed")</f>
        <v>Married</v>
      </c>
      <c r="AQ665" s="3" t="str">
        <f>IF(tbl_Data[[#This Row],[Marital Status]]=tbl_Data[[#Headers],[Single]],tbl_Data[[#This Row],[Amt_Wines]],"")</f>
        <v/>
      </c>
      <c r="AR665" s="3" t="str">
        <f>IF(tbl_Data[[#This Row],[Marital Status]]=tbl_Data[[#Headers],[Together]],tbl_Data[[#This Row],[Amt_Wines]],"")</f>
        <v/>
      </c>
      <c r="AS665" s="3">
        <f>IF(tbl_Data[[#This Row],[Marital Status]]=tbl_Data[[#Headers],[Married]],tbl_Data[[#This Row],[Amt_Wines]],"")</f>
        <v>134</v>
      </c>
      <c r="AT665" s="3" t="str">
        <f>IF(tbl_Data[[#This Row],[Marital Status]]=tbl_Data[[#Headers],[Widow]],tbl_Data[[#This Row],[Amt_Wines]],"")</f>
        <v/>
      </c>
      <c r="AU665" s="3" t="str">
        <f>IF(tbl_Data[[#This Row],[Marital Status]]=tbl_Data[[#Headers],[Divorced]],tbl_Data[[#This Row],[Amt_Wines]],"")</f>
        <v/>
      </c>
    </row>
    <row r="666" spans="1:47" x14ac:dyDescent="0.45">
      <c r="A666" t="s">
        <v>1320</v>
      </c>
      <c r="B666" s="3">
        <v>27573</v>
      </c>
      <c r="C666">
        <v>1</v>
      </c>
      <c r="D666">
        <v>0</v>
      </c>
      <c r="E666">
        <f t="shared" si="10"/>
        <v>1</v>
      </c>
      <c r="F666">
        <v>45</v>
      </c>
      <c r="G666" s="3">
        <v>50</v>
      </c>
      <c r="H666" s="3">
        <v>15</v>
      </c>
      <c r="I666" s="3">
        <v>110</v>
      </c>
      <c r="J666" s="3">
        <v>39</v>
      </c>
      <c r="K666" s="3">
        <v>15</v>
      </c>
      <c r="L666" s="3">
        <v>15</v>
      </c>
      <c r="M666">
        <v>4</v>
      </c>
      <c r="N666">
        <v>5</v>
      </c>
      <c r="O666">
        <v>1</v>
      </c>
      <c r="P666">
        <v>4</v>
      </c>
      <c r="Q666">
        <v>8</v>
      </c>
      <c r="R666">
        <v>0</v>
      </c>
      <c r="S666">
        <v>0</v>
      </c>
      <c r="T666">
        <v>0</v>
      </c>
      <c r="U666">
        <v>0</v>
      </c>
      <c r="V666">
        <v>0</v>
      </c>
      <c r="W666">
        <v>0</v>
      </c>
      <c r="X666">
        <v>3</v>
      </c>
      <c r="Y666">
        <v>11</v>
      </c>
      <c r="Z666">
        <v>0</v>
      </c>
      <c r="AA666">
        <v>45</v>
      </c>
      <c r="AB666">
        <v>2620</v>
      </c>
      <c r="AC666">
        <v>0</v>
      </c>
      <c r="AD666">
        <v>1</v>
      </c>
      <c r="AE666">
        <v>0</v>
      </c>
      <c r="AF666">
        <v>0</v>
      </c>
      <c r="AG666">
        <v>0</v>
      </c>
      <c r="AH666">
        <v>0</v>
      </c>
      <c r="AI666">
        <v>0</v>
      </c>
      <c r="AJ666">
        <v>1</v>
      </c>
      <c r="AK666">
        <v>0</v>
      </c>
      <c r="AL666">
        <v>0</v>
      </c>
      <c r="AM666" s="3">
        <f>SUM(tbl_Data[[#This Row],[Amt_Wines]:[Amt_GoldProds]])</f>
        <v>244</v>
      </c>
      <c r="AN666" s="3">
        <v>214</v>
      </c>
      <c r="AO666">
        <v>0</v>
      </c>
      <c r="AP666" t="str" cm="1">
        <f t="array" ref="AP666">_xlfn.IFS(tbl_Data[[#This Row],[marital_Divorced]]=1,"Divorced",tbl_Data[[#This Row],[marital_Married]]=1,"Married",tbl_Data[[#This Row],[marital_Single]]=1,"Single",tbl_Data[[#This Row],[marital_Together]]=1,"Together",tbl_Data[[#This Row],[marital_Widow]]=1,"Widowed")</f>
        <v>Married</v>
      </c>
      <c r="AQ666" s="3" t="str">
        <f>IF(tbl_Data[[#This Row],[Marital Status]]=tbl_Data[[#Headers],[Single]],tbl_Data[[#This Row],[Amt_Wines]],"")</f>
        <v/>
      </c>
      <c r="AR666" s="3" t="str">
        <f>IF(tbl_Data[[#This Row],[Marital Status]]=tbl_Data[[#Headers],[Together]],tbl_Data[[#This Row],[Amt_Wines]],"")</f>
        <v/>
      </c>
      <c r="AS666" s="3">
        <f>IF(tbl_Data[[#This Row],[Marital Status]]=tbl_Data[[#Headers],[Married]],tbl_Data[[#This Row],[Amt_Wines]],"")</f>
        <v>50</v>
      </c>
      <c r="AT666" s="3" t="str">
        <f>IF(tbl_Data[[#This Row],[Marital Status]]=tbl_Data[[#Headers],[Widow]],tbl_Data[[#This Row],[Amt_Wines]],"")</f>
        <v/>
      </c>
      <c r="AU666" s="3" t="str">
        <f>IF(tbl_Data[[#This Row],[Marital Status]]=tbl_Data[[#Headers],[Divorced]],tbl_Data[[#This Row],[Amt_Wines]],"")</f>
        <v/>
      </c>
    </row>
    <row r="667" spans="1:47" x14ac:dyDescent="0.45">
      <c r="A667" t="s">
        <v>1322</v>
      </c>
      <c r="B667" s="3">
        <v>48726</v>
      </c>
      <c r="C667">
        <v>0</v>
      </c>
      <c r="D667">
        <v>1</v>
      </c>
      <c r="E667">
        <f t="shared" si="10"/>
        <v>1</v>
      </c>
      <c r="F667">
        <v>90</v>
      </c>
      <c r="G667" s="3">
        <v>138</v>
      </c>
      <c r="H667" s="3">
        <v>3</v>
      </c>
      <c r="I667" s="3">
        <v>38</v>
      </c>
      <c r="J667" s="3">
        <v>4</v>
      </c>
      <c r="K667" s="3">
        <v>0</v>
      </c>
      <c r="L667" s="3">
        <v>59</v>
      </c>
      <c r="M667">
        <v>3</v>
      </c>
      <c r="N667">
        <v>3</v>
      </c>
      <c r="O667">
        <v>2</v>
      </c>
      <c r="P667">
        <v>4</v>
      </c>
      <c r="Q667">
        <v>6</v>
      </c>
      <c r="R667">
        <v>0</v>
      </c>
      <c r="S667">
        <v>0</v>
      </c>
      <c r="T667">
        <v>0</v>
      </c>
      <c r="U667">
        <v>0</v>
      </c>
      <c r="V667">
        <v>0</v>
      </c>
      <c r="W667">
        <v>0</v>
      </c>
      <c r="X667">
        <v>3</v>
      </c>
      <c r="Y667">
        <v>11</v>
      </c>
      <c r="Z667">
        <v>0</v>
      </c>
      <c r="AA667">
        <v>65</v>
      </c>
      <c r="AB667">
        <v>2587</v>
      </c>
      <c r="AC667">
        <v>0</v>
      </c>
      <c r="AD667">
        <v>1</v>
      </c>
      <c r="AE667">
        <v>0</v>
      </c>
      <c r="AF667">
        <v>0</v>
      </c>
      <c r="AG667">
        <v>0</v>
      </c>
      <c r="AH667">
        <v>0</v>
      </c>
      <c r="AI667">
        <v>0</v>
      </c>
      <c r="AJ667">
        <v>1</v>
      </c>
      <c r="AK667">
        <v>0</v>
      </c>
      <c r="AL667">
        <v>0</v>
      </c>
      <c r="AM667" s="3">
        <f>SUM(tbl_Data[[#This Row],[Amt_Wines]:[Amt_GoldProds]])</f>
        <v>242</v>
      </c>
      <c r="AN667" s="3">
        <v>124</v>
      </c>
      <c r="AO667">
        <v>0</v>
      </c>
      <c r="AP667" t="str" cm="1">
        <f t="array" ref="AP667">_xlfn.IFS(tbl_Data[[#This Row],[marital_Divorced]]=1,"Divorced",tbl_Data[[#This Row],[marital_Married]]=1,"Married",tbl_Data[[#This Row],[marital_Single]]=1,"Single",tbl_Data[[#This Row],[marital_Together]]=1,"Together",tbl_Data[[#This Row],[marital_Widow]]=1,"Widowed")</f>
        <v>Married</v>
      </c>
      <c r="AQ667" s="3" t="str">
        <f>IF(tbl_Data[[#This Row],[Marital Status]]=tbl_Data[[#Headers],[Single]],tbl_Data[[#This Row],[Amt_Wines]],"")</f>
        <v/>
      </c>
      <c r="AR667" s="3" t="str">
        <f>IF(tbl_Data[[#This Row],[Marital Status]]=tbl_Data[[#Headers],[Together]],tbl_Data[[#This Row],[Amt_Wines]],"")</f>
        <v/>
      </c>
      <c r="AS667" s="3">
        <f>IF(tbl_Data[[#This Row],[Marital Status]]=tbl_Data[[#Headers],[Married]],tbl_Data[[#This Row],[Amt_Wines]],"")</f>
        <v>138</v>
      </c>
      <c r="AT667" s="3" t="str">
        <f>IF(tbl_Data[[#This Row],[Marital Status]]=tbl_Data[[#Headers],[Widow]],tbl_Data[[#This Row],[Amt_Wines]],"")</f>
        <v/>
      </c>
      <c r="AU667" s="3" t="str">
        <f>IF(tbl_Data[[#This Row],[Marital Status]]=tbl_Data[[#Headers],[Divorced]],tbl_Data[[#This Row],[Amt_Wines]],"")</f>
        <v/>
      </c>
    </row>
    <row r="668" spans="1:47" x14ac:dyDescent="0.45">
      <c r="A668" t="s">
        <v>1327</v>
      </c>
      <c r="B668" s="3">
        <v>54197</v>
      </c>
      <c r="C668">
        <v>0</v>
      </c>
      <c r="D668">
        <v>1</v>
      </c>
      <c r="E668">
        <f t="shared" si="10"/>
        <v>1</v>
      </c>
      <c r="F668">
        <v>16</v>
      </c>
      <c r="G668" s="3">
        <v>162</v>
      </c>
      <c r="H668" s="3">
        <v>6</v>
      </c>
      <c r="I668" s="3">
        <v>37</v>
      </c>
      <c r="J668" s="3">
        <v>6</v>
      </c>
      <c r="K668" s="3">
        <v>13</v>
      </c>
      <c r="L668" s="3">
        <v>13</v>
      </c>
      <c r="M668">
        <v>2</v>
      </c>
      <c r="N668">
        <v>1</v>
      </c>
      <c r="O668">
        <v>3</v>
      </c>
      <c r="P668">
        <v>6</v>
      </c>
      <c r="Q668">
        <v>1</v>
      </c>
      <c r="R668">
        <v>0</v>
      </c>
      <c r="S668">
        <v>0</v>
      </c>
      <c r="T668">
        <v>0</v>
      </c>
      <c r="U668">
        <v>0</v>
      </c>
      <c r="V668">
        <v>0</v>
      </c>
      <c r="W668">
        <v>0</v>
      </c>
      <c r="X668">
        <v>3</v>
      </c>
      <c r="Y668">
        <v>11</v>
      </c>
      <c r="Z668">
        <v>0</v>
      </c>
      <c r="AA668">
        <v>60</v>
      </c>
      <c r="AB668">
        <v>2246</v>
      </c>
      <c r="AC668">
        <v>0</v>
      </c>
      <c r="AD668">
        <v>1</v>
      </c>
      <c r="AE668">
        <v>0</v>
      </c>
      <c r="AF668">
        <v>0</v>
      </c>
      <c r="AG668">
        <v>0</v>
      </c>
      <c r="AH668">
        <v>0</v>
      </c>
      <c r="AI668">
        <v>0</v>
      </c>
      <c r="AJ668">
        <v>0</v>
      </c>
      <c r="AK668">
        <v>1</v>
      </c>
      <c r="AL668">
        <v>0</v>
      </c>
      <c r="AM668" s="3">
        <f>SUM(tbl_Data[[#This Row],[Amt_Wines]:[Amt_GoldProds]])</f>
        <v>237</v>
      </c>
      <c r="AN668" s="3">
        <v>211</v>
      </c>
      <c r="AO668">
        <v>0</v>
      </c>
      <c r="AP668" t="str" cm="1">
        <f t="array" ref="AP668">_xlfn.IFS(tbl_Data[[#This Row],[marital_Divorced]]=1,"Divorced",tbl_Data[[#This Row],[marital_Married]]=1,"Married",tbl_Data[[#This Row],[marital_Single]]=1,"Single",tbl_Data[[#This Row],[marital_Together]]=1,"Together",tbl_Data[[#This Row],[marital_Widow]]=1,"Widowed")</f>
        <v>Married</v>
      </c>
      <c r="AQ668" s="3" t="str">
        <f>IF(tbl_Data[[#This Row],[Marital Status]]=tbl_Data[[#Headers],[Single]],tbl_Data[[#This Row],[Amt_Wines]],"")</f>
        <v/>
      </c>
      <c r="AR668" s="3" t="str">
        <f>IF(tbl_Data[[#This Row],[Marital Status]]=tbl_Data[[#Headers],[Together]],tbl_Data[[#This Row],[Amt_Wines]],"")</f>
        <v/>
      </c>
      <c r="AS668" s="3">
        <f>IF(tbl_Data[[#This Row],[Marital Status]]=tbl_Data[[#Headers],[Married]],tbl_Data[[#This Row],[Amt_Wines]],"")</f>
        <v>162</v>
      </c>
      <c r="AT668" s="3" t="str">
        <f>IF(tbl_Data[[#This Row],[Marital Status]]=tbl_Data[[#Headers],[Widow]],tbl_Data[[#This Row],[Amt_Wines]],"")</f>
        <v/>
      </c>
      <c r="AU668" s="3" t="str">
        <f>IF(tbl_Data[[#This Row],[Marital Status]]=tbl_Data[[#Headers],[Divorced]],tbl_Data[[#This Row],[Amt_Wines]],"")</f>
        <v/>
      </c>
    </row>
    <row r="669" spans="1:47" x14ac:dyDescent="0.45">
      <c r="A669" t="s">
        <v>1331</v>
      </c>
      <c r="B669" s="3">
        <v>43140</v>
      </c>
      <c r="C669">
        <v>0</v>
      </c>
      <c r="D669">
        <v>1</v>
      </c>
      <c r="E669">
        <f t="shared" si="10"/>
        <v>1</v>
      </c>
      <c r="F669">
        <v>68</v>
      </c>
      <c r="G669" s="3">
        <v>134</v>
      </c>
      <c r="H669" s="3">
        <v>8</v>
      </c>
      <c r="I669" s="3">
        <v>76</v>
      </c>
      <c r="J669" s="3">
        <v>6</v>
      </c>
      <c r="K669" s="3">
        <v>0</v>
      </c>
      <c r="L669" s="3">
        <v>11</v>
      </c>
      <c r="M669">
        <v>1</v>
      </c>
      <c r="N669">
        <v>4</v>
      </c>
      <c r="O669">
        <v>1</v>
      </c>
      <c r="P669">
        <v>5</v>
      </c>
      <c r="Q669">
        <v>6</v>
      </c>
      <c r="R669">
        <v>0</v>
      </c>
      <c r="S669">
        <v>0</v>
      </c>
      <c r="T669">
        <v>0</v>
      </c>
      <c r="U669">
        <v>0</v>
      </c>
      <c r="V669">
        <v>0</v>
      </c>
      <c r="W669">
        <v>0</v>
      </c>
      <c r="X669">
        <v>3</v>
      </c>
      <c r="Y669">
        <v>11</v>
      </c>
      <c r="Z669">
        <v>0</v>
      </c>
      <c r="AA669">
        <v>63</v>
      </c>
      <c r="AB669">
        <v>2699</v>
      </c>
      <c r="AC669">
        <v>0</v>
      </c>
      <c r="AD669">
        <v>1</v>
      </c>
      <c r="AE669">
        <v>0</v>
      </c>
      <c r="AF669">
        <v>0</v>
      </c>
      <c r="AG669">
        <v>0</v>
      </c>
      <c r="AH669">
        <v>0</v>
      </c>
      <c r="AI669">
        <v>0</v>
      </c>
      <c r="AJ669">
        <v>1</v>
      </c>
      <c r="AK669">
        <v>0</v>
      </c>
      <c r="AL669">
        <v>0</v>
      </c>
      <c r="AM669" s="3">
        <f>SUM(tbl_Data[[#This Row],[Amt_Wines]:[Amt_GoldProds]])</f>
        <v>235</v>
      </c>
      <c r="AN669" s="3">
        <v>213</v>
      </c>
      <c r="AO669">
        <v>0</v>
      </c>
      <c r="AP669" t="str" cm="1">
        <f t="array" ref="AP669">_xlfn.IFS(tbl_Data[[#This Row],[marital_Divorced]]=1,"Divorced",tbl_Data[[#This Row],[marital_Married]]=1,"Married",tbl_Data[[#This Row],[marital_Single]]=1,"Single",tbl_Data[[#This Row],[marital_Together]]=1,"Together",tbl_Data[[#This Row],[marital_Widow]]=1,"Widowed")</f>
        <v>Married</v>
      </c>
      <c r="AQ669" s="3" t="str">
        <f>IF(tbl_Data[[#This Row],[Marital Status]]=tbl_Data[[#Headers],[Single]],tbl_Data[[#This Row],[Amt_Wines]],"")</f>
        <v/>
      </c>
      <c r="AR669" s="3" t="str">
        <f>IF(tbl_Data[[#This Row],[Marital Status]]=tbl_Data[[#Headers],[Together]],tbl_Data[[#This Row],[Amt_Wines]],"")</f>
        <v/>
      </c>
      <c r="AS669" s="3">
        <f>IF(tbl_Data[[#This Row],[Marital Status]]=tbl_Data[[#Headers],[Married]],tbl_Data[[#This Row],[Amt_Wines]],"")</f>
        <v>134</v>
      </c>
      <c r="AT669" s="3" t="str">
        <f>IF(tbl_Data[[#This Row],[Marital Status]]=tbl_Data[[#Headers],[Widow]],tbl_Data[[#This Row],[Amt_Wines]],"")</f>
        <v/>
      </c>
      <c r="AU669" s="3" t="str">
        <f>IF(tbl_Data[[#This Row],[Marital Status]]=tbl_Data[[#Headers],[Divorced]],tbl_Data[[#This Row],[Amt_Wines]],"")</f>
        <v/>
      </c>
    </row>
    <row r="670" spans="1:47" x14ac:dyDescent="0.45">
      <c r="A670" t="s">
        <v>1332</v>
      </c>
      <c r="B670" s="3">
        <v>46463</v>
      </c>
      <c r="C670">
        <v>1</v>
      </c>
      <c r="D670">
        <v>1</v>
      </c>
      <c r="E670">
        <f t="shared" si="10"/>
        <v>2</v>
      </c>
      <c r="F670">
        <v>56</v>
      </c>
      <c r="G670" s="3">
        <v>163</v>
      </c>
      <c r="H670" s="3">
        <v>2</v>
      </c>
      <c r="I670" s="3">
        <v>40</v>
      </c>
      <c r="J670" s="3">
        <v>8</v>
      </c>
      <c r="K670" s="3">
        <v>11</v>
      </c>
      <c r="L670" s="3">
        <v>11</v>
      </c>
      <c r="M670">
        <v>7</v>
      </c>
      <c r="N670">
        <v>3</v>
      </c>
      <c r="O670">
        <v>1</v>
      </c>
      <c r="P670">
        <v>6</v>
      </c>
      <c r="Q670">
        <v>6</v>
      </c>
      <c r="R670">
        <v>0</v>
      </c>
      <c r="S670">
        <v>0</v>
      </c>
      <c r="T670">
        <v>0</v>
      </c>
      <c r="U670">
        <v>0</v>
      </c>
      <c r="V670">
        <v>0</v>
      </c>
      <c r="W670">
        <v>0</v>
      </c>
      <c r="X670">
        <v>3</v>
      </c>
      <c r="Y670">
        <v>11</v>
      </c>
      <c r="Z670">
        <v>0</v>
      </c>
      <c r="AA670">
        <v>49</v>
      </c>
      <c r="AB670">
        <v>2474</v>
      </c>
      <c r="AC670">
        <v>0</v>
      </c>
      <c r="AD670">
        <v>1</v>
      </c>
      <c r="AE670">
        <v>0</v>
      </c>
      <c r="AF670">
        <v>0</v>
      </c>
      <c r="AG670">
        <v>0</v>
      </c>
      <c r="AH670">
        <v>0</v>
      </c>
      <c r="AI670">
        <v>0</v>
      </c>
      <c r="AJ670">
        <v>0</v>
      </c>
      <c r="AK670">
        <v>0</v>
      </c>
      <c r="AL670">
        <v>1</v>
      </c>
      <c r="AM670" s="3">
        <f>SUM(tbl_Data[[#This Row],[Amt_Wines]:[Amt_GoldProds]])</f>
        <v>235</v>
      </c>
      <c r="AN670" s="3">
        <v>213</v>
      </c>
      <c r="AO670">
        <v>0</v>
      </c>
      <c r="AP670" t="str" cm="1">
        <f t="array" ref="AP670">_xlfn.IFS(tbl_Data[[#This Row],[marital_Divorced]]=1,"Divorced",tbl_Data[[#This Row],[marital_Married]]=1,"Married",tbl_Data[[#This Row],[marital_Single]]=1,"Single",tbl_Data[[#This Row],[marital_Together]]=1,"Together",tbl_Data[[#This Row],[marital_Widow]]=1,"Widowed")</f>
        <v>Married</v>
      </c>
      <c r="AQ670" s="3" t="str">
        <f>IF(tbl_Data[[#This Row],[Marital Status]]=tbl_Data[[#Headers],[Single]],tbl_Data[[#This Row],[Amt_Wines]],"")</f>
        <v/>
      </c>
      <c r="AR670" s="3" t="str">
        <f>IF(tbl_Data[[#This Row],[Marital Status]]=tbl_Data[[#Headers],[Together]],tbl_Data[[#This Row],[Amt_Wines]],"")</f>
        <v/>
      </c>
      <c r="AS670" s="3">
        <f>IF(tbl_Data[[#This Row],[Marital Status]]=tbl_Data[[#Headers],[Married]],tbl_Data[[#This Row],[Amt_Wines]],"")</f>
        <v>163</v>
      </c>
      <c r="AT670" s="3" t="str">
        <f>IF(tbl_Data[[#This Row],[Marital Status]]=tbl_Data[[#Headers],[Widow]],tbl_Data[[#This Row],[Amt_Wines]],"")</f>
        <v/>
      </c>
      <c r="AU670" s="3" t="str">
        <f>IF(tbl_Data[[#This Row],[Marital Status]]=tbl_Data[[#Headers],[Divorced]],tbl_Data[[#This Row],[Amt_Wines]],"")</f>
        <v/>
      </c>
    </row>
    <row r="671" spans="1:47" x14ac:dyDescent="0.45">
      <c r="A671" t="s">
        <v>1333</v>
      </c>
      <c r="B671" s="3">
        <v>54198</v>
      </c>
      <c r="C671">
        <v>1</v>
      </c>
      <c r="D671">
        <v>1</v>
      </c>
      <c r="E671">
        <f t="shared" si="10"/>
        <v>2</v>
      </c>
      <c r="F671">
        <v>13</v>
      </c>
      <c r="G671" s="3">
        <v>185</v>
      </c>
      <c r="H671" s="3">
        <v>0</v>
      </c>
      <c r="I671" s="3">
        <v>28</v>
      </c>
      <c r="J671" s="3">
        <v>3</v>
      </c>
      <c r="K671" s="3">
        <v>2</v>
      </c>
      <c r="L671" s="3">
        <v>17</v>
      </c>
      <c r="M671">
        <v>6</v>
      </c>
      <c r="N671">
        <v>3</v>
      </c>
      <c r="O671">
        <v>1</v>
      </c>
      <c r="P671">
        <v>6</v>
      </c>
      <c r="Q671">
        <v>4</v>
      </c>
      <c r="R671">
        <v>0</v>
      </c>
      <c r="S671">
        <v>0</v>
      </c>
      <c r="T671">
        <v>0</v>
      </c>
      <c r="U671">
        <v>0</v>
      </c>
      <c r="V671">
        <v>0</v>
      </c>
      <c r="W671">
        <v>0</v>
      </c>
      <c r="X671">
        <v>3</v>
      </c>
      <c r="Y671">
        <v>11</v>
      </c>
      <c r="Z671">
        <v>0</v>
      </c>
      <c r="AA671">
        <v>54</v>
      </c>
      <c r="AB671">
        <v>2353</v>
      </c>
      <c r="AC671">
        <v>0</v>
      </c>
      <c r="AD671">
        <v>1</v>
      </c>
      <c r="AE671">
        <v>0</v>
      </c>
      <c r="AF671">
        <v>0</v>
      </c>
      <c r="AG671">
        <v>0</v>
      </c>
      <c r="AH671">
        <v>0</v>
      </c>
      <c r="AI671">
        <v>0</v>
      </c>
      <c r="AJ671">
        <v>1</v>
      </c>
      <c r="AK671">
        <v>0</v>
      </c>
      <c r="AL671">
        <v>0</v>
      </c>
      <c r="AM671" s="3">
        <f>SUM(tbl_Data[[#This Row],[Amt_Wines]:[Amt_GoldProds]])</f>
        <v>235</v>
      </c>
      <c r="AN671" s="3">
        <v>201</v>
      </c>
      <c r="AO671">
        <v>0</v>
      </c>
      <c r="AP671" t="str" cm="1">
        <f t="array" ref="AP671">_xlfn.IFS(tbl_Data[[#This Row],[marital_Divorced]]=1,"Divorced",tbl_Data[[#This Row],[marital_Married]]=1,"Married",tbl_Data[[#This Row],[marital_Single]]=1,"Single",tbl_Data[[#This Row],[marital_Together]]=1,"Together",tbl_Data[[#This Row],[marital_Widow]]=1,"Widowed")</f>
        <v>Married</v>
      </c>
      <c r="AQ671" s="3" t="str">
        <f>IF(tbl_Data[[#This Row],[Marital Status]]=tbl_Data[[#Headers],[Single]],tbl_Data[[#This Row],[Amt_Wines]],"")</f>
        <v/>
      </c>
      <c r="AR671" s="3" t="str">
        <f>IF(tbl_Data[[#This Row],[Marital Status]]=tbl_Data[[#Headers],[Together]],tbl_Data[[#This Row],[Amt_Wines]],"")</f>
        <v/>
      </c>
      <c r="AS671" s="3">
        <f>IF(tbl_Data[[#This Row],[Marital Status]]=tbl_Data[[#Headers],[Married]],tbl_Data[[#This Row],[Amt_Wines]],"")</f>
        <v>185</v>
      </c>
      <c r="AT671" s="3" t="str">
        <f>IF(tbl_Data[[#This Row],[Marital Status]]=tbl_Data[[#Headers],[Widow]],tbl_Data[[#This Row],[Amt_Wines]],"")</f>
        <v/>
      </c>
      <c r="AU671" s="3" t="str">
        <f>IF(tbl_Data[[#This Row],[Marital Status]]=tbl_Data[[#Headers],[Divorced]],tbl_Data[[#This Row],[Amt_Wines]],"")</f>
        <v/>
      </c>
    </row>
    <row r="672" spans="1:47" x14ac:dyDescent="0.45">
      <c r="A672" t="s">
        <v>1336</v>
      </c>
      <c r="B672" s="3">
        <v>54549</v>
      </c>
      <c r="C672">
        <v>0</v>
      </c>
      <c r="D672">
        <v>1</v>
      </c>
      <c r="E672">
        <f t="shared" si="10"/>
        <v>1</v>
      </c>
      <c r="F672">
        <v>8</v>
      </c>
      <c r="G672" s="3">
        <v>216</v>
      </c>
      <c r="H672" s="3">
        <v>2</v>
      </c>
      <c r="I672" s="3">
        <v>6</v>
      </c>
      <c r="J672" s="3">
        <v>0</v>
      </c>
      <c r="K672" s="3">
        <v>0</v>
      </c>
      <c r="L672" s="3">
        <v>9</v>
      </c>
      <c r="M672">
        <v>2</v>
      </c>
      <c r="N672">
        <v>5</v>
      </c>
      <c r="O672">
        <v>1</v>
      </c>
      <c r="P672">
        <v>4</v>
      </c>
      <c r="Q672">
        <v>7</v>
      </c>
      <c r="R672">
        <v>0</v>
      </c>
      <c r="S672">
        <v>0</v>
      </c>
      <c r="T672">
        <v>0</v>
      </c>
      <c r="U672">
        <v>0</v>
      </c>
      <c r="V672">
        <v>0</v>
      </c>
      <c r="W672">
        <v>0</v>
      </c>
      <c r="X672">
        <v>3</v>
      </c>
      <c r="Y672">
        <v>11</v>
      </c>
      <c r="Z672">
        <v>0</v>
      </c>
      <c r="AA672">
        <v>68</v>
      </c>
      <c r="AB672">
        <v>2277</v>
      </c>
      <c r="AC672">
        <v>0</v>
      </c>
      <c r="AD672">
        <v>1</v>
      </c>
      <c r="AE672">
        <v>0</v>
      </c>
      <c r="AF672">
        <v>0</v>
      </c>
      <c r="AG672">
        <v>0</v>
      </c>
      <c r="AH672">
        <v>0</v>
      </c>
      <c r="AI672">
        <v>0</v>
      </c>
      <c r="AJ672">
        <v>0</v>
      </c>
      <c r="AK672">
        <v>0</v>
      </c>
      <c r="AL672">
        <v>1</v>
      </c>
      <c r="AM672" s="3">
        <f>SUM(tbl_Data[[#This Row],[Amt_Wines]:[Amt_GoldProds]])</f>
        <v>233</v>
      </c>
      <c r="AN672" s="3">
        <v>215</v>
      </c>
      <c r="AO672">
        <v>0</v>
      </c>
      <c r="AP672" t="str" cm="1">
        <f t="array" ref="AP672">_xlfn.IFS(tbl_Data[[#This Row],[marital_Divorced]]=1,"Divorced",tbl_Data[[#This Row],[marital_Married]]=1,"Married",tbl_Data[[#This Row],[marital_Single]]=1,"Single",tbl_Data[[#This Row],[marital_Together]]=1,"Together",tbl_Data[[#This Row],[marital_Widow]]=1,"Widowed")</f>
        <v>Married</v>
      </c>
      <c r="AQ672" s="3" t="str">
        <f>IF(tbl_Data[[#This Row],[Marital Status]]=tbl_Data[[#Headers],[Single]],tbl_Data[[#This Row],[Amt_Wines]],"")</f>
        <v/>
      </c>
      <c r="AR672" s="3" t="str">
        <f>IF(tbl_Data[[#This Row],[Marital Status]]=tbl_Data[[#Headers],[Together]],tbl_Data[[#This Row],[Amt_Wines]],"")</f>
        <v/>
      </c>
      <c r="AS672" s="3">
        <f>IF(tbl_Data[[#This Row],[Marital Status]]=tbl_Data[[#Headers],[Married]],tbl_Data[[#This Row],[Amt_Wines]],"")</f>
        <v>216</v>
      </c>
      <c r="AT672" s="3" t="str">
        <f>IF(tbl_Data[[#This Row],[Marital Status]]=tbl_Data[[#Headers],[Widow]],tbl_Data[[#This Row],[Amt_Wines]],"")</f>
        <v/>
      </c>
      <c r="AU672" s="3" t="str">
        <f>IF(tbl_Data[[#This Row],[Marital Status]]=tbl_Data[[#Headers],[Divorced]],tbl_Data[[#This Row],[Amt_Wines]],"")</f>
        <v/>
      </c>
    </row>
    <row r="673" spans="1:47" x14ac:dyDescent="0.45">
      <c r="A673" t="s">
        <v>1339</v>
      </c>
      <c r="B673" s="3">
        <v>50183</v>
      </c>
      <c r="C673">
        <v>1</v>
      </c>
      <c r="D673">
        <v>1</v>
      </c>
      <c r="E673">
        <f t="shared" si="10"/>
        <v>2</v>
      </c>
      <c r="F673">
        <v>47</v>
      </c>
      <c r="G673" s="3">
        <v>97</v>
      </c>
      <c r="H673" s="3">
        <v>12</v>
      </c>
      <c r="I673" s="3">
        <v>84</v>
      </c>
      <c r="J673" s="3">
        <v>13</v>
      </c>
      <c r="K673" s="3">
        <v>10</v>
      </c>
      <c r="L673" s="3">
        <v>15</v>
      </c>
      <c r="M673">
        <v>7</v>
      </c>
      <c r="N673">
        <v>3</v>
      </c>
      <c r="O673">
        <v>1</v>
      </c>
      <c r="P673">
        <v>6</v>
      </c>
      <c r="Q673">
        <v>5</v>
      </c>
      <c r="R673">
        <v>0</v>
      </c>
      <c r="S673">
        <v>0</v>
      </c>
      <c r="T673">
        <v>0</v>
      </c>
      <c r="U673">
        <v>0</v>
      </c>
      <c r="V673">
        <v>0</v>
      </c>
      <c r="W673">
        <v>0</v>
      </c>
      <c r="X673">
        <v>3</v>
      </c>
      <c r="Y673">
        <v>11</v>
      </c>
      <c r="Z673">
        <v>0</v>
      </c>
      <c r="AA673">
        <v>40</v>
      </c>
      <c r="AB673">
        <v>2163</v>
      </c>
      <c r="AC673">
        <v>0</v>
      </c>
      <c r="AD673">
        <v>1</v>
      </c>
      <c r="AE673">
        <v>0</v>
      </c>
      <c r="AF673">
        <v>0</v>
      </c>
      <c r="AG673">
        <v>0</v>
      </c>
      <c r="AH673">
        <v>0</v>
      </c>
      <c r="AI673">
        <v>0</v>
      </c>
      <c r="AJ673">
        <v>1</v>
      </c>
      <c r="AK673">
        <v>0</v>
      </c>
      <c r="AL673">
        <v>0</v>
      </c>
      <c r="AM673" s="3">
        <f>SUM(tbl_Data[[#This Row],[Amt_Wines]:[Amt_GoldProds]])</f>
        <v>231</v>
      </c>
      <c r="AN673" s="3">
        <v>201</v>
      </c>
      <c r="AO673">
        <v>0</v>
      </c>
      <c r="AP673" t="str" cm="1">
        <f t="array" ref="AP673">_xlfn.IFS(tbl_Data[[#This Row],[marital_Divorced]]=1,"Divorced",tbl_Data[[#This Row],[marital_Married]]=1,"Married",tbl_Data[[#This Row],[marital_Single]]=1,"Single",tbl_Data[[#This Row],[marital_Together]]=1,"Together",tbl_Data[[#This Row],[marital_Widow]]=1,"Widowed")</f>
        <v>Married</v>
      </c>
      <c r="AQ673" s="3" t="str">
        <f>IF(tbl_Data[[#This Row],[Marital Status]]=tbl_Data[[#Headers],[Single]],tbl_Data[[#This Row],[Amt_Wines]],"")</f>
        <v/>
      </c>
      <c r="AR673" s="3" t="str">
        <f>IF(tbl_Data[[#This Row],[Marital Status]]=tbl_Data[[#Headers],[Together]],tbl_Data[[#This Row],[Amt_Wines]],"")</f>
        <v/>
      </c>
      <c r="AS673" s="3">
        <f>IF(tbl_Data[[#This Row],[Marital Status]]=tbl_Data[[#Headers],[Married]],tbl_Data[[#This Row],[Amt_Wines]],"")</f>
        <v>97</v>
      </c>
      <c r="AT673" s="3" t="str">
        <f>IF(tbl_Data[[#This Row],[Marital Status]]=tbl_Data[[#Headers],[Widow]],tbl_Data[[#This Row],[Amt_Wines]],"")</f>
        <v/>
      </c>
      <c r="AU673" s="3" t="str">
        <f>IF(tbl_Data[[#This Row],[Marital Status]]=tbl_Data[[#Headers],[Divorced]],tbl_Data[[#This Row],[Amt_Wines]],"")</f>
        <v/>
      </c>
    </row>
    <row r="674" spans="1:47" x14ac:dyDescent="0.45">
      <c r="A674" t="s">
        <v>1342</v>
      </c>
      <c r="B674" s="3">
        <v>69139</v>
      </c>
      <c r="C674">
        <v>0</v>
      </c>
      <c r="D674">
        <v>1</v>
      </c>
      <c r="E674">
        <f t="shared" si="10"/>
        <v>1</v>
      </c>
      <c r="F674">
        <v>23</v>
      </c>
      <c r="G674" s="3">
        <v>86</v>
      </c>
      <c r="H674" s="3">
        <v>12</v>
      </c>
      <c r="I674" s="3">
        <v>75</v>
      </c>
      <c r="J674" s="3">
        <v>33</v>
      </c>
      <c r="K674" s="3">
        <v>15</v>
      </c>
      <c r="L674" s="3">
        <v>6</v>
      </c>
      <c r="M674">
        <v>1</v>
      </c>
      <c r="N674">
        <v>4</v>
      </c>
      <c r="O674">
        <v>1</v>
      </c>
      <c r="P674">
        <v>5</v>
      </c>
      <c r="Q674">
        <v>4</v>
      </c>
      <c r="R674">
        <v>0</v>
      </c>
      <c r="S674">
        <v>0</v>
      </c>
      <c r="T674">
        <v>0</v>
      </c>
      <c r="U674">
        <v>0</v>
      </c>
      <c r="V674">
        <v>0</v>
      </c>
      <c r="W674">
        <v>0</v>
      </c>
      <c r="X674">
        <v>3</v>
      </c>
      <c r="Y674">
        <v>11</v>
      </c>
      <c r="Z674">
        <v>0</v>
      </c>
      <c r="AA674">
        <v>55</v>
      </c>
      <c r="AB674">
        <v>2312</v>
      </c>
      <c r="AC674">
        <v>0</v>
      </c>
      <c r="AD674">
        <v>1</v>
      </c>
      <c r="AE674">
        <v>0</v>
      </c>
      <c r="AF674">
        <v>0</v>
      </c>
      <c r="AG674">
        <v>0</v>
      </c>
      <c r="AH674">
        <v>0</v>
      </c>
      <c r="AI674">
        <v>0</v>
      </c>
      <c r="AJ674">
        <v>1</v>
      </c>
      <c r="AK674">
        <v>0</v>
      </c>
      <c r="AL674">
        <v>0</v>
      </c>
      <c r="AM674" s="3">
        <f>SUM(tbl_Data[[#This Row],[Amt_Wines]:[Amt_GoldProds]])</f>
        <v>227</v>
      </c>
      <c r="AN674" s="3">
        <v>215</v>
      </c>
      <c r="AO674">
        <v>0</v>
      </c>
      <c r="AP674" t="str" cm="1">
        <f t="array" ref="AP674">_xlfn.IFS(tbl_Data[[#This Row],[marital_Divorced]]=1,"Divorced",tbl_Data[[#This Row],[marital_Married]]=1,"Married",tbl_Data[[#This Row],[marital_Single]]=1,"Single",tbl_Data[[#This Row],[marital_Together]]=1,"Together",tbl_Data[[#This Row],[marital_Widow]]=1,"Widowed")</f>
        <v>Married</v>
      </c>
      <c r="AQ674" s="3" t="str">
        <f>IF(tbl_Data[[#This Row],[Marital Status]]=tbl_Data[[#Headers],[Single]],tbl_Data[[#This Row],[Amt_Wines]],"")</f>
        <v/>
      </c>
      <c r="AR674" s="3" t="str">
        <f>IF(tbl_Data[[#This Row],[Marital Status]]=tbl_Data[[#Headers],[Together]],tbl_Data[[#This Row],[Amt_Wines]],"")</f>
        <v/>
      </c>
      <c r="AS674" s="3">
        <f>IF(tbl_Data[[#This Row],[Marital Status]]=tbl_Data[[#Headers],[Married]],tbl_Data[[#This Row],[Amt_Wines]],"")</f>
        <v>86</v>
      </c>
      <c r="AT674" s="3" t="str">
        <f>IF(tbl_Data[[#This Row],[Marital Status]]=tbl_Data[[#Headers],[Widow]],tbl_Data[[#This Row],[Amt_Wines]],"")</f>
        <v/>
      </c>
      <c r="AU674" s="3" t="str">
        <f>IF(tbl_Data[[#This Row],[Marital Status]]=tbl_Data[[#Headers],[Divorced]],tbl_Data[[#This Row],[Amt_Wines]],"")</f>
        <v/>
      </c>
    </row>
    <row r="675" spans="1:47" x14ac:dyDescent="0.45">
      <c r="A675" t="s">
        <v>1343</v>
      </c>
      <c r="B675" s="3">
        <v>47353</v>
      </c>
      <c r="C675">
        <v>0</v>
      </c>
      <c r="D675">
        <v>1</v>
      </c>
      <c r="E675">
        <f t="shared" si="10"/>
        <v>1</v>
      </c>
      <c r="F675">
        <v>93</v>
      </c>
      <c r="G675" s="3">
        <v>184</v>
      </c>
      <c r="H675" s="3">
        <v>2</v>
      </c>
      <c r="I675" s="3">
        <v>19</v>
      </c>
      <c r="J675" s="3">
        <v>8</v>
      </c>
      <c r="K675" s="3">
        <v>8</v>
      </c>
      <c r="L675" s="3">
        <v>4</v>
      </c>
      <c r="M675">
        <v>3</v>
      </c>
      <c r="N675">
        <v>2</v>
      </c>
      <c r="O675">
        <v>2</v>
      </c>
      <c r="P675">
        <v>6</v>
      </c>
      <c r="Q675">
        <v>5</v>
      </c>
      <c r="R675">
        <v>0</v>
      </c>
      <c r="S675">
        <v>0</v>
      </c>
      <c r="T675">
        <v>0</v>
      </c>
      <c r="U675">
        <v>0</v>
      </c>
      <c r="V675">
        <v>0</v>
      </c>
      <c r="W675">
        <v>0</v>
      </c>
      <c r="X675">
        <v>3</v>
      </c>
      <c r="Y675">
        <v>11</v>
      </c>
      <c r="Z675">
        <v>0</v>
      </c>
      <c r="AA675">
        <v>60</v>
      </c>
      <c r="AB675">
        <v>2387</v>
      </c>
      <c r="AC675">
        <v>0</v>
      </c>
      <c r="AD675">
        <v>1</v>
      </c>
      <c r="AE675">
        <v>0</v>
      </c>
      <c r="AF675">
        <v>0</v>
      </c>
      <c r="AG675">
        <v>0</v>
      </c>
      <c r="AH675">
        <v>0</v>
      </c>
      <c r="AI675">
        <v>0</v>
      </c>
      <c r="AJ675">
        <v>0</v>
      </c>
      <c r="AK675">
        <v>1</v>
      </c>
      <c r="AL675">
        <v>0</v>
      </c>
      <c r="AM675" s="3">
        <f>SUM(tbl_Data[[#This Row],[Amt_Wines]:[Amt_GoldProds]])</f>
        <v>225</v>
      </c>
      <c r="AN675" s="3">
        <v>217</v>
      </c>
      <c r="AO675">
        <v>0</v>
      </c>
      <c r="AP675" t="str" cm="1">
        <f t="array" ref="AP675">_xlfn.IFS(tbl_Data[[#This Row],[marital_Divorced]]=1,"Divorced",tbl_Data[[#This Row],[marital_Married]]=1,"Married",tbl_Data[[#This Row],[marital_Single]]=1,"Single",tbl_Data[[#This Row],[marital_Together]]=1,"Together",tbl_Data[[#This Row],[marital_Widow]]=1,"Widowed")</f>
        <v>Married</v>
      </c>
      <c r="AQ675" s="3" t="str">
        <f>IF(tbl_Data[[#This Row],[Marital Status]]=tbl_Data[[#Headers],[Single]],tbl_Data[[#This Row],[Amt_Wines]],"")</f>
        <v/>
      </c>
      <c r="AR675" s="3" t="str">
        <f>IF(tbl_Data[[#This Row],[Marital Status]]=tbl_Data[[#Headers],[Together]],tbl_Data[[#This Row],[Amt_Wines]],"")</f>
        <v/>
      </c>
      <c r="AS675" s="3">
        <f>IF(tbl_Data[[#This Row],[Marital Status]]=tbl_Data[[#Headers],[Married]],tbl_Data[[#This Row],[Amt_Wines]],"")</f>
        <v>184</v>
      </c>
      <c r="AT675" s="3" t="str">
        <f>IF(tbl_Data[[#This Row],[Marital Status]]=tbl_Data[[#Headers],[Widow]],tbl_Data[[#This Row],[Amt_Wines]],"")</f>
        <v/>
      </c>
      <c r="AU675" s="3" t="str">
        <f>IF(tbl_Data[[#This Row],[Marital Status]]=tbl_Data[[#Headers],[Divorced]],tbl_Data[[#This Row],[Amt_Wines]],"")</f>
        <v/>
      </c>
    </row>
    <row r="676" spans="1:47" x14ac:dyDescent="0.45">
      <c r="A676" t="s">
        <v>1344</v>
      </c>
      <c r="B676" s="3">
        <v>47808</v>
      </c>
      <c r="C676">
        <v>0</v>
      </c>
      <c r="D676">
        <v>1</v>
      </c>
      <c r="E676">
        <f t="shared" si="10"/>
        <v>1</v>
      </c>
      <c r="F676">
        <v>30</v>
      </c>
      <c r="G676" s="3">
        <v>123</v>
      </c>
      <c r="H676" s="3">
        <v>1</v>
      </c>
      <c r="I676" s="3">
        <v>26</v>
      </c>
      <c r="J676" s="3">
        <v>2</v>
      </c>
      <c r="K676" s="3">
        <v>0</v>
      </c>
      <c r="L676" s="3">
        <v>72</v>
      </c>
      <c r="M676">
        <v>2</v>
      </c>
      <c r="N676">
        <v>3</v>
      </c>
      <c r="O676">
        <v>2</v>
      </c>
      <c r="P676">
        <v>3</v>
      </c>
      <c r="Q676">
        <v>7</v>
      </c>
      <c r="R676">
        <v>1</v>
      </c>
      <c r="S676">
        <v>0</v>
      </c>
      <c r="T676">
        <v>0</v>
      </c>
      <c r="U676">
        <v>0</v>
      </c>
      <c r="V676">
        <v>0</v>
      </c>
      <c r="W676">
        <v>0</v>
      </c>
      <c r="X676">
        <v>3</v>
      </c>
      <c r="Y676">
        <v>11</v>
      </c>
      <c r="Z676">
        <v>0</v>
      </c>
      <c r="AA676">
        <v>45</v>
      </c>
      <c r="AB676">
        <v>2411</v>
      </c>
      <c r="AC676">
        <v>0</v>
      </c>
      <c r="AD676">
        <v>1</v>
      </c>
      <c r="AE676">
        <v>0</v>
      </c>
      <c r="AF676">
        <v>0</v>
      </c>
      <c r="AG676">
        <v>0</v>
      </c>
      <c r="AH676">
        <v>0</v>
      </c>
      <c r="AI676">
        <v>0</v>
      </c>
      <c r="AJ676">
        <v>0</v>
      </c>
      <c r="AK676">
        <v>1</v>
      </c>
      <c r="AL676">
        <v>0</v>
      </c>
      <c r="AM676" s="3">
        <f>SUM(tbl_Data[[#This Row],[Amt_Wines]:[Amt_GoldProds]])</f>
        <v>224</v>
      </c>
      <c r="AN676" s="3">
        <v>80</v>
      </c>
      <c r="AO676">
        <v>1</v>
      </c>
      <c r="AP676" t="str" cm="1">
        <f t="array" ref="AP676">_xlfn.IFS(tbl_Data[[#This Row],[marital_Divorced]]=1,"Divorced",tbl_Data[[#This Row],[marital_Married]]=1,"Married",tbl_Data[[#This Row],[marital_Single]]=1,"Single",tbl_Data[[#This Row],[marital_Together]]=1,"Together",tbl_Data[[#This Row],[marital_Widow]]=1,"Widowed")</f>
        <v>Married</v>
      </c>
      <c r="AQ676" s="3" t="str">
        <f>IF(tbl_Data[[#This Row],[Marital Status]]=tbl_Data[[#Headers],[Single]],tbl_Data[[#This Row],[Amt_Wines]],"")</f>
        <v/>
      </c>
      <c r="AR676" s="3" t="str">
        <f>IF(tbl_Data[[#This Row],[Marital Status]]=tbl_Data[[#Headers],[Together]],tbl_Data[[#This Row],[Amt_Wines]],"")</f>
        <v/>
      </c>
      <c r="AS676" s="3">
        <f>IF(tbl_Data[[#This Row],[Marital Status]]=tbl_Data[[#Headers],[Married]],tbl_Data[[#This Row],[Amt_Wines]],"")</f>
        <v>123</v>
      </c>
      <c r="AT676" s="3" t="str">
        <f>IF(tbl_Data[[#This Row],[Marital Status]]=tbl_Data[[#Headers],[Widow]],tbl_Data[[#This Row],[Amt_Wines]],"")</f>
        <v/>
      </c>
      <c r="AU676" s="3" t="str">
        <f>IF(tbl_Data[[#This Row],[Marital Status]]=tbl_Data[[#Headers],[Divorced]],tbl_Data[[#This Row],[Amt_Wines]],"")</f>
        <v/>
      </c>
    </row>
    <row r="677" spans="1:47" x14ac:dyDescent="0.45">
      <c r="A677" t="s">
        <v>1350</v>
      </c>
      <c r="B677" s="3">
        <v>34968</v>
      </c>
      <c r="C677">
        <v>1</v>
      </c>
      <c r="D677">
        <v>0</v>
      </c>
      <c r="E677">
        <f t="shared" si="10"/>
        <v>1</v>
      </c>
      <c r="F677">
        <v>11</v>
      </c>
      <c r="G677" s="3">
        <v>158</v>
      </c>
      <c r="H677" s="3">
        <v>6</v>
      </c>
      <c r="I677" s="3">
        <v>45</v>
      </c>
      <c r="J677" s="3">
        <v>8</v>
      </c>
      <c r="K677" s="3">
        <v>2</v>
      </c>
      <c r="L677" s="3">
        <v>2</v>
      </c>
      <c r="M677">
        <v>7</v>
      </c>
      <c r="N677">
        <v>3</v>
      </c>
      <c r="O677">
        <v>2</v>
      </c>
      <c r="P677">
        <v>5</v>
      </c>
      <c r="Q677">
        <v>7</v>
      </c>
      <c r="R677">
        <v>0</v>
      </c>
      <c r="S677">
        <v>0</v>
      </c>
      <c r="T677">
        <v>0</v>
      </c>
      <c r="U677">
        <v>0</v>
      </c>
      <c r="V677">
        <v>0</v>
      </c>
      <c r="W677">
        <v>0</v>
      </c>
      <c r="X677">
        <v>3</v>
      </c>
      <c r="Y677">
        <v>11</v>
      </c>
      <c r="Z677">
        <v>0</v>
      </c>
      <c r="AA677">
        <v>40</v>
      </c>
      <c r="AB677">
        <v>2604</v>
      </c>
      <c r="AC677">
        <v>0</v>
      </c>
      <c r="AD677">
        <v>1</v>
      </c>
      <c r="AE677">
        <v>0</v>
      </c>
      <c r="AF677">
        <v>0</v>
      </c>
      <c r="AG677">
        <v>0</v>
      </c>
      <c r="AH677">
        <v>0</v>
      </c>
      <c r="AI677">
        <v>0</v>
      </c>
      <c r="AJ677">
        <v>1</v>
      </c>
      <c r="AK677">
        <v>0</v>
      </c>
      <c r="AL677">
        <v>0</v>
      </c>
      <c r="AM677" s="3">
        <f>SUM(tbl_Data[[#This Row],[Amt_Wines]:[Amt_GoldProds]])</f>
        <v>221</v>
      </c>
      <c r="AN677" s="3">
        <v>217</v>
      </c>
      <c r="AO677">
        <v>0</v>
      </c>
      <c r="AP677" t="str" cm="1">
        <f t="array" ref="AP677">_xlfn.IFS(tbl_Data[[#This Row],[marital_Divorced]]=1,"Divorced",tbl_Data[[#This Row],[marital_Married]]=1,"Married",tbl_Data[[#This Row],[marital_Single]]=1,"Single",tbl_Data[[#This Row],[marital_Together]]=1,"Together",tbl_Data[[#This Row],[marital_Widow]]=1,"Widowed")</f>
        <v>Married</v>
      </c>
      <c r="AQ677" s="3" t="str">
        <f>IF(tbl_Data[[#This Row],[Marital Status]]=tbl_Data[[#Headers],[Single]],tbl_Data[[#This Row],[Amt_Wines]],"")</f>
        <v/>
      </c>
      <c r="AR677" s="3" t="str">
        <f>IF(tbl_Data[[#This Row],[Marital Status]]=tbl_Data[[#Headers],[Together]],tbl_Data[[#This Row],[Amt_Wines]],"")</f>
        <v/>
      </c>
      <c r="AS677" s="3">
        <f>IF(tbl_Data[[#This Row],[Marital Status]]=tbl_Data[[#Headers],[Married]],tbl_Data[[#This Row],[Amt_Wines]],"")</f>
        <v>158</v>
      </c>
      <c r="AT677" s="3" t="str">
        <f>IF(tbl_Data[[#This Row],[Marital Status]]=tbl_Data[[#Headers],[Widow]],tbl_Data[[#This Row],[Amt_Wines]],"")</f>
        <v/>
      </c>
      <c r="AU677" s="3" t="str">
        <f>IF(tbl_Data[[#This Row],[Marital Status]]=tbl_Data[[#Headers],[Divorced]],tbl_Data[[#This Row],[Amt_Wines]],"")</f>
        <v/>
      </c>
    </row>
    <row r="678" spans="1:47" x14ac:dyDescent="0.45">
      <c r="A678" t="s">
        <v>1352</v>
      </c>
      <c r="B678" s="3">
        <v>40344</v>
      </c>
      <c r="C678">
        <v>0</v>
      </c>
      <c r="D678">
        <v>1</v>
      </c>
      <c r="E678">
        <f t="shared" si="10"/>
        <v>1</v>
      </c>
      <c r="F678">
        <v>48</v>
      </c>
      <c r="G678" s="3">
        <v>210</v>
      </c>
      <c r="H678" s="3">
        <v>0</v>
      </c>
      <c r="I678" s="3">
        <v>6</v>
      </c>
      <c r="J678" s="3">
        <v>0</v>
      </c>
      <c r="K678" s="3">
        <v>0</v>
      </c>
      <c r="L678" s="3">
        <v>2</v>
      </c>
      <c r="M678">
        <v>2</v>
      </c>
      <c r="N678">
        <v>4</v>
      </c>
      <c r="O678">
        <v>1</v>
      </c>
      <c r="P678">
        <v>5</v>
      </c>
      <c r="Q678">
        <v>7</v>
      </c>
      <c r="R678">
        <v>0</v>
      </c>
      <c r="S678">
        <v>0</v>
      </c>
      <c r="T678">
        <v>0</v>
      </c>
      <c r="U678">
        <v>0</v>
      </c>
      <c r="V678">
        <v>0</v>
      </c>
      <c r="W678">
        <v>0</v>
      </c>
      <c r="X678">
        <v>3</v>
      </c>
      <c r="Y678">
        <v>11</v>
      </c>
      <c r="Z678">
        <v>0</v>
      </c>
      <c r="AA678">
        <v>46</v>
      </c>
      <c r="AB678">
        <v>2418</v>
      </c>
      <c r="AC678">
        <v>0</v>
      </c>
      <c r="AD678">
        <v>1</v>
      </c>
      <c r="AE678">
        <v>0</v>
      </c>
      <c r="AF678">
        <v>0</v>
      </c>
      <c r="AG678">
        <v>0</v>
      </c>
      <c r="AH678">
        <v>0</v>
      </c>
      <c r="AI678">
        <v>0</v>
      </c>
      <c r="AJ678">
        <v>0</v>
      </c>
      <c r="AK678">
        <v>0</v>
      </c>
      <c r="AL678">
        <v>1</v>
      </c>
      <c r="AM678" s="3">
        <f>SUM(tbl_Data[[#This Row],[Amt_Wines]:[Amt_GoldProds]])</f>
        <v>218</v>
      </c>
      <c r="AN678" s="3">
        <v>214</v>
      </c>
      <c r="AO678">
        <v>0</v>
      </c>
      <c r="AP678" t="str" cm="1">
        <f t="array" ref="AP678">_xlfn.IFS(tbl_Data[[#This Row],[marital_Divorced]]=1,"Divorced",tbl_Data[[#This Row],[marital_Married]]=1,"Married",tbl_Data[[#This Row],[marital_Single]]=1,"Single",tbl_Data[[#This Row],[marital_Together]]=1,"Together",tbl_Data[[#This Row],[marital_Widow]]=1,"Widowed")</f>
        <v>Married</v>
      </c>
      <c r="AQ678" s="3" t="str">
        <f>IF(tbl_Data[[#This Row],[Marital Status]]=tbl_Data[[#Headers],[Single]],tbl_Data[[#This Row],[Amt_Wines]],"")</f>
        <v/>
      </c>
      <c r="AR678" s="3" t="str">
        <f>IF(tbl_Data[[#This Row],[Marital Status]]=tbl_Data[[#Headers],[Together]],tbl_Data[[#This Row],[Amt_Wines]],"")</f>
        <v/>
      </c>
      <c r="AS678" s="3">
        <f>IF(tbl_Data[[#This Row],[Marital Status]]=tbl_Data[[#Headers],[Married]],tbl_Data[[#This Row],[Amt_Wines]],"")</f>
        <v>210</v>
      </c>
      <c r="AT678" s="3" t="str">
        <f>IF(tbl_Data[[#This Row],[Marital Status]]=tbl_Data[[#Headers],[Widow]],tbl_Data[[#This Row],[Amt_Wines]],"")</f>
        <v/>
      </c>
      <c r="AU678" s="3" t="str">
        <f>IF(tbl_Data[[#This Row],[Marital Status]]=tbl_Data[[#Headers],[Divorced]],tbl_Data[[#This Row],[Amt_Wines]],"")</f>
        <v/>
      </c>
    </row>
    <row r="679" spans="1:47" x14ac:dyDescent="0.45">
      <c r="A679" t="s">
        <v>1355</v>
      </c>
      <c r="B679" s="3">
        <v>45207</v>
      </c>
      <c r="C679">
        <v>1</v>
      </c>
      <c r="D679">
        <v>1</v>
      </c>
      <c r="E679">
        <f t="shared" si="10"/>
        <v>2</v>
      </c>
      <c r="F679">
        <v>64</v>
      </c>
      <c r="G679" s="3">
        <v>203</v>
      </c>
      <c r="H679" s="3">
        <v>0</v>
      </c>
      <c r="I679" s="3">
        <v>10</v>
      </c>
      <c r="J679" s="3">
        <v>0</v>
      </c>
      <c r="K679" s="3">
        <v>0</v>
      </c>
      <c r="L679" s="3">
        <v>2</v>
      </c>
      <c r="M679">
        <v>5</v>
      </c>
      <c r="N679">
        <v>3</v>
      </c>
      <c r="O679">
        <v>1</v>
      </c>
      <c r="P679">
        <v>6</v>
      </c>
      <c r="Q679">
        <v>6</v>
      </c>
      <c r="R679">
        <v>0</v>
      </c>
      <c r="S679">
        <v>1</v>
      </c>
      <c r="T679">
        <v>0</v>
      </c>
      <c r="U679">
        <v>0</v>
      </c>
      <c r="V679">
        <v>0</v>
      </c>
      <c r="W679">
        <v>0</v>
      </c>
      <c r="X679">
        <v>3</v>
      </c>
      <c r="Y679">
        <v>11</v>
      </c>
      <c r="Z679">
        <v>0</v>
      </c>
      <c r="AA679">
        <v>46</v>
      </c>
      <c r="AB679">
        <v>2755</v>
      </c>
      <c r="AC679">
        <v>0</v>
      </c>
      <c r="AD679">
        <v>1</v>
      </c>
      <c r="AE679">
        <v>0</v>
      </c>
      <c r="AF679">
        <v>0</v>
      </c>
      <c r="AG679">
        <v>0</v>
      </c>
      <c r="AH679">
        <v>0</v>
      </c>
      <c r="AI679">
        <v>0</v>
      </c>
      <c r="AJ679">
        <v>0</v>
      </c>
      <c r="AK679">
        <v>0</v>
      </c>
      <c r="AL679">
        <v>1</v>
      </c>
      <c r="AM679" s="3">
        <f>SUM(tbl_Data[[#This Row],[Amt_Wines]:[Amt_GoldProds]])</f>
        <v>215</v>
      </c>
      <c r="AN679" s="3">
        <v>211</v>
      </c>
      <c r="AO679">
        <v>1</v>
      </c>
      <c r="AP679" t="str" cm="1">
        <f t="array" ref="AP679">_xlfn.IFS(tbl_Data[[#This Row],[marital_Divorced]]=1,"Divorced",tbl_Data[[#This Row],[marital_Married]]=1,"Married",tbl_Data[[#This Row],[marital_Single]]=1,"Single",tbl_Data[[#This Row],[marital_Together]]=1,"Together",tbl_Data[[#This Row],[marital_Widow]]=1,"Widowed")</f>
        <v>Married</v>
      </c>
      <c r="AQ679" s="3" t="str">
        <f>IF(tbl_Data[[#This Row],[Marital Status]]=tbl_Data[[#Headers],[Single]],tbl_Data[[#This Row],[Amt_Wines]],"")</f>
        <v/>
      </c>
      <c r="AR679" s="3" t="str">
        <f>IF(tbl_Data[[#This Row],[Marital Status]]=tbl_Data[[#Headers],[Together]],tbl_Data[[#This Row],[Amt_Wines]],"")</f>
        <v/>
      </c>
      <c r="AS679" s="3">
        <f>IF(tbl_Data[[#This Row],[Marital Status]]=tbl_Data[[#Headers],[Married]],tbl_Data[[#This Row],[Amt_Wines]],"")</f>
        <v>203</v>
      </c>
      <c r="AT679" s="3" t="str">
        <f>IF(tbl_Data[[#This Row],[Marital Status]]=tbl_Data[[#Headers],[Widow]],tbl_Data[[#This Row],[Amt_Wines]],"")</f>
        <v/>
      </c>
      <c r="AU679" s="3" t="str">
        <f>IF(tbl_Data[[#This Row],[Marital Status]]=tbl_Data[[#Headers],[Divorced]],tbl_Data[[#This Row],[Amt_Wines]],"")</f>
        <v/>
      </c>
    </row>
    <row r="680" spans="1:47" x14ac:dyDescent="0.45">
      <c r="A680" t="s">
        <v>1360</v>
      </c>
      <c r="B680" s="3">
        <v>35688</v>
      </c>
      <c r="C680">
        <v>2</v>
      </c>
      <c r="D680">
        <v>1</v>
      </c>
      <c r="E680">
        <f t="shared" si="10"/>
        <v>3</v>
      </c>
      <c r="F680">
        <v>94</v>
      </c>
      <c r="G680" s="3">
        <v>73</v>
      </c>
      <c r="H680" s="3">
        <v>3</v>
      </c>
      <c r="I680" s="3">
        <v>90</v>
      </c>
      <c r="J680" s="3">
        <v>12</v>
      </c>
      <c r="K680" s="3">
        <v>1</v>
      </c>
      <c r="L680" s="3">
        <v>32</v>
      </c>
      <c r="M680">
        <v>7</v>
      </c>
      <c r="N680">
        <v>4</v>
      </c>
      <c r="O680">
        <v>1</v>
      </c>
      <c r="P680">
        <v>4</v>
      </c>
      <c r="Q680">
        <v>8</v>
      </c>
      <c r="R680">
        <v>0</v>
      </c>
      <c r="S680">
        <v>0</v>
      </c>
      <c r="T680">
        <v>0</v>
      </c>
      <c r="U680">
        <v>0</v>
      </c>
      <c r="V680">
        <v>0</v>
      </c>
      <c r="W680">
        <v>0</v>
      </c>
      <c r="X680">
        <v>3</v>
      </c>
      <c r="Y680">
        <v>11</v>
      </c>
      <c r="Z680">
        <v>0</v>
      </c>
      <c r="AA680">
        <v>47</v>
      </c>
      <c r="AB680">
        <v>2835</v>
      </c>
      <c r="AC680">
        <v>0</v>
      </c>
      <c r="AD680">
        <v>1</v>
      </c>
      <c r="AE680">
        <v>0</v>
      </c>
      <c r="AF680">
        <v>0</v>
      </c>
      <c r="AG680">
        <v>0</v>
      </c>
      <c r="AH680">
        <v>1</v>
      </c>
      <c r="AI680">
        <v>0</v>
      </c>
      <c r="AJ680">
        <v>0</v>
      </c>
      <c r="AK680">
        <v>0</v>
      </c>
      <c r="AL680">
        <v>0</v>
      </c>
      <c r="AM680" s="3">
        <f>SUM(tbl_Data[[#This Row],[Amt_Wines]:[Amt_GoldProds]])</f>
        <v>211</v>
      </c>
      <c r="AN680" s="3">
        <v>147</v>
      </c>
      <c r="AO680">
        <v>0</v>
      </c>
      <c r="AP680" t="str" cm="1">
        <f t="array" ref="AP680">_xlfn.IFS(tbl_Data[[#This Row],[marital_Divorced]]=1,"Divorced",tbl_Data[[#This Row],[marital_Married]]=1,"Married",tbl_Data[[#This Row],[marital_Single]]=1,"Single",tbl_Data[[#This Row],[marital_Together]]=1,"Together",tbl_Data[[#This Row],[marital_Widow]]=1,"Widowed")</f>
        <v>Married</v>
      </c>
      <c r="AQ680" s="3" t="str">
        <f>IF(tbl_Data[[#This Row],[Marital Status]]=tbl_Data[[#Headers],[Single]],tbl_Data[[#This Row],[Amt_Wines]],"")</f>
        <v/>
      </c>
      <c r="AR680" s="3" t="str">
        <f>IF(tbl_Data[[#This Row],[Marital Status]]=tbl_Data[[#Headers],[Together]],tbl_Data[[#This Row],[Amt_Wines]],"")</f>
        <v/>
      </c>
      <c r="AS680" s="3">
        <f>IF(tbl_Data[[#This Row],[Marital Status]]=tbl_Data[[#Headers],[Married]],tbl_Data[[#This Row],[Amt_Wines]],"")</f>
        <v>73</v>
      </c>
      <c r="AT680" s="3" t="str">
        <f>IF(tbl_Data[[#This Row],[Marital Status]]=tbl_Data[[#Headers],[Widow]],tbl_Data[[#This Row],[Amt_Wines]],"")</f>
        <v/>
      </c>
      <c r="AU680" s="3" t="str">
        <f>IF(tbl_Data[[#This Row],[Marital Status]]=tbl_Data[[#Headers],[Divorced]],tbl_Data[[#This Row],[Amt_Wines]],"")</f>
        <v/>
      </c>
    </row>
    <row r="681" spans="1:47" x14ac:dyDescent="0.45">
      <c r="A681" t="s">
        <v>1362</v>
      </c>
      <c r="B681" s="3">
        <v>25545</v>
      </c>
      <c r="C681">
        <v>1</v>
      </c>
      <c r="D681">
        <v>0</v>
      </c>
      <c r="E681">
        <f t="shared" si="10"/>
        <v>1</v>
      </c>
      <c r="F681">
        <v>35</v>
      </c>
      <c r="G681" s="3">
        <v>32</v>
      </c>
      <c r="H681" s="3">
        <v>1</v>
      </c>
      <c r="I681" s="3">
        <v>64</v>
      </c>
      <c r="J681" s="3">
        <v>16</v>
      </c>
      <c r="K681" s="3">
        <v>12</v>
      </c>
      <c r="L681" s="3">
        <v>85</v>
      </c>
      <c r="M681">
        <v>3</v>
      </c>
      <c r="N681">
        <v>2</v>
      </c>
      <c r="O681">
        <v>2</v>
      </c>
      <c r="P681">
        <v>3</v>
      </c>
      <c r="Q681">
        <v>6</v>
      </c>
      <c r="R681">
        <v>0</v>
      </c>
      <c r="S681">
        <v>0</v>
      </c>
      <c r="T681">
        <v>0</v>
      </c>
      <c r="U681">
        <v>0</v>
      </c>
      <c r="V681">
        <v>0</v>
      </c>
      <c r="W681">
        <v>0</v>
      </c>
      <c r="X681">
        <v>3</v>
      </c>
      <c r="Y681">
        <v>11</v>
      </c>
      <c r="Z681">
        <v>1</v>
      </c>
      <c r="AA681">
        <v>33</v>
      </c>
      <c r="AB681">
        <v>2818</v>
      </c>
      <c r="AC681">
        <v>0</v>
      </c>
      <c r="AD681">
        <v>1</v>
      </c>
      <c r="AE681">
        <v>0</v>
      </c>
      <c r="AF681">
        <v>0</v>
      </c>
      <c r="AG681">
        <v>0</v>
      </c>
      <c r="AH681">
        <v>0</v>
      </c>
      <c r="AI681">
        <v>0</v>
      </c>
      <c r="AJ681">
        <v>1</v>
      </c>
      <c r="AK681">
        <v>0</v>
      </c>
      <c r="AL681">
        <v>0</v>
      </c>
      <c r="AM681" s="3">
        <f>SUM(tbl_Data[[#This Row],[Amt_Wines]:[Amt_GoldProds]])</f>
        <v>210</v>
      </c>
      <c r="AN681" s="3">
        <v>40</v>
      </c>
      <c r="AO681">
        <v>0</v>
      </c>
      <c r="AP681" t="str" cm="1">
        <f t="array" ref="AP681">_xlfn.IFS(tbl_Data[[#This Row],[marital_Divorced]]=1,"Divorced",tbl_Data[[#This Row],[marital_Married]]=1,"Married",tbl_Data[[#This Row],[marital_Single]]=1,"Single",tbl_Data[[#This Row],[marital_Together]]=1,"Together",tbl_Data[[#This Row],[marital_Widow]]=1,"Widowed")</f>
        <v>Married</v>
      </c>
      <c r="AQ681" s="3" t="str">
        <f>IF(tbl_Data[[#This Row],[Marital Status]]=tbl_Data[[#Headers],[Single]],tbl_Data[[#This Row],[Amt_Wines]],"")</f>
        <v/>
      </c>
      <c r="AR681" s="3" t="str">
        <f>IF(tbl_Data[[#This Row],[Marital Status]]=tbl_Data[[#Headers],[Together]],tbl_Data[[#This Row],[Amt_Wines]],"")</f>
        <v/>
      </c>
      <c r="AS681" s="3">
        <f>IF(tbl_Data[[#This Row],[Marital Status]]=tbl_Data[[#Headers],[Married]],tbl_Data[[#This Row],[Amt_Wines]],"")</f>
        <v>32</v>
      </c>
      <c r="AT681" s="3" t="str">
        <f>IF(tbl_Data[[#This Row],[Marital Status]]=tbl_Data[[#Headers],[Widow]],tbl_Data[[#This Row],[Amt_Wines]],"")</f>
        <v/>
      </c>
      <c r="AU681" s="3" t="str">
        <f>IF(tbl_Data[[#This Row],[Marital Status]]=tbl_Data[[#Headers],[Divorced]],tbl_Data[[#This Row],[Amt_Wines]],"")</f>
        <v/>
      </c>
    </row>
    <row r="682" spans="1:47" x14ac:dyDescent="0.45">
      <c r="A682" t="s">
        <v>1363</v>
      </c>
      <c r="B682" s="3">
        <v>51012</v>
      </c>
      <c r="C682">
        <v>0</v>
      </c>
      <c r="D682">
        <v>0</v>
      </c>
      <c r="E682">
        <f t="shared" si="10"/>
        <v>0</v>
      </c>
      <c r="F682">
        <v>86</v>
      </c>
      <c r="G682" s="3">
        <v>102</v>
      </c>
      <c r="H682" s="3">
        <v>9</v>
      </c>
      <c r="I682" s="3">
        <v>63</v>
      </c>
      <c r="J682" s="3">
        <v>2</v>
      </c>
      <c r="K682" s="3">
        <v>9</v>
      </c>
      <c r="L682" s="3">
        <v>24</v>
      </c>
      <c r="M682">
        <v>1</v>
      </c>
      <c r="N682">
        <v>4</v>
      </c>
      <c r="O682">
        <v>1</v>
      </c>
      <c r="P682">
        <v>4</v>
      </c>
      <c r="Q682">
        <v>6</v>
      </c>
      <c r="R682">
        <v>0</v>
      </c>
      <c r="S682">
        <v>0</v>
      </c>
      <c r="T682">
        <v>0</v>
      </c>
      <c r="U682">
        <v>0</v>
      </c>
      <c r="V682">
        <v>0</v>
      </c>
      <c r="W682">
        <v>0</v>
      </c>
      <c r="X682">
        <v>3</v>
      </c>
      <c r="Y682">
        <v>11</v>
      </c>
      <c r="Z682">
        <v>0</v>
      </c>
      <c r="AA682">
        <v>74</v>
      </c>
      <c r="AB682">
        <v>2596</v>
      </c>
      <c r="AC682">
        <v>0</v>
      </c>
      <c r="AD682">
        <v>1</v>
      </c>
      <c r="AE682">
        <v>0</v>
      </c>
      <c r="AF682">
        <v>0</v>
      </c>
      <c r="AG682">
        <v>0</v>
      </c>
      <c r="AH682">
        <v>0</v>
      </c>
      <c r="AI682">
        <v>0</v>
      </c>
      <c r="AJ682">
        <v>0</v>
      </c>
      <c r="AK682">
        <v>0</v>
      </c>
      <c r="AL682">
        <v>1</v>
      </c>
      <c r="AM682" s="3">
        <f>SUM(tbl_Data[[#This Row],[Amt_Wines]:[Amt_GoldProds]])</f>
        <v>209</v>
      </c>
      <c r="AN682" s="3">
        <v>161</v>
      </c>
      <c r="AO682">
        <v>0</v>
      </c>
      <c r="AP682" t="str" cm="1">
        <f t="array" ref="AP682">_xlfn.IFS(tbl_Data[[#This Row],[marital_Divorced]]=1,"Divorced",tbl_Data[[#This Row],[marital_Married]]=1,"Married",tbl_Data[[#This Row],[marital_Single]]=1,"Single",tbl_Data[[#This Row],[marital_Together]]=1,"Together",tbl_Data[[#This Row],[marital_Widow]]=1,"Widowed")</f>
        <v>Married</v>
      </c>
      <c r="AQ682" s="3" t="str">
        <f>IF(tbl_Data[[#This Row],[Marital Status]]=tbl_Data[[#Headers],[Single]],tbl_Data[[#This Row],[Amt_Wines]],"")</f>
        <v/>
      </c>
      <c r="AR682" s="3" t="str">
        <f>IF(tbl_Data[[#This Row],[Marital Status]]=tbl_Data[[#Headers],[Together]],tbl_Data[[#This Row],[Amt_Wines]],"")</f>
        <v/>
      </c>
      <c r="AS682" s="3">
        <f>IF(tbl_Data[[#This Row],[Marital Status]]=tbl_Data[[#Headers],[Married]],tbl_Data[[#This Row],[Amt_Wines]],"")</f>
        <v>102</v>
      </c>
      <c r="AT682" s="3" t="str">
        <f>IF(tbl_Data[[#This Row],[Marital Status]]=tbl_Data[[#Headers],[Widow]],tbl_Data[[#This Row],[Amt_Wines]],"")</f>
        <v/>
      </c>
      <c r="AU682" s="3" t="str">
        <f>IF(tbl_Data[[#This Row],[Marital Status]]=tbl_Data[[#Headers],[Divorced]],tbl_Data[[#This Row],[Amt_Wines]],"")</f>
        <v/>
      </c>
    </row>
    <row r="683" spans="1:47" x14ac:dyDescent="0.45">
      <c r="A683" t="s">
        <v>1369</v>
      </c>
      <c r="B683" s="3">
        <v>45921</v>
      </c>
      <c r="C683">
        <v>0</v>
      </c>
      <c r="D683">
        <v>0</v>
      </c>
      <c r="E683">
        <f t="shared" si="10"/>
        <v>0</v>
      </c>
      <c r="F683">
        <v>23</v>
      </c>
      <c r="G683" s="3">
        <v>102</v>
      </c>
      <c r="H683" s="3">
        <v>9</v>
      </c>
      <c r="I683" s="3">
        <v>49</v>
      </c>
      <c r="J683" s="3">
        <v>24</v>
      </c>
      <c r="K683" s="3">
        <v>3</v>
      </c>
      <c r="L683" s="3">
        <v>12</v>
      </c>
      <c r="M683">
        <v>1</v>
      </c>
      <c r="N683">
        <v>2</v>
      </c>
      <c r="O683">
        <v>1</v>
      </c>
      <c r="P683">
        <v>6</v>
      </c>
      <c r="Q683">
        <v>4</v>
      </c>
      <c r="R683">
        <v>0</v>
      </c>
      <c r="S683">
        <v>0</v>
      </c>
      <c r="T683">
        <v>0</v>
      </c>
      <c r="U683">
        <v>0</v>
      </c>
      <c r="V683">
        <v>0</v>
      </c>
      <c r="W683">
        <v>0</v>
      </c>
      <c r="X683">
        <v>3</v>
      </c>
      <c r="Y683">
        <v>11</v>
      </c>
      <c r="Z683">
        <v>0</v>
      </c>
      <c r="AA683">
        <v>34</v>
      </c>
      <c r="AB683">
        <v>2270</v>
      </c>
      <c r="AC683">
        <v>0</v>
      </c>
      <c r="AD683">
        <v>1</v>
      </c>
      <c r="AE683">
        <v>0</v>
      </c>
      <c r="AF683">
        <v>0</v>
      </c>
      <c r="AG683">
        <v>0</v>
      </c>
      <c r="AH683">
        <v>0</v>
      </c>
      <c r="AI683">
        <v>0</v>
      </c>
      <c r="AJ683">
        <v>0</v>
      </c>
      <c r="AK683">
        <v>0</v>
      </c>
      <c r="AL683">
        <v>1</v>
      </c>
      <c r="AM683" s="3">
        <f>SUM(tbl_Data[[#This Row],[Amt_Wines]:[Amt_GoldProds]])</f>
        <v>199</v>
      </c>
      <c r="AN683" s="3">
        <v>175</v>
      </c>
      <c r="AO683">
        <v>0</v>
      </c>
      <c r="AP683" t="str" cm="1">
        <f t="array" ref="AP683">_xlfn.IFS(tbl_Data[[#This Row],[marital_Divorced]]=1,"Divorced",tbl_Data[[#This Row],[marital_Married]]=1,"Married",tbl_Data[[#This Row],[marital_Single]]=1,"Single",tbl_Data[[#This Row],[marital_Together]]=1,"Together",tbl_Data[[#This Row],[marital_Widow]]=1,"Widowed")</f>
        <v>Married</v>
      </c>
      <c r="AQ683" s="3" t="str">
        <f>IF(tbl_Data[[#This Row],[Marital Status]]=tbl_Data[[#Headers],[Single]],tbl_Data[[#This Row],[Amt_Wines]],"")</f>
        <v/>
      </c>
      <c r="AR683" s="3" t="str">
        <f>IF(tbl_Data[[#This Row],[Marital Status]]=tbl_Data[[#Headers],[Together]],tbl_Data[[#This Row],[Amt_Wines]],"")</f>
        <v/>
      </c>
      <c r="AS683" s="3">
        <f>IF(tbl_Data[[#This Row],[Marital Status]]=tbl_Data[[#Headers],[Married]],tbl_Data[[#This Row],[Amt_Wines]],"")</f>
        <v>102</v>
      </c>
      <c r="AT683" s="3" t="str">
        <f>IF(tbl_Data[[#This Row],[Marital Status]]=tbl_Data[[#Headers],[Widow]],tbl_Data[[#This Row],[Amt_Wines]],"")</f>
        <v/>
      </c>
      <c r="AU683" s="3" t="str">
        <f>IF(tbl_Data[[#This Row],[Marital Status]]=tbl_Data[[#Headers],[Divorced]],tbl_Data[[#This Row],[Amt_Wines]],"")</f>
        <v/>
      </c>
    </row>
    <row r="684" spans="1:47" x14ac:dyDescent="0.45">
      <c r="A684" t="s">
        <v>1371</v>
      </c>
      <c r="B684" s="3">
        <v>54690</v>
      </c>
      <c r="C684">
        <v>1</v>
      </c>
      <c r="D684">
        <v>1</v>
      </c>
      <c r="E684">
        <f t="shared" si="10"/>
        <v>2</v>
      </c>
      <c r="F684">
        <v>76</v>
      </c>
      <c r="G684" s="3">
        <v>111</v>
      </c>
      <c r="H684" s="3">
        <v>16</v>
      </c>
      <c r="I684" s="3">
        <v>37</v>
      </c>
      <c r="J684" s="3">
        <v>7</v>
      </c>
      <c r="K684" s="3">
        <v>9</v>
      </c>
      <c r="L684" s="3">
        <v>18</v>
      </c>
      <c r="M684">
        <v>3</v>
      </c>
      <c r="N684">
        <v>3</v>
      </c>
      <c r="O684">
        <v>1</v>
      </c>
      <c r="P684">
        <v>5</v>
      </c>
      <c r="Q684">
        <v>3</v>
      </c>
      <c r="R684">
        <v>0</v>
      </c>
      <c r="S684">
        <v>0</v>
      </c>
      <c r="T684">
        <v>0</v>
      </c>
      <c r="U684">
        <v>0</v>
      </c>
      <c r="V684">
        <v>0</v>
      </c>
      <c r="W684">
        <v>0</v>
      </c>
      <c r="X684">
        <v>3</v>
      </c>
      <c r="Y684">
        <v>11</v>
      </c>
      <c r="Z684">
        <v>0</v>
      </c>
      <c r="AA684">
        <v>49</v>
      </c>
      <c r="AB684">
        <v>2393</v>
      </c>
      <c r="AC684">
        <v>0</v>
      </c>
      <c r="AD684">
        <v>1</v>
      </c>
      <c r="AE684">
        <v>0</v>
      </c>
      <c r="AF684">
        <v>0</v>
      </c>
      <c r="AG684">
        <v>0</v>
      </c>
      <c r="AH684">
        <v>1</v>
      </c>
      <c r="AI684">
        <v>0</v>
      </c>
      <c r="AJ684">
        <v>0</v>
      </c>
      <c r="AK684">
        <v>0</v>
      </c>
      <c r="AL684">
        <v>0</v>
      </c>
      <c r="AM684" s="3">
        <f>SUM(tbl_Data[[#This Row],[Amt_Wines]:[Amt_GoldProds]])</f>
        <v>198</v>
      </c>
      <c r="AN684" s="3">
        <v>162</v>
      </c>
      <c r="AO684">
        <v>0</v>
      </c>
      <c r="AP684" t="str" cm="1">
        <f t="array" ref="AP684">_xlfn.IFS(tbl_Data[[#This Row],[marital_Divorced]]=1,"Divorced",tbl_Data[[#This Row],[marital_Married]]=1,"Married",tbl_Data[[#This Row],[marital_Single]]=1,"Single",tbl_Data[[#This Row],[marital_Together]]=1,"Together",tbl_Data[[#This Row],[marital_Widow]]=1,"Widowed")</f>
        <v>Married</v>
      </c>
      <c r="AQ684" s="3" t="str">
        <f>IF(tbl_Data[[#This Row],[Marital Status]]=tbl_Data[[#Headers],[Single]],tbl_Data[[#This Row],[Amt_Wines]],"")</f>
        <v/>
      </c>
      <c r="AR684" s="3" t="str">
        <f>IF(tbl_Data[[#This Row],[Marital Status]]=tbl_Data[[#Headers],[Together]],tbl_Data[[#This Row],[Amt_Wines]],"")</f>
        <v/>
      </c>
      <c r="AS684" s="3">
        <f>IF(tbl_Data[[#This Row],[Marital Status]]=tbl_Data[[#Headers],[Married]],tbl_Data[[#This Row],[Amt_Wines]],"")</f>
        <v>111</v>
      </c>
      <c r="AT684" s="3" t="str">
        <f>IF(tbl_Data[[#This Row],[Marital Status]]=tbl_Data[[#Headers],[Widow]],tbl_Data[[#This Row],[Amt_Wines]],"")</f>
        <v/>
      </c>
      <c r="AU684" s="3" t="str">
        <f>IF(tbl_Data[[#This Row],[Marital Status]]=tbl_Data[[#Headers],[Divorced]],tbl_Data[[#This Row],[Amt_Wines]],"")</f>
        <v/>
      </c>
    </row>
    <row r="685" spans="1:47" x14ac:dyDescent="0.45">
      <c r="A685" t="s">
        <v>1374</v>
      </c>
      <c r="B685" s="3">
        <v>51412</v>
      </c>
      <c r="C685">
        <v>0</v>
      </c>
      <c r="D685">
        <v>1</v>
      </c>
      <c r="E685">
        <f t="shared" si="10"/>
        <v>1</v>
      </c>
      <c r="F685">
        <v>42</v>
      </c>
      <c r="G685" s="3">
        <v>140</v>
      </c>
      <c r="H685" s="3">
        <v>3</v>
      </c>
      <c r="I685" s="3">
        <v>29</v>
      </c>
      <c r="J685" s="3">
        <v>4</v>
      </c>
      <c r="K685" s="3">
        <v>5</v>
      </c>
      <c r="L685" s="3">
        <v>14</v>
      </c>
      <c r="M685">
        <v>2</v>
      </c>
      <c r="N685">
        <v>3</v>
      </c>
      <c r="O685">
        <v>2</v>
      </c>
      <c r="P685">
        <v>4</v>
      </c>
      <c r="Q685">
        <v>4</v>
      </c>
      <c r="R685">
        <v>0</v>
      </c>
      <c r="S685">
        <v>0</v>
      </c>
      <c r="T685">
        <v>0</v>
      </c>
      <c r="U685">
        <v>0</v>
      </c>
      <c r="V685">
        <v>0</v>
      </c>
      <c r="W685">
        <v>0</v>
      </c>
      <c r="X685">
        <v>3</v>
      </c>
      <c r="Y685">
        <v>11</v>
      </c>
      <c r="Z685">
        <v>0</v>
      </c>
      <c r="AA685">
        <v>62</v>
      </c>
      <c r="AB685">
        <v>2339</v>
      </c>
      <c r="AC685">
        <v>0</v>
      </c>
      <c r="AD685">
        <v>1</v>
      </c>
      <c r="AE685">
        <v>0</v>
      </c>
      <c r="AF685">
        <v>0</v>
      </c>
      <c r="AG685">
        <v>0</v>
      </c>
      <c r="AH685">
        <v>0</v>
      </c>
      <c r="AI685">
        <v>0</v>
      </c>
      <c r="AJ685">
        <v>0</v>
      </c>
      <c r="AK685">
        <v>1</v>
      </c>
      <c r="AL685">
        <v>0</v>
      </c>
      <c r="AM685" s="3">
        <f>SUM(tbl_Data[[#This Row],[Amt_Wines]:[Amt_GoldProds]])</f>
        <v>195</v>
      </c>
      <c r="AN685" s="3">
        <v>167</v>
      </c>
      <c r="AO685">
        <v>0</v>
      </c>
      <c r="AP685" t="str" cm="1">
        <f t="array" ref="AP685">_xlfn.IFS(tbl_Data[[#This Row],[marital_Divorced]]=1,"Divorced",tbl_Data[[#This Row],[marital_Married]]=1,"Married",tbl_Data[[#This Row],[marital_Single]]=1,"Single",tbl_Data[[#This Row],[marital_Together]]=1,"Together",tbl_Data[[#This Row],[marital_Widow]]=1,"Widowed")</f>
        <v>Married</v>
      </c>
      <c r="AQ685" s="3" t="str">
        <f>IF(tbl_Data[[#This Row],[Marital Status]]=tbl_Data[[#Headers],[Single]],tbl_Data[[#This Row],[Amt_Wines]],"")</f>
        <v/>
      </c>
      <c r="AR685" s="3" t="str">
        <f>IF(tbl_Data[[#This Row],[Marital Status]]=tbl_Data[[#Headers],[Together]],tbl_Data[[#This Row],[Amt_Wines]],"")</f>
        <v/>
      </c>
      <c r="AS685" s="3">
        <f>IF(tbl_Data[[#This Row],[Marital Status]]=tbl_Data[[#Headers],[Married]],tbl_Data[[#This Row],[Amt_Wines]],"")</f>
        <v>140</v>
      </c>
      <c r="AT685" s="3" t="str">
        <f>IF(tbl_Data[[#This Row],[Marital Status]]=tbl_Data[[#Headers],[Widow]],tbl_Data[[#This Row],[Amt_Wines]],"")</f>
        <v/>
      </c>
      <c r="AU685" s="3" t="str">
        <f>IF(tbl_Data[[#This Row],[Marital Status]]=tbl_Data[[#Headers],[Divorced]],tbl_Data[[#This Row],[Amt_Wines]],"")</f>
        <v/>
      </c>
    </row>
    <row r="686" spans="1:47" x14ac:dyDescent="0.45">
      <c r="A686" t="s">
        <v>1376</v>
      </c>
      <c r="B686" s="3">
        <v>24570</v>
      </c>
      <c r="C686">
        <v>1</v>
      </c>
      <c r="D686">
        <v>0</v>
      </c>
      <c r="E686">
        <f t="shared" si="10"/>
        <v>1</v>
      </c>
      <c r="F686">
        <v>97</v>
      </c>
      <c r="G686" s="3">
        <v>28</v>
      </c>
      <c r="H686" s="3">
        <v>34</v>
      </c>
      <c r="I686" s="3">
        <v>62</v>
      </c>
      <c r="J686" s="3">
        <v>11</v>
      </c>
      <c r="K686" s="3">
        <v>14</v>
      </c>
      <c r="L686" s="3">
        <v>44</v>
      </c>
      <c r="M686">
        <v>3</v>
      </c>
      <c r="N686">
        <v>4</v>
      </c>
      <c r="O686">
        <v>0</v>
      </c>
      <c r="P686">
        <v>4</v>
      </c>
      <c r="Q686">
        <v>9</v>
      </c>
      <c r="R686">
        <v>0</v>
      </c>
      <c r="S686">
        <v>0</v>
      </c>
      <c r="T686">
        <v>0</v>
      </c>
      <c r="U686">
        <v>0</v>
      </c>
      <c r="V686">
        <v>0</v>
      </c>
      <c r="W686">
        <v>0</v>
      </c>
      <c r="X686">
        <v>3</v>
      </c>
      <c r="Y686">
        <v>11</v>
      </c>
      <c r="Z686">
        <v>0</v>
      </c>
      <c r="AA686">
        <v>36</v>
      </c>
      <c r="AB686">
        <v>2646</v>
      </c>
      <c r="AC686">
        <v>0</v>
      </c>
      <c r="AD686">
        <v>1</v>
      </c>
      <c r="AE686">
        <v>0</v>
      </c>
      <c r="AF686">
        <v>0</v>
      </c>
      <c r="AG686">
        <v>0</v>
      </c>
      <c r="AH686">
        <v>0</v>
      </c>
      <c r="AI686">
        <v>0</v>
      </c>
      <c r="AJ686">
        <v>1</v>
      </c>
      <c r="AK686">
        <v>0</v>
      </c>
      <c r="AL686">
        <v>0</v>
      </c>
      <c r="AM686" s="3">
        <f>SUM(tbl_Data[[#This Row],[Amt_Wines]:[Amt_GoldProds]])</f>
        <v>193</v>
      </c>
      <c r="AN686" s="3">
        <v>105</v>
      </c>
      <c r="AO686">
        <v>0</v>
      </c>
      <c r="AP686" t="str" cm="1">
        <f t="array" ref="AP686">_xlfn.IFS(tbl_Data[[#This Row],[marital_Divorced]]=1,"Divorced",tbl_Data[[#This Row],[marital_Married]]=1,"Married",tbl_Data[[#This Row],[marital_Single]]=1,"Single",tbl_Data[[#This Row],[marital_Together]]=1,"Together",tbl_Data[[#This Row],[marital_Widow]]=1,"Widowed")</f>
        <v>Married</v>
      </c>
      <c r="AQ686" s="3" t="str">
        <f>IF(tbl_Data[[#This Row],[Marital Status]]=tbl_Data[[#Headers],[Single]],tbl_Data[[#This Row],[Amt_Wines]],"")</f>
        <v/>
      </c>
      <c r="AR686" s="3" t="str">
        <f>IF(tbl_Data[[#This Row],[Marital Status]]=tbl_Data[[#Headers],[Together]],tbl_Data[[#This Row],[Amt_Wines]],"")</f>
        <v/>
      </c>
      <c r="AS686" s="3">
        <f>IF(tbl_Data[[#This Row],[Marital Status]]=tbl_Data[[#Headers],[Married]],tbl_Data[[#This Row],[Amt_Wines]],"")</f>
        <v>28</v>
      </c>
      <c r="AT686" s="3" t="str">
        <f>IF(tbl_Data[[#This Row],[Marital Status]]=tbl_Data[[#Headers],[Widow]],tbl_Data[[#This Row],[Amt_Wines]],"")</f>
        <v/>
      </c>
      <c r="AU686" s="3" t="str">
        <f>IF(tbl_Data[[#This Row],[Marital Status]]=tbl_Data[[#Headers],[Divorced]],tbl_Data[[#This Row],[Amt_Wines]],"")</f>
        <v/>
      </c>
    </row>
    <row r="687" spans="1:47" x14ac:dyDescent="0.45">
      <c r="A687" t="s">
        <v>1379</v>
      </c>
      <c r="B687" s="3">
        <v>51650</v>
      </c>
      <c r="C687">
        <v>0</v>
      </c>
      <c r="D687">
        <v>1</v>
      </c>
      <c r="E687">
        <f t="shared" si="10"/>
        <v>1</v>
      </c>
      <c r="F687">
        <v>81</v>
      </c>
      <c r="G687" s="3">
        <v>152</v>
      </c>
      <c r="H687" s="3">
        <v>3</v>
      </c>
      <c r="I687" s="3">
        <v>22</v>
      </c>
      <c r="J687" s="3">
        <v>2</v>
      </c>
      <c r="K687" s="3">
        <v>5</v>
      </c>
      <c r="L687" s="3">
        <v>7</v>
      </c>
      <c r="M687">
        <v>1</v>
      </c>
      <c r="N687">
        <v>4</v>
      </c>
      <c r="O687">
        <v>1</v>
      </c>
      <c r="P687">
        <v>4</v>
      </c>
      <c r="Q687">
        <v>5</v>
      </c>
      <c r="R687">
        <v>0</v>
      </c>
      <c r="S687">
        <v>0</v>
      </c>
      <c r="T687">
        <v>0</v>
      </c>
      <c r="U687">
        <v>0</v>
      </c>
      <c r="V687">
        <v>0</v>
      </c>
      <c r="W687">
        <v>0</v>
      </c>
      <c r="X687">
        <v>3</v>
      </c>
      <c r="Y687">
        <v>11</v>
      </c>
      <c r="Z687">
        <v>0</v>
      </c>
      <c r="AA687">
        <v>44</v>
      </c>
      <c r="AB687">
        <v>2208</v>
      </c>
      <c r="AC687">
        <v>0</v>
      </c>
      <c r="AD687">
        <v>1</v>
      </c>
      <c r="AE687">
        <v>0</v>
      </c>
      <c r="AF687">
        <v>0</v>
      </c>
      <c r="AG687">
        <v>0</v>
      </c>
      <c r="AH687">
        <v>0</v>
      </c>
      <c r="AI687">
        <v>0</v>
      </c>
      <c r="AJ687">
        <v>0</v>
      </c>
      <c r="AK687">
        <v>0</v>
      </c>
      <c r="AL687">
        <v>1</v>
      </c>
      <c r="AM687" s="3">
        <f>SUM(tbl_Data[[#This Row],[Amt_Wines]:[Amt_GoldProds]])</f>
        <v>191</v>
      </c>
      <c r="AN687" s="3">
        <v>177</v>
      </c>
      <c r="AO687">
        <v>0</v>
      </c>
      <c r="AP687" t="str" cm="1">
        <f t="array" ref="AP687">_xlfn.IFS(tbl_Data[[#This Row],[marital_Divorced]]=1,"Divorced",tbl_Data[[#This Row],[marital_Married]]=1,"Married",tbl_Data[[#This Row],[marital_Single]]=1,"Single",tbl_Data[[#This Row],[marital_Together]]=1,"Together",tbl_Data[[#This Row],[marital_Widow]]=1,"Widowed")</f>
        <v>Married</v>
      </c>
      <c r="AQ687" s="3" t="str">
        <f>IF(tbl_Data[[#This Row],[Marital Status]]=tbl_Data[[#Headers],[Single]],tbl_Data[[#This Row],[Amt_Wines]],"")</f>
        <v/>
      </c>
      <c r="AR687" s="3" t="str">
        <f>IF(tbl_Data[[#This Row],[Marital Status]]=tbl_Data[[#Headers],[Together]],tbl_Data[[#This Row],[Amt_Wines]],"")</f>
        <v/>
      </c>
      <c r="AS687" s="3">
        <f>IF(tbl_Data[[#This Row],[Marital Status]]=tbl_Data[[#Headers],[Married]],tbl_Data[[#This Row],[Amt_Wines]],"")</f>
        <v>152</v>
      </c>
      <c r="AT687" s="3" t="str">
        <f>IF(tbl_Data[[#This Row],[Marital Status]]=tbl_Data[[#Headers],[Widow]],tbl_Data[[#This Row],[Amt_Wines]],"")</f>
        <v/>
      </c>
      <c r="AU687" s="3" t="str">
        <f>IF(tbl_Data[[#This Row],[Marital Status]]=tbl_Data[[#Headers],[Divorced]],tbl_Data[[#This Row],[Amt_Wines]],"")</f>
        <v/>
      </c>
    </row>
    <row r="688" spans="1:47" x14ac:dyDescent="0.45">
      <c r="A688" t="s">
        <v>1382</v>
      </c>
      <c r="B688" s="3">
        <v>37716</v>
      </c>
      <c r="C688">
        <v>0</v>
      </c>
      <c r="D688">
        <v>1</v>
      </c>
      <c r="E688">
        <f t="shared" si="10"/>
        <v>1</v>
      </c>
      <c r="F688">
        <v>4</v>
      </c>
      <c r="G688" s="3">
        <v>97</v>
      </c>
      <c r="H688" s="3">
        <v>1</v>
      </c>
      <c r="I688" s="3">
        <v>41</v>
      </c>
      <c r="J688" s="3">
        <v>6</v>
      </c>
      <c r="K688" s="3">
        <v>2</v>
      </c>
      <c r="L688" s="3">
        <v>41</v>
      </c>
      <c r="M688">
        <v>2</v>
      </c>
      <c r="N688">
        <v>4</v>
      </c>
      <c r="O688">
        <v>1</v>
      </c>
      <c r="P688">
        <v>3</v>
      </c>
      <c r="Q688">
        <v>7</v>
      </c>
      <c r="R688">
        <v>0</v>
      </c>
      <c r="S688">
        <v>0</v>
      </c>
      <c r="T688">
        <v>0</v>
      </c>
      <c r="U688">
        <v>0</v>
      </c>
      <c r="V688">
        <v>0</v>
      </c>
      <c r="W688">
        <v>0</v>
      </c>
      <c r="X688">
        <v>3</v>
      </c>
      <c r="Y688">
        <v>11</v>
      </c>
      <c r="Z688">
        <v>0</v>
      </c>
      <c r="AA688">
        <v>67</v>
      </c>
      <c r="AB688">
        <v>2228</v>
      </c>
      <c r="AC688">
        <v>0</v>
      </c>
      <c r="AD688">
        <v>1</v>
      </c>
      <c r="AE688">
        <v>0</v>
      </c>
      <c r="AF688">
        <v>0</v>
      </c>
      <c r="AG688">
        <v>0</v>
      </c>
      <c r="AH688">
        <v>0</v>
      </c>
      <c r="AI688">
        <v>0</v>
      </c>
      <c r="AJ688">
        <v>1</v>
      </c>
      <c r="AK688">
        <v>0</v>
      </c>
      <c r="AL688">
        <v>0</v>
      </c>
      <c r="AM688" s="3">
        <f>SUM(tbl_Data[[#This Row],[Amt_Wines]:[Amt_GoldProds]])</f>
        <v>188</v>
      </c>
      <c r="AN688" s="3">
        <v>106</v>
      </c>
      <c r="AO688">
        <v>0</v>
      </c>
      <c r="AP688" t="str" cm="1">
        <f t="array" ref="AP688">_xlfn.IFS(tbl_Data[[#This Row],[marital_Divorced]]=1,"Divorced",tbl_Data[[#This Row],[marital_Married]]=1,"Married",tbl_Data[[#This Row],[marital_Single]]=1,"Single",tbl_Data[[#This Row],[marital_Together]]=1,"Together",tbl_Data[[#This Row],[marital_Widow]]=1,"Widowed")</f>
        <v>Married</v>
      </c>
      <c r="AQ688" s="3" t="str">
        <f>IF(tbl_Data[[#This Row],[Marital Status]]=tbl_Data[[#Headers],[Single]],tbl_Data[[#This Row],[Amt_Wines]],"")</f>
        <v/>
      </c>
      <c r="AR688" s="3" t="str">
        <f>IF(tbl_Data[[#This Row],[Marital Status]]=tbl_Data[[#Headers],[Together]],tbl_Data[[#This Row],[Amt_Wines]],"")</f>
        <v/>
      </c>
      <c r="AS688" s="3">
        <f>IF(tbl_Data[[#This Row],[Marital Status]]=tbl_Data[[#Headers],[Married]],tbl_Data[[#This Row],[Amt_Wines]],"")</f>
        <v>97</v>
      </c>
      <c r="AT688" s="3" t="str">
        <f>IF(tbl_Data[[#This Row],[Marital Status]]=tbl_Data[[#Headers],[Widow]],tbl_Data[[#This Row],[Amt_Wines]],"")</f>
        <v/>
      </c>
      <c r="AU688" s="3" t="str">
        <f>IF(tbl_Data[[#This Row],[Marital Status]]=tbl_Data[[#Headers],[Divorced]],tbl_Data[[#This Row],[Amt_Wines]],"")</f>
        <v/>
      </c>
    </row>
    <row r="689" spans="1:47" x14ac:dyDescent="0.45">
      <c r="A689" t="s">
        <v>1384</v>
      </c>
      <c r="B689" s="3">
        <v>49096</v>
      </c>
      <c r="C689">
        <v>1</v>
      </c>
      <c r="D689">
        <v>1</v>
      </c>
      <c r="E689">
        <f t="shared" si="10"/>
        <v>2</v>
      </c>
      <c r="F689">
        <v>15</v>
      </c>
      <c r="G689" s="3">
        <v>144</v>
      </c>
      <c r="H689" s="3">
        <v>1</v>
      </c>
      <c r="I689" s="3">
        <v>32</v>
      </c>
      <c r="J689" s="3">
        <v>2</v>
      </c>
      <c r="K689" s="3">
        <v>1</v>
      </c>
      <c r="L689" s="3">
        <v>7</v>
      </c>
      <c r="M689">
        <v>4</v>
      </c>
      <c r="N689">
        <v>4</v>
      </c>
      <c r="O689">
        <v>1</v>
      </c>
      <c r="P689">
        <v>4</v>
      </c>
      <c r="Q689">
        <v>7</v>
      </c>
      <c r="R689">
        <v>0</v>
      </c>
      <c r="S689">
        <v>0</v>
      </c>
      <c r="T689">
        <v>0</v>
      </c>
      <c r="U689">
        <v>0</v>
      </c>
      <c r="V689">
        <v>0</v>
      </c>
      <c r="W689">
        <v>0</v>
      </c>
      <c r="X689">
        <v>3</v>
      </c>
      <c r="Y689">
        <v>11</v>
      </c>
      <c r="Z689">
        <v>0</v>
      </c>
      <c r="AA689">
        <v>56</v>
      </c>
      <c r="AB689">
        <v>2437</v>
      </c>
      <c r="AC689">
        <v>0</v>
      </c>
      <c r="AD689">
        <v>1</v>
      </c>
      <c r="AE689">
        <v>0</v>
      </c>
      <c r="AF689">
        <v>0</v>
      </c>
      <c r="AG689">
        <v>0</v>
      </c>
      <c r="AH689">
        <v>0</v>
      </c>
      <c r="AI689">
        <v>0</v>
      </c>
      <c r="AJ689">
        <v>1</v>
      </c>
      <c r="AK689">
        <v>0</v>
      </c>
      <c r="AL689">
        <v>0</v>
      </c>
      <c r="AM689" s="3">
        <f>SUM(tbl_Data[[#This Row],[Amt_Wines]:[Amt_GoldProds]])</f>
        <v>187</v>
      </c>
      <c r="AN689" s="3">
        <v>173</v>
      </c>
      <c r="AO689">
        <v>0</v>
      </c>
      <c r="AP689" t="str" cm="1">
        <f t="array" ref="AP689">_xlfn.IFS(tbl_Data[[#This Row],[marital_Divorced]]=1,"Divorced",tbl_Data[[#This Row],[marital_Married]]=1,"Married",tbl_Data[[#This Row],[marital_Single]]=1,"Single",tbl_Data[[#This Row],[marital_Together]]=1,"Together",tbl_Data[[#This Row],[marital_Widow]]=1,"Widowed")</f>
        <v>Married</v>
      </c>
      <c r="AQ689" s="3" t="str">
        <f>IF(tbl_Data[[#This Row],[Marital Status]]=tbl_Data[[#Headers],[Single]],tbl_Data[[#This Row],[Amt_Wines]],"")</f>
        <v/>
      </c>
      <c r="AR689" s="3" t="str">
        <f>IF(tbl_Data[[#This Row],[Marital Status]]=tbl_Data[[#Headers],[Together]],tbl_Data[[#This Row],[Amt_Wines]],"")</f>
        <v/>
      </c>
      <c r="AS689" s="3">
        <f>IF(tbl_Data[[#This Row],[Marital Status]]=tbl_Data[[#Headers],[Married]],tbl_Data[[#This Row],[Amt_Wines]],"")</f>
        <v>144</v>
      </c>
      <c r="AT689" s="3" t="str">
        <f>IF(tbl_Data[[#This Row],[Marital Status]]=tbl_Data[[#Headers],[Widow]],tbl_Data[[#This Row],[Amt_Wines]],"")</f>
        <v/>
      </c>
      <c r="AU689" s="3" t="str">
        <f>IF(tbl_Data[[#This Row],[Marital Status]]=tbl_Data[[#Headers],[Divorced]],tbl_Data[[#This Row],[Amt_Wines]],"")</f>
        <v/>
      </c>
    </row>
    <row r="690" spans="1:47" x14ac:dyDescent="0.45">
      <c r="A690" t="s">
        <v>1385</v>
      </c>
      <c r="B690" s="3">
        <v>43824</v>
      </c>
      <c r="C690">
        <v>1</v>
      </c>
      <c r="D690">
        <v>1</v>
      </c>
      <c r="E690">
        <f t="shared" si="10"/>
        <v>2</v>
      </c>
      <c r="F690">
        <v>18</v>
      </c>
      <c r="G690" s="3">
        <v>96</v>
      </c>
      <c r="H690" s="3">
        <v>1</v>
      </c>
      <c r="I690" s="3">
        <v>42</v>
      </c>
      <c r="J690" s="3">
        <v>12</v>
      </c>
      <c r="K690" s="3">
        <v>3</v>
      </c>
      <c r="L690" s="3">
        <v>32</v>
      </c>
      <c r="M690">
        <v>4</v>
      </c>
      <c r="N690">
        <v>3</v>
      </c>
      <c r="O690">
        <v>1</v>
      </c>
      <c r="P690">
        <v>4</v>
      </c>
      <c r="Q690">
        <v>8</v>
      </c>
      <c r="R690">
        <v>0</v>
      </c>
      <c r="S690">
        <v>0</v>
      </c>
      <c r="T690">
        <v>0</v>
      </c>
      <c r="U690">
        <v>0</v>
      </c>
      <c r="V690">
        <v>0</v>
      </c>
      <c r="W690">
        <v>0</v>
      </c>
      <c r="X690">
        <v>3</v>
      </c>
      <c r="Y690">
        <v>11</v>
      </c>
      <c r="Z690">
        <v>0</v>
      </c>
      <c r="AA690">
        <v>49</v>
      </c>
      <c r="AB690">
        <v>2811</v>
      </c>
      <c r="AC690">
        <v>0</v>
      </c>
      <c r="AD690">
        <v>1</v>
      </c>
      <c r="AE690">
        <v>0</v>
      </c>
      <c r="AF690">
        <v>0</v>
      </c>
      <c r="AG690">
        <v>0</v>
      </c>
      <c r="AH690">
        <v>0</v>
      </c>
      <c r="AI690">
        <v>0</v>
      </c>
      <c r="AJ690">
        <v>1</v>
      </c>
      <c r="AK690">
        <v>0</v>
      </c>
      <c r="AL690">
        <v>0</v>
      </c>
      <c r="AM690" s="3">
        <f>SUM(tbl_Data[[#This Row],[Amt_Wines]:[Amt_GoldProds]])</f>
        <v>186</v>
      </c>
      <c r="AN690" s="3">
        <v>122</v>
      </c>
      <c r="AO690">
        <v>0</v>
      </c>
      <c r="AP690" t="str" cm="1">
        <f t="array" ref="AP690">_xlfn.IFS(tbl_Data[[#This Row],[marital_Divorced]]=1,"Divorced",tbl_Data[[#This Row],[marital_Married]]=1,"Married",tbl_Data[[#This Row],[marital_Single]]=1,"Single",tbl_Data[[#This Row],[marital_Together]]=1,"Together",tbl_Data[[#This Row],[marital_Widow]]=1,"Widowed")</f>
        <v>Married</v>
      </c>
      <c r="AQ690" s="3" t="str">
        <f>IF(tbl_Data[[#This Row],[Marital Status]]=tbl_Data[[#Headers],[Single]],tbl_Data[[#This Row],[Amt_Wines]],"")</f>
        <v/>
      </c>
      <c r="AR690" s="3" t="str">
        <f>IF(tbl_Data[[#This Row],[Marital Status]]=tbl_Data[[#Headers],[Together]],tbl_Data[[#This Row],[Amt_Wines]],"")</f>
        <v/>
      </c>
      <c r="AS690" s="3">
        <f>IF(tbl_Data[[#This Row],[Marital Status]]=tbl_Data[[#Headers],[Married]],tbl_Data[[#This Row],[Amt_Wines]],"")</f>
        <v>96</v>
      </c>
      <c r="AT690" s="3" t="str">
        <f>IF(tbl_Data[[#This Row],[Marital Status]]=tbl_Data[[#Headers],[Widow]],tbl_Data[[#This Row],[Amt_Wines]],"")</f>
        <v/>
      </c>
      <c r="AU690" s="3" t="str">
        <f>IF(tbl_Data[[#This Row],[Marital Status]]=tbl_Data[[#Headers],[Divorced]],tbl_Data[[#This Row],[Amt_Wines]],"")</f>
        <v/>
      </c>
    </row>
    <row r="691" spans="1:47" x14ac:dyDescent="0.45">
      <c r="A691" t="s">
        <v>1386</v>
      </c>
      <c r="B691" s="3">
        <v>30732</v>
      </c>
      <c r="C691">
        <v>1</v>
      </c>
      <c r="D691">
        <v>0</v>
      </c>
      <c r="E691">
        <f t="shared" si="10"/>
        <v>1</v>
      </c>
      <c r="F691">
        <v>44</v>
      </c>
      <c r="G691" s="3">
        <v>155</v>
      </c>
      <c r="H691" s="3">
        <v>1</v>
      </c>
      <c r="I691" s="3">
        <v>25</v>
      </c>
      <c r="J691" s="3">
        <v>0</v>
      </c>
      <c r="K691" s="3">
        <v>1</v>
      </c>
      <c r="L691" s="3">
        <v>3</v>
      </c>
      <c r="M691">
        <v>4</v>
      </c>
      <c r="N691">
        <v>4</v>
      </c>
      <c r="O691">
        <v>1</v>
      </c>
      <c r="P691">
        <v>4</v>
      </c>
      <c r="Q691">
        <v>8</v>
      </c>
      <c r="R691">
        <v>0</v>
      </c>
      <c r="S691">
        <v>0</v>
      </c>
      <c r="T691">
        <v>0</v>
      </c>
      <c r="U691">
        <v>0</v>
      </c>
      <c r="V691">
        <v>0</v>
      </c>
      <c r="W691">
        <v>0</v>
      </c>
      <c r="X691">
        <v>3</v>
      </c>
      <c r="Y691">
        <v>11</v>
      </c>
      <c r="Z691">
        <v>0</v>
      </c>
      <c r="AA691">
        <v>40</v>
      </c>
      <c r="AB691">
        <v>2699</v>
      </c>
      <c r="AC691">
        <v>0</v>
      </c>
      <c r="AD691">
        <v>1</v>
      </c>
      <c r="AE691">
        <v>0</v>
      </c>
      <c r="AF691">
        <v>0</v>
      </c>
      <c r="AG691">
        <v>0</v>
      </c>
      <c r="AH691">
        <v>0</v>
      </c>
      <c r="AI691">
        <v>0</v>
      </c>
      <c r="AJ691">
        <v>0</v>
      </c>
      <c r="AK691">
        <v>0</v>
      </c>
      <c r="AL691">
        <v>1</v>
      </c>
      <c r="AM691" s="3">
        <f>SUM(tbl_Data[[#This Row],[Amt_Wines]:[Amt_GoldProds]])</f>
        <v>185</v>
      </c>
      <c r="AN691" s="3">
        <v>179</v>
      </c>
      <c r="AO691">
        <v>0</v>
      </c>
      <c r="AP691" t="str" cm="1">
        <f t="array" ref="AP691">_xlfn.IFS(tbl_Data[[#This Row],[marital_Divorced]]=1,"Divorced",tbl_Data[[#This Row],[marital_Married]]=1,"Married",tbl_Data[[#This Row],[marital_Single]]=1,"Single",tbl_Data[[#This Row],[marital_Together]]=1,"Together",tbl_Data[[#This Row],[marital_Widow]]=1,"Widowed")</f>
        <v>Married</v>
      </c>
      <c r="AQ691" s="3" t="str">
        <f>IF(tbl_Data[[#This Row],[Marital Status]]=tbl_Data[[#Headers],[Single]],tbl_Data[[#This Row],[Amt_Wines]],"")</f>
        <v/>
      </c>
      <c r="AR691" s="3" t="str">
        <f>IF(tbl_Data[[#This Row],[Marital Status]]=tbl_Data[[#Headers],[Together]],tbl_Data[[#This Row],[Amt_Wines]],"")</f>
        <v/>
      </c>
      <c r="AS691" s="3">
        <f>IF(tbl_Data[[#This Row],[Marital Status]]=tbl_Data[[#Headers],[Married]],tbl_Data[[#This Row],[Amt_Wines]],"")</f>
        <v>155</v>
      </c>
      <c r="AT691" s="3" t="str">
        <f>IF(tbl_Data[[#This Row],[Marital Status]]=tbl_Data[[#Headers],[Widow]],tbl_Data[[#This Row],[Amt_Wines]],"")</f>
        <v/>
      </c>
      <c r="AU691" s="3" t="str">
        <f>IF(tbl_Data[[#This Row],[Marital Status]]=tbl_Data[[#Headers],[Divorced]],tbl_Data[[#This Row],[Amt_Wines]],"")</f>
        <v/>
      </c>
    </row>
    <row r="692" spans="1:47" x14ac:dyDescent="0.45">
      <c r="A692" t="s">
        <v>1390</v>
      </c>
      <c r="B692" s="3">
        <v>38097</v>
      </c>
      <c r="C692">
        <v>1</v>
      </c>
      <c r="D692">
        <v>1</v>
      </c>
      <c r="E692">
        <f t="shared" si="10"/>
        <v>2</v>
      </c>
      <c r="F692">
        <v>70</v>
      </c>
      <c r="G692" s="3">
        <v>77</v>
      </c>
      <c r="H692" s="3">
        <v>2</v>
      </c>
      <c r="I692" s="3">
        <v>35</v>
      </c>
      <c r="J692" s="3">
        <v>0</v>
      </c>
      <c r="K692" s="3">
        <v>1</v>
      </c>
      <c r="L692" s="3">
        <v>69</v>
      </c>
      <c r="M692">
        <v>4</v>
      </c>
      <c r="N692">
        <v>3</v>
      </c>
      <c r="O692">
        <v>2</v>
      </c>
      <c r="P692">
        <v>2</v>
      </c>
      <c r="Q692">
        <v>7</v>
      </c>
      <c r="R692">
        <v>1</v>
      </c>
      <c r="S692">
        <v>0</v>
      </c>
      <c r="T692">
        <v>0</v>
      </c>
      <c r="U692">
        <v>0</v>
      </c>
      <c r="V692">
        <v>0</v>
      </c>
      <c r="W692">
        <v>0</v>
      </c>
      <c r="X692">
        <v>3</v>
      </c>
      <c r="Y692">
        <v>11</v>
      </c>
      <c r="Z692">
        <v>1</v>
      </c>
      <c r="AA692">
        <v>50</v>
      </c>
      <c r="AB692">
        <v>2781</v>
      </c>
      <c r="AC692">
        <v>0</v>
      </c>
      <c r="AD692">
        <v>1</v>
      </c>
      <c r="AE692">
        <v>0</v>
      </c>
      <c r="AF692">
        <v>0</v>
      </c>
      <c r="AG692">
        <v>0</v>
      </c>
      <c r="AH692">
        <v>0</v>
      </c>
      <c r="AI692">
        <v>0</v>
      </c>
      <c r="AJ692">
        <v>0</v>
      </c>
      <c r="AK692">
        <v>0</v>
      </c>
      <c r="AL692">
        <v>1</v>
      </c>
      <c r="AM692" s="3">
        <f>SUM(tbl_Data[[#This Row],[Amt_Wines]:[Amt_GoldProds]])</f>
        <v>184</v>
      </c>
      <c r="AN692" s="3">
        <v>46</v>
      </c>
      <c r="AO692">
        <v>1</v>
      </c>
      <c r="AP692" t="str" cm="1">
        <f t="array" ref="AP692">_xlfn.IFS(tbl_Data[[#This Row],[marital_Divorced]]=1,"Divorced",tbl_Data[[#This Row],[marital_Married]]=1,"Married",tbl_Data[[#This Row],[marital_Single]]=1,"Single",tbl_Data[[#This Row],[marital_Together]]=1,"Together",tbl_Data[[#This Row],[marital_Widow]]=1,"Widowed")</f>
        <v>Married</v>
      </c>
      <c r="AQ692" s="3" t="str">
        <f>IF(tbl_Data[[#This Row],[Marital Status]]=tbl_Data[[#Headers],[Single]],tbl_Data[[#This Row],[Amt_Wines]],"")</f>
        <v/>
      </c>
      <c r="AR692" s="3" t="str">
        <f>IF(tbl_Data[[#This Row],[Marital Status]]=tbl_Data[[#Headers],[Together]],tbl_Data[[#This Row],[Amt_Wines]],"")</f>
        <v/>
      </c>
      <c r="AS692" s="3">
        <f>IF(tbl_Data[[#This Row],[Marital Status]]=tbl_Data[[#Headers],[Married]],tbl_Data[[#This Row],[Amt_Wines]],"")</f>
        <v>77</v>
      </c>
      <c r="AT692" s="3" t="str">
        <f>IF(tbl_Data[[#This Row],[Marital Status]]=tbl_Data[[#Headers],[Widow]],tbl_Data[[#This Row],[Amt_Wines]],"")</f>
        <v/>
      </c>
      <c r="AU692" s="3" t="str">
        <f>IF(tbl_Data[[#This Row],[Marital Status]]=tbl_Data[[#Headers],[Divorced]],tbl_Data[[#This Row],[Amt_Wines]],"")</f>
        <v/>
      </c>
    </row>
    <row r="693" spans="1:47" x14ac:dyDescent="0.45">
      <c r="A693" t="s">
        <v>1391</v>
      </c>
      <c r="B693" s="3">
        <v>45579</v>
      </c>
      <c r="C693">
        <v>0</v>
      </c>
      <c r="D693">
        <v>1</v>
      </c>
      <c r="E693">
        <f t="shared" si="10"/>
        <v>1</v>
      </c>
      <c r="F693">
        <v>10</v>
      </c>
      <c r="G693" s="3">
        <v>145</v>
      </c>
      <c r="H693" s="3">
        <v>1</v>
      </c>
      <c r="I693" s="3">
        <v>33</v>
      </c>
      <c r="J693" s="3">
        <v>2</v>
      </c>
      <c r="K693" s="3">
        <v>1</v>
      </c>
      <c r="L693" s="3">
        <v>1</v>
      </c>
      <c r="M693">
        <v>1</v>
      </c>
      <c r="N693">
        <v>4</v>
      </c>
      <c r="O693">
        <v>1</v>
      </c>
      <c r="P693">
        <v>4</v>
      </c>
      <c r="Q693">
        <v>6</v>
      </c>
      <c r="R693">
        <v>0</v>
      </c>
      <c r="S693">
        <v>0</v>
      </c>
      <c r="T693">
        <v>0</v>
      </c>
      <c r="U693">
        <v>0</v>
      </c>
      <c r="V693">
        <v>0</v>
      </c>
      <c r="W693">
        <v>0</v>
      </c>
      <c r="X693">
        <v>3</v>
      </c>
      <c r="Y693">
        <v>11</v>
      </c>
      <c r="Z693">
        <v>0</v>
      </c>
      <c r="AA693">
        <v>72</v>
      </c>
      <c r="AB693">
        <v>2472</v>
      </c>
      <c r="AC693">
        <v>0</v>
      </c>
      <c r="AD693">
        <v>1</v>
      </c>
      <c r="AE693">
        <v>0</v>
      </c>
      <c r="AF693">
        <v>0</v>
      </c>
      <c r="AG693">
        <v>0</v>
      </c>
      <c r="AH693">
        <v>0</v>
      </c>
      <c r="AI693">
        <v>0</v>
      </c>
      <c r="AJ693">
        <v>0</v>
      </c>
      <c r="AK693">
        <v>0</v>
      </c>
      <c r="AL693">
        <v>1</v>
      </c>
      <c r="AM693" s="3">
        <f>SUM(tbl_Data[[#This Row],[Amt_Wines]:[Amt_GoldProds]])</f>
        <v>183</v>
      </c>
      <c r="AN693" s="3">
        <v>181</v>
      </c>
      <c r="AO693">
        <v>0</v>
      </c>
      <c r="AP693" t="str" cm="1">
        <f t="array" ref="AP693">_xlfn.IFS(tbl_Data[[#This Row],[marital_Divorced]]=1,"Divorced",tbl_Data[[#This Row],[marital_Married]]=1,"Married",tbl_Data[[#This Row],[marital_Single]]=1,"Single",tbl_Data[[#This Row],[marital_Together]]=1,"Together",tbl_Data[[#This Row],[marital_Widow]]=1,"Widowed")</f>
        <v>Married</v>
      </c>
      <c r="AQ693" s="3" t="str">
        <f>IF(tbl_Data[[#This Row],[Marital Status]]=tbl_Data[[#Headers],[Single]],tbl_Data[[#This Row],[Amt_Wines]],"")</f>
        <v/>
      </c>
      <c r="AR693" s="3" t="str">
        <f>IF(tbl_Data[[#This Row],[Marital Status]]=tbl_Data[[#Headers],[Together]],tbl_Data[[#This Row],[Amt_Wines]],"")</f>
        <v/>
      </c>
      <c r="AS693" s="3">
        <f>IF(tbl_Data[[#This Row],[Marital Status]]=tbl_Data[[#Headers],[Married]],tbl_Data[[#This Row],[Amt_Wines]],"")</f>
        <v>145</v>
      </c>
      <c r="AT693" s="3" t="str">
        <f>IF(tbl_Data[[#This Row],[Marital Status]]=tbl_Data[[#Headers],[Widow]],tbl_Data[[#This Row],[Amt_Wines]],"")</f>
        <v/>
      </c>
      <c r="AU693" s="3" t="str">
        <f>IF(tbl_Data[[#This Row],[Marital Status]]=tbl_Data[[#Headers],[Divorced]],tbl_Data[[#This Row],[Amt_Wines]],"")</f>
        <v/>
      </c>
    </row>
    <row r="694" spans="1:47" x14ac:dyDescent="0.45">
      <c r="A694" t="s">
        <v>1392</v>
      </c>
      <c r="B694" s="3">
        <v>46891</v>
      </c>
      <c r="C694">
        <v>0</v>
      </c>
      <c r="D694">
        <v>1</v>
      </c>
      <c r="E694">
        <f t="shared" si="10"/>
        <v>1</v>
      </c>
      <c r="F694">
        <v>91</v>
      </c>
      <c r="G694" s="3">
        <v>43</v>
      </c>
      <c r="H694" s="3">
        <v>12</v>
      </c>
      <c r="I694" s="3">
        <v>23</v>
      </c>
      <c r="J694" s="3">
        <v>29</v>
      </c>
      <c r="K694" s="3">
        <v>15</v>
      </c>
      <c r="L694" s="3">
        <v>61</v>
      </c>
      <c r="M694">
        <v>1</v>
      </c>
      <c r="N694">
        <v>2</v>
      </c>
      <c r="O694">
        <v>1</v>
      </c>
      <c r="P694">
        <v>4</v>
      </c>
      <c r="Q694">
        <v>4</v>
      </c>
      <c r="R694">
        <v>0</v>
      </c>
      <c r="S694">
        <v>0</v>
      </c>
      <c r="T694">
        <v>0</v>
      </c>
      <c r="U694">
        <v>0</v>
      </c>
      <c r="V694">
        <v>0</v>
      </c>
      <c r="W694">
        <v>0</v>
      </c>
      <c r="X694">
        <v>3</v>
      </c>
      <c r="Y694">
        <v>11</v>
      </c>
      <c r="Z694">
        <v>0</v>
      </c>
      <c r="AA694">
        <v>55</v>
      </c>
      <c r="AB694">
        <v>2460</v>
      </c>
      <c r="AC694">
        <v>0</v>
      </c>
      <c r="AD694">
        <v>1</v>
      </c>
      <c r="AE694">
        <v>0</v>
      </c>
      <c r="AF694">
        <v>0</v>
      </c>
      <c r="AG694">
        <v>0</v>
      </c>
      <c r="AH694">
        <v>1</v>
      </c>
      <c r="AI694">
        <v>0</v>
      </c>
      <c r="AJ694">
        <v>0</v>
      </c>
      <c r="AK694">
        <v>0</v>
      </c>
      <c r="AL694">
        <v>0</v>
      </c>
      <c r="AM694" s="3">
        <f>SUM(tbl_Data[[#This Row],[Amt_Wines]:[Amt_GoldProds]])</f>
        <v>183</v>
      </c>
      <c r="AN694" s="3">
        <v>61</v>
      </c>
      <c r="AO694">
        <v>0</v>
      </c>
      <c r="AP694" t="str" cm="1">
        <f t="array" ref="AP694">_xlfn.IFS(tbl_Data[[#This Row],[marital_Divorced]]=1,"Divorced",tbl_Data[[#This Row],[marital_Married]]=1,"Married",tbl_Data[[#This Row],[marital_Single]]=1,"Single",tbl_Data[[#This Row],[marital_Together]]=1,"Together",tbl_Data[[#This Row],[marital_Widow]]=1,"Widowed")</f>
        <v>Married</v>
      </c>
      <c r="AQ694" s="3" t="str">
        <f>IF(tbl_Data[[#This Row],[Marital Status]]=tbl_Data[[#Headers],[Single]],tbl_Data[[#This Row],[Amt_Wines]],"")</f>
        <v/>
      </c>
      <c r="AR694" s="3" t="str">
        <f>IF(tbl_Data[[#This Row],[Marital Status]]=tbl_Data[[#Headers],[Together]],tbl_Data[[#This Row],[Amt_Wines]],"")</f>
        <v/>
      </c>
      <c r="AS694" s="3">
        <f>IF(tbl_Data[[#This Row],[Marital Status]]=tbl_Data[[#Headers],[Married]],tbl_Data[[#This Row],[Amt_Wines]],"")</f>
        <v>43</v>
      </c>
      <c r="AT694" s="3" t="str">
        <f>IF(tbl_Data[[#This Row],[Marital Status]]=tbl_Data[[#Headers],[Widow]],tbl_Data[[#This Row],[Amt_Wines]],"")</f>
        <v/>
      </c>
      <c r="AU694" s="3" t="str">
        <f>IF(tbl_Data[[#This Row],[Marital Status]]=tbl_Data[[#Headers],[Divorced]],tbl_Data[[#This Row],[Amt_Wines]],"")</f>
        <v/>
      </c>
    </row>
    <row r="695" spans="1:47" x14ac:dyDescent="0.45">
      <c r="A695" t="s">
        <v>1394</v>
      </c>
      <c r="B695" s="3">
        <v>51287</v>
      </c>
      <c r="C695">
        <v>1</v>
      </c>
      <c r="D695">
        <v>1</v>
      </c>
      <c r="E695">
        <f t="shared" si="10"/>
        <v>2</v>
      </c>
      <c r="F695">
        <v>10</v>
      </c>
      <c r="G695" s="3">
        <v>117</v>
      </c>
      <c r="H695" s="3">
        <v>0</v>
      </c>
      <c r="I695" s="3">
        <v>22</v>
      </c>
      <c r="J695" s="3">
        <v>13</v>
      </c>
      <c r="K695" s="3">
        <v>0</v>
      </c>
      <c r="L695" s="3">
        <v>30</v>
      </c>
      <c r="M695">
        <v>3</v>
      </c>
      <c r="N695">
        <v>4</v>
      </c>
      <c r="O695">
        <v>1</v>
      </c>
      <c r="P695">
        <v>3</v>
      </c>
      <c r="Q695">
        <v>7</v>
      </c>
      <c r="R695">
        <v>0</v>
      </c>
      <c r="S695">
        <v>0</v>
      </c>
      <c r="T695">
        <v>0</v>
      </c>
      <c r="U695">
        <v>0</v>
      </c>
      <c r="V695">
        <v>0</v>
      </c>
      <c r="W695">
        <v>0</v>
      </c>
      <c r="X695">
        <v>3</v>
      </c>
      <c r="Y695">
        <v>11</v>
      </c>
      <c r="Z695">
        <v>0</v>
      </c>
      <c r="AA695">
        <v>52</v>
      </c>
      <c r="AB695">
        <v>2248</v>
      </c>
      <c r="AC695">
        <v>0</v>
      </c>
      <c r="AD695">
        <v>1</v>
      </c>
      <c r="AE695">
        <v>0</v>
      </c>
      <c r="AF695">
        <v>0</v>
      </c>
      <c r="AG695">
        <v>0</v>
      </c>
      <c r="AH695">
        <v>0</v>
      </c>
      <c r="AI695">
        <v>0</v>
      </c>
      <c r="AJ695">
        <v>1</v>
      </c>
      <c r="AK695">
        <v>0</v>
      </c>
      <c r="AL695">
        <v>0</v>
      </c>
      <c r="AM695" s="3">
        <f>SUM(tbl_Data[[#This Row],[Amt_Wines]:[Amt_GoldProds]])</f>
        <v>182</v>
      </c>
      <c r="AN695" s="3">
        <v>122</v>
      </c>
      <c r="AO695">
        <v>0</v>
      </c>
      <c r="AP695" t="str" cm="1">
        <f t="array" ref="AP695">_xlfn.IFS(tbl_Data[[#This Row],[marital_Divorced]]=1,"Divorced",tbl_Data[[#This Row],[marital_Married]]=1,"Married",tbl_Data[[#This Row],[marital_Single]]=1,"Single",tbl_Data[[#This Row],[marital_Together]]=1,"Together",tbl_Data[[#This Row],[marital_Widow]]=1,"Widowed")</f>
        <v>Married</v>
      </c>
      <c r="AQ695" s="3" t="str">
        <f>IF(tbl_Data[[#This Row],[Marital Status]]=tbl_Data[[#Headers],[Single]],tbl_Data[[#This Row],[Amt_Wines]],"")</f>
        <v/>
      </c>
      <c r="AR695" s="3" t="str">
        <f>IF(tbl_Data[[#This Row],[Marital Status]]=tbl_Data[[#Headers],[Together]],tbl_Data[[#This Row],[Amt_Wines]],"")</f>
        <v/>
      </c>
      <c r="AS695" s="3">
        <f>IF(tbl_Data[[#This Row],[Marital Status]]=tbl_Data[[#Headers],[Married]],tbl_Data[[#This Row],[Amt_Wines]],"")</f>
        <v>117</v>
      </c>
      <c r="AT695" s="3" t="str">
        <f>IF(tbl_Data[[#This Row],[Marital Status]]=tbl_Data[[#Headers],[Widow]],tbl_Data[[#This Row],[Amt_Wines]],"")</f>
        <v/>
      </c>
      <c r="AU695" s="3" t="str">
        <f>IF(tbl_Data[[#This Row],[Marital Status]]=tbl_Data[[#Headers],[Divorced]],tbl_Data[[#This Row],[Amt_Wines]],"")</f>
        <v/>
      </c>
    </row>
    <row r="696" spans="1:47" x14ac:dyDescent="0.45">
      <c r="A696" t="s">
        <v>1398</v>
      </c>
      <c r="B696" s="3">
        <v>35641</v>
      </c>
      <c r="C696">
        <v>1</v>
      </c>
      <c r="D696">
        <v>0</v>
      </c>
      <c r="E696">
        <f t="shared" si="10"/>
        <v>1</v>
      </c>
      <c r="F696">
        <v>11</v>
      </c>
      <c r="G696" s="3">
        <v>63</v>
      </c>
      <c r="H696" s="3">
        <v>3</v>
      </c>
      <c r="I696" s="3">
        <v>67</v>
      </c>
      <c r="J696" s="3">
        <v>8</v>
      </c>
      <c r="K696" s="3">
        <v>9</v>
      </c>
      <c r="L696" s="3">
        <v>28</v>
      </c>
      <c r="M696">
        <v>2</v>
      </c>
      <c r="N696">
        <v>3</v>
      </c>
      <c r="O696">
        <v>1</v>
      </c>
      <c r="P696">
        <v>4</v>
      </c>
      <c r="Q696">
        <v>7</v>
      </c>
      <c r="R696">
        <v>0</v>
      </c>
      <c r="S696">
        <v>0</v>
      </c>
      <c r="T696">
        <v>0</v>
      </c>
      <c r="U696">
        <v>0</v>
      </c>
      <c r="V696">
        <v>0</v>
      </c>
      <c r="W696">
        <v>0</v>
      </c>
      <c r="X696">
        <v>3</v>
      </c>
      <c r="Y696">
        <v>11</v>
      </c>
      <c r="Z696">
        <v>1</v>
      </c>
      <c r="AA696">
        <v>48</v>
      </c>
      <c r="AB696">
        <v>2509</v>
      </c>
      <c r="AC696">
        <v>0</v>
      </c>
      <c r="AD696">
        <v>1</v>
      </c>
      <c r="AE696">
        <v>0</v>
      </c>
      <c r="AF696">
        <v>0</v>
      </c>
      <c r="AG696">
        <v>0</v>
      </c>
      <c r="AH696">
        <v>0</v>
      </c>
      <c r="AI696">
        <v>0</v>
      </c>
      <c r="AJ696">
        <v>0</v>
      </c>
      <c r="AK696">
        <v>1</v>
      </c>
      <c r="AL696">
        <v>0</v>
      </c>
      <c r="AM696" s="3">
        <f>SUM(tbl_Data[[#This Row],[Amt_Wines]:[Amt_GoldProds]])</f>
        <v>178</v>
      </c>
      <c r="AN696" s="3">
        <v>122</v>
      </c>
      <c r="AO696">
        <v>0</v>
      </c>
      <c r="AP696" t="str" cm="1">
        <f t="array" ref="AP696">_xlfn.IFS(tbl_Data[[#This Row],[marital_Divorced]]=1,"Divorced",tbl_Data[[#This Row],[marital_Married]]=1,"Married",tbl_Data[[#This Row],[marital_Single]]=1,"Single",tbl_Data[[#This Row],[marital_Together]]=1,"Together",tbl_Data[[#This Row],[marital_Widow]]=1,"Widowed")</f>
        <v>Married</v>
      </c>
      <c r="AQ696" s="3" t="str">
        <f>IF(tbl_Data[[#This Row],[Marital Status]]=tbl_Data[[#Headers],[Single]],tbl_Data[[#This Row],[Amt_Wines]],"")</f>
        <v/>
      </c>
      <c r="AR696" s="3" t="str">
        <f>IF(tbl_Data[[#This Row],[Marital Status]]=tbl_Data[[#Headers],[Together]],tbl_Data[[#This Row],[Amt_Wines]],"")</f>
        <v/>
      </c>
      <c r="AS696" s="3">
        <f>IF(tbl_Data[[#This Row],[Marital Status]]=tbl_Data[[#Headers],[Married]],tbl_Data[[#This Row],[Amt_Wines]],"")</f>
        <v>63</v>
      </c>
      <c r="AT696" s="3" t="str">
        <f>IF(tbl_Data[[#This Row],[Marital Status]]=tbl_Data[[#Headers],[Widow]],tbl_Data[[#This Row],[Amt_Wines]],"")</f>
        <v/>
      </c>
      <c r="AU696" s="3" t="str">
        <f>IF(tbl_Data[[#This Row],[Marital Status]]=tbl_Data[[#Headers],[Divorced]],tbl_Data[[#This Row],[Amt_Wines]],"")</f>
        <v/>
      </c>
    </row>
    <row r="697" spans="1:47" x14ac:dyDescent="0.45">
      <c r="A697" t="s">
        <v>1402</v>
      </c>
      <c r="B697" s="3">
        <v>27803</v>
      </c>
      <c r="C697">
        <v>1</v>
      </c>
      <c r="D697">
        <v>0</v>
      </c>
      <c r="E697">
        <f t="shared" si="10"/>
        <v>1</v>
      </c>
      <c r="F697">
        <v>40</v>
      </c>
      <c r="G697" s="3">
        <v>8</v>
      </c>
      <c r="H697" s="3">
        <v>26</v>
      </c>
      <c r="I697" s="3">
        <v>46</v>
      </c>
      <c r="J697" s="3">
        <v>38</v>
      </c>
      <c r="K697" s="3">
        <v>9</v>
      </c>
      <c r="L697" s="3">
        <v>49</v>
      </c>
      <c r="M697">
        <v>2</v>
      </c>
      <c r="N697">
        <v>3</v>
      </c>
      <c r="O697">
        <v>0</v>
      </c>
      <c r="P697">
        <v>4</v>
      </c>
      <c r="Q697">
        <v>8</v>
      </c>
      <c r="R697">
        <v>0</v>
      </c>
      <c r="S697">
        <v>0</v>
      </c>
      <c r="T697">
        <v>0</v>
      </c>
      <c r="U697">
        <v>0</v>
      </c>
      <c r="V697">
        <v>0</v>
      </c>
      <c r="W697">
        <v>0</v>
      </c>
      <c r="X697">
        <v>3</v>
      </c>
      <c r="Y697">
        <v>11</v>
      </c>
      <c r="Z697">
        <v>0</v>
      </c>
      <c r="AA697">
        <v>47</v>
      </c>
      <c r="AB697">
        <v>2831</v>
      </c>
      <c r="AC697">
        <v>0</v>
      </c>
      <c r="AD697">
        <v>1</v>
      </c>
      <c r="AE697">
        <v>0</v>
      </c>
      <c r="AF697">
        <v>0</v>
      </c>
      <c r="AG697">
        <v>0</v>
      </c>
      <c r="AH697">
        <v>0</v>
      </c>
      <c r="AI697">
        <v>0</v>
      </c>
      <c r="AJ697">
        <v>1</v>
      </c>
      <c r="AK697">
        <v>0</v>
      </c>
      <c r="AL697">
        <v>0</v>
      </c>
      <c r="AM697" s="3">
        <f>SUM(tbl_Data[[#This Row],[Amt_Wines]:[Amt_GoldProds]])</f>
        <v>176</v>
      </c>
      <c r="AN697" s="3">
        <v>78</v>
      </c>
      <c r="AO697">
        <v>0</v>
      </c>
      <c r="AP697" t="str" cm="1">
        <f t="array" ref="AP697">_xlfn.IFS(tbl_Data[[#This Row],[marital_Divorced]]=1,"Divorced",tbl_Data[[#This Row],[marital_Married]]=1,"Married",tbl_Data[[#This Row],[marital_Single]]=1,"Single",tbl_Data[[#This Row],[marital_Together]]=1,"Together",tbl_Data[[#This Row],[marital_Widow]]=1,"Widowed")</f>
        <v>Married</v>
      </c>
      <c r="AQ697" s="3" t="str">
        <f>IF(tbl_Data[[#This Row],[Marital Status]]=tbl_Data[[#Headers],[Single]],tbl_Data[[#This Row],[Amt_Wines]],"")</f>
        <v/>
      </c>
      <c r="AR697" s="3" t="str">
        <f>IF(tbl_Data[[#This Row],[Marital Status]]=tbl_Data[[#Headers],[Together]],tbl_Data[[#This Row],[Amt_Wines]],"")</f>
        <v/>
      </c>
      <c r="AS697" s="3">
        <f>IF(tbl_Data[[#This Row],[Marital Status]]=tbl_Data[[#Headers],[Married]],tbl_Data[[#This Row],[Amt_Wines]],"")</f>
        <v>8</v>
      </c>
      <c r="AT697" s="3" t="str">
        <f>IF(tbl_Data[[#This Row],[Marital Status]]=tbl_Data[[#Headers],[Widow]],tbl_Data[[#This Row],[Amt_Wines]],"")</f>
        <v/>
      </c>
      <c r="AU697" s="3" t="str">
        <f>IF(tbl_Data[[#This Row],[Marital Status]]=tbl_Data[[#Headers],[Divorced]],tbl_Data[[#This Row],[Amt_Wines]],"")</f>
        <v/>
      </c>
    </row>
    <row r="698" spans="1:47" x14ac:dyDescent="0.45">
      <c r="A698" t="s">
        <v>1403</v>
      </c>
      <c r="B698" s="3">
        <v>34380</v>
      </c>
      <c r="C698">
        <v>1</v>
      </c>
      <c r="D698">
        <v>0</v>
      </c>
      <c r="E698">
        <f t="shared" si="10"/>
        <v>1</v>
      </c>
      <c r="F698">
        <v>68</v>
      </c>
      <c r="G698" s="3">
        <v>72</v>
      </c>
      <c r="H698" s="3">
        <v>7</v>
      </c>
      <c r="I698" s="3">
        <v>58</v>
      </c>
      <c r="J698" s="3">
        <v>13</v>
      </c>
      <c r="K698" s="3">
        <v>1</v>
      </c>
      <c r="L698" s="3">
        <v>24</v>
      </c>
      <c r="M698">
        <v>4</v>
      </c>
      <c r="N698">
        <v>4</v>
      </c>
      <c r="O698">
        <v>1</v>
      </c>
      <c r="P698">
        <v>3</v>
      </c>
      <c r="Q698">
        <v>8</v>
      </c>
      <c r="R698">
        <v>0</v>
      </c>
      <c r="S698">
        <v>0</v>
      </c>
      <c r="T698">
        <v>0</v>
      </c>
      <c r="U698">
        <v>0</v>
      </c>
      <c r="V698">
        <v>0</v>
      </c>
      <c r="W698">
        <v>0</v>
      </c>
      <c r="X698">
        <v>3</v>
      </c>
      <c r="Y698">
        <v>11</v>
      </c>
      <c r="Z698">
        <v>0</v>
      </c>
      <c r="AA698">
        <v>43</v>
      </c>
      <c r="AB698">
        <v>2582</v>
      </c>
      <c r="AC698">
        <v>0</v>
      </c>
      <c r="AD698">
        <v>1</v>
      </c>
      <c r="AE698">
        <v>0</v>
      </c>
      <c r="AF698">
        <v>0</v>
      </c>
      <c r="AG698">
        <v>0</v>
      </c>
      <c r="AH698">
        <v>0</v>
      </c>
      <c r="AI698">
        <v>0</v>
      </c>
      <c r="AJ698">
        <v>1</v>
      </c>
      <c r="AK698">
        <v>0</v>
      </c>
      <c r="AL698">
        <v>0</v>
      </c>
      <c r="AM698" s="3">
        <f>SUM(tbl_Data[[#This Row],[Amt_Wines]:[Amt_GoldProds]])</f>
        <v>175</v>
      </c>
      <c r="AN698" s="3">
        <v>127</v>
      </c>
      <c r="AO698">
        <v>0</v>
      </c>
      <c r="AP698" t="str" cm="1">
        <f t="array" ref="AP698">_xlfn.IFS(tbl_Data[[#This Row],[marital_Divorced]]=1,"Divorced",tbl_Data[[#This Row],[marital_Married]]=1,"Married",tbl_Data[[#This Row],[marital_Single]]=1,"Single",tbl_Data[[#This Row],[marital_Together]]=1,"Together",tbl_Data[[#This Row],[marital_Widow]]=1,"Widowed")</f>
        <v>Married</v>
      </c>
      <c r="AQ698" s="3" t="str">
        <f>IF(tbl_Data[[#This Row],[Marital Status]]=tbl_Data[[#Headers],[Single]],tbl_Data[[#This Row],[Amt_Wines]],"")</f>
        <v/>
      </c>
      <c r="AR698" s="3" t="str">
        <f>IF(tbl_Data[[#This Row],[Marital Status]]=tbl_Data[[#Headers],[Together]],tbl_Data[[#This Row],[Amt_Wines]],"")</f>
        <v/>
      </c>
      <c r="AS698" s="3">
        <f>IF(tbl_Data[[#This Row],[Marital Status]]=tbl_Data[[#Headers],[Married]],tbl_Data[[#This Row],[Amt_Wines]],"")</f>
        <v>72</v>
      </c>
      <c r="AT698" s="3" t="str">
        <f>IF(tbl_Data[[#This Row],[Marital Status]]=tbl_Data[[#Headers],[Widow]],tbl_Data[[#This Row],[Amt_Wines]],"")</f>
        <v/>
      </c>
      <c r="AU698" s="3" t="str">
        <f>IF(tbl_Data[[#This Row],[Marital Status]]=tbl_Data[[#Headers],[Divorced]],tbl_Data[[#This Row],[Amt_Wines]],"")</f>
        <v/>
      </c>
    </row>
    <row r="699" spans="1:47" x14ac:dyDescent="0.45">
      <c r="A699" t="s">
        <v>1404</v>
      </c>
      <c r="B699" s="3">
        <v>39791</v>
      </c>
      <c r="C699">
        <v>0</v>
      </c>
      <c r="D699">
        <v>1</v>
      </c>
      <c r="E699">
        <f t="shared" si="10"/>
        <v>1</v>
      </c>
      <c r="F699">
        <v>89</v>
      </c>
      <c r="G699" s="3">
        <v>85</v>
      </c>
      <c r="H699" s="3">
        <v>15</v>
      </c>
      <c r="I699" s="3">
        <v>27</v>
      </c>
      <c r="J699" s="3">
        <v>13</v>
      </c>
      <c r="K699" s="3">
        <v>13</v>
      </c>
      <c r="L699" s="3">
        <v>21</v>
      </c>
      <c r="M699">
        <v>2</v>
      </c>
      <c r="N699">
        <v>3</v>
      </c>
      <c r="O699">
        <v>1</v>
      </c>
      <c r="P699">
        <v>4</v>
      </c>
      <c r="Q699">
        <v>7</v>
      </c>
      <c r="R699">
        <v>0</v>
      </c>
      <c r="S699">
        <v>0</v>
      </c>
      <c r="T699">
        <v>0</v>
      </c>
      <c r="U699">
        <v>0</v>
      </c>
      <c r="V699">
        <v>0</v>
      </c>
      <c r="W699">
        <v>0</v>
      </c>
      <c r="X699">
        <v>3</v>
      </c>
      <c r="Y699">
        <v>11</v>
      </c>
      <c r="Z699">
        <v>0</v>
      </c>
      <c r="AA699">
        <v>49</v>
      </c>
      <c r="AB699">
        <v>2617</v>
      </c>
      <c r="AC699">
        <v>0</v>
      </c>
      <c r="AD699">
        <v>1</v>
      </c>
      <c r="AE699">
        <v>0</v>
      </c>
      <c r="AF699">
        <v>0</v>
      </c>
      <c r="AG699">
        <v>0</v>
      </c>
      <c r="AH699">
        <v>0</v>
      </c>
      <c r="AI699">
        <v>0</v>
      </c>
      <c r="AJ699">
        <v>0</v>
      </c>
      <c r="AK699">
        <v>1</v>
      </c>
      <c r="AL699">
        <v>0</v>
      </c>
      <c r="AM699" s="3">
        <f>SUM(tbl_Data[[#This Row],[Amt_Wines]:[Amt_GoldProds]])</f>
        <v>174</v>
      </c>
      <c r="AN699" s="3">
        <v>132</v>
      </c>
      <c r="AO699">
        <v>0</v>
      </c>
      <c r="AP699" t="str" cm="1">
        <f t="array" ref="AP699">_xlfn.IFS(tbl_Data[[#This Row],[marital_Divorced]]=1,"Divorced",tbl_Data[[#This Row],[marital_Married]]=1,"Married",tbl_Data[[#This Row],[marital_Single]]=1,"Single",tbl_Data[[#This Row],[marital_Together]]=1,"Together",tbl_Data[[#This Row],[marital_Widow]]=1,"Widowed")</f>
        <v>Married</v>
      </c>
      <c r="AQ699" s="3" t="str">
        <f>IF(tbl_Data[[#This Row],[Marital Status]]=tbl_Data[[#Headers],[Single]],tbl_Data[[#This Row],[Amt_Wines]],"")</f>
        <v/>
      </c>
      <c r="AR699" s="3" t="str">
        <f>IF(tbl_Data[[#This Row],[Marital Status]]=tbl_Data[[#Headers],[Together]],tbl_Data[[#This Row],[Amt_Wines]],"")</f>
        <v/>
      </c>
      <c r="AS699" s="3">
        <f>IF(tbl_Data[[#This Row],[Marital Status]]=tbl_Data[[#Headers],[Married]],tbl_Data[[#This Row],[Amt_Wines]],"")</f>
        <v>85</v>
      </c>
      <c r="AT699" s="3" t="str">
        <f>IF(tbl_Data[[#This Row],[Marital Status]]=tbl_Data[[#Headers],[Widow]],tbl_Data[[#This Row],[Amt_Wines]],"")</f>
        <v/>
      </c>
      <c r="AU699" s="3" t="str">
        <f>IF(tbl_Data[[#This Row],[Marital Status]]=tbl_Data[[#Headers],[Divorced]],tbl_Data[[#This Row],[Amt_Wines]],"")</f>
        <v/>
      </c>
    </row>
    <row r="700" spans="1:47" x14ac:dyDescent="0.45">
      <c r="A700" t="s">
        <v>1405</v>
      </c>
      <c r="B700" s="3">
        <v>54809</v>
      </c>
      <c r="C700">
        <v>1</v>
      </c>
      <c r="D700">
        <v>1</v>
      </c>
      <c r="E700">
        <f t="shared" si="10"/>
        <v>2</v>
      </c>
      <c r="F700">
        <v>0</v>
      </c>
      <c r="G700" s="3">
        <v>63</v>
      </c>
      <c r="H700" s="3">
        <v>6</v>
      </c>
      <c r="I700" s="3">
        <v>57</v>
      </c>
      <c r="J700" s="3">
        <v>13</v>
      </c>
      <c r="K700" s="3">
        <v>13</v>
      </c>
      <c r="L700" s="3">
        <v>22</v>
      </c>
      <c r="M700">
        <v>4</v>
      </c>
      <c r="N700">
        <v>2</v>
      </c>
      <c r="O700">
        <v>1</v>
      </c>
      <c r="P700">
        <v>5</v>
      </c>
      <c r="Q700">
        <v>4</v>
      </c>
      <c r="R700">
        <v>0</v>
      </c>
      <c r="S700">
        <v>0</v>
      </c>
      <c r="T700">
        <v>0</v>
      </c>
      <c r="U700">
        <v>0</v>
      </c>
      <c r="V700">
        <v>0</v>
      </c>
      <c r="W700">
        <v>0</v>
      </c>
      <c r="X700">
        <v>3</v>
      </c>
      <c r="Y700">
        <v>11</v>
      </c>
      <c r="Z700">
        <v>0</v>
      </c>
      <c r="AA700">
        <v>43</v>
      </c>
      <c r="AB700">
        <v>2450</v>
      </c>
      <c r="AC700">
        <v>0</v>
      </c>
      <c r="AD700">
        <v>1</v>
      </c>
      <c r="AE700">
        <v>0</v>
      </c>
      <c r="AF700">
        <v>0</v>
      </c>
      <c r="AG700">
        <v>0</v>
      </c>
      <c r="AH700">
        <v>0</v>
      </c>
      <c r="AI700">
        <v>0</v>
      </c>
      <c r="AJ700">
        <v>1</v>
      </c>
      <c r="AK700">
        <v>0</v>
      </c>
      <c r="AL700">
        <v>0</v>
      </c>
      <c r="AM700" s="3">
        <f>SUM(tbl_Data[[#This Row],[Amt_Wines]:[Amt_GoldProds]])</f>
        <v>174</v>
      </c>
      <c r="AN700" s="3">
        <v>130</v>
      </c>
      <c r="AO700">
        <v>0</v>
      </c>
      <c r="AP700" t="str" cm="1">
        <f t="array" ref="AP700">_xlfn.IFS(tbl_Data[[#This Row],[marital_Divorced]]=1,"Divorced",tbl_Data[[#This Row],[marital_Married]]=1,"Married",tbl_Data[[#This Row],[marital_Single]]=1,"Single",tbl_Data[[#This Row],[marital_Together]]=1,"Together",tbl_Data[[#This Row],[marital_Widow]]=1,"Widowed")</f>
        <v>Married</v>
      </c>
      <c r="AQ700" s="3" t="str">
        <f>IF(tbl_Data[[#This Row],[Marital Status]]=tbl_Data[[#Headers],[Single]],tbl_Data[[#This Row],[Amt_Wines]],"")</f>
        <v/>
      </c>
      <c r="AR700" s="3" t="str">
        <f>IF(tbl_Data[[#This Row],[Marital Status]]=tbl_Data[[#Headers],[Together]],tbl_Data[[#This Row],[Amt_Wines]],"")</f>
        <v/>
      </c>
      <c r="AS700" s="3">
        <f>IF(tbl_Data[[#This Row],[Marital Status]]=tbl_Data[[#Headers],[Married]],tbl_Data[[#This Row],[Amt_Wines]],"")</f>
        <v>63</v>
      </c>
      <c r="AT700" s="3" t="str">
        <f>IF(tbl_Data[[#This Row],[Marital Status]]=tbl_Data[[#Headers],[Widow]],tbl_Data[[#This Row],[Amt_Wines]],"")</f>
        <v/>
      </c>
      <c r="AU700" s="3" t="str">
        <f>IF(tbl_Data[[#This Row],[Marital Status]]=tbl_Data[[#Headers],[Divorced]],tbl_Data[[#This Row],[Amt_Wines]],"")</f>
        <v/>
      </c>
    </row>
    <row r="701" spans="1:47" x14ac:dyDescent="0.45">
      <c r="A701" t="s">
        <v>1406</v>
      </c>
      <c r="B701" s="3">
        <v>54809</v>
      </c>
      <c r="C701">
        <v>1</v>
      </c>
      <c r="D701">
        <v>1</v>
      </c>
      <c r="E701">
        <f t="shared" si="10"/>
        <v>2</v>
      </c>
      <c r="F701">
        <v>0</v>
      </c>
      <c r="G701" s="3">
        <v>63</v>
      </c>
      <c r="H701" s="3">
        <v>6</v>
      </c>
      <c r="I701" s="3">
        <v>57</v>
      </c>
      <c r="J701" s="3">
        <v>13</v>
      </c>
      <c r="K701" s="3">
        <v>13</v>
      </c>
      <c r="L701" s="3">
        <v>22</v>
      </c>
      <c r="M701">
        <v>4</v>
      </c>
      <c r="N701">
        <v>2</v>
      </c>
      <c r="O701">
        <v>1</v>
      </c>
      <c r="P701">
        <v>5</v>
      </c>
      <c r="Q701">
        <v>4</v>
      </c>
      <c r="R701">
        <v>0</v>
      </c>
      <c r="S701">
        <v>0</v>
      </c>
      <c r="T701">
        <v>0</v>
      </c>
      <c r="U701">
        <v>0</v>
      </c>
      <c r="V701">
        <v>0</v>
      </c>
      <c r="W701">
        <v>0</v>
      </c>
      <c r="X701">
        <v>3</v>
      </c>
      <c r="Y701">
        <v>11</v>
      </c>
      <c r="Z701">
        <v>1</v>
      </c>
      <c r="AA701">
        <v>43</v>
      </c>
      <c r="AB701">
        <v>2450</v>
      </c>
      <c r="AC701">
        <v>0</v>
      </c>
      <c r="AD701">
        <v>1</v>
      </c>
      <c r="AE701">
        <v>0</v>
      </c>
      <c r="AF701">
        <v>0</v>
      </c>
      <c r="AG701">
        <v>0</v>
      </c>
      <c r="AH701">
        <v>0</v>
      </c>
      <c r="AI701">
        <v>0</v>
      </c>
      <c r="AJ701">
        <v>1</v>
      </c>
      <c r="AK701">
        <v>0</v>
      </c>
      <c r="AL701">
        <v>0</v>
      </c>
      <c r="AM701" s="3">
        <f>SUM(tbl_Data[[#This Row],[Amt_Wines]:[Amt_GoldProds]])</f>
        <v>174</v>
      </c>
      <c r="AN701" s="3">
        <v>130</v>
      </c>
      <c r="AO701">
        <v>0</v>
      </c>
      <c r="AP701" t="str" cm="1">
        <f t="array" ref="AP701">_xlfn.IFS(tbl_Data[[#This Row],[marital_Divorced]]=1,"Divorced",tbl_Data[[#This Row],[marital_Married]]=1,"Married",tbl_Data[[#This Row],[marital_Single]]=1,"Single",tbl_Data[[#This Row],[marital_Together]]=1,"Together",tbl_Data[[#This Row],[marital_Widow]]=1,"Widowed")</f>
        <v>Married</v>
      </c>
      <c r="AQ701" s="3" t="str">
        <f>IF(tbl_Data[[#This Row],[Marital Status]]=tbl_Data[[#Headers],[Single]],tbl_Data[[#This Row],[Amt_Wines]],"")</f>
        <v/>
      </c>
      <c r="AR701" s="3" t="str">
        <f>IF(tbl_Data[[#This Row],[Marital Status]]=tbl_Data[[#Headers],[Together]],tbl_Data[[#This Row],[Amt_Wines]],"")</f>
        <v/>
      </c>
      <c r="AS701" s="3">
        <f>IF(tbl_Data[[#This Row],[Marital Status]]=tbl_Data[[#Headers],[Married]],tbl_Data[[#This Row],[Amt_Wines]],"")</f>
        <v>63</v>
      </c>
      <c r="AT701" s="3" t="str">
        <f>IF(tbl_Data[[#This Row],[Marital Status]]=tbl_Data[[#Headers],[Widow]],tbl_Data[[#This Row],[Amt_Wines]],"")</f>
        <v/>
      </c>
      <c r="AU701" s="3" t="str">
        <f>IF(tbl_Data[[#This Row],[Marital Status]]=tbl_Data[[#Headers],[Divorced]],tbl_Data[[#This Row],[Amt_Wines]],"")</f>
        <v/>
      </c>
    </row>
    <row r="702" spans="1:47" x14ac:dyDescent="0.45">
      <c r="A702" t="s">
        <v>1409</v>
      </c>
      <c r="B702" s="3">
        <v>36145</v>
      </c>
      <c r="C702">
        <v>1</v>
      </c>
      <c r="D702">
        <v>0</v>
      </c>
      <c r="E702">
        <f t="shared" si="10"/>
        <v>1</v>
      </c>
      <c r="F702">
        <v>13</v>
      </c>
      <c r="G702" s="3">
        <v>56</v>
      </c>
      <c r="H702" s="3">
        <v>4</v>
      </c>
      <c r="I702" s="3">
        <v>76</v>
      </c>
      <c r="J702" s="3">
        <v>17</v>
      </c>
      <c r="K702" s="3">
        <v>1</v>
      </c>
      <c r="L702" s="3">
        <v>18</v>
      </c>
      <c r="M702">
        <v>4</v>
      </c>
      <c r="N702">
        <v>4</v>
      </c>
      <c r="O702">
        <v>1</v>
      </c>
      <c r="P702">
        <v>3</v>
      </c>
      <c r="Q702">
        <v>9</v>
      </c>
      <c r="R702">
        <v>1</v>
      </c>
      <c r="S702">
        <v>0</v>
      </c>
      <c r="T702">
        <v>0</v>
      </c>
      <c r="U702">
        <v>0</v>
      </c>
      <c r="V702">
        <v>0</v>
      </c>
      <c r="W702">
        <v>0</v>
      </c>
      <c r="X702">
        <v>3</v>
      </c>
      <c r="Y702">
        <v>11</v>
      </c>
      <c r="Z702">
        <v>1</v>
      </c>
      <c r="AA702">
        <v>35</v>
      </c>
      <c r="AB702">
        <v>2537</v>
      </c>
      <c r="AC702">
        <v>0</v>
      </c>
      <c r="AD702">
        <v>1</v>
      </c>
      <c r="AE702">
        <v>0</v>
      </c>
      <c r="AF702">
        <v>0</v>
      </c>
      <c r="AG702">
        <v>0</v>
      </c>
      <c r="AH702">
        <v>1</v>
      </c>
      <c r="AI702">
        <v>0</v>
      </c>
      <c r="AJ702">
        <v>0</v>
      </c>
      <c r="AK702">
        <v>0</v>
      </c>
      <c r="AL702">
        <v>0</v>
      </c>
      <c r="AM702" s="3">
        <f>SUM(tbl_Data[[#This Row],[Amt_Wines]:[Amt_GoldProds]])</f>
        <v>172</v>
      </c>
      <c r="AN702" s="3">
        <v>136</v>
      </c>
      <c r="AO702">
        <v>1</v>
      </c>
      <c r="AP702" t="str" cm="1">
        <f t="array" ref="AP702">_xlfn.IFS(tbl_Data[[#This Row],[marital_Divorced]]=1,"Divorced",tbl_Data[[#This Row],[marital_Married]]=1,"Married",tbl_Data[[#This Row],[marital_Single]]=1,"Single",tbl_Data[[#This Row],[marital_Together]]=1,"Together",tbl_Data[[#This Row],[marital_Widow]]=1,"Widowed")</f>
        <v>Married</v>
      </c>
      <c r="AQ702" s="3" t="str">
        <f>IF(tbl_Data[[#This Row],[Marital Status]]=tbl_Data[[#Headers],[Single]],tbl_Data[[#This Row],[Amt_Wines]],"")</f>
        <v/>
      </c>
      <c r="AR702" s="3" t="str">
        <f>IF(tbl_Data[[#This Row],[Marital Status]]=tbl_Data[[#Headers],[Together]],tbl_Data[[#This Row],[Amt_Wines]],"")</f>
        <v/>
      </c>
      <c r="AS702" s="3">
        <f>IF(tbl_Data[[#This Row],[Marital Status]]=tbl_Data[[#Headers],[Married]],tbl_Data[[#This Row],[Amt_Wines]],"")</f>
        <v>56</v>
      </c>
      <c r="AT702" s="3" t="str">
        <f>IF(tbl_Data[[#This Row],[Marital Status]]=tbl_Data[[#Headers],[Widow]],tbl_Data[[#This Row],[Amt_Wines]],"")</f>
        <v/>
      </c>
      <c r="AU702" s="3" t="str">
        <f>IF(tbl_Data[[#This Row],[Marital Status]]=tbl_Data[[#Headers],[Divorced]],tbl_Data[[#This Row],[Amt_Wines]],"")</f>
        <v/>
      </c>
    </row>
    <row r="703" spans="1:47" x14ac:dyDescent="0.45">
      <c r="A703" t="s">
        <v>1410</v>
      </c>
      <c r="B703" s="3">
        <v>52869</v>
      </c>
      <c r="C703">
        <v>1</v>
      </c>
      <c r="D703">
        <v>1</v>
      </c>
      <c r="E703">
        <f t="shared" si="10"/>
        <v>2</v>
      </c>
      <c r="F703">
        <v>40</v>
      </c>
      <c r="G703" s="3">
        <v>84</v>
      </c>
      <c r="H703" s="3">
        <v>3</v>
      </c>
      <c r="I703" s="3">
        <v>61</v>
      </c>
      <c r="J703" s="3">
        <v>2</v>
      </c>
      <c r="K703" s="3">
        <v>1</v>
      </c>
      <c r="L703" s="3">
        <v>21</v>
      </c>
      <c r="M703">
        <v>3</v>
      </c>
      <c r="N703">
        <v>3</v>
      </c>
      <c r="O703">
        <v>1</v>
      </c>
      <c r="P703">
        <v>4</v>
      </c>
      <c r="Q703">
        <v>7</v>
      </c>
      <c r="R703">
        <v>0</v>
      </c>
      <c r="S703">
        <v>0</v>
      </c>
      <c r="T703">
        <v>0</v>
      </c>
      <c r="U703">
        <v>0</v>
      </c>
      <c r="V703">
        <v>0</v>
      </c>
      <c r="W703">
        <v>0</v>
      </c>
      <c r="X703">
        <v>3</v>
      </c>
      <c r="Y703">
        <v>11</v>
      </c>
      <c r="Z703">
        <v>1</v>
      </c>
      <c r="AA703">
        <v>66</v>
      </c>
      <c r="AB703">
        <v>2781</v>
      </c>
      <c r="AC703">
        <v>0</v>
      </c>
      <c r="AD703">
        <v>1</v>
      </c>
      <c r="AE703">
        <v>0</v>
      </c>
      <c r="AF703">
        <v>0</v>
      </c>
      <c r="AG703">
        <v>0</v>
      </c>
      <c r="AH703">
        <v>0</v>
      </c>
      <c r="AI703">
        <v>0</v>
      </c>
      <c r="AJ703">
        <v>0</v>
      </c>
      <c r="AK703">
        <v>0</v>
      </c>
      <c r="AL703">
        <v>1</v>
      </c>
      <c r="AM703" s="3">
        <f>SUM(tbl_Data[[#This Row],[Amt_Wines]:[Amt_GoldProds]])</f>
        <v>172</v>
      </c>
      <c r="AN703" s="3">
        <v>130</v>
      </c>
      <c r="AO703">
        <v>0</v>
      </c>
      <c r="AP703" t="str" cm="1">
        <f t="array" ref="AP703">_xlfn.IFS(tbl_Data[[#This Row],[marital_Divorced]]=1,"Divorced",tbl_Data[[#This Row],[marital_Married]]=1,"Married",tbl_Data[[#This Row],[marital_Single]]=1,"Single",tbl_Data[[#This Row],[marital_Together]]=1,"Together",tbl_Data[[#This Row],[marital_Widow]]=1,"Widowed")</f>
        <v>Married</v>
      </c>
      <c r="AQ703" s="3" t="str">
        <f>IF(tbl_Data[[#This Row],[Marital Status]]=tbl_Data[[#Headers],[Single]],tbl_Data[[#This Row],[Amt_Wines]],"")</f>
        <v/>
      </c>
      <c r="AR703" s="3" t="str">
        <f>IF(tbl_Data[[#This Row],[Marital Status]]=tbl_Data[[#Headers],[Together]],tbl_Data[[#This Row],[Amt_Wines]],"")</f>
        <v/>
      </c>
      <c r="AS703" s="3">
        <f>IF(tbl_Data[[#This Row],[Marital Status]]=tbl_Data[[#Headers],[Married]],tbl_Data[[#This Row],[Amt_Wines]],"")</f>
        <v>84</v>
      </c>
      <c r="AT703" s="3" t="str">
        <f>IF(tbl_Data[[#This Row],[Marital Status]]=tbl_Data[[#Headers],[Widow]],tbl_Data[[#This Row],[Amt_Wines]],"")</f>
        <v/>
      </c>
      <c r="AU703" s="3" t="str">
        <f>IF(tbl_Data[[#This Row],[Marital Status]]=tbl_Data[[#Headers],[Divorced]],tbl_Data[[#This Row],[Amt_Wines]],"")</f>
        <v/>
      </c>
    </row>
    <row r="704" spans="1:47" x14ac:dyDescent="0.45">
      <c r="A704" t="s">
        <v>1412</v>
      </c>
      <c r="B704" s="3">
        <v>45503</v>
      </c>
      <c r="C704">
        <v>1</v>
      </c>
      <c r="D704">
        <v>0</v>
      </c>
      <c r="E704">
        <f t="shared" si="10"/>
        <v>1</v>
      </c>
      <c r="F704">
        <v>54</v>
      </c>
      <c r="G704" s="3">
        <v>97</v>
      </c>
      <c r="H704" s="3">
        <v>4</v>
      </c>
      <c r="I704" s="3">
        <v>44</v>
      </c>
      <c r="J704" s="3">
        <v>6</v>
      </c>
      <c r="K704" s="3">
        <v>1</v>
      </c>
      <c r="L704" s="3">
        <v>18</v>
      </c>
      <c r="M704">
        <v>1</v>
      </c>
      <c r="N704">
        <v>3</v>
      </c>
      <c r="O704">
        <v>1</v>
      </c>
      <c r="P704">
        <v>4</v>
      </c>
      <c r="Q704">
        <v>5</v>
      </c>
      <c r="R704">
        <v>0</v>
      </c>
      <c r="S704">
        <v>0</v>
      </c>
      <c r="T704">
        <v>0</v>
      </c>
      <c r="U704">
        <v>0</v>
      </c>
      <c r="V704">
        <v>0</v>
      </c>
      <c r="W704">
        <v>0</v>
      </c>
      <c r="X704">
        <v>3</v>
      </c>
      <c r="Y704">
        <v>11</v>
      </c>
      <c r="Z704">
        <v>0</v>
      </c>
      <c r="AA704">
        <v>45</v>
      </c>
      <c r="AB704">
        <v>2436</v>
      </c>
      <c r="AC704">
        <v>0</v>
      </c>
      <c r="AD704">
        <v>1</v>
      </c>
      <c r="AE704">
        <v>0</v>
      </c>
      <c r="AF704">
        <v>0</v>
      </c>
      <c r="AG704">
        <v>0</v>
      </c>
      <c r="AH704">
        <v>0</v>
      </c>
      <c r="AI704">
        <v>0</v>
      </c>
      <c r="AJ704">
        <v>0</v>
      </c>
      <c r="AK704">
        <v>0</v>
      </c>
      <c r="AL704">
        <v>1</v>
      </c>
      <c r="AM704" s="3">
        <f>SUM(tbl_Data[[#This Row],[Amt_Wines]:[Amt_GoldProds]])</f>
        <v>170</v>
      </c>
      <c r="AN704" s="3">
        <v>134</v>
      </c>
      <c r="AO704">
        <v>0</v>
      </c>
      <c r="AP704" t="str" cm="1">
        <f t="array" ref="AP704">_xlfn.IFS(tbl_Data[[#This Row],[marital_Divorced]]=1,"Divorced",tbl_Data[[#This Row],[marital_Married]]=1,"Married",tbl_Data[[#This Row],[marital_Single]]=1,"Single",tbl_Data[[#This Row],[marital_Together]]=1,"Together",tbl_Data[[#This Row],[marital_Widow]]=1,"Widowed")</f>
        <v>Married</v>
      </c>
      <c r="AQ704" s="3" t="str">
        <f>IF(tbl_Data[[#This Row],[Marital Status]]=tbl_Data[[#Headers],[Single]],tbl_Data[[#This Row],[Amt_Wines]],"")</f>
        <v/>
      </c>
      <c r="AR704" s="3" t="str">
        <f>IF(tbl_Data[[#This Row],[Marital Status]]=tbl_Data[[#Headers],[Together]],tbl_Data[[#This Row],[Amt_Wines]],"")</f>
        <v/>
      </c>
      <c r="AS704" s="3">
        <f>IF(tbl_Data[[#This Row],[Marital Status]]=tbl_Data[[#Headers],[Married]],tbl_Data[[#This Row],[Amt_Wines]],"")</f>
        <v>97</v>
      </c>
      <c r="AT704" s="3" t="str">
        <f>IF(tbl_Data[[#This Row],[Marital Status]]=tbl_Data[[#Headers],[Widow]],tbl_Data[[#This Row],[Amt_Wines]],"")</f>
        <v/>
      </c>
      <c r="AU704" s="3" t="str">
        <f>IF(tbl_Data[[#This Row],[Marital Status]]=tbl_Data[[#Headers],[Divorced]],tbl_Data[[#This Row],[Amt_Wines]],"")</f>
        <v/>
      </c>
    </row>
    <row r="705" spans="1:47" x14ac:dyDescent="0.45">
      <c r="A705" t="s">
        <v>1413</v>
      </c>
      <c r="B705" s="3">
        <v>34838</v>
      </c>
      <c r="C705">
        <v>1</v>
      </c>
      <c r="D705">
        <v>1</v>
      </c>
      <c r="E705">
        <f t="shared" si="10"/>
        <v>2</v>
      </c>
      <c r="F705">
        <v>62</v>
      </c>
      <c r="G705" s="3">
        <v>28</v>
      </c>
      <c r="H705" s="3">
        <v>23</v>
      </c>
      <c r="I705" s="3">
        <v>29</v>
      </c>
      <c r="J705" s="3">
        <v>29</v>
      </c>
      <c r="K705" s="3">
        <v>14</v>
      </c>
      <c r="L705" s="3">
        <v>47</v>
      </c>
      <c r="M705">
        <v>3</v>
      </c>
      <c r="N705">
        <v>2</v>
      </c>
      <c r="O705">
        <v>1</v>
      </c>
      <c r="P705">
        <v>4</v>
      </c>
      <c r="Q705">
        <v>6</v>
      </c>
      <c r="R705">
        <v>0</v>
      </c>
      <c r="S705">
        <v>0</v>
      </c>
      <c r="T705">
        <v>0</v>
      </c>
      <c r="U705">
        <v>0</v>
      </c>
      <c r="V705">
        <v>0</v>
      </c>
      <c r="W705">
        <v>0</v>
      </c>
      <c r="X705">
        <v>3</v>
      </c>
      <c r="Y705">
        <v>11</v>
      </c>
      <c r="Z705">
        <v>0</v>
      </c>
      <c r="AA705">
        <v>69</v>
      </c>
      <c r="AB705">
        <v>2685</v>
      </c>
      <c r="AC705">
        <v>0</v>
      </c>
      <c r="AD705">
        <v>1</v>
      </c>
      <c r="AE705">
        <v>0</v>
      </c>
      <c r="AF705">
        <v>0</v>
      </c>
      <c r="AG705">
        <v>0</v>
      </c>
      <c r="AH705">
        <v>0</v>
      </c>
      <c r="AI705">
        <v>0</v>
      </c>
      <c r="AJ705">
        <v>1</v>
      </c>
      <c r="AK705">
        <v>0</v>
      </c>
      <c r="AL705">
        <v>0</v>
      </c>
      <c r="AM705" s="3">
        <f>SUM(tbl_Data[[#This Row],[Amt_Wines]:[Amt_GoldProds]])</f>
        <v>170</v>
      </c>
      <c r="AN705" s="3">
        <v>76</v>
      </c>
      <c r="AO705">
        <v>0</v>
      </c>
      <c r="AP705" t="str" cm="1">
        <f t="array" ref="AP705">_xlfn.IFS(tbl_Data[[#This Row],[marital_Divorced]]=1,"Divorced",tbl_Data[[#This Row],[marital_Married]]=1,"Married",tbl_Data[[#This Row],[marital_Single]]=1,"Single",tbl_Data[[#This Row],[marital_Together]]=1,"Together",tbl_Data[[#This Row],[marital_Widow]]=1,"Widowed")</f>
        <v>Married</v>
      </c>
      <c r="AQ705" s="3" t="str">
        <f>IF(tbl_Data[[#This Row],[Marital Status]]=tbl_Data[[#Headers],[Single]],tbl_Data[[#This Row],[Amt_Wines]],"")</f>
        <v/>
      </c>
      <c r="AR705" s="3" t="str">
        <f>IF(tbl_Data[[#This Row],[Marital Status]]=tbl_Data[[#Headers],[Together]],tbl_Data[[#This Row],[Amt_Wines]],"")</f>
        <v/>
      </c>
      <c r="AS705" s="3">
        <f>IF(tbl_Data[[#This Row],[Marital Status]]=tbl_Data[[#Headers],[Married]],tbl_Data[[#This Row],[Amt_Wines]],"")</f>
        <v>28</v>
      </c>
      <c r="AT705" s="3" t="str">
        <f>IF(tbl_Data[[#This Row],[Marital Status]]=tbl_Data[[#Headers],[Widow]],tbl_Data[[#This Row],[Amt_Wines]],"")</f>
        <v/>
      </c>
      <c r="AU705" s="3" t="str">
        <f>IF(tbl_Data[[#This Row],[Marital Status]]=tbl_Data[[#Headers],[Divorced]],tbl_Data[[#This Row],[Amt_Wines]],"")</f>
        <v/>
      </c>
    </row>
    <row r="706" spans="1:47" x14ac:dyDescent="0.45">
      <c r="A706" t="s">
        <v>1415</v>
      </c>
      <c r="B706" s="3">
        <v>33454</v>
      </c>
      <c r="C706">
        <v>1</v>
      </c>
      <c r="D706">
        <v>0</v>
      </c>
      <c r="E706">
        <f t="shared" ref="E706:E769" si="11">SUM(_xlfn.SINGLE(Kidhome),_xlfn.SINGLE(Teenhome))</f>
        <v>1</v>
      </c>
      <c r="F706">
        <v>32</v>
      </c>
      <c r="G706" s="3">
        <v>76</v>
      </c>
      <c r="H706" s="3">
        <v>10</v>
      </c>
      <c r="I706" s="3">
        <v>56</v>
      </c>
      <c r="J706" s="3">
        <v>3</v>
      </c>
      <c r="K706" s="3">
        <v>1</v>
      </c>
      <c r="L706" s="3">
        <v>23</v>
      </c>
      <c r="M706">
        <v>2</v>
      </c>
      <c r="N706">
        <v>4</v>
      </c>
      <c r="O706">
        <v>0</v>
      </c>
      <c r="P706">
        <v>4</v>
      </c>
      <c r="Q706">
        <v>8</v>
      </c>
      <c r="R706">
        <v>0</v>
      </c>
      <c r="S706">
        <v>0</v>
      </c>
      <c r="T706">
        <v>0</v>
      </c>
      <c r="U706">
        <v>0</v>
      </c>
      <c r="V706">
        <v>0</v>
      </c>
      <c r="W706">
        <v>0</v>
      </c>
      <c r="X706">
        <v>3</v>
      </c>
      <c r="Y706">
        <v>11</v>
      </c>
      <c r="Z706">
        <v>0</v>
      </c>
      <c r="AA706">
        <v>35</v>
      </c>
      <c r="AB706">
        <v>2576</v>
      </c>
      <c r="AC706">
        <v>0</v>
      </c>
      <c r="AD706">
        <v>1</v>
      </c>
      <c r="AE706">
        <v>0</v>
      </c>
      <c r="AF706">
        <v>0</v>
      </c>
      <c r="AG706">
        <v>0</v>
      </c>
      <c r="AH706">
        <v>0</v>
      </c>
      <c r="AI706">
        <v>0</v>
      </c>
      <c r="AJ706">
        <v>0</v>
      </c>
      <c r="AK706">
        <v>0</v>
      </c>
      <c r="AL706">
        <v>1</v>
      </c>
      <c r="AM706" s="3">
        <f>SUM(tbl_Data[[#This Row],[Amt_Wines]:[Amt_GoldProds]])</f>
        <v>169</v>
      </c>
      <c r="AN706" s="3">
        <v>123</v>
      </c>
      <c r="AO706">
        <v>0</v>
      </c>
      <c r="AP706" t="str" cm="1">
        <f t="array" ref="AP706">_xlfn.IFS(tbl_Data[[#This Row],[marital_Divorced]]=1,"Divorced",tbl_Data[[#This Row],[marital_Married]]=1,"Married",tbl_Data[[#This Row],[marital_Single]]=1,"Single",tbl_Data[[#This Row],[marital_Together]]=1,"Together",tbl_Data[[#This Row],[marital_Widow]]=1,"Widowed")</f>
        <v>Married</v>
      </c>
      <c r="AQ706" s="3" t="str">
        <f>IF(tbl_Data[[#This Row],[Marital Status]]=tbl_Data[[#Headers],[Single]],tbl_Data[[#This Row],[Amt_Wines]],"")</f>
        <v/>
      </c>
      <c r="AR706" s="3" t="str">
        <f>IF(tbl_Data[[#This Row],[Marital Status]]=tbl_Data[[#Headers],[Together]],tbl_Data[[#This Row],[Amt_Wines]],"")</f>
        <v/>
      </c>
      <c r="AS706" s="3">
        <f>IF(tbl_Data[[#This Row],[Marital Status]]=tbl_Data[[#Headers],[Married]],tbl_Data[[#This Row],[Amt_Wines]],"")</f>
        <v>76</v>
      </c>
      <c r="AT706" s="3" t="str">
        <f>IF(tbl_Data[[#This Row],[Marital Status]]=tbl_Data[[#Headers],[Widow]],tbl_Data[[#This Row],[Amt_Wines]],"")</f>
        <v/>
      </c>
      <c r="AU706" s="3" t="str">
        <f>IF(tbl_Data[[#This Row],[Marital Status]]=tbl_Data[[#Headers],[Divorced]],tbl_Data[[#This Row],[Amt_Wines]],"")</f>
        <v/>
      </c>
    </row>
    <row r="707" spans="1:47" x14ac:dyDescent="0.45">
      <c r="A707" t="s">
        <v>1423</v>
      </c>
      <c r="B707" s="3">
        <v>34529</v>
      </c>
      <c r="C707">
        <v>1</v>
      </c>
      <c r="D707">
        <v>0</v>
      </c>
      <c r="E707">
        <f t="shared" si="11"/>
        <v>1</v>
      </c>
      <c r="F707">
        <v>94</v>
      </c>
      <c r="G707" s="3">
        <v>68</v>
      </c>
      <c r="H707" s="3">
        <v>6</v>
      </c>
      <c r="I707" s="3">
        <v>38</v>
      </c>
      <c r="J707" s="3">
        <v>3</v>
      </c>
      <c r="K707" s="3">
        <v>6</v>
      </c>
      <c r="L707" s="3">
        <v>41</v>
      </c>
      <c r="M707">
        <v>2</v>
      </c>
      <c r="N707">
        <v>2</v>
      </c>
      <c r="O707">
        <v>2</v>
      </c>
      <c r="P707">
        <v>3</v>
      </c>
      <c r="Q707">
        <v>7</v>
      </c>
      <c r="R707">
        <v>0</v>
      </c>
      <c r="S707">
        <v>0</v>
      </c>
      <c r="T707">
        <v>0</v>
      </c>
      <c r="U707">
        <v>0</v>
      </c>
      <c r="V707">
        <v>0</v>
      </c>
      <c r="W707">
        <v>0</v>
      </c>
      <c r="X707">
        <v>3</v>
      </c>
      <c r="Y707">
        <v>11</v>
      </c>
      <c r="Z707">
        <v>0</v>
      </c>
      <c r="AA707">
        <v>44</v>
      </c>
      <c r="AB707">
        <v>2812</v>
      </c>
      <c r="AC707">
        <v>0</v>
      </c>
      <c r="AD707">
        <v>1</v>
      </c>
      <c r="AE707">
        <v>0</v>
      </c>
      <c r="AF707">
        <v>0</v>
      </c>
      <c r="AG707">
        <v>0</v>
      </c>
      <c r="AH707">
        <v>0</v>
      </c>
      <c r="AI707">
        <v>0</v>
      </c>
      <c r="AJ707">
        <v>0</v>
      </c>
      <c r="AK707">
        <v>1</v>
      </c>
      <c r="AL707">
        <v>0</v>
      </c>
      <c r="AM707" s="3">
        <f>SUM(tbl_Data[[#This Row],[Amt_Wines]:[Amt_GoldProds]])</f>
        <v>162</v>
      </c>
      <c r="AN707" s="3">
        <v>80</v>
      </c>
      <c r="AO707">
        <v>0</v>
      </c>
      <c r="AP707" t="str" cm="1">
        <f t="array" ref="AP707">_xlfn.IFS(tbl_Data[[#This Row],[marital_Divorced]]=1,"Divorced",tbl_Data[[#This Row],[marital_Married]]=1,"Married",tbl_Data[[#This Row],[marital_Single]]=1,"Single",tbl_Data[[#This Row],[marital_Together]]=1,"Together",tbl_Data[[#This Row],[marital_Widow]]=1,"Widowed")</f>
        <v>Married</v>
      </c>
      <c r="AQ707" s="3" t="str">
        <f>IF(tbl_Data[[#This Row],[Marital Status]]=tbl_Data[[#Headers],[Single]],tbl_Data[[#This Row],[Amt_Wines]],"")</f>
        <v/>
      </c>
      <c r="AR707" s="3" t="str">
        <f>IF(tbl_Data[[#This Row],[Marital Status]]=tbl_Data[[#Headers],[Together]],tbl_Data[[#This Row],[Amt_Wines]],"")</f>
        <v/>
      </c>
      <c r="AS707" s="3">
        <f>IF(tbl_Data[[#This Row],[Marital Status]]=tbl_Data[[#Headers],[Married]],tbl_Data[[#This Row],[Amt_Wines]],"")</f>
        <v>68</v>
      </c>
      <c r="AT707" s="3" t="str">
        <f>IF(tbl_Data[[#This Row],[Marital Status]]=tbl_Data[[#Headers],[Widow]],tbl_Data[[#This Row],[Amt_Wines]],"")</f>
        <v/>
      </c>
      <c r="AU707" s="3" t="str">
        <f>IF(tbl_Data[[#This Row],[Marital Status]]=tbl_Data[[#Headers],[Divorced]],tbl_Data[[#This Row],[Amt_Wines]],"")</f>
        <v/>
      </c>
    </row>
    <row r="708" spans="1:47" x14ac:dyDescent="0.45">
      <c r="A708" t="s">
        <v>1424</v>
      </c>
      <c r="B708" s="3">
        <v>22419</v>
      </c>
      <c r="C708">
        <v>0</v>
      </c>
      <c r="D708">
        <v>0</v>
      </c>
      <c r="E708">
        <f t="shared" si="11"/>
        <v>0</v>
      </c>
      <c r="F708">
        <v>74</v>
      </c>
      <c r="G708" s="3">
        <v>30</v>
      </c>
      <c r="H708" s="3">
        <v>3</v>
      </c>
      <c r="I708" s="3">
        <v>47</v>
      </c>
      <c r="J708" s="3">
        <v>19</v>
      </c>
      <c r="K708" s="3">
        <v>21</v>
      </c>
      <c r="L708" s="3">
        <v>42</v>
      </c>
      <c r="M708">
        <v>1</v>
      </c>
      <c r="N708">
        <v>3</v>
      </c>
      <c r="O708">
        <v>2</v>
      </c>
      <c r="P708">
        <v>2</v>
      </c>
      <c r="Q708">
        <v>8</v>
      </c>
      <c r="R708">
        <v>0</v>
      </c>
      <c r="S708">
        <v>0</v>
      </c>
      <c r="T708">
        <v>0</v>
      </c>
      <c r="U708">
        <v>0</v>
      </c>
      <c r="V708">
        <v>0</v>
      </c>
      <c r="W708">
        <v>0</v>
      </c>
      <c r="X708">
        <v>3</v>
      </c>
      <c r="Y708">
        <v>11</v>
      </c>
      <c r="Z708">
        <v>0</v>
      </c>
      <c r="AA708">
        <v>57</v>
      </c>
      <c r="AB708">
        <v>2596</v>
      </c>
      <c r="AC708">
        <v>0</v>
      </c>
      <c r="AD708">
        <v>1</v>
      </c>
      <c r="AE708">
        <v>0</v>
      </c>
      <c r="AF708">
        <v>0</v>
      </c>
      <c r="AG708">
        <v>0</v>
      </c>
      <c r="AH708">
        <v>0</v>
      </c>
      <c r="AI708">
        <v>0</v>
      </c>
      <c r="AJ708">
        <v>1</v>
      </c>
      <c r="AK708">
        <v>0</v>
      </c>
      <c r="AL708">
        <v>0</v>
      </c>
      <c r="AM708" s="3">
        <f>SUM(tbl_Data[[#This Row],[Amt_Wines]:[Amt_GoldProds]])</f>
        <v>162</v>
      </c>
      <c r="AN708" s="3">
        <v>78</v>
      </c>
      <c r="AO708">
        <v>0</v>
      </c>
      <c r="AP708" t="str" cm="1">
        <f t="array" ref="AP708">_xlfn.IFS(tbl_Data[[#This Row],[marital_Divorced]]=1,"Divorced",tbl_Data[[#This Row],[marital_Married]]=1,"Married",tbl_Data[[#This Row],[marital_Single]]=1,"Single",tbl_Data[[#This Row],[marital_Together]]=1,"Together",tbl_Data[[#This Row],[marital_Widow]]=1,"Widowed")</f>
        <v>Married</v>
      </c>
      <c r="AQ708" s="3" t="str">
        <f>IF(tbl_Data[[#This Row],[Marital Status]]=tbl_Data[[#Headers],[Single]],tbl_Data[[#This Row],[Amt_Wines]],"")</f>
        <v/>
      </c>
      <c r="AR708" s="3" t="str">
        <f>IF(tbl_Data[[#This Row],[Marital Status]]=tbl_Data[[#Headers],[Together]],tbl_Data[[#This Row],[Amt_Wines]],"")</f>
        <v/>
      </c>
      <c r="AS708" s="3">
        <f>IF(tbl_Data[[#This Row],[Marital Status]]=tbl_Data[[#Headers],[Married]],tbl_Data[[#This Row],[Amt_Wines]],"")</f>
        <v>30</v>
      </c>
      <c r="AT708" s="3" t="str">
        <f>IF(tbl_Data[[#This Row],[Marital Status]]=tbl_Data[[#Headers],[Widow]],tbl_Data[[#This Row],[Amt_Wines]],"")</f>
        <v/>
      </c>
      <c r="AU708" s="3" t="str">
        <f>IF(tbl_Data[[#This Row],[Marital Status]]=tbl_Data[[#Headers],[Divorced]],tbl_Data[[#This Row],[Amt_Wines]],"")</f>
        <v/>
      </c>
    </row>
    <row r="709" spans="1:47" x14ac:dyDescent="0.45">
      <c r="A709" t="s">
        <v>1429</v>
      </c>
      <c r="B709" s="3">
        <v>53154</v>
      </c>
      <c r="C709">
        <v>0</v>
      </c>
      <c r="D709">
        <v>1</v>
      </c>
      <c r="E709">
        <f t="shared" si="11"/>
        <v>1</v>
      </c>
      <c r="F709">
        <v>50</v>
      </c>
      <c r="G709" s="3">
        <v>129</v>
      </c>
      <c r="H709" s="3">
        <v>0</v>
      </c>
      <c r="I709" s="3">
        <v>21</v>
      </c>
      <c r="J709" s="3">
        <v>0</v>
      </c>
      <c r="K709" s="3">
        <v>1</v>
      </c>
      <c r="L709" s="3">
        <v>7</v>
      </c>
      <c r="M709">
        <v>1</v>
      </c>
      <c r="N709">
        <v>3</v>
      </c>
      <c r="O709">
        <v>1</v>
      </c>
      <c r="P709">
        <v>4</v>
      </c>
      <c r="Q709">
        <v>4</v>
      </c>
      <c r="R709">
        <v>0</v>
      </c>
      <c r="S709">
        <v>0</v>
      </c>
      <c r="T709">
        <v>0</v>
      </c>
      <c r="U709">
        <v>0</v>
      </c>
      <c r="V709">
        <v>0</v>
      </c>
      <c r="W709">
        <v>0</v>
      </c>
      <c r="X709">
        <v>3</v>
      </c>
      <c r="Y709">
        <v>11</v>
      </c>
      <c r="Z709">
        <v>0</v>
      </c>
      <c r="AA709">
        <v>61</v>
      </c>
      <c r="AB709">
        <v>2179</v>
      </c>
      <c r="AC709">
        <v>0</v>
      </c>
      <c r="AD709">
        <v>1</v>
      </c>
      <c r="AE709">
        <v>0</v>
      </c>
      <c r="AF709">
        <v>0</v>
      </c>
      <c r="AG709">
        <v>0</v>
      </c>
      <c r="AH709">
        <v>0</v>
      </c>
      <c r="AI709">
        <v>0</v>
      </c>
      <c r="AJ709">
        <v>1</v>
      </c>
      <c r="AK709">
        <v>0</v>
      </c>
      <c r="AL709">
        <v>0</v>
      </c>
      <c r="AM709" s="3">
        <f>SUM(tbl_Data[[#This Row],[Amt_Wines]:[Amt_GoldProds]])</f>
        <v>158</v>
      </c>
      <c r="AN709" s="3">
        <v>144</v>
      </c>
      <c r="AO709">
        <v>0</v>
      </c>
      <c r="AP709" t="str" cm="1">
        <f t="array" ref="AP709">_xlfn.IFS(tbl_Data[[#This Row],[marital_Divorced]]=1,"Divorced",tbl_Data[[#This Row],[marital_Married]]=1,"Married",tbl_Data[[#This Row],[marital_Single]]=1,"Single",tbl_Data[[#This Row],[marital_Together]]=1,"Together",tbl_Data[[#This Row],[marital_Widow]]=1,"Widowed")</f>
        <v>Married</v>
      </c>
      <c r="AQ709" s="3" t="str">
        <f>IF(tbl_Data[[#This Row],[Marital Status]]=tbl_Data[[#Headers],[Single]],tbl_Data[[#This Row],[Amt_Wines]],"")</f>
        <v/>
      </c>
      <c r="AR709" s="3" t="str">
        <f>IF(tbl_Data[[#This Row],[Marital Status]]=tbl_Data[[#Headers],[Together]],tbl_Data[[#This Row],[Amt_Wines]],"")</f>
        <v/>
      </c>
      <c r="AS709" s="3">
        <f>IF(tbl_Data[[#This Row],[Marital Status]]=tbl_Data[[#Headers],[Married]],tbl_Data[[#This Row],[Amt_Wines]],"")</f>
        <v>129</v>
      </c>
      <c r="AT709" s="3" t="str">
        <f>IF(tbl_Data[[#This Row],[Marital Status]]=tbl_Data[[#Headers],[Widow]],tbl_Data[[#This Row],[Amt_Wines]],"")</f>
        <v/>
      </c>
      <c r="AU709" s="3" t="str">
        <f>IF(tbl_Data[[#This Row],[Marital Status]]=tbl_Data[[#Headers],[Divorced]],tbl_Data[[#This Row],[Amt_Wines]],"")</f>
        <v/>
      </c>
    </row>
    <row r="710" spans="1:47" x14ac:dyDescent="0.45">
      <c r="A710" t="s">
        <v>1431</v>
      </c>
      <c r="B710" s="3">
        <v>56223</v>
      </c>
      <c r="C710">
        <v>0</v>
      </c>
      <c r="D710">
        <v>1</v>
      </c>
      <c r="E710">
        <f t="shared" si="11"/>
        <v>1</v>
      </c>
      <c r="F710">
        <v>72</v>
      </c>
      <c r="G710" s="3">
        <v>77</v>
      </c>
      <c r="H710" s="3">
        <v>28</v>
      </c>
      <c r="I710" s="3">
        <v>31</v>
      </c>
      <c r="J710" s="3">
        <v>16</v>
      </c>
      <c r="K710" s="3">
        <v>0</v>
      </c>
      <c r="L710" s="3">
        <v>4</v>
      </c>
      <c r="M710">
        <v>2</v>
      </c>
      <c r="N710">
        <v>2</v>
      </c>
      <c r="O710">
        <v>1</v>
      </c>
      <c r="P710">
        <v>5</v>
      </c>
      <c r="Q710">
        <v>4</v>
      </c>
      <c r="R710">
        <v>0</v>
      </c>
      <c r="S710">
        <v>0</v>
      </c>
      <c r="T710">
        <v>0</v>
      </c>
      <c r="U710">
        <v>0</v>
      </c>
      <c r="V710">
        <v>0</v>
      </c>
      <c r="W710">
        <v>0</v>
      </c>
      <c r="X710">
        <v>3</v>
      </c>
      <c r="Y710">
        <v>11</v>
      </c>
      <c r="Z710">
        <v>0</v>
      </c>
      <c r="AA710">
        <v>72</v>
      </c>
      <c r="AB710">
        <v>2350</v>
      </c>
      <c r="AC710">
        <v>0</v>
      </c>
      <c r="AD710">
        <v>1</v>
      </c>
      <c r="AE710">
        <v>0</v>
      </c>
      <c r="AF710">
        <v>0</v>
      </c>
      <c r="AG710">
        <v>0</v>
      </c>
      <c r="AH710">
        <v>0</v>
      </c>
      <c r="AI710">
        <v>0</v>
      </c>
      <c r="AJ710">
        <v>0</v>
      </c>
      <c r="AK710">
        <v>0</v>
      </c>
      <c r="AL710">
        <v>1</v>
      </c>
      <c r="AM710" s="3">
        <f>SUM(tbl_Data[[#This Row],[Amt_Wines]:[Amt_GoldProds]])</f>
        <v>156</v>
      </c>
      <c r="AN710" s="3">
        <v>148</v>
      </c>
      <c r="AO710">
        <v>0</v>
      </c>
      <c r="AP710" t="str" cm="1">
        <f t="array" ref="AP710">_xlfn.IFS(tbl_Data[[#This Row],[marital_Divorced]]=1,"Divorced",tbl_Data[[#This Row],[marital_Married]]=1,"Married",tbl_Data[[#This Row],[marital_Single]]=1,"Single",tbl_Data[[#This Row],[marital_Together]]=1,"Together",tbl_Data[[#This Row],[marital_Widow]]=1,"Widowed")</f>
        <v>Married</v>
      </c>
      <c r="AQ710" s="3" t="str">
        <f>IF(tbl_Data[[#This Row],[Marital Status]]=tbl_Data[[#Headers],[Single]],tbl_Data[[#This Row],[Amt_Wines]],"")</f>
        <v/>
      </c>
      <c r="AR710" s="3" t="str">
        <f>IF(tbl_Data[[#This Row],[Marital Status]]=tbl_Data[[#Headers],[Together]],tbl_Data[[#This Row],[Amt_Wines]],"")</f>
        <v/>
      </c>
      <c r="AS710" s="3">
        <f>IF(tbl_Data[[#This Row],[Marital Status]]=tbl_Data[[#Headers],[Married]],tbl_Data[[#This Row],[Amt_Wines]],"")</f>
        <v>77</v>
      </c>
      <c r="AT710" s="3" t="str">
        <f>IF(tbl_Data[[#This Row],[Marital Status]]=tbl_Data[[#Headers],[Widow]],tbl_Data[[#This Row],[Amt_Wines]],"")</f>
        <v/>
      </c>
      <c r="AU710" s="3" t="str">
        <f>IF(tbl_Data[[#This Row],[Marital Status]]=tbl_Data[[#Headers],[Divorced]],tbl_Data[[#This Row],[Amt_Wines]],"")</f>
        <v/>
      </c>
    </row>
    <row r="711" spans="1:47" x14ac:dyDescent="0.45">
      <c r="A711" t="s">
        <v>1432</v>
      </c>
      <c r="B711" s="3">
        <v>39922</v>
      </c>
      <c r="C711">
        <v>1</v>
      </c>
      <c r="D711">
        <v>0</v>
      </c>
      <c r="E711">
        <f t="shared" si="11"/>
        <v>1</v>
      </c>
      <c r="F711">
        <v>30</v>
      </c>
      <c r="G711" s="3">
        <v>29</v>
      </c>
      <c r="H711" s="3">
        <v>12</v>
      </c>
      <c r="I711" s="3">
        <v>59</v>
      </c>
      <c r="J711" s="3">
        <v>19</v>
      </c>
      <c r="K711" s="3">
        <v>1</v>
      </c>
      <c r="L711" s="3">
        <v>36</v>
      </c>
      <c r="M711">
        <v>2</v>
      </c>
      <c r="N711">
        <v>3</v>
      </c>
      <c r="O711">
        <v>0</v>
      </c>
      <c r="P711">
        <v>4</v>
      </c>
      <c r="Q711">
        <v>8</v>
      </c>
      <c r="R711">
        <v>0</v>
      </c>
      <c r="S711">
        <v>0</v>
      </c>
      <c r="T711">
        <v>0</v>
      </c>
      <c r="U711">
        <v>0</v>
      </c>
      <c r="V711">
        <v>0</v>
      </c>
      <c r="W711">
        <v>0</v>
      </c>
      <c r="X711">
        <v>3</v>
      </c>
      <c r="Y711">
        <v>11</v>
      </c>
      <c r="Z711">
        <v>0</v>
      </c>
      <c r="AA711">
        <v>37</v>
      </c>
      <c r="AB711">
        <v>2659</v>
      </c>
      <c r="AC711">
        <v>0</v>
      </c>
      <c r="AD711">
        <v>1</v>
      </c>
      <c r="AE711">
        <v>0</v>
      </c>
      <c r="AF711">
        <v>0</v>
      </c>
      <c r="AG711">
        <v>0</v>
      </c>
      <c r="AH711">
        <v>0</v>
      </c>
      <c r="AI711">
        <v>0</v>
      </c>
      <c r="AJ711">
        <v>1</v>
      </c>
      <c r="AK711">
        <v>0</v>
      </c>
      <c r="AL711">
        <v>0</v>
      </c>
      <c r="AM711" s="3">
        <f>SUM(tbl_Data[[#This Row],[Amt_Wines]:[Amt_GoldProds]])</f>
        <v>156</v>
      </c>
      <c r="AN711" s="3">
        <v>84</v>
      </c>
      <c r="AO711">
        <v>0</v>
      </c>
      <c r="AP711" t="str" cm="1">
        <f t="array" ref="AP711">_xlfn.IFS(tbl_Data[[#This Row],[marital_Divorced]]=1,"Divorced",tbl_Data[[#This Row],[marital_Married]]=1,"Married",tbl_Data[[#This Row],[marital_Single]]=1,"Single",tbl_Data[[#This Row],[marital_Together]]=1,"Together",tbl_Data[[#This Row],[marital_Widow]]=1,"Widowed")</f>
        <v>Married</v>
      </c>
      <c r="AQ711" s="3" t="str">
        <f>IF(tbl_Data[[#This Row],[Marital Status]]=tbl_Data[[#Headers],[Single]],tbl_Data[[#This Row],[Amt_Wines]],"")</f>
        <v/>
      </c>
      <c r="AR711" s="3" t="str">
        <f>IF(tbl_Data[[#This Row],[Marital Status]]=tbl_Data[[#Headers],[Together]],tbl_Data[[#This Row],[Amt_Wines]],"")</f>
        <v/>
      </c>
      <c r="AS711" s="3">
        <f>IF(tbl_Data[[#This Row],[Marital Status]]=tbl_Data[[#Headers],[Married]],tbl_Data[[#This Row],[Amt_Wines]],"")</f>
        <v>29</v>
      </c>
      <c r="AT711" s="3" t="str">
        <f>IF(tbl_Data[[#This Row],[Marital Status]]=tbl_Data[[#Headers],[Widow]],tbl_Data[[#This Row],[Amt_Wines]],"")</f>
        <v/>
      </c>
      <c r="AU711" s="3" t="str">
        <f>IF(tbl_Data[[#This Row],[Marital Status]]=tbl_Data[[#Headers],[Divorced]],tbl_Data[[#This Row],[Amt_Wines]],"")</f>
        <v/>
      </c>
    </row>
    <row r="712" spans="1:47" x14ac:dyDescent="0.45">
      <c r="A712" t="s">
        <v>1434</v>
      </c>
      <c r="B712" s="3">
        <v>38175</v>
      </c>
      <c r="C712">
        <v>1</v>
      </c>
      <c r="D712">
        <v>0</v>
      </c>
      <c r="E712">
        <f t="shared" si="11"/>
        <v>1</v>
      </c>
      <c r="F712">
        <v>6</v>
      </c>
      <c r="G712" s="3">
        <v>70</v>
      </c>
      <c r="H712" s="3">
        <v>6</v>
      </c>
      <c r="I712" s="3">
        <v>69</v>
      </c>
      <c r="J712" s="3">
        <v>2</v>
      </c>
      <c r="K712" s="3">
        <v>3</v>
      </c>
      <c r="L712" s="3">
        <v>3</v>
      </c>
      <c r="M712">
        <v>3</v>
      </c>
      <c r="N712">
        <v>3</v>
      </c>
      <c r="O712">
        <v>1</v>
      </c>
      <c r="P712">
        <v>4</v>
      </c>
      <c r="Q712">
        <v>7</v>
      </c>
      <c r="R712">
        <v>0</v>
      </c>
      <c r="S712">
        <v>0</v>
      </c>
      <c r="T712">
        <v>0</v>
      </c>
      <c r="U712">
        <v>0</v>
      </c>
      <c r="V712">
        <v>0</v>
      </c>
      <c r="W712">
        <v>0</v>
      </c>
      <c r="X712">
        <v>3</v>
      </c>
      <c r="Y712">
        <v>11</v>
      </c>
      <c r="Z712">
        <v>0</v>
      </c>
      <c r="AA712">
        <v>36</v>
      </c>
      <c r="AB712">
        <v>2438</v>
      </c>
      <c r="AC712">
        <v>0</v>
      </c>
      <c r="AD712">
        <v>1</v>
      </c>
      <c r="AE712">
        <v>0</v>
      </c>
      <c r="AF712">
        <v>0</v>
      </c>
      <c r="AG712">
        <v>0</v>
      </c>
      <c r="AH712">
        <v>0</v>
      </c>
      <c r="AI712">
        <v>0</v>
      </c>
      <c r="AJ712">
        <v>0</v>
      </c>
      <c r="AK712">
        <v>0</v>
      </c>
      <c r="AL712">
        <v>1</v>
      </c>
      <c r="AM712" s="3">
        <f>SUM(tbl_Data[[#This Row],[Amt_Wines]:[Amt_GoldProds]])</f>
        <v>153</v>
      </c>
      <c r="AN712" s="3">
        <v>147</v>
      </c>
      <c r="AO712">
        <v>0</v>
      </c>
      <c r="AP712" t="str" cm="1">
        <f t="array" ref="AP712">_xlfn.IFS(tbl_Data[[#This Row],[marital_Divorced]]=1,"Divorced",tbl_Data[[#This Row],[marital_Married]]=1,"Married",tbl_Data[[#This Row],[marital_Single]]=1,"Single",tbl_Data[[#This Row],[marital_Together]]=1,"Together",tbl_Data[[#This Row],[marital_Widow]]=1,"Widowed")</f>
        <v>Married</v>
      </c>
      <c r="AQ712" s="3" t="str">
        <f>IF(tbl_Data[[#This Row],[Marital Status]]=tbl_Data[[#Headers],[Single]],tbl_Data[[#This Row],[Amt_Wines]],"")</f>
        <v/>
      </c>
      <c r="AR712" s="3" t="str">
        <f>IF(tbl_Data[[#This Row],[Marital Status]]=tbl_Data[[#Headers],[Together]],tbl_Data[[#This Row],[Amt_Wines]],"")</f>
        <v/>
      </c>
      <c r="AS712" s="3">
        <f>IF(tbl_Data[[#This Row],[Marital Status]]=tbl_Data[[#Headers],[Married]],tbl_Data[[#This Row],[Amt_Wines]],"")</f>
        <v>70</v>
      </c>
      <c r="AT712" s="3" t="str">
        <f>IF(tbl_Data[[#This Row],[Marital Status]]=tbl_Data[[#Headers],[Widow]],tbl_Data[[#This Row],[Amt_Wines]],"")</f>
        <v/>
      </c>
      <c r="AU712" s="3" t="str">
        <f>IF(tbl_Data[[#This Row],[Marital Status]]=tbl_Data[[#Headers],[Divorced]],tbl_Data[[#This Row],[Amt_Wines]],"")</f>
        <v/>
      </c>
    </row>
    <row r="713" spans="1:47" x14ac:dyDescent="0.45">
      <c r="A713" t="s">
        <v>1438</v>
      </c>
      <c r="B713" s="3">
        <v>36138</v>
      </c>
      <c r="C713">
        <v>1</v>
      </c>
      <c r="D713">
        <v>1</v>
      </c>
      <c r="E713">
        <f t="shared" si="11"/>
        <v>2</v>
      </c>
      <c r="F713">
        <v>48</v>
      </c>
      <c r="G713" s="3">
        <v>130</v>
      </c>
      <c r="H713" s="3">
        <v>0</v>
      </c>
      <c r="I713" s="3">
        <v>16</v>
      </c>
      <c r="J713" s="3">
        <v>0</v>
      </c>
      <c r="K713" s="3">
        <v>0</v>
      </c>
      <c r="L713" s="3">
        <v>5</v>
      </c>
      <c r="M713">
        <v>5</v>
      </c>
      <c r="N713">
        <v>3</v>
      </c>
      <c r="O713">
        <v>1</v>
      </c>
      <c r="P713">
        <v>4</v>
      </c>
      <c r="Q713">
        <v>7</v>
      </c>
      <c r="R713">
        <v>0</v>
      </c>
      <c r="S713">
        <v>1</v>
      </c>
      <c r="T713">
        <v>0</v>
      </c>
      <c r="U713">
        <v>0</v>
      </c>
      <c r="V713">
        <v>0</v>
      </c>
      <c r="W713">
        <v>0</v>
      </c>
      <c r="X713">
        <v>3</v>
      </c>
      <c r="Y713">
        <v>11</v>
      </c>
      <c r="Z713">
        <v>0</v>
      </c>
      <c r="AA713">
        <v>50</v>
      </c>
      <c r="AB713">
        <v>2507</v>
      </c>
      <c r="AC713">
        <v>0</v>
      </c>
      <c r="AD713">
        <v>1</v>
      </c>
      <c r="AE713">
        <v>0</v>
      </c>
      <c r="AF713">
        <v>0</v>
      </c>
      <c r="AG713">
        <v>0</v>
      </c>
      <c r="AH713">
        <v>0</v>
      </c>
      <c r="AI713">
        <v>0</v>
      </c>
      <c r="AJ713">
        <v>0</v>
      </c>
      <c r="AK713">
        <v>1</v>
      </c>
      <c r="AL713">
        <v>0</v>
      </c>
      <c r="AM713" s="3">
        <f>SUM(tbl_Data[[#This Row],[Amt_Wines]:[Amt_GoldProds]])</f>
        <v>151</v>
      </c>
      <c r="AN713" s="3">
        <v>141</v>
      </c>
      <c r="AO713">
        <v>1</v>
      </c>
      <c r="AP713" t="str" cm="1">
        <f t="array" ref="AP713">_xlfn.IFS(tbl_Data[[#This Row],[marital_Divorced]]=1,"Divorced",tbl_Data[[#This Row],[marital_Married]]=1,"Married",tbl_Data[[#This Row],[marital_Single]]=1,"Single",tbl_Data[[#This Row],[marital_Together]]=1,"Together",tbl_Data[[#This Row],[marital_Widow]]=1,"Widowed")</f>
        <v>Married</v>
      </c>
      <c r="AQ713" s="3" t="str">
        <f>IF(tbl_Data[[#This Row],[Marital Status]]=tbl_Data[[#Headers],[Single]],tbl_Data[[#This Row],[Amt_Wines]],"")</f>
        <v/>
      </c>
      <c r="AR713" s="3" t="str">
        <f>IF(tbl_Data[[#This Row],[Marital Status]]=tbl_Data[[#Headers],[Together]],tbl_Data[[#This Row],[Amt_Wines]],"")</f>
        <v/>
      </c>
      <c r="AS713" s="3">
        <f>IF(tbl_Data[[#This Row],[Marital Status]]=tbl_Data[[#Headers],[Married]],tbl_Data[[#This Row],[Amt_Wines]],"")</f>
        <v>130</v>
      </c>
      <c r="AT713" s="3" t="str">
        <f>IF(tbl_Data[[#This Row],[Marital Status]]=tbl_Data[[#Headers],[Widow]],tbl_Data[[#This Row],[Amt_Wines]],"")</f>
        <v/>
      </c>
      <c r="AU713" s="3" t="str">
        <f>IF(tbl_Data[[#This Row],[Marital Status]]=tbl_Data[[#Headers],[Divorced]],tbl_Data[[#This Row],[Amt_Wines]],"")</f>
        <v/>
      </c>
    </row>
    <row r="714" spans="1:47" x14ac:dyDescent="0.45">
      <c r="A714" t="s">
        <v>1439</v>
      </c>
      <c r="B714" s="3">
        <v>40233</v>
      </c>
      <c r="C714">
        <v>0</v>
      </c>
      <c r="D714">
        <v>1</v>
      </c>
      <c r="E714">
        <f t="shared" si="11"/>
        <v>1</v>
      </c>
      <c r="F714">
        <v>84</v>
      </c>
      <c r="G714" s="3">
        <v>80</v>
      </c>
      <c r="H714" s="3">
        <v>4</v>
      </c>
      <c r="I714" s="3">
        <v>46</v>
      </c>
      <c r="J714" s="3">
        <v>0</v>
      </c>
      <c r="K714" s="3">
        <v>17</v>
      </c>
      <c r="L714" s="3">
        <v>2</v>
      </c>
      <c r="M714">
        <v>5</v>
      </c>
      <c r="N714">
        <v>2</v>
      </c>
      <c r="O714">
        <v>1</v>
      </c>
      <c r="P714">
        <v>5</v>
      </c>
      <c r="Q714">
        <v>6</v>
      </c>
      <c r="R714">
        <v>0</v>
      </c>
      <c r="S714">
        <v>0</v>
      </c>
      <c r="T714">
        <v>0</v>
      </c>
      <c r="U714">
        <v>0</v>
      </c>
      <c r="V714">
        <v>0</v>
      </c>
      <c r="W714">
        <v>0</v>
      </c>
      <c r="X714">
        <v>3</v>
      </c>
      <c r="Y714">
        <v>11</v>
      </c>
      <c r="Z714">
        <v>0</v>
      </c>
      <c r="AA714">
        <v>45</v>
      </c>
      <c r="AB714">
        <v>2417</v>
      </c>
      <c r="AC714">
        <v>0</v>
      </c>
      <c r="AD714">
        <v>1</v>
      </c>
      <c r="AE714">
        <v>0</v>
      </c>
      <c r="AF714">
        <v>0</v>
      </c>
      <c r="AG714">
        <v>0</v>
      </c>
      <c r="AH714">
        <v>0</v>
      </c>
      <c r="AI714">
        <v>0</v>
      </c>
      <c r="AJ714">
        <v>0</v>
      </c>
      <c r="AK714">
        <v>0</v>
      </c>
      <c r="AL714">
        <v>1</v>
      </c>
      <c r="AM714" s="3">
        <f>SUM(tbl_Data[[#This Row],[Amt_Wines]:[Amt_GoldProds]])</f>
        <v>149</v>
      </c>
      <c r="AN714" s="3">
        <v>145</v>
      </c>
      <c r="AO714">
        <v>0</v>
      </c>
      <c r="AP714" t="str" cm="1">
        <f t="array" ref="AP714">_xlfn.IFS(tbl_Data[[#This Row],[marital_Divorced]]=1,"Divorced",tbl_Data[[#This Row],[marital_Married]]=1,"Married",tbl_Data[[#This Row],[marital_Single]]=1,"Single",tbl_Data[[#This Row],[marital_Together]]=1,"Together",tbl_Data[[#This Row],[marital_Widow]]=1,"Widowed")</f>
        <v>Married</v>
      </c>
      <c r="AQ714" s="3" t="str">
        <f>IF(tbl_Data[[#This Row],[Marital Status]]=tbl_Data[[#Headers],[Single]],tbl_Data[[#This Row],[Amt_Wines]],"")</f>
        <v/>
      </c>
      <c r="AR714" s="3" t="str">
        <f>IF(tbl_Data[[#This Row],[Marital Status]]=tbl_Data[[#Headers],[Together]],tbl_Data[[#This Row],[Amt_Wines]],"")</f>
        <v/>
      </c>
      <c r="AS714" s="3">
        <f>IF(tbl_Data[[#This Row],[Marital Status]]=tbl_Data[[#Headers],[Married]],tbl_Data[[#This Row],[Amt_Wines]],"")</f>
        <v>80</v>
      </c>
      <c r="AT714" s="3" t="str">
        <f>IF(tbl_Data[[#This Row],[Marital Status]]=tbl_Data[[#Headers],[Widow]],tbl_Data[[#This Row],[Amt_Wines]],"")</f>
        <v/>
      </c>
      <c r="AU714" s="3" t="str">
        <f>IF(tbl_Data[[#This Row],[Marital Status]]=tbl_Data[[#Headers],[Divorced]],tbl_Data[[#This Row],[Amt_Wines]],"")</f>
        <v/>
      </c>
    </row>
    <row r="715" spans="1:47" x14ac:dyDescent="0.45">
      <c r="A715" t="s">
        <v>1441</v>
      </c>
      <c r="B715" s="3">
        <v>50447</v>
      </c>
      <c r="C715">
        <v>2</v>
      </c>
      <c r="D715">
        <v>0</v>
      </c>
      <c r="E715">
        <f t="shared" si="11"/>
        <v>2</v>
      </c>
      <c r="F715">
        <v>4</v>
      </c>
      <c r="G715" s="3">
        <v>85</v>
      </c>
      <c r="H715" s="3">
        <v>7</v>
      </c>
      <c r="I715" s="3">
        <v>24</v>
      </c>
      <c r="J715" s="3">
        <v>2</v>
      </c>
      <c r="K715" s="3">
        <v>3</v>
      </c>
      <c r="L715" s="3">
        <v>27</v>
      </c>
      <c r="M715">
        <v>1</v>
      </c>
      <c r="N715">
        <v>3</v>
      </c>
      <c r="O715">
        <v>1</v>
      </c>
      <c r="P715">
        <v>3</v>
      </c>
      <c r="Q715">
        <v>6</v>
      </c>
      <c r="R715">
        <v>0</v>
      </c>
      <c r="S715">
        <v>0</v>
      </c>
      <c r="T715">
        <v>0</v>
      </c>
      <c r="U715">
        <v>0</v>
      </c>
      <c r="V715">
        <v>0</v>
      </c>
      <c r="W715">
        <v>0</v>
      </c>
      <c r="X715">
        <v>3</v>
      </c>
      <c r="Y715">
        <v>11</v>
      </c>
      <c r="Z715">
        <v>0</v>
      </c>
      <c r="AA715">
        <v>50</v>
      </c>
      <c r="AB715">
        <v>2228</v>
      </c>
      <c r="AC715">
        <v>0</v>
      </c>
      <c r="AD715">
        <v>1</v>
      </c>
      <c r="AE715">
        <v>0</v>
      </c>
      <c r="AF715">
        <v>0</v>
      </c>
      <c r="AG715">
        <v>0</v>
      </c>
      <c r="AH715">
        <v>0</v>
      </c>
      <c r="AI715">
        <v>0</v>
      </c>
      <c r="AJ715">
        <v>1</v>
      </c>
      <c r="AK715">
        <v>0</v>
      </c>
      <c r="AL715">
        <v>0</v>
      </c>
      <c r="AM715" s="3">
        <f>SUM(tbl_Data[[#This Row],[Amt_Wines]:[Amt_GoldProds]])</f>
        <v>148</v>
      </c>
      <c r="AN715" s="3">
        <v>94</v>
      </c>
      <c r="AO715">
        <v>0</v>
      </c>
      <c r="AP715" t="str" cm="1">
        <f t="array" ref="AP715">_xlfn.IFS(tbl_Data[[#This Row],[marital_Divorced]]=1,"Divorced",tbl_Data[[#This Row],[marital_Married]]=1,"Married",tbl_Data[[#This Row],[marital_Single]]=1,"Single",tbl_Data[[#This Row],[marital_Together]]=1,"Together",tbl_Data[[#This Row],[marital_Widow]]=1,"Widowed")</f>
        <v>Married</v>
      </c>
      <c r="AQ715" s="3" t="str">
        <f>IF(tbl_Data[[#This Row],[Marital Status]]=tbl_Data[[#Headers],[Single]],tbl_Data[[#This Row],[Amt_Wines]],"")</f>
        <v/>
      </c>
      <c r="AR715" s="3" t="str">
        <f>IF(tbl_Data[[#This Row],[Marital Status]]=tbl_Data[[#Headers],[Together]],tbl_Data[[#This Row],[Amt_Wines]],"")</f>
        <v/>
      </c>
      <c r="AS715" s="3">
        <f>IF(tbl_Data[[#This Row],[Marital Status]]=tbl_Data[[#Headers],[Married]],tbl_Data[[#This Row],[Amt_Wines]],"")</f>
        <v>85</v>
      </c>
      <c r="AT715" s="3" t="str">
        <f>IF(tbl_Data[[#This Row],[Marital Status]]=tbl_Data[[#Headers],[Widow]],tbl_Data[[#This Row],[Amt_Wines]],"")</f>
        <v/>
      </c>
      <c r="AU715" s="3" t="str">
        <f>IF(tbl_Data[[#This Row],[Marital Status]]=tbl_Data[[#Headers],[Divorced]],tbl_Data[[#This Row],[Amt_Wines]],"")</f>
        <v/>
      </c>
    </row>
    <row r="716" spans="1:47" x14ac:dyDescent="0.45">
      <c r="A716" t="s">
        <v>1443</v>
      </c>
      <c r="B716" s="3">
        <v>23477</v>
      </c>
      <c r="C716">
        <v>1</v>
      </c>
      <c r="D716">
        <v>0</v>
      </c>
      <c r="E716">
        <f t="shared" si="11"/>
        <v>1</v>
      </c>
      <c r="F716">
        <v>39</v>
      </c>
      <c r="G716" s="3">
        <v>38</v>
      </c>
      <c r="H716" s="3">
        <v>15</v>
      </c>
      <c r="I716" s="3">
        <v>54</v>
      </c>
      <c r="J716" s="3">
        <v>3</v>
      </c>
      <c r="K716" s="3">
        <v>8</v>
      </c>
      <c r="L716" s="3">
        <v>29</v>
      </c>
      <c r="M716">
        <v>3</v>
      </c>
      <c r="N716">
        <v>3</v>
      </c>
      <c r="O716">
        <v>0</v>
      </c>
      <c r="P716">
        <v>4</v>
      </c>
      <c r="Q716">
        <v>8</v>
      </c>
      <c r="R716">
        <v>0</v>
      </c>
      <c r="S716">
        <v>0</v>
      </c>
      <c r="T716">
        <v>0</v>
      </c>
      <c r="U716">
        <v>0</v>
      </c>
      <c r="V716">
        <v>0</v>
      </c>
      <c r="W716">
        <v>0</v>
      </c>
      <c r="X716">
        <v>3</v>
      </c>
      <c r="Y716">
        <v>11</v>
      </c>
      <c r="Z716">
        <v>0</v>
      </c>
      <c r="AA716">
        <v>34</v>
      </c>
      <c r="AB716">
        <v>2410</v>
      </c>
      <c r="AC716">
        <v>0</v>
      </c>
      <c r="AD716">
        <v>1</v>
      </c>
      <c r="AE716">
        <v>0</v>
      </c>
      <c r="AF716">
        <v>0</v>
      </c>
      <c r="AG716">
        <v>0</v>
      </c>
      <c r="AH716">
        <v>0</v>
      </c>
      <c r="AI716">
        <v>0</v>
      </c>
      <c r="AJ716">
        <v>1</v>
      </c>
      <c r="AK716">
        <v>0</v>
      </c>
      <c r="AL716">
        <v>0</v>
      </c>
      <c r="AM716" s="3">
        <f>SUM(tbl_Data[[#This Row],[Amt_Wines]:[Amt_GoldProds]])</f>
        <v>147</v>
      </c>
      <c r="AN716" s="3">
        <v>89</v>
      </c>
      <c r="AO716">
        <v>0</v>
      </c>
      <c r="AP716" t="str" cm="1">
        <f t="array" ref="AP716">_xlfn.IFS(tbl_Data[[#This Row],[marital_Divorced]]=1,"Divorced",tbl_Data[[#This Row],[marital_Married]]=1,"Married",tbl_Data[[#This Row],[marital_Single]]=1,"Single",tbl_Data[[#This Row],[marital_Together]]=1,"Together",tbl_Data[[#This Row],[marital_Widow]]=1,"Widowed")</f>
        <v>Married</v>
      </c>
      <c r="AQ716" s="3" t="str">
        <f>IF(tbl_Data[[#This Row],[Marital Status]]=tbl_Data[[#Headers],[Single]],tbl_Data[[#This Row],[Amt_Wines]],"")</f>
        <v/>
      </c>
      <c r="AR716" s="3" t="str">
        <f>IF(tbl_Data[[#This Row],[Marital Status]]=tbl_Data[[#Headers],[Together]],tbl_Data[[#This Row],[Amt_Wines]],"")</f>
        <v/>
      </c>
      <c r="AS716" s="3">
        <f>IF(tbl_Data[[#This Row],[Marital Status]]=tbl_Data[[#Headers],[Married]],tbl_Data[[#This Row],[Amt_Wines]],"")</f>
        <v>38</v>
      </c>
      <c r="AT716" s="3" t="str">
        <f>IF(tbl_Data[[#This Row],[Marital Status]]=tbl_Data[[#Headers],[Widow]],tbl_Data[[#This Row],[Amt_Wines]],"")</f>
        <v/>
      </c>
      <c r="AU716" s="3" t="str">
        <f>IF(tbl_Data[[#This Row],[Marital Status]]=tbl_Data[[#Headers],[Divorced]],tbl_Data[[#This Row],[Amt_Wines]],"")</f>
        <v/>
      </c>
    </row>
    <row r="717" spans="1:47" x14ac:dyDescent="0.45">
      <c r="A717" t="s">
        <v>1444</v>
      </c>
      <c r="B717" s="3">
        <v>36947</v>
      </c>
      <c r="C717">
        <v>1</v>
      </c>
      <c r="D717">
        <v>1</v>
      </c>
      <c r="E717">
        <f t="shared" si="11"/>
        <v>2</v>
      </c>
      <c r="F717">
        <v>49</v>
      </c>
      <c r="G717" s="3">
        <v>88</v>
      </c>
      <c r="H717" s="3">
        <v>3</v>
      </c>
      <c r="I717" s="3">
        <v>21</v>
      </c>
      <c r="J717" s="3">
        <v>4</v>
      </c>
      <c r="K717" s="3">
        <v>1</v>
      </c>
      <c r="L717" s="3">
        <v>29</v>
      </c>
      <c r="M717">
        <v>4</v>
      </c>
      <c r="N717">
        <v>3</v>
      </c>
      <c r="O717">
        <v>0</v>
      </c>
      <c r="P717">
        <v>4</v>
      </c>
      <c r="Q717">
        <v>9</v>
      </c>
      <c r="R717">
        <v>0</v>
      </c>
      <c r="S717">
        <v>0</v>
      </c>
      <c r="T717">
        <v>0</v>
      </c>
      <c r="U717">
        <v>0</v>
      </c>
      <c r="V717">
        <v>0</v>
      </c>
      <c r="W717">
        <v>0</v>
      </c>
      <c r="X717">
        <v>3</v>
      </c>
      <c r="Y717">
        <v>11</v>
      </c>
      <c r="Z717">
        <v>0</v>
      </c>
      <c r="AA717">
        <v>53</v>
      </c>
      <c r="AB717">
        <v>2850</v>
      </c>
      <c r="AC717">
        <v>0</v>
      </c>
      <c r="AD717">
        <v>1</v>
      </c>
      <c r="AE717">
        <v>0</v>
      </c>
      <c r="AF717">
        <v>0</v>
      </c>
      <c r="AG717">
        <v>0</v>
      </c>
      <c r="AH717">
        <v>0</v>
      </c>
      <c r="AI717">
        <v>0</v>
      </c>
      <c r="AJ717">
        <v>0</v>
      </c>
      <c r="AK717">
        <v>0</v>
      </c>
      <c r="AL717">
        <v>1</v>
      </c>
      <c r="AM717" s="3">
        <f>SUM(tbl_Data[[#This Row],[Amt_Wines]:[Amt_GoldProds]])</f>
        <v>146</v>
      </c>
      <c r="AN717" s="3">
        <v>88</v>
      </c>
      <c r="AO717">
        <v>0</v>
      </c>
      <c r="AP717" t="str" cm="1">
        <f t="array" ref="AP717">_xlfn.IFS(tbl_Data[[#This Row],[marital_Divorced]]=1,"Divorced",tbl_Data[[#This Row],[marital_Married]]=1,"Married",tbl_Data[[#This Row],[marital_Single]]=1,"Single",tbl_Data[[#This Row],[marital_Together]]=1,"Together",tbl_Data[[#This Row],[marital_Widow]]=1,"Widowed")</f>
        <v>Married</v>
      </c>
      <c r="AQ717" s="3" t="str">
        <f>IF(tbl_Data[[#This Row],[Marital Status]]=tbl_Data[[#Headers],[Single]],tbl_Data[[#This Row],[Amt_Wines]],"")</f>
        <v/>
      </c>
      <c r="AR717" s="3" t="str">
        <f>IF(tbl_Data[[#This Row],[Marital Status]]=tbl_Data[[#Headers],[Together]],tbl_Data[[#This Row],[Amt_Wines]],"")</f>
        <v/>
      </c>
      <c r="AS717" s="3">
        <f>IF(tbl_Data[[#This Row],[Marital Status]]=tbl_Data[[#Headers],[Married]],tbl_Data[[#This Row],[Amt_Wines]],"")</f>
        <v>88</v>
      </c>
      <c r="AT717" s="3" t="str">
        <f>IF(tbl_Data[[#This Row],[Marital Status]]=tbl_Data[[#Headers],[Widow]],tbl_Data[[#This Row],[Amt_Wines]],"")</f>
        <v/>
      </c>
      <c r="AU717" s="3" t="str">
        <f>IF(tbl_Data[[#This Row],[Marital Status]]=tbl_Data[[#Headers],[Divorced]],tbl_Data[[#This Row],[Amt_Wines]],"")</f>
        <v/>
      </c>
    </row>
    <row r="718" spans="1:47" x14ac:dyDescent="0.45">
      <c r="A718" t="s">
        <v>1450</v>
      </c>
      <c r="B718" s="3">
        <v>27450</v>
      </c>
      <c r="C718">
        <v>0</v>
      </c>
      <c r="D718">
        <v>0</v>
      </c>
      <c r="E718">
        <f t="shared" si="11"/>
        <v>0</v>
      </c>
      <c r="F718">
        <v>57</v>
      </c>
      <c r="G718" s="3">
        <v>37</v>
      </c>
      <c r="H718" s="3">
        <v>12</v>
      </c>
      <c r="I718" s="3">
        <v>23</v>
      </c>
      <c r="J718" s="3">
        <v>8</v>
      </c>
      <c r="K718" s="3">
        <v>11</v>
      </c>
      <c r="L718" s="3">
        <v>52</v>
      </c>
      <c r="M718">
        <v>1</v>
      </c>
      <c r="N718">
        <v>2</v>
      </c>
      <c r="O718">
        <v>1</v>
      </c>
      <c r="P718">
        <v>3</v>
      </c>
      <c r="Q718">
        <v>7</v>
      </c>
      <c r="R718">
        <v>0</v>
      </c>
      <c r="S718">
        <v>0</v>
      </c>
      <c r="T718">
        <v>0</v>
      </c>
      <c r="U718">
        <v>0</v>
      </c>
      <c r="V718">
        <v>0</v>
      </c>
      <c r="W718">
        <v>0</v>
      </c>
      <c r="X718">
        <v>3</v>
      </c>
      <c r="Y718">
        <v>11</v>
      </c>
      <c r="Z718">
        <v>0</v>
      </c>
      <c r="AA718">
        <v>69</v>
      </c>
      <c r="AB718">
        <v>2599</v>
      </c>
      <c r="AC718">
        <v>0</v>
      </c>
      <c r="AD718">
        <v>1</v>
      </c>
      <c r="AE718">
        <v>0</v>
      </c>
      <c r="AF718">
        <v>0</v>
      </c>
      <c r="AG718">
        <v>0</v>
      </c>
      <c r="AH718">
        <v>0</v>
      </c>
      <c r="AI718">
        <v>0</v>
      </c>
      <c r="AJ718">
        <v>0</v>
      </c>
      <c r="AK718">
        <v>1</v>
      </c>
      <c r="AL718">
        <v>0</v>
      </c>
      <c r="AM718" s="3">
        <f>SUM(tbl_Data[[#This Row],[Amt_Wines]:[Amt_GoldProds]])</f>
        <v>143</v>
      </c>
      <c r="AN718" s="3">
        <v>39</v>
      </c>
      <c r="AO718">
        <v>0</v>
      </c>
      <c r="AP718" t="str" cm="1">
        <f t="array" ref="AP718">_xlfn.IFS(tbl_Data[[#This Row],[marital_Divorced]]=1,"Divorced",tbl_Data[[#This Row],[marital_Married]]=1,"Married",tbl_Data[[#This Row],[marital_Single]]=1,"Single",tbl_Data[[#This Row],[marital_Together]]=1,"Together",tbl_Data[[#This Row],[marital_Widow]]=1,"Widowed")</f>
        <v>Married</v>
      </c>
      <c r="AQ718" s="3" t="str">
        <f>IF(tbl_Data[[#This Row],[Marital Status]]=tbl_Data[[#Headers],[Single]],tbl_Data[[#This Row],[Amt_Wines]],"")</f>
        <v/>
      </c>
      <c r="AR718" s="3" t="str">
        <f>IF(tbl_Data[[#This Row],[Marital Status]]=tbl_Data[[#Headers],[Together]],tbl_Data[[#This Row],[Amt_Wines]],"")</f>
        <v/>
      </c>
      <c r="AS718" s="3">
        <f>IF(tbl_Data[[#This Row],[Marital Status]]=tbl_Data[[#Headers],[Married]],tbl_Data[[#This Row],[Amt_Wines]],"")</f>
        <v>37</v>
      </c>
      <c r="AT718" s="3" t="str">
        <f>IF(tbl_Data[[#This Row],[Marital Status]]=tbl_Data[[#Headers],[Widow]],tbl_Data[[#This Row],[Amt_Wines]],"")</f>
        <v/>
      </c>
      <c r="AU718" s="3" t="str">
        <f>IF(tbl_Data[[#This Row],[Marital Status]]=tbl_Data[[#Headers],[Divorced]],tbl_Data[[#This Row],[Amt_Wines]],"")</f>
        <v/>
      </c>
    </row>
    <row r="719" spans="1:47" x14ac:dyDescent="0.45">
      <c r="A719" t="s">
        <v>1453</v>
      </c>
      <c r="B719" s="3">
        <v>58646</v>
      </c>
      <c r="C719">
        <v>0</v>
      </c>
      <c r="D719">
        <v>1</v>
      </c>
      <c r="E719">
        <f t="shared" si="11"/>
        <v>1</v>
      </c>
      <c r="F719">
        <v>3</v>
      </c>
      <c r="G719" s="3">
        <v>62</v>
      </c>
      <c r="H719" s="3">
        <v>1</v>
      </c>
      <c r="I719" s="3">
        <v>44</v>
      </c>
      <c r="J719" s="3">
        <v>6</v>
      </c>
      <c r="K719" s="3">
        <v>5</v>
      </c>
      <c r="L719" s="3">
        <v>22</v>
      </c>
      <c r="M719">
        <v>1</v>
      </c>
      <c r="N719">
        <v>2</v>
      </c>
      <c r="O719">
        <v>1</v>
      </c>
      <c r="P719">
        <v>4</v>
      </c>
      <c r="Q719">
        <v>4</v>
      </c>
      <c r="R719">
        <v>0</v>
      </c>
      <c r="S719">
        <v>0</v>
      </c>
      <c r="T719">
        <v>0</v>
      </c>
      <c r="U719">
        <v>0</v>
      </c>
      <c r="V719">
        <v>0</v>
      </c>
      <c r="W719">
        <v>0</v>
      </c>
      <c r="X719">
        <v>3</v>
      </c>
      <c r="Y719">
        <v>11</v>
      </c>
      <c r="Z719">
        <v>0</v>
      </c>
      <c r="AA719">
        <v>58</v>
      </c>
      <c r="AB719">
        <v>2543</v>
      </c>
      <c r="AC719">
        <v>0</v>
      </c>
      <c r="AD719">
        <v>1</v>
      </c>
      <c r="AE719">
        <v>0</v>
      </c>
      <c r="AF719">
        <v>0</v>
      </c>
      <c r="AG719">
        <v>0</v>
      </c>
      <c r="AH719">
        <v>0</v>
      </c>
      <c r="AI719">
        <v>0</v>
      </c>
      <c r="AJ719">
        <v>0</v>
      </c>
      <c r="AK719">
        <v>1</v>
      </c>
      <c r="AL719">
        <v>0</v>
      </c>
      <c r="AM719" s="3">
        <f>SUM(tbl_Data[[#This Row],[Amt_Wines]:[Amt_GoldProds]])</f>
        <v>140</v>
      </c>
      <c r="AN719" s="3">
        <v>96</v>
      </c>
      <c r="AO719">
        <v>0</v>
      </c>
      <c r="AP719" t="str" cm="1">
        <f t="array" ref="AP719">_xlfn.IFS(tbl_Data[[#This Row],[marital_Divorced]]=1,"Divorced",tbl_Data[[#This Row],[marital_Married]]=1,"Married",tbl_Data[[#This Row],[marital_Single]]=1,"Single",tbl_Data[[#This Row],[marital_Together]]=1,"Together",tbl_Data[[#This Row],[marital_Widow]]=1,"Widowed")</f>
        <v>Married</v>
      </c>
      <c r="AQ719" s="3" t="str">
        <f>IF(tbl_Data[[#This Row],[Marital Status]]=tbl_Data[[#Headers],[Single]],tbl_Data[[#This Row],[Amt_Wines]],"")</f>
        <v/>
      </c>
      <c r="AR719" s="3" t="str">
        <f>IF(tbl_Data[[#This Row],[Marital Status]]=tbl_Data[[#Headers],[Together]],tbl_Data[[#This Row],[Amt_Wines]],"")</f>
        <v/>
      </c>
      <c r="AS719" s="3">
        <f>IF(tbl_Data[[#This Row],[Marital Status]]=tbl_Data[[#Headers],[Married]],tbl_Data[[#This Row],[Amt_Wines]],"")</f>
        <v>62</v>
      </c>
      <c r="AT719" s="3" t="str">
        <f>IF(tbl_Data[[#This Row],[Marital Status]]=tbl_Data[[#Headers],[Widow]],tbl_Data[[#This Row],[Amt_Wines]],"")</f>
        <v/>
      </c>
      <c r="AU719" s="3" t="str">
        <f>IF(tbl_Data[[#This Row],[Marital Status]]=tbl_Data[[#Headers],[Divorced]],tbl_Data[[#This Row],[Amt_Wines]],"")</f>
        <v/>
      </c>
    </row>
    <row r="720" spans="1:47" x14ac:dyDescent="0.45">
      <c r="A720" t="s">
        <v>1455</v>
      </c>
      <c r="B720" s="3">
        <v>43641</v>
      </c>
      <c r="C720">
        <v>1</v>
      </c>
      <c r="D720">
        <v>1</v>
      </c>
      <c r="E720">
        <f t="shared" si="11"/>
        <v>2</v>
      </c>
      <c r="F720">
        <v>50</v>
      </c>
      <c r="G720" s="3">
        <v>57</v>
      </c>
      <c r="H720" s="3">
        <v>2</v>
      </c>
      <c r="I720" s="3">
        <v>51</v>
      </c>
      <c r="J720" s="3">
        <v>4</v>
      </c>
      <c r="K720" s="3">
        <v>2</v>
      </c>
      <c r="L720" s="3">
        <v>23</v>
      </c>
      <c r="M720">
        <v>3</v>
      </c>
      <c r="N720">
        <v>2</v>
      </c>
      <c r="O720">
        <v>1</v>
      </c>
      <c r="P720">
        <v>4</v>
      </c>
      <c r="Q720">
        <v>6</v>
      </c>
      <c r="R720">
        <v>0</v>
      </c>
      <c r="S720">
        <v>0</v>
      </c>
      <c r="T720">
        <v>0</v>
      </c>
      <c r="U720">
        <v>0</v>
      </c>
      <c r="V720">
        <v>0</v>
      </c>
      <c r="W720">
        <v>0</v>
      </c>
      <c r="X720">
        <v>3</v>
      </c>
      <c r="Y720">
        <v>11</v>
      </c>
      <c r="Z720">
        <v>0</v>
      </c>
      <c r="AA720">
        <v>51</v>
      </c>
      <c r="AB720">
        <v>2592</v>
      </c>
      <c r="AC720">
        <v>0</v>
      </c>
      <c r="AD720">
        <v>1</v>
      </c>
      <c r="AE720">
        <v>0</v>
      </c>
      <c r="AF720">
        <v>0</v>
      </c>
      <c r="AG720">
        <v>0</v>
      </c>
      <c r="AH720">
        <v>0</v>
      </c>
      <c r="AI720">
        <v>0</v>
      </c>
      <c r="AJ720">
        <v>0</v>
      </c>
      <c r="AK720">
        <v>1</v>
      </c>
      <c r="AL720">
        <v>0</v>
      </c>
      <c r="AM720" s="3">
        <f>SUM(tbl_Data[[#This Row],[Amt_Wines]:[Amt_GoldProds]])</f>
        <v>139</v>
      </c>
      <c r="AN720" s="3">
        <v>93</v>
      </c>
      <c r="AO720">
        <v>0</v>
      </c>
      <c r="AP720" t="str" cm="1">
        <f t="array" ref="AP720">_xlfn.IFS(tbl_Data[[#This Row],[marital_Divorced]]=1,"Divorced",tbl_Data[[#This Row],[marital_Married]]=1,"Married",tbl_Data[[#This Row],[marital_Single]]=1,"Single",tbl_Data[[#This Row],[marital_Together]]=1,"Together",tbl_Data[[#This Row],[marital_Widow]]=1,"Widowed")</f>
        <v>Married</v>
      </c>
      <c r="AQ720" s="3" t="str">
        <f>IF(tbl_Data[[#This Row],[Marital Status]]=tbl_Data[[#Headers],[Single]],tbl_Data[[#This Row],[Amt_Wines]],"")</f>
        <v/>
      </c>
      <c r="AR720" s="3" t="str">
        <f>IF(tbl_Data[[#This Row],[Marital Status]]=tbl_Data[[#Headers],[Together]],tbl_Data[[#This Row],[Amt_Wines]],"")</f>
        <v/>
      </c>
      <c r="AS720" s="3">
        <f>IF(tbl_Data[[#This Row],[Marital Status]]=tbl_Data[[#Headers],[Married]],tbl_Data[[#This Row],[Amt_Wines]],"")</f>
        <v>57</v>
      </c>
      <c r="AT720" s="3" t="str">
        <f>IF(tbl_Data[[#This Row],[Marital Status]]=tbl_Data[[#Headers],[Widow]],tbl_Data[[#This Row],[Amt_Wines]],"")</f>
        <v/>
      </c>
      <c r="AU720" s="3" t="str">
        <f>IF(tbl_Data[[#This Row],[Marital Status]]=tbl_Data[[#Headers],[Divorced]],tbl_Data[[#This Row],[Amt_Wines]],"")</f>
        <v/>
      </c>
    </row>
    <row r="721" spans="1:47" x14ac:dyDescent="0.45">
      <c r="A721" t="s">
        <v>1457</v>
      </c>
      <c r="B721" s="3">
        <v>36443</v>
      </c>
      <c r="C721">
        <v>1</v>
      </c>
      <c r="D721">
        <v>1</v>
      </c>
      <c r="E721">
        <f t="shared" si="11"/>
        <v>2</v>
      </c>
      <c r="F721">
        <v>9</v>
      </c>
      <c r="G721" s="3">
        <v>65</v>
      </c>
      <c r="H721" s="3">
        <v>0</v>
      </c>
      <c r="I721" s="3">
        <v>46</v>
      </c>
      <c r="J721" s="3">
        <v>4</v>
      </c>
      <c r="K721" s="3">
        <v>3</v>
      </c>
      <c r="L721" s="3">
        <v>20</v>
      </c>
      <c r="M721">
        <v>4</v>
      </c>
      <c r="N721">
        <v>3</v>
      </c>
      <c r="O721">
        <v>1</v>
      </c>
      <c r="P721">
        <v>3</v>
      </c>
      <c r="Q721">
        <v>8</v>
      </c>
      <c r="R721">
        <v>0</v>
      </c>
      <c r="S721">
        <v>0</v>
      </c>
      <c r="T721">
        <v>0</v>
      </c>
      <c r="U721">
        <v>0</v>
      </c>
      <c r="V721">
        <v>0</v>
      </c>
      <c r="W721">
        <v>0</v>
      </c>
      <c r="X721">
        <v>3</v>
      </c>
      <c r="Y721">
        <v>11</v>
      </c>
      <c r="Z721">
        <v>0</v>
      </c>
      <c r="AA721">
        <v>59</v>
      </c>
      <c r="AB721">
        <v>2670</v>
      </c>
      <c r="AC721">
        <v>0</v>
      </c>
      <c r="AD721">
        <v>1</v>
      </c>
      <c r="AE721">
        <v>0</v>
      </c>
      <c r="AF721">
        <v>0</v>
      </c>
      <c r="AG721">
        <v>0</v>
      </c>
      <c r="AH721">
        <v>0</v>
      </c>
      <c r="AI721">
        <v>0</v>
      </c>
      <c r="AJ721">
        <v>1</v>
      </c>
      <c r="AK721">
        <v>0</v>
      </c>
      <c r="AL721">
        <v>0</v>
      </c>
      <c r="AM721" s="3">
        <f>SUM(tbl_Data[[#This Row],[Amt_Wines]:[Amt_GoldProds]])</f>
        <v>138</v>
      </c>
      <c r="AN721" s="3">
        <v>98</v>
      </c>
      <c r="AO721">
        <v>0</v>
      </c>
      <c r="AP721" t="str" cm="1">
        <f t="array" ref="AP721">_xlfn.IFS(tbl_Data[[#This Row],[marital_Divorced]]=1,"Divorced",tbl_Data[[#This Row],[marital_Married]]=1,"Married",tbl_Data[[#This Row],[marital_Single]]=1,"Single",tbl_Data[[#This Row],[marital_Together]]=1,"Together",tbl_Data[[#This Row],[marital_Widow]]=1,"Widowed")</f>
        <v>Married</v>
      </c>
      <c r="AQ721" s="3" t="str">
        <f>IF(tbl_Data[[#This Row],[Marital Status]]=tbl_Data[[#Headers],[Single]],tbl_Data[[#This Row],[Amt_Wines]],"")</f>
        <v/>
      </c>
      <c r="AR721" s="3" t="str">
        <f>IF(tbl_Data[[#This Row],[Marital Status]]=tbl_Data[[#Headers],[Together]],tbl_Data[[#This Row],[Amt_Wines]],"")</f>
        <v/>
      </c>
      <c r="AS721" s="3">
        <f>IF(tbl_Data[[#This Row],[Marital Status]]=tbl_Data[[#Headers],[Married]],tbl_Data[[#This Row],[Amt_Wines]],"")</f>
        <v>65</v>
      </c>
      <c r="AT721" s="3" t="str">
        <f>IF(tbl_Data[[#This Row],[Marital Status]]=tbl_Data[[#Headers],[Widow]],tbl_Data[[#This Row],[Amt_Wines]],"")</f>
        <v/>
      </c>
      <c r="AU721" s="3" t="str">
        <f>IF(tbl_Data[[#This Row],[Marital Status]]=tbl_Data[[#Headers],[Divorced]],tbl_Data[[#This Row],[Amt_Wines]],"")</f>
        <v/>
      </c>
    </row>
    <row r="722" spans="1:47" x14ac:dyDescent="0.45">
      <c r="A722" t="s">
        <v>1461</v>
      </c>
      <c r="B722" s="3">
        <v>34935</v>
      </c>
      <c r="C722">
        <v>0</v>
      </c>
      <c r="D722">
        <v>0</v>
      </c>
      <c r="E722">
        <f t="shared" si="11"/>
        <v>0</v>
      </c>
      <c r="F722">
        <v>71</v>
      </c>
      <c r="G722" s="3">
        <v>34</v>
      </c>
      <c r="H722" s="3">
        <v>4</v>
      </c>
      <c r="I722" s="3">
        <v>66</v>
      </c>
      <c r="J722" s="3">
        <v>3</v>
      </c>
      <c r="K722" s="3">
        <v>10</v>
      </c>
      <c r="L722" s="3">
        <v>20</v>
      </c>
      <c r="M722">
        <v>1</v>
      </c>
      <c r="N722">
        <v>2</v>
      </c>
      <c r="O722">
        <v>1</v>
      </c>
      <c r="P722">
        <v>4</v>
      </c>
      <c r="Q722">
        <v>7</v>
      </c>
      <c r="R722">
        <v>0</v>
      </c>
      <c r="S722">
        <v>0</v>
      </c>
      <c r="T722">
        <v>0</v>
      </c>
      <c r="U722">
        <v>0</v>
      </c>
      <c r="V722">
        <v>0</v>
      </c>
      <c r="W722">
        <v>0</v>
      </c>
      <c r="X722">
        <v>3</v>
      </c>
      <c r="Y722">
        <v>11</v>
      </c>
      <c r="Z722">
        <v>0</v>
      </c>
      <c r="AA722">
        <v>28</v>
      </c>
      <c r="AB722">
        <v>2532</v>
      </c>
      <c r="AC722">
        <v>0</v>
      </c>
      <c r="AD722">
        <v>1</v>
      </c>
      <c r="AE722">
        <v>0</v>
      </c>
      <c r="AF722">
        <v>0</v>
      </c>
      <c r="AG722">
        <v>0</v>
      </c>
      <c r="AH722">
        <v>0</v>
      </c>
      <c r="AI722">
        <v>0</v>
      </c>
      <c r="AJ722">
        <v>1</v>
      </c>
      <c r="AK722">
        <v>0</v>
      </c>
      <c r="AL722">
        <v>0</v>
      </c>
      <c r="AM722" s="3">
        <f>SUM(tbl_Data[[#This Row],[Amt_Wines]:[Amt_GoldProds]])</f>
        <v>137</v>
      </c>
      <c r="AN722" s="3">
        <v>97</v>
      </c>
      <c r="AO722">
        <v>0</v>
      </c>
      <c r="AP722" t="str" cm="1">
        <f t="array" ref="AP722">_xlfn.IFS(tbl_Data[[#This Row],[marital_Divorced]]=1,"Divorced",tbl_Data[[#This Row],[marital_Married]]=1,"Married",tbl_Data[[#This Row],[marital_Single]]=1,"Single",tbl_Data[[#This Row],[marital_Together]]=1,"Together",tbl_Data[[#This Row],[marital_Widow]]=1,"Widowed")</f>
        <v>Married</v>
      </c>
      <c r="AQ722" s="3" t="str">
        <f>IF(tbl_Data[[#This Row],[Marital Status]]=tbl_Data[[#Headers],[Single]],tbl_Data[[#This Row],[Amt_Wines]],"")</f>
        <v/>
      </c>
      <c r="AR722" s="3" t="str">
        <f>IF(tbl_Data[[#This Row],[Marital Status]]=tbl_Data[[#Headers],[Together]],tbl_Data[[#This Row],[Amt_Wines]],"")</f>
        <v/>
      </c>
      <c r="AS722" s="3">
        <f>IF(tbl_Data[[#This Row],[Marital Status]]=tbl_Data[[#Headers],[Married]],tbl_Data[[#This Row],[Amt_Wines]],"")</f>
        <v>34</v>
      </c>
      <c r="AT722" s="3" t="str">
        <f>IF(tbl_Data[[#This Row],[Marital Status]]=tbl_Data[[#Headers],[Widow]],tbl_Data[[#This Row],[Amt_Wines]],"")</f>
        <v/>
      </c>
      <c r="AU722" s="3" t="str">
        <f>IF(tbl_Data[[#This Row],[Marital Status]]=tbl_Data[[#Headers],[Divorced]],tbl_Data[[#This Row],[Amt_Wines]],"")</f>
        <v/>
      </c>
    </row>
    <row r="723" spans="1:47" x14ac:dyDescent="0.45">
      <c r="A723" t="s">
        <v>1464</v>
      </c>
      <c r="B723" s="3">
        <v>47850</v>
      </c>
      <c r="C723">
        <v>1</v>
      </c>
      <c r="D723">
        <v>0</v>
      </c>
      <c r="E723">
        <f t="shared" si="11"/>
        <v>1</v>
      </c>
      <c r="F723">
        <v>72</v>
      </c>
      <c r="G723" s="3">
        <v>42</v>
      </c>
      <c r="H723" s="3">
        <v>7</v>
      </c>
      <c r="I723" s="3">
        <v>43</v>
      </c>
      <c r="J723" s="3">
        <v>20</v>
      </c>
      <c r="K723" s="3">
        <v>12</v>
      </c>
      <c r="L723" s="3">
        <v>10</v>
      </c>
      <c r="M723">
        <v>1</v>
      </c>
      <c r="N723">
        <v>3</v>
      </c>
      <c r="O723">
        <v>0</v>
      </c>
      <c r="P723">
        <v>4</v>
      </c>
      <c r="Q723">
        <v>6</v>
      </c>
      <c r="R723">
        <v>0</v>
      </c>
      <c r="S723">
        <v>0</v>
      </c>
      <c r="T723">
        <v>0</v>
      </c>
      <c r="U723">
        <v>0</v>
      </c>
      <c r="V723">
        <v>0</v>
      </c>
      <c r="W723">
        <v>0</v>
      </c>
      <c r="X723">
        <v>3</v>
      </c>
      <c r="Y723">
        <v>11</v>
      </c>
      <c r="Z723">
        <v>0</v>
      </c>
      <c r="AA723">
        <v>40</v>
      </c>
      <c r="AB723">
        <v>2367</v>
      </c>
      <c r="AC723">
        <v>0</v>
      </c>
      <c r="AD723">
        <v>1</v>
      </c>
      <c r="AE723">
        <v>0</v>
      </c>
      <c r="AF723">
        <v>0</v>
      </c>
      <c r="AG723">
        <v>0</v>
      </c>
      <c r="AH723">
        <v>0</v>
      </c>
      <c r="AI723">
        <v>0</v>
      </c>
      <c r="AJ723">
        <v>1</v>
      </c>
      <c r="AK723">
        <v>0</v>
      </c>
      <c r="AL723">
        <v>0</v>
      </c>
      <c r="AM723" s="3">
        <f>SUM(tbl_Data[[#This Row],[Amt_Wines]:[Amt_GoldProds]])</f>
        <v>134</v>
      </c>
      <c r="AN723" s="3">
        <v>114</v>
      </c>
      <c r="AO723">
        <v>0</v>
      </c>
      <c r="AP723" t="str" cm="1">
        <f t="array" ref="AP723">_xlfn.IFS(tbl_Data[[#This Row],[marital_Divorced]]=1,"Divorced",tbl_Data[[#This Row],[marital_Married]]=1,"Married",tbl_Data[[#This Row],[marital_Single]]=1,"Single",tbl_Data[[#This Row],[marital_Together]]=1,"Together",tbl_Data[[#This Row],[marital_Widow]]=1,"Widowed")</f>
        <v>Married</v>
      </c>
      <c r="AQ723" s="3" t="str">
        <f>IF(tbl_Data[[#This Row],[Marital Status]]=tbl_Data[[#Headers],[Single]],tbl_Data[[#This Row],[Amt_Wines]],"")</f>
        <v/>
      </c>
      <c r="AR723" s="3" t="str">
        <f>IF(tbl_Data[[#This Row],[Marital Status]]=tbl_Data[[#Headers],[Together]],tbl_Data[[#This Row],[Amt_Wines]],"")</f>
        <v/>
      </c>
      <c r="AS723" s="3">
        <f>IF(tbl_Data[[#This Row],[Marital Status]]=tbl_Data[[#Headers],[Married]],tbl_Data[[#This Row],[Amt_Wines]],"")</f>
        <v>42</v>
      </c>
      <c r="AT723" s="3" t="str">
        <f>IF(tbl_Data[[#This Row],[Marital Status]]=tbl_Data[[#Headers],[Widow]],tbl_Data[[#This Row],[Amt_Wines]],"")</f>
        <v/>
      </c>
      <c r="AU723" s="3" t="str">
        <f>IF(tbl_Data[[#This Row],[Marital Status]]=tbl_Data[[#Headers],[Divorced]],tbl_Data[[#This Row],[Amt_Wines]],"")</f>
        <v/>
      </c>
    </row>
    <row r="724" spans="1:47" x14ac:dyDescent="0.45">
      <c r="A724" t="s">
        <v>1470</v>
      </c>
      <c r="B724" s="3">
        <v>43586</v>
      </c>
      <c r="C724">
        <v>0</v>
      </c>
      <c r="D724">
        <v>1</v>
      </c>
      <c r="E724">
        <f t="shared" si="11"/>
        <v>1</v>
      </c>
      <c r="F724">
        <v>26</v>
      </c>
      <c r="G724" s="3">
        <v>99</v>
      </c>
      <c r="H724" s="3">
        <v>2</v>
      </c>
      <c r="I724" s="3">
        <v>11</v>
      </c>
      <c r="J724" s="3">
        <v>4</v>
      </c>
      <c r="K724" s="3">
        <v>0</v>
      </c>
      <c r="L724" s="3">
        <v>16</v>
      </c>
      <c r="M724">
        <v>3</v>
      </c>
      <c r="N724">
        <v>3</v>
      </c>
      <c r="O724">
        <v>0</v>
      </c>
      <c r="P724">
        <v>4</v>
      </c>
      <c r="Q724">
        <v>8</v>
      </c>
      <c r="R724">
        <v>0</v>
      </c>
      <c r="S724">
        <v>0</v>
      </c>
      <c r="T724">
        <v>0</v>
      </c>
      <c r="U724">
        <v>0</v>
      </c>
      <c r="V724">
        <v>0</v>
      </c>
      <c r="W724">
        <v>0</v>
      </c>
      <c r="X724">
        <v>3</v>
      </c>
      <c r="Y724">
        <v>11</v>
      </c>
      <c r="Z724">
        <v>0</v>
      </c>
      <c r="AA724">
        <v>40</v>
      </c>
      <c r="AB724">
        <v>2827</v>
      </c>
      <c r="AC724">
        <v>0</v>
      </c>
      <c r="AD724">
        <v>1</v>
      </c>
      <c r="AE724">
        <v>0</v>
      </c>
      <c r="AF724">
        <v>0</v>
      </c>
      <c r="AG724">
        <v>0</v>
      </c>
      <c r="AH724">
        <v>0</v>
      </c>
      <c r="AI724">
        <v>0</v>
      </c>
      <c r="AJ724">
        <v>1</v>
      </c>
      <c r="AK724">
        <v>0</v>
      </c>
      <c r="AL724">
        <v>0</v>
      </c>
      <c r="AM724" s="3">
        <f>SUM(tbl_Data[[#This Row],[Amt_Wines]:[Amt_GoldProds]])</f>
        <v>132</v>
      </c>
      <c r="AN724" s="3">
        <v>100</v>
      </c>
      <c r="AO724">
        <v>0</v>
      </c>
      <c r="AP724" t="str" cm="1">
        <f t="array" ref="AP724">_xlfn.IFS(tbl_Data[[#This Row],[marital_Divorced]]=1,"Divorced",tbl_Data[[#This Row],[marital_Married]]=1,"Married",tbl_Data[[#This Row],[marital_Single]]=1,"Single",tbl_Data[[#This Row],[marital_Together]]=1,"Together",tbl_Data[[#This Row],[marital_Widow]]=1,"Widowed")</f>
        <v>Married</v>
      </c>
      <c r="AQ724" s="3" t="str">
        <f>IF(tbl_Data[[#This Row],[Marital Status]]=tbl_Data[[#Headers],[Single]],tbl_Data[[#This Row],[Amt_Wines]],"")</f>
        <v/>
      </c>
      <c r="AR724" s="3" t="str">
        <f>IF(tbl_Data[[#This Row],[Marital Status]]=tbl_Data[[#Headers],[Together]],tbl_Data[[#This Row],[Amt_Wines]],"")</f>
        <v/>
      </c>
      <c r="AS724" s="3">
        <f>IF(tbl_Data[[#This Row],[Marital Status]]=tbl_Data[[#Headers],[Married]],tbl_Data[[#This Row],[Amt_Wines]],"")</f>
        <v>99</v>
      </c>
      <c r="AT724" s="3" t="str">
        <f>IF(tbl_Data[[#This Row],[Marital Status]]=tbl_Data[[#Headers],[Widow]],tbl_Data[[#This Row],[Amt_Wines]],"")</f>
        <v/>
      </c>
      <c r="AU724" s="3" t="str">
        <f>IF(tbl_Data[[#This Row],[Marital Status]]=tbl_Data[[#Headers],[Divorced]],tbl_Data[[#This Row],[Amt_Wines]],"")</f>
        <v/>
      </c>
    </row>
    <row r="725" spans="1:47" x14ac:dyDescent="0.45">
      <c r="A725" t="s">
        <v>1471</v>
      </c>
      <c r="B725" s="3">
        <v>38360</v>
      </c>
      <c r="C725">
        <v>1</v>
      </c>
      <c r="D725">
        <v>0</v>
      </c>
      <c r="E725">
        <f t="shared" si="11"/>
        <v>1</v>
      </c>
      <c r="F725">
        <v>26</v>
      </c>
      <c r="G725" s="3">
        <v>36</v>
      </c>
      <c r="H725" s="3">
        <v>2</v>
      </c>
      <c r="I725" s="3">
        <v>42</v>
      </c>
      <c r="J725" s="3">
        <v>20</v>
      </c>
      <c r="K725" s="3">
        <v>21</v>
      </c>
      <c r="L725" s="3">
        <v>10</v>
      </c>
      <c r="M725">
        <v>2</v>
      </c>
      <c r="N725">
        <v>2</v>
      </c>
      <c r="O725">
        <v>1</v>
      </c>
      <c r="P725">
        <v>4</v>
      </c>
      <c r="Q725">
        <v>3</v>
      </c>
      <c r="R725">
        <v>0</v>
      </c>
      <c r="S725">
        <v>0</v>
      </c>
      <c r="T725">
        <v>0</v>
      </c>
      <c r="U725">
        <v>0</v>
      </c>
      <c r="V725">
        <v>0</v>
      </c>
      <c r="W725">
        <v>0</v>
      </c>
      <c r="X725">
        <v>3</v>
      </c>
      <c r="Y725">
        <v>11</v>
      </c>
      <c r="Z725">
        <v>0</v>
      </c>
      <c r="AA725">
        <v>31</v>
      </c>
      <c r="AB725">
        <v>2553</v>
      </c>
      <c r="AC725">
        <v>0</v>
      </c>
      <c r="AD725">
        <v>1</v>
      </c>
      <c r="AE725">
        <v>0</v>
      </c>
      <c r="AF725">
        <v>0</v>
      </c>
      <c r="AG725">
        <v>0</v>
      </c>
      <c r="AH725">
        <v>0</v>
      </c>
      <c r="AI725">
        <v>0</v>
      </c>
      <c r="AJ725">
        <v>1</v>
      </c>
      <c r="AK725">
        <v>0</v>
      </c>
      <c r="AL725">
        <v>0</v>
      </c>
      <c r="AM725" s="3">
        <f>SUM(tbl_Data[[#This Row],[Amt_Wines]:[Amt_GoldProds]])</f>
        <v>131</v>
      </c>
      <c r="AN725" s="3">
        <v>111</v>
      </c>
      <c r="AO725">
        <v>0</v>
      </c>
      <c r="AP725" t="str" cm="1">
        <f t="array" ref="AP725">_xlfn.IFS(tbl_Data[[#This Row],[marital_Divorced]]=1,"Divorced",tbl_Data[[#This Row],[marital_Married]]=1,"Married",tbl_Data[[#This Row],[marital_Single]]=1,"Single",tbl_Data[[#This Row],[marital_Together]]=1,"Together",tbl_Data[[#This Row],[marital_Widow]]=1,"Widowed")</f>
        <v>Married</v>
      </c>
      <c r="AQ725" s="3" t="str">
        <f>IF(tbl_Data[[#This Row],[Marital Status]]=tbl_Data[[#Headers],[Single]],tbl_Data[[#This Row],[Amt_Wines]],"")</f>
        <v/>
      </c>
      <c r="AR725" s="3" t="str">
        <f>IF(tbl_Data[[#This Row],[Marital Status]]=tbl_Data[[#Headers],[Together]],tbl_Data[[#This Row],[Amt_Wines]],"")</f>
        <v/>
      </c>
      <c r="AS725" s="3">
        <f>IF(tbl_Data[[#This Row],[Marital Status]]=tbl_Data[[#Headers],[Married]],tbl_Data[[#This Row],[Amt_Wines]],"")</f>
        <v>36</v>
      </c>
      <c r="AT725" s="3" t="str">
        <f>IF(tbl_Data[[#This Row],[Marital Status]]=tbl_Data[[#Headers],[Widow]],tbl_Data[[#This Row],[Amt_Wines]],"")</f>
        <v/>
      </c>
      <c r="AU725" s="3" t="str">
        <f>IF(tbl_Data[[#This Row],[Marital Status]]=tbl_Data[[#Headers],[Divorced]],tbl_Data[[#This Row],[Amt_Wines]],"")</f>
        <v/>
      </c>
    </row>
    <row r="726" spans="1:47" x14ac:dyDescent="0.45">
      <c r="A726" t="s">
        <v>1475</v>
      </c>
      <c r="B726" s="3">
        <v>35876</v>
      </c>
      <c r="C726">
        <v>0</v>
      </c>
      <c r="D726">
        <v>0</v>
      </c>
      <c r="E726">
        <f t="shared" si="11"/>
        <v>0</v>
      </c>
      <c r="F726">
        <v>13</v>
      </c>
      <c r="G726" s="3">
        <v>66</v>
      </c>
      <c r="H726" s="3">
        <v>2</v>
      </c>
      <c r="I726" s="3">
        <v>40</v>
      </c>
      <c r="J726" s="3">
        <v>4</v>
      </c>
      <c r="K726" s="3">
        <v>3</v>
      </c>
      <c r="L726" s="3">
        <v>14</v>
      </c>
      <c r="M726">
        <v>1</v>
      </c>
      <c r="N726">
        <v>3</v>
      </c>
      <c r="O726">
        <v>1</v>
      </c>
      <c r="P726">
        <v>3</v>
      </c>
      <c r="Q726">
        <v>6</v>
      </c>
      <c r="R726">
        <v>0</v>
      </c>
      <c r="S726">
        <v>0</v>
      </c>
      <c r="T726">
        <v>0</v>
      </c>
      <c r="U726">
        <v>0</v>
      </c>
      <c r="V726">
        <v>0</v>
      </c>
      <c r="W726">
        <v>0</v>
      </c>
      <c r="X726">
        <v>3</v>
      </c>
      <c r="Y726">
        <v>11</v>
      </c>
      <c r="Z726">
        <v>0</v>
      </c>
      <c r="AA726">
        <v>37</v>
      </c>
      <c r="AB726">
        <v>2229</v>
      </c>
      <c r="AC726">
        <v>0</v>
      </c>
      <c r="AD726">
        <v>1</v>
      </c>
      <c r="AE726">
        <v>0</v>
      </c>
      <c r="AF726">
        <v>0</v>
      </c>
      <c r="AG726">
        <v>0</v>
      </c>
      <c r="AH726">
        <v>0</v>
      </c>
      <c r="AI726">
        <v>0</v>
      </c>
      <c r="AJ726">
        <v>0</v>
      </c>
      <c r="AK726">
        <v>1</v>
      </c>
      <c r="AL726">
        <v>0</v>
      </c>
      <c r="AM726" s="3">
        <f>SUM(tbl_Data[[#This Row],[Amt_Wines]:[Amt_GoldProds]])</f>
        <v>129</v>
      </c>
      <c r="AN726" s="3">
        <v>101</v>
      </c>
      <c r="AO726">
        <v>0</v>
      </c>
      <c r="AP726" t="str" cm="1">
        <f t="array" ref="AP726">_xlfn.IFS(tbl_Data[[#This Row],[marital_Divorced]]=1,"Divorced",tbl_Data[[#This Row],[marital_Married]]=1,"Married",tbl_Data[[#This Row],[marital_Single]]=1,"Single",tbl_Data[[#This Row],[marital_Together]]=1,"Together",tbl_Data[[#This Row],[marital_Widow]]=1,"Widowed")</f>
        <v>Married</v>
      </c>
      <c r="AQ726" s="3" t="str">
        <f>IF(tbl_Data[[#This Row],[Marital Status]]=tbl_Data[[#Headers],[Single]],tbl_Data[[#This Row],[Amt_Wines]],"")</f>
        <v/>
      </c>
      <c r="AR726" s="3" t="str">
        <f>IF(tbl_Data[[#This Row],[Marital Status]]=tbl_Data[[#Headers],[Together]],tbl_Data[[#This Row],[Amt_Wines]],"")</f>
        <v/>
      </c>
      <c r="AS726" s="3">
        <f>IF(tbl_Data[[#This Row],[Marital Status]]=tbl_Data[[#Headers],[Married]],tbl_Data[[#This Row],[Amt_Wines]],"")</f>
        <v>66</v>
      </c>
      <c r="AT726" s="3" t="str">
        <f>IF(tbl_Data[[#This Row],[Marital Status]]=tbl_Data[[#Headers],[Widow]],tbl_Data[[#This Row],[Amt_Wines]],"")</f>
        <v/>
      </c>
      <c r="AU726" s="3" t="str">
        <f>IF(tbl_Data[[#This Row],[Marital Status]]=tbl_Data[[#Headers],[Divorced]],tbl_Data[[#This Row],[Amt_Wines]],"")</f>
        <v/>
      </c>
    </row>
    <row r="727" spans="1:47" x14ac:dyDescent="0.45">
      <c r="A727" t="s">
        <v>1479</v>
      </c>
      <c r="B727" s="3">
        <v>49605</v>
      </c>
      <c r="C727">
        <v>0</v>
      </c>
      <c r="D727">
        <v>0</v>
      </c>
      <c r="E727">
        <f t="shared" si="11"/>
        <v>0</v>
      </c>
      <c r="F727">
        <v>65</v>
      </c>
      <c r="G727" s="3">
        <v>42</v>
      </c>
      <c r="H727" s="3">
        <v>16</v>
      </c>
      <c r="I727" s="3">
        <v>29</v>
      </c>
      <c r="J727" s="3">
        <v>12</v>
      </c>
      <c r="K727" s="3">
        <v>20</v>
      </c>
      <c r="L727" s="3">
        <v>8</v>
      </c>
      <c r="M727">
        <v>1</v>
      </c>
      <c r="N727">
        <v>2</v>
      </c>
      <c r="O727">
        <v>1</v>
      </c>
      <c r="P727">
        <v>4</v>
      </c>
      <c r="Q727">
        <v>3</v>
      </c>
      <c r="R727">
        <v>0</v>
      </c>
      <c r="S727">
        <v>0</v>
      </c>
      <c r="T727">
        <v>0</v>
      </c>
      <c r="U727">
        <v>0</v>
      </c>
      <c r="V727">
        <v>0</v>
      </c>
      <c r="W727">
        <v>0</v>
      </c>
      <c r="X727">
        <v>3</v>
      </c>
      <c r="Y727">
        <v>11</v>
      </c>
      <c r="Z727">
        <v>0</v>
      </c>
      <c r="AA727">
        <v>54</v>
      </c>
      <c r="AB727">
        <v>2167</v>
      </c>
      <c r="AC727">
        <v>0</v>
      </c>
      <c r="AD727">
        <v>1</v>
      </c>
      <c r="AE727">
        <v>0</v>
      </c>
      <c r="AF727">
        <v>0</v>
      </c>
      <c r="AG727">
        <v>0</v>
      </c>
      <c r="AH727">
        <v>0</v>
      </c>
      <c r="AI727">
        <v>0</v>
      </c>
      <c r="AJ727">
        <v>0</v>
      </c>
      <c r="AK727">
        <v>1</v>
      </c>
      <c r="AL727">
        <v>0</v>
      </c>
      <c r="AM727" s="3">
        <f>SUM(tbl_Data[[#This Row],[Amt_Wines]:[Amt_GoldProds]])</f>
        <v>127</v>
      </c>
      <c r="AN727" s="3">
        <v>111</v>
      </c>
      <c r="AO727">
        <v>0</v>
      </c>
      <c r="AP727" t="str" cm="1">
        <f t="array" ref="AP727">_xlfn.IFS(tbl_Data[[#This Row],[marital_Divorced]]=1,"Divorced",tbl_Data[[#This Row],[marital_Married]]=1,"Married",tbl_Data[[#This Row],[marital_Single]]=1,"Single",tbl_Data[[#This Row],[marital_Together]]=1,"Together",tbl_Data[[#This Row],[marital_Widow]]=1,"Widowed")</f>
        <v>Married</v>
      </c>
      <c r="AQ727" s="3" t="str">
        <f>IF(tbl_Data[[#This Row],[Marital Status]]=tbl_Data[[#Headers],[Single]],tbl_Data[[#This Row],[Amt_Wines]],"")</f>
        <v/>
      </c>
      <c r="AR727" s="3" t="str">
        <f>IF(tbl_Data[[#This Row],[Marital Status]]=tbl_Data[[#Headers],[Together]],tbl_Data[[#This Row],[Amt_Wines]],"")</f>
        <v/>
      </c>
      <c r="AS727" s="3">
        <f>IF(tbl_Data[[#This Row],[Marital Status]]=tbl_Data[[#Headers],[Married]],tbl_Data[[#This Row],[Amt_Wines]],"")</f>
        <v>42</v>
      </c>
      <c r="AT727" s="3" t="str">
        <f>IF(tbl_Data[[#This Row],[Marital Status]]=tbl_Data[[#Headers],[Widow]],tbl_Data[[#This Row],[Amt_Wines]],"")</f>
        <v/>
      </c>
      <c r="AU727" s="3" t="str">
        <f>IF(tbl_Data[[#This Row],[Marital Status]]=tbl_Data[[#Headers],[Divorced]],tbl_Data[[#This Row],[Amt_Wines]],"")</f>
        <v/>
      </c>
    </row>
    <row r="728" spans="1:47" x14ac:dyDescent="0.45">
      <c r="A728" t="s">
        <v>1480</v>
      </c>
      <c r="B728" s="3">
        <v>61923</v>
      </c>
      <c r="C728">
        <v>0</v>
      </c>
      <c r="D728">
        <v>2</v>
      </c>
      <c r="E728">
        <f t="shared" si="11"/>
        <v>2</v>
      </c>
      <c r="F728">
        <v>94</v>
      </c>
      <c r="G728" s="3">
        <v>92</v>
      </c>
      <c r="H728" s="3">
        <v>4</v>
      </c>
      <c r="I728" s="3">
        <v>18</v>
      </c>
      <c r="J728" s="3">
        <v>3</v>
      </c>
      <c r="K728" s="3">
        <v>3</v>
      </c>
      <c r="L728" s="3">
        <v>6</v>
      </c>
      <c r="M728">
        <v>1</v>
      </c>
      <c r="N728">
        <v>2</v>
      </c>
      <c r="O728">
        <v>1</v>
      </c>
      <c r="P728">
        <v>4</v>
      </c>
      <c r="Q728">
        <v>3</v>
      </c>
      <c r="R728">
        <v>0</v>
      </c>
      <c r="S728">
        <v>0</v>
      </c>
      <c r="T728">
        <v>0</v>
      </c>
      <c r="U728">
        <v>0</v>
      </c>
      <c r="V728">
        <v>0</v>
      </c>
      <c r="W728">
        <v>0</v>
      </c>
      <c r="X728">
        <v>3</v>
      </c>
      <c r="Y728">
        <v>11</v>
      </c>
      <c r="Z728">
        <v>0</v>
      </c>
      <c r="AA728">
        <v>59</v>
      </c>
      <c r="AB728">
        <v>2497</v>
      </c>
      <c r="AC728">
        <v>0</v>
      </c>
      <c r="AD728">
        <v>1</v>
      </c>
      <c r="AE728">
        <v>0</v>
      </c>
      <c r="AF728">
        <v>0</v>
      </c>
      <c r="AG728">
        <v>0</v>
      </c>
      <c r="AH728">
        <v>0</v>
      </c>
      <c r="AI728">
        <v>0</v>
      </c>
      <c r="AJ728">
        <v>0</v>
      </c>
      <c r="AK728">
        <v>1</v>
      </c>
      <c r="AL728">
        <v>0</v>
      </c>
      <c r="AM728" s="3">
        <f>SUM(tbl_Data[[#This Row],[Amt_Wines]:[Amt_GoldProds]])</f>
        <v>126</v>
      </c>
      <c r="AN728" s="3">
        <v>114</v>
      </c>
      <c r="AO728">
        <v>0</v>
      </c>
      <c r="AP728" t="str" cm="1">
        <f t="array" ref="AP728">_xlfn.IFS(tbl_Data[[#This Row],[marital_Divorced]]=1,"Divorced",tbl_Data[[#This Row],[marital_Married]]=1,"Married",tbl_Data[[#This Row],[marital_Single]]=1,"Single",tbl_Data[[#This Row],[marital_Together]]=1,"Together",tbl_Data[[#This Row],[marital_Widow]]=1,"Widowed")</f>
        <v>Married</v>
      </c>
      <c r="AQ728" s="3" t="str">
        <f>IF(tbl_Data[[#This Row],[Marital Status]]=tbl_Data[[#Headers],[Single]],tbl_Data[[#This Row],[Amt_Wines]],"")</f>
        <v/>
      </c>
      <c r="AR728" s="3" t="str">
        <f>IF(tbl_Data[[#This Row],[Marital Status]]=tbl_Data[[#Headers],[Together]],tbl_Data[[#This Row],[Amt_Wines]],"")</f>
        <v/>
      </c>
      <c r="AS728" s="3">
        <f>IF(tbl_Data[[#This Row],[Marital Status]]=tbl_Data[[#Headers],[Married]],tbl_Data[[#This Row],[Amt_Wines]],"")</f>
        <v>92</v>
      </c>
      <c r="AT728" s="3" t="str">
        <f>IF(tbl_Data[[#This Row],[Marital Status]]=tbl_Data[[#Headers],[Widow]],tbl_Data[[#This Row],[Amt_Wines]],"")</f>
        <v/>
      </c>
      <c r="AU728" s="3" t="str">
        <f>IF(tbl_Data[[#This Row],[Marital Status]]=tbl_Data[[#Headers],[Divorced]],tbl_Data[[#This Row],[Amt_Wines]],"")</f>
        <v/>
      </c>
    </row>
    <row r="729" spans="1:47" x14ac:dyDescent="0.45">
      <c r="A729" t="s">
        <v>1481</v>
      </c>
      <c r="B729" s="3">
        <v>31605</v>
      </c>
      <c r="C729">
        <v>1</v>
      </c>
      <c r="D729">
        <v>0</v>
      </c>
      <c r="E729">
        <f t="shared" si="11"/>
        <v>1</v>
      </c>
      <c r="F729">
        <v>15</v>
      </c>
      <c r="G729" s="3">
        <v>74</v>
      </c>
      <c r="H729" s="3">
        <v>0</v>
      </c>
      <c r="I729" s="3">
        <v>42</v>
      </c>
      <c r="J729" s="3">
        <v>2</v>
      </c>
      <c r="K729" s="3">
        <v>1</v>
      </c>
      <c r="L729" s="3">
        <v>6</v>
      </c>
      <c r="M729">
        <v>2</v>
      </c>
      <c r="N729">
        <v>2</v>
      </c>
      <c r="O729">
        <v>1</v>
      </c>
      <c r="P729">
        <v>4</v>
      </c>
      <c r="Q729">
        <v>7</v>
      </c>
      <c r="R729">
        <v>0</v>
      </c>
      <c r="S729">
        <v>0</v>
      </c>
      <c r="T729">
        <v>0</v>
      </c>
      <c r="U729">
        <v>0</v>
      </c>
      <c r="V729">
        <v>0</v>
      </c>
      <c r="W729">
        <v>0</v>
      </c>
      <c r="X729">
        <v>3</v>
      </c>
      <c r="Y729">
        <v>11</v>
      </c>
      <c r="Z729">
        <v>0</v>
      </c>
      <c r="AA729">
        <v>41</v>
      </c>
      <c r="AB729">
        <v>2743</v>
      </c>
      <c r="AC729">
        <v>0</v>
      </c>
      <c r="AD729">
        <v>1</v>
      </c>
      <c r="AE729">
        <v>0</v>
      </c>
      <c r="AF729">
        <v>0</v>
      </c>
      <c r="AG729">
        <v>0</v>
      </c>
      <c r="AH729">
        <v>0</v>
      </c>
      <c r="AI729">
        <v>0</v>
      </c>
      <c r="AJ729">
        <v>0</v>
      </c>
      <c r="AK729">
        <v>0</v>
      </c>
      <c r="AL729">
        <v>1</v>
      </c>
      <c r="AM729" s="3">
        <f>SUM(tbl_Data[[#This Row],[Amt_Wines]:[Amt_GoldProds]])</f>
        <v>125</v>
      </c>
      <c r="AN729" s="3">
        <v>113</v>
      </c>
      <c r="AO729">
        <v>0</v>
      </c>
      <c r="AP729" t="str" cm="1">
        <f t="array" ref="AP729">_xlfn.IFS(tbl_Data[[#This Row],[marital_Divorced]]=1,"Divorced",tbl_Data[[#This Row],[marital_Married]]=1,"Married",tbl_Data[[#This Row],[marital_Single]]=1,"Single",tbl_Data[[#This Row],[marital_Together]]=1,"Together",tbl_Data[[#This Row],[marital_Widow]]=1,"Widowed")</f>
        <v>Married</v>
      </c>
      <c r="AQ729" s="3" t="str">
        <f>IF(tbl_Data[[#This Row],[Marital Status]]=tbl_Data[[#Headers],[Single]],tbl_Data[[#This Row],[Amt_Wines]],"")</f>
        <v/>
      </c>
      <c r="AR729" s="3" t="str">
        <f>IF(tbl_Data[[#This Row],[Marital Status]]=tbl_Data[[#Headers],[Together]],tbl_Data[[#This Row],[Amt_Wines]],"")</f>
        <v/>
      </c>
      <c r="AS729" s="3">
        <f>IF(tbl_Data[[#This Row],[Marital Status]]=tbl_Data[[#Headers],[Married]],tbl_Data[[#This Row],[Amt_Wines]],"")</f>
        <v>74</v>
      </c>
      <c r="AT729" s="3" t="str">
        <f>IF(tbl_Data[[#This Row],[Marital Status]]=tbl_Data[[#Headers],[Widow]],tbl_Data[[#This Row],[Amt_Wines]],"")</f>
        <v/>
      </c>
      <c r="AU729" s="3" t="str">
        <f>IF(tbl_Data[[#This Row],[Marital Status]]=tbl_Data[[#Headers],[Divorced]],tbl_Data[[#This Row],[Amt_Wines]],"")</f>
        <v/>
      </c>
    </row>
    <row r="730" spans="1:47" x14ac:dyDescent="0.45">
      <c r="A730" t="s">
        <v>1483</v>
      </c>
      <c r="B730" s="3">
        <v>42523</v>
      </c>
      <c r="C730">
        <v>0</v>
      </c>
      <c r="D730">
        <v>0</v>
      </c>
      <c r="E730">
        <f t="shared" si="11"/>
        <v>0</v>
      </c>
      <c r="F730">
        <v>96</v>
      </c>
      <c r="G730" s="3">
        <v>14</v>
      </c>
      <c r="H730" s="3">
        <v>36</v>
      </c>
      <c r="I730" s="3">
        <v>11</v>
      </c>
      <c r="J730" s="3">
        <v>3</v>
      </c>
      <c r="K730" s="3">
        <v>26</v>
      </c>
      <c r="L730" s="3">
        <v>35</v>
      </c>
      <c r="M730">
        <v>1</v>
      </c>
      <c r="N730">
        <v>1</v>
      </c>
      <c r="O730">
        <v>1</v>
      </c>
      <c r="P730">
        <v>4</v>
      </c>
      <c r="Q730">
        <v>2</v>
      </c>
      <c r="R730">
        <v>0</v>
      </c>
      <c r="S730">
        <v>0</v>
      </c>
      <c r="T730">
        <v>0</v>
      </c>
      <c r="U730">
        <v>0</v>
      </c>
      <c r="V730">
        <v>0</v>
      </c>
      <c r="W730">
        <v>0</v>
      </c>
      <c r="X730">
        <v>3</v>
      </c>
      <c r="Y730">
        <v>11</v>
      </c>
      <c r="Z730">
        <v>0</v>
      </c>
      <c r="AA730">
        <v>56</v>
      </c>
      <c r="AB730">
        <v>2226</v>
      </c>
      <c r="AC730">
        <v>0</v>
      </c>
      <c r="AD730">
        <v>1</v>
      </c>
      <c r="AE730">
        <v>0</v>
      </c>
      <c r="AF730">
        <v>0</v>
      </c>
      <c r="AG730">
        <v>0</v>
      </c>
      <c r="AH730">
        <v>0</v>
      </c>
      <c r="AI730">
        <v>0</v>
      </c>
      <c r="AJ730">
        <v>1</v>
      </c>
      <c r="AK730">
        <v>0</v>
      </c>
      <c r="AL730">
        <v>0</v>
      </c>
      <c r="AM730" s="3">
        <f>SUM(tbl_Data[[#This Row],[Amt_Wines]:[Amt_GoldProds]])</f>
        <v>125</v>
      </c>
      <c r="AN730" s="3">
        <v>55</v>
      </c>
      <c r="AO730">
        <v>0</v>
      </c>
      <c r="AP730" t="str" cm="1">
        <f t="array" ref="AP730">_xlfn.IFS(tbl_Data[[#This Row],[marital_Divorced]]=1,"Divorced",tbl_Data[[#This Row],[marital_Married]]=1,"Married",tbl_Data[[#This Row],[marital_Single]]=1,"Single",tbl_Data[[#This Row],[marital_Together]]=1,"Together",tbl_Data[[#This Row],[marital_Widow]]=1,"Widowed")</f>
        <v>Married</v>
      </c>
      <c r="AQ730" s="3" t="str">
        <f>IF(tbl_Data[[#This Row],[Marital Status]]=tbl_Data[[#Headers],[Single]],tbl_Data[[#This Row],[Amt_Wines]],"")</f>
        <v/>
      </c>
      <c r="AR730" s="3" t="str">
        <f>IF(tbl_Data[[#This Row],[Marital Status]]=tbl_Data[[#Headers],[Together]],tbl_Data[[#This Row],[Amt_Wines]],"")</f>
        <v/>
      </c>
      <c r="AS730" s="3">
        <f>IF(tbl_Data[[#This Row],[Marital Status]]=tbl_Data[[#Headers],[Married]],tbl_Data[[#This Row],[Amt_Wines]],"")</f>
        <v>14</v>
      </c>
      <c r="AT730" s="3" t="str">
        <f>IF(tbl_Data[[#This Row],[Marital Status]]=tbl_Data[[#Headers],[Widow]],tbl_Data[[#This Row],[Amt_Wines]],"")</f>
        <v/>
      </c>
      <c r="AU730" s="3" t="str">
        <f>IF(tbl_Data[[#This Row],[Marital Status]]=tbl_Data[[#Headers],[Divorced]],tbl_Data[[#This Row],[Amt_Wines]],"")</f>
        <v/>
      </c>
    </row>
    <row r="731" spans="1:47" x14ac:dyDescent="0.45">
      <c r="A731" t="s">
        <v>1486</v>
      </c>
      <c r="B731" s="3">
        <v>32011</v>
      </c>
      <c r="C731">
        <v>1</v>
      </c>
      <c r="D731">
        <v>0</v>
      </c>
      <c r="E731">
        <f t="shared" si="11"/>
        <v>1</v>
      </c>
      <c r="F731">
        <v>89</v>
      </c>
      <c r="G731" s="3">
        <v>99</v>
      </c>
      <c r="H731" s="3">
        <v>0</v>
      </c>
      <c r="I731" s="3">
        <v>15</v>
      </c>
      <c r="J731" s="3">
        <v>2</v>
      </c>
      <c r="K731" s="3">
        <v>1</v>
      </c>
      <c r="L731" s="3">
        <v>5</v>
      </c>
      <c r="M731">
        <v>3</v>
      </c>
      <c r="N731">
        <v>2</v>
      </c>
      <c r="O731">
        <v>1</v>
      </c>
      <c r="P731">
        <v>4</v>
      </c>
      <c r="Q731">
        <v>7</v>
      </c>
      <c r="R731">
        <v>0</v>
      </c>
      <c r="S731">
        <v>0</v>
      </c>
      <c r="T731">
        <v>0</v>
      </c>
      <c r="U731">
        <v>0</v>
      </c>
      <c r="V731">
        <v>0</v>
      </c>
      <c r="W731">
        <v>0</v>
      </c>
      <c r="X731">
        <v>3</v>
      </c>
      <c r="Y731">
        <v>11</v>
      </c>
      <c r="Z731">
        <v>0</v>
      </c>
      <c r="AA731">
        <v>49</v>
      </c>
      <c r="AB731">
        <v>2470</v>
      </c>
      <c r="AC731">
        <v>0</v>
      </c>
      <c r="AD731">
        <v>1</v>
      </c>
      <c r="AE731">
        <v>0</v>
      </c>
      <c r="AF731">
        <v>0</v>
      </c>
      <c r="AG731">
        <v>0</v>
      </c>
      <c r="AH731">
        <v>0</v>
      </c>
      <c r="AI731">
        <v>0</v>
      </c>
      <c r="AJ731">
        <v>0</v>
      </c>
      <c r="AK731">
        <v>0</v>
      </c>
      <c r="AL731">
        <v>1</v>
      </c>
      <c r="AM731" s="3">
        <f>SUM(tbl_Data[[#This Row],[Amt_Wines]:[Amt_GoldProds]])</f>
        <v>122</v>
      </c>
      <c r="AN731" s="3">
        <v>112</v>
      </c>
      <c r="AO731">
        <v>0</v>
      </c>
      <c r="AP731" t="str" cm="1">
        <f t="array" ref="AP731">_xlfn.IFS(tbl_Data[[#This Row],[marital_Divorced]]=1,"Divorced",tbl_Data[[#This Row],[marital_Married]]=1,"Married",tbl_Data[[#This Row],[marital_Single]]=1,"Single",tbl_Data[[#This Row],[marital_Together]]=1,"Together",tbl_Data[[#This Row],[marital_Widow]]=1,"Widowed")</f>
        <v>Married</v>
      </c>
      <c r="AQ731" s="3" t="str">
        <f>IF(tbl_Data[[#This Row],[Marital Status]]=tbl_Data[[#Headers],[Single]],tbl_Data[[#This Row],[Amt_Wines]],"")</f>
        <v/>
      </c>
      <c r="AR731" s="3" t="str">
        <f>IF(tbl_Data[[#This Row],[Marital Status]]=tbl_Data[[#Headers],[Together]],tbl_Data[[#This Row],[Amt_Wines]],"")</f>
        <v/>
      </c>
      <c r="AS731" s="3">
        <f>IF(tbl_Data[[#This Row],[Marital Status]]=tbl_Data[[#Headers],[Married]],tbl_Data[[#This Row],[Amt_Wines]],"")</f>
        <v>99</v>
      </c>
      <c r="AT731" s="3" t="str">
        <f>IF(tbl_Data[[#This Row],[Marital Status]]=tbl_Data[[#Headers],[Widow]],tbl_Data[[#This Row],[Amt_Wines]],"")</f>
        <v/>
      </c>
      <c r="AU731" s="3" t="str">
        <f>IF(tbl_Data[[#This Row],[Marital Status]]=tbl_Data[[#Headers],[Divorced]],tbl_Data[[#This Row],[Amt_Wines]],"")</f>
        <v/>
      </c>
    </row>
    <row r="732" spans="1:47" x14ac:dyDescent="0.45">
      <c r="A732" t="s">
        <v>1488</v>
      </c>
      <c r="B732" s="3">
        <v>33585</v>
      </c>
      <c r="C732">
        <v>0</v>
      </c>
      <c r="D732">
        <v>1</v>
      </c>
      <c r="E732">
        <f t="shared" si="11"/>
        <v>1</v>
      </c>
      <c r="F732">
        <v>91</v>
      </c>
      <c r="G732" s="3">
        <v>30</v>
      </c>
      <c r="H732" s="3">
        <v>11</v>
      </c>
      <c r="I732" s="3">
        <v>33</v>
      </c>
      <c r="J732" s="3">
        <v>13</v>
      </c>
      <c r="K732" s="3">
        <v>6</v>
      </c>
      <c r="L732" s="3">
        <v>29</v>
      </c>
      <c r="M732">
        <v>1</v>
      </c>
      <c r="N732">
        <v>2</v>
      </c>
      <c r="O732">
        <v>0</v>
      </c>
      <c r="P732">
        <v>4</v>
      </c>
      <c r="Q732">
        <v>4</v>
      </c>
      <c r="R732">
        <v>0</v>
      </c>
      <c r="S732">
        <v>0</v>
      </c>
      <c r="T732">
        <v>0</v>
      </c>
      <c r="U732">
        <v>0</v>
      </c>
      <c r="V732">
        <v>0</v>
      </c>
      <c r="W732">
        <v>0</v>
      </c>
      <c r="X732">
        <v>3</v>
      </c>
      <c r="Y732">
        <v>11</v>
      </c>
      <c r="Z732">
        <v>0</v>
      </c>
      <c r="AA732">
        <v>54</v>
      </c>
      <c r="AB732">
        <v>2436</v>
      </c>
      <c r="AC732">
        <v>0</v>
      </c>
      <c r="AD732">
        <v>1</v>
      </c>
      <c r="AE732">
        <v>0</v>
      </c>
      <c r="AF732">
        <v>0</v>
      </c>
      <c r="AG732">
        <v>0</v>
      </c>
      <c r="AH732">
        <v>0</v>
      </c>
      <c r="AI732">
        <v>0</v>
      </c>
      <c r="AJ732">
        <v>0</v>
      </c>
      <c r="AK732">
        <v>1</v>
      </c>
      <c r="AL732">
        <v>0</v>
      </c>
      <c r="AM732" s="3">
        <f>SUM(tbl_Data[[#This Row],[Amt_Wines]:[Amt_GoldProds]])</f>
        <v>122</v>
      </c>
      <c r="AN732" s="3">
        <v>64</v>
      </c>
      <c r="AO732">
        <v>0</v>
      </c>
      <c r="AP732" t="str" cm="1">
        <f t="array" ref="AP732">_xlfn.IFS(tbl_Data[[#This Row],[marital_Divorced]]=1,"Divorced",tbl_Data[[#This Row],[marital_Married]]=1,"Married",tbl_Data[[#This Row],[marital_Single]]=1,"Single",tbl_Data[[#This Row],[marital_Together]]=1,"Together",tbl_Data[[#This Row],[marital_Widow]]=1,"Widowed")</f>
        <v>Married</v>
      </c>
      <c r="AQ732" s="3" t="str">
        <f>IF(tbl_Data[[#This Row],[Marital Status]]=tbl_Data[[#Headers],[Single]],tbl_Data[[#This Row],[Amt_Wines]],"")</f>
        <v/>
      </c>
      <c r="AR732" s="3" t="str">
        <f>IF(tbl_Data[[#This Row],[Marital Status]]=tbl_Data[[#Headers],[Together]],tbl_Data[[#This Row],[Amt_Wines]],"")</f>
        <v/>
      </c>
      <c r="AS732" s="3">
        <f>IF(tbl_Data[[#This Row],[Marital Status]]=tbl_Data[[#Headers],[Married]],tbl_Data[[#This Row],[Amt_Wines]],"")</f>
        <v>30</v>
      </c>
      <c r="AT732" s="3" t="str">
        <f>IF(tbl_Data[[#This Row],[Marital Status]]=tbl_Data[[#Headers],[Widow]],tbl_Data[[#This Row],[Amt_Wines]],"")</f>
        <v/>
      </c>
      <c r="AU732" s="3" t="str">
        <f>IF(tbl_Data[[#This Row],[Marital Status]]=tbl_Data[[#Headers],[Divorced]],tbl_Data[[#This Row],[Amt_Wines]],"")</f>
        <v/>
      </c>
    </row>
    <row r="733" spans="1:47" x14ac:dyDescent="0.45">
      <c r="A733" t="s">
        <v>1490</v>
      </c>
      <c r="B733" s="3">
        <v>7500</v>
      </c>
      <c r="C733">
        <v>0</v>
      </c>
      <c r="D733">
        <v>0</v>
      </c>
      <c r="E733">
        <f t="shared" si="11"/>
        <v>0</v>
      </c>
      <c r="F733">
        <v>24</v>
      </c>
      <c r="G733" s="3">
        <v>3</v>
      </c>
      <c r="H733" s="3">
        <v>18</v>
      </c>
      <c r="I733" s="3">
        <v>14</v>
      </c>
      <c r="J733" s="3">
        <v>15</v>
      </c>
      <c r="K733" s="3">
        <v>22</v>
      </c>
      <c r="L733" s="3">
        <v>50</v>
      </c>
      <c r="M733">
        <v>3</v>
      </c>
      <c r="N733">
        <v>3</v>
      </c>
      <c r="O733">
        <v>1</v>
      </c>
      <c r="P733">
        <v>3</v>
      </c>
      <c r="Q733">
        <v>9</v>
      </c>
      <c r="R733">
        <v>0</v>
      </c>
      <c r="S733">
        <v>0</v>
      </c>
      <c r="T733">
        <v>0</v>
      </c>
      <c r="U733">
        <v>0</v>
      </c>
      <c r="V733">
        <v>0</v>
      </c>
      <c r="W733">
        <v>0</v>
      </c>
      <c r="X733">
        <v>3</v>
      </c>
      <c r="Y733">
        <v>11</v>
      </c>
      <c r="Z733">
        <v>1</v>
      </c>
      <c r="AA733">
        <v>24</v>
      </c>
      <c r="AB733">
        <v>2756</v>
      </c>
      <c r="AC733">
        <v>0</v>
      </c>
      <c r="AD733">
        <v>1</v>
      </c>
      <c r="AE733">
        <v>0</v>
      </c>
      <c r="AF733">
        <v>0</v>
      </c>
      <c r="AG733">
        <v>0</v>
      </c>
      <c r="AH733">
        <v>1</v>
      </c>
      <c r="AI733">
        <v>0</v>
      </c>
      <c r="AJ733">
        <v>0</v>
      </c>
      <c r="AK733">
        <v>0</v>
      </c>
      <c r="AL733">
        <v>0</v>
      </c>
      <c r="AM733" s="3">
        <f>SUM(tbl_Data[[#This Row],[Amt_Wines]:[Amt_GoldProds]])</f>
        <v>122</v>
      </c>
      <c r="AN733" s="3">
        <v>22</v>
      </c>
      <c r="AO733">
        <v>0</v>
      </c>
      <c r="AP733" t="str" cm="1">
        <f t="array" ref="AP733">_xlfn.IFS(tbl_Data[[#This Row],[marital_Divorced]]=1,"Divorced",tbl_Data[[#This Row],[marital_Married]]=1,"Married",tbl_Data[[#This Row],[marital_Single]]=1,"Single",tbl_Data[[#This Row],[marital_Together]]=1,"Together",tbl_Data[[#This Row],[marital_Widow]]=1,"Widowed")</f>
        <v>Married</v>
      </c>
      <c r="AQ733" s="3" t="str">
        <f>IF(tbl_Data[[#This Row],[Marital Status]]=tbl_Data[[#Headers],[Single]],tbl_Data[[#This Row],[Amt_Wines]],"")</f>
        <v/>
      </c>
      <c r="AR733" s="3" t="str">
        <f>IF(tbl_Data[[#This Row],[Marital Status]]=tbl_Data[[#Headers],[Together]],tbl_Data[[#This Row],[Amt_Wines]],"")</f>
        <v/>
      </c>
      <c r="AS733" s="3">
        <f>IF(tbl_Data[[#This Row],[Marital Status]]=tbl_Data[[#Headers],[Married]],tbl_Data[[#This Row],[Amt_Wines]],"")</f>
        <v>3</v>
      </c>
      <c r="AT733" s="3" t="str">
        <f>IF(tbl_Data[[#This Row],[Marital Status]]=tbl_Data[[#Headers],[Widow]],tbl_Data[[#This Row],[Amt_Wines]],"")</f>
        <v/>
      </c>
      <c r="AU733" s="3" t="str">
        <f>IF(tbl_Data[[#This Row],[Marital Status]]=tbl_Data[[#Headers],[Divorced]],tbl_Data[[#This Row],[Amt_Wines]],"")</f>
        <v/>
      </c>
    </row>
    <row r="734" spans="1:47" x14ac:dyDescent="0.45">
      <c r="A734" t="s">
        <v>1491</v>
      </c>
      <c r="B734" s="3">
        <v>57236</v>
      </c>
      <c r="C734">
        <v>1</v>
      </c>
      <c r="D734">
        <v>1</v>
      </c>
      <c r="E734">
        <f t="shared" si="11"/>
        <v>2</v>
      </c>
      <c r="F734">
        <v>22</v>
      </c>
      <c r="G734" s="3">
        <v>105</v>
      </c>
      <c r="H734" s="3">
        <v>0</v>
      </c>
      <c r="I734" s="3">
        <v>9</v>
      </c>
      <c r="J734" s="3">
        <v>2</v>
      </c>
      <c r="K734" s="3">
        <v>1</v>
      </c>
      <c r="L734" s="3">
        <v>4</v>
      </c>
      <c r="M734">
        <v>3</v>
      </c>
      <c r="N734">
        <v>2</v>
      </c>
      <c r="O734">
        <v>1</v>
      </c>
      <c r="P734">
        <v>4</v>
      </c>
      <c r="Q734">
        <v>3</v>
      </c>
      <c r="R734">
        <v>0</v>
      </c>
      <c r="S734">
        <v>0</v>
      </c>
      <c r="T734">
        <v>0</v>
      </c>
      <c r="U734">
        <v>0</v>
      </c>
      <c r="V734">
        <v>0</v>
      </c>
      <c r="W734">
        <v>0</v>
      </c>
      <c r="X734">
        <v>3</v>
      </c>
      <c r="Y734">
        <v>11</v>
      </c>
      <c r="Z734">
        <v>0</v>
      </c>
      <c r="AA734">
        <v>55</v>
      </c>
      <c r="AB734">
        <v>2268</v>
      </c>
      <c r="AC734">
        <v>0</v>
      </c>
      <c r="AD734">
        <v>1</v>
      </c>
      <c r="AE734">
        <v>0</v>
      </c>
      <c r="AF734">
        <v>0</v>
      </c>
      <c r="AG734">
        <v>0</v>
      </c>
      <c r="AH734">
        <v>0</v>
      </c>
      <c r="AI734">
        <v>0</v>
      </c>
      <c r="AJ734">
        <v>0</v>
      </c>
      <c r="AK734">
        <v>0</v>
      </c>
      <c r="AL734">
        <v>1</v>
      </c>
      <c r="AM734" s="3">
        <f>SUM(tbl_Data[[#This Row],[Amt_Wines]:[Amt_GoldProds]])</f>
        <v>121</v>
      </c>
      <c r="AN734" s="3">
        <v>113</v>
      </c>
      <c r="AO734">
        <v>0</v>
      </c>
      <c r="AP734" t="str" cm="1">
        <f t="array" ref="AP734">_xlfn.IFS(tbl_Data[[#This Row],[marital_Divorced]]=1,"Divorced",tbl_Data[[#This Row],[marital_Married]]=1,"Married",tbl_Data[[#This Row],[marital_Single]]=1,"Single",tbl_Data[[#This Row],[marital_Together]]=1,"Together",tbl_Data[[#This Row],[marital_Widow]]=1,"Widowed")</f>
        <v>Married</v>
      </c>
      <c r="AQ734" s="3" t="str">
        <f>IF(tbl_Data[[#This Row],[Marital Status]]=tbl_Data[[#Headers],[Single]],tbl_Data[[#This Row],[Amt_Wines]],"")</f>
        <v/>
      </c>
      <c r="AR734" s="3" t="str">
        <f>IF(tbl_Data[[#This Row],[Marital Status]]=tbl_Data[[#Headers],[Together]],tbl_Data[[#This Row],[Amt_Wines]],"")</f>
        <v/>
      </c>
      <c r="AS734" s="3">
        <f>IF(tbl_Data[[#This Row],[Marital Status]]=tbl_Data[[#Headers],[Married]],tbl_Data[[#This Row],[Amt_Wines]],"")</f>
        <v>105</v>
      </c>
      <c r="AT734" s="3" t="str">
        <f>IF(tbl_Data[[#This Row],[Marital Status]]=tbl_Data[[#Headers],[Widow]],tbl_Data[[#This Row],[Amt_Wines]],"")</f>
        <v/>
      </c>
      <c r="AU734" s="3" t="str">
        <f>IF(tbl_Data[[#This Row],[Marital Status]]=tbl_Data[[#Headers],[Divorced]],tbl_Data[[#This Row],[Amt_Wines]],"")</f>
        <v/>
      </c>
    </row>
    <row r="735" spans="1:47" x14ac:dyDescent="0.45">
      <c r="A735" t="s">
        <v>1492</v>
      </c>
      <c r="B735" s="3">
        <v>23228</v>
      </c>
      <c r="C735">
        <v>1</v>
      </c>
      <c r="D735">
        <v>0</v>
      </c>
      <c r="E735">
        <f t="shared" si="11"/>
        <v>1</v>
      </c>
      <c r="F735">
        <v>91</v>
      </c>
      <c r="G735" s="3">
        <v>53</v>
      </c>
      <c r="H735" s="3">
        <v>3</v>
      </c>
      <c r="I735" s="3">
        <v>49</v>
      </c>
      <c r="J735" s="3">
        <v>7</v>
      </c>
      <c r="K735" s="3">
        <v>4</v>
      </c>
      <c r="L735" s="3">
        <v>5</v>
      </c>
      <c r="M735">
        <v>4</v>
      </c>
      <c r="N735">
        <v>3</v>
      </c>
      <c r="O735">
        <v>0</v>
      </c>
      <c r="P735">
        <v>4</v>
      </c>
      <c r="Q735">
        <v>8</v>
      </c>
      <c r="R735">
        <v>0</v>
      </c>
      <c r="S735">
        <v>0</v>
      </c>
      <c r="T735">
        <v>0</v>
      </c>
      <c r="U735">
        <v>0</v>
      </c>
      <c r="V735">
        <v>0</v>
      </c>
      <c r="W735">
        <v>0</v>
      </c>
      <c r="X735">
        <v>3</v>
      </c>
      <c r="Y735">
        <v>11</v>
      </c>
      <c r="Z735">
        <v>0</v>
      </c>
      <c r="AA735">
        <v>36</v>
      </c>
      <c r="AB735">
        <v>2334</v>
      </c>
      <c r="AC735">
        <v>0</v>
      </c>
      <c r="AD735">
        <v>1</v>
      </c>
      <c r="AE735">
        <v>0</v>
      </c>
      <c r="AF735">
        <v>0</v>
      </c>
      <c r="AG735">
        <v>0</v>
      </c>
      <c r="AH735">
        <v>0</v>
      </c>
      <c r="AI735">
        <v>0</v>
      </c>
      <c r="AJ735">
        <v>1</v>
      </c>
      <c r="AK735">
        <v>0</v>
      </c>
      <c r="AL735">
        <v>0</v>
      </c>
      <c r="AM735" s="3">
        <f>SUM(tbl_Data[[#This Row],[Amt_Wines]:[Amt_GoldProds]])</f>
        <v>121</v>
      </c>
      <c r="AN735" s="3">
        <v>111</v>
      </c>
      <c r="AO735">
        <v>0</v>
      </c>
      <c r="AP735" t="str" cm="1">
        <f t="array" ref="AP735">_xlfn.IFS(tbl_Data[[#This Row],[marital_Divorced]]=1,"Divorced",tbl_Data[[#This Row],[marital_Married]]=1,"Married",tbl_Data[[#This Row],[marital_Single]]=1,"Single",tbl_Data[[#This Row],[marital_Together]]=1,"Together",tbl_Data[[#This Row],[marital_Widow]]=1,"Widowed")</f>
        <v>Married</v>
      </c>
      <c r="AQ735" s="3" t="str">
        <f>IF(tbl_Data[[#This Row],[Marital Status]]=tbl_Data[[#Headers],[Single]],tbl_Data[[#This Row],[Amt_Wines]],"")</f>
        <v/>
      </c>
      <c r="AR735" s="3" t="str">
        <f>IF(tbl_Data[[#This Row],[Marital Status]]=tbl_Data[[#Headers],[Together]],tbl_Data[[#This Row],[Amt_Wines]],"")</f>
        <v/>
      </c>
      <c r="AS735" s="3">
        <f>IF(tbl_Data[[#This Row],[Marital Status]]=tbl_Data[[#Headers],[Married]],tbl_Data[[#This Row],[Amt_Wines]],"")</f>
        <v>53</v>
      </c>
      <c r="AT735" s="3" t="str">
        <f>IF(tbl_Data[[#This Row],[Marital Status]]=tbl_Data[[#Headers],[Widow]],tbl_Data[[#This Row],[Amt_Wines]],"")</f>
        <v/>
      </c>
      <c r="AU735" s="3" t="str">
        <f>IF(tbl_Data[[#This Row],[Marital Status]]=tbl_Data[[#Headers],[Divorced]],tbl_Data[[#This Row],[Amt_Wines]],"")</f>
        <v/>
      </c>
    </row>
    <row r="736" spans="1:47" x14ac:dyDescent="0.45">
      <c r="A736" t="s">
        <v>1497</v>
      </c>
      <c r="B736" s="3">
        <v>33183</v>
      </c>
      <c r="C736">
        <v>1</v>
      </c>
      <c r="D736">
        <v>0</v>
      </c>
      <c r="E736">
        <f t="shared" si="11"/>
        <v>1</v>
      </c>
      <c r="F736">
        <v>46</v>
      </c>
      <c r="G736" s="3">
        <v>7</v>
      </c>
      <c r="H736" s="3">
        <v>5</v>
      </c>
      <c r="I736" s="3">
        <v>39</v>
      </c>
      <c r="J736" s="3">
        <v>17</v>
      </c>
      <c r="K736" s="3">
        <v>15</v>
      </c>
      <c r="L736" s="3">
        <v>37</v>
      </c>
      <c r="M736">
        <v>2</v>
      </c>
      <c r="N736">
        <v>4</v>
      </c>
      <c r="O736">
        <v>0</v>
      </c>
      <c r="P736">
        <v>3</v>
      </c>
      <c r="Q736">
        <v>7</v>
      </c>
      <c r="R736">
        <v>0</v>
      </c>
      <c r="S736">
        <v>0</v>
      </c>
      <c r="T736">
        <v>0</v>
      </c>
      <c r="U736">
        <v>0</v>
      </c>
      <c r="V736">
        <v>0</v>
      </c>
      <c r="W736">
        <v>0</v>
      </c>
      <c r="X736">
        <v>3</v>
      </c>
      <c r="Y736">
        <v>11</v>
      </c>
      <c r="Z736">
        <v>0</v>
      </c>
      <c r="AA736">
        <v>45</v>
      </c>
      <c r="AB736">
        <v>2284</v>
      </c>
      <c r="AC736">
        <v>0</v>
      </c>
      <c r="AD736">
        <v>1</v>
      </c>
      <c r="AE736">
        <v>0</v>
      </c>
      <c r="AF736">
        <v>0</v>
      </c>
      <c r="AG736">
        <v>0</v>
      </c>
      <c r="AH736">
        <v>0</v>
      </c>
      <c r="AI736">
        <v>0</v>
      </c>
      <c r="AJ736">
        <v>1</v>
      </c>
      <c r="AK736">
        <v>0</v>
      </c>
      <c r="AL736">
        <v>0</v>
      </c>
      <c r="AM736" s="3">
        <f>SUM(tbl_Data[[#This Row],[Amt_Wines]:[Amt_GoldProds]])</f>
        <v>120</v>
      </c>
      <c r="AN736" s="3">
        <v>46</v>
      </c>
      <c r="AO736">
        <v>0</v>
      </c>
      <c r="AP736" t="str" cm="1">
        <f t="array" ref="AP736">_xlfn.IFS(tbl_Data[[#This Row],[marital_Divorced]]=1,"Divorced",tbl_Data[[#This Row],[marital_Married]]=1,"Married",tbl_Data[[#This Row],[marital_Single]]=1,"Single",tbl_Data[[#This Row],[marital_Together]]=1,"Together",tbl_Data[[#This Row],[marital_Widow]]=1,"Widowed")</f>
        <v>Married</v>
      </c>
      <c r="AQ736" s="3" t="str">
        <f>IF(tbl_Data[[#This Row],[Marital Status]]=tbl_Data[[#Headers],[Single]],tbl_Data[[#This Row],[Amt_Wines]],"")</f>
        <v/>
      </c>
      <c r="AR736" s="3" t="str">
        <f>IF(tbl_Data[[#This Row],[Marital Status]]=tbl_Data[[#Headers],[Together]],tbl_Data[[#This Row],[Amt_Wines]],"")</f>
        <v/>
      </c>
      <c r="AS736" s="3">
        <f>IF(tbl_Data[[#This Row],[Marital Status]]=tbl_Data[[#Headers],[Married]],tbl_Data[[#This Row],[Amt_Wines]],"")</f>
        <v>7</v>
      </c>
      <c r="AT736" s="3" t="str">
        <f>IF(tbl_Data[[#This Row],[Marital Status]]=tbl_Data[[#Headers],[Widow]],tbl_Data[[#This Row],[Amt_Wines]],"")</f>
        <v/>
      </c>
      <c r="AU736" s="3" t="str">
        <f>IF(tbl_Data[[#This Row],[Marital Status]]=tbl_Data[[#Headers],[Divorced]],tbl_Data[[#This Row],[Amt_Wines]],"")</f>
        <v/>
      </c>
    </row>
    <row r="737" spans="1:47" x14ac:dyDescent="0.45">
      <c r="A737" t="s">
        <v>1503</v>
      </c>
      <c r="B737" s="3">
        <v>52854</v>
      </c>
      <c r="C737">
        <v>1</v>
      </c>
      <c r="D737">
        <v>1</v>
      </c>
      <c r="E737">
        <f t="shared" si="11"/>
        <v>2</v>
      </c>
      <c r="F737">
        <v>43</v>
      </c>
      <c r="G737" s="3">
        <v>105</v>
      </c>
      <c r="H737" s="3">
        <v>0</v>
      </c>
      <c r="I737" s="3">
        <v>10</v>
      </c>
      <c r="J737" s="3">
        <v>0</v>
      </c>
      <c r="K737" s="3">
        <v>1</v>
      </c>
      <c r="L737" s="3">
        <v>0</v>
      </c>
      <c r="M737">
        <v>2</v>
      </c>
      <c r="N737">
        <v>2</v>
      </c>
      <c r="O737">
        <v>1</v>
      </c>
      <c r="P737">
        <v>4</v>
      </c>
      <c r="Q737">
        <v>5</v>
      </c>
      <c r="R737">
        <v>0</v>
      </c>
      <c r="S737">
        <v>0</v>
      </c>
      <c r="T737">
        <v>0</v>
      </c>
      <c r="U737">
        <v>0</v>
      </c>
      <c r="V737">
        <v>0</v>
      </c>
      <c r="W737">
        <v>0</v>
      </c>
      <c r="X737">
        <v>3</v>
      </c>
      <c r="Y737">
        <v>11</v>
      </c>
      <c r="Z737">
        <v>0</v>
      </c>
      <c r="AA737">
        <v>61</v>
      </c>
      <c r="AB737">
        <v>2256</v>
      </c>
      <c r="AC737">
        <v>0</v>
      </c>
      <c r="AD737">
        <v>1</v>
      </c>
      <c r="AE737">
        <v>0</v>
      </c>
      <c r="AF737">
        <v>0</v>
      </c>
      <c r="AG737">
        <v>0</v>
      </c>
      <c r="AH737">
        <v>0</v>
      </c>
      <c r="AI737">
        <v>0</v>
      </c>
      <c r="AJ737">
        <v>0</v>
      </c>
      <c r="AK737">
        <v>0</v>
      </c>
      <c r="AL737">
        <v>1</v>
      </c>
      <c r="AM737" s="3">
        <f>SUM(tbl_Data[[#This Row],[Amt_Wines]:[Amt_GoldProds]])</f>
        <v>116</v>
      </c>
      <c r="AN737" s="3">
        <v>116</v>
      </c>
      <c r="AO737">
        <v>0</v>
      </c>
      <c r="AP737" t="str" cm="1">
        <f t="array" ref="AP737">_xlfn.IFS(tbl_Data[[#This Row],[marital_Divorced]]=1,"Divorced",tbl_Data[[#This Row],[marital_Married]]=1,"Married",tbl_Data[[#This Row],[marital_Single]]=1,"Single",tbl_Data[[#This Row],[marital_Together]]=1,"Together",tbl_Data[[#This Row],[marital_Widow]]=1,"Widowed")</f>
        <v>Married</v>
      </c>
      <c r="AQ737" s="3" t="str">
        <f>IF(tbl_Data[[#This Row],[Marital Status]]=tbl_Data[[#Headers],[Single]],tbl_Data[[#This Row],[Amt_Wines]],"")</f>
        <v/>
      </c>
      <c r="AR737" s="3" t="str">
        <f>IF(tbl_Data[[#This Row],[Marital Status]]=tbl_Data[[#Headers],[Together]],tbl_Data[[#This Row],[Amt_Wines]],"")</f>
        <v/>
      </c>
      <c r="AS737" s="3">
        <f>IF(tbl_Data[[#This Row],[Marital Status]]=tbl_Data[[#Headers],[Married]],tbl_Data[[#This Row],[Amt_Wines]],"")</f>
        <v>105</v>
      </c>
      <c r="AT737" s="3" t="str">
        <f>IF(tbl_Data[[#This Row],[Marital Status]]=tbl_Data[[#Headers],[Widow]],tbl_Data[[#This Row],[Amt_Wines]],"")</f>
        <v/>
      </c>
      <c r="AU737" s="3" t="str">
        <f>IF(tbl_Data[[#This Row],[Marital Status]]=tbl_Data[[#Headers],[Divorced]],tbl_Data[[#This Row],[Amt_Wines]],"")</f>
        <v/>
      </c>
    </row>
    <row r="738" spans="1:47" x14ac:dyDescent="0.45">
      <c r="A738" t="s">
        <v>1504</v>
      </c>
      <c r="B738" s="3">
        <v>22979</v>
      </c>
      <c r="C738">
        <v>1</v>
      </c>
      <c r="D738">
        <v>0</v>
      </c>
      <c r="E738">
        <f t="shared" si="11"/>
        <v>1</v>
      </c>
      <c r="F738">
        <v>29</v>
      </c>
      <c r="G738" s="3">
        <v>16</v>
      </c>
      <c r="H738" s="3">
        <v>17</v>
      </c>
      <c r="I738" s="3">
        <v>19</v>
      </c>
      <c r="J738" s="3">
        <v>20</v>
      </c>
      <c r="K738" s="3">
        <v>21</v>
      </c>
      <c r="L738" s="3">
        <v>22</v>
      </c>
      <c r="M738">
        <v>3</v>
      </c>
      <c r="N738">
        <v>3</v>
      </c>
      <c r="O738">
        <v>2</v>
      </c>
      <c r="P738">
        <v>2</v>
      </c>
      <c r="Q738">
        <v>8</v>
      </c>
      <c r="R738">
        <v>0</v>
      </c>
      <c r="S738">
        <v>0</v>
      </c>
      <c r="T738">
        <v>0</v>
      </c>
      <c r="U738">
        <v>0</v>
      </c>
      <c r="V738">
        <v>0</v>
      </c>
      <c r="W738">
        <v>0</v>
      </c>
      <c r="X738">
        <v>3</v>
      </c>
      <c r="Y738">
        <v>11</v>
      </c>
      <c r="Z738">
        <v>1</v>
      </c>
      <c r="AA738">
        <v>50</v>
      </c>
      <c r="AB738">
        <v>2820</v>
      </c>
      <c r="AC738">
        <v>0</v>
      </c>
      <c r="AD738">
        <v>1</v>
      </c>
      <c r="AE738">
        <v>0</v>
      </c>
      <c r="AF738">
        <v>0</v>
      </c>
      <c r="AG738">
        <v>0</v>
      </c>
      <c r="AH738">
        <v>0</v>
      </c>
      <c r="AI738">
        <v>0</v>
      </c>
      <c r="AJ738">
        <v>1</v>
      </c>
      <c r="AK738">
        <v>0</v>
      </c>
      <c r="AL738">
        <v>0</v>
      </c>
      <c r="AM738" s="3">
        <f>SUM(tbl_Data[[#This Row],[Amt_Wines]:[Amt_GoldProds]])</f>
        <v>115</v>
      </c>
      <c r="AN738" s="3">
        <v>71</v>
      </c>
      <c r="AO738">
        <v>0</v>
      </c>
      <c r="AP738" t="str" cm="1">
        <f t="array" ref="AP738">_xlfn.IFS(tbl_Data[[#This Row],[marital_Divorced]]=1,"Divorced",tbl_Data[[#This Row],[marital_Married]]=1,"Married",tbl_Data[[#This Row],[marital_Single]]=1,"Single",tbl_Data[[#This Row],[marital_Together]]=1,"Together",tbl_Data[[#This Row],[marital_Widow]]=1,"Widowed")</f>
        <v>Married</v>
      </c>
      <c r="AQ738" s="3" t="str">
        <f>IF(tbl_Data[[#This Row],[Marital Status]]=tbl_Data[[#Headers],[Single]],tbl_Data[[#This Row],[Amt_Wines]],"")</f>
        <v/>
      </c>
      <c r="AR738" s="3" t="str">
        <f>IF(tbl_Data[[#This Row],[Marital Status]]=tbl_Data[[#Headers],[Together]],tbl_Data[[#This Row],[Amt_Wines]],"")</f>
        <v/>
      </c>
      <c r="AS738" s="3">
        <f>IF(tbl_Data[[#This Row],[Marital Status]]=tbl_Data[[#Headers],[Married]],tbl_Data[[#This Row],[Amt_Wines]],"")</f>
        <v>16</v>
      </c>
      <c r="AT738" s="3" t="str">
        <f>IF(tbl_Data[[#This Row],[Marital Status]]=tbl_Data[[#Headers],[Widow]],tbl_Data[[#This Row],[Amt_Wines]],"")</f>
        <v/>
      </c>
      <c r="AU738" s="3" t="str">
        <f>IF(tbl_Data[[#This Row],[Marital Status]]=tbl_Data[[#Headers],[Divorced]],tbl_Data[[#This Row],[Amt_Wines]],"")</f>
        <v/>
      </c>
    </row>
    <row r="739" spans="1:47" x14ac:dyDescent="0.45">
      <c r="A739" t="s">
        <v>1515</v>
      </c>
      <c r="B739" s="3">
        <v>33762</v>
      </c>
      <c r="C739">
        <v>2</v>
      </c>
      <c r="D739">
        <v>1</v>
      </c>
      <c r="E739">
        <f t="shared" si="11"/>
        <v>3</v>
      </c>
      <c r="F739">
        <v>61</v>
      </c>
      <c r="G739" s="3">
        <v>53</v>
      </c>
      <c r="H739" s="3">
        <v>1</v>
      </c>
      <c r="I739" s="3">
        <v>34</v>
      </c>
      <c r="J739" s="3">
        <v>2</v>
      </c>
      <c r="K739" s="3">
        <v>0</v>
      </c>
      <c r="L739" s="3">
        <v>16</v>
      </c>
      <c r="M739">
        <v>3</v>
      </c>
      <c r="N739">
        <v>2</v>
      </c>
      <c r="O739">
        <v>2</v>
      </c>
      <c r="P739">
        <v>2</v>
      </c>
      <c r="Q739">
        <v>8</v>
      </c>
      <c r="R739">
        <v>0</v>
      </c>
      <c r="S739">
        <v>0</v>
      </c>
      <c r="T739">
        <v>0</v>
      </c>
      <c r="U739">
        <v>0</v>
      </c>
      <c r="V739">
        <v>0</v>
      </c>
      <c r="W739">
        <v>0</v>
      </c>
      <c r="X739">
        <v>3</v>
      </c>
      <c r="Y739">
        <v>11</v>
      </c>
      <c r="Z739">
        <v>0</v>
      </c>
      <c r="AA739">
        <v>61</v>
      </c>
      <c r="AB739">
        <v>2516</v>
      </c>
      <c r="AC739">
        <v>0</v>
      </c>
      <c r="AD739">
        <v>1</v>
      </c>
      <c r="AE739">
        <v>0</v>
      </c>
      <c r="AF739">
        <v>0</v>
      </c>
      <c r="AG739">
        <v>0</v>
      </c>
      <c r="AH739">
        <v>0</v>
      </c>
      <c r="AI739">
        <v>0</v>
      </c>
      <c r="AJ739">
        <v>0</v>
      </c>
      <c r="AK739">
        <v>0</v>
      </c>
      <c r="AL739">
        <v>1</v>
      </c>
      <c r="AM739" s="3">
        <f>SUM(tbl_Data[[#This Row],[Amt_Wines]:[Amt_GoldProds]])</f>
        <v>106</v>
      </c>
      <c r="AN739" s="3">
        <v>74</v>
      </c>
      <c r="AO739">
        <v>0</v>
      </c>
      <c r="AP739" t="str" cm="1">
        <f t="array" ref="AP739">_xlfn.IFS(tbl_Data[[#This Row],[marital_Divorced]]=1,"Divorced",tbl_Data[[#This Row],[marital_Married]]=1,"Married",tbl_Data[[#This Row],[marital_Single]]=1,"Single",tbl_Data[[#This Row],[marital_Together]]=1,"Together",tbl_Data[[#This Row],[marital_Widow]]=1,"Widowed")</f>
        <v>Married</v>
      </c>
      <c r="AQ739" s="3" t="str">
        <f>IF(tbl_Data[[#This Row],[Marital Status]]=tbl_Data[[#Headers],[Single]],tbl_Data[[#This Row],[Amt_Wines]],"")</f>
        <v/>
      </c>
      <c r="AR739" s="3" t="str">
        <f>IF(tbl_Data[[#This Row],[Marital Status]]=tbl_Data[[#Headers],[Together]],tbl_Data[[#This Row],[Amt_Wines]],"")</f>
        <v/>
      </c>
      <c r="AS739" s="3">
        <f>IF(tbl_Data[[#This Row],[Marital Status]]=tbl_Data[[#Headers],[Married]],tbl_Data[[#This Row],[Amt_Wines]],"")</f>
        <v>53</v>
      </c>
      <c r="AT739" s="3" t="str">
        <f>IF(tbl_Data[[#This Row],[Marital Status]]=tbl_Data[[#Headers],[Widow]],tbl_Data[[#This Row],[Amt_Wines]],"")</f>
        <v/>
      </c>
      <c r="AU739" s="3" t="str">
        <f>IF(tbl_Data[[#This Row],[Marital Status]]=tbl_Data[[#Headers],[Divorced]],tbl_Data[[#This Row],[Amt_Wines]],"")</f>
        <v/>
      </c>
    </row>
    <row r="740" spans="1:47" x14ac:dyDescent="0.45">
      <c r="A740" t="s">
        <v>1516</v>
      </c>
      <c r="B740" s="3">
        <v>37787</v>
      </c>
      <c r="C740">
        <v>1</v>
      </c>
      <c r="D740">
        <v>0</v>
      </c>
      <c r="E740">
        <f t="shared" si="11"/>
        <v>1</v>
      </c>
      <c r="F740">
        <v>50</v>
      </c>
      <c r="G740" s="3">
        <v>40</v>
      </c>
      <c r="H740" s="3">
        <v>1</v>
      </c>
      <c r="I740" s="3">
        <v>40</v>
      </c>
      <c r="J740" s="3">
        <v>4</v>
      </c>
      <c r="K740" s="3">
        <v>3</v>
      </c>
      <c r="L740" s="3">
        <v>18</v>
      </c>
      <c r="M740">
        <v>1</v>
      </c>
      <c r="N740">
        <v>3</v>
      </c>
      <c r="O740">
        <v>0</v>
      </c>
      <c r="P740">
        <v>3</v>
      </c>
      <c r="Q740">
        <v>8</v>
      </c>
      <c r="R740">
        <v>0</v>
      </c>
      <c r="S740">
        <v>0</v>
      </c>
      <c r="T740">
        <v>0</v>
      </c>
      <c r="U740">
        <v>0</v>
      </c>
      <c r="V740">
        <v>0</v>
      </c>
      <c r="W740">
        <v>0</v>
      </c>
      <c r="X740">
        <v>3</v>
      </c>
      <c r="Y740">
        <v>11</v>
      </c>
      <c r="Z740">
        <v>0</v>
      </c>
      <c r="AA740">
        <v>48</v>
      </c>
      <c r="AB740">
        <v>2441</v>
      </c>
      <c r="AC740">
        <v>0</v>
      </c>
      <c r="AD740">
        <v>1</v>
      </c>
      <c r="AE740">
        <v>0</v>
      </c>
      <c r="AF740">
        <v>0</v>
      </c>
      <c r="AG740">
        <v>0</v>
      </c>
      <c r="AH740">
        <v>0</v>
      </c>
      <c r="AI740">
        <v>0</v>
      </c>
      <c r="AJ740">
        <v>0</v>
      </c>
      <c r="AK740">
        <v>1</v>
      </c>
      <c r="AL740">
        <v>0</v>
      </c>
      <c r="AM740" s="3">
        <f>SUM(tbl_Data[[#This Row],[Amt_Wines]:[Amt_GoldProds]])</f>
        <v>106</v>
      </c>
      <c r="AN740" s="3">
        <v>70</v>
      </c>
      <c r="AO740">
        <v>0</v>
      </c>
      <c r="AP740" t="str" cm="1">
        <f t="array" ref="AP740">_xlfn.IFS(tbl_Data[[#This Row],[marital_Divorced]]=1,"Divorced",tbl_Data[[#This Row],[marital_Married]]=1,"Married",tbl_Data[[#This Row],[marital_Single]]=1,"Single",tbl_Data[[#This Row],[marital_Together]]=1,"Together",tbl_Data[[#This Row],[marital_Widow]]=1,"Widowed")</f>
        <v>Married</v>
      </c>
      <c r="AQ740" s="3" t="str">
        <f>IF(tbl_Data[[#This Row],[Marital Status]]=tbl_Data[[#Headers],[Single]],tbl_Data[[#This Row],[Amt_Wines]],"")</f>
        <v/>
      </c>
      <c r="AR740" s="3" t="str">
        <f>IF(tbl_Data[[#This Row],[Marital Status]]=tbl_Data[[#Headers],[Together]],tbl_Data[[#This Row],[Amt_Wines]],"")</f>
        <v/>
      </c>
      <c r="AS740" s="3">
        <f>IF(tbl_Data[[#This Row],[Marital Status]]=tbl_Data[[#Headers],[Married]],tbl_Data[[#This Row],[Amt_Wines]],"")</f>
        <v>40</v>
      </c>
      <c r="AT740" s="3" t="str">
        <f>IF(tbl_Data[[#This Row],[Marital Status]]=tbl_Data[[#Headers],[Widow]],tbl_Data[[#This Row],[Amt_Wines]],"")</f>
        <v/>
      </c>
      <c r="AU740" s="3" t="str">
        <f>IF(tbl_Data[[#This Row],[Marital Status]]=tbl_Data[[#Headers],[Divorced]],tbl_Data[[#This Row],[Amt_Wines]],"")</f>
        <v/>
      </c>
    </row>
    <row r="741" spans="1:47" x14ac:dyDescent="0.45">
      <c r="A741" t="s">
        <v>1522</v>
      </c>
      <c r="B741" s="3">
        <v>38136</v>
      </c>
      <c r="C741">
        <v>1</v>
      </c>
      <c r="D741">
        <v>0</v>
      </c>
      <c r="E741">
        <f t="shared" si="11"/>
        <v>1</v>
      </c>
      <c r="F741">
        <v>69</v>
      </c>
      <c r="G741" s="3">
        <v>8</v>
      </c>
      <c r="H741" s="3">
        <v>15</v>
      </c>
      <c r="I741" s="3">
        <v>27</v>
      </c>
      <c r="J741" s="3">
        <v>0</v>
      </c>
      <c r="K741" s="3">
        <v>20</v>
      </c>
      <c r="L741" s="3">
        <v>33</v>
      </c>
      <c r="M741">
        <v>2</v>
      </c>
      <c r="N741">
        <v>3</v>
      </c>
      <c r="O741">
        <v>1</v>
      </c>
      <c r="P741">
        <v>2</v>
      </c>
      <c r="Q741">
        <v>8</v>
      </c>
      <c r="R741">
        <v>1</v>
      </c>
      <c r="S741">
        <v>0</v>
      </c>
      <c r="T741">
        <v>0</v>
      </c>
      <c r="U741">
        <v>0</v>
      </c>
      <c r="V741">
        <v>0</v>
      </c>
      <c r="W741">
        <v>0</v>
      </c>
      <c r="X741">
        <v>3</v>
      </c>
      <c r="Y741">
        <v>11</v>
      </c>
      <c r="Z741">
        <v>0</v>
      </c>
      <c r="AA741">
        <v>42</v>
      </c>
      <c r="AB741">
        <v>2592</v>
      </c>
      <c r="AC741">
        <v>0</v>
      </c>
      <c r="AD741">
        <v>1</v>
      </c>
      <c r="AE741">
        <v>0</v>
      </c>
      <c r="AF741">
        <v>0</v>
      </c>
      <c r="AG741">
        <v>0</v>
      </c>
      <c r="AH741">
        <v>0</v>
      </c>
      <c r="AI741">
        <v>0</v>
      </c>
      <c r="AJ741">
        <v>1</v>
      </c>
      <c r="AK741">
        <v>0</v>
      </c>
      <c r="AL741">
        <v>0</v>
      </c>
      <c r="AM741" s="3">
        <f>SUM(tbl_Data[[#This Row],[Amt_Wines]:[Amt_GoldProds]])</f>
        <v>103</v>
      </c>
      <c r="AN741" s="3">
        <v>37</v>
      </c>
      <c r="AO741">
        <v>1</v>
      </c>
      <c r="AP741" t="str" cm="1">
        <f t="array" ref="AP741">_xlfn.IFS(tbl_Data[[#This Row],[marital_Divorced]]=1,"Divorced",tbl_Data[[#This Row],[marital_Married]]=1,"Married",tbl_Data[[#This Row],[marital_Single]]=1,"Single",tbl_Data[[#This Row],[marital_Together]]=1,"Together",tbl_Data[[#This Row],[marital_Widow]]=1,"Widowed")</f>
        <v>Married</v>
      </c>
      <c r="AQ741" s="3" t="str">
        <f>IF(tbl_Data[[#This Row],[Marital Status]]=tbl_Data[[#Headers],[Single]],tbl_Data[[#This Row],[Amt_Wines]],"")</f>
        <v/>
      </c>
      <c r="AR741" s="3" t="str">
        <f>IF(tbl_Data[[#This Row],[Marital Status]]=tbl_Data[[#Headers],[Together]],tbl_Data[[#This Row],[Amt_Wines]],"")</f>
        <v/>
      </c>
      <c r="AS741" s="3">
        <f>IF(tbl_Data[[#This Row],[Marital Status]]=tbl_Data[[#Headers],[Married]],tbl_Data[[#This Row],[Amt_Wines]],"")</f>
        <v>8</v>
      </c>
      <c r="AT741" s="3" t="str">
        <f>IF(tbl_Data[[#This Row],[Marital Status]]=tbl_Data[[#Headers],[Widow]],tbl_Data[[#This Row],[Amt_Wines]],"")</f>
        <v/>
      </c>
      <c r="AU741" s="3" t="str">
        <f>IF(tbl_Data[[#This Row],[Marital Status]]=tbl_Data[[#Headers],[Divorced]],tbl_Data[[#This Row],[Amt_Wines]],"")</f>
        <v/>
      </c>
    </row>
    <row r="742" spans="1:47" x14ac:dyDescent="0.45">
      <c r="A742" t="s">
        <v>1524</v>
      </c>
      <c r="B742" s="3">
        <v>23331</v>
      </c>
      <c r="C742">
        <v>1</v>
      </c>
      <c r="D742">
        <v>0</v>
      </c>
      <c r="E742">
        <f t="shared" si="11"/>
        <v>1</v>
      </c>
      <c r="F742">
        <v>92</v>
      </c>
      <c r="G742" s="3">
        <v>5</v>
      </c>
      <c r="H742" s="3">
        <v>36</v>
      </c>
      <c r="I742" s="3">
        <v>7</v>
      </c>
      <c r="J742" s="3">
        <v>0</v>
      </c>
      <c r="K742" s="3">
        <v>10</v>
      </c>
      <c r="L742" s="3">
        <v>45</v>
      </c>
      <c r="M742">
        <v>2</v>
      </c>
      <c r="N742">
        <v>3</v>
      </c>
      <c r="O742">
        <v>0</v>
      </c>
      <c r="P742">
        <v>3</v>
      </c>
      <c r="Q742">
        <v>8</v>
      </c>
      <c r="R742">
        <v>0</v>
      </c>
      <c r="S742">
        <v>0</v>
      </c>
      <c r="T742">
        <v>0</v>
      </c>
      <c r="U742">
        <v>0</v>
      </c>
      <c r="V742">
        <v>0</v>
      </c>
      <c r="W742">
        <v>0</v>
      </c>
      <c r="X742">
        <v>3</v>
      </c>
      <c r="Y742">
        <v>11</v>
      </c>
      <c r="Z742">
        <v>0</v>
      </c>
      <c r="AA742">
        <v>32</v>
      </c>
      <c r="AB742">
        <v>2822</v>
      </c>
      <c r="AC742">
        <v>0</v>
      </c>
      <c r="AD742">
        <v>1</v>
      </c>
      <c r="AE742">
        <v>0</v>
      </c>
      <c r="AF742">
        <v>0</v>
      </c>
      <c r="AG742">
        <v>0</v>
      </c>
      <c r="AH742">
        <v>1</v>
      </c>
      <c r="AI742">
        <v>0</v>
      </c>
      <c r="AJ742">
        <v>0</v>
      </c>
      <c r="AK742">
        <v>0</v>
      </c>
      <c r="AL742">
        <v>0</v>
      </c>
      <c r="AM742" s="3">
        <f>SUM(tbl_Data[[#This Row],[Amt_Wines]:[Amt_GoldProds]])</f>
        <v>103</v>
      </c>
      <c r="AN742" s="3">
        <v>13</v>
      </c>
      <c r="AO742">
        <v>0</v>
      </c>
      <c r="AP742" t="str" cm="1">
        <f t="array" ref="AP742">_xlfn.IFS(tbl_Data[[#This Row],[marital_Divorced]]=1,"Divorced",tbl_Data[[#This Row],[marital_Married]]=1,"Married",tbl_Data[[#This Row],[marital_Single]]=1,"Single",tbl_Data[[#This Row],[marital_Together]]=1,"Together",tbl_Data[[#This Row],[marital_Widow]]=1,"Widowed")</f>
        <v>Married</v>
      </c>
      <c r="AQ742" s="3" t="str">
        <f>IF(tbl_Data[[#This Row],[Marital Status]]=tbl_Data[[#Headers],[Single]],tbl_Data[[#This Row],[Amt_Wines]],"")</f>
        <v/>
      </c>
      <c r="AR742" s="3" t="str">
        <f>IF(tbl_Data[[#This Row],[Marital Status]]=tbl_Data[[#Headers],[Together]],tbl_Data[[#This Row],[Amt_Wines]],"")</f>
        <v/>
      </c>
      <c r="AS742" s="3">
        <f>IF(tbl_Data[[#This Row],[Marital Status]]=tbl_Data[[#Headers],[Married]],tbl_Data[[#This Row],[Amt_Wines]],"")</f>
        <v>5</v>
      </c>
      <c r="AT742" s="3" t="str">
        <f>IF(tbl_Data[[#This Row],[Marital Status]]=tbl_Data[[#Headers],[Widow]],tbl_Data[[#This Row],[Amt_Wines]],"")</f>
        <v/>
      </c>
      <c r="AU742" s="3" t="str">
        <f>IF(tbl_Data[[#This Row],[Marital Status]]=tbl_Data[[#Headers],[Divorced]],tbl_Data[[#This Row],[Amt_Wines]],"")</f>
        <v/>
      </c>
    </row>
    <row r="743" spans="1:47" x14ac:dyDescent="0.45">
      <c r="A743" t="s">
        <v>1525</v>
      </c>
      <c r="B743" s="3">
        <v>16005</v>
      </c>
      <c r="C743">
        <v>1</v>
      </c>
      <c r="D743">
        <v>0</v>
      </c>
      <c r="E743">
        <f t="shared" si="11"/>
        <v>1</v>
      </c>
      <c r="F743">
        <v>69</v>
      </c>
      <c r="G743" s="3">
        <v>1</v>
      </c>
      <c r="H743" s="3">
        <v>3</v>
      </c>
      <c r="I743" s="3">
        <v>2</v>
      </c>
      <c r="J743" s="3">
        <v>20</v>
      </c>
      <c r="K743" s="3">
        <v>30</v>
      </c>
      <c r="L743" s="3">
        <v>47</v>
      </c>
      <c r="M743">
        <v>3</v>
      </c>
      <c r="N743">
        <v>2</v>
      </c>
      <c r="O743">
        <v>1</v>
      </c>
      <c r="P743">
        <v>2</v>
      </c>
      <c r="Q743">
        <v>8</v>
      </c>
      <c r="R743">
        <v>0</v>
      </c>
      <c r="S743">
        <v>0</v>
      </c>
      <c r="T743">
        <v>0</v>
      </c>
      <c r="U743">
        <v>0</v>
      </c>
      <c r="V743">
        <v>0</v>
      </c>
      <c r="W743">
        <v>0</v>
      </c>
      <c r="X743">
        <v>3</v>
      </c>
      <c r="Y743">
        <v>11</v>
      </c>
      <c r="Z743">
        <v>0</v>
      </c>
      <c r="AA743">
        <v>40</v>
      </c>
      <c r="AB743">
        <v>2843</v>
      </c>
      <c r="AC743">
        <v>0</v>
      </c>
      <c r="AD743">
        <v>1</v>
      </c>
      <c r="AE743">
        <v>0</v>
      </c>
      <c r="AF743">
        <v>0</v>
      </c>
      <c r="AG743">
        <v>0</v>
      </c>
      <c r="AH743">
        <v>0</v>
      </c>
      <c r="AI743">
        <v>1</v>
      </c>
      <c r="AJ743">
        <v>0</v>
      </c>
      <c r="AK743">
        <v>0</v>
      </c>
      <c r="AL743">
        <v>0</v>
      </c>
      <c r="AM743" s="3">
        <f>SUM(tbl_Data[[#This Row],[Amt_Wines]:[Amt_GoldProds]])</f>
        <v>103</v>
      </c>
      <c r="AN743" s="3">
        <v>9</v>
      </c>
      <c r="AO743">
        <v>0</v>
      </c>
      <c r="AP743" t="str" cm="1">
        <f t="array" ref="AP743">_xlfn.IFS(tbl_Data[[#This Row],[marital_Divorced]]=1,"Divorced",tbl_Data[[#This Row],[marital_Married]]=1,"Married",tbl_Data[[#This Row],[marital_Single]]=1,"Single",tbl_Data[[#This Row],[marital_Together]]=1,"Together",tbl_Data[[#This Row],[marital_Widow]]=1,"Widowed")</f>
        <v>Married</v>
      </c>
      <c r="AQ743" s="3" t="str">
        <f>IF(tbl_Data[[#This Row],[Marital Status]]=tbl_Data[[#Headers],[Single]],tbl_Data[[#This Row],[Amt_Wines]],"")</f>
        <v/>
      </c>
      <c r="AR743" s="3" t="str">
        <f>IF(tbl_Data[[#This Row],[Marital Status]]=tbl_Data[[#Headers],[Together]],tbl_Data[[#This Row],[Amt_Wines]],"")</f>
        <v/>
      </c>
      <c r="AS743" s="3">
        <f>IF(tbl_Data[[#This Row],[Marital Status]]=tbl_Data[[#Headers],[Married]],tbl_Data[[#This Row],[Amt_Wines]],"")</f>
        <v>1</v>
      </c>
      <c r="AT743" s="3" t="str">
        <f>IF(tbl_Data[[#This Row],[Marital Status]]=tbl_Data[[#Headers],[Widow]],tbl_Data[[#This Row],[Amt_Wines]],"")</f>
        <v/>
      </c>
      <c r="AU743" s="3" t="str">
        <f>IF(tbl_Data[[#This Row],[Marital Status]]=tbl_Data[[#Headers],[Divorced]],tbl_Data[[#This Row],[Amt_Wines]],"")</f>
        <v/>
      </c>
    </row>
    <row r="744" spans="1:47" x14ac:dyDescent="0.45">
      <c r="A744" t="s">
        <v>1527</v>
      </c>
      <c r="B744" s="3">
        <v>24480</v>
      </c>
      <c r="C744">
        <v>1</v>
      </c>
      <c r="D744">
        <v>0</v>
      </c>
      <c r="E744">
        <f t="shared" si="11"/>
        <v>1</v>
      </c>
      <c r="F744">
        <v>46</v>
      </c>
      <c r="G744" s="3">
        <v>4</v>
      </c>
      <c r="H744" s="3">
        <v>19</v>
      </c>
      <c r="I744" s="3">
        <v>9</v>
      </c>
      <c r="J744" s="3">
        <v>28</v>
      </c>
      <c r="K744" s="3">
        <v>25</v>
      </c>
      <c r="L744" s="3">
        <v>17</v>
      </c>
      <c r="M744">
        <v>3</v>
      </c>
      <c r="N744">
        <v>3</v>
      </c>
      <c r="O744">
        <v>0</v>
      </c>
      <c r="P744">
        <v>4</v>
      </c>
      <c r="Q744">
        <v>7</v>
      </c>
      <c r="R744">
        <v>0</v>
      </c>
      <c r="S744">
        <v>0</v>
      </c>
      <c r="T744">
        <v>0</v>
      </c>
      <c r="U744">
        <v>0</v>
      </c>
      <c r="V744">
        <v>0</v>
      </c>
      <c r="W744">
        <v>0</v>
      </c>
      <c r="X744">
        <v>3</v>
      </c>
      <c r="Y744">
        <v>11</v>
      </c>
      <c r="Z744">
        <v>0</v>
      </c>
      <c r="AA744">
        <v>39</v>
      </c>
      <c r="AB744">
        <v>2662</v>
      </c>
      <c r="AC744">
        <v>0</v>
      </c>
      <c r="AD744">
        <v>1</v>
      </c>
      <c r="AE744">
        <v>0</v>
      </c>
      <c r="AF744">
        <v>0</v>
      </c>
      <c r="AG744">
        <v>0</v>
      </c>
      <c r="AH744">
        <v>0</v>
      </c>
      <c r="AI744">
        <v>1</v>
      </c>
      <c r="AJ744">
        <v>0</v>
      </c>
      <c r="AK744">
        <v>0</v>
      </c>
      <c r="AL744">
        <v>0</v>
      </c>
      <c r="AM744" s="3">
        <f>SUM(tbl_Data[[#This Row],[Amt_Wines]:[Amt_GoldProds]])</f>
        <v>102</v>
      </c>
      <c r="AN744" s="3">
        <v>68</v>
      </c>
      <c r="AO744">
        <v>0</v>
      </c>
      <c r="AP744" t="str" cm="1">
        <f t="array" ref="AP744">_xlfn.IFS(tbl_Data[[#This Row],[marital_Divorced]]=1,"Divorced",tbl_Data[[#This Row],[marital_Married]]=1,"Married",tbl_Data[[#This Row],[marital_Single]]=1,"Single",tbl_Data[[#This Row],[marital_Together]]=1,"Together",tbl_Data[[#This Row],[marital_Widow]]=1,"Widowed")</f>
        <v>Married</v>
      </c>
      <c r="AQ744" s="3" t="str">
        <f>IF(tbl_Data[[#This Row],[Marital Status]]=tbl_Data[[#Headers],[Single]],tbl_Data[[#This Row],[Amt_Wines]],"")</f>
        <v/>
      </c>
      <c r="AR744" s="3" t="str">
        <f>IF(tbl_Data[[#This Row],[Marital Status]]=tbl_Data[[#Headers],[Together]],tbl_Data[[#This Row],[Amt_Wines]],"")</f>
        <v/>
      </c>
      <c r="AS744" s="3">
        <f>IF(tbl_Data[[#This Row],[Marital Status]]=tbl_Data[[#Headers],[Married]],tbl_Data[[#This Row],[Amt_Wines]],"")</f>
        <v>4</v>
      </c>
      <c r="AT744" s="3" t="str">
        <f>IF(tbl_Data[[#This Row],[Marital Status]]=tbl_Data[[#Headers],[Widow]],tbl_Data[[#This Row],[Amt_Wines]],"")</f>
        <v/>
      </c>
      <c r="AU744" s="3" t="str">
        <f>IF(tbl_Data[[#This Row],[Marital Status]]=tbl_Data[[#Headers],[Divorced]],tbl_Data[[#This Row],[Amt_Wines]],"")</f>
        <v/>
      </c>
    </row>
    <row r="745" spans="1:47" x14ac:dyDescent="0.45">
      <c r="A745" t="s">
        <v>1528</v>
      </c>
      <c r="B745" s="3">
        <v>40321</v>
      </c>
      <c r="C745">
        <v>1</v>
      </c>
      <c r="D745">
        <v>1</v>
      </c>
      <c r="E745">
        <f t="shared" si="11"/>
        <v>2</v>
      </c>
      <c r="F745">
        <v>59</v>
      </c>
      <c r="G745" s="3">
        <v>44</v>
      </c>
      <c r="H745" s="3">
        <v>4</v>
      </c>
      <c r="I745" s="3">
        <v>21</v>
      </c>
      <c r="J745" s="3">
        <v>6</v>
      </c>
      <c r="K745" s="3">
        <v>0</v>
      </c>
      <c r="L745" s="3">
        <v>27</v>
      </c>
      <c r="M745">
        <v>2</v>
      </c>
      <c r="N745">
        <v>3</v>
      </c>
      <c r="O745">
        <v>0</v>
      </c>
      <c r="P745">
        <v>3</v>
      </c>
      <c r="Q745">
        <v>7</v>
      </c>
      <c r="R745">
        <v>0</v>
      </c>
      <c r="S745">
        <v>0</v>
      </c>
      <c r="T745">
        <v>0</v>
      </c>
      <c r="U745">
        <v>0</v>
      </c>
      <c r="V745">
        <v>0</v>
      </c>
      <c r="W745">
        <v>0</v>
      </c>
      <c r="X745">
        <v>3</v>
      </c>
      <c r="Y745">
        <v>11</v>
      </c>
      <c r="Z745">
        <v>0</v>
      </c>
      <c r="AA745">
        <v>48</v>
      </c>
      <c r="AB745">
        <v>2494</v>
      </c>
      <c r="AC745">
        <v>0</v>
      </c>
      <c r="AD745">
        <v>1</v>
      </c>
      <c r="AE745">
        <v>0</v>
      </c>
      <c r="AF745">
        <v>0</v>
      </c>
      <c r="AG745">
        <v>0</v>
      </c>
      <c r="AH745">
        <v>0</v>
      </c>
      <c r="AI745">
        <v>0</v>
      </c>
      <c r="AJ745">
        <v>1</v>
      </c>
      <c r="AK745">
        <v>0</v>
      </c>
      <c r="AL745">
        <v>0</v>
      </c>
      <c r="AM745" s="3">
        <f>SUM(tbl_Data[[#This Row],[Amt_Wines]:[Amt_GoldProds]])</f>
        <v>102</v>
      </c>
      <c r="AN745" s="3">
        <v>48</v>
      </c>
      <c r="AO745">
        <v>0</v>
      </c>
      <c r="AP745" t="str" cm="1">
        <f t="array" ref="AP745">_xlfn.IFS(tbl_Data[[#This Row],[marital_Divorced]]=1,"Divorced",tbl_Data[[#This Row],[marital_Married]]=1,"Married",tbl_Data[[#This Row],[marital_Single]]=1,"Single",tbl_Data[[#This Row],[marital_Together]]=1,"Together",tbl_Data[[#This Row],[marital_Widow]]=1,"Widowed")</f>
        <v>Married</v>
      </c>
      <c r="AQ745" s="3" t="str">
        <f>IF(tbl_Data[[#This Row],[Marital Status]]=tbl_Data[[#Headers],[Single]],tbl_Data[[#This Row],[Amt_Wines]],"")</f>
        <v/>
      </c>
      <c r="AR745" s="3" t="str">
        <f>IF(tbl_Data[[#This Row],[Marital Status]]=tbl_Data[[#Headers],[Together]],tbl_Data[[#This Row],[Amt_Wines]],"")</f>
        <v/>
      </c>
      <c r="AS745" s="3">
        <f>IF(tbl_Data[[#This Row],[Marital Status]]=tbl_Data[[#Headers],[Married]],tbl_Data[[#This Row],[Amt_Wines]],"")</f>
        <v>44</v>
      </c>
      <c r="AT745" s="3" t="str">
        <f>IF(tbl_Data[[#This Row],[Marital Status]]=tbl_Data[[#Headers],[Widow]],tbl_Data[[#This Row],[Amt_Wines]],"")</f>
        <v/>
      </c>
      <c r="AU745" s="3" t="str">
        <f>IF(tbl_Data[[#This Row],[Marital Status]]=tbl_Data[[#Headers],[Divorced]],tbl_Data[[#This Row],[Amt_Wines]],"")</f>
        <v/>
      </c>
    </row>
    <row r="746" spans="1:47" x14ac:dyDescent="0.45">
      <c r="A746" t="s">
        <v>1533</v>
      </c>
      <c r="B746" s="3">
        <v>27244</v>
      </c>
      <c r="C746">
        <v>1</v>
      </c>
      <c r="D746">
        <v>0</v>
      </c>
      <c r="E746">
        <f t="shared" si="11"/>
        <v>1</v>
      </c>
      <c r="F746">
        <v>84</v>
      </c>
      <c r="G746" s="3">
        <v>6</v>
      </c>
      <c r="H746" s="3">
        <v>5</v>
      </c>
      <c r="I746" s="3">
        <v>17</v>
      </c>
      <c r="J746" s="3">
        <v>3</v>
      </c>
      <c r="K746" s="3">
        <v>24</v>
      </c>
      <c r="L746" s="3">
        <v>46</v>
      </c>
      <c r="M746">
        <v>2</v>
      </c>
      <c r="N746">
        <v>2</v>
      </c>
      <c r="O746">
        <v>2</v>
      </c>
      <c r="P746">
        <v>2</v>
      </c>
      <c r="Q746">
        <v>7</v>
      </c>
      <c r="R746">
        <v>0</v>
      </c>
      <c r="S746">
        <v>0</v>
      </c>
      <c r="T746">
        <v>0</v>
      </c>
      <c r="U746">
        <v>0</v>
      </c>
      <c r="V746">
        <v>0</v>
      </c>
      <c r="W746">
        <v>0</v>
      </c>
      <c r="X746">
        <v>3</v>
      </c>
      <c r="Y746">
        <v>11</v>
      </c>
      <c r="Z746">
        <v>0</v>
      </c>
      <c r="AA746">
        <v>41</v>
      </c>
      <c r="AB746">
        <v>2273</v>
      </c>
      <c r="AC746">
        <v>0</v>
      </c>
      <c r="AD746">
        <v>1</v>
      </c>
      <c r="AE746">
        <v>0</v>
      </c>
      <c r="AF746">
        <v>0</v>
      </c>
      <c r="AG746">
        <v>0</v>
      </c>
      <c r="AH746">
        <v>0</v>
      </c>
      <c r="AI746">
        <v>0</v>
      </c>
      <c r="AJ746">
        <v>1</v>
      </c>
      <c r="AK746">
        <v>0</v>
      </c>
      <c r="AL746">
        <v>0</v>
      </c>
      <c r="AM746" s="3">
        <f>SUM(tbl_Data[[#This Row],[Amt_Wines]:[Amt_GoldProds]])</f>
        <v>101</v>
      </c>
      <c r="AN746" s="3">
        <v>9</v>
      </c>
      <c r="AO746">
        <v>0</v>
      </c>
      <c r="AP746" t="str" cm="1">
        <f t="array" ref="AP746">_xlfn.IFS(tbl_Data[[#This Row],[marital_Divorced]]=1,"Divorced",tbl_Data[[#This Row],[marital_Married]]=1,"Married",tbl_Data[[#This Row],[marital_Single]]=1,"Single",tbl_Data[[#This Row],[marital_Together]]=1,"Together",tbl_Data[[#This Row],[marital_Widow]]=1,"Widowed")</f>
        <v>Married</v>
      </c>
      <c r="AQ746" s="3" t="str">
        <f>IF(tbl_Data[[#This Row],[Marital Status]]=tbl_Data[[#Headers],[Single]],tbl_Data[[#This Row],[Amt_Wines]],"")</f>
        <v/>
      </c>
      <c r="AR746" s="3" t="str">
        <f>IF(tbl_Data[[#This Row],[Marital Status]]=tbl_Data[[#Headers],[Together]],tbl_Data[[#This Row],[Amt_Wines]],"")</f>
        <v/>
      </c>
      <c r="AS746" s="3">
        <f>IF(tbl_Data[[#This Row],[Marital Status]]=tbl_Data[[#Headers],[Married]],tbl_Data[[#This Row],[Amt_Wines]],"")</f>
        <v>6</v>
      </c>
      <c r="AT746" s="3" t="str">
        <f>IF(tbl_Data[[#This Row],[Marital Status]]=tbl_Data[[#Headers],[Widow]],tbl_Data[[#This Row],[Amt_Wines]],"")</f>
        <v/>
      </c>
      <c r="AU746" s="3" t="str">
        <f>IF(tbl_Data[[#This Row],[Marital Status]]=tbl_Data[[#Headers],[Divorced]],tbl_Data[[#This Row],[Amt_Wines]],"")</f>
        <v/>
      </c>
    </row>
    <row r="747" spans="1:47" x14ac:dyDescent="0.45">
      <c r="A747" t="s">
        <v>1534</v>
      </c>
      <c r="B747" s="3">
        <v>42192</v>
      </c>
      <c r="C747">
        <v>0</v>
      </c>
      <c r="D747">
        <v>0</v>
      </c>
      <c r="E747">
        <f t="shared" si="11"/>
        <v>0</v>
      </c>
      <c r="F747">
        <v>40</v>
      </c>
      <c r="G747" s="3">
        <v>40</v>
      </c>
      <c r="H747" s="3">
        <v>15</v>
      </c>
      <c r="I747" s="3">
        <v>15</v>
      </c>
      <c r="J747" s="3">
        <v>17</v>
      </c>
      <c r="K747" s="3">
        <v>6</v>
      </c>
      <c r="L747" s="3">
        <v>7</v>
      </c>
      <c r="M747">
        <v>1</v>
      </c>
      <c r="N747">
        <v>2</v>
      </c>
      <c r="O747">
        <v>1</v>
      </c>
      <c r="P747">
        <v>3</v>
      </c>
      <c r="Q747">
        <v>4</v>
      </c>
      <c r="R747">
        <v>0</v>
      </c>
      <c r="S747">
        <v>0</v>
      </c>
      <c r="T747">
        <v>0</v>
      </c>
      <c r="U747">
        <v>0</v>
      </c>
      <c r="V747">
        <v>0</v>
      </c>
      <c r="W747">
        <v>0</v>
      </c>
      <c r="X747">
        <v>3</v>
      </c>
      <c r="Y747">
        <v>11</v>
      </c>
      <c r="Z747">
        <v>0</v>
      </c>
      <c r="AA747">
        <v>72</v>
      </c>
      <c r="AB747">
        <v>2455</v>
      </c>
      <c r="AC747">
        <v>0</v>
      </c>
      <c r="AD747">
        <v>1</v>
      </c>
      <c r="AE747">
        <v>0</v>
      </c>
      <c r="AF747">
        <v>0</v>
      </c>
      <c r="AG747">
        <v>0</v>
      </c>
      <c r="AH747">
        <v>0</v>
      </c>
      <c r="AI747">
        <v>0</v>
      </c>
      <c r="AJ747">
        <v>1</v>
      </c>
      <c r="AK747">
        <v>0</v>
      </c>
      <c r="AL747">
        <v>0</v>
      </c>
      <c r="AM747" s="3">
        <f>SUM(tbl_Data[[#This Row],[Amt_Wines]:[Amt_GoldProds]])</f>
        <v>100</v>
      </c>
      <c r="AN747" s="3">
        <v>86</v>
      </c>
      <c r="AO747">
        <v>0</v>
      </c>
      <c r="AP747" t="str" cm="1">
        <f t="array" ref="AP747">_xlfn.IFS(tbl_Data[[#This Row],[marital_Divorced]]=1,"Divorced",tbl_Data[[#This Row],[marital_Married]]=1,"Married",tbl_Data[[#This Row],[marital_Single]]=1,"Single",tbl_Data[[#This Row],[marital_Together]]=1,"Together",tbl_Data[[#This Row],[marital_Widow]]=1,"Widowed")</f>
        <v>Married</v>
      </c>
      <c r="AQ747" s="3" t="str">
        <f>IF(tbl_Data[[#This Row],[Marital Status]]=tbl_Data[[#Headers],[Single]],tbl_Data[[#This Row],[Amt_Wines]],"")</f>
        <v/>
      </c>
      <c r="AR747" s="3" t="str">
        <f>IF(tbl_Data[[#This Row],[Marital Status]]=tbl_Data[[#Headers],[Together]],tbl_Data[[#This Row],[Amt_Wines]],"")</f>
        <v/>
      </c>
      <c r="AS747" s="3">
        <f>IF(tbl_Data[[#This Row],[Marital Status]]=tbl_Data[[#Headers],[Married]],tbl_Data[[#This Row],[Amt_Wines]],"")</f>
        <v>40</v>
      </c>
      <c r="AT747" s="3" t="str">
        <f>IF(tbl_Data[[#This Row],[Marital Status]]=tbl_Data[[#Headers],[Widow]],tbl_Data[[#This Row],[Amt_Wines]],"")</f>
        <v/>
      </c>
      <c r="AU747" s="3" t="str">
        <f>IF(tbl_Data[[#This Row],[Marital Status]]=tbl_Data[[#Headers],[Divorced]],tbl_Data[[#This Row],[Amt_Wines]],"")</f>
        <v/>
      </c>
    </row>
    <row r="748" spans="1:47" x14ac:dyDescent="0.45">
      <c r="A748" t="s">
        <v>1539</v>
      </c>
      <c r="B748" s="3">
        <v>40800</v>
      </c>
      <c r="C748">
        <v>1</v>
      </c>
      <c r="D748">
        <v>2</v>
      </c>
      <c r="E748">
        <f t="shared" si="11"/>
        <v>3</v>
      </c>
      <c r="F748">
        <v>77</v>
      </c>
      <c r="G748" s="3">
        <v>24</v>
      </c>
      <c r="H748" s="3">
        <v>0</v>
      </c>
      <c r="I748" s="3">
        <v>27</v>
      </c>
      <c r="J748" s="3">
        <v>8</v>
      </c>
      <c r="K748" s="3">
        <v>30</v>
      </c>
      <c r="L748" s="3">
        <v>10</v>
      </c>
      <c r="M748">
        <v>2</v>
      </c>
      <c r="N748">
        <v>3</v>
      </c>
      <c r="O748">
        <v>0</v>
      </c>
      <c r="P748">
        <v>3</v>
      </c>
      <c r="Q748">
        <v>7</v>
      </c>
      <c r="R748">
        <v>0</v>
      </c>
      <c r="S748">
        <v>0</v>
      </c>
      <c r="T748">
        <v>0</v>
      </c>
      <c r="U748">
        <v>0</v>
      </c>
      <c r="V748">
        <v>0</v>
      </c>
      <c r="W748">
        <v>1</v>
      </c>
      <c r="X748">
        <v>3</v>
      </c>
      <c r="Y748">
        <v>11</v>
      </c>
      <c r="Z748">
        <v>0</v>
      </c>
      <c r="AA748">
        <v>56</v>
      </c>
      <c r="AB748">
        <v>2703</v>
      </c>
      <c r="AC748">
        <v>0</v>
      </c>
      <c r="AD748">
        <v>1</v>
      </c>
      <c r="AE748">
        <v>0</v>
      </c>
      <c r="AF748">
        <v>0</v>
      </c>
      <c r="AG748">
        <v>0</v>
      </c>
      <c r="AH748">
        <v>0</v>
      </c>
      <c r="AI748">
        <v>0</v>
      </c>
      <c r="AJ748">
        <v>1</v>
      </c>
      <c r="AK748">
        <v>0</v>
      </c>
      <c r="AL748">
        <v>0</v>
      </c>
      <c r="AM748" s="3">
        <f>SUM(tbl_Data[[#This Row],[Amt_Wines]:[Amt_GoldProds]])</f>
        <v>99</v>
      </c>
      <c r="AN748" s="3">
        <v>79</v>
      </c>
      <c r="AO748">
        <v>0</v>
      </c>
      <c r="AP748" t="str" cm="1">
        <f t="array" ref="AP748">_xlfn.IFS(tbl_Data[[#This Row],[marital_Divorced]]=1,"Divorced",tbl_Data[[#This Row],[marital_Married]]=1,"Married",tbl_Data[[#This Row],[marital_Single]]=1,"Single",tbl_Data[[#This Row],[marital_Together]]=1,"Together",tbl_Data[[#This Row],[marital_Widow]]=1,"Widowed")</f>
        <v>Married</v>
      </c>
      <c r="AQ748" s="3" t="str">
        <f>IF(tbl_Data[[#This Row],[Marital Status]]=tbl_Data[[#Headers],[Single]],tbl_Data[[#This Row],[Amt_Wines]],"")</f>
        <v/>
      </c>
      <c r="AR748" s="3" t="str">
        <f>IF(tbl_Data[[#This Row],[Marital Status]]=tbl_Data[[#Headers],[Together]],tbl_Data[[#This Row],[Amt_Wines]],"")</f>
        <v/>
      </c>
      <c r="AS748" s="3">
        <f>IF(tbl_Data[[#This Row],[Marital Status]]=tbl_Data[[#Headers],[Married]],tbl_Data[[#This Row],[Amt_Wines]],"")</f>
        <v>24</v>
      </c>
      <c r="AT748" s="3" t="str">
        <f>IF(tbl_Data[[#This Row],[Marital Status]]=tbl_Data[[#Headers],[Widow]],tbl_Data[[#This Row],[Amt_Wines]],"")</f>
        <v/>
      </c>
      <c r="AU748" s="3" t="str">
        <f>IF(tbl_Data[[#This Row],[Marital Status]]=tbl_Data[[#Headers],[Divorced]],tbl_Data[[#This Row],[Amt_Wines]],"")</f>
        <v/>
      </c>
    </row>
    <row r="749" spans="1:47" x14ac:dyDescent="0.45">
      <c r="A749" t="s">
        <v>1540</v>
      </c>
      <c r="B749" s="3">
        <v>50737</v>
      </c>
      <c r="C749">
        <v>0</v>
      </c>
      <c r="D749">
        <v>1</v>
      </c>
      <c r="E749">
        <f t="shared" si="11"/>
        <v>1</v>
      </c>
      <c r="F749">
        <v>61</v>
      </c>
      <c r="G749" s="3">
        <v>78</v>
      </c>
      <c r="H749" s="3">
        <v>0</v>
      </c>
      <c r="I749" s="3">
        <v>11</v>
      </c>
      <c r="J749" s="3">
        <v>0</v>
      </c>
      <c r="K749" s="3">
        <v>0</v>
      </c>
      <c r="L749" s="3">
        <v>10</v>
      </c>
      <c r="M749">
        <v>1</v>
      </c>
      <c r="N749">
        <v>2</v>
      </c>
      <c r="O749">
        <v>0</v>
      </c>
      <c r="P749">
        <v>4</v>
      </c>
      <c r="Q749">
        <v>6</v>
      </c>
      <c r="R749">
        <v>0</v>
      </c>
      <c r="S749">
        <v>1</v>
      </c>
      <c r="T749">
        <v>0</v>
      </c>
      <c r="U749">
        <v>0</v>
      </c>
      <c r="V749">
        <v>0</v>
      </c>
      <c r="W749">
        <v>0</v>
      </c>
      <c r="X749">
        <v>3</v>
      </c>
      <c r="Y749">
        <v>11</v>
      </c>
      <c r="Z749">
        <v>0</v>
      </c>
      <c r="AA749">
        <v>65</v>
      </c>
      <c r="AB749">
        <v>2573</v>
      </c>
      <c r="AC749">
        <v>0</v>
      </c>
      <c r="AD749">
        <v>1</v>
      </c>
      <c r="AE749">
        <v>0</v>
      </c>
      <c r="AF749">
        <v>0</v>
      </c>
      <c r="AG749">
        <v>0</v>
      </c>
      <c r="AH749">
        <v>0</v>
      </c>
      <c r="AI749">
        <v>0</v>
      </c>
      <c r="AJ749">
        <v>1</v>
      </c>
      <c r="AK749">
        <v>0</v>
      </c>
      <c r="AL749">
        <v>0</v>
      </c>
      <c r="AM749" s="3">
        <f>SUM(tbl_Data[[#This Row],[Amt_Wines]:[Amt_GoldProds]])</f>
        <v>99</v>
      </c>
      <c r="AN749" s="3">
        <v>79</v>
      </c>
      <c r="AO749">
        <v>1</v>
      </c>
      <c r="AP749" t="str" cm="1">
        <f t="array" ref="AP749">_xlfn.IFS(tbl_Data[[#This Row],[marital_Divorced]]=1,"Divorced",tbl_Data[[#This Row],[marital_Married]]=1,"Married",tbl_Data[[#This Row],[marital_Single]]=1,"Single",tbl_Data[[#This Row],[marital_Together]]=1,"Together",tbl_Data[[#This Row],[marital_Widow]]=1,"Widowed")</f>
        <v>Married</v>
      </c>
      <c r="AQ749" s="3" t="str">
        <f>IF(tbl_Data[[#This Row],[Marital Status]]=tbl_Data[[#Headers],[Single]],tbl_Data[[#This Row],[Amt_Wines]],"")</f>
        <v/>
      </c>
      <c r="AR749" s="3" t="str">
        <f>IF(tbl_Data[[#This Row],[Marital Status]]=tbl_Data[[#Headers],[Together]],tbl_Data[[#This Row],[Amt_Wines]],"")</f>
        <v/>
      </c>
      <c r="AS749" s="3">
        <f>IF(tbl_Data[[#This Row],[Marital Status]]=tbl_Data[[#Headers],[Married]],tbl_Data[[#This Row],[Amt_Wines]],"")</f>
        <v>78</v>
      </c>
      <c r="AT749" s="3" t="str">
        <f>IF(tbl_Data[[#This Row],[Marital Status]]=tbl_Data[[#Headers],[Widow]],tbl_Data[[#This Row],[Amt_Wines]],"")</f>
        <v/>
      </c>
      <c r="AU749" s="3" t="str">
        <f>IF(tbl_Data[[#This Row],[Marital Status]]=tbl_Data[[#Headers],[Divorced]],tbl_Data[[#This Row],[Amt_Wines]],"")</f>
        <v/>
      </c>
    </row>
    <row r="750" spans="1:47" x14ac:dyDescent="0.45">
      <c r="A750" t="s">
        <v>1541</v>
      </c>
      <c r="B750" s="3">
        <v>38829</v>
      </c>
      <c r="C750">
        <v>0</v>
      </c>
      <c r="D750">
        <v>1</v>
      </c>
      <c r="E750">
        <f t="shared" si="11"/>
        <v>1</v>
      </c>
      <c r="F750">
        <v>86</v>
      </c>
      <c r="G750" s="3">
        <v>76</v>
      </c>
      <c r="H750" s="3">
        <v>0</v>
      </c>
      <c r="I750" s="3">
        <v>7</v>
      </c>
      <c r="J750" s="3">
        <v>0</v>
      </c>
      <c r="K750" s="3">
        <v>0</v>
      </c>
      <c r="L750" s="3">
        <v>16</v>
      </c>
      <c r="M750">
        <v>1</v>
      </c>
      <c r="N750">
        <v>3</v>
      </c>
      <c r="O750">
        <v>2</v>
      </c>
      <c r="P750">
        <v>2</v>
      </c>
      <c r="Q750">
        <v>5</v>
      </c>
      <c r="R750">
        <v>0</v>
      </c>
      <c r="S750">
        <v>0</v>
      </c>
      <c r="T750">
        <v>0</v>
      </c>
      <c r="U750">
        <v>0</v>
      </c>
      <c r="V750">
        <v>0</v>
      </c>
      <c r="W750">
        <v>0</v>
      </c>
      <c r="X750">
        <v>3</v>
      </c>
      <c r="Y750">
        <v>11</v>
      </c>
      <c r="Z750">
        <v>0</v>
      </c>
      <c r="AA750">
        <v>61</v>
      </c>
      <c r="AB750">
        <v>2243</v>
      </c>
      <c r="AC750">
        <v>0</v>
      </c>
      <c r="AD750">
        <v>1</v>
      </c>
      <c r="AE750">
        <v>0</v>
      </c>
      <c r="AF750">
        <v>0</v>
      </c>
      <c r="AG750">
        <v>0</v>
      </c>
      <c r="AH750">
        <v>0</v>
      </c>
      <c r="AI750">
        <v>0</v>
      </c>
      <c r="AJ750">
        <v>0</v>
      </c>
      <c r="AK750">
        <v>0</v>
      </c>
      <c r="AL750">
        <v>1</v>
      </c>
      <c r="AM750" s="3">
        <f>SUM(tbl_Data[[#This Row],[Amt_Wines]:[Amt_GoldProds]])</f>
        <v>99</v>
      </c>
      <c r="AN750" s="3">
        <v>67</v>
      </c>
      <c r="AO750">
        <v>0</v>
      </c>
      <c r="AP750" t="str" cm="1">
        <f t="array" ref="AP750">_xlfn.IFS(tbl_Data[[#This Row],[marital_Divorced]]=1,"Divorced",tbl_Data[[#This Row],[marital_Married]]=1,"Married",tbl_Data[[#This Row],[marital_Single]]=1,"Single",tbl_Data[[#This Row],[marital_Together]]=1,"Together",tbl_Data[[#This Row],[marital_Widow]]=1,"Widowed")</f>
        <v>Married</v>
      </c>
      <c r="AQ750" s="3" t="str">
        <f>IF(tbl_Data[[#This Row],[Marital Status]]=tbl_Data[[#Headers],[Single]],tbl_Data[[#This Row],[Amt_Wines]],"")</f>
        <v/>
      </c>
      <c r="AR750" s="3" t="str">
        <f>IF(tbl_Data[[#This Row],[Marital Status]]=tbl_Data[[#Headers],[Together]],tbl_Data[[#This Row],[Amt_Wines]],"")</f>
        <v/>
      </c>
      <c r="AS750" s="3">
        <f>IF(tbl_Data[[#This Row],[Marital Status]]=tbl_Data[[#Headers],[Married]],tbl_Data[[#This Row],[Amt_Wines]],"")</f>
        <v>76</v>
      </c>
      <c r="AT750" s="3" t="str">
        <f>IF(tbl_Data[[#This Row],[Marital Status]]=tbl_Data[[#Headers],[Widow]],tbl_Data[[#This Row],[Amt_Wines]],"")</f>
        <v/>
      </c>
      <c r="AU750" s="3" t="str">
        <f>IF(tbl_Data[[#This Row],[Marital Status]]=tbl_Data[[#Headers],[Divorced]],tbl_Data[[#This Row],[Amt_Wines]],"")</f>
        <v/>
      </c>
    </row>
    <row r="751" spans="1:47" x14ac:dyDescent="0.45">
      <c r="A751" t="s">
        <v>1542</v>
      </c>
      <c r="B751" s="3">
        <v>31761</v>
      </c>
      <c r="C751">
        <v>1</v>
      </c>
      <c r="D751">
        <v>0</v>
      </c>
      <c r="E751">
        <f t="shared" si="11"/>
        <v>1</v>
      </c>
      <c r="F751">
        <v>96</v>
      </c>
      <c r="G751" s="3">
        <v>19</v>
      </c>
      <c r="H751" s="3">
        <v>1</v>
      </c>
      <c r="I751" s="3">
        <v>20</v>
      </c>
      <c r="J751" s="3">
        <v>16</v>
      </c>
      <c r="K751" s="3">
        <v>14</v>
      </c>
      <c r="L751" s="3">
        <v>28</v>
      </c>
      <c r="M751">
        <v>2</v>
      </c>
      <c r="N751">
        <v>3</v>
      </c>
      <c r="O751">
        <v>0</v>
      </c>
      <c r="P751">
        <v>4</v>
      </c>
      <c r="Q751">
        <v>5</v>
      </c>
      <c r="R751">
        <v>0</v>
      </c>
      <c r="S751">
        <v>0</v>
      </c>
      <c r="T751">
        <v>0</v>
      </c>
      <c r="U751">
        <v>0</v>
      </c>
      <c r="V751">
        <v>0</v>
      </c>
      <c r="W751">
        <v>0</v>
      </c>
      <c r="X751">
        <v>3</v>
      </c>
      <c r="Y751">
        <v>11</v>
      </c>
      <c r="Z751">
        <v>0</v>
      </c>
      <c r="AA751">
        <v>36</v>
      </c>
      <c r="AB751">
        <v>2244</v>
      </c>
      <c r="AC751">
        <v>0</v>
      </c>
      <c r="AD751">
        <v>1</v>
      </c>
      <c r="AE751">
        <v>0</v>
      </c>
      <c r="AF751">
        <v>0</v>
      </c>
      <c r="AG751">
        <v>0</v>
      </c>
      <c r="AH751">
        <v>0</v>
      </c>
      <c r="AI751">
        <v>0</v>
      </c>
      <c r="AJ751">
        <v>1</v>
      </c>
      <c r="AK751">
        <v>0</v>
      </c>
      <c r="AL751">
        <v>0</v>
      </c>
      <c r="AM751" s="3">
        <f>SUM(tbl_Data[[#This Row],[Amt_Wines]:[Amt_GoldProds]])</f>
        <v>98</v>
      </c>
      <c r="AN751" s="3">
        <v>42</v>
      </c>
      <c r="AO751">
        <v>0</v>
      </c>
      <c r="AP751" t="str" cm="1">
        <f t="array" ref="AP751">_xlfn.IFS(tbl_Data[[#This Row],[marital_Divorced]]=1,"Divorced",tbl_Data[[#This Row],[marital_Married]]=1,"Married",tbl_Data[[#This Row],[marital_Single]]=1,"Single",tbl_Data[[#This Row],[marital_Together]]=1,"Together",tbl_Data[[#This Row],[marital_Widow]]=1,"Widowed")</f>
        <v>Married</v>
      </c>
      <c r="AQ751" s="3" t="str">
        <f>IF(tbl_Data[[#This Row],[Marital Status]]=tbl_Data[[#Headers],[Single]],tbl_Data[[#This Row],[Amt_Wines]],"")</f>
        <v/>
      </c>
      <c r="AR751" s="3" t="str">
        <f>IF(tbl_Data[[#This Row],[Marital Status]]=tbl_Data[[#Headers],[Together]],tbl_Data[[#This Row],[Amt_Wines]],"")</f>
        <v/>
      </c>
      <c r="AS751" s="3">
        <f>IF(tbl_Data[[#This Row],[Marital Status]]=tbl_Data[[#Headers],[Married]],tbl_Data[[#This Row],[Amt_Wines]],"")</f>
        <v>19</v>
      </c>
      <c r="AT751" s="3" t="str">
        <f>IF(tbl_Data[[#This Row],[Marital Status]]=tbl_Data[[#Headers],[Widow]],tbl_Data[[#This Row],[Amt_Wines]],"")</f>
        <v/>
      </c>
      <c r="AU751" s="3" t="str">
        <f>IF(tbl_Data[[#This Row],[Marital Status]]=tbl_Data[[#Headers],[Divorced]],tbl_Data[[#This Row],[Amt_Wines]],"")</f>
        <v/>
      </c>
    </row>
    <row r="752" spans="1:47" x14ac:dyDescent="0.45">
      <c r="A752" t="s">
        <v>1544</v>
      </c>
      <c r="B752" s="3">
        <v>41850</v>
      </c>
      <c r="C752">
        <v>1</v>
      </c>
      <c r="D752">
        <v>1</v>
      </c>
      <c r="E752">
        <f t="shared" si="11"/>
        <v>2</v>
      </c>
      <c r="F752">
        <v>51</v>
      </c>
      <c r="G752" s="3">
        <v>53</v>
      </c>
      <c r="H752" s="3">
        <v>5</v>
      </c>
      <c r="I752" s="3">
        <v>19</v>
      </c>
      <c r="J752" s="3">
        <v>2</v>
      </c>
      <c r="K752" s="3">
        <v>13</v>
      </c>
      <c r="L752" s="3">
        <v>4</v>
      </c>
      <c r="M752">
        <v>3</v>
      </c>
      <c r="N752">
        <v>3</v>
      </c>
      <c r="O752">
        <v>0</v>
      </c>
      <c r="P752">
        <v>3</v>
      </c>
      <c r="Q752">
        <v>8</v>
      </c>
      <c r="R752">
        <v>0</v>
      </c>
      <c r="S752">
        <v>0</v>
      </c>
      <c r="T752">
        <v>0</v>
      </c>
      <c r="U752">
        <v>0</v>
      </c>
      <c r="V752">
        <v>0</v>
      </c>
      <c r="W752">
        <v>0</v>
      </c>
      <c r="X752">
        <v>3</v>
      </c>
      <c r="Y752">
        <v>11</v>
      </c>
      <c r="Z752">
        <v>0</v>
      </c>
      <c r="AA752">
        <v>40</v>
      </c>
      <c r="AB752">
        <v>2711</v>
      </c>
      <c r="AC752">
        <v>0</v>
      </c>
      <c r="AD752">
        <v>1</v>
      </c>
      <c r="AE752">
        <v>0</v>
      </c>
      <c r="AF752">
        <v>0</v>
      </c>
      <c r="AG752">
        <v>0</v>
      </c>
      <c r="AH752">
        <v>0</v>
      </c>
      <c r="AI752">
        <v>0</v>
      </c>
      <c r="AJ752">
        <v>1</v>
      </c>
      <c r="AK752">
        <v>0</v>
      </c>
      <c r="AL752">
        <v>0</v>
      </c>
      <c r="AM752" s="3">
        <f>SUM(tbl_Data[[#This Row],[Amt_Wines]:[Amt_GoldProds]])</f>
        <v>96</v>
      </c>
      <c r="AN752" s="3">
        <v>88</v>
      </c>
      <c r="AO752">
        <v>0</v>
      </c>
      <c r="AP752" t="str" cm="1">
        <f t="array" ref="AP752">_xlfn.IFS(tbl_Data[[#This Row],[marital_Divorced]]=1,"Divorced",tbl_Data[[#This Row],[marital_Married]]=1,"Married",tbl_Data[[#This Row],[marital_Single]]=1,"Single",tbl_Data[[#This Row],[marital_Together]]=1,"Together",tbl_Data[[#This Row],[marital_Widow]]=1,"Widowed")</f>
        <v>Married</v>
      </c>
      <c r="AQ752" s="3" t="str">
        <f>IF(tbl_Data[[#This Row],[Marital Status]]=tbl_Data[[#Headers],[Single]],tbl_Data[[#This Row],[Amt_Wines]],"")</f>
        <v/>
      </c>
      <c r="AR752" s="3" t="str">
        <f>IF(tbl_Data[[#This Row],[Marital Status]]=tbl_Data[[#Headers],[Together]],tbl_Data[[#This Row],[Amt_Wines]],"")</f>
        <v/>
      </c>
      <c r="AS752" s="3">
        <f>IF(tbl_Data[[#This Row],[Marital Status]]=tbl_Data[[#Headers],[Married]],tbl_Data[[#This Row],[Amt_Wines]],"")</f>
        <v>53</v>
      </c>
      <c r="AT752" s="3" t="str">
        <f>IF(tbl_Data[[#This Row],[Marital Status]]=tbl_Data[[#Headers],[Widow]],tbl_Data[[#This Row],[Amt_Wines]],"")</f>
        <v/>
      </c>
      <c r="AU752" s="3" t="str">
        <f>IF(tbl_Data[[#This Row],[Marital Status]]=tbl_Data[[#Headers],[Divorced]],tbl_Data[[#This Row],[Amt_Wines]],"")</f>
        <v/>
      </c>
    </row>
    <row r="753" spans="1:47" x14ac:dyDescent="0.45">
      <c r="A753" t="s">
        <v>1545</v>
      </c>
      <c r="B753" s="3">
        <v>59041</v>
      </c>
      <c r="C753">
        <v>1</v>
      </c>
      <c r="D753">
        <v>1</v>
      </c>
      <c r="E753">
        <f t="shared" si="11"/>
        <v>2</v>
      </c>
      <c r="F753">
        <v>25</v>
      </c>
      <c r="G753" s="3">
        <v>69</v>
      </c>
      <c r="H753" s="3">
        <v>2</v>
      </c>
      <c r="I753" s="3">
        <v>15</v>
      </c>
      <c r="J753" s="3">
        <v>2</v>
      </c>
      <c r="K753" s="3">
        <v>2</v>
      </c>
      <c r="L753" s="3">
        <v>6</v>
      </c>
      <c r="M753">
        <v>2</v>
      </c>
      <c r="N753">
        <v>2</v>
      </c>
      <c r="O753">
        <v>0</v>
      </c>
      <c r="P753">
        <v>4</v>
      </c>
      <c r="Q753">
        <v>5</v>
      </c>
      <c r="R753">
        <v>0</v>
      </c>
      <c r="S753">
        <v>0</v>
      </c>
      <c r="T753">
        <v>0</v>
      </c>
      <c r="U753">
        <v>0</v>
      </c>
      <c r="V753">
        <v>0</v>
      </c>
      <c r="W753">
        <v>0</v>
      </c>
      <c r="X753">
        <v>3</v>
      </c>
      <c r="Y753">
        <v>11</v>
      </c>
      <c r="Z753">
        <v>0</v>
      </c>
      <c r="AA753">
        <v>47</v>
      </c>
      <c r="AB753">
        <v>2212</v>
      </c>
      <c r="AC753">
        <v>0</v>
      </c>
      <c r="AD753">
        <v>1</v>
      </c>
      <c r="AE753">
        <v>0</v>
      </c>
      <c r="AF753">
        <v>0</v>
      </c>
      <c r="AG753">
        <v>0</v>
      </c>
      <c r="AH753">
        <v>0</v>
      </c>
      <c r="AI753">
        <v>0</v>
      </c>
      <c r="AJ753">
        <v>1</v>
      </c>
      <c r="AK753">
        <v>0</v>
      </c>
      <c r="AL753">
        <v>0</v>
      </c>
      <c r="AM753" s="3">
        <f>SUM(tbl_Data[[#This Row],[Amt_Wines]:[Amt_GoldProds]])</f>
        <v>96</v>
      </c>
      <c r="AN753" s="3">
        <v>84</v>
      </c>
      <c r="AO753">
        <v>0</v>
      </c>
      <c r="AP753" t="str" cm="1">
        <f t="array" ref="AP753">_xlfn.IFS(tbl_Data[[#This Row],[marital_Divorced]]=1,"Divorced",tbl_Data[[#This Row],[marital_Married]]=1,"Married",tbl_Data[[#This Row],[marital_Single]]=1,"Single",tbl_Data[[#This Row],[marital_Together]]=1,"Together",tbl_Data[[#This Row],[marital_Widow]]=1,"Widowed")</f>
        <v>Married</v>
      </c>
      <c r="AQ753" s="3" t="str">
        <f>IF(tbl_Data[[#This Row],[Marital Status]]=tbl_Data[[#Headers],[Single]],tbl_Data[[#This Row],[Amt_Wines]],"")</f>
        <v/>
      </c>
      <c r="AR753" s="3" t="str">
        <f>IF(tbl_Data[[#This Row],[Marital Status]]=tbl_Data[[#Headers],[Together]],tbl_Data[[#This Row],[Amt_Wines]],"")</f>
        <v/>
      </c>
      <c r="AS753" s="3">
        <f>IF(tbl_Data[[#This Row],[Marital Status]]=tbl_Data[[#Headers],[Married]],tbl_Data[[#This Row],[Amt_Wines]],"")</f>
        <v>69</v>
      </c>
      <c r="AT753" s="3" t="str">
        <f>IF(tbl_Data[[#This Row],[Marital Status]]=tbl_Data[[#Headers],[Widow]],tbl_Data[[#This Row],[Amt_Wines]],"")</f>
        <v/>
      </c>
      <c r="AU753" s="3" t="str">
        <f>IF(tbl_Data[[#This Row],[Marital Status]]=tbl_Data[[#Headers],[Divorced]],tbl_Data[[#This Row],[Amt_Wines]],"")</f>
        <v/>
      </c>
    </row>
    <row r="754" spans="1:47" x14ac:dyDescent="0.45">
      <c r="A754" t="s">
        <v>1557</v>
      </c>
      <c r="B754" s="3">
        <v>35704</v>
      </c>
      <c r="C754">
        <v>1</v>
      </c>
      <c r="D754">
        <v>1</v>
      </c>
      <c r="E754">
        <f t="shared" si="11"/>
        <v>2</v>
      </c>
      <c r="F754">
        <v>54</v>
      </c>
      <c r="G754" s="3">
        <v>30</v>
      </c>
      <c r="H754" s="3">
        <v>9</v>
      </c>
      <c r="I754" s="3">
        <v>12</v>
      </c>
      <c r="J754" s="3">
        <v>2</v>
      </c>
      <c r="K754" s="3">
        <v>11</v>
      </c>
      <c r="L754" s="3">
        <v>30</v>
      </c>
      <c r="M754">
        <v>3</v>
      </c>
      <c r="N754">
        <v>2</v>
      </c>
      <c r="O754">
        <v>0</v>
      </c>
      <c r="P754">
        <v>4</v>
      </c>
      <c r="Q754">
        <v>4</v>
      </c>
      <c r="R754">
        <v>0</v>
      </c>
      <c r="S754">
        <v>0</v>
      </c>
      <c r="T754">
        <v>0</v>
      </c>
      <c r="U754">
        <v>0</v>
      </c>
      <c r="V754">
        <v>0</v>
      </c>
      <c r="W754">
        <v>0</v>
      </c>
      <c r="X754">
        <v>3</v>
      </c>
      <c r="Y754">
        <v>11</v>
      </c>
      <c r="Z754">
        <v>0</v>
      </c>
      <c r="AA754">
        <v>68</v>
      </c>
      <c r="AB754">
        <v>2336</v>
      </c>
      <c r="AC754">
        <v>0</v>
      </c>
      <c r="AD754">
        <v>1</v>
      </c>
      <c r="AE754">
        <v>0</v>
      </c>
      <c r="AF754">
        <v>0</v>
      </c>
      <c r="AG754">
        <v>0</v>
      </c>
      <c r="AH754">
        <v>0</v>
      </c>
      <c r="AI754">
        <v>0</v>
      </c>
      <c r="AJ754">
        <v>1</v>
      </c>
      <c r="AK754">
        <v>0</v>
      </c>
      <c r="AL754">
        <v>0</v>
      </c>
      <c r="AM754" s="3">
        <f>SUM(tbl_Data[[#This Row],[Amt_Wines]:[Amt_GoldProds]])</f>
        <v>94</v>
      </c>
      <c r="AN754" s="3">
        <v>34</v>
      </c>
      <c r="AO754">
        <v>0</v>
      </c>
      <c r="AP754" t="str" cm="1">
        <f t="array" ref="AP754">_xlfn.IFS(tbl_Data[[#This Row],[marital_Divorced]]=1,"Divorced",tbl_Data[[#This Row],[marital_Married]]=1,"Married",tbl_Data[[#This Row],[marital_Single]]=1,"Single",tbl_Data[[#This Row],[marital_Together]]=1,"Together",tbl_Data[[#This Row],[marital_Widow]]=1,"Widowed")</f>
        <v>Married</v>
      </c>
      <c r="AQ754" s="3" t="str">
        <f>IF(tbl_Data[[#This Row],[Marital Status]]=tbl_Data[[#Headers],[Single]],tbl_Data[[#This Row],[Amt_Wines]],"")</f>
        <v/>
      </c>
      <c r="AR754" s="3" t="str">
        <f>IF(tbl_Data[[#This Row],[Marital Status]]=tbl_Data[[#Headers],[Together]],tbl_Data[[#This Row],[Amt_Wines]],"")</f>
        <v/>
      </c>
      <c r="AS754" s="3">
        <f>IF(tbl_Data[[#This Row],[Marital Status]]=tbl_Data[[#Headers],[Married]],tbl_Data[[#This Row],[Amt_Wines]],"")</f>
        <v>30</v>
      </c>
      <c r="AT754" s="3" t="str">
        <f>IF(tbl_Data[[#This Row],[Marital Status]]=tbl_Data[[#Headers],[Widow]],tbl_Data[[#This Row],[Amt_Wines]],"")</f>
        <v/>
      </c>
      <c r="AU754" s="3" t="str">
        <f>IF(tbl_Data[[#This Row],[Marital Status]]=tbl_Data[[#Headers],[Divorced]],tbl_Data[[#This Row],[Amt_Wines]],"")</f>
        <v/>
      </c>
    </row>
    <row r="755" spans="1:47" x14ac:dyDescent="0.45">
      <c r="A755" t="s">
        <v>1560</v>
      </c>
      <c r="B755" s="3">
        <v>33471</v>
      </c>
      <c r="C755">
        <v>1</v>
      </c>
      <c r="D755">
        <v>0</v>
      </c>
      <c r="E755">
        <f t="shared" si="11"/>
        <v>1</v>
      </c>
      <c r="F755">
        <v>47</v>
      </c>
      <c r="G755" s="3">
        <v>43</v>
      </c>
      <c r="H755" s="3">
        <v>2</v>
      </c>
      <c r="I755" s="3">
        <v>27</v>
      </c>
      <c r="J755" s="3">
        <v>0</v>
      </c>
      <c r="K755" s="3">
        <v>9</v>
      </c>
      <c r="L755" s="3">
        <v>12</v>
      </c>
      <c r="M755">
        <v>3</v>
      </c>
      <c r="N755">
        <v>3</v>
      </c>
      <c r="O755">
        <v>0</v>
      </c>
      <c r="P755">
        <v>4</v>
      </c>
      <c r="Q755">
        <v>7</v>
      </c>
      <c r="R755">
        <v>0</v>
      </c>
      <c r="S755">
        <v>0</v>
      </c>
      <c r="T755">
        <v>0</v>
      </c>
      <c r="U755">
        <v>0</v>
      </c>
      <c r="V755">
        <v>0</v>
      </c>
      <c r="W755">
        <v>0</v>
      </c>
      <c r="X755">
        <v>3</v>
      </c>
      <c r="Y755">
        <v>11</v>
      </c>
      <c r="Z755">
        <v>0</v>
      </c>
      <c r="AA755">
        <v>47</v>
      </c>
      <c r="AB755">
        <v>2784</v>
      </c>
      <c r="AC755">
        <v>0</v>
      </c>
      <c r="AD755">
        <v>1</v>
      </c>
      <c r="AE755">
        <v>0</v>
      </c>
      <c r="AF755">
        <v>0</v>
      </c>
      <c r="AG755">
        <v>0</v>
      </c>
      <c r="AH755">
        <v>0</v>
      </c>
      <c r="AI755">
        <v>0</v>
      </c>
      <c r="AJ755">
        <v>1</v>
      </c>
      <c r="AK755">
        <v>0</v>
      </c>
      <c r="AL755">
        <v>0</v>
      </c>
      <c r="AM755" s="3">
        <f>SUM(tbl_Data[[#This Row],[Amt_Wines]:[Amt_GoldProds]])</f>
        <v>93</v>
      </c>
      <c r="AN755" s="3">
        <v>69</v>
      </c>
      <c r="AO755">
        <v>0</v>
      </c>
      <c r="AP755" t="str" cm="1">
        <f t="array" ref="AP755">_xlfn.IFS(tbl_Data[[#This Row],[marital_Divorced]]=1,"Divorced",tbl_Data[[#This Row],[marital_Married]]=1,"Married",tbl_Data[[#This Row],[marital_Single]]=1,"Single",tbl_Data[[#This Row],[marital_Together]]=1,"Together",tbl_Data[[#This Row],[marital_Widow]]=1,"Widowed")</f>
        <v>Married</v>
      </c>
      <c r="AQ755" s="3" t="str">
        <f>IF(tbl_Data[[#This Row],[Marital Status]]=tbl_Data[[#Headers],[Single]],tbl_Data[[#This Row],[Amt_Wines]],"")</f>
        <v/>
      </c>
      <c r="AR755" s="3" t="str">
        <f>IF(tbl_Data[[#This Row],[Marital Status]]=tbl_Data[[#Headers],[Together]],tbl_Data[[#This Row],[Amt_Wines]],"")</f>
        <v/>
      </c>
      <c r="AS755" s="3">
        <f>IF(tbl_Data[[#This Row],[Marital Status]]=tbl_Data[[#Headers],[Married]],tbl_Data[[#This Row],[Amt_Wines]],"")</f>
        <v>43</v>
      </c>
      <c r="AT755" s="3" t="str">
        <f>IF(tbl_Data[[#This Row],[Marital Status]]=tbl_Data[[#Headers],[Widow]],tbl_Data[[#This Row],[Amt_Wines]],"")</f>
        <v/>
      </c>
      <c r="AU755" s="3" t="str">
        <f>IF(tbl_Data[[#This Row],[Marital Status]]=tbl_Data[[#Headers],[Divorced]],tbl_Data[[#This Row],[Amt_Wines]],"")</f>
        <v/>
      </c>
    </row>
    <row r="756" spans="1:47" x14ac:dyDescent="0.45">
      <c r="A756" t="s">
        <v>1564</v>
      </c>
      <c r="B756" s="3">
        <v>44322</v>
      </c>
      <c r="C756">
        <v>1</v>
      </c>
      <c r="D756">
        <v>0</v>
      </c>
      <c r="E756">
        <f t="shared" si="11"/>
        <v>1</v>
      </c>
      <c r="F756">
        <v>30</v>
      </c>
      <c r="G756" s="3">
        <v>46</v>
      </c>
      <c r="H756" s="3">
        <v>0</v>
      </c>
      <c r="I756" s="3">
        <v>40</v>
      </c>
      <c r="J756" s="3">
        <v>3</v>
      </c>
      <c r="K756" s="3">
        <v>0</v>
      </c>
      <c r="L756" s="3">
        <v>3</v>
      </c>
      <c r="M756">
        <v>2</v>
      </c>
      <c r="N756">
        <v>3</v>
      </c>
      <c r="O756">
        <v>0</v>
      </c>
      <c r="P756">
        <v>3</v>
      </c>
      <c r="Q756">
        <v>8</v>
      </c>
      <c r="R756">
        <v>0</v>
      </c>
      <c r="S756">
        <v>0</v>
      </c>
      <c r="T756">
        <v>0</v>
      </c>
      <c r="U756">
        <v>0</v>
      </c>
      <c r="V756">
        <v>0</v>
      </c>
      <c r="W756">
        <v>0</v>
      </c>
      <c r="X756">
        <v>3</v>
      </c>
      <c r="Y756">
        <v>11</v>
      </c>
      <c r="Z756">
        <v>0</v>
      </c>
      <c r="AA756">
        <v>35</v>
      </c>
      <c r="AB756">
        <v>2172</v>
      </c>
      <c r="AC756">
        <v>0</v>
      </c>
      <c r="AD756">
        <v>1</v>
      </c>
      <c r="AE756">
        <v>0</v>
      </c>
      <c r="AF756">
        <v>0</v>
      </c>
      <c r="AG756">
        <v>0</v>
      </c>
      <c r="AH756">
        <v>0</v>
      </c>
      <c r="AI756">
        <v>0</v>
      </c>
      <c r="AJ756">
        <v>1</v>
      </c>
      <c r="AK756">
        <v>0</v>
      </c>
      <c r="AL756">
        <v>0</v>
      </c>
      <c r="AM756" s="3">
        <f>SUM(tbl_Data[[#This Row],[Amt_Wines]:[Amt_GoldProds]])</f>
        <v>92</v>
      </c>
      <c r="AN756" s="3">
        <v>86</v>
      </c>
      <c r="AO756">
        <v>0</v>
      </c>
      <c r="AP756" t="str" cm="1">
        <f t="array" ref="AP756">_xlfn.IFS(tbl_Data[[#This Row],[marital_Divorced]]=1,"Divorced",tbl_Data[[#This Row],[marital_Married]]=1,"Married",tbl_Data[[#This Row],[marital_Single]]=1,"Single",tbl_Data[[#This Row],[marital_Together]]=1,"Together",tbl_Data[[#This Row],[marital_Widow]]=1,"Widowed")</f>
        <v>Married</v>
      </c>
      <c r="AQ756" s="3" t="str">
        <f>IF(tbl_Data[[#This Row],[Marital Status]]=tbl_Data[[#Headers],[Single]],tbl_Data[[#This Row],[Amt_Wines]],"")</f>
        <v/>
      </c>
      <c r="AR756" s="3" t="str">
        <f>IF(tbl_Data[[#This Row],[Marital Status]]=tbl_Data[[#Headers],[Together]],tbl_Data[[#This Row],[Amt_Wines]],"")</f>
        <v/>
      </c>
      <c r="AS756" s="3">
        <f>IF(tbl_Data[[#This Row],[Marital Status]]=tbl_Data[[#Headers],[Married]],tbl_Data[[#This Row],[Amt_Wines]],"")</f>
        <v>46</v>
      </c>
      <c r="AT756" s="3" t="str">
        <f>IF(tbl_Data[[#This Row],[Marital Status]]=tbl_Data[[#Headers],[Widow]],tbl_Data[[#This Row],[Amt_Wines]],"")</f>
        <v/>
      </c>
      <c r="AU756" s="3" t="str">
        <f>IF(tbl_Data[[#This Row],[Marital Status]]=tbl_Data[[#Headers],[Divorced]],tbl_Data[[#This Row],[Amt_Wines]],"")</f>
        <v/>
      </c>
    </row>
    <row r="757" spans="1:47" x14ac:dyDescent="0.45">
      <c r="A757" t="s">
        <v>1566</v>
      </c>
      <c r="B757" s="3">
        <v>40662</v>
      </c>
      <c r="C757">
        <v>1</v>
      </c>
      <c r="D757">
        <v>0</v>
      </c>
      <c r="E757">
        <f t="shared" si="11"/>
        <v>1</v>
      </c>
      <c r="F757">
        <v>0</v>
      </c>
      <c r="G757" s="3">
        <v>40</v>
      </c>
      <c r="H757" s="3">
        <v>2</v>
      </c>
      <c r="I757" s="3">
        <v>23</v>
      </c>
      <c r="J757" s="3">
        <v>0</v>
      </c>
      <c r="K757" s="3">
        <v>4</v>
      </c>
      <c r="L757" s="3">
        <v>23</v>
      </c>
      <c r="M757">
        <v>2</v>
      </c>
      <c r="N757">
        <v>2</v>
      </c>
      <c r="O757">
        <v>1</v>
      </c>
      <c r="P757">
        <v>3</v>
      </c>
      <c r="Q757">
        <v>4</v>
      </c>
      <c r="R757">
        <v>0</v>
      </c>
      <c r="S757">
        <v>0</v>
      </c>
      <c r="T757">
        <v>0</v>
      </c>
      <c r="U757">
        <v>0</v>
      </c>
      <c r="V757">
        <v>0</v>
      </c>
      <c r="W757">
        <v>0</v>
      </c>
      <c r="X757">
        <v>3</v>
      </c>
      <c r="Y757">
        <v>11</v>
      </c>
      <c r="Z757">
        <v>0</v>
      </c>
      <c r="AA757">
        <v>41</v>
      </c>
      <c r="AB757">
        <v>2630</v>
      </c>
      <c r="AC757">
        <v>0</v>
      </c>
      <c r="AD757">
        <v>1</v>
      </c>
      <c r="AE757">
        <v>0</v>
      </c>
      <c r="AF757">
        <v>0</v>
      </c>
      <c r="AG757">
        <v>0</v>
      </c>
      <c r="AH757">
        <v>0</v>
      </c>
      <c r="AI757">
        <v>0</v>
      </c>
      <c r="AJ757">
        <v>0</v>
      </c>
      <c r="AK757">
        <v>1</v>
      </c>
      <c r="AL757">
        <v>0</v>
      </c>
      <c r="AM757" s="3">
        <f>SUM(tbl_Data[[#This Row],[Amt_Wines]:[Amt_GoldProds]])</f>
        <v>92</v>
      </c>
      <c r="AN757" s="3">
        <v>46</v>
      </c>
      <c r="AO757">
        <v>0</v>
      </c>
      <c r="AP757" t="str" cm="1">
        <f t="array" ref="AP757">_xlfn.IFS(tbl_Data[[#This Row],[marital_Divorced]]=1,"Divorced",tbl_Data[[#This Row],[marital_Married]]=1,"Married",tbl_Data[[#This Row],[marital_Single]]=1,"Single",tbl_Data[[#This Row],[marital_Together]]=1,"Together",tbl_Data[[#This Row],[marital_Widow]]=1,"Widowed")</f>
        <v>Married</v>
      </c>
      <c r="AQ757" s="3" t="str">
        <f>IF(tbl_Data[[#This Row],[Marital Status]]=tbl_Data[[#Headers],[Single]],tbl_Data[[#This Row],[Amt_Wines]],"")</f>
        <v/>
      </c>
      <c r="AR757" s="3" t="str">
        <f>IF(tbl_Data[[#This Row],[Marital Status]]=tbl_Data[[#Headers],[Together]],tbl_Data[[#This Row],[Amt_Wines]],"")</f>
        <v/>
      </c>
      <c r="AS757" s="3">
        <f>IF(tbl_Data[[#This Row],[Marital Status]]=tbl_Data[[#Headers],[Married]],tbl_Data[[#This Row],[Amt_Wines]],"")</f>
        <v>40</v>
      </c>
      <c r="AT757" s="3" t="str">
        <f>IF(tbl_Data[[#This Row],[Marital Status]]=tbl_Data[[#Headers],[Widow]],tbl_Data[[#This Row],[Amt_Wines]],"")</f>
        <v/>
      </c>
      <c r="AU757" s="3" t="str">
        <f>IF(tbl_Data[[#This Row],[Marital Status]]=tbl_Data[[#Headers],[Divorced]],tbl_Data[[#This Row],[Amt_Wines]],"")</f>
        <v/>
      </c>
    </row>
    <row r="758" spans="1:47" x14ac:dyDescent="0.45">
      <c r="A758" t="s">
        <v>1567</v>
      </c>
      <c r="B758" s="3">
        <v>15716</v>
      </c>
      <c r="C758">
        <v>1</v>
      </c>
      <c r="D758">
        <v>0</v>
      </c>
      <c r="E758">
        <f t="shared" si="11"/>
        <v>1</v>
      </c>
      <c r="F758">
        <v>8</v>
      </c>
      <c r="G758" s="3">
        <v>16</v>
      </c>
      <c r="H758" s="3">
        <v>5</v>
      </c>
      <c r="I758" s="3">
        <v>30</v>
      </c>
      <c r="J758" s="3">
        <v>8</v>
      </c>
      <c r="K758" s="3">
        <v>7</v>
      </c>
      <c r="L758" s="3">
        <v>26</v>
      </c>
      <c r="M758">
        <v>3</v>
      </c>
      <c r="N758">
        <v>3</v>
      </c>
      <c r="O758">
        <v>0</v>
      </c>
      <c r="P758">
        <v>4</v>
      </c>
      <c r="Q758">
        <v>8</v>
      </c>
      <c r="R758">
        <v>0</v>
      </c>
      <c r="S758">
        <v>0</v>
      </c>
      <c r="T758">
        <v>0</v>
      </c>
      <c r="U758">
        <v>0</v>
      </c>
      <c r="V758">
        <v>0</v>
      </c>
      <c r="W758">
        <v>1</v>
      </c>
      <c r="X758">
        <v>3</v>
      </c>
      <c r="Y758">
        <v>11</v>
      </c>
      <c r="Z758">
        <v>0</v>
      </c>
      <c r="AA758">
        <v>32</v>
      </c>
      <c r="AB758">
        <v>2753</v>
      </c>
      <c r="AC758">
        <v>0</v>
      </c>
      <c r="AD758">
        <v>1</v>
      </c>
      <c r="AE758">
        <v>0</v>
      </c>
      <c r="AF758">
        <v>0</v>
      </c>
      <c r="AG758">
        <v>0</v>
      </c>
      <c r="AH758">
        <v>1</v>
      </c>
      <c r="AI758">
        <v>0</v>
      </c>
      <c r="AJ758">
        <v>0</v>
      </c>
      <c r="AK758">
        <v>0</v>
      </c>
      <c r="AL758">
        <v>0</v>
      </c>
      <c r="AM758" s="3">
        <f>SUM(tbl_Data[[#This Row],[Amt_Wines]:[Amt_GoldProds]])</f>
        <v>92</v>
      </c>
      <c r="AN758" s="3">
        <v>40</v>
      </c>
      <c r="AO758">
        <v>0</v>
      </c>
      <c r="AP758" t="str" cm="1">
        <f t="array" ref="AP758">_xlfn.IFS(tbl_Data[[#This Row],[marital_Divorced]]=1,"Divorced",tbl_Data[[#This Row],[marital_Married]]=1,"Married",tbl_Data[[#This Row],[marital_Single]]=1,"Single",tbl_Data[[#This Row],[marital_Together]]=1,"Together",tbl_Data[[#This Row],[marital_Widow]]=1,"Widowed")</f>
        <v>Married</v>
      </c>
      <c r="AQ758" s="3" t="str">
        <f>IF(tbl_Data[[#This Row],[Marital Status]]=tbl_Data[[#Headers],[Single]],tbl_Data[[#This Row],[Amt_Wines]],"")</f>
        <v/>
      </c>
      <c r="AR758" s="3" t="str">
        <f>IF(tbl_Data[[#This Row],[Marital Status]]=tbl_Data[[#Headers],[Together]],tbl_Data[[#This Row],[Amt_Wines]],"")</f>
        <v/>
      </c>
      <c r="AS758" s="3">
        <f>IF(tbl_Data[[#This Row],[Marital Status]]=tbl_Data[[#Headers],[Married]],tbl_Data[[#This Row],[Amt_Wines]],"")</f>
        <v>16</v>
      </c>
      <c r="AT758" s="3" t="str">
        <f>IF(tbl_Data[[#This Row],[Marital Status]]=tbl_Data[[#Headers],[Widow]],tbl_Data[[#This Row],[Amt_Wines]],"")</f>
        <v/>
      </c>
      <c r="AU758" s="3" t="str">
        <f>IF(tbl_Data[[#This Row],[Marital Status]]=tbl_Data[[#Headers],[Divorced]],tbl_Data[[#This Row],[Amt_Wines]],"")</f>
        <v/>
      </c>
    </row>
    <row r="759" spans="1:47" x14ac:dyDescent="0.45">
      <c r="A759" t="s">
        <v>1569</v>
      </c>
      <c r="B759" s="3">
        <v>61917</v>
      </c>
      <c r="C759">
        <v>1</v>
      </c>
      <c r="D759">
        <v>1</v>
      </c>
      <c r="E759">
        <f t="shared" si="11"/>
        <v>2</v>
      </c>
      <c r="F759">
        <v>83</v>
      </c>
      <c r="G759" s="3">
        <v>46</v>
      </c>
      <c r="H759" s="3">
        <v>4</v>
      </c>
      <c r="I759" s="3">
        <v>36</v>
      </c>
      <c r="J759" s="3">
        <v>2</v>
      </c>
      <c r="K759" s="3">
        <v>2</v>
      </c>
      <c r="L759" s="3">
        <v>1</v>
      </c>
      <c r="M759">
        <v>1</v>
      </c>
      <c r="N759">
        <v>2</v>
      </c>
      <c r="O759">
        <v>0</v>
      </c>
      <c r="P759">
        <v>4</v>
      </c>
      <c r="Q759">
        <v>5</v>
      </c>
      <c r="R759">
        <v>0</v>
      </c>
      <c r="S759">
        <v>0</v>
      </c>
      <c r="T759">
        <v>0</v>
      </c>
      <c r="U759">
        <v>0</v>
      </c>
      <c r="V759">
        <v>0</v>
      </c>
      <c r="W759">
        <v>0</v>
      </c>
      <c r="X759">
        <v>3</v>
      </c>
      <c r="Y759">
        <v>11</v>
      </c>
      <c r="Z759">
        <v>0</v>
      </c>
      <c r="AA759">
        <v>46</v>
      </c>
      <c r="AB759">
        <v>2380</v>
      </c>
      <c r="AC759">
        <v>0</v>
      </c>
      <c r="AD759">
        <v>1</v>
      </c>
      <c r="AE759">
        <v>0</v>
      </c>
      <c r="AF759">
        <v>0</v>
      </c>
      <c r="AG759">
        <v>0</v>
      </c>
      <c r="AH759">
        <v>0</v>
      </c>
      <c r="AI759">
        <v>0</v>
      </c>
      <c r="AJ759">
        <v>0</v>
      </c>
      <c r="AK759">
        <v>0</v>
      </c>
      <c r="AL759">
        <v>1</v>
      </c>
      <c r="AM759" s="3">
        <f>SUM(tbl_Data[[#This Row],[Amt_Wines]:[Amt_GoldProds]])</f>
        <v>91</v>
      </c>
      <c r="AN759" s="3">
        <v>89</v>
      </c>
      <c r="AO759">
        <v>0</v>
      </c>
      <c r="AP759" t="str" cm="1">
        <f t="array" ref="AP759">_xlfn.IFS(tbl_Data[[#This Row],[marital_Divorced]]=1,"Divorced",tbl_Data[[#This Row],[marital_Married]]=1,"Married",tbl_Data[[#This Row],[marital_Single]]=1,"Single",tbl_Data[[#This Row],[marital_Together]]=1,"Together",tbl_Data[[#This Row],[marital_Widow]]=1,"Widowed")</f>
        <v>Married</v>
      </c>
      <c r="AQ759" s="3" t="str">
        <f>IF(tbl_Data[[#This Row],[Marital Status]]=tbl_Data[[#Headers],[Single]],tbl_Data[[#This Row],[Amt_Wines]],"")</f>
        <v/>
      </c>
      <c r="AR759" s="3" t="str">
        <f>IF(tbl_Data[[#This Row],[Marital Status]]=tbl_Data[[#Headers],[Together]],tbl_Data[[#This Row],[Amt_Wines]],"")</f>
        <v/>
      </c>
      <c r="AS759" s="3">
        <f>IF(tbl_Data[[#This Row],[Marital Status]]=tbl_Data[[#Headers],[Married]],tbl_Data[[#This Row],[Amt_Wines]],"")</f>
        <v>46</v>
      </c>
      <c r="AT759" s="3" t="str">
        <f>IF(tbl_Data[[#This Row],[Marital Status]]=tbl_Data[[#Headers],[Widow]],tbl_Data[[#This Row],[Amt_Wines]],"")</f>
        <v/>
      </c>
      <c r="AU759" s="3" t="str">
        <f>IF(tbl_Data[[#This Row],[Marital Status]]=tbl_Data[[#Headers],[Divorced]],tbl_Data[[#This Row],[Amt_Wines]],"")</f>
        <v/>
      </c>
    </row>
    <row r="760" spans="1:47" x14ac:dyDescent="0.45">
      <c r="A760" t="s">
        <v>1571</v>
      </c>
      <c r="B760" s="3">
        <v>38872</v>
      </c>
      <c r="C760">
        <v>1</v>
      </c>
      <c r="D760">
        <v>0</v>
      </c>
      <c r="E760">
        <f t="shared" si="11"/>
        <v>1</v>
      </c>
      <c r="F760">
        <v>93</v>
      </c>
      <c r="G760" s="3">
        <v>23</v>
      </c>
      <c r="H760" s="3">
        <v>3</v>
      </c>
      <c r="I760" s="3">
        <v>21</v>
      </c>
      <c r="J760" s="3">
        <v>3</v>
      </c>
      <c r="K760" s="3">
        <v>19</v>
      </c>
      <c r="L760" s="3">
        <v>22</v>
      </c>
      <c r="M760">
        <v>2</v>
      </c>
      <c r="N760">
        <v>3</v>
      </c>
      <c r="O760">
        <v>0</v>
      </c>
      <c r="P760">
        <v>3</v>
      </c>
      <c r="Q760">
        <v>8</v>
      </c>
      <c r="R760">
        <v>0</v>
      </c>
      <c r="S760">
        <v>0</v>
      </c>
      <c r="T760">
        <v>0</v>
      </c>
      <c r="U760">
        <v>0</v>
      </c>
      <c r="V760">
        <v>0</v>
      </c>
      <c r="W760">
        <v>0</v>
      </c>
      <c r="X760">
        <v>3</v>
      </c>
      <c r="Y760">
        <v>11</v>
      </c>
      <c r="Z760">
        <v>0</v>
      </c>
      <c r="AA760">
        <v>32</v>
      </c>
      <c r="AB760">
        <v>2554</v>
      </c>
      <c r="AC760">
        <v>0</v>
      </c>
      <c r="AD760">
        <v>1</v>
      </c>
      <c r="AE760">
        <v>0</v>
      </c>
      <c r="AF760">
        <v>0</v>
      </c>
      <c r="AG760">
        <v>0</v>
      </c>
      <c r="AH760">
        <v>0</v>
      </c>
      <c r="AI760">
        <v>0</v>
      </c>
      <c r="AJ760">
        <v>1</v>
      </c>
      <c r="AK760">
        <v>0</v>
      </c>
      <c r="AL760">
        <v>0</v>
      </c>
      <c r="AM760" s="3">
        <f>SUM(tbl_Data[[#This Row],[Amt_Wines]:[Amt_GoldProds]])</f>
        <v>91</v>
      </c>
      <c r="AN760" s="3">
        <v>47</v>
      </c>
      <c r="AO760">
        <v>0</v>
      </c>
      <c r="AP760" t="str" cm="1">
        <f t="array" ref="AP760">_xlfn.IFS(tbl_Data[[#This Row],[marital_Divorced]]=1,"Divorced",tbl_Data[[#This Row],[marital_Married]]=1,"Married",tbl_Data[[#This Row],[marital_Single]]=1,"Single",tbl_Data[[#This Row],[marital_Together]]=1,"Together",tbl_Data[[#This Row],[marital_Widow]]=1,"Widowed")</f>
        <v>Married</v>
      </c>
      <c r="AQ760" s="3" t="str">
        <f>IF(tbl_Data[[#This Row],[Marital Status]]=tbl_Data[[#Headers],[Single]],tbl_Data[[#This Row],[Amt_Wines]],"")</f>
        <v/>
      </c>
      <c r="AR760" s="3" t="str">
        <f>IF(tbl_Data[[#This Row],[Marital Status]]=tbl_Data[[#Headers],[Together]],tbl_Data[[#This Row],[Amt_Wines]],"")</f>
        <v/>
      </c>
      <c r="AS760" s="3">
        <f>IF(tbl_Data[[#This Row],[Marital Status]]=tbl_Data[[#Headers],[Married]],tbl_Data[[#This Row],[Amt_Wines]],"")</f>
        <v>23</v>
      </c>
      <c r="AT760" s="3" t="str">
        <f>IF(tbl_Data[[#This Row],[Marital Status]]=tbl_Data[[#Headers],[Widow]],tbl_Data[[#This Row],[Amt_Wines]],"")</f>
        <v/>
      </c>
      <c r="AU760" s="3" t="str">
        <f>IF(tbl_Data[[#This Row],[Marital Status]]=tbl_Data[[#Headers],[Divorced]],tbl_Data[[#This Row],[Amt_Wines]],"")</f>
        <v/>
      </c>
    </row>
    <row r="761" spans="1:47" x14ac:dyDescent="0.45">
      <c r="A761" t="s">
        <v>1573</v>
      </c>
      <c r="B761" s="3">
        <v>46377</v>
      </c>
      <c r="C761">
        <v>1</v>
      </c>
      <c r="D761">
        <v>0</v>
      </c>
      <c r="E761">
        <f t="shared" si="11"/>
        <v>1</v>
      </c>
      <c r="F761">
        <v>89</v>
      </c>
      <c r="G761" s="3">
        <v>37</v>
      </c>
      <c r="H761" s="3">
        <v>0</v>
      </c>
      <c r="I761" s="3">
        <v>46</v>
      </c>
      <c r="J761" s="3">
        <v>4</v>
      </c>
      <c r="K761" s="3">
        <v>3</v>
      </c>
      <c r="L761" s="3">
        <v>0</v>
      </c>
      <c r="M761">
        <v>1</v>
      </c>
      <c r="N761">
        <v>2</v>
      </c>
      <c r="O761">
        <v>1</v>
      </c>
      <c r="P761">
        <v>3</v>
      </c>
      <c r="Q761">
        <v>4</v>
      </c>
      <c r="R761">
        <v>0</v>
      </c>
      <c r="S761">
        <v>0</v>
      </c>
      <c r="T761">
        <v>0</v>
      </c>
      <c r="U761">
        <v>0</v>
      </c>
      <c r="V761">
        <v>0</v>
      </c>
      <c r="W761">
        <v>0</v>
      </c>
      <c r="X761">
        <v>3</v>
      </c>
      <c r="Y761">
        <v>11</v>
      </c>
      <c r="Z761">
        <v>0</v>
      </c>
      <c r="AA761">
        <v>42</v>
      </c>
      <c r="AB761">
        <v>2279</v>
      </c>
      <c r="AC761">
        <v>0</v>
      </c>
      <c r="AD761">
        <v>1</v>
      </c>
      <c r="AE761">
        <v>0</v>
      </c>
      <c r="AF761">
        <v>0</v>
      </c>
      <c r="AG761">
        <v>0</v>
      </c>
      <c r="AH761">
        <v>0</v>
      </c>
      <c r="AI761">
        <v>0</v>
      </c>
      <c r="AJ761">
        <v>0</v>
      </c>
      <c r="AK761">
        <v>0</v>
      </c>
      <c r="AL761">
        <v>1</v>
      </c>
      <c r="AM761" s="3">
        <f>SUM(tbl_Data[[#This Row],[Amt_Wines]:[Amt_GoldProds]])</f>
        <v>90</v>
      </c>
      <c r="AN761" s="3">
        <v>90</v>
      </c>
      <c r="AO761">
        <v>0</v>
      </c>
      <c r="AP761" t="str" cm="1">
        <f t="array" ref="AP761">_xlfn.IFS(tbl_Data[[#This Row],[marital_Divorced]]=1,"Divorced",tbl_Data[[#This Row],[marital_Married]]=1,"Married",tbl_Data[[#This Row],[marital_Single]]=1,"Single",tbl_Data[[#This Row],[marital_Together]]=1,"Together",tbl_Data[[#This Row],[marital_Widow]]=1,"Widowed")</f>
        <v>Married</v>
      </c>
      <c r="AQ761" s="3" t="str">
        <f>IF(tbl_Data[[#This Row],[Marital Status]]=tbl_Data[[#Headers],[Single]],tbl_Data[[#This Row],[Amt_Wines]],"")</f>
        <v/>
      </c>
      <c r="AR761" s="3" t="str">
        <f>IF(tbl_Data[[#This Row],[Marital Status]]=tbl_Data[[#Headers],[Together]],tbl_Data[[#This Row],[Amt_Wines]],"")</f>
        <v/>
      </c>
      <c r="AS761" s="3">
        <f>IF(tbl_Data[[#This Row],[Marital Status]]=tbl_Data[[#Headers],[Married]],tbl_Data[[#This Row],[Amt_Wines]],"")</f>
        <v>37</v>
      </c>
      <c r="AT761" s="3" t="str">
        <f>IF(tbl_Data[[#This Row],[Marital Status]]=tbl_Data[[#Headers],[Widow]],tbl_Data[[#This Row],[Amt_Wines]],"")</f>
        <v/>
      </c>
      <c r="AU761" s="3" t="str">
        <f>IF(tbl_Data[[#This Row],[Marital Status]]=tbl_Data[[#Headers],[Divorced]],tbl_Data[[#This Row],[Amt_Wines]],"")</f>
        <v/>
      </c>
    </row>
    <row r="762" spans="1:47" x14ac:dyDescent="0.45">
      <c r="A762" t="s">
        <v>1574</v>
      </c>
      <c r="B762" s="3">
        <v>54348</v>
      </c>
      <c r="C762">
        <v>1</v>
      </c>
      <c r="D762">
        <v>1</v>
      </c>
      <c r="E762">
        <f t="shared" si="11"/>
        <v>2</v>
      </c>
      <c r="F762">
        <v>51</v>
      </c>
      <c r="G762" s="3">
        <v>70</v>
      </c>
      <c r="H762" s="3">
        <v>0</v>
      </c>
      <c r="I762" s="3">
        <v>16</v>
      </c>
      <c r="J762" s="3">
        <v>0</v>
      </c>
      <c r="K762" s="3">
        <v>0</v>
      </c>
      <c r="L762" s="3">
        <v>4</v>
      </c>
      <c r="M762">
        <v>2</v>
      </c>
      <c r="N762">
        <v>2</v>
      </c>
      <c r="O762">
        <v>0</v>
      </c>
      <c r="P762">
        <v>4</v>
      </c>
      <c r="Q762">
        <v>6</v>
      </c>
      <c r="R762">
        <v>0</v>
      </c>
      <c r="S762">
        <v>0</v>
      </c>
      <c r="T762">
        <v>0</v>
      </c>
      <c r="U762">
        <v>0</v>
      </c>
      <c r="V762">
        <v>0</v>
      </c>
      <c r="W762">
        <v>0</v>
      </c>
      <c r="X762">
        <v>3</v>
      </c>
      <c r="Y762">
        <v>11</v>
      </c>
      <c r="Z762">
        <v>0</v>
      </c>
      <c r="AA762">
        <v>67</v>
      </c>
      <c r="AB762">
        <v>2180</v>
      </c>
      <c r="AC762">
        <v>0</v>
      </c>
      <c r="AD762">
        <v>1</v>
      </c>
      <c r="AE762">
        <v>0</v>
      </c>
      <c r="AF762">
        <v>0</v>
      </c>
      <c r="AG762">
        <v>0</v>
      </c>
      <c r="AH762">
        <v>0</v>
      </c>
      <c r="AI762">
        <v>0</v>
      </c>
      <c r="AJ762">
        <v>0</v>
      </c>
      <c r="AK762">
        <v>1</v>
      </c>
      <c r="AL762">
        <v>0</v>
      </c>
      <c r="AM762" s="3">
        <f>SUM(tbl_Data[[#This Row],[Amt_Wines]:[Amt_GoldProds]])</f>
        <v>90</v>
      </c>
      <c r="AN762" s="3">
        <v>82</v>
      </c>
      <c r="AO762">
        <v>0</v>
      </c>
      <c r="AP762" t="str" cm="1">
        <f t="array" ref="AP762">_xlfn.IFS(tbl_Data[[#This Row],[marital_Divorced]]=1,"Divorced",tbl_Data[[#This Row],[marital_Married]]=1,"Married",tbl_Data[[#This Row],[marital_Single]]=1,"Single",tbl_Data[[#This Row],[marital_Together]]=1,"Together",tbl_Data[[#This Row],[marital_Widow]]=1,"Widowed")</f>
        <v>Married</v>
      </c>
      <c r="AQ762" s="3" t="str">
        <f>IF(tbl_Data[[#This Row],[Marital Status]]=tbl_Data[[#Headers],[Single]],tbl_Data[[#This Row],[Amt_Wines]],"")</f>
        <v/>
      </c>
      <c r="AR762" s="3" t="str">
        <f>IF(tbl_Data[[#This Row],[Marital Status]]=tbl_Data[[#Headers],[Together]],tbl_Data[[#This Row],[Amt_Wines]],"")</f>
        <v/>
      </c>
      <c r="AS762" s="3">
        <f>IF(tbl_Data[[#This Row],[Marital Status]]=tbl_Data[[#Headers],[Married]],tbl_Data[[#This Row],[Amt_Wines]],"")</f>
        <v>70</v>
      </c>
      <c r="AT762" s="3" t="str">
        <f>IF(tbl_Data[[#This Row],[Marital Status]]=tbl_Data[[#Headers],[Widow]],tbl_Data[[#This Row],[Amt_Wines]],"")</f>
        <v/>
      </c>
      <c r="AU762" s="3" t="str">
        <f>IF(tbl_Data[[#This Row],[Marital Status]]=tbl_Data[[#Headers],[Divorced]],tbl_Data[[#This Row],[Amt_Wines]],"")</f>
        <v/>
      </c>
    </row>
    <row r="763" spans="1:47" x14ac:dyDescent="0.45">
      <c r="A763" t="s">
        <v>1576</v>
      </c>
      <c r="B763" s="3">
        <v>38179</v>
      </c>
      <c r="C763">
        <v>1</v>
      </c>
      <c r="D763">
        <v>1</v>
      </c>
      <c r="E763">
        <f t="shared" si="11"/>
        <v>2</v>
      </c>
      <c r="F763">
        <v>30</v>
      </c>
      <c r="G763" s="3">
        <v>38</v>
      </c>
      <c r="H763" s="3">
        <v>4</v>
      </c>
      <c r="I763" s="3">
        <v>22</v>
      </c>
      <c r="J763" s="3">
        <v>4</v>
      </c>
      <c r="K763" s="3">
        <v>2</v>
      </c>
      <c r="L763" s="3">
        <v>20</v>
      </c>
      <c r="M763">
        <v>4</v>
      </c>
      <c r="N763">
        <v>3</v>
      </c>
      <c r="O763">
        <v>1</v>
      </c>
      <c r="P763">
        <v>3</v>
      </c>
      <c r="Q763">
        <v>7</v>
      </c>
      <c r="R763">
        <v>0</v>
      </c>
      <c r="S763">
        <v>0</v>
      </c>
      <c r="T763">
        <v>0</v>
      </c>
      <c r="U763">
        <v>0</v>
      </c>
      <c r="V763">
        <v>0</v>
      </c>
      <c r="W763">
        <v>0</v>
      </c>
      <c r="X763">
        <v>3</v>
      </c>
      <c r="Y763">
        <v>11</v>
      </c>
      <c r="Z763">
        <v>0</v>
      </c>
      <c r="AA763">
        <v>54</v>
      </c>
      <c r="AB763">
        <v>2631</v>
      </c>
      <c r="AC763">
        <v>0</v>
      </c>
      <c r="AD763">
        <v>1</v>
      </c>
      <c r="AE763">
        <v>0</v>
      </c>
      <c r="AF763">
        <v>0</v>
      </c>
      <c r="AG763">
        <v>0</v>
      </c>
      <c r="AH763">
        <v>0</v>
      </c>
      <c r="AI763">
        <v>0</v>
      </c>
      <c r="AJ763">
        <v>0</v>
      </c>
      <c r="AK763">
        <v>1</v>
      </c>
      <c r="AL763">
        <v>0</v>
      </c>
      <c r="AM763" s="3">
        <f>SUM(tbl_Data[[#This Row],[Amt_Wines]:[Amt_GoldProds]])</f>
        <v>90</v>
      </c>
      <c r="AN763" s="3">
        <v>50</v>
      </c>
      <c r="AO763">
        <v>0</v>
      </c>
      <c r="AP763" t="str" cm="1">
        <f t="array" ref="AP763">_xlfn.IFS(tbl_Data[[#This Row],[marital_Divorced]]=1,"Divorced",tbl_Data[[#This Row],[marital_Married]]=1,"Married",tbl_Data[[#This Row],[marital_Single]]=1,"Single",tbl_Data[[#This Row],[marital_Together]]=1,"Together",tbl_Data[[#This Row],[marital_Widow]]=1,"Widowed")</f>
        <v>Married</v>
      </c>
      <c r="AQ763" s="3" t="str">
        <f>IF(tbl_Data[[#This Row],[Marital Status]]=tbl_Data[[#Headers],[Single]],tbl_Data[[#This Row],[Amt_Wines]],"")</f>
        <v/>
      </c>
      <c r="AR763" s="3" t="str">
        <f>IF(tbl_Data[[#This Row],[Marital Status]]=tbl_Data[[#Headers],[Together]],tbl_Data[[#This Row],[Amt_Wines]],"")</f>
        <v/>
      </c>
      <c r="AS763" s="3">
        <f>IF(tbl_Data[[#This Row],[Marital Status]]=tbl_Data[[#Headers],[Married]],tbl_Data[[#This Row],[Amt_Wines]],"")</f>
        <v>38</v>
      </c>
      <c r="AT763" s="3" t="str">
        <f>IF(tbl_Data[[#This Row],[Marital Status]]=tbl_Data[[#Headers],[Widow]],tbl_Data[[#This Row],[Amt_Wines]],"")</f>
        <v/>
      </c>
      <c r="AU763" s="3" t="str">
        <f>IF(tbl_Data[[#This Row],[Marital Status]]=tbl_Data[[#Headers],[Divorced]],tbl_Data[[#This Row],[Amt_Wines]],"")</f>
        <v/>
      </c>
    </row>
    <row r="764" spans="1:47" x14ac:dyDescent="0.45">
      <c r="A764" t="s">
        <v>1579</v>
      </c>
      <c r="B764" s="3">
        <v>42769</v>
      </c>
      <c r="C764">
        <v>0</v>
      </c>
      <c r="D764">
        <v>1</v>
      </c>
      <c r="E764">
        <f t="shared" si="11"/>
        <v>1</v>
      </c>
      <c r="F764">
        <v>15</v>
      </c>
      <c r="G764" s="3">
        <v>71</v>
      </c>
      <c r="H764" s="3">
        <v>0</v>
      </c>
      <c r="I764" s="3">
        <v>13</v>
      </c>
      <c r="J764" s="3">
        <v>3</v>
      </c>
      <c r="K764" s="3">
        <v>1</v>
      </c>
      <c r="L764" s="3">
        <v>0</v>
      </c>
      <c r="M764">
        <v>2</v>
      </c>
      <c r="N764">
        <v>1</v>
      </c>
      <c r="O764">
        <v>1</v>
      </c>
      <c r="P764">
        <v>4</v>
      </c>
      <c r="Q764">
        <v>4</v>
      </c>
      <c r="R764">
        <v>0</v>
      </c>
      <c r="S764">
        <v>0</v>
      </c>
      <c r="T764">
        <v>0</v>
      </c>
      <c r="U764">
        <v>0</v>
      </c>
      <c r="V764">
        <v>0</v>
      </c>
      <c r="W764">
        <v>0</v>
      </c>
      <c r="X764">
        <v>3</v>
      </c>
      <c r="Y764">
        <v>11</v>
      </c>
      <c r="Z764">
        <v>0</v>
      </c>
      <c r="AA764">
        <v>58</v>
      </c>
      <c r="AB764">
        <v>2419</v>
      </c>
      <c r="AC764">
        <v>0</v>
      </c>
      <c r="AD764">
        <v>1</v>
      </c>
      <c r="AE764">
        <v>0</v>
      </c>
      <c r="AF764">
        <v>0</v>
      </c>
      <c r="AG764">
        <v>0</v>
      </c>
      <c r="AH764">
        <v>0</v>
      </c>
      <c r="AI764">
        <v>0</v>
      </c>
      <c r="AJ764">
        <v>0</v>
      </c>
      <c r="AK764">
        <v>0</v>
      </c>
      <c r="AL764">
        <v>1</v>
      </c>
      <c r="AM764" s="3">
        <f>SUM(tbl_Data[[#This Row],[Amt_Wines]:[Amt_GoldProds]])</f>
        <v>88</v>
      </c>
      <c r="AN764" s="3">
        <v>88</v>
      </c>
      <c r="AO764">
        <v>0</v>
      </c>
      <c r="AP764" t="str" cm="1">
        <f t="array" ref="AP764">_xlfn.IFS(tbl_Data[[#This Row],[marital_Divorced]]=1,"Divorced",tbl_Data[[#This Row],[marital_Married]]=1,"Married",tbl_Data[[#This Row],[marital_Single]]=1,"Single",tbl_Data[[#This Row],[marital_Together]]=1,"Together",tbl_Data[[#This Row],[marital_Widow]]=1,"Widowed")</f>
        <v>Married</v>
      </c>
      <c r="AQ764" s="3" t="str">
        <f>IF(tbl_Data[[#This Row],[Marital Status]]=tbl_Data[[#Headers],[Single]],tbl_Data[[#This Row],[Amt_Wines]],"")</f>
        <v/>
      </c>
      <c r="AR764" s="3" t="str">
        <f>IF(tbl_Data[[#This Row],[Marital Status]]=tbl_Data[[#Headers],[Together]],tbl_Data[[#This Row],[Amt_Wines]],"")</f>
        <v/>
      </c>
      <c r="AS764" s="3">
        <f>IF(tbl_Data[[#This Row],[Marital Status]]=tbl_Data[[#Headers],[Married]],tbl_Data[[#This Row],[Amt_Wines]],"")</f>
        <v>71</v>
      </c>
      <c r="AT764" s="3" t="str">
        <f>IF(tbl_Data[[#This Row],[Marital Status]]=tbl_Data[[#Headers],[Widow]],tbl_Data[[#This Row],[Amt_Wines]],"")</f>
        <v/>
      </c>
      <c r="AU764" s="3" t="str">
        <f>IF(tbl_Data[[#This Row],[Marital Status]]=tbl_Data[[#Headers],[Divorced]],tbl_Data[[#This Row],[Amt_Wines]],"")</f>
        <v/>
      </c>
    </row>
    <row r="765" spans="1:47" x14ac:dyDescent="0.45">
      <c r="A765" t="s">
        <v>1583</v>
      </c>
      <c r="B765" s="3">
        <v>59892</v>
      </c>
      <c r="C765">
        <v>0</v>
      </c>
      <c r="D765">
        <v>1</v>
      </c>
      <c r="E765">
        <f t="shared" si="11"/>
        <v>1</v>
      </c>
      <c r="F765">
        <v>26</v>
      </c>
      <c r="G765" s="3">
        <v>73</v>
      </c>
      <c r="H765" s="3">
        <v>0</v>
      </c>
      <c r="I765" s="3">
        <v>13</v>
      </c>
      <c r="J765" s="3">
        <v>0</v>
      </c>
      <c r="K765" s="3">
        <v>1</v>
      </c>
      <c r="L765" s="3">
        <v>0</v>
      </c>
      <c r="M765">
        <v>1</v>
      </c>
      <c r="N765">
        <v>2</v>
      </c>
      <c r="O765">
        <v>1</v>
      </c>
      <c r="P765">
        <v>3</v>
      </c>
      <c r="Q765">
        <v>3</v>
      </c>
      <c r="R765">
        <v>0</v>
      </c>
      <c r="S765">
        <v>0</v>
      </c>
      <c r="T765">
        <v>0</v>
      </c>
      <c r="U765">
        <v>0</v>
      </c>
      <c r="V765">
        <v>0</v>
      </c>
      <c r="W765">
        <v>0</v>
      </c>
      <c r="X765">
        <v>3</v>
      </c>
      <c r="Y765">
        <v>11</v>
      </c>
      <c r="Z765">
        <v>0</v>
      </c>
      <c r="AA765">
        <v>50</v>
      </c>
      <c r="AB765">
        <v>2398</v>
      </c>
      <c r="AC765">
        <v>0</v>
      </c>
      <c r="AD765">
        <v>1</v>
      </c>
      <c r="AE765">
        <v>0</v>
      </c>
      <c r="AF765">
        <v>0</v>
      </c>
      <c r="AG765">
        <v>0</v>
      </c>
      <c r="AH765">
        <v>0</v>
      </c>
      <c r="AI765">
        <v>0</v>
      </c>
      <c r="AJ765">
        <v>0</v>
      </c>
      <c r="AK765">
        <v>0</v>
      </c>
      <c r="AL765">
        <v>1</v>
      </c>
      <c r="AM765" s="3">
        <f>SUM(tbl_Data[[#This Row],[Amt_Wines]:[Amt_GoldProds]])</f>
        <v>87</v>
      </c>
      <c r="AN765" s="3">
        <v>87</v>
      </c>
      <c r="AO765">
        <v>0</v>
      </c>
      <c r="AP765" t="str" cm="1">
        <f t="array" ref="AP765">_xlfn.IFS(tbl_Data[[#This Row],[marital_Divorced]]=1,"Divorced",tbl_Data[[#This Row],[marital_Married]]=1,"Married",tbl_Data[[#This Row],[marital_Single]]=1,"Single",tbl_Data[[#This Row],[marital_Together]]=1,"Together",tbl_Data[[#This Row],[marital_Widow]]=1,"Widowed")</f>
        <v>Married</v>
      </c>
      <c r="AQ765" s="3" t="str">
        <f>IF(tbl_Data[[#This Row],[Marital Status]]=tbl_Data[[#Headers],[Single]],tbl_Data[[#This Row],[Amt_Wines]],"")</f>
        <v/>
      </c>
      <c r="AR765" s="3" t="str">
        <f>IF(tbl_Data[[#This Row],[Marital Status]]=tbl_Data[[#Headers],[Together]],tbl_Data[[#This Row],[Amt_Wines]],"")</f>
        <v/>
      </c>
      <c r="AS765" s="3">
        <f>IF(tbl_Data[[#This Row],[Marital Status]]=tbl_Data[[#Headers],[Married]],tbl_Data[[#This Row],[Amt_Wines]],"")</f>
        <v>73</v>
      </c>
      <c r="AT765" s="3" t="str">
        <f>IF(tbl_Data[[#This Row],[Marital Status]]=tbl_Data[[#Headers],[Widow]],tbl_Data[[#This Row],[Amt_Wines]],"")</f>
        <v/>
      </c>
      <c r="AU765" s="3" t="str">
        <f>IF(tbl_Data[[#This Row],[Marital Status]]=tbl_Data[[#Headers],[Divorced]],tbl_Data[[#This Row],[Amt_Wines]],"")</f>
        <v/>
      </c>
    </row>
    <row r="766" spans="1:47" x14ac:dyDescent="0.45">
      <c r="A766" t="s">
        <v>1584</v>
      </c>
      <c r="B766" s="3">
        <v>40211</v>
      </c>
      <c r="C766">
        <v>1</v>
      </c>
      <c r="D766">
        <v>1</v>
      </c>
      <c r="E766">
        <f t="shared" si="11"/>
        <v>2</v>
      </c>
      <c r="F766">
        <v>30</v>
      </c>
      <c r="G766" s="3">
        <v>51</v>
      </c>
      <c r="H766" s="3">
        <v>1</v>
      </c>
      <c r="I766" s="3">
        <v>7</v>
      </c>
      <c r="J766" s="3">
        <v>2</v>
      </c>
      <c r="K766" s="3">
        <v>1</v>
      </c>
      <c r="L766" s="3">
        <v>25</v>
      </c>
      <c r="M766">
        <v>2</v>
      </c>
      <c r="N766">
        <v>2</v>
      </c>
      <c r="O766">
        <v>1</v>
      </c>
      <c r="P766">
        <v>2</v>
      </c>
      <c r="Q766">
        <v>8</v>
      </c>
      <c r="R766">
        <v>1</v>
      </c>
      <c r="S766">
        <v>0</v>
      </c>
      <c r="T766">
        <v>0</v>
      </c>
      <c r="U766">
        <v>0</v>
      </c>
      <c r="V766">
        <v>0</v>
      </c>
      <c r="W766">
        <v>0</v>
      </c>
      <c r="X766">
        <v>3</v>
      </c>
      <c r="Y766">
        <v>11</v>
      </c>
      <c r="Z766">
        <v>0</v>
      </c>
      <c r="AA766">
        <v>39</v>
      </c>
      <c r="AB766">
        <v>2493</v>
      </c>
      <c r="AC766">
        <v>0</v>
      </c>
      <c r="AD766">
        <v>1</v>
      </c>
      <c r="AE766">
        <v>0</v>
      </c>
      <c r="AF766">
        <v>0</v>
      </c>
      <c r="AG766">
        <v>0</v>
      </c>
      <c r="AH766">
        <v>0</v>
      </c>
      <c r="AI766">
        <v>0</v>
      </c>
      <c r="AJ766">
        <v>1</v>
      </c>
      <c r="AK766">
        <v>0</v>
      </c>
      <c r="AL766">
        <v>0</v>
      </c>
      <c r="AM766" s="3">
        <f>SUM(tbl_Data[[#This Row],[Amt_Wines]:[Amt_GoldProds]])</f>
        <v>87</v>
      </c>
      <c r="AN766" s="3">
        <v>37</v>
      </c>
      <c r="AO766">
        <v>1</v>
      </c>
      <c r="AP766" t="str" cm="1">
        <f t="array" ref="AP766">_xlfn.IFS(tbl_Data[[#This Row],[marital_Divorced]]=1,"Divorced",tbl_Data[[#This Row],[marital_Married]]=1,"Married",tbl_Data[[#This Row],[marital_Single]]=1,"Single",tbl_Data[[#This Row],[marital_Together]]=1,"Together",tbl_Data[[#This Row],[marital_Widow]]=1,"Widowed")</f>
        <v>Married</v>
      </c>
      <c r="AQ766" s="3" t="str">
        <f>IF(tbl_Data[[#This Row],[Marital Status]]=tbl_Data[[#Headers],[Single]],tbl_Data[[#This Row],[Amt_Wines]],"")</f>
        <v/>
      </c>
      <c r="AR766" s="3" t="str">
        <f>IF(tbl_Data[[#This Row],[Marital Status]]=tbl_Data[[#Headers],[Together]],tbl_Data[[#This Row],[Amt_Wines]],"")</f>
        <v/>
      </c>
      <c r="AS766" s="3">
        <f>IF(tbl_Data[[#This Row],[Marital Status]]=tbl_Data[[#Headers],[Married]],tbl_Data[[#This Row],[Amt_Wines]],"")</f>
        <v>51</v>
      </c>
      <c r="AT766" s="3" t="str">
        <f>IF(tbl_Data[[#This Row],[Marital Status]]=tbl_Data[[#Headers],[Widow]],tbl_Data[[#This Row],[Amt_Wines]],"")</f>
        <v/>
      </c>
      <c r="AU766" s="3" t="str">
        <f>IF(tbl_Data[[#This Row],[Marital Status]]=tbl_Data[[#Headers],[Divorced]],tbl_Data[[#This Row],[Amt_Wines]],"")</f>
        <v/>
      </c>
    </row>
    <row r="767" spans="1:47" x14ac:dyDescent="0.45">
      <c r="A767" t="s">
        <v>1588</v>
      </c>
      <c r="B767" s="3">
        <v>18929</v>
      </c>
      <c r="C767">
        <v>0</v>
      </c>
      <c r="D767">
        <v>0</v>
      </c>
      <c r="E767">
        <f t="shared" si="11"/>
        <v>0</v>
      </c>
      <c r="F767">
        <v>15</v>
      </c>
      <c r="G767" s="3">
        <v>32</v>
      </c>
      <c r="H767" s="3">
        <v>0</v>
      </c>
      <c r="I767" s="3">
        <v>8</v>
      </c>
      <c r="J767" s="3">
        <v>23</v>
      </c>
      <c r="K767" s="3">
        <v>4</v>
      </c>
      <c r="L767" s="3">
        <v>18</v>
      </c>
      <c r="M767">
        <v>1</v>
      </c>
      <c r="N767">
        <v>1</v>
      </c>
      <c r="O767">
        <v>0</v>
      </c>
      <c r="P767">
        <v>4</v>
      </c>
      <c r="Q767">
        <v>6</v>
      </c>
      <c r="R767">
        <v>0</v>
      </c>
      <c r="S767">
        <v>0</v>
      </c>
      <c r="T767">
        <v>0</v>
      </c>
      <c r="U767">
        <v>0</v>
      </c>
      <c r="V767">
        <v>0</v>
      </c>
      <c r="W767">
        <v>0</v>
      </c>
      <c r="X767">
        <v>3</v>
      </c>
      <c r="Y767">
        <v>11</v>
      </c>
      <c r="Z767">
        <v>0</v>
      </c>
      <c r="AA767">
        <v>30</v>
      </c>
      <c r="AB767">
        <v>2657</v>
      </c>
      <c r="AC767">
        <v>0</v>
      </c>
      <c r="AD767">
        <v>1</v>
      </c>
      <c r="AE767">
        <v>0</v>
      </c>
      <c r="AF767">
        <v>0</v>
      </c>
      <c r="AG767">
        <v>0</v>
      </c>
      <c r="AH767">
        <v>0</v>
      </c>
      <c r="AI767">
        <v>0</v>
      </c>
      <c r="AJ767">
        <v>1</v>
      </c>
      <c r="AK767">
        <v>0</v>
      </c>
      <c r="AL767">
        <v>0</v>
      </c>
      <c r="AM767" s="3">
        <f>SUM(tbl_Data[[#This Row],[Amt_Wines]:[Amt_GoldProds]])</f>
        <v>85</v>
      </c>
      <c r="AN767" s="3">
        <v>49</v>
      </c>
      <c r="AO767">
        <v>0</v>
      </c>
      <c r="AP767" t="str" cm="1">
        <f t="array" ref="AP767">_xlfn.IFS(tbl_Data[[#This Row],[marital_Divorced]]=1,"Divorced",tbl_Data[[#This Row],[marital_Married]]=1,"Married",tbl_Data[[#This Row],[marital_Single]]=1,"Single",tbl_Data[[#This Row],[marital_Together]]=1,"Together",tbl_Data[[#This Row],[marital_Widow]]=1,"Widowed")</f>
        <v>Married</v>
      </c>
      <c r="AQ767" s="3" t="str">
        <f>IF(tbl_Data[[#This Row],[Marital Status]]=tbl_Data[[#Headers],[Single]],tbl_Data[[#This Row],[Amt_Wines]],"")</f>
        <v/>
      </c>
      <c r="AR767" s="3" t="str">
        <f>IF(tbl_Data[[#This Row],[Marital Status]]=tbl_Data[[#Headers],[Together]],tbl_Data[[#This Row],[Amt_Wines]],"")</f>
        <v/>
      </c>
      <c r="AS767" s="3">
        <f>IF(tbl_Data[[#This Row],[Marital Status]]=tbl_Data[[#Headers],[Married]],tbl_Data[[#This Row],[Amt_Wines]],"")</f>
        <v>32</v>
      </c>
      <c r="AT767" s="3" t="str">
        <f>IF(tbl_Data[[#This Row],[Marital Status]]=tbl_Data[[#Headers],[Widow]],tbl_Data[[#This Row],[Amt_Wines]],"")</f>
        <v/>
      </c>
      <c r="AU767" s="3" t="str">
        <f>IF(tbl_Data[[#This Row],[Marital Status]]=tbl_Data[[#Headers],[Divorced]],tbl_Data[[#This Row],[Amt_Wines]],"")</f>
        <v/>
      </c>
    </row>
    <row r="768" spans="1:47" x14ac:dyDescent="0.45">
      <c r="A768" t="s">
        <v>1594</v>
      </c>
      <c r="B768" s="3">
        <v>31814</v>
      </c>
      <c r="C768">
        <v>1</v>
      </c>
      <c r="D768">
        <v>0</v>
      </c>
      <c r="E768">
        <f t="shared" si="11"/>
        <v>1</v>
      </c>
      <c r="F768">
        <v>73</v>
      </c>
      <c r="G768" s="3">
        <v>35</v>
      </c>
      <c r="H768" s="3">
        <v>3</v>
      </c>
      <c r="I768" s="3">
        <v>20</v>
      </c>
      <c r="J768" s="3">
        <v>4</v>
      </c>
      <c r="K768" s="3">
        <v>1</v>
      </c>
      <c r="L768" s="3">
        <v>20</v>
      </c>
      <c r="M768">
        <v>2</v>
      </c>
      <c r="N768">
        <v>2</v>
      </c>
      <c r="O768">
        <v>0</v>
      </c>
      <c r="P768">
        <v>3</v>
      </c>
      <c r="Q768">
        <v>9</v>
      </c>
      <c r="R768">
        <v>1</v>
      </c>
      <c r="S768">
        <v>0</v>
      </c>
      <c r="T768">
        <v>0</v>
      </c>
      <c r="U768">
        <v>0</v>
      </c>
      <c r="V768">
        <v>0</v>
      </c>
      <c r="W768">
        <v>0</v>
      </c>
      <c r="X768">
        <v>3</v>
      </c>
      <c r="Y768">
        <v>11</v>
      </c>
      <c r="Z768">
        <v>0</v>
      </c>
      <c r="AA768">
        <v>47</v>
      </c>
      <c r="AB768">
        <v>2664</v>
      </c>
      <c r="AC768">
        <v>0</v>
      </c>
      <c r="AD768">
        <v>1</v>
      </c>
      <c r="AE768">
        <v>0</v>
      </c>
      <c r="AF768">
        <v>0</v>
      </c>
      <c r="AG768">
        <v>0</v>
      </c>
      <c r="AH768">
        <v>0</v>
      </c>
      <c r="AI768">
        <v>0</v>
      </c>
      <c r="AJ768">
        <v>1</v>
      </c>
      <c r="AK768">
        <v>0</v>
      </c>
      <c r="AL768">
        <v>0</v>
      </c>
      <c r="AM768" s="3">
        <f>SUM(tbl_Data[[#This Row],[Amt_Wines]:[Amt_GoldProds]])</f>
        <v>83</v>
      </c>
      <c r="AN768" s="3">
        <v>43</v>
      </c>
      <c r="AO768">
        <v>1</v>
      </c>
      <c r="AP768" t="str" cm="1">
        <f t="array" ref="AP768">_xlfn.IFS(tbl_Data[[#This Row],[marital_Divorced]]=1,"Divorced",tbl_Data[[#This Row],[marital_Married]]=1,"Married",tbl_Data[[#This Row],[marital_Single]]=1,"Single",tbl_Data[[#This Row],[marital_Together]]=1,"Together",tbl_Data[[#This Row],[marital_Widow]]=1,"Widowed")</f>
        <v>Married</v>
      </c>
      <c r="AQ768" s="3" t="str">
        <f>IF(tbl_Data[[#This Row],[Marital Status]]=tbl_Data[[#Headers],[Single]],tbl_Data[[#This Row],[Amt_Wines]],"")</f>
        <v/>
      </c>
      <c r="AR768" s="3" t="str">
        <f>IF(tbl_Data[[#This Row],[Marital Status]]=tbl_Data[[#Headers],[Together]],tbl_Data[[#This Row],[Amt_Wines]],"")</f>
        <v/>
      </c>
      <c r="AS768" s="3">
        <f>IF(tbl_Data[[#This Row],[Marital Status]]=tbl_Data[[#Headers],[Married]],tbl_Data[[#This Row],[Amt_Wines]],"")</f>
        <v>35</v>
      </c>
      <c r="AT768" s="3" t="str">
        <f>IF(tbl_Data[[#This Row],[Marital Status]]=tbl_Data[[#Headers],[Widow]],tbl_Data[[#This Row],[Amt_Wines]],"")</f>
        <v/>
      </c>
      <c r="AU768" s="3" t="str">
        <f>IF(tbl_Data[[#This Row],[Marital Status]]=tbl_Data[[#Headers],[Divorced]],tbl_Data[[#This Row],[Amt_Wines]],"")</f>
        <v/>
      </c>
    </row>
    <row r="769" spans="1:47" x14ac:dyDescent="0.45">
      <c r="A769" t="s">
        <v>1598</v>
      </c>
      <c r="B769" s="3">
        <v>33622</v>
      </c>
      <c r="C769">
        <v>1</v>
      </c>
      <c r="D769">
        <v>1</v>
      </c>
      <c r="E769">
        <f t="shared" si="11"/>
        <v>2</v>
      </c>
      <c r="F769">
        <v>22</v>
      </c>
      <c r="G769" s="3">
        <v>39</v>
      </c>
      <c r="H769" s="3">
        <v>1</v>
      </c>
      <c r="I769" s="3">
        <v>22</v>
      </c>
      <c r="J769" s="3">
        <v>3</v>
      </c>
      <c r="K769" s="3">
        <v>4</v>
      </c>
      <c r="L769" s="3">
        <v>12</v>
      </c>
      <c r="M769">
        <v>3</v>
      </c>
      <c r="N769">
        <v>2</v>
      </c>
      <c r="O769">
        <v>0</v>
      </c>
      <c r="P769">
        <v>4</v>
      </c>
      <c r="Q769">
        <v>7</v>
      </c>
      <c r="R769">
        <v>0</v>
      </c>
      <c r="S769">
        <v>0</v>
      </c>
      <c r="T769">
        <v>0</v>
      </c>
      <c r="U769">
        <v>0</v>
      </c>
      <c r="V769">
        <v>0</v>
      </c>
      <c r="W769">
        <v>0</v>
      </c>
      <c r="X769">
        <v>3</v>
      </c>
      <c r="Y769">
        <v>11</v>
      </c>
      <c r="Z769">
        <v>0</v>
      </c>
      <c r="AA769">
        <v>48</v>
      </c>
      <c r="AB769">
        <v>2601</v>
      </c>
      <c r="AC769">
        <v>0</v>
      </c>
      <c r="AD769">
        <v>1</v>
      </c>
      <c r="AE769">
        <v>0</v>
      </c>
      <c r="AF769">
        <v>0</v>
      </c>
      <c r="AG769">
        <v>0</v>
      </c>
      <c r="AH769">
        <v>0</v>
      </c>
      <c r="AI769">
        <v>0</v>
      </c>
      <c r="AJ769">
        <v>1</v>
      </c>
      <c r="AK769">
        <v>0</v>
      </c>
      <c r="AL769">
        <v>0</v>
      </c>
      <c r="AM769" s="3">
        <f>SUM(tbl_Data[[#This Row],[Amt_Wines]:[Amt_GoldProds]])</f>
        <v>81</v>
      </c>
      <c r="AN769" s="3">
        <v>57</v>
      </c>
      <c r="AO769">
        <v>0</v>
      </c>
      <c r="AP769" t="str" cm="1">
        <f t="array" ref="AP769">_xlfn.IFS(tbl_Data[[#This Row],[marital_Divorced]]=1,"Divorced",tbl_Data[[#This Row],[marital_Married]]=1,"Married",tbl_Data[[#This Row],[marital_Single]]=1,"Single",tbl_Data[[#This Row],[marital_Together]]=1,"Together",tbl_Data[[#This Row],[marital_Widow]]=1,"Widowed")</f>
        <v>Married</v>
      </c>
      <c r="AQ769" s="3" t="str">
        <f>IF(tbl_Data[[#This Row],[Marital Status]]=tbl_Data[[#Headers],[Single]],tbl_Data[[#This Row],[Amt_Wines]],"")</f>
        <v/>
      </c>
      <c r="AR769" s="3" t="str">
        <f>IF(tbl_Data[[#This Row],[Marital Status]]=tbl_Data[[#Headers],[Together]],tbl_Data[[#This Row],[Amt_Wines]],"")</f>
        <v/>
      </c>
      <c r="AS769" s="3">
        <f>IF(tbl_Data[[#This Row],[Marital Status]]=tbl_Data[[#Headers],[Married]],tbl_Data[[#This Row],[Amt_Wines]],"")</f>
        <v>39</v>
      </c>
      <c r="AT769" s="3" t="str">
        <f>IF(tbl_Data[[#This Row],[Marital Status]]=tbl_Data[[#Headers],[Widow]],tbl_Data[[#This Row],[Amt_Wines]],"")</f>
        <v/>
      </c>
      <c r="AU769" s="3" t="str">
        <f>IF(tbl_Data[[#This Row],[Marital Status]]=tbl_Data[[#Headers],[Divorced]],tbl_Data[[#This Row],[Amt_Wines]],"")</f>
        <v/>
      </c>
    </row>
    <row r="770" spans="1:47" x14ac:dyDescent="0.45">
      <c r="A770" t="s">
        <v>1600</v>
      </c>
      <c r="B770" s="3">
        <v>41120</v>
      </c>
      <c r="C770">
        <v>1</v>
      </c>
      <c r="D770">
        <v>1</v>
      </c>
      <c r="E770">
        <f t="shared" ref="E770:E833" si="12">SUM(_xlfn.SINGLE(Kidhome),_xlfn.SINGLE(Teenhome))</f>
        <v>2</v>
      </c>
      <c r="F770">
        <v>80</v>
      </c>
      <c r="G770" s="3">
        <v>24</v>
      </c>
      <c r="H770" s="3">
        <v>2</v>
      </c>
      <c r="I770" s="3">
        <v>23</v>
      </c>
      <c r="J770" s="3">
        <v>0</v>
      </c>
      <c r="K770" s="3">
        <v>8</v>
      </c>
      <c r="L770" s="3">
        <v>24</v>
      </c>
      <c r="M770">
        <v>3</v>
      </c>
      <c r="N770">
        <v>2</v>
      </c>
      <c r="O770">
        <v>1</v>
      </c>
      <c r="P770">
        <v>3</v>
      </c>
      <c r="Q770">
        <v>6</v>
      </c>
      <c r="R770">
        <v>0</v>
      </c>
      <c r="S770">
        <v>0</v>
      </c>
      <c r="T770">
        <v>0</v>
      </c>
      <c r="U770">
        <v>0</v>
      </c>
      <c r="V770">
        <v>0</v>
      </c>
      <c r="W770">
        <v>0</v>
      </c>
      <c r="X770">
        <v>3</v>
      </c>
      <c r="Y770">
        <v>11</v>
      </c>
      <c r="Z770">
        <v>0</v>
      </c>
      <c r="AA770">
        <v>52</v>
      </c>
      <c r="AB770">
        <v>2394</v>
      </c>
      <c r="AC770">
        <v>0</v>
      </c>
      <c r="AD770">
        <v>1</v>
      </c>
      <c r="AE770">
        <v>0</v>
      </c>
      <c r="AF770">
        <v>0</v>
      </c>
      <c r="AG770">
        <v>0</v>
      </c>
      <c r="AH770">
        <v>0</v>
      </c>
      <c r="AI770">
        <v>0</v>
      </c>
      <c r="AJ770">
        <v>1</v>
      </c>
      <c r="AK770">
        <v>0</v>
      </c>
      <c r="AL770">
        <v>0</v>
      </c>
      <c r="AM770" s="3">
        <f>SUM(tbl_Data[[#This Row],[Amt_Wines]:[Amt_GoldProds]])</f>
        <v>81</v>
      </c>
      <c r="AN770" s="3">
        <v>33</v>
      </c>
      <c r="AO770">
        <v>0</v>
      </c>
      <c r="AP770" t="str" cm="1">
        <f t="array" ref="AP770">_xlfn.IFS(tbl_Data[[#This Row],[marital_Divorced]]=1,"Divorced",tbl_Data[[#This Row],[marital_Married]]=1,"Married",tbl_Data[[#This Row],[marital_Single]]=1,"Single",tbl_Data[[#This Row],[marital_Together]]=1,"Together",tbl_Data[[#This Row],[marital_Widow]]=1,"Widowed")</f>
        <v>Married</v>
      </c>
      <c r="AQ770" s="3" t="str">
        <f>IF(tbl_Data[[#This Row],[Marital Status]]=tbl_Data[[#Headers],[Single]],tbl_Data[[#This Row],[Amt_Wines]],"")</f>
        <v/>
      </c>
      <c r="AR770" s="3" t="str">
        <f>IF(tbl_Data[[#This Row],[Marital Status]]=tbl_Data[[#Headers],[Together]],tbl_Data[[#This Row],[Amt_Wines]],"")</f>
        <v/>
      </c>
      <c r="AS770" s="3">
        <f>IF(tbl_Data[[#This Row],[Marital Status]]=tbl_Data[[#Headers],[Married]],tbl_Data[[#This Row],[Amt_Wines]],"")</f>
        <v>24</v>
      </c>
      <c r="AT770" s="3" t="str">
        <f>IF(tbl_Data[[#This Row],[Marital Status]]=tbl_Data[[#Headers],[Widow]],tbl_Data[[#This Row],[Amt_Wines]],"")</f>
        <v/>
      </c>
      <c r="AU770" s="3" t="str">
        <f>IF(tbl_Data[[#This Row],[Marital Status]]=tbl_Data[[#Headers],[Divorced]],tbl_Data[[#This Row],[Amt_Wines]],"")</f>
        <v/>
      </c>
    </row>
    <row r="771" spans="1:47" x14ac:dyDescent="0.45">
      <c r="A771" t="s">
        <v>1601</v>
      </c>
      <c r="B771" s="3">
        <v>23539</v>
      </c>
      <c r="C771">
        <v>0</v>
      </c>
      <c r="D771">
        <v>0</v>
      </c>
      <c r="E771">
        <f t="shared" si="12"/>
        <v>0</v>
      </c>
      <c r="F771">
        <v>13</v>
      </c>
      <c r="G771" s="3">
        <v>4</v>
      </c>
      <c r="H771" s="3">
        <v>24</v>
      </c>
      <c r="I771" s="3">
        <v>11</v>
      </c>
      <c r="J771" s="3">
        <v>16</v>
      </c>
      <c r="K771" s="3">
        <v>1</v>
      </c>
      <c r="L771" s="3">
        <v>25</v>
      </c>
      <c r="M771">
        <v>1</v>
      </c>
      <c r="N771">
        <v>2</v>
      </c>
      <c r="O771">
        <v>0</v>
      </c>
      <c r="P771">
        <v>4</v>
      </c>
      <c r="Q771">
        <v>6</v>
      </c>
      <c r="R771">
        <v>0</v>
      </c>
      <c r="S771">
        <v>0</v>
      </c>
      <c r="T771">
        <v>0</v>
      </c>
      <c r="U771">
        <v>0</v>
      </c>
      <c r="V771">
        <v>0</v>
      </c>
      <c r="W771">
        <v>0</v>
      </c>
      <c r="X771">
        <v>3</v>
      </c>
      <c r="Y771">
        <v>11</v>
      </c>
      <c r="Z771">
        <v>0</v>
      </c>
      <c r="AA771">
        <v>63</v>
      </c>
      <c r="AB771">
        <v>2280</v>
      </c>
      <c r="AC771">
        <v>0</v>
      </c>
      <c r="AD771">
        <v>1</v>
      </c>
      <c r="AE771">
        <v>0</v>
      </c>
      <c r="AF771">
        <v>0</v>
      </c>
      <c r="AG771">
        <v>0</v>
      </c>
      <c r="AH771">
        <v>0</v>
      </c>
      <c r="AI771">
        <v>0</v>
      </c>
      <c r="AJ771">
        <v>1</v>
      </c>
      <c r="AK771">
        <v>0</v>
      </c>
      <c r="AL771">
        <v>0</v>
      </c>
      <c r="AM771" s="3">
        <f>SUM(tbl_Data[[#This Row],[Amt_Wines]:[Amt_GoldProds]])</f>
        <v>81</v>
      </c>
      <c r="AN771" s="3">
        <v>31</v>
      </c>
      <c r="AO771">
        <v>0</v>
      </c>
      <c r="AP771" t="str" cm="1">
        <f t="array" ref="AP771">_xlfn.IFS(tbl_Data[[#This Row],[marital_Divorced]]=1,"Divorced",tbl_Data[[#This Row],[marital_Married]]=1,"Married",tbl_Data[[#This Row],[marital_Single]]=1,"Single",tbl_Data[[#This Row],[marital_Together]]=1,"Together",tbl_Data[[#This Row],[marital_Widow]]=1,"Widowed")</f>
        <v>Married</v>
      </c>
      <c r="AQ771" s="3" t="str">
        <f>IF(tbl_Data[[#This Row],[Marital Status]]=tbl_Data[[#Headers],[Single]],tbl_Data[[#This Row],[Amt_Wines]],"")</f>
        <v/>
      </c>
      <c r="AR771" s="3" t="str">
        <f>IF(tbl_Data[[#This Row],[Marital Status]]=tbl_Data[[#Headers],[Together]],tbl_Data[[#This Row],[Amt_Wines]],"")</f>
        <v/>
      </c>
      <c r="AS771" s="3">
        <f>IF(tbl_Data[[#This Row],[Marital Status]]=tbl_Data[[#Headers],[Married]],tbl_Data[[#This Row],[Amt_Wines]],"")</f>
        <v>4</v>
      </c>
      <c r="AT771" s="3" t="str">
        <f>IF(tbl_Data[[#This Row],[Marital Status]]=tbl_Data[[#Headers],[Widow]],tbl_Data[[#This Row],[Amt_Wines]],"")</f>
        <v/>
      </c>
      <c r="AU771" s="3" t="str">
        <f>IF(tbl_Data[[#This Row],[Marital Status]]=tbl_Data[[#Headers],[Divorced]],tbl_Data[[#This Row],[Amt_Wines]],"")</f>
        <v/>
      </c>
    </row>
    <row r="772" spans="1:47" x14ac:dyDescent="0.45">
      <c r="A772" t="s">
        <v>1603</v>
      </c>
      <c r="B772" s="3">
        <v>23718</v>
      </c>
      <c r="C772">
        <v>1</v>
      </c>
      <c r="D772">
        <v>0</v>
      </c>
      <c r="E772">
        <f t="shared" si="12"/>
        <v>1</v>
      </c>
      <c r="F772">
        <v>76</v>
      </c>
      <c r="G772" s="3">
        <v>6</v>
      </c>
      <c r="H772" s="3">
        <v>3</v>
      </c>
      <c r="I772" s="3">
        <v>14</v>
      </c>
      <c r="J772" s="3">
        <v>15</v>
      </c>
      <c r="K772" s="3">
        <v>7</v>
      </c>
      <c r="L772" s="3">
        <v>36</v>
      </c>
      <c r="M772">
        <v>3</v>
      </c>
      <c r="N772">
        <v>3</v>
      </c>
      <c r="O772">
        <v>1</v>
      </c>
      <c r="P772">
        <v>2</v>
      </c>
      <c r="Q772">
        <v>7</v>
      </c>
      <c r="R772">
        <v>0</v>
      </c>
      <c r="S772">
        <v>0</v>
      </c>
      <c r="T772">
        <v>0</v>
      </c>
      <c r="U772">
        <v>0</v>
      </c>
      <c r="V772">
        <v>0</v>
      </c>
      <c r="W772">
        <v>0</v>
      </c>
      <c r="X772">
        <v>3</v>
      </c>
      <c r="Y772">
        <v>11</v>
      </c>
      <c r="Z772">
        <v>0</v>
      </c>
      <c r="AA772">
        <v>44</v>
      </c>
      <c r="AB772">
        <v>2459</v>
      </c>
      <c r="AC772">
        <v>0</v>
      </c>
      <c r="AD772">
        <v>1</v>
      </c>
      <c r="AE772">
        <v>0</v>
      </c>
      <c r="AF772">
        <v>0</v>
      </c>
      <c r="AG772">
        <v>0</v>
      </c>
      <c r="AH772">
        <v>1</v>
      </c>
      <c r="AI772">
        <v>0</v>
      </c>
      <c r="AJ772">
        <v>0</v>
      </c>
      <c r="AK772">
        <v>0</v>
      </c>
      <c r="AL772">
        <v>0</v>
      </c>
      <c r="AM772" s="3">
        <f>SUM(tbl_Data[[#This Row],[Amt_Wines]:[Amt_GoldProds]])</f>
        <v>81</v>
      </c>
      <c r="AN772" s="3">
        <v>9</v>
      </c>
      <c r="AO772">
        <v>0</v>
      </c>
      <c r="AP772" t="str" cm="1">
        <f t="array" ref="AP772">_xlfn.IFS(tbl_Data[[#This Row],[marital_Divorced]]=1,"Divorced",tbl_Data[[#This Row],[marital_Married]]=1,"Married",tbl_Data[[#This Row],[marital_Single]]=1,"Single",tbl_Data[[#This Row],[marital_Together]]=1,"Together",tbl_Data[[#This Row],[marital_Widow]]=1,"Widowed")</f>
        <v>Married</v>
      </c>
      <c r="AQ772" s="3" t="str">
        <f>IF(tbl_Data[[#This Row],[Marital Status]]=tbl_Data[[#Headers],[Single]],tbl_Data[[#This Row],[Amt_Wines]],"")</f>
        <v/>
      </c>
      <c r="AR772" s="3" t="str">
        <f>IF(tbl_Data[[#This Row],[Marital Status]]=tbl_Data[[#Headers],[Together]],tbl_Data[[#This Row],[Amt_Wines]],"")</f>
        <v/>
      </c>
      <c r="AS772" s="3">
        <f>IF(tbl_Data[[#This Row],[Marital Status]]=tbl_Data[[#Headers],[Married]],tbl_Data[[#This Row],[Amt_Wines]],"")</f>
        <v>6</v>
      </c>
      <c r="AT772" s="3" t="str">
        <f>IF(tbl_Data[[#This Row],[Marital Status]]=tbl_Data[[#Headers],[Widow]],tbl_Data[[#This Row],[Amt_Wines]],"")</f>
        <v/>
      </c>
      <c r="AU772" s="3" t="str">
        <f>IF(tbl_Data[[#This Row],[Marital Status]]=tbl_Data[[#Headers],[Divorced]],tbl_Data[[#This Row],[Amt_Wines]],"")</f>
        <v/>
      </c>
    </row>
    <row r="773" spans="1:47" x14ac:dyDescent="0.45">
      <c r="A773" t="s">
        <v>1606</v>
      </c>
      <c r="B773" s="3">
        <v>30390</v>
      </c>
      <c r="C773">
        <v>0</v>
      </c>
      <c r="D773">
        <v>0</v>
      </c>
      <c r="E773">
        <f t="shared" si="12"/>
        <v>0</v>
      </c>
      <c r="F773">
        <v>5</v>
      </c>
      <c r="G773" s="3">
        <v>10</v>
      </c>
      <c r="H773" s="3">
        <v>12</v>
      </c>
      <c r="I773" s="3">
        <v>12</v>
      </c>
      <c r="J773" s="3">
        <v>25</v>
      </c>
      <c r="K773" s="3">
        <v>1</v>
      </c>
      <c r="L773" s="3">
        <v>20</v>
      </c>
      <c r="M773">
        <v>1</v>
      </c>
      <c r="N773">
        <v>2</v>
      </c>
      <c r="O773">
        <v>0</v>
      </c>
      <c r="P773">
        <v>3</v>
      </c>
      <c r="Q773">
        <v>6</v>
      </c>
      <c r="R773">
        <v>0</v>
      </c>
      <c r="S773">
        <v>0</v>
      </c>
      <c r="T773">
        <v>0</v>
      </c>
      <c r="U773">
        <v>0</v>
      </c>
      <c r="V773">
        <v>0</v>
      </c>
      <c r="W773">
        <v>0</v>
      </c>
      <c r="X773">
        <v>3</v>
      </c>
      <c r="Y773">
        <v>11</v>
      </c>
      <c r="Z773">
        <v>0</v>
      </c>
      <c r="AA773">
        <v>33</v>
      </c>
      <c r="AB773">
        <v>2459</v>
      </c>
      <c r="AC773">
        <v>0</v>
      </c>
      <c r="AD773">
        <v>1</v>
      </c>
      <c r="AE773">
        <v>0</v>
      </c>
      <c r="AF773">
        <v>0</v>
      </c>
      <c r="AG773">
        <v>0</v>
      </c>
      <c r="AH773">
        <v>1</v>
      </c>
      <c r="AI773">
        <v>0</v>
      </c>
      <c r="AJ773">
        <v>0</v>
      </c>
      <c r="AK773">
        <v>0</v>
      </c>
      <c r="AL773">
        <v>0</v>
      </c>
      <c r="AM773" s="3">
        <f>SUM(tbl_Data[[#This Row],[Amt_Wines]:[Amt_GoldProds]])</f>
        <v>80</v>
      </c>
      <c r="AN773" s="3">
        <v>40</v>
      </c>
      <c r="AO773">
        <v>0</v>
      </c>
      <c r="AP773" t="str" cm="1">
        <f t="array" ref="AP773">_xlfn.IFS(tbl_Data[[#This Row],[marital_Divorced]]=1,"Divorced",tbl_Data[[#This Row],[marital_Married]]=1,"Married",tbl_Data[[#This Row],[marital_Single]]=1,"Single",tbl_Data[[#This Row],[marital_Together]]=1,"Together",tbl_Data[[#This Row],[marital_Widow]]=1,"Widowed")</f>
        <v>Married</v>
      </c>
      <c r="AQ773" s="3" t="str">
        <f>IF(tbl_Data[[#This Row],[Marital Status]]=tbl_Data[[#Headers],[Single]],tbl_Data[[#This Row],[Amt_Wines]],"")</f>
        <v/>
      </c>
      <c r="AR773" s="3" t="str">
        <f>IF(tbl_Data[[#This Row],[Marital Status]]=tbl_Data[[#Headers],[Together]],tbl_Data[[#This Row],[Amt_Wines]],"")</f>
        <v/>
      </c>
      <c r="AS773" s="3">
        <f>IF(tbl_Data[[#This Row],[Marital Status]]=tbl_Data[[#Headers],[Married]],tbl_Data[[#This Row],[Amt_Wines]],"")</f>
        <v>10</v>
      </c>
      <c r="AT773" s="3" t="str">
        <f>IF(tbl_Data[[#This Row],[Marital Status]]=tbl_Data[[#Headers],[Widow]],tbl_Data[[#This Row],[Amt_Wines]],"")</f>
        <v/>
      </c>
      <c r="AU773" s="3" t="str">
        <f>IF(tbl_Data[[#This Row],[Marital Status]]=tbl_Data[[#Headers],[Divorced]],tbl_Data[[#This Row],[Amt_Wines]],"")</f>
        <v/>
      </c>
    </row>
    <row r="774" spans="1:47" x14ac:dyDescent="0.45">
      <c r="A774" t="s">
        <v>1609</v>
      </c>
      <c r="B774" s="3">
        <v>34961</v>
      </c>
      <c r="C774">
        <v>1</v>
      </c>
      <c r="D774">
        <v>0</v>
      </c>
      <c r="E774">
        <f t="shared" si="12"/>
        <v>1</v>
      </c>
      <c r="F774">
        <v>77</v>
      </c>
      <c r="G774" s="3">
        <v>45</v>
      </c>
      <c r="H774" s="3">
        <v>2</v>
      </c>
      <c r="I774" s="3">
        <v>26</v>
      </c>
      <c r="J774" s="3">
        <v>4</v>
      </c>
      <c r="K774" s="3">
        <v>1</v>
      </c>
      <c r="L774" s="3">
        <v>1</v>
      </c>
      <c r="M774">
        <v>3</v>
      </c>
      <c r="N774">
        <v>3</v>
      </c>
      <c r="O774">
        <v>1</v>
      </c>
      <c r="P774">
        <v>3</v>
      </c>
      <c r="Q774">
        <v>7</v>
      </c>
      <c r="R774">
        <v>0</v>
      </c>
      <c r="S774">
        <v>0</v>
      </c>
      <c r="T774">
        <v>0</v>
      </c>
      <c r="U774">
        <v>0</v>
      </c>
      <c r="V774">
        <v>0</v>
      </c>
      <c r="W774">
        <v>0</v>
      </c>
      <c r="X774">
        <v>3</v>
      </c>
      <c r="Y774">
        <v>11</v>
      </c>
      <c r="Z774">
        <v>0</v>
      </c>
      <c r="AA774">
        <v>47</v>
      </c>
      <c r="AB774">
        <v>2169</v>
      </c>
      <c r="AC774">
        <v>0</v>
      </c>
      <c r="AD774">
        <v>1</v>
      </c>
      <c r="AE774">
        <v>0</v>
      </c>
      <c r="AF774">
        <v>0</v>
      </c>
      <c r="AG774">
        <v>0</v>
      </c>
      <c r="AH774">
        <v>0</v>
      </c>
      <c r="AI774">
        <v>0</v>
      </c>
      <c r="AJ774">
        <v>1</v>
      </c>
      <c r="AK774">
        <v>0</v>
      </c>
      <c r="AL774">
        <v>0</v>
      </c>
      <c r="AM774" s="3">
        <f>SUM(tbl_Data[[#This Row],[Amt_Wines]:[Amt_GoldProds]])</f>
        <v>79</v>
      </c>
      <c r="AN774" s="3">
        <v>77</v>
      </c>
      <c r="AO774">
        <v>0</v>
      </c>
      <c r="AP774" t="str" cm="1">
        <f t="array" ref="AP774">_xlfn.IFS(tbl_Data[[#This Row],[marital_Divorced]]=1,"Divorced",tbl_Data[[#This Row],[marital_Married]]=1,"Married",tbl_Data[[#This Row],[marital_Single]]=1,"Single",tbl_Data[[#This Row],[marital_Together]]=1,"Together",tbl_Data[[#This Row],[marital_Widow]]=1,"Widowed")</f>
        <v>Married</v>
      </c>
      <c r="AQ774" s="3" t="str">
        <f>IF(tbl_Data[[#This Row],[Marital Status]]=tbl_Data[[#Headers],[Single]],tbl_Data[[#This Row],[Amt_Wines]],"")</f>
        <v/>
      </c>
      <c r="AR774" s="3" t="str">
        <f>IF(tbl_Data[[#This Row],[Marital Status]]=tbl_Data[[#Headers],[Together]],tbl_Data[[#This Row],[Amt_Wines]],"")</f>
        <v/>
      </c>
      <c r="AS774" s="3">
        <f>IF(tbl_Data[[#This Row],[Marital Status]]=tbl_Data[[#Headers],[Married]],tbl_Data[[#This Row],[Amt_Wines]],"")</f>
        <v>45</v>
      </c>
      <c r="AT774" s="3" t="str">
        <f>IF(tbl_Data[[#This Row],[Marital Status]]=tbl_Data[[#Headers],[Widow]],tbl_Data[[#This Row],[Amt_Wines]],"")</f>
        <v/>
      </c>
      <c r="AU774" s="3" t="str">
        <f>IF(tbl_Data[[#This Row],[Marital Status]]=tbl_Data[[#Headers],[Divorced]],tbl_Data[[#This Row],[Amt_Wines]],"")</f>
        <v/>
      </c>
    </row>
    <row r="775" spans="1:47" x14ac:dyDescent="0.45">
      <c r="A775" t="s">
        <v>1611</v>
      </c>
      <c r="B775" s="3">
        <v>38680</v>
      </c>
      <c r="C775">
        <v>1</v>
      </c>
      <c r="D775">
        <v>0</v>
      </c>
      <c r="E775">
        <f t="shared" si="12"/>
        <v>1</v>
      </c>
      <c r="F775">
        <v>97</v>
      </c>
      <c r="G775" s="3">
        <v>11</v>
      </c>
      <c r="H775" s="3">
        <v>0</v>
      </c>
      <c r="I775" s="3">
        <v>36</v>
      </c>
      <c r="J775" s="3">
        <v>15</v>
      </c>
      <c r="K775" s="3">
        <v>5</v>
      </c>
      <c r="L775" s="3">
        <v>12</v>
      </c>
      <c r="M775">
        <v>1</v>
      </c>
      <c r="N775">
        <v>2</v>
      </c>
      <c r="O775">
        <v>0</v>
      </c>
      <c r="P775">
        <v>3</v>
      </c>
      <c r="Q775">
        <v>7</v>
      </c>
      <c r="R775">
        <v>0</v>
      </c>
      <c r="S775">
        <v>0</v>
      </c>
      <c r="T775">
        <v>0</v>
      </c>
      <c r="U775">
        <v>0</v>
      </c>
      <c r="V775">
        <v>0</v>
      </c>
      <c r="W775">
        <v>0</v>
      </c>
      <c r="X775">
        <v>3</v>
      </c>
      <c r="Y775">
        <v>11</v>
      </c>
      <c r="Z775">
        <v>0</v>
      </c>
      <c r="AA775">
        <v>36</v>
      </c>
      <c r="AB775">
        <v>2617</v>
      </c>
      <c r="AC775">
        <v>0</v>
      </c>
      <c r="AD775">
        <v>1</v>
      </c>
      <c r="AE775">
        <v>0</v>
      </c>
      <c r="AF775">
        <v>0</v>
      </c>
      <c r="AG775">
        <v>0</v>
      </c>
      <c r="AH775">
        <v>0</v>
      </c>
      <c r="AI775">
        <v>0</v>
      </c>
      <c r="AJ775">
        <v>1</v>
      </c>
      <c r="AK775">
        <v>0</v>
      </c>
      <c r="AL775">
        <v>0</v>
      </c>
      <c r="AM775" s="3">
        <f>SUM(tbl_Data[[#This Row],[Amt_Wines]:[Amt_GoldProds]])</f>
        <v>79</v>
      </c>
      <c r="AN775" s="3">
        <v>55</v>
      </c>
      <c r="AO775">
        <v>0</v>
      </c>
      <c r="AP775" t="str" cm="1">
        <f t="array" ref="AP775">_xlfn.IFS(tbl_Data[[#This Row],[marital_Divorced]]=1,"Divorced",tbl_Data[[#This Row],[marital_Married]]=1,"Married",tbl_Data[[#This Row],[marital_Single]]=1,"Single",tbl_Data[[#This Row],[marital_Together]]=1,"Together",tbl_Data[[#This Row],[marital_Widow]]=1,"Widowed")</f>
        <v>Married</v>
      </c>
      <c r="AQ775" s="3" t="str">
        <f>IF(tbl_Data[[#This Row],[Marital Status]]=tbl_Data[[#Headers],[Single]],tbl_Data[[#This Row],[Amt_Wines]],"")</f>
        <v/>
      </c>
      <c r="AR775" s="3" t="str">
        <f>IF(tbl_Data[[#This Row],[Marital Status]]=tbl_Data[[#Headers],[Together]],tbl_Data[[#This Row],[Amt_Wines]],"")</f>
        <v/>
      </c>
      <c r="AS775" s="3">
        <f>IF(tbl_Data[[#This Row],[Marital Status]]=tbl_Data[[#Headers],[Married]],tbl_Data[[#This Row],[Amt_Wines]],"")</f>
        <v>11</v>
      </c>
      <c r="AT775" s="3" t="str">
        <f>IF(tbl_Data[[#This Row],[Marital Status]]=tbl_Data[[#Headers],[Widow]],tbl_Data[[#This Row],[Amt_Wines]],"")</f>
        <v/>
      </c>
      <c r="AU775" s="3" t="str">
        <f>IF(tbl_Data[[#This Row],[Marital Status]]=tbl_Data[[#Headers],[Divorced]],tbl_Data[[#This Row],[Amt_Wines]],"")</f>
        <v/>
      </c>
    </row>
    <row r="776" spans="1:47" x14ac:dyDescent="0.45">
      <c r="A776" t="s">
        <v>1612</v>
      </c>
      <c r="B776" s="3">
        <v>43815</v>
      </c>
      <c r="C776">
        <v>1</v>
      </c>
      <c r="D776">
        <v>0</v>
      </c>
      <c r="E776">
        <f t="shared" si="12"/>
        <v>1</v>
      </c>
      <c r="F776">
        <v>53</v>
      </c>
      <c r="G776" s="3">
        <v>14</v>
      </c>
      <c r="H776" s="3">
        <v>10</v>
      </c>
      <c r="I776" s="3">
        <v>29</v>
      </c>
      <c r="J776" s="3">
        <v>4</v>
      </c>
      <c r="K776" s="3">
        <v>7</v>
      </c>
      <c r="L776" s="3">
        <v>15</v>
      </c>
      <c r="M776">
        <v>1</v>
      </c>
      <c r="N776">
        <v>2</v>
      </c>
      <c r="O776">
        <v>0</v>
      </c>
      <c r="P776">
        <v>3</v>
      </c>
      <c r="Q776">
        <v>6</v>
      </c>
      <c r="R776">
        <v>0</v>
      </c>
      <c r="S776">
        <v>0</v>
      </c>
      <c r="T776">
        <v>0</v>
      </c>
      <c r="U776">
        <v>0</v>
      </c>
      <c r="V776">
        <v>0</v>
      </c>
      <c r="W776">
        <v>0</v>
      </c>
      <c r="X776">
        <v>3</v>
      </c>
      <c r="Y776">
        <v>11</v>
      </c>
      <c r="Z776">
        <v>0</v>
      </c>
      <c r="AA776">
        <v>38</v>
      </c>
      <c r="AB776">
        <v>2609</v>
      </c>
      <c r="AC776">
        <v>0</v>
      </c>
      <c r="AD776">
        <v>1</v>
      </c>
      <c r="AE776">
        <v>0</v>
      </c>
      <c r="AF776">
        <v>0</v>
      </c>
      <c r="AG776">
        <v>0</v>
      </c>
      <c r="AH776">
        <v>0</v>
      </c>
      <c r="AI776">
        <v>0</v>
      </c>
      <c r="AJ776">
        <v>0</v>
      </c>
      <c r="AK776">
        <v>1</v>
      </c>
      <c r="AL776">
        <v>0</v>
      </c>
      <c r="AM776" s="3">
        <f>SUM(tbl_Data[[#This Row],[Amt_Wines]:[Amt_GoldProds]])</f>
        <v>79</v>
      </c>
      <c r="AN776" s="3">
        <v>49</v>
      </c>
      <c r="AO776">
        <v>0</v>
      </c>
      <c r="AP776" t="str" cm="1">
        <f t="array" ref="AP776">_xlfn.IFS(tbl_Data[[#This Row],[marital_Divorced]]=1,"Divorced",tbl_Data[[#This Row],[marital_Married]]=1,"Married",tbl_Data[[#This Row],[marital_Single]]=1,"Single",tbl_Data[[#This Row],[marital_Together]]=1,"Together",tbl_Data[[#This Row],[marital_Widow]]=1,"Widowed")</f>
        <v>Married</v>
      </c>
      <c r="AQ776" s="3" t="str">
        <f>IF(tbl_Data[[#This Row],[Marital Status]]=tbl_Data[[#Headers],[Single]],tbl_Data[[#This Row],[Amt_Wines]],"")</f>
        <v/>
      </c>
      <c r="AR776" s="3" t="str">
        <f>IF(tbl_Data[[#This Row],[Marital Status]]=tbl_Data[[#Headers],[Together]],tbl_Data[[#This Row],[Amt_Wines]],"")</f>
        <v/>
      </c>
      <c r="AS776" s="3">
        <f>IF(tbl_Data[[#This Row],[Marital Status]]=tbl_Data[[#Headers],[Married]],tbl_Data[[#This Row],[Amt_Wines]],"")</f>
        <v>14</v>
      </c>
      <c r="AT776" s="3" t="str">
        <f>IF(tbl_Data[[#This Row],[Marital Status]]=tbl_Data[[#Headers],[Widow]],tbl_Data[[#This Row],[Amt_Wines]],"")</f>
        <v/>
      </c>
      <c r="AU776" s="3" t="str">
        <f>IF(tbl_Data[[#This Row],[Marital Status]]=tbl_Data[[#Headers],[Divorced]],tbl_Data[[#This Row],[Amt_Wines]],"")</f>
        <v/>
      </c>
    </row>
    <row r="777" spans="1:47" x14ac:dyDescent="0.45">
      <c r="A777" t="s">
        <v>1613</v>
      </c>
      <c r="B777" s="3">
        <v>23559</v>
      </c>
      <c r="C777">
        <v>1</v>
      </c>
      <c r="D777">
        <v>0</v>
      </c>
      <c r="E777">
        <f t="shared" si="12"/>
        <v>1</v>
      </c>
      <c r="F777">
        <v>87</v>
      </c>
      <c r="G777" s="3">
        <v>25</v>
      </c>
      <c r="H777" s="3">
        <v>5</v>
      </c>
      <c r="I777" s="3">
        <v>19</v>
      </c>
      <c r="J777" s="3">
        <v>7</v>
      </c>
      <c r="K777" s="3">
        <v>0</v>
      </c>
      <c r="L777" s="3">
        <v>23</v>
      </c>
      <c r="M777">
        <v>3</v>
      </c>
      <c r="N777">
        <v>3</v>
      </c>
      <c r="O777">
        <v>0</v>
      </c>
      <c r="P777">
        <v>3</v>
      </c>
      <c r="Q777">
        <v>7</v>
      </c>
      <c r="R777">
        <v>0</v>
      </c>
      <c r="S777">
        <v>0</v>
      </c>
      <c r="T777">
        <v>0</v>
      </c>
      <c r="U777">
        <v>0</v>
      </c>
      <c r="V777">
        <v>0</v>
      </c>
      <c r="W777">
        <v>0</v>
      </c>
      <c r="X777">
        <v>3</v>
      </c>
      <c r="Y777">
        <v>11</v>
      </c>
      <c r="Z777">
        <v>0</v>
      </c>
      <c r="AA777">
        <v>47</v>
      </c>
      <c r="AB777">
        <v>2520</v>
      </c>
      <c r="AC777">
        <v>0</v>
      </c>
      <c r="AD777">
        <v>1</v>
      </c>
      <c r="AE777">
        <v>0</v>
      </c>
      <c r="AF777">
        <v>0</v>
      </c>
      <c r="AG777">
        <v>0</v>
      </c>
      <c r="AH777">
        <v>1</v>
      </c>
      <c r="AI777">
        <v>0</v>
      </c>
      <c r="AJ777">
        <v>0</v>
      </c>
      <c r="AK777">
        <v>0</v>
      </c>
      <c r="AL777">
        <v>0</v>
      </c>
      <c r="AM777" s="3">
        <f>SUM(tbl_Data[[#This Row],[Amt_Wines]:[Amt_GoldProds]])</f>
        <v>79</v>
      </c>
      <c r="AN777" s="3">
        <v>33</v>
      </c>
      <c r="AO777">
        <v>0</v>
      </c>
      <c r="AP777" t="str" cm="1">
        <f t="array" ref="AP777">_xlfn.IFS(tbl_Data[[#This Row],[marital_Divorced]]=1,"Divorced",tbl_Data[[#This Row],[marital_Married]]=1,"Married",tbl_Data[[#This Row],[marital_Single]]=1,"Single",tbl_Data[[#This Row],[marital_Together]]=1,"Together",tbl_Data[[#This Row],[marital_Widow]]=1,"Widowed")</f>
        <v>Married</v>
      </c>
      <c r="AQ777" s="3" t="str">
        <f>IF(tbl_Data[[#This Row],[Marital Status]]=tbl_Data[[#Headers],[Single]],tbl_Data[[#This Row],[Amt_Wines]],"")</f>
        <v/>
      </c>
      <c r="AR777" s="3" t="str">
        <f>IF(tbl_Data[[#This Row],[Marital Status]]=tbl_Data[[#Headers],[Together]],tbl_Data[[#This Row],[Amt_Wines]],"")</f>
        <v/>
      </c>
      <c r="AS777" s="3">
        <f>IF(tbl_Data[[#This Row],[Marital Status]]=tbl_Data[[#Headers],[Married]],tbl_Data[[#This Row],[Amt_Wines]],"")</f>
        <v>25</v>
      </c>
      <c r="AT777" s="3" t="str">
        <f>IF(tbl_Data[[#This Row],[Marital Status]]=tbl_Data[[#Headers],[Widow]],tbl_Data[[#This Row],[Amt_Wines]],"")</f>
        <v/>
      </c>
      <c r="AU777" s="3" t="str">
        <f>IF(tbl_Data[[#This Row],[Marital Status]]=tbl_Data[[#Headers],[Divorced]],tbl_Data[[#This Row],[Amt_Wines]],"")</f>
        <v/>
      </c>
    </row>
    <row r="778" spans="1:47" x14ac:dyDescent="0.45">
      <c r="A778" t="s">
        <v>1615</v>
      </c>
      <c r="B778" s="3">
        <v>28164</v>
      </c>
      <c r="C778">
        <v>1</v>
      </c>
      <c r="D778">
        <v>0</v>
      </c>
      <c r="E778">
        <f t="shared" si="12"/>
        <v>1</v>
      </c>
      <c r="F778">
        <v>23</v>
      </c>
      <c r="G778" s="3">
        <v>3</v>
      </c>
      <c r="H778" s="3">
        <v>18</v>
      </c>
      <c r="I778" s="3">
        <v>26</v>
      </c>
      <c r="J778" s="3">
        <v>11</v>
      </c>
      <c r="K778" s="3">
        <v>8</v>
      </c>
      <c r="L778" s="3">
        <v>12</v>
      </c>
      <c r="M778">
        <v>3</v>
      </c>
      <c r="N778">
        <v>2</v>
      </c>
      <c r="O778">
        <v>0</v>
      </c>
      <c r="P778">
        <v>4</v>
      </c>
      <c r="Q778">
        <v>7</v>
      </c>
      <c r="R778">
        <v>0</v>
      </c>
      <c r="S778">
        <v>0</v>
      </c>
      <c r="T778">
        <v>0</v>
      </c>
      <c r="U778">
        <v>0</v>
      </c>
      <c r="V778">
        <v>0</v>
      </c>
      <c r="W778">
        <v>0</v>
      </c>
      <c r="X778">
        <v>3</v>
      </c>
      <c r="Y778">
        <v>11</v>
      </c>
      <c r="Z778">
        <v>0</v>
      </c>
      <c r="AA778">
        <v>50</v>
      </c>
      <c r="AB778">
        <v>2580</v>
      </c>
      <c r="AC778">
        <v>0</v>
      </c>
      <c r="AD778">
        <v>1</v>
      </c>
      <c r="AE778">
        <v>0</v>
      </c>
      <c r="AF778">
        <v>0</v>
      </c>
      <c r="AG778">
        <v>0</v>
      </c>
      <c r="AH778">
        <v>0</v>
      </c>
      <c r="AI778">
        <v>0</v>
      </c>
      <c r="AJ778">
        <v>1</v>
      </c>
      <c r="AK778">
        <v>0</v>
      </c>
      <c r="AL778">
        <v>0</v>
      </c>
      <c r="AM778" s="3">
        <f>SUM(tbl_Data[[#This Row],[Amt_Wines]:[Amt_GoldProds]])</f>
        <v>78</v>
      </c>
      <c r="AN778" s="3">
        <v>54</v>
      </c>
      <c r="AO778">
        <v>0</v>
      </c>
      <c r="AP778" t="str" cm="1">
        <f t="array" ref="AP778">_xlfn.IFS(tbl_Data[[#This Row],[marital_Divorced]]=1,"Divorced",tbl_Data[[#This Row],[marital_Married]]=1,"Married",tbl_Data[[#This Row],[marital_Single]]=1,"Single",tbl_Data[[#This Row],[marital_Together]]=1,"Together",tbl_Data[[#This Row],[marital_Widow]]=1,"Widowed")</f>
        <v>Married</v>
      </c>
      <c r="AQ778" s="3" t="str">
        <f>IF(tbl_Data[[#This Row],[Marital Status]]=tbl_Data[[#Headers],[Single]],tbl_Data[[#This Row],[Amt_Wines]],"")</f>
        <v/>
      </c>
      <c r="AR778" s="3" t="str">
        <f>IF(tbl_Data[[#This Row],[Marital Status]]=tbl_Data[[#Headers],[Together]],tbl_Data[[#This Row],[Amt_Wines]],"")</f>
        <v/>
      </c>
      <c r="AS778" s="3">
        <f>IF(tbl_Data[[#This Row],[Marital Status]]=tbl_Data[[#Headers],[Married]],tbl_Data[[#This Row],[Amt_Wines]],"")</f>
        <v>3</v>
      </c>
      <c r="AT778" s="3" t="str">
        <f>IF(tbl_Data[[#This Row],[Marital Status]]=tbl_Data[[#Headers],[Widow]],tbl_Data[[#This Row],[Amt_Wines]],"")</f>
        <v/>
      </c>
      <c r="AU778" s="3" t="str">
        <f>IF(tbl_Data[[#This Row],[Marital Status]]=tbl_Data[[#Headers],[Divorced]],tbl_Data[[#This Row],[Amt_Wines]],"")</f>
        <v/>
      </c>
    </row>
    <row r="779" spans="1:47" x14ac:dyDescent="0.45">
      <c r="A779" t="s">
        <v>1616</v>
      </c>
      <c r="B779" s="3">
        <v>33039</v>
      </c>
      <c r="C779">
        <v>1</v>
      </c>
      <c r="D779">
        <v>0</v>
      </c>
      <c r="E779">
        <f t="shared" si="12"/>
        <v>1</v>
      </c>
      <c r="F779">
        <v>4</v>
      </c>
      <c r="G779" s="3">
        <v>30</v>
      </c>
      <c r="H779" s="3">
        <v>8</v>
      </c>
      <c r="I779" s="3">
        <v>12</v>
      </c>
      <c r="J779" s="3">
        <v>8</v>
      </c>
      <c r="K779" s="3">
        <v>8</v>
      </c>
      <c r="L779" s="3">
        <v>12</v>
      </c>
      <c r="M779">
        <v>1</v>
      </c>
      <c r="N779">
        <v>2</v>
      </c>
      <c r="O779">
        <v>0</v>
      </c>
      <c r="P779">
        <v>4</v>
      </c>
      <c r="Q779">
        <v>5</v>
      </c>
      <c r="R779">
        <v>0</v>
      </c>
      <c r="S779">
        <v>0</v>
      </c>
      <c r="T779">
        <v>0</v>
      </c>
      <c r="U779">
        <v>0</v>
      </c>
      <c r="V779">
        <v>0</v>
      </c>
      <c r="W779">
        <v>0</v>
      </c>
      <c r="X779">
        <v>3</v>
      </c>
      <c r="Y779">
        <v>11</v>
      </c>
      <c r="Z779">
        <v>0</v>
      </c>
      <c r="AA779">
        <v>42</v>
      </c>
      <c r="AB779">
        <v>2452</v>
      </c>
      <c r="AC779">
        <v>0</v>
      </c>
      <c r="AD779">
        <v>1</v>
      </c>
      <c r="AE779">
        <v>0</v>
      </c>
      <c r="AF779">
        <v>0</v>
      </c>
      <c r="AG779">
        <v>0</v>
      </c>
      <c r="AH779">
        <v>0</v>
      </c>
      <c r="AI779">
        <v>0</v>
      </c>
      <c r="AJ779">
        <v>1</v>
      </c>
      <c r="AK779">
        <v>0</v>
      </c>
      <c r="AL779">
        <v>0</v>
      </c>
      <c r="AM779" s="3">
        <f>SUM(tbl_Data[[#This Row],[Amt_Wines]:[Amt_GoldProds]])</f>
        <v>78</v>
      </c>
      <c r="AN779" s="3">
        <v>54</v>
      </c>
      <c r="AO779">
        <v>0</v>
      </c>
      <c r="AP779" t="str" cm="1">
        <f t="array" ref="AP779">_xlfn.IFS(tbl_Data[[#This Row],[marital_Divorced]]=1,"Divorced",tbl_Data[[#This Row],[marital_Married]]=1,"Married",tbl_Data[[#This Row],[marital_Single]]=1,"Single",tbl_Data[[#This Row],[marital_Together]]=1,"Together",tbl_Data[[#This Row],[marital_Widow]]=1,"Widowed")</f>
        <v>Married</v>
      </c>
      <c r="AQ779" s="3" t="str">
        <f>IF(tbl_Data[[#This Row],[Marital Status]]=tbl_Data[[#Headers],[Single]],tbl_Data[[#This Row],[Amt_Wines]],"")</f>
        <v/>
      </c>
      <c r="AR779" s="3" t="str">
        <f>IF(tbl_Data[[#This Row],[Marital Status]]=tbl_Data[[#Headers],[Together]],tbl_Data[[#This Row],[Amt_Wines]],"")</f>
        <v/>
      </c>
      <c r="AS779" s="3">
        <f>IF(tbl_Data[[#This Row],[Marital Status]]=tbl_Data[[#Headers],[Married]],tbl_Data[[#This Row],[Amt_Wines]],"")</f>
        <v>30</v>
      </c>
      <c r="AT779" s="3" t="str">
        <f>IF(tbl_Data[[#This Row],[Marital Status]]=tbl_Data[[#Headers],[Widow]],tbl_Data[[#This Row],[Amt_Wines]],"")</f>
        <v/>
      </c>
      <c r="AU779" s="3" t="str">
        <f>IF(tbl_Data[[#This Row],[Marital Status]]=tbl_Data[[#Headers],[Divorced]],tbl_Data[[#This Row],[Amt_Wines]],"")</f>
        <v/>
      </c>
    </row>
    <row r="780" spans="1:47" x14ac:dyDescent="0.45">
      <c r="A780" t="s">
        <v>1621</v>
      </c>
      <c r="B780" s="3">
        <v>46831</v>
      </c>
      <c r="C780">
        <v>1</v>
      </c>
      <c r="D780">
        <v>1</v>
      </c>
      <c r="E780">
        <f t="shared" si="12"/>
        <v>2</v>
      </c>
      <c r="F780">
        <v>84</v>
      </c>
      <c r="G780" s="3">
        <v>22</v>
      </c>
      <c r="H780" s="3">
        <v>2</v>
      </c>
      <c r="I780" s="3">
        <v>10</v>
      </c>
      <c r="J780" s="3">
        <v>6</v>
      </c>
      <c r="K780" s="3">
        <v>4</v>
      </c>
      <c r="L780" s="3">
        <v>34</v>
      </c>
      <c r="M780">
        <v>2</v>
      </c>
      <c r="N780">
        <v>1</v>
      </c>
      <c r="O780">
        <v>2</v>
      </c>
      <c r="P780">
        <v>2</v>
      </c>
      <c r="Q780">
        <v>4</v>
      </c>
      <c r="R780">
        <v>0</v>
      </c>
      <c r="S780">
        <v>0</v>
      </c>
      <c r="T780">
        <v>0</v>
      </c>
      <c r="U780">
        <v>0</v>
      </c>
      <c r="V780">
        <v>0</v>
      </c>
      <c r="W780">
        <v>0</v>
      </c>
      <c r="X780">
        <v>3</v>
      </c>
      <c r="Y780">
        <v>11</v>
      </c>
      <c r="Z780">
        <v>0</v>
      </c>
      <c r="AA780">
        <v>51</v>
      </c>
      <c r="AB780">
        <v>2545</v>
      </c>
      <c r="AC780">
        <v>0</v>
      </c>
      <c r="AD780">
        <v>1</v>
      </c>
      <c r="AE780">
        <v>0</v>
      </c>
      <c r="AF780">
        <v>0</v>
      </c>
      <c r="AG780">
        <v>0</v>
      </c>
      <c r="AH780">
        <v>1</v>
      </c>
      <c r="AI780">
        <v>0</v>
      </c>
      <c r="AJ780">
        <v>0</v>
      </c>
      <c r="AK780">
        <v>0</v>
      </c>
      <c r="AL780">
        <v>0</v>
      </c>
      <c r="AM780" s="3">
        <f>SUM(tbl_Data[[#This Row],[Amt_Wines]:[Amt_GoldProds]])</f>
        <v>78</v>
      </c>
      <c r="AN780" s="3">
        <v>10</v>
      </c>
      <c r="AO780">
        <v>0</v>
      </c>
      <c r="AP780" t="str" cm="1">
        <f t="array" ref="AP780">_xlfn.IFS(tbl_Data[[#This Row],[marital_Divorced]]=1,"Divorced",tbl_Data[[#This Row],[marital_Married]]=1,"Married",tbl_Data[[#This Row],[marital_Single]]=1,"Single",tbl_Data[[#This Row],[marital_Together]]=1,"Together",tbl_Data[[#This Row],[marital_Widow]]=1,"Widowed")</f>
        <v>Married</v>
      </c>
      <c r="AQ780" s="3" t="str">
        <f>IF(tbl_Data[[#This Row],[Marital Status]]=tbl_Data[[#Headers],[Single]],tbl_Data[[#This Row],[Amt_Wines]],"")</f>
        <v/>
      </c>
      <c r="AR780" s="3" t="str">
        <f>IF(tbl_Data[[#This Row],[Marital Status]]=tbl_Data[[#Headers],[Together]],tbl_Data[[#This Row],[Amt_Wines]],"")</f>
        <v/>
      </c>
      <c r="AS780" s="3">
        <f>IF(tbl_Data[[#This Row],[Marital Status]]=tbl_Data[[#Headers],[Married]],tbl_Data[[#This Row],[Amt_Wines]],"")</f>
        <v>22</v>
      </c>
      <c r="AT780" s="3" t="str">
        <f>IF(tbl_Data[[#This Row],[Marital Status]]=tbl_Data[[#Headers],[Widow]],tbl_Data[[#This Row],[Amt_Wines]],"")</f>
        <v/>
      </c>
      <c r="AU780" s="3" t="str">
        <f>IF(tbl_Data[[#This Row],[Marital Status]]=tbl_Data[[#Headers],[Divorced]],tbl_Data[[#This Row],[Amt_Wines]],"")</f>
        <v/>
      </c>
    </row>
    <row r="781" spans="1:47" x14ac:dyDescent="0.45">
      <c r="A781" t="s">
        <v>1622</v>
      </c>
      <c r="B781" s="3">
        <v>36778</v>
      </c>
      <c r="C781">
        <v>1</v>
      </c>
      <c r="D781">
        <v>1</v>
      </c>
      <c r="E781">
        <f t="shared" si="12"/>
        <v>2</v>
      </c>
      <c r="F781">
        <v>63</v>
      </c>
      <c r="G781" s="3">
        <v>29</v>
      </c>
      <c r="H781" s="3">
        <v>4</v>
      </c>
      <c r="I781" s="3">
        <v>34</v>
      </c>
      <c r="J781" s="3">
        <v>2</v>
      </c>
      <c r="K781" s="3">
        <v>4</v>
      </c>
      <c r="L781" s="3">
        <v>4</v>
      </c>
      <c r="M781">
        <v>3</v>
      </c>
      <c r="N781">
        <v>3</v>
      </c>
      <c r="O781">
        <v>0</v>
      </c>
      <c r="P781">
        <v>3</v>
      </c>
      <c r="Q781">
        <v>9</v>
      </c>
      <c r="R781">
        <v>0</v>
      </c>
      <c r="S781">
        <v>0</v>
      </c>
      <c r="T781">
        <v>0</v>
      </c>
      <c r="U781">
        <v>0</v>
      </c>
      <c r="V781">
        <v>0</v>
      </c>
      <c r="W781">
        <v>0</v>
      </c>
      <c r="X781">
        <v>3</v>
      </c>
      <c r="Y781">
        <v>11</v>
      </c>
      <c r="Z781">
        <v>0</v>
      </c>
      <c r="AA781">
        <v>52</v>
      </c>
      <c r="AB781">
        <v>2852</v>
      </c>
      <c r="AC781">
        <v>0</v>
      </c>
      <c r="AD781">
        <v>1</v>
      </c>
      <c r="AE781">
        <v>0</v>
      </c>
      <c r="AF781">
        <v>0</v>
      </c>
      <c r="AG781">
        <v>0</v>
      </c>
      <c r="AH781">
        <v>0</v>
      </c>
      <c r="AI781">
        <v>0</v>
      </c>
      <c r="AJ781">
        <v>0</v>
      </c>
      <c r="AK781">
        <v>0</v>
      </c>
      <c r="AL781">
        <v>1</v>
      </c>
      <c r="AM781" s="3">
        <f>SUM(tbl_Data[[#This Row],[Amt_Wines]:[Amt_GoldProds]])</f>
        <v>77</v>
      </c>
      <c r="AN781" s="3">
        <v>69</v>
      </c>
      <c r="AO781">
        <v>0</v>
      </c>
      <c r="AP781" t="str" cm="1">
        <f t="array" ref="AP781">_xlfn.IFS(tbl_Data[[#This Row],[marital_Divorced]]=1,"Divorced",tbl_Data[[#This Row],[marital_Married]]=1,"Married",tbl_Data[[#This Row],[marital_Single]]=1,"Single",tbl_Data[[#This Row],[marital_Together]]=1,"Together",tbl_Data[[#This Row],[marital_Widow]]=1,"Widowed")</f>
        <v>Married</v>
      </c>
      <c r="AQ781" s="3" t="str">
        <f>IF(tbl_Data[[#This Row],[Marital Status]]=tbl_Data[[#Headers],[Single]],tbl_Data[[#This Row],[Amt_Wines]],"")</f>
        <v/>
      </c>
      <c r="AR781" s="3" t="str">
        <f>IF(tbl_Data[[#This Row],[Marital Status]]=tbl_Data[[#Headers],[Together]],tbl_Data[[#This Row],[Amt_Wines]],"")</f>
        <v/>
      </c>
      <c r="AS781" s="3">
        <f>IF(tbl_Data[[#This Row],[Marital Status]]=tbl_Data[[#Headers],[Married]],tbl_Data[[#This Row],[Amt_Wines]],"")</f>
        <v>29</v>
      </c>
      <c r="AT781" s="3" t="str">
        <f>IF(tbl_Data[[#This Row],[Marital Status]]=tbl_Data[[#Headers],[Widow]],tbl_Data[[#This Row],[Amt_Wines]],"")</f>
        <v/>
      </c>
      <c r="AU781" s="3" t="str">
        <f>IF(tbl_Data[[#This Row],[Marital Status]]=tbl_Data[[#Headers],[Divorced]],tbl_Data[[#This Row],[Amt_Wines]],"")</f>
        <v/>
      </c>
    </row>
    <row r="782" spans="1:47" x14ac:dyDescent="0.45">
      <c r="A782" t="s">
        <v>1624</v>
      </c>
      <c r="B782" s="3">
        <v>18793</v>
      </c>
      <c r="C782">
        <v>1</v>
      </c>
      <c r="D782">
        <v>0</v>
      </c>
      <c r="E782">
        <f t="shared" si="12"/>
        <v>1</v>
      </c>
      <c r="F782">
        <v>14</v>
      </c>
      <c r="G782" s="3">
        <v>4</v>
      </c>
      <c r="H782" s="3">
        <v>16</v>
      </c>
      <c r="I782" s="3">
        <v>20</v>
      </c>
      <c r="J782" s="3">
        <v>0</v>
      </c>
      <c r="K782" s="3">
        <v>17</v>
      </c>
      <c r="L782" s="3">
        <v>20</v>
      </c>
      <c r="M782">
        <v>3</v>
      </c>
      <c r="N782">
        <v>2</v>
      </c>
      <c r="O782">
        <v>0</v>
      </c>
      <c r="P782">
        <v>4</v>
      </c>
      <c r="Q782">
        <v>8</v>
      </c>
      <c r="R782">
        <v>0</v>
      </c>
      <c r="S782">
        <v>0</v>
      </c>
      <c r="T782">
        <v>0</v>
      </c>
      <c r="U782">
        <v>0</v>
      </c>
      <c r="V782">
        <v>0</v>
      </c>
      <c r="W782">
        <v>0</v>
      </c>
      <c r="X782">
        <v>3</v>
      </c>
      <c r="Y782">
        <v>11</v>
      </c>
      <c r="Z782">
        <v>0</v>
      </c>
      <c r="AA782">
        <v>49</v>
      </c>
      <c r="AB782">
        <v>2692</v>
      </c>
      <c r="AC782">
        <v>0</v>
      </c>
      <c r="AD782">
        <v>1</v>
      </c>
      <c r="AE782">
        <v>0</v>
      </c>
      <c r="AF782">
        <v>0</v>
      </c>
      <c r="AG782">
        <v>0</v>
      </c>
      <c r="AH782">
        <v>0</v>
      </c>
      <c r="AI782">
        <v>0</v>
      </c>
      <c r="AJ782">
        <v>1</v>
      </c>
      <c r="AK782">
        <v>0</v>
      </c>
      <c r="AL782">
        <v>0</v>
      </c>
      <c r="AM782" s="3">
        <f>SUM(tbl_Data[[#This Row],[Amt_Wines]:[Amt_GoldProds]])</f>
        <v>77</v>
      </c>
      <c r="AN782" s="3">
        <v>37</v>
      </c>
      <c r="AO782">
        <v>0</v>
      </c>
      <c r="AP782" t="str" cm="1">
        <f t="array" ref="AP782">_xlfn.IFS(tbl_Data[[#This Row],[marital_Divorced]]=1,"Divorced",tbl_Data[[#This Row],[marital_Married]]=1,"Married",tbl_Data[[#This Row],[marital_Single]]=1,"Single",tbl_Data[[#This Row],[marital_Together]]=1,"Together",tbl_Data[[#This Row],[marital_Widow]]=1,"Widowed")</f>
        <v>Married</v>
      </c>
      <c r="AQ782" s="3" t="str">
        <f>IF(tbl_Data[[#This Row],[Marital Status]]=tbl_Data[[#Headers],[Single]],tbl_Data[[#This Row],[Amt_Wines]],"")</f>
        <v/>
      </c>
      <c r="AR782" s="3" t="str">
        <f>IF(tbl_Data[[#This Row],[Marital Status]]=tbl_Data[[#Headers],[Together]],tbl_Data[[#This Row],[Amt_Wines]],"")</f>
        <v/>
      </c>
      <c r="AS782" s="3">
        <f>IF(tbl_Data[[#This Row],[Marital Status]]=tbl_Data[[#Headers],[Married]],tbl_Data[[#This Row],[Amt_Wines]],"")</f>
        <v>4</v>
      </c>
      <c r="AT782" s="3" t="str">
        <f>IF(tbl_Data[[#This Row],[Marital Status]]=tbl_Data[[#Headers],[Widow]],tbl_Data[[#This Row],[Amt_Wines]],"")</f>
        <v/>
      </c>
      <c r="AU782" s="3" t="str">
        <f>IF(tbl_Data[[#This Row],[Marital Status]]=tbl_Data[[#Headers],[Divorced]],tbl_Data[[#This Row],[Amt_Wines]],"")</f>
        <v/>
      </c>
    </row>
    <row r="783" spans="1:47" x14ac:dyDescent="0.45">
      <c r="A783" t="s">
        <v>1627</v>
      </c>
      <c r="B783" s="3">
        <v>43050</v>
      </c>
      <c r="C783">
        <v>1</v>
      </c>
      <c r="D783">
        <v>0</v>
      </c>
      <c r="E783">
        <f t="shared" si="12"/>
        <v>1</v>
      </c>
      <c r="F783">
        <v>10</v>
      </c>
      <c r="G783" s="3">
        <v>30</v>
      </c>
      <c r="H783" s="3">
        <v>5</v>
      </c>
      <c r="I783" s="3">
        <v>24</v>
      </c>
      <c r="J783" s="3">
        <v>6</v>
      </c>
      <c r="K783" s="3">
        <v>3</v>
      </c>
      <c r="L783" s="3">
        <v>8</v>
      </c>
      <c r="M783">
        <v>2</v>
      </c>
      <c r="N783">
        <v>2</v>
      </c>
      <c r="O783">
        <v>0</v>
      </c>
      <c r="P783">
        <v>4</v>
      </c>
      <c r="Q783">
        <v>5</v>
      </c>
      <c r="R783">
        <v>0</v>
      </c>
      <c r="S783">
        <v>0</v>
      </c>
      <c r="T783">
        <v>0</v>
      </c>
      <c r="U783">
        <v>0</v>
      </c>
      <c r="V783">
        <v>0</v>
      </c>
      <c r="W783">
        <v>0</v>
      </c>
      <c r="X783">
        <v>3</v>
      </c>
      <c r="Y783">
        <v>11</v>
      </c>
      <c r="Z783">
        <v>0</v>
      </c>
      <c r="AA783">
        <v>47</v>
      </c>
      <c r="AB783">
        <v>2262</v>
      </c>
      <c r="AC783">
        <v>0</v>
      </c>
      <c r="AD783">
        <v>1</v>
      </c>
      <c r="AE783">
        <v>0</v>
      </c>
      <c r="AF783">
        <v>0</v>
      </c>
      <c r="AG783">
        <v>0</v>
      </c>
      <c r="AH783">
        <v>1</v>
      </c>
      <c r="AI783">
        <v>0</v>
      </c>
      <c r="AJ783">
        <v>0</v>
      </c>
      <c r="AK783">
        <v>0</v>
      </c>
      <c r="AL783">
        <v>0</v>
      </c>
      <c r="AM783" s="3">
        <f>SUM(tbl_Data[[#This Row],[Amt_Wines]:[Amt_GoldProds]])</f>
        <v>76</v>
      </c>
      <c r="AN783" s="3">
        <v>60</v>
      </c>
      <c r="AO783">
        <v>0</v>
      </c>
      <c r="AP783" t="str" cm="1">
        <f t="array" ref="AP783">_xlfn.IFS(tbl_Data[[#This Row],[marital_Divorced]]=1,"Divorced",tbl_Data[[#This Row],[marital_Married]]=1,"Married",tbl_Data[[#This Row],[marital_Single]]=1,"Single",tbl_Data[[#This Row],[marital_Together]]=1,"Together",tbl_Data[[#This Row],[marital_Widow]]=1,"Widowed")</f>
        <v>Married</v>
      </c>
      <c r="AQ783" s="3" t="str">
        <f>IF(tbl_Data[[#This Row],[Marital Status]]=tbl_Data[[#Headers],[Single]],tbl_Data[[#This Row],[Amt_Wines]],"")</f>
        <v/>
      </c>
      <c r="AR783" s="3" t="str">
        <f>IF(tbl_Data[[#This Row],[Marital Status]]=tbl_Data[[#Headers],[Together]],tbl_Data[[#This Row],[Amt_Wines]],"")</f>
        <v/>
      </c>
      <c r="AS783" s="3">
        <f>IF(tbl_Data[[#This Row],[Marital Status]]=tbl_Data[[#Headers],[Married]],tbl_Data[[#This Row],[Amt_Wines]],"")</f>
        <v>30</v>
      </c>
      <c r="AT783" s="3" t="str">
        <f>IF(tbl_Data[[#This Row],[Marital Status]]=tbl_Data[[#Headers],[Widow]],tbl_Data[[#This Row],[Amt_Wines]],"")</f>
        <v/>
      </c>
      <c r="AU783" s="3" t="str">
        <f>IF(tbl_Data[[#This Row],[Marital Status]]=tbl_Data[[#Headers],[Divorced]],tbl_Data[[#This Row],[Amt_Wines]],"")</f>
        <v/>
      </c>
    </row>
    <row r="784" spans="1:47" x14ac:dyDescent="0.45">
      <c r="A784" t="s">
        <v>1633</v>
      </c>
      <c r="B784" s="3">
        <v>48985</v>
      </c>
      <c r="C784">
        <v>0</v>
      </c>
      <c r="D784">
        <v>1</v>
      </c>
      <c r="E784">
        <f t="shared" si="12"/>
        <v>1</v>
      </c>
      <c r="F784">
        <v>13</v>
      </c>
      <c r="G784" s="3">
        <v>19</v>
      </c>
      <c r="H784" s="3">
        <v>13</v>
      </c>
      <c r="I784" s="3">
        <v>18</v>
      </c>
      <c r="J784" s="3">
        <v>10</v>
      </c>
      <c r="K784" s="3">
        <v>7</v>
      </c>
      <c r="L784" s="3">
        <v>8</v>
      </c>
      <c r="M784">
        <v>1</v>
      </c>
      <c r="N784">
        <v>1</v>
      </c>
      <c r="O784">
        <v>1</v>
      </c>
      <c r="P784">
        <v>3</v>
      </c>
      <c r="Q784">
        <v>3</v>
      </c>
      <c r="R784">
        <v>0</v>
      </c>
      <c r="S784">
        <v>0</v>
      </c>
      <c r="T784">
        <v>0</v>
      </c>
      <c r="U784">
        <v>0</v>
      </c>
      <c r="V784">
        <v>0</v>
      </c>
      <c r="W784">
        <v>0</v>
      </c>
      <c r="X784">
        <v>3</v>
      </c>
      <c r="Y784">
        <v>11</v>
      </c>
      <c r="Z784">
        <v>0</v>
      </c>
      <c r="AA784">
        <v>52</v>
      </c>
      <c r="AB784">
        <v>2518</v>
      </c>
      <c r="AC784">
        <v>0</v>
      </c>
      <c r="AD784">
        <v>1</v>
      </c>
      <c r="AE784">
        <v>0</v>
      </c>
      <c r="AF784">
        <v>0</v>
      </c>
      <c r="AG784">
        <v>0</v>
      </c>
      <c r="AH784">
        <v>1</v>
      </c>
      <c r="AI784">
        <v>0</v>
      </c>
      <c r="AJ784">
        <v>0</v>
      </c>
      <c r="AK784">
        <v>0</v>
      </c>
      <c r="AL784">
        <v>0</v>
      </c>
      <c r="AM784" s="3">
        <f>SUM(tbl_Data[[#This Row],[Amt_Wines]:[Amt_GoldProds]])</f>
        <v>75</v>
      </c>
      <c r="AN784" s="3">
        <v>59</v>
      </c>
      <c r="AO784">
        <v>0</v>
      </c>
      <c r="AP784" t="str" cm="1">
        <f t="array" ref="AP784">_xlfn.IFS(tbl_Data[[#This Row],[marital_Divorced]]=1,"Divorced",tbl_Data[[#This Row],[marital_Married]]=1,"Married",tbl_Data[[#This Row],[marital_Single]]=1,"Single",tbl_Data[[#This Row],[marital_Together]]=1,"Together",tbl_Data[[#This Row],[marital_Widow]]=1,"Widowed")</f>
        <v>Married</v>
      </c>
      <c r="AQ784" s="3" t="str">
        <f>IF(tbl_Data[[#This Row],[Marital Status]]=tbl_Data[[#Headers],[Single]],tbl_Data[[#This Row],[Amt_Wines]],"")</f>
        <v/>
      </c>
      <c r="AR784" s="3" t="str">
        <f>IF(tbl_Data[[#This Row],[Marital Status]]=tbl_Data[[#Headers],[Together]],tbl_Data[[#This Row],[Amt_Wines]],"")</f>
        <v/>
      </c>
      <c r="AS784" s="3">
        <f>IF(tbl_Data[[#This Row],[Marital Status]]=tbl_Data[[#Headers],[Married]],tbl_Data[[#This Row],[Amt_Wines]],"")</f>
        <v>19</v>
      </c>
      <c r="AT784" s="3" t="str">
        <f>IF(tbl_Data[[#This Row],[Marital Status]]=tbl_Data[[#Headers],[Widow]],tbl_Data[[#This Row],[Amt_Wines]],"")</f>
        <v/>
      </c>
      <c r="AU784" s="3" t="str">
        <f>IF(tbl_Data[[#This Row],[Marital Status]]=tbl_Data[[#Headers],[Divorced]],tbl_Data[[#This Row],[Amt_Wines]],"")</f>
        <v/>
      </c>
    </row>
    <row r="785" spans="1:47" x14ac:dyDescent="0.45">
      <c r="A785" t="s">
        <v>1636</v>
      </c>
      <c r="B785" s="3">
        <v>35765</v>
      </c>
      <c r="C785">
        <v>1</v>
      </c>
      <c r="D785">
        <v>0</v>
      </c>
      <c r="E785">
        <f t="shared" si="12"/>
        <v>1</v>
      </c>
      <c r="F785">
        <v>86</v>
      </c>
      <c r="G785" s="3">
        <v>22</v>
      </c>
      <c r="H785" s="3">
        <v>3</v>
      </c>
      <c r="I785" s="3">
        <v>30</v>
      </c>
      <c r="J785" s="3">
        <v>0</v>
      </c>
      <c r="K785" s="3">
        <v>5</v>
      </c>
      <c r="L785" s="3">
        <v>15</v>
      </c>
      <c r="M785">
        <v>2</v>
      </c>
      <c r="N785">
        <v>2</v>
      </c>
      <c r="O785">
        <v>0</v>
      </c>
      <c r="P785">
        <v>4</v>
      </c>
      <c r="Q785">
        <v>6</v>
      </c>
      <c r="R785">
        <v>0</v>
      </c>
      <c r="S785">
        <v>0</v>
      </c>
      <c r="T785">
        <v>0</v>
      </c>
      <c r="U785">
        <v>0</v>
      </c>
      <c r="V785">
        <v>0</v>
      </c>
      <c r="W785">
        <v>0</v>
      </c>
      <c r="X785">
        <v>3</v>
      </c>
      <c r="Y785">
        <v>11</v>
      </c>
      <c r="Z785">
        <v>0</v>
      </c>
      <c r="AA785">
        <v>30</v>
      </c>
      <c r="AB785">
        <v>2359</v>
      </c>
      <c r="AC785">
        <v>0</v>
      </c>
      <c r="AD785">
        <v>1</v>
      </c>
      <c r="AE785">
        <v>0</v>
      </c>
      <c r="AF785">
        <v>0</v>
      </c>
      <c r="AG785">
        <v>0</v>
      </c>
      <c r="AH785">
        <v>0</v>
      </c>
      <c r="AI785">
        <v>0</v>
      </c>
      <c r="AJ785">
        <v>1</v>
      </c>
      <c r="AK785">
        <v>0</v>
      </c>
      <c r="AL785">
        <v>0</v>
      </c>
      <c r="AM785" s="3">
        <f>SUM(tbl_Data[[#This Row],[Amt_Wines]:[Amt_GoldProds]])</f>
        <v>75</v>
      </c>
      <c r="AN785" s="3">
        <v>45</v>
      </c>
      <c r="AO785">
        <v>0</v>
      </c>
      <c r="AP785" t="str" cm="1">
        <f t="array" ref="AP785">_xlfn.IFS(tbl_Data[[#This Row],[marital_Divorced]]=1,"Divorced",tbl_Data[[#This Row],[marital_Married]]=1,"Married",tbl_Data[[#This Row],[marital_Single]]=1,"Single",tbl_Data[[#This Row],[marital_Together]]=1,"Together",tbl_Data[[#This Row],[marital_Widow]]=1,"Widowed")</f>
        <v>Married</v>
      </c>
      <c r="AQ785" s="3" t="str">
        <f>IF(tbl_Data[[#This Row],[Marital Status]]=tbl_Data[[#Headers],[Single]],tbl_Data[[#This Row],[Amt_Wines]],"")</f>
        <v/>
      </c>
      <c r="AR785" s="3" t="str">
        <f>IF(tbl_Data[[#This Row],[Marital Status]]=tbl_Data[[#Headers],[Together]],tbl_Data[[#This Row],[Amt_Wines]],"")</f>
        <v/>
      </c>
      <c r="AS785" s="3">
        <f>IF(tbl_Data[[#This Row],[Marital Status]]=tbl_Data[[#Headers],[Married]],tbl_Data[[#This Row],[Amt_Wines]],"")</f>
        <v>22</v>
      </c>
      <c r="AT785" s="3" t="str">
        <f>IF(tbl_Data[[#This Row],[Marital Status]]=tbl_Data[[#Headers],[Widow]],tbl_Data[[#This Row],[Amt_Wines]],"")</f>
        <v/>
      </c>
      <c r="AU785" s="3" t="str">
        <f>IF(tbl_Data[[#This Row],[Marital Status]]=tbl_Data[[#Headers],[Divorced]],tbl_Data[[#This Row],[Amt_Wines]],"")</f>
        <v/>
      </c>
    </row>
    <row r="786" spans="1:47" x14ac:dyDescent="0.45">
      <c r="A786" t="s">
        <v>1637</v>
      </c>
      <c r="B786" s="3">
        <v>14188</v>
      </c>
      <c r="C786">
        <v>0</v>
      </c>
      <c r="D786">
        <v>0</v>
      </c>
      <c r="E786">
        <f t="shared" si="12"/>
        <v>0</v>
      </c>
      <c r="F786">
        <v>40</v>
      </c>
      <c r="G786" s="3">
        <v>2</v>
      </c>
      <c r="H786" s="3">
        <v>7</v>
      </c>
      <c r="I786" s="3">
        <v>11</v>
      </c>
      <c r="J786" s="3">
        <v>16</v>
      </c>
      <c r="K786" s="3">
        <v>12</v>
      </c>
      <c r="L786" s="3">
        <v>27</v>
      </c>
      <c r="M786">
        <v>1</v>
      </c>
      <c r="N786">
        <v>2</v>
      </c>
      <c r="O786">
        <v>0</v>
      </c>
      <c r="P786">
        <v>4</v>
      </c>
      <c r="Q786">
        <v>6</v>
      </c>
      <c r="R786">
        <v>0</v>
      </c>
      <c r="S786">
        <v>0</v>
      </c>
      <c r="T786">
        <v>0</v>
      </c>
      <c r="U786">
        <v>0</v>
      </c>
      <c r="V786">
        <v>0</v>
      </c>
      <c r="W786">
        <v>0</v>
      </c>
      <c r="X786">
        <v>3</v>
      </c>
      <c r="Y786">
        <v>11</v>
      </c>
      <c r="Z786">
        <v>0</v>
      </c>
      <c r="AA786">
        <v>48</v>
      </c>
      <c r="AB786">
        <v>2645</v>
      </c>
      <c r="AC786">
        <v>0</v>
      </c>
      <c r="AD786">
        <v>1</v>
      </c>
      <c r="AE786">
        <v>0</v>
      </c>
      <c r="AF786">
        <v>0</v>
      </c>
      <c r="AG786">
        <v>0</v>
      </c>
      <c r="AH786">
        <v>0</v>
      </c>
      <c r="AI786">
        <v>1</v>
      </c>
      <c r="AJ786">
        <v>0</v>
      </c>
      <c r="AK786">
        <v>0</v>
      </c>
      <c r="AL786">
        <v>0</v>
      </c>
      <c r="AM786" s="3">
        <f>SUM(tbl_Data[[#This Row],[Amt_Wines]:[Amt_GoldProds]])</f>
        <v>75</v>
      </c>
      <c r="AN786" s="3">
        <v>21</v>
      </c>
      <c r="AO786">
        <v>0</v>
      </c>
      <c r="AP786" t="str" cm="1">
        <f t="array" ref="AP786">_xlfn.IFS(tbl_Data[[#This Row],[marital_Divorced]]=1,"Divorced",tbl_Data[[#This Row],[marital_Married]]=1,"Married",tbl_Data[[#This Row],[marital_Single]]=1,"Single",tbl_Data[[#This Row],[marital_Together]]=1,"Together",tbl_Data[[#This Row],[marital_Widow]]=1,"Widowed")</f>
        <v>Married</v>
      </c>
      <c r="AQ786" s="3" t="str">
        <f>IF(tbl_Data[[#This Row],[Marital Status]]=tbl_Data[[#Headers],[Single]],tbl_Data[[#This Row],[Amt_Wines]],"")</f>
        <v/>
      </c>
      <c r="AR786" s="3" t="str">
        <f>IF(tbl_Data[[#This Row],[Marital Status]]=tbl_Data[[#Headers],[Together]],tbl_Data[[#This Row],[Amt_Wines]],"")</f>
        <v/>
      </c>
      <c r="AS786" s="3">
        <f>IF(tbl_Data[[#This Row],[Marital Status]]=tbl_Data[[#Headers],[Married]],tbl_Data[[#This Row],[Amt_Wines]],"")</f>
        <v>2</v>
      </c>
      <c r="AT786" s="3" t="str">
        <f>IF(tbl_Data[[#This Row],[Marital Status]]=tbl_Data[[#Headers],[Widow]],tbl_Data[[#This Row],[Amt_Wines]],"")</f>
        <v/>
      </c>
      <c r="AU786" s="3" t="str">
        <f>IF(tbl_Data[[#This Row],[Marital Status]]=tbl_Data[[#Headers],[Divorced]],tbl_Data[[#This Row],[Amt_Wines]],"")</f>
        <v/>
      </c>
    </row>
    <row r="787" spans="1:47" x14ac:dyDescent="0.45">
      <c r="A787" t="s">
        <v>1639</v>
      </c>
      <c r="B787" s="3">
        <v>37155</v>
      </c>
      <c r="C787">
        <v>1</v>
      </c>
      <c r="D787">
        <v>0</v>
      </c>
      <c r="E787">
        <f t="shared" si="12"/>
        <v>1</v>
      </c>
      <c r="F787">
        <v>51</v>
      </c>
      <c r="G787" s="3">
        <v>23</v>
      </c>
      <c r="H787" s="3">
        <v>0</v>
      </c>
      <c r="I787" s="3">
        <v>26</v>
      </c>
      <c r="J787" s="3">
        <v>7</v>
      </c>
      <c r="K787" s="3">
        <v>15</v>
      </c>
      <c r="L787" s="3">
        <v>3</v>
      </c>
      <c r="M787">
        <v>1</v>
      </c>
      <c r="N787">
        <v>2</v>
      </c>
      <c r="O787">
        <v>0</v>
      </c>
      <c r="P787">
        <v>4</v>
      </c>
      <c r="Q787">
        <v>5</v>
      </c>
      <c r="R787">
        <v>0</v>
      </c>
      <c r="S787">
        <v>0</v>
      </c>
      <c r="T787">
        <v>0</v>
      </c>
      <c r="U787">
        <v>0</v>
      </c>
      <c r="V787">
        <v>0</v>
      </c>
      <c r="W787">
        <v>0</v>
      </c>
      <c r="X787">
        <v>3</v>
      </c>
      <c r="Y787">
        <v>11</v>
      </c>
      <c r="Z787">
        <v>0</v>
      </c>
      <c r="AA787">
        <v>31</v>
      </c>
      <c r="AB787">
        <v>2673</v>
      </c>
      <c r="AC787">
        <v>0</v>
      </c>
      <c r="AD787">
        <v>1</v>
      </c>
      <c r="AE787">
        <v>0</v>
      </c>
      <c r="AF787">
        <v>0</v>
      </c>
      <c r="AG787">
        <v>0</v>
      </c>
      <c r="AH787">
        <v>0</v>
      </c>
      <c r="AI787">
        <v>0</v>
      </c>
      <c r="AJ787">
        <v>1</v>
      </c>
      <c r="AK787">
        <v>0</v>
      </c>
      <c r="AL787">
        <v>0</v>
      </c>
      <c r="AM787" s="3">
        <f>SUM(tbl_Data[[#This Row],[Amt_Wines]:[Amt_GoldProds]])</f>
        <v>74</v>
      </c>
      <c r="AN787" s="3">
        <v>68</v>
      </c>
      <c r="AO787">
        <v>0</v>
      </c>
      <c r="AP787" t="str" cm="1">
        <f t="array" ref="AP787">_xlfn.IFS(tbl_Data[[#This Row],[marital_Divorced]]=1,"Divorced",tbl_Data[[#This Row],[marital_Married]]=1,"Married",tbl_Data[[#This Row],[marital_Single]]=1,"Single",tbl_Data[[#This Row],[marital_Together]]=1,"Together",tbl_Data[[#This Row],[marital_Widow]]=1,"Widowed")</f>
        <v>Married</v>
      </c>
      <c r="AQ787" s="3" t="str">
        <f>IF(tbl_Data[[#This Row],[Marital Status]]=tbl_Data[[#Headers],[Single]],tbl_Data[[#This Row],[Amt_Wines]],"")</f>
        <v/>
      </c>
      <c r="AR787" s="3" t="str">
        <f>IF(tbl_Data[[#This Row],[Marital Status]]=tbl_Data[[#Headers],[Together]],tbl_Data[[#This Row],[Amt_Wines]],"")</f>
        <v/>
      </c>
      <c r="AS787" s="3">
        <f>IF(tbl_Data[[#This Row],[Marital Status]]=tbl_Data[[#Headers],[Married]],tbl_Data[[#This Row],[Amt_Wines]],"")</f>
        <v>23</v>
      </c>
      <c r="AT787" s="3" t="str">
        <f>IF(tbl_Data[[#This Row],[Marital Status]]=tbl_Data[[#Headers],[Widow]],tbl_Data[[#This Row],[Amt_Wines]],"")</f>
        <v/>
      </c>
      <c r="AU787" s="3" t="str">
        <f>IF(tbl_Data[[#This Row],[Marital Status]]=tbl_Data[[#Headers],[Divorced]],tbl_Data[[#This Row],[Amt_Wines]],"")</f>
        <v/>
      </c>
    </row>
    <row r="788" spans="1:47" x14ac:dyDescent="0.45">
      <c r="A788" t="s">
        <v>1640</v>
      </c>
      <c r="B788" s="3">
        <v>25965</v>
      </c>
      <c r="C788">
        <v>0</v>
      </c>
      <c r="D788">
        <v>0</v>
      </c>
      <c r="E788">
        <f t="shared" si="12"/>
        <v>0</v>
      </c>
      <c r="F788">
        <v>29</v>
      </c>
      <c r="G788" s="3">
        <v>2</v>
      </c>
      <c r="H788" s="3">
        <v>2</v>
      </c>
      <c r="I788" s="3">
        <v>11</v>
      </c>
      <c r="J788" s="3">
        <v>41</v>
      </c>
      <c r="K788" s="3">
        <v>7</v>
      </c>
      <c r="L788" s="3">
        <v>11</v>
      </c>
      <c r="M788">
        <v>1</v>
      </c>
      <c r="N788">
        <v>2</v>
      </c>
      <c r="O788">
        <v>0</v>
      </c>
      <c r="P788">
        <v>3</v>
      </c>
      <c r="Q788">
        <v>8</v>
      </c>
      <c r="R788">
        <v>0</v>
      </c>
      <c r="S788">
        <v>0</v>
      </c>
      <c r="T788">
        <v>0</v>
      </c>
      <c r="U788">
        <v>0</v>
      </c>
      <c r="V788">
        <v>0</v>
      </c>
      <c r="W788">
        <v>0</v>
      </c>
      <c r="X788">
        <v>3</v>
      </c>
      <c r="Y788">
        <v>11</v>
      </c>
      <c r="Z788">
        <v>0</v>
      </c>
      <c r="AA788">
        <v>40</v>
      </c>
      <c r="AB788">
        <v>2819</v>
      </c>
      <c r="AC788">
        <v>0</v>
      </c>
      <c r="AD788">
        <v>1</v>
      </c>
      <c r="AE788">
        <v>0</v>
      </c>
      <c r="AF788">
        <v>0</v>
      </c>
      <c r="AG788">
        <v>0</v>
      </c>
      <c r="AH788">
        <v>0</v>
      </c>
      <c r="AI788">
        <v>1</v>
      </c>
      <c r="AJ788">
        <v>0</v>
      </c>
      <c r="AK788">
        <v>0</v>
      </c>
      <c r="AL788">
        <v>0</v>
      </c>
      <c r="AM788" s="3">
        <f>SUM(tbl_Data[[#This Row],[Amt_Wines]:[Amt_GoldProds]])</f>
        <v>74</v>
      </c>
      <c r="AN788" s="3">
        <v>52</v>
      </c>
      <c r="AO788">
        <v>0</v>
      </c>
      <c r="AP788" t="str" cm="1">
        <f t="array" ref="AP788">_xlfn.IFS(tbl_Data[[#This Row],[marital_Divorced]]=1,"Divorced",tbl_Data[[#This Row],[marital_Married]]=1,"Married",tbl_Data[[#This Row],[marital_Single]]=1,"Single",tbl_Data[[#This Row],[marital_Together]]=1,"Together",tbl_Data[[#This Row],[marital_Widow]]=1,"Widowed")</f>
        <v>Married</v>
      </c>
      <c r="AQ788" s="3" t="str">
        <f>IF(tbl_Data[[#This Row],[Marital Status]]=tbl_Data[[#Headers],[Single]],tbl_Data[[#This Row],[Amt_Wines]],"")</f>
        <v/>
      </c>
      <c r="AR788" s="3" t="str">
        <f>IF(tbl_Data[[#This Row],[Marital Status]]=tbl_Data[[#Headers],[Together]],tbl_Data[[#This Row],[Amt_Wines]],"")</f>
        <v/>
      </c>
      <c r="AS788" s="3">
        <f>IF(tbl_Data[[#This Row],[Marital Status]]=tbl_Data[[#Headers],[Married]],tbl_Data[[#This Row],[Amt_Wines]],"")</f>
        <v>2</v>
      </c>
      <c r="AT788" s="3" t="str">
        <f>IF(tbl_Data[[#This Row],[Marital Status]]=tbl_Data[[#Headers],[Widow]],tbl_Data[[#This Row],[Amt_Wines]],"")</f>
        <v/>
      </c>
      <c r="AU788" s="3" t="str">
        <f>IF(tbl_Data[[#This Row],[Marital Status]]=tbl_Data[[#Headers],[Divorced]],tbl_Data[[#This Row],[Amt_Wines]],"")</f>
        <v/>
      </c>
    </row>
    <row r="789" spans="1:47" x14ac:dyDescent="0.45">
      <c r="A789" t="s">
        <v>1644</v>
      </c>
      <c r="B789" s="3">
        <v>38452</v>
      </c>
      <c r="C789">
        <v>1</v>
      </c>
      <c r="D789">
        <v>1</v>
      </c>
      <c r="E789">
        <f t="shared" si="12"/>
        <v>2</v>
      </c>
      <c r="F789">
        <v>62</v>
      </c>
      <c r="G789" s="3">
        <v>56</v>
      </c>
      <c r="H789" s="3">
        <v>0</v>
      </c>
      <c r="I789" s="3">
        <v>14</v>
      </c>
      <c r="J789" s="3">
        <v>0</v>
      </c>
      <c r="K789" s="3">
        <v>0</v>
      </c>
      <c r="L789" s="3">
        <v>2</v>
      </c>
      <c r="M789">
        <v>3</v>
      </c>
      <c r="N789">
        <v>3</v>
      </c>
      <c r="O789">
        <v>0</v>
      </c>
      <c r="P789">
        <v>3</v>
      </c>
      <c r="Q789">
        <v>7</v>
      </c>
      <c r="R789">
        <v>0</v>
      </c>
      <c r="S789">
        <v>0</v>
      </c>
      <c r="T789">
        <v>0</v>
      </c>
      <c r="U789">
        <v>0</v>
      </c>
      <c r="V789">
        <v>0</v>
      </c>
      <c r="W789">
        <v>0</v>
      </c>
      <c r="X789">
        <v>3</v>
      </c>
      <c r="Y789">
        <v>11</v>
      </c>
      <c r="Z789">
        <v>0</v>
      </c>
      <c r="AA789">
        <v>65</v>
      </c>
      <c r="AB789">
        <v>2250</v>
      </c>
      <c r="AC789">
        <v>0</v>
      </c>
      <c r="AD789">
        <v>1</v>
      </c>
      <c r="AE789">
        <v>0</v>
      </c>
      <c r="AF789">
        <v>0</v>
      </c>
      <c r="AG789">
        <v>0</v>
      </c>
      <c r="AH789">
        <v>0</v>
      </c>
      <c r="AI789">
        <v>0</v>
      </c>
      <c r="AJ789">
        <v>0</v>
      </c>
      <c r="AK789">
        <v>1</v>
      </c>
      <c r="AL789">
        <v>0</v>
      </c>
      <c r="AM789" s="3">
        <f>SUM(tbl_Data[[#This Row],[Amt_Wines]:[Amt_GoldProds]])</f>
        <v>72</v>
      </c>
      <c r="AN789" s="3">
        <v>68</v>
      </c>
      <c r="AO789">
        <v>0</v>
      </c>
      <c r="AP789" t="str" cm="1">
        <f t="array" ref="AP789">_xlfn.IFS(tbl_Data[[#This Row],[marital_Divorced]]=1,"Divorced",tbl_Data[[#This Row],[marital_Married]]=1,"Married",tbl_Data[[#This Row],[marital_Single]]=1,"Single",tbl_Data[[#This Row],[marital_Together]]=1,"Together",tbl_Data[[#This Row],[marital_Widow]]=1,"Widowed")</f>
        <v>Married</v>
      </c>
      <c r="AQ789" s="3" t="str">
        <f>IF(tbl_Data[[#This Row],[Marital Status]]=tbl_Data[[#Headers],[Single]],tbl_Data[[#This Row],[Amt_Wines]],"")</f>
        <v/>
      </c>
      <c r="AR789" s="3" t="str">
        <f>IF(tbl_Data[[#This Row],[Marital Status]]=tbl_Data[[#Headers],[Together]],tbl_Data[[#This Row],[Amt_Wines]],"")</f>
        <v/>
      </c>
      <c r="AS789" s="3">
        <f>IF(tbl_Data[[#This Row],[Marital Status]]=tbl_Data[[#Headers],[Married]],tbl_Data[[#This Row],[Amt_Wines]],"")</f>
        <v>56</v>
      </c>
      <c r="AT789" s="3" t="str">
        <f>IF(tbl_Data[[#This Row],[Marital Status]]=tbl_Data[[#Headers],[Widow]],tbl_Data[[#This Row],[Amt_Wines]],"")</f>
        <v/>
      </c>
      <c r="AU789" s="3" t="str">
        <f>IF(tbl_Data[[#This Row],[Marital Status]]=tbl_Data[[#Headers],[Divorced]],tbl_Data[[#This Row],[Amt_Wines]],"")</f>
        <v/>
      </c>
    </row>
    <row r="790" spans="1:47" x14ac:dyDescent="0.45">
      <c r="A790" t="s">
        <v>1646</v>
      </c>
      <c r="B790" s="3">
        <v>31158</v>
      </c>
      <c r="C790">
        <v>1</v>
      </c>
      <c r="D790">
        <v>0</v>
      </c>
      <c r="E790">
        <f t="shared" si="12"/>
        <v>1</v>
      </c>
      <c r="F790">
        <v>62</v>
      </c>
      <c r="G790" s="3">
        <v>25</v>
      </c>
      <c r="H790" s="3">
        <v>6</v>
      </c>
      <c r="I790" s="3">
        <v>16</v>
      </c>
      <c r="J790" s="3">
        <v>20</v>
      </c>
      <c r="K790" s="3">
        <v>0</v>
      </c>
      <c r="L790" s="3">
        <v>5</v>
      </c>
      <c r="M790">
        <v>2</v>
      </c>
      <c r="N790">
        <v>2</v>
      </c>
      <c r="O790">
        <v>0</v>
      </c>
      <c r="P790">
        <v>3</v>
      </c>
      <c r="Q790">
        <v>8</v>
      </c>
      <c r="R790">
        <v>0</v>
      </c>
      <c r="S790">
        <v>0</v>
      </c>
      <c r="T790">
        <v>0</v>
      </c>
      <c r="U790">
        <v>0</v>
      </c>
      <c r="V790">
        <v>0</v>
      </c>
      <c r="W790">
        <v>0</v>
      </c>
      <c r="X790">
        <v>3</v>
      </c>
      <c r="Y790">
        <v>11</v>
      </c>
      <c r="Z790">
        <v>0</v>
      </c>
      <c r="AA790">
        <v>35</v>
      </c>
      <c r="AB790">
        <v>2677</v>
      </c>
      <c r="AC790">
        <v>0</v>
      </c>
      <c r="AD790">
        <v>1</v>
      </c>
      <c r="AE790">
        <v>0</v>
      </c>
      <c r="AF790">
        <v>0</v>
      </c>
      <c r="AG790">
        <v>0</v>
      </c>
      <c r="AH790">
        <v>0</v>
      </c>
      <c r="AI790">
        <v>0</v>
      </c>
      <c r="AJ790">
        <v>1</v>
      </c>
      <c r="AK790">
        <v>0</v>
      </c>
      <c r="AL790">
        <v>0</v>
      </c>
      <c r="AM790" s="3">
        <f>SUM(tbl_Data[[#This Row],[Amt_Wines]:[Amt_GoldProds]])</f>
        <v>72</v>
      </c>
      <c r="AN790" s="3">
        <v>62</v>
      </c>
      <c r="AO790">
        <v>0</v>
      </c>
      <c r="AP790" t="str" cm="1">
        <f t="array" ref="AP790">_xlfn.IFS(tbl_Data[[#This Row],[marital_Divorced]]=1,"Divorced",tbl_Data[[#This Row],[marital_Married]]=1,"Married",tbl_Data[[#This Row],[marital_Single]]=1,"Single",tbl_Data[[#This Row],[marital_Together]]=1,"Together",tbl_Data[[#This Row],[marital_Widow]]=1,"Widowed")</f>
        <v>Married</v>
      </c>
      <c r="AQ790" s="3" t="str">
        <f>IF(tbl_Data[[#This Row],[Marital Status]]=tbl_Data[[#Headers],[Single]],tbl_Data[[#This Row],[Amt_Wines]],"")</f>
        <v/>
      </c>
      <c r="AR790" s="3" t="str">
        <f>IF(tbl_Data[[#This Row],[Marital Status]]=tbl_Data[[#Headers],[Together]],tbl_Data[[#This Row],[Amt_Wines]],"")</f>
        <v/>
      </c>
      <c r="AS790" s="3">
        <f>IF(tbl_Data[[#This Row],[Marital Status]]=tbl_Data[[#Headers],[Married]],tbl_Data[[#This Row],[Amt_Wines]],"")</f>
        <v>25</v>
      </c>
      <c r="AT790" s="3" t="str">
        <f>IF(tbl_Data[[#This Row],[Marital Status]]=tbl_Data[[#Headers],[Widow]],tbl_Data[[#This Row],[Amt_Wines]],"")</f>
        <v/>
      </c>
      <c r="AU790" s="3" t="str">
        <f>IF(tbl_Data[[#This Row],[Marital Status]]=tbl_Data[[#Headers],[Divorced]],tbl_Data[[#This Row],[Amt_Wines]],"")</f>
        <v/>
      </c>
    </row>
    <row r="791" spans="1:47" x14ac:dyDescent="0.45">
      <c r="A791" t="s">
        <v>1648</v>
      </c>
      <c r="B791" s="3">
        <v>37126</v>
      </c>
      <c r="C791">
        <v>1</v>
      </c>
      <c r="D791">
        <v>0</v>
      </c>
      <c r="E791">
        <f t="shared" si="12"/>
        <v>1</v>
      </c>
      <c r="F791">
        <v>9</v>
      </c>
      <c r="G791" s="3">
        <v>45</v>
      </c>
      <c r="H791" s="3">
        <v>3</v>
      </c>
      <c r="I791" s="3">
        <v>9</v>
      </c>
      <c r="J791" s="3">
        <v>4</v>
      </c>
      <c r="K791" s="3">
        <v>4</v>
      </c>
      <c r="L791" s="3">
        <v>7</v>
      </c>
      <c r="M791">
        <v>1</v>
      </c>
      <c r="N791">
        <v>1</v>
      </c>
      <c r="O791">
        <v>2</v>
      </c>
      <c r="P791">
        <v>2</v>
      </c>
      <c r="Q791">
        <v>6</v>
      </c>
      <c r="R791">
        <v>1</v>
      </c>
      <c r="S791">
        <v>0</v>
      </c>
      <c r="T791">
        <v>0</v>
      </c>
      <c r="U791">
        <v>0</v>
      </c>
      <c r="V791">
        <v>0</v>
      </c>
      <c r="W791">
        <v>0</v>
      </c>
      <c r="X791">
        <v>3</v>
      </c>
      <c r="Y791">
        <v>11</v>
      </c>
      <c r="Z791">
        <v>1</v>
      </c>
      <c r="AA791">
        <v>49</v>
      </c>
      <c r="AB791">
        <v>2250</v>
      </c>
      <c r="AC791">
        <v>0</v>
      </c>
      <c r="AD791">
        <v>1</v>
      </c>
      <c r="AE791">
        <v>0</v>
      </c>
      <c r="AF791">
        <v>0</v>
      </c>
      <c r="AG791">
        <v>0</v>
      </c>
      <c r="AH791">
        <v>0</v>
      </c>
      <c r="AI791">
        <v>0</v>
      </c>
      <c r="AJ791">
        <v>0</v>
      </c>
      <c r="AK791">
        <v>0</v>
      </c>
      <c r="AL791">
        <v>1</v>
      </c>
      <c r="AM791" s="3">
        <f>SUM(tbl_Data[[#This Row],[Amt_Wines]:[Amt_GoldProds]])</f>
        <v>72</v>
      </c>
      <c r="AN791" s="3">
        <v>58</v>
      </c>
      <c r="AO791">
        <v>1</v>
      </c>
      <c r="AP791" t="str" cm="1">
        <f t="array" ref="AP791">_xlfn.IFS(tbl_Data[[#This Row],[marital_Divorced]]=1,"Divorced",tbl_Data[[#This Row],[marital_Married]]=1,"Married",tbl_Data[[#This Row],[marital_Single]]=1,"Single",tbl_Data[[#This Row],[marital_Together]]=1,"Together",tbl_Data[[#This Row],[marital_Widow]]=1,"Widowed")</f>
        <v>Married</v>
      </c>
      <c r="AQ791" s="3" t="str">
        <f>IF(tbl_Data[[#This Row],[Marital Status]]=tbl_Data[[#Headers],[Single]],tbl_Data[[#This Row],[Amt_Wines]],"")</f>
        <v/>
      </c>
      <c r="AR791" s="3" t="str">
        <f>IF(tbl_Data[[#This Row],[Marital Status]]=tbl_Data[[#Headers],[Together]],tbl_Data[[#This Row],[Amt_Wines]],"")</f>
        <v/>
      </c>
      <c r="AS791" s="3">
        <f>IF(tbl_Data[[#This Row],[Marital Status]]=tbl_Data[[#Headers],[Married]],tbl_Data[[#This Row],[Amt_Wines]],"")</f>
        <v>45</v>
      </c>
      <c r="AT791" s="3" t="str">
        <f>IF(tbl_Data[[#This Row],[Marital Status]]=tbl_Data[[#Headers],[Widow]],tbl_Data[[#This Row],[Amt_Wines]],"")</f>
        <v/>
      </c>
      <c r="AU791" s="3" t="str">
        <f>IF(tbl_Data[[#This Row],[Marital Status]]=tbl_Data[[#Headers],[Divorced]],tbl_Data[[#This Row],[Amt_Wines]],"")</f>
        <v/>
      </c>
    </row>
    <row r="792" spans="1:47" x14ac:dyDescent="0.45">
      <c r="A792" t="s">
        <v>1651</v>
      </c>
      <c r="B792" s="3">
        <v>26872</v>
      </c>
      <c r="C792">
        <v>0</v>
      </c>
      <c r="D792">
        <v>0</v>
      </c>
      <c r="E792">
        <f t="shared" si="12"/>
        <v>0</v>
      </c>
      <c r="F792">
        <v>0</v>
      </c>
      <c r="G792" s="3">
        <v>3</v>
      </c>
      <c r="H792" s="3">
        <v>10</v>
      </c>
      <c r="I792" s="3">
        <v>8</v>
      </c>
      <c r="J792" s="3">
        <v>3</v>
      </c>
      <c r="K792" s="3">
        <v>16</v>
      </c>
      <c r="L792" s="3">
        <v>32</v>
      </c>
      <c r="M792">
        <v>1</v>
      </c>
      <c r="N792">
        <v>1</v>
      </c>
      <c r="O792">
        <v>1</v>
      </c>
      <c r="P792">
        <v>2</v>
      </c>
      <c r="Q792">
        <v>6</v>
      </c>
      <c r="R792">
        <v>0</v>
      </c>
      <c r="S792">
        <v>0</v>
      </c>
      <c r="T792">
        <v>0</v>
      </c>
      <c r="U792">
        <v>0</v>
      </c>
      <c r="V792">
        <v>0</v>
      </c>
      <c r="W792">
        <v>0</v>
      </c>
      <c r="X792">
        <v>3</v>
      </c>
      <c r="Y792">
        <v>11</v>
      </c>
      <c r="Z792">
        <v>0</v>
      </c>
      <c r="AA792">
        <v>39</v>
      </c>
      <c r="AB792">
        <v>2415</v>
      </c>
      <c r="AC792">
        <v>0</v>
      </c>
      <c r="AD792">
        <v>1</v>
      </c>
      <c r="AE792">
        <v>0</v>
      </c>
      <c r="AF792">
        <v>0</v>
      </c>
      <c r="AG792">
        <v>0</v>
      </c>
      <c r="AH792">
        <v>0</v>
      </c>
      <c r="AI792">
        <v>0</v>
      </c>
      <c r="AJ792">
        <v>1</v>
      </c>
      <c r="AK792">
        <v>0</v>
      </c>
      <c r="AL792">
        <v>0</v>
      </c>
      <c r="AM792" s="3">
        <f>SUM(tbl_Data[[#This Row],[Amt_Wines]:[Amt_GoldProds]])</f>
        <v>72</v>
      </c>
      <c r="AN792" s="3">
        <v>8</v>
      </c>
      <c r="AO792">
        <v>0</v>
      </c>
      <c r="AP792" t="str" cm="1">
        <f t="array" ref="AP792">_xlfn.IFS(tbl_Data[[#This Row],[marital_Divorced]]=1,"Divorced",tbl_Data[[#This Row],[marital_Married]]=1,"Married",tbl_Data[[#This Row],[marital_Single]]=1,"Single",tbl_Data[[#This Row],[marital_Together]]=1,"Together",tbl_Data[[#This Row],[marital_Widow]]=1,"Widowed")</f>
        <v>Married</v>
      </c>
      <c r="AQ792" s="3" t="str">
        <f>IF(tbl_Data[[#This Row],[Marital Status]]=tbl_Data[[#Headers],[Single]],tbl_Data[[#This Row],[Amt_Wines]],"")</f>
        <v/>
      </c>
      <c r="AR792" s="3" t="str">
        <f>IF(tbl_Data[[#This Row],[Marital Status]]=tbl_Data[[#Headers],[Together]],tbl_Data[[#This Row],[Amt_Wines]],"")</f>
        <v/>
      </c>
      <c r="AS792" s="3">
        <f>IF(tbl_Data[[#This Row],[Marital Status]]=tbl_Data[[#Headers],[Married]],tbl_Data[[#This Row],[Amt_Wines]],"")</f>
        <v>3</v>
      </c>
      <c r="AT792" s="3" t="str">
        <f>IF(tbl_Data[[#This Row],[Marital Status]]=tbl_Data[[#Headers],[Widow]],tbl_Data[[#This Row],[Amt_Wines]],"")</f>
        <v/>
      </c>
      <c r="AU792" s="3" t="str">
        <f>IF(tbl_Data[[#This Row],[Marital Status]]=tbl_Data[[#Headers],[Divorced]],tbl_Data[[#This Row],[Amt_Wines]],"")</f>
        <v/>
      </c>
    </row>
    <row r="793" spans="1:47" x14ac:dyDescent="0.45">
      <c r="A793" t="s">
        <v>1653</v>
      </c>
      <c r="B793" s="3">
        <v>33228</v>
      </c>
      <c r="C793">
        <v>1</v>
      </c>
      <c r="D793">
        <v>0</v>
      </c>
      <c r="E793">
        <f t="shared" si="12"/>
        <v>1</v>
      </c>
      <c r="F793">
        <v>28</v>
      </c>
      <c r="G793" s="3">
        <v>22</v>
      </c>
      <c r="H793" s="3">
        <v>2</v>
      </c>
      <c r="I793" s="3">
        <v>31</v>
      </c>
      <c r="J793" s="3">
        <v>7</v>
      </c>
      <c r="K793" s="3">
        <v>4</v>
      </c>
      <c r="L793" s="3">
        <v>5</v>
      </c>
      <c r="M793">
        <v>1</v>
      </c>
      <c r="N793">
        <v>2</v>
      </c>
      <c r="O793">
        <v>0</v>
      </c>
      <c r="P793">
        <v>3</v>
      </c>
      <c r="Q793">
        <v>7</v>
      </c>
      <c r="R793">
        <v>0</v>
      </c>
      <c r="S793">
        <v>0</v>
      </c>
      <c r="T793">
        <v>0</v>
      </c>
      <c r="U793">
        <v>0</v>
      </c>
      <c r="V793">
        <v>0</v>
      </c>
      <c r="W793">
        <v>0</v>
      </c>
      <c r="X793">
        <v>3</v>
      </c>
      <c r="Y793">
        <v>11</v>
      </c>
      <c r="Z793">
        <v>0</v>
      </c>
      <c r="AA793">
        <v>40</v>
      </c>
      <c r="AB793">
        <v>2316</v>
      </c>
      <c r="AC793">
        <v>0</v>
      </c>
      <c r="AD793">
        <v>1</v>
      </c>
      <c r="AE793">
        <v>0</v>
      </c>
      <c r="AF793">
        <v>0</v>
      </c>
      <c r="AG793">
        <v>0</v>
      </c>
      <c r="AH793">
        <v>0</v>
      </c>
      <c r="AI793">
        <v>0</v>
      </c>
      <c r="AJ793">
        <v>1</v>
      </c>
      <c r="AK793">
        <v>0</v>
      </c>
      <c r="AL793">
        <v>0</v>
      </c>
      <c r="AM793" s="3">
        <f>SUM(tbl_Data[[#This Row],[Amt_Wines]:[Amt_GoldProds]])</f>
        <v>71</v>
      </c>
      <c r="AN793" s="3">
        <v>61</v>
      </c>
      <c r="AO793">
        <v>0</v>
      </c>
      <c r="AP793" t="str" cm="1">
        <f t="array" ref="AP793">_xlfn.IFS(tbl_Data[[#This Row],[marital_Divorced]]=1,"Divorced",tbl_Data[[#This Row],[marital_Married]]=1,"Married",tbl_Data[[#This Row],[marital_Single]]=1,"Single",tbl_Data[[#This Row],[marital_Together]]=1,"Together",tbl_Data[[#This Row],[marital_Widow]]=1,"Widowed")</f>
        <v>Married</v>
      </c>
      <c r="AQ793" s="3" t="str">
        <f>IF(tbl_Data[[#This Row],[Marital Status]]=tbl_Data[[#Headers],[Single]],tbl_Data[[#This Row],[Amt_Wines]],"")</f>
        <v/>
      </c>
      <c r="AR793" s="3" t="str">
        <f>IF(tbl_Data[[#This Row],[Marital Status]]=tbl_Data[[#Headers],[Together]],tbl_Data[[#This Row],[Amt_Wines]],"")</f>
        <v/>
      </c>
      <c r="AS793" s="3">
        <f>IF(tbl_Data[[#This Row],[Marital Status]]=tbl_Data[[#Headers],[Married]],tbl_Data[[#This Row],[Amt_Wines]],"")</f>
        <v>22</v>
      </c>
      <c r="AT793" s="3" t="str">
        <f>IF(tbl_Data[[#This Row],[Marital Status]]=tbl_Data[[#Headers],[Widow]],tbl_Data[[#This Row],[Amt_Wines]],"")</f>
        <v/>
      </c>
      <c r="AU793" s="3" t="str">
        <f>IF(tbl_Data[[#This Row],[Marital Status]]=tbl_Data[[#Headers],[Divorced]],tbl_Data[[#This Row],[Amt_Wines]],"")</f>
        <v/>
      </c>
    </row>
    <row r="794" spans="1:47" x14ac:dyDescent="0.45">
      <c r="A794" t="s">
        <v>1656</v>
      </c>
      <c r="B794" s="3">
        <v>59062</v>
      </c>
      <c r="C794">
        <v>2</v>
      </c>
      <c r="D794">
        <v>1</v>
      </c>
      <c r="E794">
        <f t="shared" si="12"/>
        <v>3</v>
      </c>
      <c r="F794">
        <v>74</v>
      </c>
      <c r="G794" s="3">
        <v>46</v>
      </c>
      <c r="H794" s="3">
        <v>1</v>
      </c>
      <c r="I794" s="3">
        <v>12</v>
      </c>
      <c r="J794" s="3">
        <v>3</v>
      </c>
      <c r="K794" s="3">
        <v>0</v>
      </c>
      <c r="L794" s="3">
        <v>9</v>
      </c>
      <c r="M794">
        <v>2</v>
      </c>
      <c r="N794">
        <v>2</v>
      </c>
      <c r="O794">
        <v>0</v>
      </c>
      <c r="P794">
        <v>3</v>
      </c>
      <c r="Q794">
        <v>4</v>
      </c>
      <c r="R794">
        <v>0</v>
      </c>
      <c r="S794">
        <v>0</v>
      </c>
      <c r="T794">
        <v>0</v>
      </c>
      <c r="U794">
        <v>0</v>
      </c>
      <c r="V794">
        <v>0</v>
      </c>
      <c r="W794">
        <v>0</v>
      </c>
      <c r="X794">
        <v>3</v>
      </c>
      <c r="Y794">
        <v>11</v>
      </c>
      <c r="Z794">
        <v>0</v>
      </c>
      <c r="AA794">
        <v>53</v>
      </c>
      <c r="AB794">
        <v>2428</v>
      </c>
      <c r="AC794">
        <v>0</v>
      </c>
      <c r="AD794">
        <v>1</v>
      </c>
      <c r="AE794">
        <v>0</v>
      </c>
      <c r="AF794">
        <v>0</v>
      </c>
      <c r="AG794">
        <v>0</v>
      </c>
      <c r="AH794">
        <v>0</v>
      </c>
      <c r="AI794">
        <v>0</v>
      </c>
      <c r="AJ794">
        <v>0</v>
      </c>
      <c r="AK794">
        <v>0</v>
      </c>
      <c r="AL794">
        <v>1</v>
      </c>
      <c r="AM794" s="3">
        <f>SUM(tbl_Data[[#This Row],[Amt_Wines]:[Amt_GoldProds]])</f>
        <v>71</v>
      </c>
      <c r="AN794" s="3">
        <v>53</v>
      </c>
      <c r="AO794">
        <v>0</v>
      </c>
      <c r="AP794" t="str" cm="1">
        <f t="array" ref="AP794">_xlfn.IFS(tbl_Data[[#This Row],[marital_Divorced]]=1,"Divorced",tbl_Data[[#This Row],[marital_Married]]=1,"Married",tbl_Data[[#This Row],[marital_Single]]=1,"Single",tbl_Data[[#This Row],[marital_Together]]=1,"Together",tbl_Data[[#This Row],[marital_Widow]]=1,"Widowed")</f>
        <v>Married</v>
      </c>
      <c r="AQ794" s="3" t="str">
        <f>IF(tbl_Data[[#This Row],[Marital Status]]=tbl_Data[[#Headers],[Single]],tbl_Data[[#This Row],[Amt_Wines]],"")</f>
        <v/>
      </c>
      <c r="AR794" s="3" t="str">
        <f>IF(tbl_Data[[#This Row],[Marital Status]]=tbl_Data[[#Headers],[Together]],tbl_Data[[#This Row],[Amt_Wines]],"")</f>
        <v/>
      </c>
      <c r="AS794" s="3">
        <f>IF(tbl_Data[[#This Row],[Marital Status]]=tbl_Data[[#Headers],[Married]],tbl_Data[[#This Row],[Amt_Wines]],"")</f>
        <v>46</v>
      </c>
      <c r="AT794" s="3" t="str">
        <f>IF(tbl_Data[[#This Row],[Marital Status]]=tbl_Data[[#Headers],[Widow]],tbl_Data[[#This Row],[Amt_Wines]],"")</f>
        <v/>
      </c>
      <c r="AU794" s="3" t="str">
        <f>IF(tbl_Data[[#This Row],[Marital Status]]=tbl_Data[[#Headers],[Divorced]],tbl_Data[[#This Row],[Amt_Wines]],"")</f>
        <v/>
      </c>
    </row>
    <row r="795" spans="1:47" x14ac:dyDescent="0.45">
      <c r="A795" t="s">
        <v>1657</v>
      </c>
      <c r="B795" s="3">
        <v>7500</v>
      </c>
      <c r="C795">
        <v>1</v>
      </c>
      <c r="D795">
        <v>0</v>
      </c>
      <c r="E795">
        <f t="shared" si="12"/>
        <v>1</v>
      </c>
      <c r="F795">
        <v>19</v>
      </c>
      <c r="G795" s="3">
        <v>7</v>
      </c>
      <c r="H795" s="3">
        <v>0</v>
      </c>
      <c r="I795" s="3">
        <v>12</v>
      </c>
      <c r="J795" s="3">
        <v>13</v>
      </c>
      <c r="K795" s="3">
        <v>7</v>
      </c>
      <c r="L795" s="3">
        <v>32</v>
      </c>
      <c r="M795">
        <v>5</v>
      </c>
      <c r="N795">
        <v>4</v>
      </c>
      <c r="O795">
        <v>1</v>
      </c>
      <c r="P795">
        <v>2</v>
      </c>
      <c r="Q795">
        <v>9</v>
      </c>
      <c r="R795">
        <v>1</v>
      </c>
      <c r="S795">
        <v>0</v>
      </c>
      <c r="T795">
        <v>0</v>
      </c>
      <c r="U795">
        <v>0</v>
      </c>
      <c r="V795">
        <v>0</v>
      </c>
      <c r="W795">
        <v>0</v>
      </c>
      <c r="X795">
        <v>3</v>
      </c>
      <c r="Y795">
        <v>11</v>
      </c>
      <c r="Z795">
        <v>1</v>
      </c>
      <c r="AA795">
        <v>44</v>
      </c>
      <c r="AB795">
        <v>2856</v>
      </c>
      <c r="AC795">
        <v>0</v>
      </c>
      <c r="AD795">
        <v>1</v>
      </c>
      <c r="AE795">
        <v>0</v>
      </c>
      <c r="AF795">
        <v>0</v>
      </c>
      <c r="AG795">
        <v>0</v>
      </c>
      <c r="AH795">
        <v>0</v>
      </c>
      <c r="AI795">
        <v>0</v>
      </c>
      <c r="AJ795">
        <v>1</v>
      </c>
      <c r="AK795">
        <v>0</v>
      </c>
      <c r="AL795">
        <v>0</v>
      </c>
      <c r="AM795" s="3">
        <f>SUM(tbl_Data[[#This Row],[Amt_Wines]:[Amt_GoldProds]])</f>
        <v>71</v>
      </c>
      <c r="AN795" s="3">
        <v>7</v>
      </c>
      <c r="AO795">
        <v>1</v>
      </c>
      <c r="AP795" t="str" cm="1">
        <f t="array" ref="AP795">_xlfn.IFS(tbl_Data[[#This Row],[marital_Divorced]]=1,"Divorced",tbl_Data[[#This Row],[marital_Married]]=1,"Married",tbl_Data[[#This Row],[marital_Single]]=1,"Single",tbl_Data[[#This Row],[marital_Together]]=1,"Together",tbl_Data[[#This Row],[marital_Widow]]=1,"Widowed")</f>
        <v>Married</v>
      </c>
      <c r="AQ795" s="3" t="str">
        <f>IF(tbl_Data[[#This Row],[Marital Status]]=tbl_Data[[#Headers],[Single]],tbl_Data[[#This Row],[Amt_Wines]],"")</f>
        <v/>
      </c>
      <c r="AR795" s="3" t="str">
        <f>IF(tbl_Data[[#This Row],[Marital Status]]=tbl_Data[[#Headers],[Together]],tbl_Data[[#This Row],[Amt_Wines]],"")</f>
        <v/>
      </c>
      <c r="AS795" s="3">
        <f>IF(tbl_Data[[#This Row],[Marital Status]]=tbl_Data[[#Headers],[Married]],tbl_Data[[#This Row],[Amt_Wines]],"")</f>
        <v>7</v>
      </c>
      <c r="AT795" s="3" t="str">
        <f>IF(tbl_Data[[#This Row],[Marital Status]]=tbl_Data[[#Headers],[Widow]],tbl_Data[[#This Row],[Amt_Wines]],"")</f>
        <v/>
      </c>
      <c r="AU795" s="3" t="str">
        <f>IF(tbl_Data[[#This Row],[Marital Status]]=tbl_Data[[#Headers],[Divorced]],tbl_Data[[#This Row],[Amt_Wines]],"")</f>
        <v/>
      </c>
    </row>
    <row r="796" spans="1:47" x14ac:dyDescent="0.45">
      <c r="A796" t="s">
        <v>1660</v>
      </c>
      <c r="B796" s="3">
        <v>19419</v>
      </c>
      <c r="C796">
        <v>1</v>
      </c>
      <c r="D796">
        <v>0</v>
      </c>
      <c r="E796">
        <f t="shared" si="12"/>
        <v>1</v>
      </c>
      <c r="F796">
        <v>76</v>
      </c>
      <c r="G796" s="3">
        <v>2</v>
      </c>
      <c r="H796" s="3">
        <v>14</v>
      </c>
      <c r="I796" s="3">
        <v>28</v>
      </c>
      <c r="J796" s="3">
        <v>16</v>
      </c>
      <c r="K796" s="3">
        <v>3</v>
      </c>
      <c r="L796" s="3">
        <v>7</v>
      </c>
      <c r="M796">
        <v>4</v>
      </c>
      <c r="N796">
        <v>4</v>
      </c>
      <c r="O796">
        <v>0</v>
      </c>
      <c r="P796">
        <v>3</v>
      </c>
      <c r="Q796">
        <v>9</v>
      </c>
      <c r="R796">
        <v>0</v>
      </c>
      <c r="S796">
        <v>0</v>
      </c>
      <c r="T796">
        <v>0</v>
      </c>
      <c r="U796">
        <v>0</v>
      </c>
      <c r="V796">
        <v>0</v>
      </c>
      <c r="W796">
        <v>0</v>
      </c>
      <c r="X796">
        <v>3</v>
      </c>
      <c r="Y796">
        <v>11</v>
      </c>
      <c r="Z796">
        <v>0</v>
      </c>
      <c r="AA796">
        <v>39</v>
      </c>
      <c r="AB796">
        <v>2755</v>
      </c>
      <c r="AC796">
        <v>0</v>
      </c>
      <c r="AD796">
        <v>1</v>
      </c>
      <c r="AE796">
        <v>0</v>
      </c>
      <c r="AF796">
        <v>0</v>
      </c>
      <c r="AG796">
        <v>0</v>
      </c>
      <c r="AH796">
        <v>0</v>
      </c>
      <c r="AI796">
        <v>0</v>
      </c>
      <c r="AJ796">
        <v>1</v>
      </c>
      <c r="AK796">
        <v>0</v>
      </c>
      <c r="AL796">
        <v>0</v>
      </c>
      <c r="AM796" s="3">
        <f>SUM(tbl_Data[[#This Row],[Amt_Wines]:[Amt_GoldProds]])</f>
        <v>70</v>
      </c>
      <c r="AN796" s="3">
        <v>56</v>
      </c>
      <c r="AO796">
        <v>0</v>
      </c>
      <c r="AP796" t="str" cm="1">
        <f t="array" ref="AP796">_xlfn.IFS(tbl_Data[[#This Row],[marital_Divorced]]=1,"Divorced",tbl_Data[[#This Row],[marital_Married]]=1,"Married",tbl_Data[[#This Row],[marital_Single]]=1,"Single",tbl_Data[[#This Row],[marital_Together]]=1,"Together",tbl_Data[[#This Row],[marital_Widow]]=1,"Widowed")</f>
        <v>Married</v>
      </c>
      <c r="AQ796" s="3" t="str">
        <f>IF(tbl_Data[[#This Row],[Marital Status]]=tbl_Data[[#Headers],[Single]],tbl_Data[[#This Row],[Amt_Wines]],"")</f>
        <v/>
      </c>
      <c r="AR796" s="3" t="str">
        <f>IF(tbl_Data[[#This Row],[Marital Status]]=tbl_Data[[#Headers],[Together]],tbl_Data[[#This Row],[Amt_Wines]],"")</f>
        <v/>
      </c>
      <c r="AS796" s="3">
        <f>IF(tbl_Data[[#This Row],[Marital Status]]=tbl_Data[[#Headers],[Married]],tbl_Data[[#This Row],[Amt_Wines]],"")</f>
        <v>2</v>
      </c>
      <c r="AT796" s="3" t="str">
        <f>IF(tbl_Data[[#This Row],[Marital Status]]=tbl_Data[[#Headers],[Widow]],tbl_Data[[#This Row],[Amt_Wines]],"")</f>
        <v/>
      </c>
      <c r="AU796" s="3" t="str">
        <f>IF(tbl_Data[[#This Row],[Marital Status]]=tbl_Data[[#Headers],[Divorced]],tbl_Data[[#This Row],[Amt_Wines]],"")</f>
        <v/>
      </c>
    </row>
    <row r="797" spans="1:47" x14ac:dyDescent="0.45">
      <c r="A797" t="s">
        <v>1662</v>
      </c>
      <c r="B797" s="3">
        <v>30631</v>
      </c>
      <c r="C797">
        <v>1</v>
      </c>
      <c r="D797">
        <v>0</v>
      </c>
      <c r="E797">
        <f t="shared" si="12"/>
        <v>1</v>
      </c>
      <c r="F797">
        <v>75</v>
      </c>
      <c r="G797" s="3">
        <v>15</v>
      </c>
      <c r="H797" s="3">
        <v>6</v>
      </c>
      <c r="I797" s="3">
        <v>20</v>
      </c>
      <c r="J797" s="3">
        <v>4</v>
      </c>
      <c r="K797" s="3">
        <v>5</v>
      </c>
      <c r="L797" s="3">
        <v>20</v>
      </c>
      <c r="M797">
        <v>1</v>
      </c>
      <c r="N797">
        <v>3</v>
      </c>
      <c r="O797">
        <v>1</v>
      </c>
      <c r="P797">
        <v>2</v>
      </c>
      <c r="Q797">
        <v>7</v>
      </c>
      <c r="R797">
        <v>0</v>
      </c>
      <c r="S797">
        <v>0</v>
      </c>
      <c r="T797">
        <v>0</v>
      </c>
      <c r="U797">
        <v>0</v>
      </c>
      <c r="V797">
        <v>0</v>
      </c>
      <c r="W797">
        <v>0</v>
      </c>
      <c r="X797">
        <v>3</v>
      </c>
      <c r="Y797">
        <v>11</v>
      </c>
      <c r="Z797">
        <v>0</v>
      </c>
      <c r="AA797">
        <v>46</v>
      </c>
      <c r="AB797">
        <v>2511</v>
      </c>
      <c r="AC797">
        <v>0</v>
      </c>
      <c r="AD797">
        <v>1</v>
      </c>
      <c r="AE797">
        <v>0</v>
      </c>
      <c r="AF797">
        <v>0</v>
      </c>
      <c r="AG797">
        <v>0</v>
      </c>
      <c r="AH797">
        <v>0</v>
      </c>
      <c r="AI797">
        <v>0</v>
      </c>
      <c r="AJ797">
        <v>1</v>
      </c>
      <c r="AK797">
        <v>0</v>
      </c>
      <c r="AL797">
        <v>0</v>
      </c>
      <c r="AM797" s="3">
        <f>SUM(tbl_Data[[#This Row],[Amt_Wines]:[Amt_GoldProds]])</f>
        <v>70</v>
      </c>
      <c r="AN797" s="3">
        <v>30</v>
      </c>
      <c r="AO797">
        <v>0</v>
      </c>
      <c r="AP797" t="str" cm="1">
        <f t="array" ref="AP797">_xlfn.IFS(tbl_Data[[#This Row],[marital_Divorced]]=1,"Divorced",tbl_Data[[#This Row],[marital_Married]]=1,"Married",tbl_Data[[#This Row],[marital_Single]]=1,"Single",tbl_Data[[#This Row],[marital_Together]]=1,"Together",tbl_Data[[#This Row],[marital_Widow]]=1,"Widowed")</f>
        <v>Married</v>
      </c>
      <c r="AQ797" s="3" t="str">
        <f>IF(tbl_Data[[#This Row],[Marital Status]]=tbl_Data[[#Headers],[Single]],tbl_Data[[#This Row],[Amt_Wines]],"")</f>
        <v/>
      </c>
      <c r="AR797" s="3" t="str">
        <f>IF(tbl_Data[[#This Row],[Marital Status]]=tbl_Data[[#Headers],[Together]],tbl_Data[[#This Row],[Amt_Wines]],"")</f>
        <v/>
      </c>
      <c r="AS797" s="3">
        <f>IF(tbl_Data[[#This Row],[Marital Status]]=tbl_Data[[#Headers],[Married]],tbl_Data[[#This Row],[Amt_Wines]],"")</f>
        <v>15</v>
      </c>
      <c r="AT797" s="3" t="str">
        <f>IF(tbl_Data[[#This Row],[Marital Status]]=tbl_Data[[#Headers],[Widow]],tbl_Data[[#This Row],[Amt_Wines]],"")</f>
        <v/>
      </c>
      <c r="AU797" s="3" t="str">
        <f>IF(tbl_Data[[#This Row],[Marital Status]]=tbl_Data[[#Headers],[Divorced]],tbl_Data[[#This Row],[Amt_Wines]],"")</f>
        <v/>
      </c>
    </row>
    <row r="798" spans="1:47" x14ac:dyDescent="0.45">
      <c r="A798" t="s">
        <v>1664</v>
      </c>
      <c r="B798" s="3">
        <v>38961</v>
      </c>
      <c r="C798">
        <v>1</v>
      </c>
      <c r="D798">
        <v>0</v>
      </c>
      <c r="E798">
        <f t="shared" si="12"/>
        <v>1</v>
      </c>
      <c r="F798">
        <v>60</v>
      </c>
      <c r="G798" s="3">
        <v>19</v>
      </c>
      <c r="H798" s="3">
        <v>7</v>
      </c>
      <c r="I798" s="3">
        <v>19</v>
      </c>
      <c r="J798" s="3">
        <v>0</v>
      </c>
      <c r="K798" s="3">
        <v>1</v>
      </c>
      <c r="L798" s="3">
        <v>24</v>
      </c>
      <c r="M798">
        <v>1</v>
      </c>
      <c r="N798">
        <v>2</v>
      </c>
      <c r="O798">
        <v>1</v>
      </c>
      <c r="P798">
        <v>2</v>
      </c>
      <c r="Q798">
        <v>7</v>
      </c>
      <c r="R798">
        <v>0</v>
      </c>
      <c r="S798">
        <v>0</v>
      </c>
      <c r="T798">
        <v>0</v>
      </c>
      <c r="U798">
        <v>0</v>
      </c>
      <c r="V798">
        <v>0</v>
      </c>
      <c r="W798">
        <v>0</v>
      </c>
      <c r="X798">
        <v>3</v>
      </c>
      <c r="Y798">
        <v>11</v>
      </c>
      <c r="Z798">
        <v>0</v>
      </c>
      <c r="AA798">
        <v>47</v>
      </c>
      <c r="AB798">
        <v>2340</v>
      </c>
      <c r="AC798">
        <v>0</v>
      </c>
      <c r="AD798">
        <v>1</v>
      </c>
      <c r="AE798">
        <v>0</v>
      </c>
      <c r="AF798">
        <v>0</v>
      </c>
      <c r="AG798">
        <v>0</v>
      </c>
      <c r="AH798">
        <v>0</v>
      </c>
      <c r="AI798">
        <v>0</v>
      </c>
      <c r="AJ798">
        <v>0</v>
      </c>
      <c r="AK798">
        <v>1</v>
      </c>
      <c r="AL798">
        <v>0</v>
      </c>
      <c r="AM798" s="3">
        <f>SUM(tbl_Data[[#This Row],[Amt_Wines]:[Amt_GoldProds]])</f>
        <v>70</v>
      </c>
      <c r="AN798" s="3">
        <v>22</v>
      </c>
      <c r="AO798">
        <v>0</v>
      </c>
      <c r="AP798" t="str" cm="1">
        <f t="array" ref="AP798">_xlfn.IFS(tbl_Data[[#This Row],[marital_Divorced]]=1,"Divorced",tbl_Data[[#This Row],[marital_Married]]=1,"Married",tbl_Data[[#This Row],[marital_Single]]=1,"Single",tbl_Data[[#This Row],[marital_Together]]=1,"Together",tbl_Data[[#This Row],[marital_Widow]]=1,"Widowed")</f>
        <v>Married</v>
      </c>
      <c r="AQ798" s="3" t="str">
        <f>IF(tbl_Data[[#This Row],[Marital Status]]=tbl_Data[[#Headers],[Single]],tbl_Data[[#This Row],[Amt_Wines]],"")</f>
        <v/>
      </c>
      <c r="AR798" s="3" t="str">
        <f>IF(tbl_Data[[#This Row],[Marital Status]]=tbl_Data[[#Headers],[Together]],tbl_Data[[#This Row],[Amt_Wines]],"")</f>
        <v/>
      </c>
      <c r="AS798" s="3">
        <f>IF(tbl_Data[[#This Row],[Marital Status]]=tbl_Data[[#Headers],[Married]],tbl_Data[[#This Row],[Amt_Wines]],"")</f>
        <v>19</v>
      </c>
      <c r="AT798" s="3" t="str">
        <f>IF(tbl_Data[[#This Row],[Marital Status]]=tbl_Data[[#Headers],[Widow]],tbl_Data[[#This Row],[Amt_Wines]],"")</f>
        <v/>
      </c>
      <c r="AU798" s="3" t="str">
        <f>IF(tbl_Data[[#This Row],[Marital Status]]=tbl_Data[[#Headers],[Divorced]],tbl_Data[[#This Row],[Amt_Wines]],"")</f>
        <v/>
      </c>
    </row>
    <row r="799" spans="1:47" x14ac:dyDescent="0.45">
      <c r="A799" t="s">
        <v>1668</v>
      </c>
      <c r="B799" s="3">
        <v>30093</v>
      </c>
      <c r="C799">
        <v>0</v>
      </c>
      <c r="D799">
        <v>0</v>
      </c>
      <c r="E799">
        <f t="shared" si="12"/>
        <v>0</v>
      </c>
      <c r="F799">
        <v>19</v>
      </c>
      <c r="G799" s="3">
        <v>2</v>
      </c>
      <c r="H799" s="3">
        <v>6</v>
      </c>
      <c r="I799" s="3">
        <v>28</v>
      </c>
      <c r="J799" s="3">
        <v>13</v>
      </c>
      <c r="K799" s="3">
        <v>4</v>
      </c>
      <c r="L799" s="3">
        <v>16</v>
      </c>
      <c r="M799">
        <v>1</v>
      </c>
      <c r="N799">
        <v>2</v>
      </c>
      <c r="O799">
        <v>0</v>
      </c>
      <c r="P799">
        <v>3</v>
      </c>
      <c r="Q799">
        <v>7</v>
      </c>
      <c r="R799">
        <v>0</v>
      </c>
      <c r="S799">
        <v>0</v>
      </c>
      <c r="T799">
        <v>0</v>
      </c>
      <c r="U799">
        <v>0</v>
      </c>
      <c r="V799">
        <v>0</v>
      </c>
      <c r="W799">
        <v>0</v>
      </c>
      <c r="X799">
        <v>3</v>
      </c>
      <c r="Y799">
        <v>11</v>
      </c>
      <c r="Z799">
        <v>0</v>
      </c>
      <c r="AA799">
        <v>30</v>
      </c>
      <c r="AB799">
        <v>2515</v>
      </c>
      <c r="AC799">
        <v>0</v>
      </c>
      <c r="AD799">
        <v>1</v>
      </c>
      <c r="AE799">
        <v>0</v>
      </c>
      <c r="AF799">
        <v>0</v>
      </c>
      <c r="AG799">
        <v>0</v>
      </c>
      <c r="AH799">
        <v>0</v>
      </c>
      <c r="AI799">
        <v>0</v>
      </c>
      <c r="AJ799">
        <v>1</v>
      </c>
      <c r="AK799">
        <v>0</v>
      </c>
      <c r="AL799">
        <v>0</v>
      </c>
      <c r="AM799" s="3">
        <f>SUM(tbl_Data[[#This Row],[Amt_Wines]:[Amt_GoldProds]])</f>
        <v>69</v>
      </c>
      <c r="AN799" s="3">
        <v>37</v>
      </c>
      <c r="AO799">
        <v>0</v>
      </c>
      <c r="AP799" t="str" cm="1">
        <f t="array" ref="AP799">_xlfn.IFS(tbl_Data[[#This Row],[marital_Divorced]]=1,"Divorced",tbl_Data[[#This Row],[marital_Married]]=1,"Married",tbl_Data[[#This Row],[marital_Single]]=1,"Single",tbl_Data[[#This Row],[marital_Together]]=1,"Together",tbl_Data[[#This Row],[marital_Widow]]=1,"Widowed")</f>
        <v>Married</v>
      </c>
      <c r="AQ799" s="3" t="str">
        <f>IF(tbl_Data[[#This Row],[Marital Status]]=tbl_Data[[#Headers],[Single]],tbl_Data[[#This Row],[Amt_Wines]],"")</f>
        <v/>
      </c>
      <c r="AR799" s="3" t="str">
        <f>IF(tbl_Data[[#This Row],[Marital Status]]=tbl_Data[[#Headers],[Together]],tbl_Data[[#This Row],[Amt_Wines]],"")</f>
        <v/>
      </c>
      <c r="AS799" s="3">
        <f>IF(tbl_Data[[#This Row],[Marital Status]]=tbl_Data[[#Headers],[Married]],tbl_Data[[#This Row],[Amt_Wines]],"")</f>
        <v>2</v>
      </c>
      <c r="AT799" s="3" t="str">
        <f>IF(tbl_Data[[#This Row],[Marital Status]]=tbl_Data[[#Headers],[Widow]],tbl_Data[[#This Row],[Amt_Wines]],"")</f>
        <v/>
      </c>
      <c r="AU799" s="3" t="str">
        <f>IF(tbl_Data[[#This Row],[Marital Status]]=tbl_Data[[#Headers],[Divorced]],tbl_Data[[#This Row],[Amt_Wines]],"")</f>
        <v/>
      </c>
    </row>
    <row r="800" spans="1:47" x14ac:dyDescent="0.45">
      <c r="A800" t="s">
        <v>1669</v>
      </c>
      <c r="B800" s="3">
        <v>22212</v>
      </c>
      <c r="C800">
        <v>1</v>
      </c>
      <c r="D800">
        <v>0</v>
      </c>
      <c r="E800">
        <f t="shared" si="12"/>
        <v>1</v>
      </c>
      <c r="F800">
        <v>49</v>
      </c>
      <c r="G800" s="3">
        <v>5</v>
      </c>
      <c r="H800" s="3">
        <v>9</v>
      </c>
      <c r="I800" s="3">
        <v>20</v>
      </c>
      <c r="J800" s="3">
        <v>6</v>
      </c>
      <c r="K800" s="3">
        <v>8</v>
      </c>
      <c r="L800" s="3">
        <v>21</v>
      </c>
      <c r="M800">
        <v>2</v>
      </c>
      <c r="N800">
        <v>2</v>
      </c>
      <c r="O800">
        <v>0</v>
      </c>
      <c r="P800">
        <v>4</v>
      </c>
      <c r="Q800">
        <v>6</v>
      </c>
      <c r="R800">
        <v>0</v>
      </c>
      <c r="S800">
        <v>0</v>
      </c>
      <c r="T800">
        <v>0</v>
      </c>
      <c r="U800">
        <v>0</v>
      </c>
      <c r="V800">
        <v>0</v>
      </c>
      <c r="W800">
        <v>0</v>
      </c>
      <c r="X800">
        <v>3</v>
      </c>
      <c r="Y800">
        <v>11</v>
      </c>
      <c r="Z800">
        <v>0</v>
      </c>
      <c r="AA800">
        <v>45</v>
      </c>
      <c r="AB800">
        <v>2361</v>
      </c>
      <c r="AC800">
        <v>0</v>
      </c>
      <c r="AD800">
        <v>1</v>
      </c>
      <c r="AE800">
        <v>0</v>
      </c>
      <c r="AF800">
        <v>0</v>
      </c>
      <c r="AG800">
        <v>0</v>
      </c>
      <c r="AH800">
        <v>1</v>
      </c>
      <c r="AI800">
        <v>0</v>
      </c>
      <c r="AJ800">
        <v>0</v>
      </c>
      <c r="AK800">
        <v>0</v>
      </c>
      <c r="AL800">
        <v>0</v>
      </c>
      <c r="AM800" s="3">
        <f>SUM(tbl_Data[[#This Row],[Amt_Wines]:[Amt_GoldProds]])</f>
        <v>69</v>
      </c>
      <c r="AN800" s="3">
        <v>27</v>
      </c>
      <c r="AO800">
        <v>0</v>
      </c>
      <c r="AP800" t="str" cm="1">
        <f t="array" ref="AP800">_xlfn.IFS(tbl_Data[[#This Row],[marital_Divorced]]=1,"Divorced",tbl_Data[[#This Row],[marital_Married]]=1,"Married",tbl_Data[[#This Row],[marital_Single]]=1,"Single",tbl_Data[[#This Row],[marital_Together]]=1,"Together",tbl_Data[[#This Row],[marital_Widow]]=1,"Widowed")</f>
        <v>Married</v>
      </c>
      <c r="AQ800" s="3" t="str">
        <f>IF(tbl_Data[[#This Row],[Marital Status]]=tbl_Data[[#Headers],[Single]],tbl_Data[[#This Row],[Amt_Wines]],"")</f>
        <v/>
      </c>
      <c r="AR800" s="3" t="str">
        <f>IF(tbl_Data[[#This Row],[Marital Status]]=tbl_Data[[#Headers],[Together]],tbl_Data[[#This Row],[Amt_Wines]],"")</f>
        <v/>
      </c>
      <c r="AS800" s="3">
        <f>IF(tbl_Data[[#This Row],[Marital Status]]=tbl_Data[[#Headers],[Married]],tbl_Data[[#This Row],[Amt_Wines]],"")</f>
        <v>5</v>
      </c>
      <c r="AT800" s="3" t="str">
        <f>IF(tbl_Data[[#This Row],[Marital Status]]=tbl_Data[[#Headers],[Widow]],tbl_Data[[#This Row],[Amt_Wines]],"")</f>
        <v/>
      </c>
      <c r="AU800" s="3" t="str">
        <f>IF(tbl_Data[[#This Row],[Marital Status]]=tbl_Data[[#Headers],[Divorced]],tbl_Data[[#This Row],[Amt_Wines]],"")</f>
        <v/>
      </c>
    </row>
    <row r="801" spans="1:47" x14ac:dyDescent="0.45">
      <c r="A801" t="s">
        <v>1671</v>
      </c>
      <c r="B801" s="3">
        <v>19514</v>
      </c>
      <c r="C801">
        <v>1</v>
      </c>
      <c r="D801">
        <v>1</v>
      </c>
      <c r="E801">
        <f t="shared" si="12"/>
        <v>2</v>
      </c>
      <c r="F801">
        <v>47</v>
      </c>
      <c r="G801" s="3">
        <v>14</v>
      </c>
      <c r="H801" s="3">
        <v>3</v>
      </c>
      <c r="I801" s="3">
        <v>21</v>
      </c>
      <c r="J801" s="3">
        <v>2</v>
      </c>
      <c r="K801" s="3">
        <v>1</v>
      </c>
      <c r="L801" s="3">
        <v>28</v>
      </c>
      <c r="M801">
        <v>4</v>
      </c>
      <c r="N801">
        <v>3</v>
      </c>
      <c r="O801">
        <v>1</v>
      </c>
      <c r="P801">
        <v>2</v>
      </c>
      <c r="Q801">
        <v>8</v>
      </c>
      <c r="R801">
        <v>1</v>
      </c>
      <c r="S801">
        <v>0</v>
      </c>
      <c r="T801">
        <v>0</v>
      </c>
      <c r="U801">
        <v>0</v>
      </c>
      <c r="V801">
        <v>0</v>
      </c>
      <c r="W801">
        <v>0</v>
      </c>
      <c r="X801">
        <v>3</v>
      </c>
      <c r="Y801">
        <v>11</v>
      </c>
      <c r="Z801">
        <v>1</v>
      </c>
      <c r="AA801">
        <v>52</v>
      </c>
      <c r="AB801">
        <v>2313</v>
      </c>
      <c r="AC801">
        <v>0</v>
      </c>
      <c r="AD801">
        <v>1</v>
      </c>
      <c r="AE801">
        <v>0</v>
      </c>
      <c r="AF801">
        <v>0</v>
      </c>
      <c r="AG801">
        <v>0</v>
      </c>
      <c r="AH801">
        <v>0</v>
      </c>
      <c r="AI801">
        <v>0</v>
      </c>
      <c r="AJ801">
        <v>1</v>
      </c>
      <c r="AK801">
        <v>0</v>
      </c>
      <c r="AL801">
        <v>0</v>
      </c>
      <c r="AM801" s="3">
        <f>SUM(tbl_Data[[#This Row],[Amt_Wines]:[Amt_GoldProds]])</f>
        <v>69</v>
      </c>
      <c r="AN801" s="3">
        <v>13</v>
      </c>
      <c r="AO801">
        <v>1</v>
      </c>
      <c r="AP801" t="str" cm="1">
        <f t="array" ref="AP801">_xlfn.IFS(tbl_Data[[#This Row],[marital_Divorced]]=1,"Divorced",tbl_Data[[#This Row],[marital_Married]]=1,"Married",tbl_Data[[#This Row],[marital_Single]]=1,"Single",tbl_Data[[#This Row],[marital_Together]]=1,"Together",tbl_Data[[#This Row],[marital_Widow]]=1,"Widowed")</f>
        <v>Married</v>
      </c>
      <c r="AQ801" s="3" t="str">
        <f>IF(tbl_Data[[#This Row],[Marital Status]]=tbl_Data[[#Headers],[Single]],tbl_Data[[#This Row],[Amt_Wines]],"")</f>
        <v/>
      </c>
      <c r="AR801" s="3" t="str">
        <f>IF(tbl_Data[[#This Row],[Marital Status]]=tbl_Data[[#Headers],[Together]],tbl_Data[[#This Row],[Amt_Wines]],"")</f>
        <v/>
      </c>
      <c r="AS801" s="3">
        <f>IF(tbl_Data[[#This Row],[Marital Status]]=tbl_Data[[#Headers],[Married]],tbl_Data[[#This Row],[Amt_Wines]],"")</f>
        <v>14</v>
      </c>
      <c r="AT801" s="3" t="str">
        <f>IF(tbl_Data[[#This Row],[Marital Status]]=tbl_Data[[#Headers],[Widow]],tbl_Data[[#This Row],[Amt_Wines]],"")</f>
        <v/>
      </c>
      <c r="AU801" s="3" t="str">
        <f>IF(tbl_Data[[#This Row],[Marital Status]]=tbl_Data[[#Headers],[Divorced]],tbl_Data[[#This Row],[Amt_Wines]],"")</f>
        <v/>
      </c>
    </row>
    <row r="802" spans="1:47" x14ac:dyDescent="0.45">
      <c r="A802" t="s">
        <v>1672</v>
      </c>
      <c r="B802" s="3">
        <v>19514</v>
      </c>
      <c r="C802">
        <v>1</v>
      </c>
      <c r="D802">
        <v>1</v>
      </c>
      <c r="E802">
        <f t="shared" si="12"/>
        <v>2</v>
      </c>
      <c r="F802">
        <v>47</v>
      </c>
      <c r="G802" s="3">
        <v>14</v>
      </c>
      <c r="H802" s="3">
        <v>3</v>
      </c>
      <c r="I802" s="3">
        <v>21</v>
      </c>
      <c r="J802" s="3">
        <v>2</v>
      </c>
      <c r="K802" s="3">
        <v>1</v>
      </c>
      <c r="L802" s="3">
        <v>28</v>
      </c>
      <c r="M802">
        <v>4</v>
      </c>
      <c r="N802">
        <v>3</v>
      </c>
      <c r="O802">
        <v>1</v>
      </c>
      <c r="P802">
        <v>2</v>
      </c>
      <c r="Q802">
        <v>8</v>
      </c>
      <c r="R802">
        <v>1</v>
      </c>
      <c r="S802">
        <v>0</v>
      </c>
      <c r="T802">
        <v>0</v>
      </c>
      <c r="U802">
        <v>0</v>
      </c>
      <c r="V802">
        <v>0</v>
      </c>
      <c r="W802">
        <v>0</v>
      </c>
      <c r="X802">
        <v>3</v>
      </c>
      <c r="Y802">
        <v>11</v>
      </c>
      <c r="Z802">
        <v>0</v>
      </c>
      <c r="AA802">
        <v>52</v>
      </c>
      <c r="AB802">
        <v>2313</v>
      </c>
      <c r="AC802">
        <v>0</v>
      </c>
      <c r="AD802">
        <v>1</v>
      </c>
      <c r="AE802">
        <v>0</v>
      </c>
      <c r="AF802">
        <v>0</v>
      </c>
      <c r="AG802">
        <v>0</v>
      </c>
      <c r="AH802">
        <v>0</v>
      </c>
      <c r="AI802">
        <v>0</v>
      </c>
      <c r="AJ802">
        <v>1</v>
      </c>
      <c r="AK802">
        <v>0</v>
      </c>
      <c r="AL802">
        <v>0</v>
      </c>
      <c r="AM802" s="3">
        <f>SUM(tbl_Data[[#This Row],[Amt_Wines]:[Amt_GoldProds]])</f>
        <v>69</v>
      </c>
      <c r="AN802" s="3">
        <v>13</v>
      </c>
      <c r="AO802">
        <v>1</v>
      </c>
      <c r="AP802" t="str" cm="1">
        <f t="array" ref="AP802">_xlfn.IFS(tbl_Data[[#This Row],[marital_Divorced]]=1,"Divorced",tbl_Data[[#This Row],[marital_Married]]=1,"Married",tbl_Data[[#This Row],[marital_Single]]=1,"Single",tbl_Data[[#This Row],[marital_Together]]=1,"Together",tbl_Data[[#This Row],[marital_Widow]]=1,"Widowed")</f>
        <v>Married</v>
      </c>
      <c r="AQ802" s="3" t="str">
        <f>IF(tbl_Data[[#This Row],[Marital Status]]=tbl_Data[[#Headers],[Single]],tbl_Data[[#This Row],[Amt_Wines]],"")</f>
        <v/>
      </c>
      <c r="AR802" s="3" t="str">
        <f>IF(tbl_Data[[#This Row],[Marital Status]]=tbl_Data[[#Headers],[Together]],tbl_Data[[#This Row],[Amt_Wines]],"")</f>
        <v/>
      </c>
      <c r="AS802" s="3">
        <f>IF(tbl_Data[[#This Row],[Marital Status]]=tbl_Data[[#Headers],[Married]],tbl_Data[[#This Row],[Amt_Wines]],"")</f>
        <v>14</v>
      </c>
      <c r="AT802" s="3" t="str">
        <f>IF(tbl_Data[[#This Row],[Marital Status]]=tbl_Data[[#Headers],[Widow]],tbl_Data[[#This Row],[Amt_Wines]],"")</f>
        <v/>
      </c>
      <c r="AU802" s="3" t="str">
        <f>IF(tbl_Data[[#This Row],[Marital Status]]=tbl_Data[[#Headers],[Divorced]],tbl_Data[[#This Row],[Amt_Wines]],"")</f>
        <v/>
      </c>
    </row>
    <row r="803" spans="1:47" x14ac:dyDescent="0.45">
      <c r="A803" t="s">
        <v>1675</v>
      </c>
      <c r="B803" s="3">
        <v>45759</v>
      </c>
      <c r="C803">
        <v>1</v>
      </c>
      <c r="D803">
        <v>1</v>
      </c>
      <c r="E803">
        <f t="shared" si="12"/>
        <v>2</v>
      </c>
      <c r="F803">
        <v>13</v>
      </c>
      <c r="G803" s="3">
        <v>42</v>
      </c>
      <c r="H803" s="3">
        <v>1</v>
      </c>
      <c r="I803" s="3">
        <v>18</v>
      </c>
      <c r="J803" s="3">
        <v>3</v>
      </c>
      <c r="K803" s="3">
        <v>0</v>
      </c>
      <c r="L803" s="3">
        <v>4</v>
      </c>
      <c r="M803">
        <v>2</v>
      </c>
      <c r="N803">
        <v>2</v>
      </c>
      <c r="O803">
        <v>0</v>
      </c>
      <c r="P803">
        <v>3</v>
      </c>
      <c r="Q803">
        <v>7</v>
      </c>
      <c r="R803">
        <v>0</v>
      </c>
      <c r="S803">
        <v>0</v>
      </c>
      <c r="T803">
        <v>0</v>
      </c>
      <c r="U803">
        <v>0</v>
      </c>
      <c r="V803">
        <v>0</v>
      </c>
      <c r="W803">
        <v>0</v>
      </c>
      <c r="X803">
        <v>3</v>
      </c>
      <c r="Y803">
        <v>11</v>
      </c>
      <c r="Z803">
        <v>0</v>
      </c>
      <c r="AA803">
        <v>56</v>
      </c>
      <c r="AB803">
        <v>2650</v>
      </c>
      <c r="AC803">
        <v>0</v>
      </c>
      <c r="AD803">
        <v>1</v>
      </c>
      <c r="AE803">
        <v>0</v>
      </c>
      <c r="AF803">
        <v>0</v>
      </c>
      <c r="AG803">
        <v>0</v>
      </c>
      <c r="AH803">
        <v>0</v>
      </c>
      <c r="AI803">
        <v>0</v>
      </c>
      <c r="AJ803">
        <v>0</v>
      </c>
      <c r="AK803">
        <v>0</v>
      </c>
      <c r="AL803">
        <v>1</v>
      </c>
      <c r="AM803" s="3">
        <f>SUM(tbl_Data[[#This Row],[Amt_Wines]:[Amt_GoldProds]])</f>
        <v>68</v>
      </c>
      <c r="AN803" s="3">
        <v>60</v>
      </c>
      <c r="AO803">
        <v>0</v>
      </c>
      <c r="AP803" t="str" cm="1">
        <f t="array" ref="AP803">_xlfn.IFS(tbl_Data[[#This Row],[marital_Divorced]]=1,"Divorced",tbl_Data[[#This Row],[marital_Married]]=1,"Married",tbl_Data[[#This Row],[marital_Single]]=1,"Single",tbl_Data[[#This Row],[marital_Together]]=1,"Together",tbl_Data[[#This Row],[marital_Widow]]=1,"Widowed")</f>
        <v>Married</v>
      </c>
      <c r="AQ803" s="3" t="str">
        <f>IF(tbl_Data[[#This Row],[Marital Status]]=tbl_Data[[#Headers],[Single]],tbl_Data[[#This Row],[Amt_Wines]],"")</f>
        <v/>
      </c>
      <c r="AR803" s="3" t="str">
        <f>IF(tbl_Data[[#This Row],[Marital Status]]=tbl_Data[[#Headers],[Together]],tbl_Data[[#This Row],[Amt_Wines]],"")</f>
        <v/>
      </c>
      <c r="AS803" s="3">
        <f>IF(tbl_Data[[#This Row],[Marital Status]]=tbl_Data[[#Headers],[Married]],tbl_Data[[#This Row],[Amt_Wines]],"")</f>
        <v>42</v>
      </c>
      <c r="AT803" s="3" t="str">
        <f>IF(tbl_Data[[#This Row],[Marital Status]]=tbl_Data[[#Headers],[Widow]],tbl_Data[[#This Row],[Amt_Wines]],"")</f>
        <v/>
      </c>
      <c r="AU803" s="3" t="str">
        <f>IF(tbl_Data[[#This Row],[Marital Status]]=tbl_Data[[#Headers],[Divorced]],tbl_Data[[#This Row],[Amt_Wines]],"")</f>
        <v/>
      </c>
    </row>
    <row r="804" spans="1:47" x14ac:dyDescent="0.45">
      <c r="A804" t="s">
        <v>1678</v>
      </c>
      <c r="B804" s="3">
        <v>17148</v>
      </c>
      <c r="C804">
        <v>1</v>
      </c>
      <c r="D804">
        <v>0</v>
      </c>
      <c r="E804">
        <f t="shared" si="12"/>
        <v>1</v>
      </c>
      <c r="F804">
        <v>80</v>
      </c>
      <c r="G804" s="3">
        <v>9</v>
      </c>
      <c r="H804" s="3">
        <v>9</v>
      </c>
      <c r="I804" s="3">
        <v>11</v>
      </c>
      <c r="J804" s="3">
        <v>13</v>
      </c>
      <c r="K804" s="3">
        <v>10</v>
      </c>
      <c r="L804" s="3">
        <v>16</v>
      </c>
      <c r="M804">
        <v>4</v>
      </c>
      <c r="N804">
        <v>3</v>
      </c>
      <c r="O804">
        <v>1</v>
      </c>
      <c r="P804">
        <v>3</v>
      </c>
      <c r="Q804">
        <v>8</v>
      </c>
      <c r="R804">
        <v>0</v>
      </c>
      <c r="S804">
        <v>0</v>
      </c>
      <c r="T804">
        <v>0</v>
      </c>
      <c r="U804">
        <v>0</v>
      </c>
      <c r="V804">
        <v>0</v>
      </c>
      <c r="W804">
        <v>0</v>
      </c>
      <c r="X804">
        <v>3</v>
      </c>
      <c r="Y804">
        <v>11</v>
      </c>
      <c r="Z804">
        <v>0</v>
      </c>
      <c r="AA804">
        <v>44</v>
      </c>
      <c r="AB804">
        <v>2311</v>
      </c>
      <c r="AC804">
        <v>0</v>
      </c>
      <c r="AD804">
        <v>1</v>
      </c>
      <c r="AE804">
        <v>0</v>
      </c>
      <c r="AF804">
        <v>0</v>
      </c>
      <c r="AG804">
        <v>0</v>
      </c>
      <c r="AH804">
        <v>0</v>
      </c>
      <c r="AI804">
        <v>0</v>
      </c>
      <c r="AJ804">
        <v>1</v>
      </c>
      <c r="AK804">
        <v>0</v>
      </c>
      <c r="AL804">
        <v>0</v>
      </c>
      <c r="AM804" s="3">
        <f>SUM(tbl_Data[[#This Row],[Amt_Wines]:[Amt_GoldProds]])</f>
        <v>68</v>
      </c>
      <c r="AN804" s="3">
        <v>36</v>
      </c>
      <c r="AO804">
        <v>0</v>
      </c>
      <c r="AP804" t="str" cm="1">
        <f t="array" ref="AP804">_xlfn.IFS(tbl_Data[[#This Row],[marital_Divorced]]=1,"Divorced",tbl_Data[[#This Row],[marital_Married]]=1,"Married",tbl_Data[[#This Row],[marital_Single]]=1,"Single",tbl_Data[[#This Row],[marital_Together]]=1,"Together",tbl_Data[[#This Row],[marital_Widow]]=1,"Widowed")</f>
        <v>Married</v>
      </c>
      <c r="AQ804" s="3" t="str">
        <f>IF(tbl_Data[[#This Row],[Marital Status]]=tbl_Data[[#Headers],[Single]],tbl_Data[[#This Row],[Amt_Wines]],"")</f>
        <v/>
      </c>
      <c r="AR804" s="3" t="str">
        <f>IF(tbl_Data[[#This Row],[Marital Status]]=tbl_Data[[#Headers],[Together]],tbl_Data[[#This Row],[Amt_Wines]],"")</f>
        <v/>
      </c>
      <c r="AS804" s="3">
        <f>IF(tbl_Data[[#This Row],[Marital Status]]=tbl_Data[[#Headers],[Married]],tbl_Data[[#This Row],[Amt_Wines]],"")</f>
        <v>9</v>
      </c>
      <c r="AT804" s="3" t="str">
        <f>IF(tbl_Data[[#This Row],[Marital Status]]=tbl_Data[[#Headers],[Widow]],tbl_Data[[#This Row],[Amt_Wines]],"")</f>
        <v/>
      </c>
      <c r="AU804" s="3" t="str">
        <f>IF(tbl_Data[[#This Row],[Marital Status]]=tbl_Data[[#Headers],[Divorced]],tbl_Data[[#This Row],[Amt_Wines]],"")</f>
        <v/>
      </c>
    </row>
    <row r="805" spans="1:47" x14ac:dyDescent="0.45">
      <c r="A805" t="s">
        <v>1679</v>
      </c>
      <c r="B805" s="3">
        <v>23957</v>
      </c>
      <c r="C805">
        <v>1</v>
      </c>
      <c r="D805">
        <v>0</v>
      </c>
      <c r="E805">
        <f t="shared" si="12"/>
        <v>1</v>
      </c>
      <c r="F805">
        <v>47</v>
      </c>
      <c r="G805" s="3">
        <v>2</v>
      </c>
      <c r="H805" s="3">
        <v>1</v>
      </c>
      <c r="I805" s="3">
        <v>18</v>
      </c>
      <c r="J805" s="3">
        <v>20</v>
      </c>
      <c r="K805" s="3">
        <v>11</v>
      </c>
      <c r="L805" s="3">
        <v>16</v>
      </c>
      <c r="M805">
        <v>1</v>
      </c>
      <c r="N805">
        <v>2</v>
      </c>
      <c r="O805">
        <v>0</v>
      </c>
      <c r="P805">
        <v>3</v>
      </c>
      <c r="Q805">
        <v>6</v>
      </c>
      <c r="R805">
        <v>0</v>
      </c>
      <c r="S805">
        <v>0</v>
      </c>
      <c r="T805">
        <v>0</v>
      </c>
      <c r="U805">
        <v>0</v>
      </c>
      <c r="V805">
        <v>0</v>
      </c>
      <c r="W805">
        <v>0</v>
      </c>
      <c r="X805">
        <v>3</v>
      </c>
      <c r="Y805">
        <v>11</v>
      </c>
      <c r="Z805">
        <v>1</v>
      </c>
      <c r="AA805">
        <v>45</v>
      </c>
      <c r="AB805">
        <v>2768</v>
      </c>
      <c r="AC805">
        <v>0</v>
      </c>
      <c r="AD805">
        <v>1</v>
      </c>
      <c r="AE805">
        <v>0</v>
      </c>
      <c r="AF805">
        <v>0</v>
      </c>
      <c r="AG805">
        <v>0</v>
      </c>
      <c r="AH805">
        <v>0</v>
      </c>
      <c r="AI805">
        <v>0</v>
      </c>
      <c r="AJ805">
        <v>1</v>
      </c>
      <c r="AK805">
        <v>0</v>
      </c>
      <c r="AL805">
        <v>0</v>
      </c>
      <c r="AM805" s="3">
        <f>SUM(tbl_Data[[#This Row],[Amt_Wines]:[Amt_GoldProds]])</f>
        <v>68</v>
      </c>
      <c r="AN805" s="3">
        <v>36</v>
      </c>
      <c r="AO805">
        <v>0</v>
      </c>
      <c r="AP805" t="str" cm="1">
        <f t="array" ref="AP805">_xlfn.IFS(tbl_Data[[#This Row],[marital_Divorced]]=1,"Divorced",tbl_Data[[#This Row],[marital_Married]]=1,"Married",tbl_Data[[#This Row],[marital_Single]]=1,"Single",tbl_Data[[#This Row],[marital_Together]]=1,"Together",tbl_Data[[#This Row],[marital_Widow]]=1,"Widowed")</f>
        <v>Married</v>
      </c>
      <c r="AQ805" s="3" t="str">
        <f>IF(tbl_Data[[#This Row],[Marital Status]]=tbl_Data[[#Headers],[Single]],tbl_Data[[#This Row],[Amt_Wines]],"")</f>
        <v/>
      </c>
      <c r="AR805" s="3" t="str">
        <f>IF(tbl_Data[[#This Row],[Marital Status]]=tbl_Data[[#Headers],[Together]],tbl_Data[[#This Row],[Amt_Wines]],"")</f>
        <v/>
      </c>
      <c r="AS805" s="3">
        <f>IF(tbl_Data[[#This Row],[Marital Status]]=tbl_Data[[#Headers],[Married]],tbl_Data[[#This Row],[Amt_Wines]],"")</f>
        <v>2</v>
      </c>
      <c r="AT805" s="3" t="str">
        <f>IF(tbl_Data[[#This Row],[Marital Status]]=tbl_Data[[#Headers],[Widow]],tbl_Data[[#This Row],[Amt_Wines]],"")</f>
        <v/>
      </c>
      <c r="AU805" s="3" t="str">
        <f>IF(tbl_Data[[#This Row],[Marital Status]]=tbl_Data[[#Headers],[Divorced]],tbl_Data[[#This Row],[Amt_Wines]],"")</f>
        <v/>
      </c>
    </row>
    <row r="806" spans="1:47" x14ac:dyDescent="0.45">
      <c r="A806" t="s">
        <v>1681</v>
      </c>
      <c r="B806" s="3">
        <v>35797</v>
      </c>
      <c r="C806">
        <v>0</v>
      </c>
      <c r="D806">
        <v>1</v>
      </c>
      <c r="E806">
        <f t="shared" si="12"/>
        <v>1</v>
      </c>
      <c r="F806">
        <v>16</v>
      </c>
      <c r="G806" s="3">
        <v>27</v>
      </c>
      <c r="H806" s="3">
        <v>1</v>
      </c>
      <c r="I806" s="3">
        <v>14</v>
      </c>
      <c r="J806" s="3">
        <v>4</v>
      </c>
      <c r="K806" s="3">
        <v>1</v>
      </c>
      <c r="L806" s="3">
        <v>21</v>
      </c>
      <c r="M806">
        <v>2</v>
      </c>
      <c r="N806">
        <v>2</v>
      </c>
      <c r="O806">
        <v>0</v>
      </c>
      <c r="P806">
        <v>3</v>
      </c>
      <c r="Q806">
        <v>8</v>
      </c>
      <c r="R806">
        <v>0</v>
      </c>
      <c r="S806">
        <v>0</v>
      </c>
      <c r="T806">
        <v>0</v>
      </c>
      <c r="U806">
        <v>0</v>
      </c>
      <c r="V806">
        <v>0</v>
      </c>
      <c r="W806">
        <v>0</v>
      </c>
      <c r="X806">
        <v>3</v>
      </c>
      <c r="Y806">
        <v>11</v>
      </c>
      <c r="Z806">
        <v>0</v>
      </c>
      <c r="AA806">
        <v>45</v>
      </c>
      <c r="AB806">
        <v>2780</v>
      </c>
      <c r="AC806">
        <v>0</v>
      </c>
      <c r="AD806">
        <v>1</v>
      </c>
      <c r="AE806">
        <v>0</v>
      </c>
      <c r="AF806">
        <v>0</v>
      </c>
      <c r="AG806">
        <v>0</v>
      </c>
      <c r="AH806">
        <v>0</v>
      </c>
      <c r="AI806">
        <v>0</v>
      </c>
      <c r="AJ806">
        <v>1</v>
      </c>
      <c r="AK806">
        <v>0</v>
      </c>
      <c r="AL806">
        <v>0</v>
      </c>
      <c r="AM806" s="3">
        <f>SUM(tbl_Data[[#This Row],[Amt_Wines]:[Amt_GoldProds]])</f>
        <v>68</v>
      </c>
      <c r="AN806" s="3">
        <v>26</v>
      </c>
      <c r="AO806">
        <v>0</v>
      </c>
      <c r="AP806" t="str" cm="1">
        <f t="array" ref="AP806">_xlfn.IFS(tbl_Data[[#This Row],[marital_Divorced]]=1,"Divorced",tbl_Data[[#This Row],[marital_Married]]=1,"Married",tbl_Data[[#This Row],[marital_Single]]=1,"Single",tbl_Data[[#This Row],[marital_Together]]=1,"Together",tbl_Data[[#This Row],[marital_Widow]]=1,"Widowed")</f>
        <v>Married</v>
      </c>
      <c r="AQ806" s="3" t="str">
        <f>IF(tbl_Data[[#This Row],[Marital Status]]=tbl_Data[[#Headers],[Single]],tbl_Data[[#This Row],[Amt_Wines]],"")</f>
        <v/>
      </c>
      <c r="AR806" s="3" t="str">
        <f>IF(tbl_Data[[#This Row],[Marital Status]]=tbl_Data[[#Headers],[Together]],tbl_Data[[#This Row],[Amt_Wines]],"")</f>
        <v/>
      </c>
      <c r="AS806" s="3">
        <f>IF(tbl_Data[[#This Row],[Marital Status]]=tbl_Data[[#Headers],[Married]],tbl_Data[[#This Row],[Amt_Wines]],"")</f>
        <v>27</v>
      </c>
      <c r="AT806" s="3" t="str">
        <f>IF(tbl_Data[[#This Row],[Marital Status]]=tbl_Data[[#Headers],[Widow]],tbl_Data[[#This Row],[Amt_Wines]],"")</f>
        <v/>
      </c>
      <c r="AU806" s="3" t="str">
        <f>IF(tbl_Data[[#This Row],[Marital Status]]=tbl_Data[[#Headers],[Divorced]],tbl_Data[[#This Row],[Amt_Wines]],"")</f>
        <v/>
      </c>
    </row>
    <row r="807" spans="1:47" x14ac:dyDescent="0.45">
      <c r="A807" t="s">
        <v>1682</v>
      </c>
      <c r="B807" s="3">
        <v>21355</v>
      </c>
      <c r="C807">
        <v>1</v>
      </c>
      <c r="D807">
        <v>0</v>
      </c>
      <c r="E807">
        <f t="shared" si="12"/>
        <v>1</v>
      </c>
      <c r="F807">
        <v>5</v>
      </c>
      <c r="G807" s="3">
        <v>5</v>
      </c>
      <c r="H807" s="3">
        <v>13</v>
      </c>
      <c r="I807" s="3">
        <v>14</v>
      </c>
      <c r="J807" s="3">
        <v>0</v>
      </c>
      <c r="K807" s="3">
        <v>5</v>
      </c>
      <c r="L807" s="3">
        <v>31</v>
      </c>
      <c r="M807">
        <v>2</v>
      </c>
      <c r="N807">
        <v>2</v>
      </c>
      <c r="O807">
        <v>1</v>
      </c>
      <c r="P807">
        <v>2</v>
      </c>
      <c r="Q807">
        <v>6</v>
      </c>
      <c r="R807">
        <v>1</v>
      </c>
      <c r="S807">
        <v>0</v>
      </c>
      <c r="T807">
        <v>0</v>
      </c>
      <c r="U807">
        <v>0</v>
      </c>
      <c r="V807">
        <v>0</v>
      </c>
      <c r="W807">
        <v>0</v>
      </c>
      <c r="X807">
        <v>3</v>
      </c>
      <c r="Y807">
        <v>11</v>
      </c>
      <c r="Z807">
        <v>1</v>
      </c>
      <c r="AA807">
        <v>35</v>
      </c>
      <c r="AB807">
        <v>2472</v>
      </c>
      <c r="AC807">
        <v>0</v>
      </c>
      <c r="AD807">
        <v>1</v>
      </c>
      <c r="AE807">
        <v>0</v>
      </c>
      <c r="AF807">
        <v>0</v>
      </c>
      <c r="AG807">
        <v>0</v>
      </c>
      <c r="AH807">
        <v>0</v>
      </c>
      <c r="AI807">
        <v>0</v>
      </c>
      <c r="AJ807">
        <v>1</v>
      </c>
      <c r="AK807">
        <v>0</v>
      </c>
      <c r="AL807">
        <v>0</v>
      </c>
      <c r="AM807" s="3">
        <f>SUM(tbl_Data[[#This Row],[Amt_Wines]:[Amt_GoldProds]])</f>
        <v>68</v>
      </c>
      <c r="AN807" s="3">
        <v>6</v>
      </c>
      <c r="AO807">
        <v>1</v>
      </c>
      <c r="AP807" t="str" cm="1">
        <f t="array" ref="AP807">_xlfn.IFS(tbl_Data[[#This Row],[marital_Divorced]]=1,"Divorced",tbl_Data[[#This Row],[marital_Married]]=1,"Married",tbl_Data[[#This Row],[marital_Single]]=1,"Single",tbl_Data[[#This Row],[marital_Together]]=1,"Together",tbl_Data[[#This Row],[marital_Widow]]=1,"Widowed")</f>
        <v>Married</v>
      </c>
      <c r="AQ807" s="3" t="str">
        <f>IF(tbl_Data[[#This Row],[Marital Status]]=tbl_Data[[#Headers],[Single]],tbl_Data[[#This Row],[Amt_Wines]],"")</f>
        <v/>
      </c>
      <c r="AR807" s="3" t="str">
        <f>IF(tbl_Data[[#This Row],[Marital Status]]=tbl_Data[[#Headers],[Together]],tbl_Data[[#This Row],[Amt_Wines]],"")</f>
        <v/>
      </c>
      <c r="AS807" s="3">
        <f>IF(tbl_Data[[#This Row],[Marital Status]]=tbl_Data[[#Headers],[Married]],tbl_Data[[#This Row],[Amt_Wines]],"")</f>
        <v>5</v>
      </c>
      <c r="AT807" s="3" t="str">
        <f>IF(tbl_Data[[#This Row],[Marital Status]]=tbl_Data[[#Headers],[Widow]],tbl_Data[[#This Row],[Amt_Wines]],"")</f>
        <v/>
      </c>
      <c r="AU807" s="3" t="str">
        <f>IF(tbl_Data[[#This Row],[Marital Status]]=tbl_Data[[#Headers],[Divorced]],tbl_Data[[#This Row],[Amt_Wines]],"")</f>
        <v/>
      </c>
    </row>
    <row r="808" spans="1:47" x14ac:dyDescent="0.45">
      <c r="A808" t="s">
        <v>1688</v>
      </c>
      <c r="B808" s="3">
        <v>18222</v>
      </c>
      <c r="C808">
        <v>0</v>
      </c>
      <c r="D808">
        <v>0</v>
      </c>
      <c r="E808">
        <f t="shared" si="12"/>
        <v>0</v>
      </c>
      <c r="F808">
        <v>70</v>
      </c>
      <c r="G808" s="3">
        <v>12</v>
      </c>
      <c r="H808" s="3">
        <v>4</v>
      </c>
      <c r="I808" s="3">
        <v>19</v>
      </c>
      <c r="J808" s="3">
        <v>12</v>
      </c>
      <c r="K808" s="3">
        <v>6</v>
      </c>
      <c r="L808" s="3">
        <v>14</v>
      </c>
      <c r="M808">
        <v>1</v>
      </c>
      <c r="N808">
        <v>2</v>
      </c>
      <c r="O808">
        <v>0</v>
      </c>
      <c r="P808">
        <v>3</v>
      </c>
      <c r="Q808">
        <v>8</v>
      </c>
      <c r="R808">
        <v>0</v>
      </c>
      <c r="S808">
        <v>0</v>
      </c>
      <c r="T808">
        <v>0</v>
      </c>
      <c r="U808">
        <v>0</v>
      </c>
      <c r="V808">
        <v>0</v>
      </c>
      <c r="W808">
        <v>0</v>
      </c>
      <c r="X808">
        <v>3</v>
      </c>
      <c r="Y808">
        <v>11</v>
      </c>
      <c r="Z808">
        <v>0</v>
      </c>
      <c r="AA808">
        <v>30</v>
      </c>
      <c r="AB808">
        <v>2704</v>
      </c>
      <c r="AC808">
        <v>0</v>
      </c>
      <c r="AD808">
        <v>1</v>
      </c>
      <c r="AE808">
        <v>0</v>
      </c>
      <c r="AF808">
        <v>0</v>
      </c>
      <c r="AG808">
        <v>0</v>
      </c>
      <c r="AH808">
        <v>0</v>
      </c>
      <c r="AI808">
        <v>0</v>
      </c>
      <c r="AJ808">
        <v>1</v>
      </c>
      <c r="AK808">
        <v>0</v>
      </c>
      <c r="AL808">
        <v>0</v>
      </c>
      <c r="AM808" s="3">
        <f>SUM(tbl_Data[[#This Row],[Amt_Wines]:[Amt_GoldProds]])</f>
        <v>67</v>
      </c>
      <c r="AN808" s="3">
        <v>39</v>
      </c>
      <c r="AO808">
        <v>0</v>
      </c>
      <c r="AP808" t="str" cm="1">
        <f t="array" ref="AP808">_xlfn.IFS(tbl_Data[[#This Row],[marital_Divorced]]=1,"Divorced",tbl_Data[[#This Row],[marital_Married]]=1,"Married",tbl_Data[[#This Row],[marital_Single]]=1,"Single",tbl_Data[[#This Row],[marital_Together]]=1,"Together",tbl_Data[[#This Row],[marital_Widow]]=1,"Widowed")</f>
        <v>Married</v>
      </c>
      <c r="AQ808" s="3" t="str">
        <f>IF(tbl_Data[[#This Row],[Marital Status]]=tbl_Data[[#Headers],[Single]],tbl_Data[[#This Row],[Amt_Wines]],"")</f>
        <v/>
      </c>
      <c r="AR808" s="3" t="str">
        <f>IF(tbl_Data[[#This Row],[Marital Status]]=tbl_Data[[#Headers],[Together]],tbl_Data[[#This Row],[Amt_Wines]],"")</f>
        <v/>
      </c>
      <c r="AS808" s="3">
        <f>IF(tbl_Data[[#This Row],[Marital Status]]=tbl_Data[[#Headers],[Married]],tbl_Data[[#This Row],[Amt_Wines]],"")</f>
        <v>12</v>
      </c>
      <c r="AT808" s="3" t="str">
        <f>IF(tbl_Data[[#This Row],[Marital Status]]=tbl_Data[[#Headers],[Widow]],tbl_Data[[#This Row],[Amt_Wines]],"")</f>
        <v/>
      </c>
      <c r="AU808" s="3" t="str">
        <f>IF(tbl_Data[[#This Row],[Marital Status]]=tbl_Data[[#Headers],[Divorced]],tbl_Data[[#This Row],[Amt_Wines]],"")</f>
        <v/>
      </c>
    </row>
    <row r="809" spans="1:47" x14ac:dyDescent="0.45">
      <c r="A809" t="s">
        <v>1691</v>
      </c>
      <c r="B809" s="3">
        <v>32146</v>
      </c>
      <c r="C809">
        <v>1</v>
      </c>
      <c r="D809">
        <v>0</v>
      </c>
      <c r="E809">
        <f t="shared" si="12"/>
        <v>1</v>
      </c>
      <c r="F809">
        <v>16</v>
      </c>
      <c r="G809" s="3">
        <v>26</v>
      </c>
      <c r="H809" s="3">
        <v>3</v>
      </c>
      <c r="I809" s="3">
        <v>23</v>
      </c>
      <c r="J809" s="3">
        <v>4</v>
      </c>
      <c r="K809" s="3">
        <v>7</v>
      </c>
      <c r="L809" s="3">
        <v>3</v>
      </c>
      <c r="M809">
        <v>2</v>
      </c>
      <c r="N809">
        <v>2</v>
      </c>
      <c r="O809">
        <v>0</v>
      </c>
      <c r="P809">
        <v>4</v>
      </c>
      <c r="Q809">
        <v>6</v>
      </c>
      <c r="R809">
        <v>0</v>
      </c>
      <c r="S809">
        <v>0</v>
      </c>
      <c r="T809">
        <v>0</v>
      </c>
      <c r="U809">
        <v>0</v>
      </c>
      <c r="V809">
        <v>0</v>
      </c>
      <c r="W809">
        <v>0</v>
      </c>
      <c r="X809">
        <v>3</v>
      </c>
      <c r="Y809">
        <v>11</v>
      </c>
      <c r="Z809">
        <v>0</v>
      </c>
      <c r="AA809">
        <v>37</v>
      </c>
      <c r="AB809">
        <v>2207</v>
      </c>
      <c r="AC809">
        <v>0</v>
      </c>
      <c r="AD809">
        <v>1</v>
      </c>
      <c r="AE809">
        <v>0</v>
      </c>
      <c r="AF809">
        <v>0</v>
      </c>
      <c r="AG809">
        <v>0</v>
      </c>
      <c r="AH809">
        <v>1</v>
      </c>
      <c r="AI809">
        <v>0</v>
      </c>
      <c r="AJ809">
        <v>0</v>
      </c>
      <c r="AK809">
        <v>0</v>
      </c>
      <c r="AL809">
        <v>0</v>
      </c>
      <c r="AM809" s="3">
        <f>SUM(tbl_Data[[#This Row],[Amt_Wines]:[Amt_GoldProds]])</f>
        <v>66</v>
      </c>
      <c r="AN809" s="3">
        <v>60</v>
      </c>
      <c r="AO809">
        <v>0</v>
      </c>
      <c r="AP809" t="str" cm="1">
        <f t="array" ref="AP809">_xlfn.IFS(tbl_Data[[#This Row],[marital_Divorced]]=1,"Divorced",tbl_Data[[#This Row],[marital_Married]]=1,"Married",tbl_Data[[#This Row],[marital_Single]]=1,"Single",tbl_Data[[#This Row],[marital_Together]]=1,"Together",tbl_Data[[#This Row],[marital_Widow]]=1,"Widowed")</f>
        <v>Married</v>
      </c>
      <c r="AQ809" s="3" t="str">
        <f>IF(tbl_Data[[#This Row],[Marital Status]]=tbl_Data[[#Headers],[Single]],tbl_Data[[#This Row],[Amt_Wines]],"")</f>
        <v/>
      </c>
      <c r="AR809" s="3" t="str">
        <f>IF(tbl_Data[[#This Row],[Marital Status]]=tbl_Data[[#Headers],[Together]],tbl_Data[[#This Row],[Amt_Wines]],"")</f>
        <v/>
      </c>
      <c r="AS809" s="3">
        <f>IF(tbl_Data[[#This Row],[Marital Status]]=tbl_Data[[#Headers],[Married]],tbl_Data[[#This Row],[Amt_Wines]],"")</f>
        <v>26</v>
      </c>
      <c r="AT809" s="3" t="str">
        <f>IF(tbl_Data[[#This Row],[Marital Status]]=tbl_Data[[#Headers],[Widow]],tbl_Data[[#This Row],[Amt_Wines]],"")</f>
        <v/>
      </c>
      <c r="AU809" s="3" t="str">
        <f>IF(tbl_Data[[#This Row],[Marital Status]]=tbl_Data[[#Headers],[Divorced]],tbl_Data[[#This Row],[Amt_Wines]],"")</f>
        <v/>
      </c>
    </row>
    <row r="810" spans="1:47" x14ac:dyDescent="0.45">
      <c r="A810" t="s">
        <v>1693</v>
      </c>
      <c r="B810" s="3">
        <v>36790</v>
      </c>
      <c r="C810">
        <v>0</v>
      </c>
      <c r="D810">
        <v>0</v>
      </c>
      <c r="E810">
        <f t="shared" si="12"/>
        <v>0</v>
      </c>
      <c r="F810">
        <v>14</v>
      </c>
      <c r="G810" s="3">
        <v>3</v>
      </c>
      <c r="H810" s="3">
        <v>3</v>
      </c>
      <c r="I810" s="3">
        <v>14</v>
      </c>
      <c r="J810" s="3">
        <v>15</v>
      </c>
      <c r="K810" s="3">
        <v>21</v>
      </c>
      <c r="L810" s="3">
        <v>10</v>
      </c>
      <c r="M810">
        <v>1</v>
      </c>
      <c r="N810">
        <v>2</v>
      </c>
      <c r="O810">
        <v>1</v>
      </c>
      <c r="P810">
        <v>2</v>
      </c>
      <c r="Q810">
        <v>9</v>
      </c>
      <c r="R810">
        <v>0</v>
      </c>
      <c r="S810">
        <v>0</v>
      </c>
      <c r="T810">
        <v>0</v>
      </c>
      <c r="U810">
        <v>0</v>
      </c>
      <c r="V810">
        <v>0</v>
      </c>
      <c r="W810">
        <v>0</v>
      </c>
      <c r="X810">
        <v>3</v>
      </c>
      <c r="Y810">
        <v>11</v>
      </c>
      <c r="Z810">
        <v>1</v>
      </c>
      <c r="AA810">
        <v>37</v>
      </c>
      <c r="AB810">
        <v>2644</v>
      </c>
      <c r="AC810">
        <v>0</v>
      </c>
      <c r="AD810">
        <v>1</v>
      </c>
      <c r="AE810">
        <v>0</v>
      </c>
      <c r="AF810">
        <v>0</v>
      </c>
      <c r="AG810">
        <v>0</v>
      </c>
      <c r="AH810">
        <v>0</v>
      </c>
      <c r="AI810">
        <v>0</v>
      </c>
      <c r="AJ810">
        <v>1</v>
      </c>
      <c r="AK810">
        <v>0</v>
      </c>
      <c r="AL810">
        <v>0</v>
      </c>
      <c r="AM810" s="3">
        <f>SUM(tbl_Data[[#This Row],[Amt_Wines]:[Amt_GoldProds]])</f>
        <v>66</v>
      </c>
      <c r="AN810" s="3">
        <v>46</v>
      </c>
      <c r="AO810">
        <v>0</v>
      </c>
      <c r="AP810" t="str" cm="1">
        <f t="array" ref="AP810">_xlfn.IFS(tbl_Data[[#This Row],[marital_Divorced]]=1,"Divorced",tbl_Data[[#This Row],[marital_Married]]=1,"Married",tbl_Data[[#This Row],[marital_Single]]=1,"Single",tbl_Data[[#This Row],[marital_Together]]=1,"Together",tbl_Data[[#This Row],[marital_Widow]]=1,"Widowed")</f>
        <v>Married</v>
      </c>
      <c r="AQ810" s="3" t="str">
        <f>IF(tbl_Data[[#This Row],[Marital Status]]=tbl_Data[[#Headers],[Single]],tbl_Data[[#This Row],[Amt_Wines]],"")</f>
        <v/>
      </c>
      <c r="AR810" s="3" t="str">
        <f>IF(tbl_Data[[#This Row],[Marital Status]]=tbl_Data[[#Headers],[Together]],tbl_Data[[#This Row],[Amt_Wines]],"")</f>
        <v/>
      </c>
      <c r="AS810" s="3">
        <f>IF(tbl_Data[[#This Row],[Marital Status]]=tbl_Data[[#Headers],[Married]],tbl_Data[[#This Row],[Amt_Wines]],"")</f>
        <v>3</v>
      </c>
      <c r="AT810" s="3" t="str">
        <f>IF(tbl_Data[[#This Row],[Marital Status]]=tbl_Data[[#Headers],[Widow]],tbl_Data[[#This Row],[Amt_Wines]],"")</f>
        <v/>
      </c>
      <c r="AU810" s="3" t="str">
        <f>IF(tbl_Data[[#This Row],[Marital Status]]=tbl_Data[[#Headers],[Divorced]],tbl_Data[[#This Row],[Amt_Wines]],"")</f>
        <v/>
      </c>
    </row>
    <row r="811" spans="1:47" x14ac:dyDescent="0.45">
      <c r="A811" t="s">
        <v>1694</v>
      </c>
      <c r="B811" s="3">
        <v>35523</v>
      </c>
      <c r="C811">
        <v>1</v>
      </c>
      <c r="D811">
        <v>0</v>
      </c>
      <c r="E811">
        <f t="shared" si="12"/>
        <v>1</v>
      </c>
      <c r="F811">
        <v>8</v>
      </c>
      <c r="G811" s="3">
        <v>11</v>
      </c>
      <c r="H811" s="3">
        <v>5</v>
      </c>
      <c r="I811" s="3">
        <v>22</v>
      </c>
      <c r="J811" s="3">
        <v>12</v>
      </c>
      <c r="K811" s="3">
        <v>5</v>
      </c>
      <c r="L811" s="3">
        <v>11</v>
      </c>
      <c r="M811">
        <v>2</v>
      </c>
      <c r="N811">
        <v>3</v>
      </c>
      <c r="O811">
        <v>0</v>
      </c>
      <c r="P811">
        <v>3</v>
      </c>
      <c r="Q811">
        <v>7</v>
      </c>
      <c r="R811">
        <v>0</v>
      </c>
      <c r="S811">
        <v>0</v>
      </c>
      <c r="T811">
        <v>0</v>
      </c>
      <c r="U811">
        <v>0</v>
      </c>
      <c r="V811">
        <v>0</v>
      </c>
      <c r="W811">
        <v>0</v>
      </c>
      <c r="X811">
        <v>3</v>
      </c>
      <c r="Y811">
        <v>11</v>
      </c>
      <c r="Z811">
        <v>0</v>
      </c>
      <c r="AA811">
        <v>39</v>
      </c>
      <c r="AB811">
        <v>2428</v>
      </c>
      <c r="AC811">
        <v>0</v>
      </c>
      <c r="AD811">
        <v>1</v>
      </c>
      <c r="AE811">
        <v>0</v>
      </c>
      <c r="AF811">
        <v>0</v>
      </c>
      <c r="AG811">
        <v>0</v>
      </c>
      <c r="AH811">
        <v>1</v>
      </c>
      <c r="AI811">
        <v>0</v>
      </c>
      <c r="AJ811">
        <v>0</v>
      </c>
      <c r="AK811">
        <v>0</v>
      </c>
      <c r="AL811">
        <v>0</v>
      </c>
      <c r="AM811" s="3">
        <f>SUM(tbl_Data[[#This Row],[Amt_Wines]:[Amt_GoldProds]])</f>
        <v>66</v>
      </c>
      <c r="AN811" s="3">
        <v>44</v>
      </c>
      <c r="AO811">
        <v>0</v>
      </c>
      <c r="AP811" t="str" cm="1">
        <f t="array" ref="AP811">_xlfn.IFS(tbl_Data[[#This Row],[marital_Divorced]]=1,"Divorced",tbl_Data[[#This Row],[marital_Married]]=1,"Married",tbl_Data[[#This Row],[marital_Single]]=1,"Single",tbl_Data[[#This Row],[marital_Together]]=1,"Together",tbl_Data[[#This Row],[marital_Widow]]=1,"Widowed")</f>
        <v>Married</v>
      </c>
      <c r="AQ811" s="3" t="str">
        <f>IF(tbl_Data[[#This Row],[Marital Status]]=tbl_Data[[#Headers],[Single]],tbl_Data[[#This Row],[Amt_Wines]],"")</f>
        <v/>
      </c>
      <c r="AR811" s="3" t="str">
        <f>IF(tbl_Data[[#This Row],[Marital Status]]=tbl_Data[[#Headers],[Together]],tbl_Data[[#This Row],[Amt_Wines]],"")</f>
        <v/>
      </c>
      <c r="AS811" s="3">
        <f>IF(tbl_Data[[#This Row],[Marital Status]]=tbl_Data[[#Headers],[Married]],tbl_Data[[#This Row],[Amt_Wines]],"")</f>
        <v>11</v>
      </c>
      <c r="AT811" s="3" t="str">
        <f>IF(tbl_Data[[#This Row],[Marital Status]]=tbl_Data[[#Headers],[Widow]],tbl_Data[[#This Row],[Amt_Wines]],"")</f>
        <v/>
      </c>
      <c r="AU811" s="3" t="str">
        <f>IF(tbl_Data[[#This Row],[Marital Status]]=tbl_Data[[#Headers],[Divorced]],tbl_Data[[#This Row],[Amt_Wines]],"")</f>
        <v/>
      </c>
    </row>
    <row r="812" spans="1:47" x14ac:dyDescent="0.45">
      <c r="A812" t="s">
        <v>1695</v>
      </c>
      <c r="B812" s="3">
        <v>30477</v>
      </c>
      <c r="C812">
        <v>1</v>
      </c>
      <c r="D812">
        <v>0</v>
      </c>
      <c r="E812">
        <f t="shared" si="12"/>
        <v>1</v>
      </c>
      <c r="F812">
        <v>16</v>
      </c>
      <c r="G812" s="3">
        <v>47</v>
      </c>
      <c r="H812" s="3">
        <v>1</v>
      </c>
      <c r="I812" s="3">
        <v>6</v>
      </c>
      <c r="J812" s="3">
        <v>0</v>
      </c>
      <c r="K812" s="3">
        <v>0</v>
      </c>
      <c r="L812" s="3">
        <v>12</v>
      </c>
      <c r="M812">
        <v>1</v>
      </c>
      <c r="N812">
        <v>1</v>
      </c>
      <c r="O812">
        <v>1</v>
      </c>
      <c r="P812">
        <v>3</v>
      </c>
      <c r="Q812">
        <v>6</v>
      </c>
      <c r="R812">
        <v>0</v>
      </c>
      <c r="S812">
        <v>0</v>
      </c>
      <c r="T812">
        <v>0</v>
      </c>
      <c r="U812">
        <v>0</v>
      </c>
      <c r="V812">
        <v>0</v>
      </c>
      <c r="W812">
        <v>0</v>
      </c>
      <c r="X812">
        <v>3</v>
      </c>
      <c r="Y812">
        <v>11</v>
      </c>
      <c r="Z812">
        <v>0</v>
      </c>
      <c r="AA812">
        <v>36</v>
      </c>
      <c r="AB812">
        <v>2317</v>
      </c>
      <c r="AC812">
        <v>0</v>
      </c>
      <c r="AD812">
        <v>1</v>
      </c>
      <c r="AE812">
        <v>0</v>
      </c>
      <c r="AF812">
        <v>0</v>
      </c>
      <c r="AG812">
        <v>0</v>
      </c>
      <c r="AH812">
        <v>0</v>
      </c>
      <c r="AI812">
        <v>0</v>
      </c>
      <c r="AJ812">
        <v>0</v>
      </c>
      <c r="AK812">
        <v>1</v>
      </c>
      <c r="AL812">
        <v>0</v>
      </c>
      <c r="AM812" s="3">
        <f>SUM(tbl_Data[[#This Row],[Amt_Wines]:[Amt_GoldProds]])</f>
        <v>66</v>
      </c>
      <c r="AN812" s="3">
        <v>42</v>
      </c>
      <c r="AO812">
        <v>0</v>
      </c>
      <c r="AP812" t="str" cm="1">
        <f t="array" ref="AP812">_xlfn.IFS(tbl_Data[[#This Row],[marital_Divorced]]=1,"Divorced",tbl_Data[[#This Row],[marital_Married]]=1,"Married",tbl_Data[[#This Row],[marital_Single]]=1,"Single",tbl_Data[[#This Row],[marital_Together]]=1,"Together",tbl_Data[[#This Row],[marital_Widow]]=1,"Widowed")</f>
        <v>Married</v>
      </c>
      <c r="AQ812" s="3" t="str">
        <f>IF(tbl_Data[[#This Row],[Marital Status]]=tbl_Data[[#Headers],[Single]],tbl_Data[[#This Row],[Amt_Wines]],"")</f>
        <v/>
      </c>
      <c r="AR812" s="3" t="str">
        <f>IF(tbl_Data[[#This Row],[Marital Status]]=tbl_Data[[#Headers],[Together]],tbl_Data[[#This Row],[Amt_Wines]],"")</f>
        <v/>
      </c>
      <c r="AS812" s="3">
        <f>IF(tbl_Data[[#This Row],[Marital Status]]=tbl_Data[[#Headers],[Married]],tbl_Data[[#This Row],[Amt_Wines]],"")</f>
        <v>47</v>
      </c>
      <c r="AT812" s="3" t="str">
        <f>IF(tbl_Data[[#This Row],[Marital Status]]=tbl_Data[[#Headers],[Widow]],tbl_Data[[#This Row],[Amt_Wines]],"")</f>
        <v/>
      </c>
      <c r="AU812" s="3" t="str">
        <f>IF(tbl_Data[[#This Row],[Marital Status]]=tbl_Data[[#Headers],[Divorced]],tbl_Data[[#This Row],[Amt_Wines]],"")</f>
        <v/>
      </c>
    </row>
    <row r="813" spans="1:47" x14ac:dyDescent="0.45">
      <c r="A813" t="s">
        <v>1699</v>
      </c>
      <c r="B813" s="3">
        <v>44794</v>
      </c>
      <c r="C813">
        <v>0</v>
      </c>
      <c r="D813">
        <v>1</v>
      </c>
      <c r="E813">
        <f t="shared" si="12"/>
        <v>1</v>
      </c>
      <c r="F813">
        <v>99</v>
      </c>
      <c r="G813" s="3">
        <v>54</v>
      </c>
      <c r="H813" s="3">
        <v>0</v>
      </c>
      <c r="I813" s="3">
        <v>7</v>
      </c>
      <c r="J813" s="3">
        <v>0</v>
      </c>
      <c r="K813" s="3">
        <v>0</v>
      </c>
      <c r="L813" s="3">
        <v>4</v>
      </c>
      <c r="M813">
        <v>1</v>
      </c>
      <c r="N813">
        <v>2</v>
      </c>
      <c r="O813">
        <v>0</v>
      </c>
      <c r="P813">
        <v>3</v>
      </c>
      <c r="Q813">
        <v>6</v>
      </c>
      <c r="R813">
        <v>0</v>
      </c>
      <c r="S813">
        <v>0</v>
      </c>
      <c r="T813">
        <v>0</v>
      </c>
      <c r="U813">
        <v>0</v>
      </c>
      <c r="V813">
        <v>0</v>
      </c>
      <c r="W813">
        <v>0</v>
      </c>
      <c r="X813">
        <v>3</v>
      </c>
      <c r="Y813">
        <v>11</v>
      </c>
      <c r="Z813">
        <v>0</v>
      </c>
      <c r="AA813">
        <v>54</v>
      </c>
      <c r="AB813">
        <v>2180</v>
      </c>
      <c r="AC813">
        <v>0</v>
      </c>
      <c r="AD813">
        <v>1</v>
      </c>
      <c r="AE813">
        <v>0</v>
      </c>
      <c r="AF813">
        <v>0</v>
      </c>
      <c r="AG813">
        <v>0</v>
      </c>
      <c r="AH813">
        <v>0</v>
      </c>
      <c r="AI813">
        <v>0</v>
      </c>
      <c r="AJ813">
        <v>1</v>
      </c>
      <c r="AK813">
        <v>0</v>
      </c>
      <c r="AL813">
        <v>0</v>
      </c>
      <c r="AM813" s="3">
        <f>SUM(tbl_Data[[#This Row],[Amt_Wines]:[Amt_GoldProds]])</f>
        <v>65</v>
      </c>
      <c r="AN813" s="3">
        <v>57</v>
      </c>
      <c r="AO813">
        <v>0</v>
      </c>
      <c r="AP813" t="str" cm="1">
        <f t="array" ref="AP813">_xlfn.IFS(tbl_Data[[#This Row],[marital_Divorced]]=1,"Divorced",tbl_Data[[#This Row],[marital_Married]]=1,"Married",tbl_Data[[#This Row],[marital_Single]]=1,"Single",tbl_Data[[#This Row],[marital_Together]]=1,"Together",tbl_Data[[#This Row],[marital_Widow]]=1,"Widowed")</f>
        <v>Married</v>
      </c>
      <c r="AQ813" s="3" t="str">
        <f>IF(tbl_Data[[#This Row],[Marital Status]]=tbl_Data[[#Headers],[Single]],tbl_Data[[#This Row],[Amt_Wines]],"")</f>
        <v/>
      </c>
      <c r="AR813" s="3" t="str">
        <f>IF(tbl_Data[[#This Row],[Marital Status]]=tbl_Data[[#Headers],[Together]],tbl_Data[[#This Row],[Amt_Wines]],"")</f>
        <v/>
      </c>
      <c r="AS813" s="3">
        <f>IF(tbl_Data[[#This Row],[Marital Status]]=tbl_Data[[#Headers],[Married]],tbl_Data[[#This Row],[Amt_Wines]],"")</f>
        <v>54</v>
      </c>
      <c r="AT813" s="3" t="str">
        <f>IF(tbl_Data[[#This Row],[Marital Status]]=tbl_Data[[#Headers],[Widow]],tbl_Data[[#This Row],[Amt_Wines]],"")</f>
        <v/>
      </c>
      <c r="AU813" s="3" t="str">
        <f>IF(tbl_Data[[#This Row],[Marital Status]]=tbl_Data[[#Headers],[Divorced]],tbl_Data[[#This Row],[Amt_Wines]],"")</f>
        <v/>
      </c>
    </row>
    <row r="814" spans="1:47" x14ac:dyDescent="0.45">
      <c r="A814" t="s">
        <v>1701</v>
      </c>
      <c r="B814" s="3">
        <v>28332</v>
      </c>
      <c r="C814">
        <v>0</v>
      </c>
      <c r="D814">
        <v>0</v>
      </c>
      <c r="E814">
        <f t="shared" si="12"/>
        <v>0</v>
      </c>
      <c r="F814">
        <v>58</v>
      </c>
      <c r="G814" s="3">
        <v>14</v>
      </c>
      <c r="H814" s="3">
        <v>10</v>
      </c>
      <c r="I814" s="3">
        <v>13</v>
      </c>
      <c r="J814" s="3">
        <v>4</v>
      </c>
      <c r="K814" s="3">
        <v>15</v>
      </c>
      <c r="L814" s="3">
        <v>9</v>
      </c>
      <c r="M814">
        <v>1</v>
      </c>
      <c r="N814">
        <v>2</v>
      </c>
      <c r="O814">
        <v>1</v>
      </c>
      <c r="P814">
        <v>4</v>
      </c>
      <c r="Q814">
        <v>2</v>
      </c>
      <c r="R814">
        <v>0</v>
      </c>
      <c r="S814">
        <v>0</v>
      </c>
      <c r="T814">
        <v>0</v>
      </c>
      <c r="U814">
        <v>0</v>
      </c>
      <c r="V814">
        <v>0</v>
      </c>
      <c r="W814">
        <v>0</v>
      </c>
      <c r="X814">
        <v>3</v>
      </c>
      <c r="Y814">
        <v>11</v>
      </c>
      <c r="Z814">
        <v>0</v>
      </c>
      <c r="AA814">
        <v>68</v>
      </c>
      <c r="AB814">
        <v>2219</v>
      </c>
      <c r="AC814">
        <v>0</v>
      </c>
      <c r="AD814">
        <v>1</v>
      </c>
      <c r="AE814">
        <v>0</v>
      </c>
      <c r="AF814">
        <v>0</v>
      </c>
      <c r="AG814">
        <v>0</v>
      </c>
      <c r="AH814">
        <v>0</v>
      </c>
      <c r="AI814">
        <v>0</v>
      </c>
      <c r="AJ814">
        <v>1</v>
      </c>
      <c r="AK814">
        <v>0</v>
      </c>
      <c r="AL814">
        <v>0</v>
      </c>
      <c r="AM814" s="3">
        <f>SUM(tbl_Data[[#This Row],[Amt_Wines]:[Amt_GoldProds]])</f>
        <v>65</v>
      </c>
      <c r="AN814" s="3">
        <v>47</v>
      </c>
      <c r="AO814">
        <v>0</v>
      </c>
      <c r="AP814" t="str" cm="1">
        <f t="array" ref="AP814">_xlfn.IFS(tbl_Data[[#This Row],[marital_Divorced]]=1,"Divorced",tbl_Data[[#This Row],[marital_Married]]=1,"Married",tbl_Data[[#This Row],[marital_Single]]=1,"Single",tbl_Data[[#This Row],[marital_Together]]=1,"Together",tbl_Data[[#This Row],[marital_Widow]]=1,"Widowed")</f>
        <v>Married</v>
      </c>
      <c r="AQ814" s="3" t="str">
        <f>IF(tbl_Data[[#This Row],[Marital Status]]=tbl_Data[[#Headers],[Single]],tbl_Data[[#This Row],[Amt_Wines]],"")</f>
        <v/>
      </c>
      <c r="AR814" s="3" t="str">
        <f>IF(tbl_Data[[#This Row],[Marital Status]]=tbl_Data[[#Headers],[Together]],tbl_Data[[#This Row],[Amt_Wines]],"")</f>
        <v/>
      </c>
      <c r="AS814" s="3">
        <f>IF(tbl_Data[[#This Row],[Marital Status]]=tbl_Data[[#Headers],[Married]],tbl_Data[[#This Row],[Amt_Wines]],"")</f>
        <v>14</v>
      </c>
      <c r="AT814" s="3" t="str">
        <f>IF(tbl_Data[[#This Row],[Marital Status]]=tbl_Data[[#Headers],[Widow]],tbl_Data[[#This Row],[Amt_Wines]],"")</f>
        <v/>
      </c>
      <c r="AU814" s="3" t="str">
        <f>IF(tbl_Data[[#This Row],[Marital Status]]=tbl_Data[[#Headers],[Divorced]],tbl_Data[[#This Row],[Amt_Wines]],"")</f>
        <v/>
      </c>
    </row>
    <row r="815" spans="1:47" x14ac:dyDescent="0.45">
      <c r="A815" t="s">
        <v>1703</v>
      </c>
      <c r="B815" s="3">
        <v>23162</v>
      </c>
      <c r="C815">
        <v>1</v>
      </c>
      <c r="D815">
        <v>1</v>
      </c>
      <c r="E815">
        <f t="shared" si="12"/>
        <v>2</v>
      </c>
      <c r="F815">
        <v>82</v>
      </c>
      <c r="G815" s="3">
        <v>8</v>
      </c>
      <c r="H815" s="3">
        <v>3</v>
      </c>
      <c r="I815" s="3">
        <v>9</v>
      </c>
      <c r="J815" s="3">
        <v>19</v>
      </c>
      <c r="K815" s="3">
        <v>4</v>
      </c>
      <c r="L815" s="3">
        <v>22</v>
      </c>
      <c r="M815">
        <v>3</v>
      </c>
      <c r="N815">
        <v>1</v>
      </c>
      <c r="O815">
        <v>1</v>
      </c>
      <c r="P815">
        <v>3</v>
      </c>
      <c r="Q815">
        <v>6</v>
      </c>
      <c r="R815">
        <v>0</v>
      </c>
      <c r="S815">
        <v>0</v>
      </c>
      <c r="T815">
        <v>0</v>
      </c>
      <c r="U815">
        <v>0</v>
      </c>
      <c r="V815">
        <v>0</v>
      </c>
      <c r="W815">
        <v>0</v>
      </c>
      <c r="X815">
        <v>3</v>
      </c>
      <c r="Y815">
        <v>11</v>
      </c>
      <c r="Z815">
        <v>0</v>
      </c>
      <c r="AA815">
        <v>50</v>
      </c>
      <c r="AB815">
        <v>2349</v>
      </c>
      <c r="AC815">
        <v>0</v>
      </c>
      <c r="AD815">
        <v>1</v>
      </c>
      <c r="AE815">
        <v>0</v>
      </c>
      <c r="AF815">
        <v>0</v>
      </c>
      <c r="AG815">
        <v>0</v>
      </c>
      <c r="AH815">
        <v>1</v>
      </c>
      <c r="AI815">
        <v>0</v>
      </c>
      <c r="AJ815">
        <v>0</v>
      </c>
      <c r="AK815">
        <v>0</v>
      </c>
      <c r="AL815">
        <v>0</v>
      </c>
      <c r="AM815" s="3">
        <f>SUM(tbl_Data[[#This Row],[Amt_Wines]:[Amt_GoldProds]])</f>
        <v>65</v>
      </c>
      <c r="AN815" s="3">
        <v>21</v>
      </c>
      <c r="AO815">
        <v>0</v>
      </c>
      <c r="AP815" t="str" cm="1">
        <f t="array" ref="AP815">_xlfn.IFS(tbl_Data[[#This Row],[marital_Divorced]]=1,"Divorced",tbl_Data[[#This Row],[marital_Married]]=1,"Married",tbl_Data[[#This Row],[marital_Single]]=1,"Single",tbl_Data[[#This Row],[marital_Together]]=1,"Together",tbl_Data[[#This Row],[marital_Widow]]=1,"Widowed")</f>
        <v>Married</v>
      </c>
      <c r="AQ815" s="3" t="str">
        <f>IF(tbl_Data[[#This Row],[Marital Status]]=tbl_Data[[#Headers],[Single]],tbl_Data[[#This Row],[Amt_Wines]],"")</f>
        <v/>
      </c>
      <c r="AR815" s="3" t="str">
        <f>IF(tbl_Data[[#This Row],[Marital Status]]=tbl_Data[[#Headers],[Together]],tbl_Data[[#This Row],[Amt_Wines]],"")</f>
        <v/>
      </c>
      <c r="AS815" s="3">
        <f>IF(tbl_Data[[#This Row],[Marital Status]]=tbl_Data[[#Headers],[Married]],tbl_Data[[#This Row],[Amt_Wines]],"")</f>
        <v>8</v>
      </c>
      <c r="AT815" s="3" t="str">
        <f>IF(tbl_Data[[#This Row],[Marital Status]]=tbl_Data[[#Headers],[Widow]],tbl_Data[[#This Row],[Amt_Wines]],"")</f>
        <v/>
      </c>
      <c r="AU815" s="3" t="str">
        <f>IF(tbl_Data[[#This Row],[Marital Status]]=tbl_Data[[#Headers],[Divorced]],tbl_Data[[#This Row],[Amt_Wines]],"")</f>
        <v/>
      </c>
    </row>
    <row r="816" spans="1:47" x14ac:dyDescent="0.45">
      <c r="A816" t="s">
        <v>1707</v>
      </c>
      <c r="B816" s="3">
        <v>15315</v>
      </c>
      <c r="C816">
        <v>0</v>
      </c>
      <c r="D816">
        <v>0</v>
      </c>
      <c r="E816">
        <f t="shared" si="12"/>
        <v>0</v>
      </c>
      <c r="F816">
        <v>27</v>
      </c>
      <c r="G816" s="3">
        <v>7</v>
      </c>
      <c r="H816" s="3">
        <v>4</v>
      </c>
      <c r="I816" s="3">
        <v>13</v>
      </c>
      <c r="J816" s="3">
        <v>15</v>
      </c>
      <c r="K816" s="3">
        <v>8</v>
      </c>
      <c r="L816" s="3">
        <v>17</v>
      </c>
      <c r="M816">
        <v>2</v>
      </c>
      <c r="N816">
        <v>2</v>
      </c>
      <c r="O816">
        <v>0</v>
      </c>
      <c r="P816">
        <v>4</v>
      </c>
      <c r="Q816">
        <v>5</v>
      </c>
      <c r="R816">
        <v>0</v>
      </c>
      <c r="S816">
        <v>0</v>
      </c>
      <c r="T816">
        <v>0</v>
      </c>
      <c r="U816">
        <v>0</v>
      </c>
      <c r="V816">
        <v>0</v>
      </c>
      <c r="W816">
        <v>0</v>
      </c>
      <c r="X816">
        <v>3</v>
      </c>
      <c r="Y816">
        <v>11</v>
      </c>
      <c r="Z816">
        <v>0</v>
      </c>
      <c r="AA816">
        <v>50</v>
      </c>
      <c r="AB816">
        <v>2489</v>
      </c>
      <c r="AC816">
        <v>0</v>
      </c>
      <c r="AD816">
        <v>1</v>
      </c>
      <c r="AE816">
        <v>0</v>
      </c>
      <c r="AF816">
        <v>0</v>
      </c>
      <c r="AG816">
        <v>0</v>
      </c>
      <c r="AH816">
        <v>1</v>
      </c>
      <c r="AI816">
        <v>0</v>
      </c>
      <c r="AJ816">
        <v>0</v>
      </c>
      <c r="AK816">
        <v>0</v>
      </c>
      <c r="AL816">
        <v>0</v>
      </c>
      <c r="AM816" s="3">
        <f>SUM(tbl_Data[[#This Row],[Amt_Wines]:[Amt_GoldProds]])</f>
        <v>64</v>
      </c>
      <c r="AN816" s="3">
        <v>30</v>
      </c>
      <c r="AO816">
        <v>0</v>
      </c>
      <c r="AP816" t="str" cm="1">
        <f t="array" ref="AP816">_xlfn.IFS(tbl_Data[[#This Row],[marital_Divorced]]=1,"Divorced",tbl_Data[[#This Row],[marital_Married]]=1,"Married",tbl_Data[[#This Row],[marital_Single]]=1,"Single",tbl_Data[[#This Row],[marital_Together]]=1,"Together",tbl_Data[[#This Row],[marital_Widow]]=1,"Widowed")</f>
        <v>Married</v>
      </c>
      <c r="AQ816" s="3" t="str">
        <f>IF(tbl_Data[[#This Row],[Marital Status]]=tbl_Data[[#Headers],[Single]],tbl_Data[[#This Row],[Amt_Wines]],"")</f>
        <v/>
      </c>
      <c r="AR816" s="3" t="str">
        <f>IF(tbl_Data[[#This Row],[Marital Status]]=tbl_Data[[#Headers],[Together]],tbl_Data[[#This Row],[Amt_Wines]],"")</f>
        <v/>
      </c>
      <c r="AS816" s="3">
        <f>IF(tbl_Data[[#This Row],[Marital Status]]=tbl_Data[[#Headers],[Married]],tbl_Data[[#This Row],[Amt_Wines]],"")</f>
        <v>7</v>
      </c>
      <c r="AT816" s="3" t="str">
        <f>IF(tbl_Data[[#This Row],[Marital Status]]=tbl_Data[[#Headers],[Widow]],tbl_Data[[#This Row],[Amt_Wines]],"")</f>
        <v/>
      </c>
      <c r="AU816" s="3" t="str">
        <f>IF(tbl_Data[[#This Row],[Marital Status]]=tbl_Data[[#Headers],[Divorced]],tbl_Data[[#This Row],[Amt_Wines]],"")</f>
        <v/>
      </c>
    </row>
    <row r="817" spans="1:47" x14ac:dyDescent="0.45">
      <c r="A817" t="s">
        <v>1711</v>
      </c>
      <c r="B817" s="3">
        <v>56850</v>
      </c>
      <c r="C817">
        <v>0</v>
      </c>
      <c r="D817">
        <v>1</v>
      </c>
      <c r="E817">
        <f t="shared" si="12"/>
        <v>1</v>
      </c>
      <c r="F817">
        <v>83</v>
      </c>
      <c r="G817" s="3">
        <v>34</v>
      </c>
      <c r="H817" s="3">
        <v>1</v>
      </c>
      <c r="I817" s="3">
        <v>19</v>
      </c>
      <c r="J817" s="3">
        <v>2</v>
      </c>
      <c r="K817" s="3">
        <v>7</v>
      </c>
      <c r="L817" s="3">
        <v>0</v>
      </c>
      <c r="M817">
        <v>1</v>
      </c>
      <c r="N817">
        <v>1</v>
      </c>
      <c r="O817">
        <v>1</v>
      </c>
      <c r="P817">
        <v>3</v>
      </c>
      <c r="Q817">
        <v>2</v>
      </c>
      <c r="R817">
        <v>0</v>
      </c>
      <c r="S817">
        <v>0</v>
      </c>
      <c r="T817">
        <v>0</v>
      </c>
      <c r="U817">
        <v>0</v>
      </c>
      <c r="V817">
        <v>0</v>
      </c>
      <c r="W817">
        <v>0</v>
      </c>
      <c r="X817">
        <v>3</v>
      </c>
      <c r="Y817">
        <v>11</v>
      </c>
      <c r="Z817">
        <v>0</v>
      </c>
      <c r="AA817">
        <v>49</v>
      </c>
      <c r="AB817">
        <v>2257</v>
      </c>
      <c r="AC817">
        <v>0</v>
      </c>
      <c r="AD817">
        <v>1</v>
      </c>
      <c r="AE817">
        <v>0</v>
      </c>
      <c r="AF817">
        <v>0</v>
      </c>
      <c r="AG817">
        <v>0</v>
      </c>
      <c r="AH817">
        <v>0</v>
      </c>
      <c r="AI817">
        <v>0</v>
      </c>
      <c r="AJ817">
        <v>0</v>
      </c>
      <c r="AK817">
        <v>1</v>
      </c>
      <c r="AL817">
        <v>0</v>
      </c>
      <c r="AM817" s="3">
        <f>SUM(tbl_Data[[#This Row],[Amt_Wines]:[Amt_GoldProds]])</f>
        <v>63</v>
      </c>
      <c r="AN817" s="3">
        <v>63</v>
      </c>
      <c r="AO817">
        <v>0</v>
      </c>
      <c r="AP817" t="str" cm="1">
        <f t="array" ref="AP817">_xlfn.IFS(tbl_Data[[#This Row],[marital_Divorced]]=1,"Divorced",tbl_Data[[#This Row],[marital_Married]]=1,"Married",tbl_Data[[#This Row],[marital_Single]]=1,"Single",tbl_Data[[#This Row],[marital_Together]]=1,"Together",tbl_Data[[#This Row],[marital_Widow]]=1,"Widowed")</f>
        <v>Married</v>
      </c>
      <c r="AQ817" s="3" t="str">
        <f>IF(tbl_Data[[#This Row],[Marital Status]]=tbl_Data[[#Headers],[Single]],tbl_Data[[#This Row],[Amt_Wines]],"")</f>
        <v/>
      </c>
      <c r="AR817" s="3" t="str">
        <f>IF(tbl_Data[[#This Row],[Marital Status]]=tbl_Data[[#Headers],[Together]],tbl_Data[[#This Row],[Amt_Wines]],"")</f>
        <v/>
      </c>
      <c r="AS817" s="3">
        <f>IF(tbl_Data[[#This Row],[Marital Status]]=tbl_Data[[#Headers],[Married]],tbl_Data[[#This Row],[Amt_Wines]],"")</f>
        <v>34</v>
      </c>
      <c r="AT817" s="3" t="str">
        <f>IF(tbl_Data[[#This Row],[Marital Status]]=tbl_Data[[#Headers],[Widow]],tbl_Data[[#This Row],[Amt_Wines]],"")</f>
        <v/>
      </c>
      <c r="AU817" s="3" t="str">
        <f>IF(tbl_Data[[#This Row],[Marital Status]]=tbl_Data[[#Headers],[Divorced]],tbl_Data[[#This Row],[Amt_Wines]],"")</f>
        <v/>
      </c>
    </row>
    <row r="818" spans="1:47" x14ac:dyDescent="0.45">
      <c r="A818" t="s">
        <v>1712</v>
      </c>
      <c r="B818" s="3">
        <v>50870</v>
      </c>
      <c r="C818">
        <v>0</v>
      </c>
      <c r="D818">
        <v>1</v>
      </c>
      <c r="E818">
        <f t="shared" si="12"/>
        <v>1</v>
      </c>
      <c r="F818">
        <v>13</v>
      </c>
      <c r="G818" s="3">
        <v>53</v>
      </c>
      <c r="H818" s="3">
        <v>0</v>
      </c>
      <c r="I818" s="3">
        <v>8</v>
      </c>
      <c r="J818" s="3">
        <v>0</v>
      </c>
      <c r="K818" s="3">
        <v>0</v>
      </c>
      <c r="L818" s="3">
        <v>2</v>
      </c>
      <c r="M818">
        <v>1</v>
      </c>
      <c r="N818">
        <v>2</v>
      </c>
      <c r="O818">
        <v>0</v>
      </c>
      <c r="P818">
        <v>3</v>
      </c>
      <c r="Q818">
        <v>5</v>
      </c>
      <c r="R818">
        <v>0</v>
      </c>
      <c r="S818">
        <v>0</v>
      </c>
      <c r="T818">
        <v>0</v>
      </c>
      <c r="U818">
        <v>0</v>
      </c>
      <c r="V818">
        <v>0</v>
      </c>
      <c r="W818">
        <v>0</v>
      </c>
      <c r="X818">
        <v>3</v>
      </c>
      <c r="Y818">
        <v>11</v>
      </c>
      <c r="Z818">
        <v>0</v>
      </c>
      <c r="AA818">
        <v>68</v>
      </c>
      <c r="AB818">
        <v>2169</v>
      </c>
      <c r="AC818">
        <v>0</v>
      </c>
      <c r="AD818">
        <v>1</v>
      </c>
      <c r="AE818">
        <v>0</v>
      </c>
      <c r="AF818">
        <v>0</v>
      </c>
      <c r="AG818">
        <v>0</v>
      </c>
      <c r="AH818">
        <v>0</v>
      </c>
      <c r="AI818">
        <v>0</v>
      </c>
      <c r="AJ818">
        <v>0</v>
      </c>
      <c r="AK818">
        <v>0</v>
      </c>
      <c r="AL818">
        <v>1</v>
      </c>
      <c r="AM818" s="3">
        <f>SUM(tbl_Data[[#This Row],[Amt_Wines]:[Amt_GoldProds]])</f>
        <v>63</v>
      </c>
      <c r="AN818" s="3">
        <v>59</v>
      </c>
      <c r="AO818">
        <v>0</v>
      </c>
      <c r="AP818" t="str" cm="1">
        <f t="array" ref="AP818">_xlfn.IFS(tbl_Data[[#This Row],[marital_Divorced]]=1,"Divorced",tbl_Data[[#This Row],[marital_Married]]=1,"Married",tbl_Data[[#This Row],[marital_Single]]=1,"Single",tbl_Data[[#This Row],[marital_Together]]=1,"Together",tbl_Data[[#This Row],[marital_Widow]]=1,"Widowed")</f>
        <v>Married</v>
      </c>
      <c r="AQ818" s="3" t="str">
        <f>IF(tbl_Data[[#This Row],[Marital Status]]=tbl_Data[[#Headers],[Single]],tbl_Data[[#This Row],[Amt_Wines]],"")</f>
        <v/>
      </c>
      <c r="AR818" s="3" t="str">
        <f>IF(tbl_Data[[#This Row],[Marital Status]]=tbl_Data[[#Headers],[Together]],tbl_Data[[#This Row],[Amt_Wines]],"")</f>
        <v/>
      </c>
      <c r="AS818" s="3">
        <f>IF(tbl_Data[[#This Row],[Marital Status]]=tbl_Data[[#Headers],[Married]],tbl_Data[[#This Row],[Amt_Wines]],"")</f>
        <v>53</v>
      </c>
      <c r="AT818" s="3" t="str">
        <f>IF(tbl_Data[[#This Row],[Marital Status]]=tbl_Data[[#Headers],[Widow]],tbl_Data[[#This Row],[Amt_Wines]],"")</f>
        <v/>
      </c>
      <c r="AU818" s="3" t="str">
        <f>IF(tbl_Data[[#This Row],[Marital Status]]=tbl_Data[[#Headers],[Divorced]],tbl_Data[[#This Row],[Amt_Wines]],"")</f>
        <v/>
      </c>
    </row>
    <row r="819" spans="1:47" x14ac:dyDescent="0.45">
      <c r="A819" t="s">
        <v>1718</v>
      </c>
      <c r="B819" s="3">
        <v>36781</v>
      </c>
      <c r="C819">
        <v>1</v>
      </c>
      <c r="D819">
        <v>0</v>
      </c>
      <c r="E819">
        <f t="shared" si="12"/>
        <v>1</v>
      </c>
      <c r="F819">
        <v>16</v>
      </c>
      <c r="G819" s="3">
        <v>29</v>
      </c>
      <c r="H819" s="3">
        <v>1</v>
      </c>
      <c r="I819" s="3">
        <v>17</v>
      </c>
      <c r="J819" s="3">
        <v>0</v>
      </c>
      <c r="K819" s="3">
        <v>3</v>
      </c>
      <c r="L819" s="3">
        <v>13</v>
      </c>
      <c r="M819">
        <v>1</v>
      </c>
      <c r="N819">
        <v>2</v>
      </c>
      <c r="O819">
        <v>1</v>
      </c>
      <c r="P819">
        <v>2</v>
      </c>
      <c r="Q819">
        <v>8</v>
      </c>
      <c r="R819">
        <v>0</v>
      </c>
      <c r="S819">
        <v>0</v>
      </c>
      <c r="T819">
        <v>0</v>
      </c>
      <c r="U819">
        <v>0</v>
      </c>
      <c r="V819">
        <v>0</v>
      </c>
      <c r="W819">
        <v>0</v>
      </c>
      <c r="X819">
        <v>3</v>
      </c>
      <c r="Y819">
        <v>11</v>
      </c>
      <c r="Z819">
        <v>1</v>
      </c>
      <c r="AA819">
        <v>41</v>
      </c>
      <c r="AB819">
        <v>2239</v>
      </c>
      <c r="AC819">
        <v>0</v>
      </c>
      <c r="AD819">
        <v>1</v>
      </c>
      <c r="AE819">
        <v>0</v>
      </c>
      <c r="AF819">
        <v>0</v>
      </c>
      <c r="AG819">
        <v>0</v>
      </c>
      <c r="AH819">
        <v>0</v>
      </c>
      <c r="AI819">
        <v>0</v>
      </c>
      <c r="AJ819">
        <v>1</v>
      </c>
      <c r="AK819">
        <v>0</v>
      </c>
      <c r="AL819">
        <v>0</v>
      </c>
      <c r="AM819" s="3">
        <f>SUM(tbl_Data[[#This Row],[Amt_Wines]:[Amt_GoldProds]])</f>
        <v>63</v>
      </c>
      <c r="AN819" s="3">
        <v>37</v>
      </c>
      <c r="AO819">
        <v>0</v>
      </c>
      <c r="AP819" t="str" cm="1">
        <f t="array" ref="AP819">_xlfn.IFS(tbl_Data[[#This Row],[marital_Divorced]]=1,"Divorced",tbl_Data[[#This Row],[marital_Married]]=1,"Married",tbl_Data[[#This Row],[marital_Single]]=1,"Single",tbl_Data[[#This Row],[marital_Together]]=1,"Together",tbl_Data[[#This Row],[marital_Widow]]=1,"Widowed")</f>
        <v>Married</v>
      </c>
      <c r="AQ819" s="3" t="str">
        <f>IF(tbl_Data[[#This Row],[Marital Status]]=tbl_Data[[#Headers],[Single]],tbl_Data[[#This Row],[Amt_Wines]],"")</f>
        <v/>
      </c>
      <c r="AR819" s="3" t="str">
        <f>IF(tbl_Data[[#This Row],[Marital Status]]=tbl_Data[[#Headers],[Together]],tbl_Data[[#This Row],[Amt_Wines]],"")</f>
        <v/>
      </c>
      <c r="AS819" s="3">
        <f>IF(tbl_Data[[#This Row],[Marital Status]]=tbl_Data[[#Headers],[Married]],tbl_Data[[#This Row],[Amt_Wines]],"")</f>
        <v>29</v>
      </c>
      <c r="AT819" s="3" t="str">
        <f>IF(tbl_Data[[#This Row],[Marital Status]]=tbl_Data[[#Headers],[Widow]],tbl_Data[[#This Row],[Amt_Wines]],"")</f>
        <v/>
      </c>
      <c r="AU819" s="3" t="str">
        <f>IF(tbl_Data[[#This Row],[Marital Status]]=tbl_Data[[#Headers],[Divorced]],tbl_Data[[#This Row],[Amt_Wines]],"")</f>
        <v/>
      </c>
    </row>
    <row r="820" spans="1:47" x14ac:dyDescent="0.45">
      <c r="A820" t="s">
        <v>1719</v>
      </c>
      <c r="B820" s="3">
        <v>26224</v>
      </c>
      <c r="C820">
        <v>1</v>
      </c>
      <c r="D820">
        <v>0</v>
      </c>
      <c r="E820">
        <f t="shared" si="12"/>
        <v>1</v>
      </c>
      <c r="F820">
        <v>39</v>
      </c>
      <c r="G820" s="3">
        <v>4</v>
      </c>
      <c r="H820" s="3">
        <v>7</v>
      </c>
      <c r="I820" s="3">
        <v>15</v>
      </c>
      <c r="J820" s="3">
        <v>13</v>
      </c>
      <c r="K820" s="3">
        <v>9</v>
      </c>
      <c r="L820" s="3">
        <v>15</v>
      </c>
      <c r="M820">
        <v>3</v>
      </c>
      <c r="N820">
        <v>2</v>
      </c>
      <c r="O820">
        <v>1</v>
      </c>
      <c r="P820">
        <v>3</v>
      </c>
      <c r="Q820">
        <v>6</v>
      </c>
      <c r="R820">
        <v>0</v>
      </c>
      <c r="S820">
        <v>0</v>
      </c>
      <c r="T820">
        <v>0</v>
      </c>
      <c r="U820">
        <v>0</v>
      </c>
      <c r="V820">
        <v>0</v>
      </c>
      <c r="W820">
        <v>0</v>
      </c>
      <c r="X820">
        <v>3</v>
      </c>
      <c r="Y820">
        <v>11</v>
      </c>
      <c r="Z820">
        <v>0</v>
      </c>
      <c r="AA820">
        <v>42</v>
      </c>
      <c r="AB820">
        <v>2549</v>
      </c>
      <c r="AC820">
        <v>0</v>
      </c>
      <c r="AD820">
        <v>1</v>
      </c>
      <c r="AE820">
        <v>0</v>
      </c>
      <c r="AF820">
        <v>0</v>
      </c>
      <c r="AG820">
        <v>0</v>
      </c>
      <c r="AH820">
        <v>1</v>
      </c>
      <c r="AI820">
        <v>0</v>
      </c>
      <c r="AJ820">
        <v>0</v>
      </c>
      <c r="AK820">
        <v>0</v>
      </c>
      <c r="AL820">
        <v>0</v>
      </c>
      <c r="AM820" s="3">
        <f>SUM(tbl_Data[[#This Row],[Amt_Wines]:[Amt_GoldProds]])</f>
        <v>63</v>
      </c>
      <c r="AN820" s="3">
        <v>33</v>
      </c>
      <c r="AO820">
        <v>0</v>
      </c>
      <c r="AP820" t="str" cm="1">
        <f t="array" ref="AP820">_xlfn.IFS(tbl_Data[[#This Row],[marital_Divorced]]=1,"Divorced",tbl_Data[[#This Row],[marital_Married]]=1,"Married",tbl_Data[[#This Row],[marital_Single]]=1,"Single",tbl_Data[[#This Row],[marital_Together]]=1,"Together",tbl_Data[[#This Row],[marital_Widow]]=1,"Widowed")</f>
        <v>Married</v>
      </c>
      <c r="AQ820" s="3" t="str">
        <f>IF(tbl_Data[[#This Row],[Marital Status]]=tbl_Data[[#Headers],[Single]],tbl_Data[[#This Row],[Amt_Wines]],"")</f>
        <v/>
      </c>
      <c r="AR820" s="3" t="str">
        <f>IF(tbl_Data[[#This Row],[Marital Status]]=tbl_Data[[#Headers],[Together]],tbl_Data[[#This Row],[Amt_Wines]],"")</f>
        <v/>
      </c>
      <c r="AS820" s="3">
        <f>IF(tbl_Data[[#This Row],[Marital Status]]=tbl_Data[[#Headers],[Married]],tbl_Data[[#This Row],[Amt_Wines]],"")</f>
        <v>4</v>
      </c>
      <c r="AT820" s="3" t="str">
        <f>IF(tbl_Data[[#This Row],[Marital Status]]=tbl_Data[[#Headers],[Widow]],tbl_Data[[#This Row],[Amt_Wines]],"")</f>
        <v/>
      </c>
      <c r="AU820" s="3" t="str">
        <f>IF(tbl_Data[[#This Row],[Marital Status]]=tbl_Data[[#Headers],[Divorced]],tbl_Data[[#This Row],[Amt_Wines]],"")</f>
        <v/>
      </c>
    </row>
    <row r="821" spans="1:47" x14ac:dyDescent="0.45">
      <c r="A821" t="s">
        <v>1720</v>
      </c>
      <c r="B821" s="3">
        <v>29543</v>
      </c>
      <c r="C821">
        <v>2</v>
      </c>
      <c r="D821">
        <v>0</v>
      </c>
      <c r="E821">
        <f t="shared" si="12"/>
        <v>2</v>
      </c>
      <c r="F821">
        <v>47</v>
      </c>
      <c r="G821" s="3">
        <v>17</v>
      </c>
      <c r="H821" s="3">
        <v>3</v>
      </c>
      <c r="I821" s="3">
        <v>18</v>
      </c>
      <c r="J821" s="3">
        <v>3</v>
      </c>
      <c r="K821" s="3">
        <v>4</v>
      </c>
      <c r="L821" s="3">
        <v>18</v>
      </c>
      <c r="M821">
        <v>2</v>
      </c>
      <c r="N821">
        <v>3</v>
      </c>
      <c r="O821">
        <v>1</v>
      </c>
      <c r="P821">
        <v>2</v>
      </c>
      <c r="Q821">
        <v>7</v>
      </c>
      <c r="R821">
        <v>0</v>
      </c>
      <c r="S821">
        <v>0</v>
      </c>
      <c r="T821">
        <v>0</v>
      </c>
      <c r="U821">
        <v>0</v>
      </c>
      <c r="V821">
        <v>0</v>
      </c>
      <c r="W821">
        <v>0</v>
      </c>
      <c r="X821">
        <v>3</v>
      </c>
      <c r="Y821">
        <v>11</v>
      </c>
      <c r="Z821">
        <v>0</v>
      </c>
      <c r="AA821">
        <v>52</v>
      </c>
      <c r="AB821">
        <v>2248</v>
      </c>
      <c r="AC821">
        <v>0</v>
      </c>
      <c r="AD821">
        <v>1</v>
      </c>
      <c r="AE821">
        <v>0</v>
      </c>
      <c r="AF821">
        <v>0</v>
      </c>
      <c r="AG821">
        <v>0</v>
      </c>
      <c r="AH821">
        <v>0</v>
      </c>
      <c r="AI821">
        <v>0</v>
      </c>
      <c r="AJ821">
        <v>0</v>
      </c>
      <c r="AK821">
        <v>1</v>
      </c>
      <c r="AL821">
        <v>0</v>
      </c>
      <c r="AM821" s="3">
        <f>SUM(tbl_Data[[#This Row],[Amt_Wines]:[Amt_GoldProds]])</f>
        <v>63</v>
      </c>
      <c r="AN821" s="3">
        <v>27</v>
      </c>
      <c r="AO821">
        <v>0</v>
      </c>
      <c r="AP821" t="str" cm="1">
        <f t="array" ref="AP821">_xlfn.IFS(tbl_Data[[#This Row],[marital_Divorced]]=1,"Divorced",tbl_Data[[#This Row],[marital_Married]]=1,"Married",tbl_Data[[#This Row],[marital_Single]]=1,"Single",tbl_Data[[#This Row],[marital_Together]]=1,"Together",tbl_Data[[#This Row],[marital_Widow]]=1,"Widowed")</f>
        <v>Married</v>
      </c>
      <c r="AQ821" s="3" t="str">
        <f>IF(tbl_Data[[#This Row],[Marital Status]]=tbl_Data[[#Headers],[Single]],tbl_Data[[#This Row],[Amt_Wines]],"")</f>
        <v/>
      </c>
      <c r="AR821" s="3" t="str">
        <f>IF(tbl_Data[[#This Row],[Marital Status]]=tbl_Data[[#Headers],[Together]],tbl_Data[[#This Row],[Amt_Wines]],"")</f>
        <v/>
      </c>
      <c r="AS821" s="3">
        <f>IF(tbl_Data[[#This Row],[Marital Status]]=tbl_Data[[#Headers],[Married]],tbl_Data[[#This Row],[Amt_Wines]],"")</f>
        <v>17</v>
      </c>
      <c r="AT821" s="3" t="str">
        <f>IF(tbl_Data[[#This Row],[Marital Status]]=tbl_Data[[#Headers],[Widow]],tbl_Data[[#This Row],[Amt_Wines]],"")</f>
        <v/>
      </c>
      <c r="AU821" s="3" t="str">
        <f>IF(tbl_Data[[#This Row],[Marital Status]]=tbl_Data[[#Headers],[Divorced]],tbl_Data[[#This Row],[Amt_Wines]],"")</f>
        <v/>
      </c>
    </row>
    <row r="822" spans="1:47" x14ac:dyDescent="0.45">
      <c r="A822" t="s">
        <v>1721</v>
      </c>
      <c r="B822" s="3">
        <v>33569</v>
      </c>
      <c r="C822">
        <v>1</v>
      </c>
      <c r="D822">
        <v>0</v>
      </c>
      <c r="E822">
        <f t="shared" si="12"/>
        <v>1</v>
      </c>
      <c r="F822">
        <v>10</v>
      </c>
      <c r="G822" s="3">
        <v>16</v>
      </c>
      <c r="H822" s="3">
        <v>2</v>
      </c>
      <c r="I822" s="3">
        <v>18</v>
      </c>
      <c r="J822" s="3">
        <v>3</v>
      </c>
      <c r="K822" s="3">
        <v>0</v>
      </c>
      <c r="L822" s="3">
        <v>24</v>
      </c>
      <c r="M822">
        <v>1</v>
      </c>
      <c r="N822">
        <v>1</v>
      </c>
      <c r="O822">
        <v>1</v>
      </c>
      <c r="P822">
        <v>2</v>
      </c>
      <c r="Q822">
        <v>8</v>
      </c>
      <c r="R822">
        <v>1</v>
      </c>
      <c r="S822">
        <v>0</v>
      </c>
      <c r="T822">
        <v>0</v>
      </c>
      <c r="U822">
        <v>0</v>
      </c>
      <c r="V822">
        <v>0</v>
      </c>
      <c r="W822">
        <v>0</v>
      </c>
      <c r="X822">
        <v>3</v>
      </c>
      <c r="Y822">
        <v>11</v>
      </c>
      <c r="Z822">
        <v>1</v>
      </c>
      <c r="AA822">
        <v>37</v>
      </c>
      <c r="AB822">
        <v>2415</v>
      </c>
      <c r="AC822">
        <v>0</v>
      </c>
      <c r="AD822">
        <v>1</v>
      </c>
      <c r="AE822">
        <v>0</v>
      </c>
      <c r="AF822">
        <v>0</v>
      </c>
      <c r="AG822">
        <v>0</v>
      </c>
      <c r="AH822">
        <v>0</v>
      </c>
      <c r="AI822">
        <v>0</v>
      </c>
      <c r="AJ822">
        <v>0</v>
      </c>
      <c r="AK822">
        <v>0</v>
      </c>
      <c r="AL822">
        <v>1</v>
      </c>
      <c r="AM822" s="3">
        <f>SUM(tbl_Data[[#This Row],[Amt_Wines]:[Amt_GoldProds]])</f>
        <v>63</v>
      </c>
      <c r="AN822" s="3">
        <v>15</v>
      </c>
      <c r="AO822">
        <v>1</v>
      </c>
      <c r="AP822" t="str" cm="1">
        <f t="array" ref="AP822">_xlfn.IFS(tbl_Data[[#This Row],[marital_Divorced]]=1,"Divorced",tbl_Data[[#This Row],[marital_Married]]=1,"Married",tbl_Data[[#This Row],[marital_Single]]=1,"Single",tbl_Data[[#This Row],[marital_Together]]=1,"Together",tbl_Data[[#This Row],[marital_Widow]]=1,"Widowed")</f>
        <v>Married</v>
      </c>
      <c r="AQ822" s="3" t="str">
        <f>IF(tbl_Data[[#This Row],[Marital Status]]=tbl_Data[[#Headers],[Single]],tbl_Data[[#This Row],[Amt_Wines]],"")</f>
        <v/>
      </c>
      <c r="AR822" s="3" t="str">
        <f>IF(tbl_Data[[#This Row],[Marital Status]]=tbl_Data[[#Headers],[Together]],tbl_Data[[#This Row],[Amt_Wines]],"")</f>
        <v/>
      </c>
      <c r="AS822" s="3">
        <f>IF(tbl_Data[[#This Row],[Marital Status]]=tbl_Data[[#Headers],[Married]],tbl_Data[[#This Row],[Amt_Wines]],"")</f>
        <v>16</v>
      </c>
      <c r="AT822" s="3" t="str">
        <f>IF(tbl_Data[[#This Row],[Marital Status]]=tbl_Data[[#Headers],[Widow]],tbl_Data[[#This Row],[Amt_Wines]],"")</f>
        <v/>
      </c>
      <c r="AU822" s="3" t="str">
        <f>IF(tbl_Data[[#This Row],[Marital Status]]=tbl_Data[[#Headers],[Divorced]],tbl_Data[[#This Row],[Amt_Wines]],"")</f>
        <v/>
      </c>
    </row>
    <row r="823" spans="1:47" x14ac:dyDescent="0.45">
      <c r="A823" t="s">
        <v>1722</v>
      </c>
      <c r="B823" s="3">
        <v>36959</v>
      </c>
      <c r="C823">
        <v>1</v>
      </c>
      <c r="D823">
        <v>0</v>
      </c>
      <c r="E823">
        <f t="shared" si="12"/>
        <v>1</v>
      </c>
      <c r="F823">
        <v>56</v>
      </c>
      <c r="G823" s="3">
        <v>25</v>
      </c>
      <c r="H823" s="3">
        <v>6</v>
      </c>
      <c r="I823" s="3">
        <v>25</v>
      </c>
      <c r="J823" s="3">
        <v>6</v>
      </c>
      <c r="K823" s="3">
        <v>0</v>
      </c>
      <c r="L823" s="3">
        <v>0</v>
      </c>
      <c r="M823">
        <v>2</v>
      </c>
      <c r="N823">
        <v>2</v>
      </c>
      <c r="O823">
        <v>0</v>
      </c>
      <c r="P823">
        <v>3</v>
      </c>
      <c r="Q823">
        <v>8</v>
      </c>
      <c r="R823">
        <v>0</v>
      </c>
      <c r="S823">
        <v>0</v>
      </c>
      <c r="T823">
        <v>0</v>
      </c>
      <c r="U823">
        <v>0</v>
      </c>
      <c r="V823">
        <v>0</v>
      </c>
      <c r="W823">
        <v>0</v>
      </c>
      <c r="X823">
        <v>3</v>
      </c>
      <c r="Y823">
        <v>11</v>
      </c>
      <c r="Z823">
        <v>0</v>
      </c>
      <c r="AA823">
        <v>39</v>
      </c>
      <c r="AB823">
        <v>2429</v>
      </c>
      <c r="AC823">
        <v>0</v>
      </c>
      <c r="AD823">
        <v>1</v>
      </c>
      <c r="AE823">
        <v>0</v>
      </c>
      <c r="AF823">
        <v>0</v>
      </c>
      <c r="AG823">
        <v>0</v>
      </c>
      <c r="AH823">
        <v>0</v>
      </c>
      <c r="AI823">
        <v>0</v>
      </c>
      <c r="AJ823">
        <v>0</v>
      </c>
      <c r="AK823">
        <v>1</v>
      </c>
      <c r="AL823">
        <v>0</v>
      </c>
      <c r="AM823" s="3">
        <f>SUM(tbl_Data[[#This Row],[Amt_Wines]:[Amt_GoldProds]])</f>
        <v>62</v>
      </c>
      <c r="AN823" s="3">
        <v>62</v>
      </c>
      <c r="AO823">
        <v>0</v>
      </c>
      <c r="AP823" t="str" cm="1">
        <f t="array" ref="AP823">_xlfn.IFS(tbl_Data[[#This Row],[marital_Divorced]]=1,"Divorced",tbl_Data[[#This Row],[marital_Married]]=1,"Married",tbl_Data[[#This Row],[marital_Single]]=1,"Single",tbl_Data[[#This Row],[marital_Together]]=1,"Together",tbl_Data[[#This Row],[marital_Widow]]=1,"Widowed")</f>
        <v>Married</v>
      </c>
      <c r="AQ823" s="3" t="str">
        <f>IF(tbl_Data[[#This Row],[Marital Status]]=tbl_Data[[#Headers],[Single]],tbl_Data[[#This Row],[Amt_Wines]],"")</f>
        <v/>
      </c>
      <c r="AR823" s="3" t="str">
        <f>IF(tbl_Data[[#This Row],[Marital Status]]=tbl_Data[[#Headers],[Together]],tbl_Data[[#This Row],[Amt_Wines]],"")</f>
        <v/>
      </c>
      <c r="AS823" s="3">
        <f>IF(tbl_Data[[#This Row],[Marital Status]]=tbl_Data[[#Headers],[Married]],tbl_Data[[#This Row],[Amt_Wines]],"")</f>
        <v>25</v>
      </c>
      <c r="AT823" s="3" t="str">
        <f>IF(tbl_Data[[#This Row],[Marital Status]]=tbl_Data[[#Headers],[Widow]],tbl_Data[[#This Row],[Amt_Wines]],"")</f>
        <v/>
      </c>
      <c r="AU823" s="3" t="str">
        <f>IF(tbl_Data[[#This Row],[Marital Status]]=tbl_Data[[#Headers],[Divorced]],tbl_Data[[#This Row],[Amt_Wines]],"")</f>
        <v/>
      </c>
    </row>
    <row r="824" spans="1:47" x14ac:dyDescent="0.45">
      <c r="A824" t="s">
        <v>1725</v>
      </c>
      <c r="B824" s="3">
        <v>34469</v>
      </c>
      <c r="C824">
        <v>1</v>
      </c>
      <c r="D824">
        <v>1</v>
      </c>
      <c r="E824">
        <f t="shared" si="12"/>
        <v>2</v>
      </c>
      <c r="F824">
        <v>58</v>
      </c>
      <c r="G824" s="3">
        <v>19</v>
      </c>
      <c r="H824" s="3">
        <v>6</v>
      </c>
      <c r="I824" s="3">
        <v>20</v>
      </c>
      <c r="J824" s="3">
        <v>0</v>
      </c>
      <c r="K824" s="3">
        <v>5</v>
      </c>
      <c r="L824" s="3">
        <v>12</v>
      </c>
      <c r="M824">
        <v>3</v>
      </c>
      <c r="N824">
        <v>1</v>
      </c>
      <c r="O824">
        <v>1</v>
      </c>
      <c r="P824">
        <v>4</v>
      </c>
      <c r="Q824">
        <v>4</v>
      </c>
      <c r="R824">
        <v>0</v>
      </c>
      <c r="S824">
        <v>0</v>
      </c>
      <c r="T824">
        <v>0</v>
      </c>
      <c r="U824">
        <v>0</v>
      </c>
      <c r="V824">
        <v>0</v>
      </c>
      <c r="W824">
        <v>0</v>
      </c>
      <c r="X824">
        <v>3</v>
      </c>
      <c r="Y824">
        <v>11</v>
      </c>
      <c r="Z824">
        <v>0</v>
      </c>
      <c r="AA824">
        <v>72</v>
      </c>
      <c r="AB824">
        <v>2215</v>
      </c>
      <c r="AC824">
        <v>0</v>
      </c>
      <c r="AD824">
        <v>1</v>
      </c>
      <c r="AE824">
        <v>0</v>
      </c>
      <c r="AF824">
        <v>0</v>
      </c>
      <c r="AG824">
        <v>0</v>
      </c>
      <c r="AH824">
        <v>0</v>
      </c>
      <c r="AI824">
        <v>0</v>
      </c>
      <c r="AJ824">
        <v>0</v>
      </c>
      <c r="AK824">
        <v>0</v>
      </c>
      <c r="AL824">
        <v>1</v>
      </c>
      <c r="AM824" s="3">
        <f>SUM(tbl_Data[[#This Row],[Amt_Wines]:[Amt_GoldProds]])</f>
        <v>62</v>
      </c>
      <c r="AN824" s="3">
        <v>38</v>
      </c>
      <c r="AO824">
        <v>0</v>
      </c>
      <c r="AP824" t="str" cm="1">
        <f t="array" ref="AP824">_xlfn.IFS(tbl_Data[[#This Row],[marital_Divorced]]=1,"Divorced",tbl_Data[[#This Row],[marital_Married]]=1,"Married",tbl_Data[[#This Row],[marital_Single]]=1,"Single",tbl_Data[[#This Row],[marital_Together]]=1,"Together",tbl_Data[[#This Row],[marital_Widow]]=1,"Widowed")</f>
        <v>Married</v>
      </c>
      <c r="AQ824" s="3" t="str">
        <f>IF(tbl_Data[[#This Row],[Marital Status]]=tbl_Data[[#Headers],[Single]],tbl_Data[[#This Row],[Amt_Wines]],"")</f>
        <v/>
      </c>
      <c r="AR824" s="3" t="str">
        <f>IF(tbl_Data[[#This Row],[Marital Status]]=tbl_Data[[#Headers],[Together]],tbl_Data[[#This Row],[Amt_Wines]],"")</f>
        <v/>
      </c>
      <c r="AS824" s="3">
        <f>IF(tbl_Data[[#This Row],[Marital Status]]=tbl_Data[[#Headers],[Married]],tbl_Data[[#This Row],[Amt_Wines]],"")</f>
        <v>19</v>
      </c>
      <c r="AT824" s="3" t="str">
        <f>IF(tbl_Data[[#This Row],[Marital Status]]=tbl_Data[[#Headers],[Widow]],tbl_Data[[#This Row],[Amt_Wines]],"")</f>
        <v/>
      </c>
      <c r="AU824" s="3" t="str">
        <f>IF(tbl_Data[[#This Row],[Marital Status]]=tbl_Data[[#Headers],[Divorced]],tbl_Data[[#This Row],[Amt_Wines]],"")</f>
        <v/>
      </c>
    </row>
    <row r="825" spans="1:47" x14ac:dyDescent="0.45">
      <c r="A825" t="s">
        <v>1727</v>
      </c>
      <c r="B825" s="3">
        <v>30675</v>
      </c>
      <c r="C825">
        <v>1</v>
      </c>
      <c r="D825">
        <v>0</v>
      </c>
      <c r="E825">
        <f t="shared" si="12"/>
        <v>1</v>
      </c>
      <c r="F825">
        <v>14</v>
      </c>
      <c r="G825" s="3">
        <v>10</v>
      </c>
      <c r="H825" s="3">
        <v>2</v>
      </c>
      <c r="I825" s="3">
        <v>16</v>
      </c>
      <c r="J825" s="3">
        <v>11</v>
      </c>
      <c r="K825" s="3">
        <v>2</v>
      </c>
      <c r="L825" s="3">
        <v>21</v>
      </c>
      <c r="M825">
        <v>1</v>
      </c>
      <c r="N825">
        <v>1</v>
      </c>
      <c r="O825">
        <v>0</v>
      </c>
      <c r="P825">
        <v>3</v>
      </c>
      <c r="Q825">
        <v>8</v>
      </c>
      <c r="R825">
        <v>0</v>
      </c>
      <c r="S825">
        <v>0</v>
      </c>
      <c r="T825">
        <v>0</v>
      </c>
      <c r="U825">
        <v>0</v>
      </c>
      <c r="V825">
        <v>0</v>
      </c>
      <c r="W825">
        <v>0</v>
      </c>
      <c r="X825">
        <v>3</v>
      </c>
      <c r="Y825">
        <v>11</v>
      </c>
      <c r="Z825">
        <v>0</v>
      </c>
      <c r="AA825">
        <v>48</v>
      </c>
      <c r="AB825">
        <v>2753</v>
      </c>
      <c r="AC825">
        <v>0</v>
      </c>
      <c r="AD825">
        <v>1</v>
      </c>
      <c r="AE825">
        <v>0</v>
      </c>
      <c r="AF825">
        <v>0</v>
      </c>
      <c r="AG825">
        <v>0</v>
      </c>
      <c r="AH825">
        <v>0</v>
      </c>
      <c r="AI825">
        <v>0</v>
      </c>
      <c r="AJ825">
        <v>1</v>
      </c>
      <c r="AK825">
        <v>0</v>
      </c>
      <c r="AL825">
        <v>0</v>
      </c>
      <c r="AM825" s="3">
        <f>SUM(tbl_Data[[#This Row],[Amt_Wines]:[Amt_GoldProds]])</f>
        <v>62</v>
      </c>
      <c r="AN825" s="3">
        <v>20</v>
      </c>
      <c r="AO825">
        <v>0</v>
      </c>
      <c r="AP825" t="str" cm="1">
        <f t="array" ref="AP825">_xlfn.IFS(tbl_Data[[#This Row],[marital_Divorced]]=1,"Divorced",tbl_Data[[#This Row],[marital_Married]]=1,"Married",tbl_Data[[#This Row],[marital_Single]]=1,"Single",tbl_Data[[#This Row],[marital_Together]]=1,"Together",tbl_Data[[#This Row],[marital_Widow]]=1,"Widowed")</f>
        <v>Married</v>
      </c>
      <c r="AQ825" s="3" t="str">
        <f>IF(tbl_Data[[#This Row],[Marital Status]]=tbl_Data[[#Headers],[Single]],tbl_Data[[#This Row],[Amt_Wines]],"")</f>
        <v/>
      </c>
      <c r="AR825" s="3" t="str">
        <f>IF(tbl_Data[[#This Row],[Marital Status]]=tbl_Data[[#Headers],[Together]],tbl_Data[[#This Row],[Amt_Wines]],"")</f>
        <v/>
      </c>
      <c r="AS825" s="3">
        <f>IF(tbl_Data[[#This Row],[Marital Status]]=tbl_Data[[#Headers],[Married]],tbl_Data[[#This Row],[Amt_Wines]],"")</f>
        <v>10</v>
      </c>
      <c r="AT825" s="3" t="str">
        <f>IF(tbl_Data[[#This Row],[Marital Status]]=tbl_Data[[#Headers],[Widow]],tbl_Data[[#This Row],[Amt_Wines]],"")</f>
        <v/>
      </c>
      <c r="AU825" s="3" t="str">
        <f>IF(tbl_Data[[#This Row],[Marital Status]]=tbl_Data[[#Headers],[Divorced]],tbl_Data[[#This Row],[Amt_Wines]],"")</f>
        <v/>
      </c>
    </row>
    <row r="826" spans="1:47" x14ac:dyDescent="0.45">
      <c r="A826" t="s">
        <v>1728</v>
      </c>
      <c r="B826" s="3">
        <v>17256</v>
      </c>
      <c r="C826">
        <v>1</v>
      </c>
      <c r="D826">
        <v>0</v>
      </c>
      <c r="E826">
        <f t="shared" si="12"/>
        <v>1</v>
      </c>
      <c r="F826">
        <v>10</v>
      </c>
      <c r="G826" s="3">
        <v>6</v>
      </c>
      <c r="H826" s="3">
        <v>4</v>
      </c>
      <c r="I826" s="3">
        <v>14</v>
      </c>
      <c r="J826" s="3">
        <v>8</v>
      </c>
      <c r="K826" s="3">
        <v>8</v>
      </c>
      <c r="L826" s="3">
        <v>22</v>
      </c>
      <c r="M826">
        <v>2</v>
      </c>
      <c r="N826">
        <v>2</v>
      </c>
      <c r="O826">
        <v>1</v>
      </c>
      <c r="P826">
        <v>2</v>
      </c>
      <c r="Q826">
        <v>8</v>
      </c>
      <c r="R826">
        <v>1</v>
      </c>
      <c r="S826">
        <v>0</v>
      </c>
      <c r="T826">
        <v>0</v>
      </c>
      <c r="U826">
        <v>0</v>
      </c>
      <c r="V826">
        <v>0</v>
      </c>
      <c r="W826">
        <v>0</v>
      </c>
      <c r="X826">
        <v>3</v>
      </c>
      <c r="Y826">
        <v>11</v>
      </c>
      <c r="Z826">
        <v>0</v>
      </c>
      <c r="AA826">
        <v>28</v>
      </c>
      <c r="AB826">
        <v>2377</v>
      </c>
      <c r="AC826">
        <v>0</v>
      </c>
      <c r="AD826">
        <v>1</v>
      </c>
      <c r="AE826">
        <v>0</v>
      </c>
      <c r="AF826">
        <v>0</v>
      </c>
      <c r="AG826">
        <v>0</v>
      </c>
      <c r="AH826">
        <v>0</v>
      </c>
      <c r="AI826">
        <v>1</v>
      </c>
      <c r="AJ826">
        <v>0</v>
      </c>
      <c r="AK826">
        <v>0</v>
      </c>
      <c r="AL826">
        <v>0</v>
      </c>
      <c r="AM826" s="3">
        <f>SUM(tbl_Data[[#This Row],[Amt_Wines]:[Amt_GoldProds]])</f>
        <v>62</v>
      </c>
      <c r="AN826" s="3">
        <v>18</v>
      </c>
      <c r="AO826">
        <v>1</v>
      </c>
      <c r="AP826" t="str" cm="1">
        <f t="array" ref="AP826">_xlfn.IFS(tbl_Data[[#This Row],[marital_Divorced]]=1,"Divorced",tbl_Data[[#This Row],[marital_Married]]=1,"Married",tbl_Data[[#This Row],[marital_Single]]=1,"Single",tbl_Data[[#This Row],[marital_Together]]=1,"Together",tbl_Data[[#This Row],[marital_Widow]]=1,"Widowed")</f>
        <v>Married</v>
      </c>
      <c r="AQ826" s="3" t="str">
        <f>IF(tbl_Data[[#This Row],[Marital Status]]=tbl_Data[[#Headers],[Single]],tbl_Data[[#This Row],[Amt_Wines]],"")</f>
        <v/>
      </c>
      <c r="AR826" s="3" t="str">
        <f>IF(tbl_Data[[#This Row],[Marital Status]]=tbl_Data[[#Headers],[Together]],tbl_Data[[#This Row],[Amt_Wines]],"")</f>
        <v/>
      </c>
      <c r="AS826" s="3">
        <f>IF(tbl_Data[[#This Row],[Marital Status]]=tbl_Data[[#Headers],[Married]],tbl_Data[[#This Row],[Amt_Wines]],"")</f>
        <v>6</v>
      </c>
      <c r="AT826" s="3" t="str">
        <f>IF(tbl_Data[[#This Row],[Marital Status]]=tbl_Data[[#Headers],[Widow]],tbl_Data[[#This Row],[Amt_Wines]],"")</f>
        <v/>
      </c>
      <c r="AU826" s="3" t="str">
        <f>IF(tbl_Data[[#This Row],[Marital Status]]=tbl_Data[[#Headers],[Divorced]],tbl_Data[[#This Row],[Amt_Wines]],"")</f>
        <v/>
      </c>
    </row>
    <row r="827" spans="1:47" x14ac:dyDescent="0.45">
      <c r="A827" t="s">
        <v>1730</v>
      </c>
      <c r="B827" s="3">
        <v>37085</v>
      </c>
      <c r="C827">
        <v>1</v>
      </c>
      <c r="D827">
        <v>1</v>
      </c>
      <c r="E827">
        <f t="shared" si="12"/>
        <v>2</v>
      </c>
      <c r="F827">
        <v>65</v>
      </c>
      <c r="G827" s="3">
        <v>39</v>
      </c>
      <c r="H827" s="3">
        <v>1</v>
      </c>
      <c r="I827" s="3">
        <v>16</v>
      </c>
      <c r="J827" s="3">
        <v>2</v>
      </c>
      <c r="K827" s="3">
        <v>0</v>
      </c>
      <c r="L827" s="3">
        <v>3</v>
      </c>
      <c r="M827">
        <v>4</v>
      </c>
      <c r="N827">
        <v>3</v>
      </c>
      <c r="O827">
        <v>0</v>
      </c>
      <c r="P827">
        <v>3</v>
      </c>
      <c r="Q827">
        <v>8</v>
      </c>
      <c r="R827">
        <v>0</v>
      </c>
      <c r="S827">
        <v>0</v>
      </c>
      <c r="T827">
        <v>0</v>
      </c>
      <c r="U827">
        <v>0</v>
      </c>
      <c r="V827">
        <v>0</v>
      </c>
      <c r="W827">
        <v>0</v>
      </c>
      <c r="X827">
        <v>3</v>
      </c>
      <c r="Y827">
        <v>11</v>
      </c>
      <c r="Z827">
        <v>0</v>
      </c>
      <c r="AA827">
        <v>45</v>
      </c>
      <c r="AB827">
        <v>2162</v>
      </c>
      <c r="AC827">
        <v>0</v>
      </c>
      <c r="AD827">
        <v>1</v>
      </c>
      <c r="AE827">
        <v>0</v>
      </c>
      <c r="AF827">
        <v>0</v>
      </c>
      <c r="AG827">
        <v>0</v>
      </c>
      <c r="AH827">
        <v>0</v>
      </c>
      <c r="AI827">
        <v>0</v>
      </c>
      <c r="AJ827">
        <v>1</v>
      </c>
      <c r="AK827">
        <v>0</v>
      </c>
      <c r="AL827">
        <v>0</v>
      </c>
      <c r="AM827" s="3">
        <f>SUM(tbl_Data[[#This Row],[Amt_Wines]:[Amt_GoldProds]])</f>
        <v>61</v>
      </c>
      <c r="AN827" s="3">
        <v>55</v>
      </c>
      <c r="AO827">
        <v>0</v>
      </c>
      <c r="AP827" t="str" cm="1">
        <f t="array" ref="AP827">_xlfn.IFS(tbl_Data[[#This Row],[marital_Divorced]]=1,"Divorced",tbl_Data[[#This Row],[marital_Married]]=1,"Married",tbl_Data[[#This Row],[marital_Single]]=1,"Single",tbl_Data[[#This Row],[marital_Together]]=1,"Together",tbl_Data[[#This Row],[marital_Widow]]=1,"Widowed")</f>
        <v>Married</v>
      </c>
      <c r="AQ827" s="3" t="str">
        <f>IF(tbl_Data[[#This Row],[Marital Status]]=tbl_Data[[#Headers],[Single]],tbl_Data[[#This Row],[Amt_Wines]],"")</f>
        <v/>
      </c>
      <c r="AR827" s="3" t="str">
        <f>IF(tbl_Data[[#This Row],[Marital Status]]=tbl_Data[[#Headers],[Together]],tbl_Data[[#This Row],[Amt_Wines]],"")</f>
        <v/>
      </c>
      <c r="AS827" s="3">
        <f>IF(tbl_Data[[#This Row],[Marital Status]]=tbl_Data[[#Headers],[Married]],tbl_Data[[#This Row],[Amt_Wines]],"")</f>
        <v>39</v>
      </c>
      <c r="AT827" s="3" t="str">
        <f>IF(tbl_Data[[#This Row],[Marital Status]]=tbl_Data[[#Headers],[Widow]],tbl_Data[[#This Row],[Amt_Wines]],"")</f>
        <v/>
      </c>
      <c r="AU827" s="3" t="str">
        <f>IF(tbl_Data[[#This Row],[Marital Status]]=tbl_Data[[#Headers],[Divorced]],tbl_Data[[#This Row],[Amt_Wines]],"")</f>
        <v/>
      </c>
    </row>
    <row r="828" spans="1:47" x14ac:dyDescent="0.45">
      <c r="A828" t="s">
        <v>1733</v>
      </c>
      <c r="B828" s="3">
        <v>7500</v>
      </c>
      <c r="C828">
        <v>0</v>
      </c>
      <c r="D828">
        <v>0</v>
      </c>
      <c r="E828">
        <f t="shared" si="12"/>
        <v>0</v>
      </c>
      <c r="F828">
        <v>59</v>
      </c>
      <c r="G828" s="3">
        <v>6</v>
      </c>
      <c r="H828" s="3">
        <v>16</v>
      </c>
      <c r="I828" s="3">
        <v>11</v>
      </c>
      <c r="J828" s="3">
        <v>11</v>
      </c>
      <c r="K828" s="3">
        <v>1</v>
      </c>
      <c r="L828" s="3">
        <v>16</v>
      </c>
      <c r="M828">
        <v>1</v>
      </c>
      <c r="N828">
        <v>2</v>
      </c>
      <c r="O828">
        <v>0</v>
      </c>
      <c r="P828">
        <v>3</v>
      </c>
      <c r="Q828">
        <v>8</v>
      </c>
      <c r="R828">
        <v>0</v>
      </c>
      <c r="S828">
        <v>0</v>
      </c>
      <c r="T828">
        <v>0</v>
      </c>
      <c r="U828">
        <v>0</v>
      </c>
      <c r="V828">
        <v>0</v>
      </c>
      <c r="W828">
        <v>0</v>
      </c>
      <c r="X828">
        <v>3</v>
      </c>
      <c r="Y828">
        <v>11</v>
      </c>
      <c r="Z828">
        <v>0</v>
      </c>
      <c r="AA828">
        <v>44</v>
      </c>
      <c r="AB828">
        <v>2752</v>
      </c>
      <c r="AC828">
        <v>0</v>
      </c>
      <c r="AD828">
        <v>1</v>
      </c>
      <c r="AE828">
        <v>0</v>
      </c>
      <c r="AF828">
        <v>0</v>
      </c>
      <c r="AG828">
        <v>0</v>
      </c>
      <c r="AH828">
        <v>0</v>
      </c>
      <c r="AI828">
        <v>1</v>
      </c>
      <c r="AJ828">
        <v>0</v>
      </c>
      <c r="AK828">
        <v>0</v>
      </c>
      <c r="AL828">
        <v>0</v>
      </c>
      <c r="AM828" s="3">
        <f>SUM(tbl_Data[[#This Row],[Amt_Wines]:[Amt_GoldProds]])</f>
        <v>61</v>
      </c>
      <c r="AN828" s="3">
        <v>29</v>
      </c>
      <c r="AO828">
        <v>0</v>
      </c>
      <c r="AP828" t="str" cm="1">
        <f t="array" ref="AP828">_xlfn.IFS(tbl_Data[[#This Row],[marital_Divorced]]=1,"Divorced",tbl_Data[[#This Row],[marital_Married]]=1,"Married",tbl_Data[[#This Row],[marital_Single]]=1,"Single",tbl_Data[[#This Row],[marital_Together]]=1,"Together",tbl_Data[[#This Row],[marital_Widow]]=1,"Widowed")</f>
        <v>Married</v>
      </c>
      <c r="AQ828" s="3" t="str">
        <f>IF(tbl_Data[[#This Row],[Marital Status]]=tbl_Data[[#Headers],[Single]],tbl_Data[[#This Row],[Amt_Wines]],"")</f>
        <v/>
      </c>
      <c r="AR828" s="3" t="str">
        <f>IF(tbl_Data[[#This Row],[Marital Status]]=tbl_Data[[#Headers],[Together]],tbl_Data[[#This Row],[Amt_Wines]],"")</f>
        <v/>
      </c>
      <c r="AS828" s="3">
        <f>IF(tbl_Data[[#This Row],[Marital Status]]=tbl_Data[[#Headers],[Married]],tbl_Data[[#This Row],[Amt_Wines]],"")</f>
        <v>6</v>
      </c>
      <c r="AT828" s="3" t="str">
        <f>IF(tbl_Data[[#This Row],[Marital Status]]=tbl_Data[[#Headers],[Widow]],tbl_Data[[#This Row],[Amt_Wines]],"")</f>
        <v/>
      </c>
      <c r="AU828" s="3" t="str">
        <f>IF(tbl_Data[[#This Row],[Marital Status]]=tbl_Data[[#Headers],[Divorced]],tbl_Data[[#This Row],[Amt_Wines]],"")</f>
        <v/>
      </c>
    </row>
    <row r="829" spans="1:47" x14ac:dyDescent="0.45">
      <c r="A829" t="s">
        <v>1734</v>
      </c>
      <c r="B829" s="3">
        <v>36026</v>
      </c>
      <c r="C829">
        <v>2</v>
      </c>
      <c r="D829">
        <v>1</v>
      </c>
      <c r="E829">
        <f t="shared" si="12"/>
        <v>3</v>
      </c>
      <c r="F829">
        <v>34</v>
      </c>
      <c r="G829" s="3">
        <v>20</v>
      </c>
      <c r="H829" s="3">
        <v>4</v>
      </c>
      <c r="I829" s="3">
        <v>10</v>
      </c>
      <c r="J829" s="3">
        <v>6</v>
      </c>
      <c r="K829" s="3">
        <v>4</v>
      </c>
      <c r="L829" s="3">
        <v>17</v>
      </c>
      <c r="M829">
        <v>2</v>
      </c>
      <c r="N829">
        <v>2</v>
      </c>
      <c r="O829">
        <v>0</v>
      </c>
      <c r="P829">
        <v>3</v>
      </c>
      <c r="Q829">
        <v>6</v>
      </c>
      <c r="R829">
        <v>0</v>
      </c>
      <c r="S829">
        <v>0</v>
      </c>
      <c r="T829">
        <v>0</v>
      </c>
      <c r="U829">
        <v>0</v>
      </c>
      <c r="V829">
        <v>0</v>
      </c>
      <c r="W829">
        <v>0</v>
      </c>
      <c r="X829">
        <v>3</v>
      </c>
      <c r="Y829">
        <v>11</v>
      </c>
      <c r="Z829">
        <v>0</v>
      </c>
      <c r="AA829">
        <v>48</v>
      </c>
      <c r="AB829">
        <v>2264</v>
      </c>
      <c r="AC829">
        <v>0</v>
      </c>
      <c r="AD829">
        <v>1</v>
      </c>
      <c r="AE829">
        <v>0</v>
      </c>
      <c r="AF829">
        <v>0</v>
      </c>
      <c r="AG829">
        <v>0</v>
      </c>
      <c r="AH829">
        <v>0</v>
      </c>
      <c r="AI829">
        <v>0</v>
      </c>
      <c r="AJ829">
        <v>1</v>
      </c>
      <c r="AK829">
        <v>0</v>
      </c>
      <c r="AL829">
        <v>0</v>
      </c>
      <c r="AM829" s="3">
        <f>SUM(tbl_Data[[#This Row],[Amt_Wines]:[Amt_GoldProds]])</f>
        <v>61</v>
      </c>
      <c r="AN829" s="3">
        <v>27</v>
      </c>
      <c r="AO829">
        <v>0</v>
      </c>
      <c r="AP829" t="str" cm="1">
        <f t="array" ref="AP829">_xlfn.IFS(tbl_Data[[#This Row],[marital_Divorced]]=1,"Divorced",tbl_Data[[#This Row],[marital_Married]]=1,"Married",tbl_Data[[#This Row],[marital_Single]]=1,"Single",tbl_Data[[#This Row],[marital_Together]]=1,"Together",tbl_Data[[#This Row],[marital_Widow]]=1,"Widowed")</f>
        <v>Married</v>
      </c>
      <c r="AQ829" s="3" t="str">
        <f>IF(tbl_Data[[#This Row],[Marital Status]]=tbl_Data[[#Headers],[Single]],tbl_Data[[#This Row],[Amt_Wines]],"")</f>
        <v/>
      </c>
      <c r="AR829" s="3" t="str">
        <f>IF(tbl_Data[[#This Row],[Marital Status]]=tbl_Data[[#Headers],[Together]],tbl_Data[[#This Row],[Amt_Wines]],"")</f>
        <v/>
      </c>
      <c r="AS829" s="3">
        <f>IF(tbl_Data[[#This Row],[Marital Status]]=tbl_Data[[#Headers],[Married]],tbl_Data[[#This Row],[Amt_Wines]],"")</f>
        <v>20</v>
      </c>
      <c r="AT829" s="3" t="str">
        <f>IF(tbl_Data[[#This Row],[Marital Status]]=tbl_Data[[#Headers],[Widow]],tbl_Data[[#This Row],[Amt_Wines]],"")</f>
        <v/>
      </c>
      <c r="AU829" s="3" t="str">
        <f>IF(tbl_Data[[#This Row],[Marital Status]]=tbl_Data[[#Headers],[Divorced]],tbl_Data[[#This Row],[Amt_Wines]],"")</f>
        <v/>
      </c>
    </row>
    <row r="830" spans="1:47" x14ac:dyDescent="0.45">
      <c r="A830" t="s">
        <v>1736</v>
      </c>
      <c r="B830" s="3">
        <v>30023</v>
      </c>
      <c r="C830">
        <v>1</v>
      </c>
      <c r="D830">
        <v>0</v>
      </c>
      <c r="E830">
        <f t="shared" si="12"/>
        <v>1</v>
      </c>
      <c r="F830">
        <v>28</v>
      </c>
      <c r="G830" s="3">
        <v>11</v>
      </c>
      <c r="H830" s="3">
        <v>0</v>
      </c>
      <c r="I830" s="3">
        <v>16</v>
      </c>
      <c r="J830" s="3">
        <v>7</v>
      </c>
      <c r="K830" s="3">
        <v>6</v>
      </c>
      <c r="L830" s="3">
        <v>21</v>
      </c>
      <c r="M830">
        <v>1</v>
      </c>
      <c r="N830">
        <v>2</v>
      </c>
      <c r="O830">
        <v>0</v>
      </c>
      <c r="P830">
        <v>3</v>
      </c>
      <c r="Q830">
        <v>8</v>
      </c>
      <c r="R830">
        <v>0</v>
      </c>
      <c r="S830">
        <v>0</v>
      </c>
      <c r="T830">
        <v>0</v>
      </c>
      <c r="U830">
        <v>0</v>
      </c>
      <c r="V830">
        <v>0</v>
      </c>
      <c r="W830">
        <v>0</v>
      </c>
      <c r="X830">
        <v>3</v>
      </c>
      <c r="Y830">
        <v>11</v>
      </c>
      <c r="Z830">
        <v>0</v>
      </c>
      <c r="AA830">
        <v>48</v>
      </c>
      <c r="AB830">
        <v>2256</v>
      </c>
      <c r="AC830">
        <v>0</v>
      </c>
      <c r="AD830">
        <v>1</v>
      </c>
      <c r="AE830">
        <v>0</v>
      </c>
      <c r="AF830">
        <v>0</v>
      </c>
      <c r="AG830">
        <v>0</v>
      </c>
      <c r="AH830">
        <v>0</v>
      </c>
      <c r="AI830">
        <v>0</v>
      </c>
      <c r="AJ830">
        <v>1</v>
      </c>
      <c r="AK830">
        <v>0</v>
      </c>
      <c r="AL830">
        <v>0</v>
      </c>
      <c r="AM830" s="3">
        <f>SUM(tbl_Data[[#This Row],[Amt_Wines]:[Amt_GoldProds]])</f>
        <v>61</v>
      </c>
      <c r="AN830" s="3">
        <v>19</v>
      </c>
      <c r="AO830">
        <v>0</v>
      </c>
      <c r="AP830" t="str" cm="1">
        <f t="array" ref="AP830">_xlfn.IFS(tbl_Data[[#This Row],[marital_Divorced]]=1,"Divorced",tbl_Data[[#This Row],[marital_Married]]=1,"Married",tbl_Data[[#This Row],[marital_Single]]=1,"Single",tbl_Data[[#This Row],[marital_Together]]=1,"Together",tbl_Data[[#This Row],[marital_Widow]]=1,"Widowed")</f>
        <v>Married</v>
      </c>
      <c r="AQ830" s="3" t="str">
        <f>IF(tbl_Data[[#This Row],[Marital Status]]=tbl_Data[[#Headers],[Single]],tbl_Data[[#This Row],[Amt_Wines]],"")</f>
        <v/>
      </c>
      <c r="AR830" s="3" t="str">
        <f>IF(tbl_Data[[#This Row],[Marital Status]]=tbl_Data[[#Headers],[Together]],tbl_Data[[#This Row],[Amt_Wines]],"")</f>
        <v/>
      </c>
      <c r="AS830" s="3">
        <f>IF(tbl_Data[[#This Row],[Marital Status]]=tbl_Data[[#Headers],[Married]],tbl_Data[[#This Row],[Amt_Wines]],"")</f>
        <v>11</v>
      </c>
      <c r="AT830" s="3" t="str">
        <f>IF(tbl_Data[[#This Row],[Marital Status]]=tbl_Data[[#Headers],[Widow]],tbl_Data[[#This Row],[Amt_Wines]],"")</f>
        <v/>
      </c>
      <c r="AU830" s="3" t="str">
        <f>IF(tbl_Data[[#This Row],[Marital Status]]=tbl_Data[[#Headers],[Divorced]],tbl_Data[[#This Row],[Amt_Wines]],"")</f>
        <v/>
      </c>
    </row>
    <row r="831" spans="1:47" x14ac:dyDescent="0.45">
      <c r="A831" t="s">
        <v>1737</v>
      </c>
      <c r="B831" s="3">
        <v>22518</v>
      </c>
      <c r="C831">
        <v>1</v>
      </c>
      <c r="D831">
        <v>0</v>
      </c>
      <c r="E831">
        <f t="shared" si="12"/>
        <v>1</v>
      </c>
      <c r="F831">
        <v>36</v>
      </c>
      <c r="G831" s="3">
        <v>11</v>
      </c>
      <c r="H831" s="3">
        <v>7</v>
      </c>
      <c r="I831" s="3">
        <v>12</v>
      </c>
      <c r="J831" s="3">
        <v>2</v>
      </c>
      <c r="K831" s="3">
        <v>2</v>
      </c>
      <c r="L831" s="3">
        <v>27</v>
      </c>
      <c r="M831">
        <v>2</v>
      </c>
      <c r="N831">
        <v>2</v>
      </c>
      <c r="O831">
        <v>1</v>
      </c>
      <c r="P831">
        <v>2</v>
      </c>
      <c r="Q831">
        <v>5</v>
      </c>
      <c r="R831">
        <v>1</v>
      </c>
      <c r="S831">
        <v>0</v>
      </c>
      <c r="T831">
        <v>0</v>
      </c>
      <c r="U831">
        <v>0</v>
      </c>
      <c r="V831">
        <v>0</v>
      </c>
      <c r="W831">
        <v>0</v>
      </c>
      <c r="X831">
        <v>3</v>
      </c>
      <c r="Y831">
        <v>11</v>
      </c>
      <c r="Z831">
        <v>1</v>
      </c>
      <c r="AA831">
        <v>34</v>
      </c>
      <c r="AB831">
        <v>2774</v>
      </c>
      <c r="AC831">
        <v>0</v>
      </c>
      <c r="AD831">
        <v>1</v>
      </c>
      <c r="AE831">
        <v>0</v>
      </c>
      <c r="AF831">
        <v>0</v>
      </c>
      <c r="AG831">
        <v>0</v>
      </c>
      <c r="AH831">
        <v>0</v>
      </c>
      <c r="AI831">
        <v>0</v>
      </c>
      <c r="AJ831">
        <v>1</v>
      </c>
      <c r="AK831">
        <v>0</v>
      </c>
      <c r="AL831">
        <v>0</v>
      </c>
      <c r="AM831" s="3">
        <f>SUM(tbl_Data[[#This Row],[Amt_Wines]:[Amt_GoldProds]])</f>
        <v>61</v>
      </c>
      <c r="AN831" s="3">
        <v>7</v>
      </c>
      <c r="AO831">
        <v>1</v>
      </c>
      <c r="AP831" t="str" cm="1">
        <f t="array" ref="AP831">_xlfn.IFS(tbl_Data[[#This Row],[marital_Divorced]]=1,"Divorced",tbl_Data[[#This Row],[marital_Married]]=1,"Married",tbl_Data[[#This Row],[marital_Single]]=1,"Single",tbl_Data[[#This Row],[marital_Together]]=1,"Together",tbl_Data[[#This Row],[marital_Widow]]=1,"Widowed")</f>
        <v>Married</v>
      </c>
      <c r="AQ831" s="3" t="str">
        <f>IF(tbl_Data[[#This Row],[Marital Status]]=tbl_Data[[#Headers],[Single]],tbl_Data[[#This Row],[Amt_Wines]],"")</f>
        <v/>
      </c>
      <c r="AR831" s="3" t="str">
        <f>IF(tbl_Data[[#This Row],[Marital Status]]=tbl_Data[[#Headers],[Together]],tbl_Data[[#This Row],[Amt_Wines]],"")</f>
        <v/>
      </c>
      <c r="AS831" s="3">
        <f>IF(tbl_Data[[#This Row],[Marital Status]]=tbl_Data[[#Headers],[Married]],tbl_Data[[#This Row],[Amt_Wines]],"")</f>
        <v>11</v>
      </c>
      <c r="AT831" s="3" t="str">
        <f>IF(tbl_Data[[#This Row],[Marital Status]]=tbl_Data[[#Headers],[Widow]],tbl_Data[[#This Row],[Amt_Wines]],"")</f>
        <v/>
      </c>
      <c r="AU831" s="3" t="str">
        <f>IF(tbl_Data[[#This Row],[Marital Status]]=tbl_Data[[#Headers],[Divorced]],tbl_Data[[#This Row],[Amt_Wines]],"")</f>
        <v/>
      </c>
    </row>
    <row r="832" spans="1:47" x14ac:dyDescent="0.45">
      <c r="A832" t="s">
        <v>1738</v>
      </c>
      <c r="B832" s="3">
        <v>19329</v>
      </c>
      <c r="C832">
        <v>1</v>
      </c>
      <c r="D832">
        <v>0</v>
      </c>
      <c r="E832">
        <f t="shared" si="12"/>
        <v>1</v>
      </c>
      <c r="F832">
        <v>39</v>
      </c>
      <c r="G832" s="3">
        <v>24</v>
      </c>
      <c r="H832" s="3">
        <v>1</v>
      </c>
      <c r="I832" s="3">
        <v>16</v>
      </c>
      <c r="J832" s="3">
        <v>12</v>
      </c>
      <c r="K832" s="3">
        <v>2</v>
      </c>
      <c r="L832" s="3">
        <v>5</v>
      </c>
      <c r="M832">
        <v>3</v>
      </c>
      <c r="N832">
        <v>4</v>
      </c>
      <c r="O832">
        <v>0</v>
      </c>
      <c r="P832">
        <v>3</v>
      </c>
      <c r="Q832">
        <v>8</v>
      </c>
      <c r="R832">
        <v>0</v>
      </c>
      <c r="S832">
        <v>0</v>
      </c>
      <c r="T832">
        <v>0</v>
      </c>
      <c r="U832">
        <v>0</v>
      </c>
      <c r="V832">
        <v>0</v>
      </c>
      <c r="W832">
        <v>0</v>
      </c>
      <c r="X832">
        <v>3</v>
      </c>
      <c r="Y832">
        <v>11</v>
      </c>
      <c r="Z832">
        <v>0</v>
      </c>
      <c r="AA832">
        <v>52</v>
      </c>
      <c r="AB832">
        <v>2356</v>
      </c>
      <c r="AC832">
        <v>0</v>
      </c>
      <c r="AD832">
        <v>1</v>
      </c>
      <c r="AE832">
        <v>0</v>
      </c>
      <c r="AF832">
        <v>0</v>
      </c>
      <c r="AG832">
        <v>0</v>
      </c>
      <c r="AH832">
        <v>0</v>
      </c>
      <c r="AI832">
        <v>0</v>
      </c>
      <c r="AJ832">
        <v>1</v>
      </c>
      <c r="AK832">
        <v>0</v>
      </c>
      <c r="AL832">
        <v>0</v>
      </c>
      <c r="AM832" s="3">
        <f>SUM(tbl_Data[[#This Row],[Amt_Wines]:[Amt_GoldProds]])</f>
        <v>60</v>
      </c>
      <c r="AN832" s="3">
        <v>50</v>
      </c>
      <c r="AO832">
        <v>0</v>
      </c>
      <c r="AP832" t="str" cm="1">
        <f t="array" ref="AP832">_xlfn.IFS(tbl_Data[[#This Row],[marital_Divorced]]=1,"Divorced",tbl_Data[[#This Row],[marital_Married]]=1,"Married",tbl_Data[[#This Row],[marital_Single]]=1,"Single",tbl_Data[[#This Row],[marital_Together]]=1,"Together",tbl_Data[[#This Row],[marital_Widow]]=1,"Widowed")</f>
        <v>Married</v>
      </c>
      <c r="AQ832" s="3" t="str">
        <f>IF(tbl_Data[[#This Row],[Marital Status]]=tbl_Data[[#Headers],[Single]],tbl_Data[[#This Row],[Amt_Wines]],"")</f>
        <v/>
      </c>
      <c r="AR832" s="3" t="str">
        <f>IF(tbl_Data[[#This Row],[Marital Status]]=tbl_Data[[#Headers],[Together]],tbl_Data[[#This Row],[Amt_Wines]],"")</f>
        <v/>
      </c>
      <c r="AS832" s="3">
        <f>IF(tbl_Data[[#This Row],[Marital Status]]=tbl_Data[[#Headers],[Married]],tbl_Data[[#This Row],[Amt_Wines]],"")</f>
        <v>24</v>
      </c>
      <c r="AT832" s="3" t="str">
        <f>IF(tbl_Data[[#This Row],[Marital Status]]=tbl_Data[[#Headers],[Widow]],tbl_Data[[#This Row],[Amt_Wines]],"")</f>
        <v/>
      </c>
      <c r="AU832" s="3" t="str">
        <f>IF(tbl_Data[[#This Row],[Marital Status]]=tbl_Data[[#Headers],[Divorced]],tbl_Data[[#This Row],[Amt_Wines]],"")</f>
        <v/>
      </c>
    </row>
    <row r="833" spans="1:47" x14ac:dyDescent="0.45">
      <c r="A833" t="s">
        <v>1740</v>
      </c>
      <c r="B833" s="3">
        <v>44393</v>
      </c>
      <c r="C833">
        <v>1</v>
      </c>
      <c r="D833">
        <v>1</v>
      </c>
      <c r="E833">
        <f t="shared" si="12"/>
        <v>2</v>
      </c>
      <c r="F833">
        <v>86</v>
      </c>
      <c r="G833" s="3">
        <v>24</v>
      </c>
      <c r="H833" s="3">
        <v>2</v>
      </c>
      <c r="I833" s="3">
        <v>20</v>
      </c>
      <c r="J833" s="3">
        <v>2</v>
      </c>
      <c r="K833" s="3">
        <v>2</v>
      </c>
      <c r="L833" s="3">
        <v>10</v>
      </c>
      <c r="M833">
        <v>2</v>
      </c>
      <c r="N833">
        <v>1</v>
      </c>
      <c r="O833">
        <v>0</v>
      </c>
      <c r="P833">
        <v>4</v>
      </c>
      <c r="Q833">
        <v>4</v>
      </c>
      <c r="R833">
        <v>0</v>
      </c>
      <c r="S833">
        <v>0</v>
      </c>
      <c r="T833">
        <v>0</v>
      </c>
      <c r="U833">
        <v>0</v>
      </c>
      <c r="V833">
        <v>0</v>
      </c>
      <c r="W833">
        <v>0</v>
      </c>
      <c r="X833">
        <v>3</v>
      </c>
      <c r="Y833">
        <v>11</v>
      </c>
      <c r="Z833">
        <v>0</v>
      </c>
      <c r="AA833">
        <v>55</v>
      </c>
      <c r="AB833">
        <v>2470</v>
      </c>
      <c r="AC833">
        <v>0</v>
      </c>
      <c r="AD833">
        <v>1</v>
      </c>
      <c r="AE833">
        <v>0</v>
      </c>
      <c r="AF833">
        <v>0</v>
      </c>
      <c r="AG833">
        <v>0</v>
      </c>
      <c r="AH833">
        <v>0</v>
      </c>
      <c r="AI833">
        <v>0</v>
      </c>
      <c r="AJ833">
        <v>1</v>
      </c>
      <c r="AK833">
        <v>0</v>
      </c>
      <c r="AL833">
        <v>0</v>
      </c>
      <c r="AM833" s="3">
        <f>SUM(tbl_Data[[#This Row],[Amt_Wines]:[Amt_GoldProds]])</f>
        <v>60</v>
      </c>
      <c r="AN833" s="3">
        <v>40</v>
      </c>
      <c r="AO833">
        <v>0</v>
      </c>
      <c r="AP833" t="str" cm="1">
        <f t="array" ref="AP833">_xlfn.IFS(tbl_Data[[#This Row],[marital_Divorced]]=1,"Divorced",tbl_Data[[#This Row],[marital_Married]]=1,"Married",tbl_Data[[#This Row],[marital_Single]]=1,"Single",tbl_Data[[#This Row],[marital_Together]]=1,"Together",tbl_Data[[#This Row],[marital_Widow]]=1,"Widowed")</f>
        <v>Married</v>
      </c>
      <c r="AQ833" s="3" t="str">
        <f>IF(tbl_Data[[#This Row],[Marital Status]]=tbl_Data[[#Headers],[Single]],tbl_Data[[#This Row],[Amt_Wines]],"")</f>
        <v/>
      </c>
      <c r="AR833" s="3" t="str">
        <f>IF(tbl_Data[[#This Row],[Marital Status]]=tbl_Data[[#Headers],[Together]],tbl_Data[[#This Row],[Amt_Wines]],"")</f>
        <v/>
      </c>
      <c r="AS833" s="3">
        <f>IF(tbl_Data[[#This Row],[Marital Status]]=tbl_Data[[#Headers],[Married]],tbl_Data[[#This Row],[Amt_Wines]],"")</f>
        <v>24</v>
      </c>
      <c r="AT833" s="3" t="str">
        <f>IF(tbl_Data[[#This Row],[Marital Status]]=tbl_Data[[#Headers],[Widow]],tbl_Data[[#This Row],[Amt_Wines]],"")</f>
        <v/>
      </c>
      <c r="AU833" s="3" t="str">
        <f>IF(tbl_Data[[#This Row],[Marital Status]]=tbl_Data[[#Headers],[Divorced]],tbl_Data[[#This Row],[Amt_Wines]],"")</f>
        <v/>
      </c>
    </row>
    <row r="834" spans="1:47" x14ac:dyDescent="0.45">
      <c r="A834" t="s">
        <v>1741</v>
      </c>
      <c r="B834" s="3">
        <v>18690</v>
      </c>
      <c r="C834">
        <v>0</v>
      </c>
      <c r="D834">
        <v>0</v>
      </c>
      <c r="E834">
        <f t="shared" ref="E834:E897" si="13">SUM(_xlfn.SINGLE(Kidhome),_xlfn.SINGLE(Teenhome))</f>
        <v>0</v>
      </c>
      <c r="F834">
        <v>77</v>
      </c>
      <c r="G834" s="3">
        <v>6</v>
      </c>
      <c r="H834" s="3">
        <v>1</v>
      </c>
      <c r="I834" s="3">
        <v>7</v>
      </c>
      <c r="J834" s="3">
        <v>23</v>
      </c>
      <c r="K834" s="3">
        <v>4</v>
      </c>
      <c r="L834" s="3">
        <v>19</v>
      </c>
      <c r="M834">
        <v>1</v>
      </c>
      <c r="N834">
        <v>1</v>
      </c>
      <c r="O834">
        <v>1</v>
      </c>
      <c r="P834">
        <v>2</v>
      </c>
      <c r="Q834">
        <v>8</v>
      </c>
      <c r="R834">
        <v>0</v>
      </c>
      <c r="S834">
        <v>0</v>
      </c>
      <c r="T834">
        <v>0</v>
      </c>
      <c r="U834">
        <v>0</v>
      </c>
      <c r="V834">
        <v>0</v>
      </c>
      <c r="W834">
        <v>0</v>
      </c>
      <c r="X834">
        <v>3</v>
      </c>
      <c r="Y834">
        <v>11</v>
      </c>
      <c r="Z834">
        <v>0</v>
      </c>
      <c r="AA834">
        <v>61</v>
      </c>
      <c r="AB834">
        <v>2707</v>
      </c>
      <c r="AC834">
        <v>0</v>
      </c>
      <c r="AD834">
        <v>1</v>
      </c>
      <c r="AE834">
        <v>0</v>
      </c>
      <c r="AF834">
        <v>0</v>
      </c>
      <c r="AG834">
        <v>0</v>
      </c>
      <c r="AH834">
        <v>0</v>
      </c>
      <c r="AI834">
        <v>0</v>
      </c>
      <c r="AJ834">
        <v>1</v>
      </c>
      <c r="AK834">
        <v>0</v>
      </c>
      <c r="AL834">
        <v>0</v>
      </c>
      <c r="AM834" s="3">
        <f>SUM(tbl_Data[[#This Row],[Amt_Wines]:[Amt_GoldProds]])</f>
        <v>60</v>
      </c>
      <c r="AN834" s="3">
        <v>22</v>
      </c>
      <c r="AO834">
        <v>0</v>
      </c>
      <c r="AP834" t="str" cm="1">
        <f t="array" ref="AP834">_xlfn.IFS(tbl_Data[[#This Row],[marital_Divorced]]=1,"Divorced",tbl_Data[[#This Row],[marital_Married]]=1,"Married",tbl_Data[[#This Row],[marital_Single]]=1,"Single",tbl_Data[[#This Row],[marital_Together]]=1,"Together",tbl_Data[[#This Row],[marital_Widow]]=1,"Widowed")</f>
        <v>Married</v>
      </c>
      <c r="AQ834" s="3" t="str">
        <f>IF(tbl_Data[[#This Row],[Marital Status]]=tbl_Data[[#Headers],[Single]],tbl_Data[[#This Row],[Amt_Wines]],"")</f>
        <v/>
      </c>
      <c r="AR834" s="3" t="str">
        <f>IF(tbl_Data[[#This Row],[Marital Status]]=tbl_Data[[#Headers],[Together]],tbl_Data[[#This Row],[Amt_Wines]],"")</f>
        <v/>
      </c>
      <c r="AS834" s="3">
        <f>IF(tbl_Data[[#This Row],[Marital Status]]=tbl_Data[[#Headers],[Married]],tbl_Data[[#This Row],[Amt_Wines]],"")</f>
        <v>6</v>
      </c>
      <c r="AT834" s="3" t="str">
        <f>IF(tbl_Data[[#This Row],[Marital Status]]=tbl_Data[[#Headers],[Widow]],tbl_Data[[#This Row],[Amt_Wines]],"")</f>
        <v/>
      </c>
      <c r="AU834" s="3" t="str">
        <f>IF(tbl_Data[[#This Row],[Marital Status]]=tbl_Data[[#Headers],[Divorced]],tbl_Data[[#This Row],[Amt_Wines]],"")</f>
        <v/>
      </c>
    </row>
    <row r="835" spans="1:47" x14ac:dyDescent="0.45">
      <c r="A835" t="s">
        <v>1745</v>
      </c>
      <c r="B835" s="3">
        <v>35178</v>
      </c>
      <c r="C835">
        <v>1</v>
      </c>
      <c r="D835">
        <v>0</v>
      </c>
      <c r="E835">
        <f t="shared" si="13"/>
        <v>1</v>
      </c>
      <c r="F835">
        <v>10</v>
      </c>
      <c r="G835" s="3">
        <v>23</v>
      </c>
      <c r="H835" s="3">
        <v>1</v>
      </c>
      <c r="I835" s="3">
        <v>13</v>
      </c>
      <c r="J835" s="3">
        <v>2</v>
      </c>
      <c r="K835" s="3">
        <v>2</v>
      </c>
      <c r="L835" s="3">
        <v>18</v>
      </c>
      <c r="M835">
        <v>1</v>
      </c>
      <c r="N835">
        <v>1</v>
      </c>
      <c r="O835">
        <v>1</v>
      </c>
      <c r="P835">
        <v>2</v>
      </c>
      <c r="Q835">
        <v>7</v>
      </c>
      <c r="R835">
        <v>1</v>
      </c>
      <c r="S835">
        <v>0</v>
      </c>
      <c r="T835">
        <v>0</v>
      </c>
      <c r="U835">
        <v>0</v>
      </c>
      <c r="V835">
        <v>0</v>
      </c>
      <c r="W835">
        <v>0</v>
      </c>
      <c r="X835">
        <v>3</v>
      </c>
      <c r="Y835">
        <v>11</v>
      </c>
      <c r="Z835">
        <v>1</v>
      </c>
      <c r="AA835">
        <v>49</v>
      </c>
      <c r="AB835">
        <v>2694</v>
      </c>
      <c r="AC835">
        <v>0</v>
      </c>
      <c r="AD835">
        <v>1</v>
      </c>
      <c r="AE835">
        <v>0</v>
      </c>
      <c r="AF835">
        <v>0</v>
      </c>
      <c r="AG835">
        <v>0</v>
      </c>
      <c r="AH835">
        <v>0</v>
      </c>
      <c r="AI835">
        <v>0</v>
      </c>
      <c r="AJ835">
        <v>0</v>
      </c>
      <c r="AK835">
        <v>1</v>
      </c>
      <c r="AL835">
        <v>0</v>
      </c>
      <c r="AM835" s="3">
        <f>SUM(tbl_Data[[#This Row],[Amt_Wines]:[Amt_GoldProds]])</f>
        <v>59</v>
      </c>
      <c r="AN835" s="3">
        <v>23</v>
      </c>
      <c r="AO835">
        <v>1</v>
      </c>
      <c r="AP835" t="str" cm="1">
        <f t="array" ref="AP835">_xlfn.IFS(tbl_Data[[#This Row],[marital_Divorced]]=1,"Divorced",tbl_Data[[#This Row],[marital_Married]]=1,"Married",tbl_Data[[#This Row],[marital_Single]]=1,"Single",tbl_Data[[#This Row],[marital_Together]]=1,"Together",tbl_Data[[#This Row],[marital_Widow]]=1,"Widowed")</f>
        <v>Married</v>
      </c>
      <c r="AQ835" s="3" t="str">
        <f>IF(tbl_Data[[#This Row],[Marital Status]]=tbl_Data[[#Headers],[Single]],tbl_Data[[#This Row],[Amt_Wines]],"")</f>
        <v/>
      </c>
      <c r="AR835" s="3" t="str">
        <f>IF(tbl_Data[[#This Row],[Marital Status]]=tbl_Data[[#Headers],[Together]],tbl_Data[[#This Row],[Amt_Wines]],"")</f>
        <v/>
      </c>
      <c r="AS835" s="3">
        <f>IF(tbl_Data[[#This Row],[Marital Status]]=tbl_Data[[#Headers],[Married]],tbl_Data[[#This Row],[Amt_Wines]],"")</f>
        <v>23</v>
      </c>
      <c r="AT835" s="3" t="str">
        <f>IF(tbl_Data[[#This Row],[Marital Status]]=tbl_Data[[#Headers],[Widow]],tbl_Data[[#This Row],[Amt_Wines]],"")</f>
        <v/>
      </c>
      <c r="AU835" s="3" t="str">
        <f>IF(tbl_Data[[#This Row],[Marital Status]]=tbl_Data[[#Headers],[Divorced]],tbl_Data[[#This Row],[Amt_Wines]],"")</f>
        <v/>
      </c>
    </row>
    <row r="836" spans="1:47" x14ac:dyDescent="0.45">
      <c r="A836" t="s">
        <v>1747</v>
      </c>
      <c r="B836" s="3">
        <v>24711</v>
      </c>
      <c r="C836">
        <v>0</v>
      </c>
      <c r="D836">
        <v>0</v>
      </c>
      <c r="E836">
        <f t="shared" si="13"/>
        <v>0</v>
      </c>
      <c r="F836">
        <v>86</v>
      </c>
      <c r="G836" s="3">
        <v>10</v>
      </c>
      <c r="H836" s="3">
        <v>7</v>
      </c>
      <c r="I836" s="3">
        <v>25</v>
      </c>
      <c r="J836" s="3">
        <v>6</v>
      </c>
      <c r="K836" s="3">
        <v>3</v>
      </c>
      <c r="L836" s="3">
        <v>7</v>
      </c>
      <c r="M836">
        <v>1</v>
      </c>
      <c r="N836">
        <v>3</v>
      </c>
      <c r="O836">
        <v>0</v>
      </c>
      <c r="P836">
        <v>3</v>
      </c>
      <c r="Q836">
        <v>7</v>
      </c>
      <c r="R836">
        <v>0</v>
      </c>
      <c r="S836">
        <v>0</v>
      </c>
      <c r="T836">
        <v>0</v>
      </c>
      <c r="U836">
        <v>0</v>
      </c>
      <c r="V836">
        <v>0</v>
      </c>
      <c r="W836">
        <v>0</v>
      </c>
      <c r="X836">
        <v>3</v>
      </c>
      <c r="Y836">
        <v>11</v>
      </c>
      <c r="Z836">
        <v>0</v>
      </c>
      <c r="AA836">
        <v>38</v>
      </c>
      <c r="AB836">
        <v>2231</v>
      </c>
      <c r="AC836">
        <v>0</v>
      </c>
      <c r="AD836">
        <v>1</v>
      </c>
      <c r="AE836">
        <v>0</v>
      </c>
      <c r="AF836">
        <v>0</v>
      </c>
      <c r="AG836">
        <v>0</v>
      </c>
      <c r="AH836">
        <v>0</v>
      </c>
      <c r="AI836">
        <v>0</v>
      </c>
      <c r="AJ836">
        <v>1</v>
      </c>
      <c r="AK836">
        <v>0</v>
      </c>
      <c r="AL836">
        <v>0</v>
      </c>
      <c r="AM836" s="3">
        <f>SUM(tbl_Data[[#This Row],[Amt_Wines]:[Amt_GoldProds]])</f>
        <v>58</v>
      </c>
      <c r="AN836" s="3">
        <v>44</v>
      </c>
      <c r="AO836">
        <v>0</v>
      </c>
      <c r="AP836" t="str" cm="1">
        <f t="array" ref="AP836">_xlfn.IFS(tbl_Data[[#This Row],[marital_Divorced]]=1,"Divorced",tbl_Data[[#This Row],[marital_Married]]=1,"Married",tbl_Data[[#This Row],[marital_Single]]=1,"Single",tbl_Data[[#This Row],[marital_Together]]=1,"Together",tbl_Data[[#This Row],[marital_Widow]]=1,"Widowed")</f>
        <v>Married</v>
      </c>
      <c r="AQ836" s="3" t="str">
        <f>IF(tbl_Data[[#This Row],[Marital Status]]=tbl_Data[[#Headers],[Single]],tbl_Data[[#This Row],[Amt_Wines]],"")</f>
        <v/>
      </c>
      <c r="AR836" s="3" t="str">
        <f>IF(tbl_Data[[#This Row],[Marital Status]]=tbl_Data[[#Headers],[Together]],tbl_Data[[#This Row],[Amt_Wines]],"")</f>
        <v/>
      </c>
      <c r="AS836" s="3">
        <f>IF(tbl_Data[[#This Row],[Marital Status]]=tbl_Data[[#Headers],[Married]],tbl_Data[[#This Row],[Amt_Wines]],"")</f>
        <v>10</v>
      </c>
      <c r="AT836" s="3" t="str">
        <f>IF(tbl_Data[[#This Row],[Marital Status]]=tbl_Data[[#Headers],[Widow]],tbl_Data[[#This Row],[Amt_Wines]],"")</f>
        <v/>
      </c>
      <c r="AU836" s="3" t="str">
        <f>IF(tbl_Data[[#This Row],[Marital Status]]=tbl_Data[[#Headers],[Divorced]],tbl_Data[[#This Row],[Amt_Wines]],"")</f>
        <v/>
      </c>
    </row>
    <row r="837" spans="1:47" x14ac:dyDescent="0.45">
      <c r="A837" t="s">
        <v>1748</v>
      </c>
      <c r="B837" s="3">
        <v>17345</v>
      </c>
      <c r="C837">
        <v>1</v>
      </c>
      <c r="D837">
        <v>0</v>
      </c>
      <c r="E837">
        <f t="shared" si="13"/>
        <v>1</v>
      </c>
      <c r="F837">
        <v>79</v>
      </c>
      <c r="G837" s="3">
        <v>4</v>
      </c>
      <c r="H837" s="3">
        <v>9</v>
      </c>
      <c r="I837" s="3">
        <v>16</v>
      </c>
      <c r="J837" s="3">
        <v>17</v>
      </c>
      <c r="K837" s="3">
        <v>0</v>
      </c>
      <c r="L837" s="3">
        <v>12</v>
      </c>
      <c r="M837">
        <v>2</v>
      </c>
      <c r="N837">
        <v>2</v>
      </c>
      <c r="O837">
        <v>1</v>
      </c>
      <c r="P837">
        <v>2</v>
      </c>
      <c r="Q837">
        <v>8</v>
      </c>
      <c r="R837">
        <v>0</v>
      </c>
      <c r="S837">
        <v>0</v>
      </c>
      <c r="T837">
        <v>0</v>
      </c>
      <c r="U837">
        <v>0</v>
      </c>
      <c r="V837">
        <v>0</v>
      </c>
      <c r="W837">
        <v>0</v>
      </c>
      <c r="X837">
        <v>3</v>
      </c>
      <c r="Y837">
        <v>11</v>
      </c>
      <c r="Z837">
        <v>0</v>
      </c>
      <c r="AA837">
        <v>42</v>
      </c>
      <c r="AB837">
        <v>2762</v>
      </c>
      <c r="AC837">
        <v>0</v>
      </c>
      <c r="AD837">
        <v>1</v>
      </c>
      <c r="AE837">
        <v>0</v>
      </c>
      <c r="AF837">
        <v>0</v>
      </c>
      <c r="AG837">
        <v>0</v>
      </c>
      <c r="AH837">
        <v>0</v>
      </c>
      <c r="AI837">
        <v>0</v>
      </c>
      <c r="AJ837">
        <v>1</v>
      </c>
      <c r="AK837">
        <v>0</v>
      </c>
      <c r="AL837">
        <v>0</v>
      </c>
      <c r="AM837" s="3">
        <f>SUM(tbl_Data[[#This Row],[Amt_Wines]:[Amt_GoldProds]])</f>
        <v>58</v>
      </c>
      <c r="AN837" s="3">
        <v>34</v>
      </c>
      <c r="AO837">
        <v>0</v>
      </c>
      <c r="AP837" t="str" cm="1">
        <f t="array" ref="AP837">_xlfn.IFS(tbl_Data[[#This Row],[marital_Divorced]]=1,"Divorced",tbl_Data[[#This Row],[marital_Married]]=1,"Married",tbl_Data[[#This Row],[marital_Single]]=1,"Single",tbl_Data[[#This Row],[marital_Together]]=1,"Together",tbl_Data[[#This Row],[marital_Widow]]=1,"Widowed")</f>
        <v>Married</v>
      </c>
      <c r="AQ837" s="3" t="str">
        <f>IF(tbl_Data[[#This Row],[Marital Status]]=tbl_Data[[#Headers],[Single]],tbl_Data[[#This Row],[Amt_Wines]],"")</f>
        <v/>
      </c>
      <c r="AR837" s="3" t="str">
        <f>IF(tbl_Data[[#This Row],[Marital Status]]=tbl_Data[[#Headers],[Together]],tbl_Data[[#This Row],[Amt_Wines]],"")</f>
        <v/>
      </c>
      <c r="AS837" s="3">
        <f>IF(tbl_Data[[#This Row],[Marital Status]]=tbl_Data[[#Headers],[Married]],tbl_Data[[#This Row],[Amt_Wines]],"")</f>
        <v>4</v>
      </c>
      <c r="AT837" s="3" t="str">
        <f>IF(tbl_Data[[#This Row],[Marital Status]]=tbl_Data[[#Headers],[Widow]],tbl_Data[[#This Row],[Amt_Wines]],"")</f>
        <v/>
      </c>
      <c r="AU837" s="3" t="str">
        <f>IF(tbl_Data[[#This Row],[Marital Status]]=tbl_Data[[#Headers],[Divorced]],tbl_Data[[#This Row],[Amt_Wines]],"")</f>
        <v/>
      </c>
    </row>
    <row r="838" spans="1:47" x14ac:dyDescent="0.45">
      <c r="A838" t="s">
        <v>1756</v>
      </c>
      <c r="B838" s="3">
        <v>28442</v>
      </c>
      <c r="C838">
        <v>2</v>
      </c>
      <c r="D838">
        <v>0</v>
      </c>
      <c r="E838">
        <f t="shared" si="13"/>
        <v>2</v>
      </c>
      <c r="F838">
        <v>53</v>
      </c>
      <c r="G838" s="3">
        <v>19</v>
      </c>
      <c r="H838" s="3">
        <v>3</v>
      </c>
      <c r="I838" s="3">
        <v>10</v>
      </c>
      <c r="J838" s="3">
        <v>11</v>
      </c>
      <c r="K838" s="3">
        <v>8</v>
      </c>
      <c r="L838" s="3">
        <v>6</v>
      </c>
      <c r="M838">
        <v>3</v>
      </c>
      <c r="N838">
        <v>2</v>
      </c>
      <c r="O838">
        <v>1</v>
      </c>
      <c r="P838">
        <v>4</v>
      </c>
      <c r="Q838">
        <v>4</v>
      </c>
      <c r="R838">
        <v>0</v>
      </c>
      <c r="S838">
        <v>0</v>
      </c>
      <c r="T838">
        <v>0</v>
      </c>
      <c r="U838">
        <v>0</v>
      </c>
      <c r="V838">
        <v>0</v>
      </c>
      <c r="W838">
        <v>0</v>
      </c>
      <c r="X838">
        <v>3</v>
      </c>
      <c r="Y838">
        <v>11</v>
      </c>
      <c r="Z838">
        <v>0</v>
      </c>
      <c r="AA838">
        <v>42</v>
      </c>
      <c r="AB838">
        <v>2284</v>
      </c>
      <c r="AC838">
        <v>0</v>
      </c>
      <c r="AD838">
        <v>1</v>
      </c>
      <c r="AE838">
        <v>0</v>
      </c>
      <c r="AF838">
        <v>0</v>
      </c>
      <c r="AG838">
        <v>0</v>
      </c>
      <c r="AH838">
        <v>0</v>
      </c>
      <c r="AI838">
        <v>0</v>
      </c>
      <c r="AJ838">
        <v>1</v>
      </c>
      <c r="AK838">
        <v>0</v>
      </c>
      <c r="AL838">
        <v>0</v>
      </c>
      <c r="AM838" s="3">
        <f>SUM(tbl_Data[[#This Row],[Amt_Wines]:[Amt_GoldProds]])</f>
        <v>57</v>
      </c>
      <c r="AN838" s="3">
        <v>45</v>
      </c>
      <c r="AO838">
        <v>0</v>
      </c>
      <c r="AP838" t="str" cm="1">
        <f t="array" ref="AP838">_xlfn.IFS(tbl_Data[[#This Row],[marital_Divorced]]=1,"Divorced",tbl_Data[[#This Row],[marital_Married]]=1,"Married",tbl_Data[[#This Row],[marital_Single]]=1,"Single",tbl_Data[[#This Row],[marital_Together]]=1,"Together",tbl_Data[[#This Row],[marital_Widow]]=1,"Widowed")</f>
        <v>Married</v>
      </c>
      <c r="AQ838" s="3" t="str">
        <f>IF(tbl_Data[[#This Row],[Marital Status]]=tbl_Data[[#Headers],[Single]],tbl_Data[[#This Row],[Amt_Wines]],"")</f>
        <v/>
      </c>
      <c r="AR838" s="3" t="str">
        <f>IF(tbl_Data[[#This Row],[Marital Status]]=tbl_Data[[#Headers],[Together]],tbl_Data[[#This Row],[Amt_Wines]],"")</f>
        <v/>
      </c>
      <c r="AS838" s="3">
        <f>IF(tbl_Data[[#This Row],[Marital Status]]=tbl_Data[[#Headers],[Married]],tbl_Data[[#This Row],[Amt_Wines]],"")</f>
        <v>19</v>
      </c>
      <c r="AT838" s="3" t="str">
        <f>IF(tbl_Data[[#This Row],[Marital Status]]=tbl_Data[[#Headers],[Widow]],tbl_Data[[#This Row],[Amt_Wines]],"")</f>
        <v/>
      </c>
      <c r="AU838" s="3" t="str">
        <f>IF(tbl_Data[[#This Row],[Marital Status]]=tbl_Data[[#Headers],[Divorced]],tbl_Data[[#This Row],[Amt_Wines]],"")</f>
        <v/>
      </c>
    </row>
    <row r="839" spans="1:47" x14ac:dyDescent="0.45">
      <c r="A839" t="s">
        <v>1757</v>
      </c>
      <c r="B839" s="3">
        <v>16248</v>
      </c>
      <c r="C839">
        <v>1</v>
      </c>
      <c r="D839">
        <v>0</v>
      </c>
      <c r="E839">
        <f t="shared" si="13"/>
        <v>1</v>
      </c>
      <c r="F839">
        <v>77</v>
      </c>
      <c r="G839" s="3">
        <v>12</v>
      </c>
      <c r="H839" s="3">
        <v>11</v>
      </c>
      <c r="I839" s="3">
        <v>10</v>
      </c>
      <c r="J839" s="3">
        <v>3</v>
      </c>
      <c r="K839" s="3">
        <v>12</v>
      </c>
      <c r="L839" s="3">
        <v>9</v>
      </c>
      <c r="M839">
        <v>3</v>
      </c>
      <c r="N839">
        <v>2</v>
      </c>
      <c r="O839">
        <v>1</v>
      </c>
      <c r="P839">
        <v>3</v>
      </c>
      <c r="Q839">
        <v>6</v>
      </c>
      <c r="R839">
        <v>0</v>
      </c>
      <c r="S839">
        <v>0</v>
      </c>
      <c r="T839">
        <v>0</v>
      </c>
      <c r="U839">
        <v>0</v>
      </c>
      <c r="V839">
        <v>0</v>
      </c>
      <c r="W839">
        <v>0</v>
      </c>
      <c r="X839">
        <v>3</v>
      </c>
      <c r="Y839">
        <v>11</v>
      </c>
      <c r="Z839">
        <v>0</v>
      </c>
      <c r="AA839">
        <v>32</v>
      </c>
      <c r="AB839">
        <v>2209</v>
      </c>
      <c r="AC839">
        <v>0</v>
      </c>
      <c r="AD839">
        <v>1</v>
      </c>
      <c r="AE839">
        <v>0</v>
      </c>
      <c r="AF839">
        <v>0</v>
      </c>
      <c r="AG839">
        <v>0</v>
      </c>
      <c r="AH839">
        <v>1</v>
      </c>
      <c r="AI839">
        <v>0</v>
      </c>
      <c r="AJ839">
        <v>0</v>
      </c>
      <c r="AK839">
        <v>0</v>
      </c>
      <c r="AL839">
        <v>0</v>
      </c>
      <c r="AM839" s="3">
        <f>SUM(tbl_Data[[#This Row],[Amt_Wines]:[Amt_GoldProds]])</f>
        <v>57</v>
      </c>
      <c r="AN839" s="3">
        <v>39</v>
      </c>
      <c r="AO839">
        <v>0</v>
      </c>
      <c r="AP839" t="str" cm="1">
        <f t="array" ref="AP839">_xlfn.IFS(tbl_Data[[#This Row],[marital_Divorced]]=1,"Divorced",tbl_Data[[#This Row],[marital_Married]]=1,"Married",tbl_Data[[#This Row],[marital_Single]]=1,"Single",tbl_Data[[#This Row],[marital_Together]]=1,"Together",tbl_Data[[#This Row],[marital_Widow]]=1,"Widowed")</f>
        <v>Married</v>
      </c>
      <c r="AQ839" s="3" t="str">
        <f>IF(tbl_Data[[#This Row],[Marital Status]]=tbl_Data[[#Headers],[Single]],tbl_Data[[#This Row],[Amt_Wines]],"")</f>
        <v/>
      </c>
      <c r="AR839" s="3" t="str">
        <f>IF(tbl_Data[[#This Row],[Marital Status]]=tbl_Data[[#Headers],[Together]],tbl_Data[[#This Row],[Amt_Wines]],"")</f>
        <v/>
      </c>
      <c r="AS839" s="3">
        <f>IF(tbl_Data[[#This Row],[Marital Status]]=tbl_Data[[#Headers],[Married]],tbl_Data[[#This Row],[Amt_Wines]],"")</f>
        <v>12</v>
      </c>
      <c r="AT839" s="3" t="str">
        <f>IF(tbl_Data[[#This Row],[Marital Status]]=tbl_Data[[#Headers],[Widow]],tbl_Data[[#This Row],[Amt_Wines]],"")</f>
        <v/>
      </c>
      <c r="AU839" s="3" t="str">
        <f>IF(tbl_Data[[#This Row],[Marital Status]]=tbl_Data[[#Headers],[Divorced]],tbl_Data[[#This Row],[Amt_Wines]],"")</f>
        <v/>
      </c>
    </row>
    <row r="840" spans="1:47" x14ac:dyDescent="0.45">
      <c r="A840" t="s">
        <v>1758</v>
      </c>
      <c r="B840" s="3">
        <v>12393</v>
      </c>
      <c r="C840">
        <v>0</v>
      </c>
      <c r="D840">
        <v>0</v>
      </c>
      <c r="E840">
        <f t="shared" si="13"/>
        <v>0</v>
      </c>
      <c r="F840">
        <v>38</v>
      </c>
      <c r="G840" s="3">
        <v>5</v>
      </c>
      <c r="H840" s="3">
        <v>6</v>
      </c>
      <c r="I840" s="3">
        <v>15</v>
      </c>
      <c r="J840" s="3">
        <v>11</v>
      </c>
      <c r="K840" s="3">
        <v>7</v>
      </c>
      <c r="L840" s="3">
        <v>13</v>
      </c>
      <c r="M840">
        <v>1</v>
      </c>
      <c r="N840">
        <v>2</v>
      </c>
      <c r="O840">
        <v>0</v>
      </c>
      <c r="P840">
        <v>3</v>
      </c>
      <c r="Q840">
        <v>9</v>
      </c>
      <c r="R840">
        <v>0</v>
      </c>
      <c r="S840">
        <v>0</v>
      </c>
      <c r="T840">
        <v>0</v>
      </c>
      <c r="U840">
        <v>0</v>
      </c>
      <c r="V840">
        <v>0</v>
      </c>
      <c r="W840">
        <v>0</v>
      </c>
      <c r="X840">
        <v>3</v>
      </c>
      <c r="Y840">
        <v>11</v>
      </c>
      <c r="Z840">
        <v>0</v>
      </c>
      <c r="AA840">
        <v>42</v>
      </c>
      <c r="AB840">
        <v>2731</v>
      </c>
      <c r="AC840">
        <v>0</v>
      </c>
      <c r="AD840">
        <v>1</v>
      </c>
      <c r="AE840">
        <v>0</v>
      </c>
      <c r="AF840">
        <v>0</v>
      </c>
      <c r="AG840">
        <v>0</v>
      </c>
      <c r="AH840">
        <v>1</v>
      </c>
      <c r="AI840">
        <v>0</v>
      </c>
      <c r="AJ840">
        <v>0</v>
      </c>
      <c r="AK840">
        <v>0</v>
      </c>
      <c r="AL840">
        <v>0</v>
      </c>
      <c r="AM840" s="3">
        <f>SUM(tbl_Data[[#This Row],[Amt_Wines]:[Amt_GoldProds]])</f>
        <v>57</v>
      </c>
      <c r="AN840" s="3">
        <v>31</v>
      </c>
      <c r="AO840">
        <v>0</v>
      </c>
      <c r="AP840" t="str" cm="1">
        <f t="array" ref="AP840">_xlfn.IFS(tbl_Data[[#This Row],[marital_Divorced]]=1,"Divorced",tbl_Data[[#This Row],[marital_Married]]=1,"Married",tbl_Data[[#This Row],[marital_Single]]=1,"Single",tbl_Data[[#This Row],[marital_Together]]=1,"Together",tbl_Data[[#This Row],[marital_Widow]]=1,"Widowed")</f>
        <v>Married</v>
      </c>
      <c r="AQ840" s="3" t="str">
        <f>IF(tbl_Data[[#This Row],[Marital Status]]=tbl_Data[[#Headers],[Single]],tbl_Data[[#This Row],[Amt_Wines]],"")</f>
        <v/>
      </c>
      <c r="AR840" s="3" t="str">
        <f>IF(tbl_Data[[#This Row],[Marital Status]]=tbl_Data[[#Headers],[Together]],tbl_Data[[#This Row],[Amt_Wines]],"")</f>
        <v/>
      </c>
      <c r="AS840" s="3">
        <f>IF(tbl_Data[[#This Row],[Marital Status]]=tbl_Data[[#Headers],[Married]],tbl_Data[[#This Row],[Amt_Wines]],"")</f>
        <v>5</v>
      </c>
      <c r="AT840" s="3" t="str">
        <f>IF(tbl_Data[[#This Row],[Marital Status]]=tbl_Data[[#Headers],[Widow]],tbl_Data[[#This Row],[Amt_Wines]],"")</f>
        <v/>
      </c>
      <c r="AU840" s="3" t="str">
        <f>IF(tbl_Data[[#This Row],[Marital Status]]=tbl_Data[[#Headers],[Divorced]],tbl_Data[[#This Row],[Amt_Wines]],"")</f>
        <v/>
      </c>
    </row>
    <row r="841" spans="1:47" x14ac:dyDescent="0.45">
      <c r="A841" t="s">
        <v>1759</v>
      </c>
      <c r="B841" s="3">
        <v>28718</v>
      </c>
      <c r="C841">
        <v>1</v>
      </c>
      <c r="D841">
        <v>0</v>
      </c>
      <c r="E841">
        <f t="shared" si="13"/>
        <v>1</v>
      </c>
      <c r="F841">
        <v>78</v>
      </c>
      <c r="G841" s="3">
        <v>12</v>
      </c>
      <c r="H841" s="3">
        <v>4</v>
      </c>
      <c r="I841" s="3">
        <v>6</v>
      </c>
      <c r="J841" s="3">
        <v>11</v>
      </c>
      <c r="K841" s="3">
        <v>8</v>
      </c>
      <c r="L841" s="3">
        <v>16</v>
      </c>
      <c r="M841">
        <v>2</v>
      </c>
      <c r="N841">
        <v>2</v>
      </c>
      <c r="O841">
        <v>0</v>
      </c>
      <c r="P841">
        <v>3</v>
      </c>
      <c r="Q841">
        <v>8</v>
      </c>
      <c r="R841">
        <v>0</v>
      </c>
      <c r="S841">
        <v>0</v>
      </c>
      <c r="T841">
        <v>0</v>
      </c>
      <c r="U841">
        <v>0</v>
      </c>
      <c r="V841">
        <v>0</v>
      </c>
      <c r="W841">
        <v>0</v>
      </c>
      <c r="X841">
        <v>3</v>
      </c>
      <c r="Y841">
        <v>11</v>
      </c>
      <c r="Z841">
        <v>0</v>
      </c>
      <c r="AA841">
        <v>38</v>
      </c>
      <c r="AB841">
        <v>2510</v>
      </c>
      <c r="AC841">
        <v>0</v>
      </c>
      <c r="AD841">
        <v>1</v>
      </c>
      <c r="AE841">
        <v>0</v>
      </c>
      <c r="AF841">
        <v>0</v>
      </c>
      <c r="AG841">
        <v>0</v>
      </c>
      <c r="AH841">
        <v>0</v>
      </c>
      <c r="AI841">
        <v>0</v>
      </c>
      <c r="AJ841">
        <v>1</v>
      </c>
      <c r="AK841">
        <v>0</v>
      </c>
      <c r="AL841">
        <v>0</v>
      </c>
      <c r="AM841" s="3">
        <f>SUM(tbl_Data[[#This Row],[Amt_Wines]:[Amt_GoldProds]])</f>
        <v>57</v>
      </c>
      <c r="AN841" s="3">
        <v>25</v>
      </c>
      <c r="AO841">
        <v>0</v>
      </c>
      <c r="AP841" t="str" cm="1">
        <f t="array" ref="AP841">_xlfn.IFS(tbl_Data[[#This Row],[marital_Divorced]]=1,"Divorced",tbl_Data[[#This Row],[marital_Married]]=1,"Married",tbl_Data[[#This Row],[marital_Single]]=1,"Single",tbl_Data[[#This Row],[marital_Together]]=1,"Together",tbl_Data[[#This Row],[marital_Widow]]=1,"Widowed")</f>
        <v>Married</v>
      </c>
      <c r="AQ841" s="3" t="str">
        <f>IF(tbl_Data[[#This Row],[Marital Status]]=tbl_Data[[#Headers],[Single]],tbl_Data[[#This Row],[Amt_Wines]],"")</f>
        <v/>
      </c>
      <c r="AR841" s="3" t="str">
        <f>IF(tbl_Data[[#This Row],[Marital Status]]=tbl_Data[[#Headers],[Together]],tbl_Data[[#This Row],[Amt_Wines]],"")</f>
        <v/>
      </c>
      <c r="AS841" s="3">
        <f>IF(tbl_Data[[#This Row],[Marital Status]]=tbl_Data[[#Headers],[Married]],tbl_Data[[#This Row],[Amt_Wines]],"")</f>
        <v>12</v>
      </c>
      <c r="AT841" s="3" t="str">
        <f>IF(tbl_Data[[#This Row],[Marital Status]]=tbl_Data[[#Headers],[Widow]],tbl_Data[[#This Row],[Amt_Wines]],"")</f>
        <v/>
      </c>
      <c r="AU841" s="3" t="str">
        <f>IF(tbl_Data[[#This Row],[Marital Status]]=tbl_Data[[#Headers],[Divorced]],tbl_Data[[#This Row],[Amt_Wines]],"")</f>
        <v/>
      </c>
    </row>
    <row r="842" spans="1:47" x14ac:dyDescent="0.45">
      <c r="A842" t="s">
        <v>1760</v>
      </c>
      <c r="B842" s="3">
        <v>42693</v>
      </c>
      <c r="C842">
        <v>1</v>
      </c>
      <c r="D842">
        <v>0</v>
      </c>
      <c r="E842">
        <f t="shared" si="13"/>
        <v>1</v>
      </c>
      <c r="F842">
        <v>29</v>
      </c>
      <c r="G842" s="3">
        <v>8</v>
      </c>
      <c r="H842" s="3">
        <v>4</v>
      </c>
      <c r="I842" s="3">
        <v>20</v>
      </c>
      <c r="J842" s="3">
        <v>6</v>
      </c>
      <c r="K842" s="3">
        <v>3</v>
      </c>
      <c r="L842" s="3">
        <v>16</v>
      </c>
      <c r="M842">
        <v>1</v>
      </c>
      <c r="N842">
        <v>1</v>
      </c>
      <c r="O842">
        <v>0</v>
      </c>
      <c r="P842">
        <v>3</v>
      </c>
      <c r="Q842">
        <v>5</v>
      </c>
      <c r="R842">
        <v>0</v>
      </c>
      <c r="S842">
        <v>0</v>
      </c>
      <c r="T842">
        <v>0</v>
      </c>
      <c r="U842">
        <v>0</v>
      </c>
      <c r="V842">
        <v>0</v>
      </c>
      <c r="W842">
        <v>0</v>
      </c>
      <c r="X842">
        <v>3</v>
      </c>
      <c r="Y842">
        <v>11</v>
      </c>
      <c r="Z842">
        <v>0</v>
      </c>
      <c r="AA842">
        <v>42</v>
      </c>
      <c r="AB842">
        <v>2181</v>
      </c>
      <c r="AC842">
        <v>0</v>
      </c>
      <c r="AD842">
        <v>1</v>
      </c>
      <c r="AE842">
        <v>0</v>
      </c>
      <c r="AF842">
        <v>0</v>
      </c>
      <c r="AG842">
        <v>0</v>
      </c>
      <c r="AH842">
        <v>0</v>
      </c>
      <c r="AI842">
        <v>0</v>
      </c>
      <c r="AJ842">
        <v>1</v>
      </c>
      <c r="AK842">
        <v>0</v>
      </c>
      <c r="AL842">
        <v>0</v>
      </c>
      <c r="AM842" s="3">
        <f>SUM(tbl_Data[[#This Row],[Amt_Wines]:[Amt_GoldProds]])</f>
        <v>57</v>
      </c>
      <c r="AN842" s="3">
        <v>25</v>
      </c>
      <c r="AO842">
        <v>0</v>
      </c>
      <c r="AP842" t="str" cm="1">
        <f t="array" ref="AP842">_xlfn.IFS(tbl_Data[[#This Row],[marital_Divorced]]=1,"Divorced",tbl_Data[[#This Row],[marital_Married]]=1,"Married",tbl_Data[[#This Row],[marital_Single]]=1,"Single",tbl_Data[[#This Row],[marital_Together]]=1,"Together",tbl_Data[[#This Row],[marital_Widow]]=1,"Widowed")</f>
        <v>Married</v>
      </c>
      <c r="AQ842" s="3" t="str">
        <f>IF(tbl_Data[[#This Row],[Marital Status]]=tbl_Data[[#Headers],[Single]],tbl_Data[[#This Row],[Amt_Wines]],"")</f>
        <v/>
      </c>
      <c r="AR842" s="3" t="str">
        <f>IF(tbl_Data[[#This Row],[Marital Status]]=tbl_Data[[#Headers],[Together]],tbl_Data[[#This Row],[Amt_Wines]],"")</f>
        <v/>
      </c>
      <c r="AS842" s="3">
        <f>IF(tbl_Data[[#This Row],[Marital Status]]=tbl_Data[[#Headers],[Married]],tbl_Data[[#This Row],[Amt_Wines]],"")</f>
        <v>8</v>
      </c>
      <c r="AT842" s="3" t="str">
        <f>IF(tbl_Data[[#This Row],[Marital Status]]=tbl_Data[[#Headers],[Widow]],tbl_Data[[#This Row],[Amt_Wines]],"")</f>
        <v/>
      </c>
      <c r="AU842" s="3" t="str">
        <f>IF(tbl_Data[[#This Row],[Marital Status]]=tbl_Data[[#Headers],[Divorced]],tbl_Data[[#This Row],[Amt_Wines]],"")</f>
        <v/>
      </c>
    </row>
    <row r="843" spans="1:47" x14ac:dyDescent="0.45">
      <c r="A843" t="s">
        <v>1761</v>
      </c>
      <c r="B843" s="3">
        <v>20425</v>
      </c>
      <c r="C843">
        <v>1</v>
      </c>
      <c r="D843">
        <v>0</v>
      </c>
      <c r="E843">
        <f t="shared" si="13"/>
        <v>1</v>
      </c>
      <c r="F843">
        <v>5</v>
      </c>
      <c r="G843" s="3">
        <v>4</v>
      </c>
      <c r="H843" s="3">
        <v>12</v>
      </c>
      <c r="I843" s="3">
        <v>5</v>
      </c>
      <c r="J843" s="3">
        <v>3</v>
      </c>
      <c r="K843" s="3">
        <v>16</v>
      </c>
      <c r="L843" s="3">
        <v>17</v>
      </c>
      <c r="M843">
        <v>2</v>
      </c>
      <c r="N843">
        <v>2</v>
      </c>
      <c r="O843">
        <v>0</v>
      </c>
      <c r="P843">
        <v>3</v>
      </c>
      <c r="Q843">
        <v>7</v>
      </c>
      <c r="R843">
        <v>0</v>
      </c>
      <c r="S843">
        <v>0</v>
      </c>
      <c r="T843">
        <v>0</v>
      </c>
      <c r="U843">
        <v>0</v>
      </c>
      <c r="V843">
        <v>0</v>
      </c>
      <c r="W843">
        <v>0</v>
      </c>
      <c r="X843">
        <v>3</v>
      </c>
      <c r="Y843">
        <v>11</v>
      </c>
      <c r="Z843">
        <v>0</v>
      </c>
      <c r="AA843">
        <v>34</v>
      </c>
      <c r="AB843">
        <v>2767</v>
      </c>
      <c r="AC843">
        <v>0</v>
      </c>
      <c r="AD843">
        <v>1</v>
      </c>
      <c r="AE843">
        <v>0</v>
      </c>
      <c r="AF843">
        <v>0</v>
      </c>
      <c r="AG843">
        <v>0</v>
      </c>
      <c r="AH843">
        <v>0</v>
      </c>
      <c r="AI843">
        <v>1</v>
      </c>
      <c r="AJ843">
        <v>0</v>
      </c>
      <c r="AK843">
        <v>0</v>
      </c>
      <c r="AL843">
        <v>0</v>
      </c>
      <c r="AM843" s="3">
        <f>SUM(tbl_Data[[#This Row],[Amt_Wines]:[Amt_GoldProds]])</f>
        <v>57</v>
      </c>
      <c r="AN843" s="3">
        <v>23</v>
      </c>
      <c r="AO843">
        <v>0</v>
      </c>
      <c r="AP843" t="str" cm="1">
        <f t="array" ref="AP843">_xlfn.IFS(tbl_Data[[#This Row],[marital_Divorced]]=1,"Divorced",tbl_Data[[#This Row],[marital_Married]]=1,"Married",tbl_Data[[#This Row],[marital_Single]]=1,"Single",tbl_Data[[#This Row],[marital_Together]]=1,"Together",tbl_Data[[#This Row],[marital_Widow]]=1,"Widowed")</f>
        <v>Married</v>
      </c>
      <c r="AQ843" s="3" t="str">
        <f>IF(tbl_Data[[#This Row],[Marital Status]]=tbl_Data[[#Headers],[Single]],tbl_Data[[#This Row],[Amt_Wines]],"")</f>
        <v/>
      </c>
      <c r="AR843" s="3" t="str">
        <f>IF(tbl_Data[[#This Row],[Marital Status]]=tbl_Data[[#Headers],[Together]],tbl_Data[[#This Row],[Amt_Wines]],"")</f>
        <v/>
      </c>
      <c r="AS843" s="3">
        <f>IF(tbl_Data[[#This Row],[Marital Status]]=tbl_Data[[#Headers],[Married]],tbl_Data[[#This Row],[Amt_Wines]],"")</f>
        <v>4</v>
      </c>
      <c r="AT843" s="3" t="str">
        <f>IF(tbl_Data[[#This Row],[Marital Status]]=tbl_Data[[#Headers],[Widow]],tbl_Data[[#This Row],[Amt_Wines]],"")</f>
        <v/>
      </c>
      <c r="AU843" s="3" t="str">
        <f>IF(tbl_Data[[#This Row],[Marital Status]]=tbl_Data[[#Headers],[Divorced]],tbl_Data[[#This Row],[Amt_Wines]],"")</f>
        <v/>
      </c>
    </row>
    <row r="844" spans="1:47" x14ac:dyDescent="0.45">
      <c r="A844" t="s">
        <v>1762</v>
      </c>
      <c r="B844" s="3">
        <v>27733</v>
      </c>
      <c r="C844">
        <v>1</v>
      </c>
      <c r="D844">
        <v>0</v>
      </c>
      <c r="E844">
        <f t="shared" si="13"/>
        <v>1</v>
      </c>
      <c r="F844">
        <v>16</v>
      </c>
      <c r="G844" s="3">
        <v>0</v>
      </c>
      <c r="H844" s="3">
        <v>7</v>
      </c>
      <c r="I844" s="3">
        <v>5</v>
      </c>
      <c r="J844" s="3">
        <v>26</v>
      </c>
      <c r="K844" s="3">
        <v>2</v>
      </c>
      <c r="L844" s="3">
        <v>17</v>
      </c>
      <c r="M844">
        <v>2</v>
      </c>
      <c r="N844">
        <v>2</v>
      </c>
      <c r="O844">
        <v>0</v>
      </c>
      <c r="P844">
        <v>3</v>
      </c>
      <c r="Q844">
        <v>7</v>
      </c>
      <c r="R844">
        <v>0</v>
      </c>
      <c r="S844">
        <v>0</v>
      </c>
      <c r="T844">
        <v>0</v>
      </c>
      <c r="U844">
        <v>0</v>
      </c>
      <c r="V844">
        <v>0</v>
      </c>
      <c r="W844">
        <v>0</v>
      </c>
      <c r="X844">
        <v>3</v>
      </c>
      <c r="Y844">
        <v>11</v>
      </c>
      <c r="Z844">
        <v>0</v>
      </c>
      <c r="AA844">
        <v>39</v>
      </c>
      <c r="AB844">
        <v>2466</v>
      </c>
      <c r="AC844">
        <v>0</v>
      </c>
      <c r="AD844">
        <v>1</v>
      </c>
      <c r="AE844">
        <v>0</v>
      </c>
      <c r="AF844">
        <v>0</v>
      </c>
      <c r="AG844">
        <v>0</v>
      </c>
      <c r="AH844">
        <v>1</v>
      </c>
      <c r="AI844">
        <v>0</v>
      </c>
      <c r="AJ844">
        <v>0</v>
      </c>
      <c r="AK844">
        <v>0</v>
      </c>
      <c r="AL844">
        <v>0</v>
      </c>
      <c r="AM844" s="3">
        <f>SUM(tbl_Data[[#This Row],[Amt_Wines]:[Amt_GoldProds]])</f>
        <v>57</v>
      </c>
      <c r="AN844" s="3">
        <v>23</v>
      </c>
      <c r="AO844">
        <v>0</v>
      </c>
      <c r="AP844" t="str" cm="1">
        <f t="array" ref="AP844">_xlfn.IFS(tbl_Data[[#This Row],[marital_Divorced]]=1,"Divorced",tbl_Data[[#This Row],[marital_Married]]=1,"Married",tbl_Data[[#This Row],[marital_Single]]=1,"Single",tbl_Data[[#This Row],[marital_Together]]=1,"Together",tbl_Data[[#This Row],[marital_Widow]]=1,"Widowed")</f>
        <v>Married</v>
      </c>
      <c r="AQ844" s="3" t="str">
        <f>IF(tbl_Data[[#This Row],[Marital Status]]=tbl_Data[[#Headers],[Single]],tbl_Data[[#This Row],[Amt_Wines]],"")</f>
        <v/>
      </c>
      <c r="AR844" s="3" t="str">
        <f>IF(tbl_Data[[#This Row],[Marital Status]]=tbl_Data[[#Headers],[Together]],tbl_Data[[#This Row],[Amt_Wines]],"")</f>
        <v/>
      </c>
      <c r="AS844" s="3">
        <f>IF(tbl_Data[[#This Row],[Marital Status]]=tbl_Data[[#Headers],[Married]],tbl_Data[[#This Row],[Amt_Wines]],"")</f>
        <v>0</v>
      </c>
      <c r="AT844" s="3" t="str">
        <f>IF(tbl_Data[[#This Row],[Marital Status]]=tbl_Data[[#Headers],[Widow]],tbl_Data[[#This Row],[Amt_Wines]],"")</f>
        <v/>
      </c>
      <c r="AU844" s="3" t="str">
        <f>IF(tbl_Data[[#This Row],[Marital Status]]=tbl_Data[[#Headers],[Divorced]],tbl_Data[[#This Row],[Amt_Wines]],"")</f>
        <v/>
      </c>
    </row>
    <row r="845" spans="1:47" x14ac:dyDescent="0.45">
      <c r="A845" t="s">
        <v>1766</v>
      </c>
      <c r="B845" s="3">
        <v>29440</v>
      </c>
      <c r="C845">
        <v>1</v>
      </c>
      <c r="D845">
        <v>1</v>
      </c>
      <c r="E845">
        <f t="shared" si="13"/>
        <v>2</v>
      </c>
      <c r="F845">
        <v>95</v>
      </c>
      <c r="G845" s="3">
        <v>17</v>
      </c>
      <c r="H845" s="3">
        <v>8</v>
      </c>
      <c r="I845" s="3">
        <v>14</v>
      </c>
      <c r="J845" s="3">
        <v>10</v>
      </c>
      <c r="K845" s="3">
        <v>4</v>
      </c>
      <c r="L845" s="3">
        <v>3</v>
      </c>
      <c r="M845">
        <v>2</v>
      </c>
      <c r="N845">
        <v>1</v>
      </c>
      <c r="O845">
        <v>0</v>
      </c>
      <c r="P845">
        <v>4</v>
      </c>
      <c r="Q845">
        <v>7</v>
      </c>
      <c r="R845">
        <v>0</v>
      </c>
      <c r="S845">
        <v>0</v>
      </c>
      <c r="T845">
        <v>0</v>
      </c>
      <c r="U845">
        <v>0</v>
      </c>
      <c r="V845">
        <v>0</v>
      </c>
      <c r="W845">
        <v>0</v>
      </c>
      <c r="X845">
        <v>3</v>
      </c>
      <c r="Y845">
        <v>11</v>
      </c>
      <c r="Z845">
        <v>0</v>
      </c>
      <c r="AA845">
        <v>60</v>
      </c>
      <c r="AB845">
        <v>2481</v>
      </c>
      <c r="AC845">
        <v>0</v>
      </c>
      <c r="AD845">
        <v>1</v>
      </c>
      <c r="AE845">
        <v>0</v>
      </c>
      <c r="AF845">
        <v>0</v>
      </c>
      <c r="AG845">
        <v>0</v>
      </c>
      <c r="AH845">
        <v>0</v>
      </c>
      <c r="AI845">
        <v>0</v>
      </c>
      <c r="AJ845">
        <v>1</v>
      </c>
      <c r="AK845">
        <v>0</v>
      </c>
      <c r="AL845">
        <v>0</v>
      </c>
      <c r="AM845" s="3">
        <f>SUM(tbl_Data[[#This Row],[Amt_Wines]:[Amt_GoldProds]])</f>
        <v>56</v>
      </c>
      <c r="AN845" s="3">
        <v>50</v>
      </c>
      <c r="AO845">
        <v>0</v>
      </c>
      <c r="AP845" t="str" cm="1">
        <f t="array" ref="AP845">_xlfn.IFS(tbl_Data[[#This Row],[marital_Divorced]]=1,"Divorced",tbl_Data[[#This Row],[marital_Married]]=1,"Married",tbl_Data[[#This Row],[marital_Single]]=1,"Single",tbl_Data[[#This Row],[marital_Together]]=1,"Together",tbl_Data[[#This Row],[marital_Widow]]=1,"Widowed")</f>
        <v>Married</v>
      </c>
      <c r="AQ845" s="3" t="str">
        <f>IF(tbl_Data[[#This Row],[Marital Status]]=tbl_Data[[#Headers],[Single]],tbl_Data[[#This Row],[Amt_Wines]],"")</f>
        <v/>
      </c>
      <c r="AR845" s="3" t="str">
        <f>IF(tbl_Data[[#This Row],[Marital Status]]=tbl_Data[[#Headers],[Together]],tbl_Data[[#This Row],[Amt_Wines]],"")</f>
        <v/>
      </c>
      <c r="AS845" s="3">
        <f>IF(tbl_Data[[#This Row],[Marital Status]]=tbl_Data[[#Headers],[Married]],tbl_Data[[#This Row],[Amt_Wines]],"")</f>
        <v>17</v>
      </c>
      <c r="AT845" s="3" t="str">
        <f>IF(tbl_Data[[#This Row],[Marital Status]]=tbl_Data[[#Headers],[Widow]],tbl_Data[[#This Row],[Amt_Wines]],"")</f>
        <v/>
      </c>
      <c r="AU845" s="3" t="str">
        <f>IF(tbl_Data[[#This Row],[Marital Status]]=tbl_Data[[#Headers],[Divorced]],tbl_Data[[#This Row],[Amt_Wines]],"")</f>
        <v/>
      </c>
    </row>
    <row r="846" spans="1:47" x14ac:dyDescent="0.45">
      <c r="A846" t="s">
        <v>1767</v>
      </c>
      <c r="B846" s="3">
        <v>26067</v>
      </c>
      <c r="C846">
        <v>1</v>
      </c>
      <c r="D846">
        <v>0</v>
      </c>
      <c r="E846">
        <f t="shared" si="13"/>
        <v>1</v>
      </c>
      <c r="F846">
        <v>49</v>
      </c>
      <c r="G846" s="3">
        <v>22</v>
      </c>
      <c r="H846" s="3">
        <v>2</v>
      </c>
      <c r="I846" s="3">
        <v>18</v>
      </c>
      <c r="J846" s="3">
        <v>0</v>
      </c>
      <c r="K846" s="3">
        <v>2</v>
      </c>
      <c r="L846" s="3">
        <v>12</v>
      </c>
      <c r="M846">
        <v>3</v>
      </c>
      <c r="N846">
        <v>3</v>
      </c>
      <c r="O846">
        <v>0</v>
      </c>
      <c r="P846">
        <v>3</v>
      </c>
      <c r="Q846">
        <v>8</v>
      </c>
      <c r="R846">
        <v>0</v>
      </c>
      <c r="S846">
        <v>0</v>
      </c>
      <c r="T846">
        <v>0</v>
      </c>
      <c r="U846">
        <v>0</v>
      </c>
      <c r="V846">
        <v>0</v>
      </c>
      <c r="W846">
        <v>0</v>
      </c>
      <c r="X846">
        <v>3</v>
      </c>
      <c r="Y846">
        <v>11</v>
      </c>
      <c r="Z846">
        <v>0</v>
      </c>
      <c r="AA846">
        <v>46</v>
      </c>
      <c r="AB846">
        <v>2396</v>
      </c>
      <c r="AC846">
        <v>0</v>
      </c>
      <c r="AD846">
        <v>1</v>
      </c>
      <c r="AE846">
        <v>0</v>
      </c>
      <c r="AF846">
        <v>0</v>
      </c>
      <c r="AG846">
        <v>0</v>
      </c>
      <c r="AH846">
        <v>0</v>
      </c>
      <c r="AI846">
        <v>0</v>
      </c>
      <c r="AJ846">
        <v>1</v>
      </c>
      <c r="AK846">
        <v>0</v>
      </c>
      <c r="AL846">
        <v>0</v>
      </c>
      <c r="AM846" s="3">
        <f>SUM(tbl_Data[[#This Row],[Amt_Wines]:[Amt_GoldProds]])</f>
        <v>56</v>
      </c>
      <c r="AN846" s="3">
        <v>32</v>
      </c>
      <c r="AO846">
        <v>0</v>
      </c>
      <c r="AP846" t="str" cm="1">
        <f t="array" ref="AP846">_xlfn.IFS(tbl_Data[[#This Row],[marital_Divorced]]=1,"Divorced",tbl_Data[[#This Row],[marital_Married]]=1,"Married",tbl_Data[[#This Row],[marital_Single]]=1,"Single",tbl_Data[[#This Row],[marital_Together]]=1,"Together",tbl_Data[[#This Row],[marital_Widow]]=1,"Widowed")</f>
        <v>Married</v>
      </c>
      <c r="AQ846" s="3" t="str">
        <f>IF(tbl_Data[[#This Row],[Marital Status]]=tbl_Data[[#Headers],[Single]],tbl_Data[[#This Row],[Amt_Wines]],"")</f>
        <v/>
      </c>
      <c r="AR846" s="3" t="str">
        <f>IF(tbl_Data[[#This Row],[Marital Status]]=tbl_Data[[#Headers],[Together]],tbl_Data[[#This Row],[Amt_Wines]],"")</f>
        <v/>
      </c>
      <c r="AS846" s="3">
        <f>IF(tbl_Data[[#This Row],[Marital Status]]=tbl_Data[[#Headers],[Married]],tbl_Data[[#This Row],[Amt_Wines]],"")</f>
        <v>22</v>
      </c>
      <c r="AT846" s="3" t="str">
        <f>IF(tbl_Data[[#This Row],[Marital Status]]=tbl_Data[[#Headers],[Widow]],tbl_Data[[#This Row],[Amt_Wines]],"")</f>
        <v/>
      </c>
      <c r="AU846" s="3" t="str">
        <f>IF(tbl_Data[[#This Row],[Marital Status]]=tbl_Data[[#Headers],[Divorced]],tbl_Data[[#This Row],[Amt_Wines]],"")</f>
        <v/>
      </c>
    </row>
    <row r="847" spans="1:47" x14ac:dyDescent="0.45">
      <c r="A847" t="s">
        <v>1772</v>
      </c>
      <c r="B847" s="3">
        <v>51111</v>
      </c>
      <c r="C847">
        <v>1</v>
      </c>
      <c r="D847">
        <v>1</v>
      </c>
      <c r="E847">
        <f t="shared" si="13"/>
        <v>2</v>
      </c>
      <c r="F847">
        <v>83</v>
      </c>
      <c r="G847" s="3">
        <v>22</v>
      </c>
      <c r="H847" s="3">
        <v>0</v>
      </c>
      <c r="I847" s="3">
        <v>19</v>
      </c>
      <c r="J847" s="3">
        <v>6</v>
      </c>
      <c r="K847" s="3">
        <v>5</v>
      </c>
      <c r="L847" s="3">
        <v>3</v>
      </c>
      <c r="M847">
        <v>2</v>
      </c>
      <c r="N847">
        <v>2</v>
      </c>
      <c r="O847">
        <v>0</v>
      </c>
      <c r="P847">
        <v>3</v>
      </c>
      <c r="Q847">
        <v>6</v>
      </c>
      <c r="R847">
        <v>0</v>
      </c>
      <c r="S847">
        <v>0</v>
      </c>
      <c r="T847">
        <v>0</v>
      </c>
      <c r="U847">
        <v>0</v>
      </c>
      <c r="V847">
        <v>0</v>
      </c>
      <c r="W847">
        <v>0</v>
      </c>
      <c r="X847">
        <v>3</v>
      </c>
      <c r="Y847">
        <v>11</v>
      </c>
      <c r="Z847">
        <v>0</v>
      </c>
      <c r="AA847">
        <v>39</v>
      </c>
      <c r="AB847">
        <v>2169</v>
      </c>
      <c r="AC847">
        <v>0</v>
      </c>
      <c r="AD847">
        <v>1</v>
      </c>
      <c r="AE847">
        <v>0</v>
      </c>
      <c r="AF847">
        <v>0</v>
      </c>
      <c r="AG847">
        <v>0</v>
      </c>
      <c r="AH847">
        <v>1</v>
      </c>
      <c r="AI847">
        <v>0</v>
      </c>
      <c r="AJ847">
        <v>0</v>
      </c>
      <c r="AK847">
        <v>0</v>
      </c>
      <c r="AL847">
        <v>0</v>
      </c>
      <c r="AM847" s="3">
        <f>SUM(tbl_Data[[#This Row],[Amt_Wines]:[Amt_GoldProds]])</f>
        <v>55</v>
      </c>
      <c r="AN847" s="3">
        <v>49</v>
      </c>
      <c r="AO847">
        <v>0</v>
      </c>
      <c r="AP847" t="str" cm="1">
        <f t="array" ref="AP847">_xlfn.IFS(tbl_Data[[#This Row],[marital_Divorced]]=1,"Divorced",tbl_Data[[#This Row],[marital_Married]]=1,"Married",tbl_Data[[#This Row],[marital_Single]]=1,"Single",tbl_Data[[#This Row],[marital_Together]]=1,"Together",tbl_Data[[#This Row],[marital_Widow]]=1,"Widowed")</f>
        <v>Married</v>
      </c>
      <c r="AQ847" s="3" t="str">
        <f>IF(tbl_Data[[#This Row],[Marital Status]]=tbl_Data[[#Headers],[Single]],tbl_Data[[#This Row],[Amt_Wines]],"")</f>
        <v/>
      </c>
      <c r="AR847" s="3" t="str">
        <f>IF(tbl_Data[[#This Row],[Marital Status]]=tbl_Data[[#Headers],[Together]],tbl_Data[[#This Row],[Amt_Wines]],"")</f>
        <v/>
      </c>
      <c r="AS847" s="3">
        <f>IF(tbl_Data[[#This Row],[Marital Status]]=tbl_Data[[#Headers],[Married]],tbl_Data[[#This Row],[Amt_Wines]],"")</f>
        <v>22</v>
      </c>
      <c r="AT847" s="3" t="str">
        <f>IF(tbl_Data[[#This Row],[Marital Status]]=tbl_Data[[#Headers],[Widow]],tbl_Data[[#This Row],[Amt_Wines]],"")</f>
        <v/>
      </c>
      <c r="AU847" s="3" t="str">
        <f>IF(tbl_Data[[#This Row],[Marital Status]]=tbl_Data[[#Headers],[Divorced]],tbl_Data[[#This Row],[Amt_Wines]],"")</f>
        <v/>
      </c>
    </row>
    <row r="848" spans="1:47" x14ac:dyDescent="0.45">
      <c r="A848" t="s">
        <v>1774</v>
      </c>
      <c r="B848" s="3">
        <v>42243</v>
      </c>
      <c r="C848">
        <v>1</v>
      </c>
      <c r="D848">
        <v>1</v>
      </c>
      <c r="E848">
        <f t="shared" si="13"/>
        <v>2</v>
      </c>
      <c r="F848">
        <v>34</v>
      </c>
      <c r="G848" s="3">
        <v>48</v>
      </c>
      <c r="H848" s="3">
        <v>0</v>
      </c>
      <c r="I848" s="3">
        <v>2</v>
      </c>
      <c r="J848" s="3">
        <v>0</v>
      </c>
      <c r="K848" s="3">
        <v>0</v>
      </c>
      <c r="L848" s="3">
        <v>5</v>
      </c>
      <c r="M848">
        <v>2</v>
      </c>
      <c r="N848">
        <v>2</v>
      </c>
      <c r="O848">
        <v>0</v>
      </c>
      <c r="P848">
        <v>3</v>
      </c>
      <c r="Q848">
        <v>7</v>
      </c>
      <c r="R848">
        <v>0</v>
      </c>
      <c r="S848">
        <v>0</v>
      </c>
      <c r="T848">
        <v>0</v>
      </c>
      <c r="U848">
        <v>0</v>
      </c>
      <c r="V848">
        <v>0</v>
      </c>
      <c r="W848">
        <v>0</v>
      </c>
      <c r="X848">
        <v>3</v>
      </c>
      <c r="Y848">
        <v>11</v>
      </c>
      <c r="Z848">
        <v>0</v>
      </c>
      <c r="AA848">
        <v>61</v>
      </c>
      <c r="AB848">
        <v>2359</v>
      </c>
      <c r="AC848">
        <v>0</v>
      </c>
      <c r="AD848">
        <v>1</v>
      </c>
      <c r="AE848">
        <v>0</v>
      </c>
      <c r="AF848">
        <v>0</v>
      </c>
      <c r="AG848">
        <v>0</v>
      </c>
      <c r="AH848">
        <v>0</v>
      </c>
      <c r="AI848">
        <v>0</v>
      </c>
      <c r="AJ848">
        <v>1</v>
      </c>
      <c r="AK848">
        <v>0</v>
      </c>
      <c r="AL848">
        <v>0</v>
      </c>
      <c r="AM848" s="3">
        <f>SUM(tbl_Data[[#This Row],[Amt_Wines]:[Amt_GoldProds]])</f>
        <v>55</v>
      </c>
      <c r="AN848" s="3">
        <v>45</v>
      </c>
      <c r="AO848">
        <v>0</v>
      </c>
      <c r="AP848" t="str" cm="1">
        <f t="array" ref="AP848">_xlfn.IFS(tbl_Data[[#This Row],[marital_Divorced]]=1,"Divorced",tbl_Data[[#This Row],[marital_Married]]=1,"Married",tbl_Data[[#This Row],[marital_Single]]=1,"Single",tbl_Data[[#This Row],[marital_Together]]=1,"Together",tbl_Data[[#This Row],[marital_Widow]]=1,"Widowed")</f>
        <v>Married</v>
      </c>
      <c r="AQ848" s="3" t="str">
        <f>IF(tbl_Data[[#This Row],[Marital Status]]=tbl_Data[[#Headers],[Single]],tbl_Data[[#This Row],[Amt_Wines]],"")</f>
        <v/>
      </c>
      <c r="AR848" s="3" t="str">
        <f>IF(tbl_Data[[#This Row],[Marital Status]]=tbl_Data[[#Headers],[Together]],tbl_Data[[#This Row],[Amt_Wines]],"")</f>
        <v/>
      </c>
      <c r="AS848" s="3">
        <f>IF(tbl_Data[[#This Row],[Marital Status]]=tbl_Data[[#Headers],[Married]],tbl_Data[[#This Row],[Amt_Wines]],"")</f>
        <v>48</v>
      </c>
      <c r="AT848" s="3" t="str">
        <f>IF(tbl_Data[[#This Row],[Marital Status]]=tbl_Data[[#Headers],[Widow]],tbl_Data[[#This Row],[Amt_Wines]],"")</f>
        <v/>
      </c>
      <c r="AU848" s="3" t="str">
        <f>IF(tbl_Data[[#This Row],[Marital Status]]=tbl_Data[[#Headers],[Divorced]],tbl_Data[[#This Row],[Amt_Wines]],"")</f>
        <v/>
      </c>
    </row>
    <row r="849" spans="1:47" x14ac:dyDescent="0.45">
      <c r="A849" t="s">
        <v>1776</v>
      </c>
      <c r="B849" s="3">
        <v>21955</v>
      </c>
      <c r="C849">
        <v>1</v>
      </c>
      <c r="D849">
        <v>0</v>
      </c>
      <c r="E849">
        <f t="shared" si="13"/>
        <v>1</v>
      </c>
      <c r="F849">
        <v>81</v>
      </c>
      <c r="G849" s="3">
        <v>5</v>
      </c>
      <c r="H849" s="3">
        <v>1</v>
      </c>
      <c r="I849" s="3">
        <v>7</v>
      </c>
      <c r="J849" s="3">
        <v>17</v>
      </c>
      <c r="K849" s="3">
        <v>14</v>
      </c>
      <c r="L849" s="3">
        <v>11</v>
      </c>
      <c r="M849">
        <v>2</v>
      </c>
      <c r="N849">
        <v>2</v>
      </c>
      <c r="O849">
        <v>1</v>
      </c>
      <c r="P849">
        <v>3</v>
      </c>
      <c r="Q849">
        <v>6</v>
      </c>
      <c r="R849">
        <v>0</v>
      </c>
      <c r="S849">
        <v>0</v>
      </c>
      <c r="T849">
        <v>0</v>
      </c>
      <c r="U849">
        <v>0</v>
      </c>
      <c r="V849">
        <v>0</v>
      </c>
      <c r="W849">
        <v>0</v>
      </c>
      <c r="X849">
        <v>3</v>
      </c>
      <c r="Y849">
        <v>11</v>
      </c>
      <c r="Z849">
        <v>0</v>
      </c>
      <c r="AA849">
        <v>34</v>
      </c>
      <c r="AB849">
        <v>2454</v>
      </c>
      <c r="AC849">
        <v>0</v>
      </c>
      <c r="AD849">
        <v>1</v>
      </c>
      <c r="AE849">
        <v>0</v>
      </c>
      <c r="AF849">
        <v>0</v>
      </c>
      <c r="AG849">
        <v>0</v>
      </c>
      <c r="AH849">
        <v>1</v>
      </c>
      <c r="AI849">
        <v>0</v>
      </c>
      <c r="AJ849">
        <v>0</v>
      </c>
      <c r="AK849">
        <v>0</v>
      </c>
      <c r="AL849">
        <v>0</v>
      </c>
      <c r="AM849" s="3">
        <f>SUM(tbl_Data[[#This Row],[Amt_Wines]:[Amt_GoldProds]])</f>
        <v>55</v>
      </c>
      <c r="AN849" s="3">
        <v>33</v>
      </c>
      <c r="AO849">
        <v>0</v>
      </c>
      <c r="AP849" t="str" cm="1">
        <f t="array" ref="AP849">_xlfn.IFS(tbl_Data[[#This Row],[marital_Divorced]]=1,"Divorced",tbl_Data[[#This Row],[marital_Married]]=1,"Married",tbl_Data[[#This Row],[marital_Single]]=1,"Single",tbl_Data[[#This Row],[marital_Together]]=1,"Together",tbl_Data[[#This Row],[marital_Widow]]=1,"Widowed")</f>
        <v>Married</v>
      </c>
      <c r="AQ849" s="3" t="str">
        <f>IF(tbl_Data[[#This Row],[Marital Status]]=tbl_Data[[#Headers],[Single]],tbl_Data[[#This Row],[Amt_Wines]],"")</f>
        <v/>
      </c>
      <c r="AR849" s="3" t="str">
        <f>IF(tbl_Data[[#This Row],[Marital Status]]=tbl_Data[[#Headers],[Together]],tbl_Data[[#This Row],[Amt_Wines]],"")</f>
        <v/>
      </c>
      <c r="AS849" s="3">
        <f>IF(tbl_Data[[#This Row],[Marital Status]]=tbl_Data[[#Headers],[Married]],tbl_Data[[#This Row],[Amt_Wines]],"")</f>
        <v>5</v>
      </c>
      <c r="AT849" s="3" t="str">
        <f>IF(tbl_Data[[#This Row],[Marital Status]]=tbl_Data[[#Headers],[Widow]],tbl_Data[[#This Row],[Amt_Wines]],"")</f>
        <v/>
      </c>
      <c r="AU849" s="3" t="str">
        <f>IF(tbl_Data[[#This Row],[Marital Status]]=tbl_Data[[#Headers],[Divorced]],tbl_Data[[#This Row],[Amt_Wines]],"")</f>
        <v/>
      </c>
    </row>
    <row r="850" spans="1:47" x14ac:dyDescent="0.45">
      <c r="A850" t="s">
        <v>1777</v>
      </c>
      <c r="B850" s="3">
        <v>22063</v>
      </c>
      <c r="C850">
        <v>1</v>
      </c>
      <c r="D850">
        <v>0</v>
      </c>
      <c r="E850">
        <f t="shared" si="13"/>
        <v>1</v>
      </c>
      <c r="F850">
        <v>43</v>
      </c>
      <c r="G850" s="3">
        <v>7</v>
      </c>
      <c r="H850" s="3">
        <v>10</v>
      </c>
      <c r="I850" s="3">
        <v>13</v>
      </c>
      <c r="J850" s="3">
        <v>3</v>
      </c>
      <c r="K850" s="3">
        <v>11</v>
      </c>
      <c r="L850" s="3">
        <v>11</v>
      </c>
      <c r="M850">
        <v>2</v>
      </c>
      <c r="N850">
        <v>2</v>
      </c>
      <c r="O850">
        <v>0</v>
      </c>
      <c r="P850">
        <v>3</v>
      </c>
      <c r="Q850">
        <v>7</v>
      </c>
      <c r="R850">
        <v>0</v>
      </c>
      <c r="S850">
        <v>0</v>
      </c>
      <c r="T850">
        <v>0</v>
      </c>
      <c r="U850">
        <v>0</v>
      </c>
      <c r="V850">
        <v>0</v>
      </c>
      <c r="W850">
        <v>0</v>
      </c>
      <c r="X850">
        <v>3</v>
      </c>
      <c r="Y850">
        <v>11</v>
      </c>
      <c r="Z850">
        <v>0</v>
      </c>
      <c r="AA850">
        <v>48</v>
      </c>
      <c r="AB850">
        <v>2484</v>
      </c>
      <c r="AC850">
        <v>0</v>
      </c>
      <c r="AD850">
        <v>1</v>
      </c>
      <c r="AE850">
        <v>0</v>
      </c>
      <c r="AF850">
        <v>0</v>
      </c>
      <c r="AG850">
        <v>0</v>
      </c>
      <c r="AH850">
        <v>0</v>
      </c>
      <c r="AI850">
        <v>0</v>
      </c>
      <c r="AJ850">
        <v>1</v>
      </c>
      <c r="AK850">
        <v>0</v>
      </c>
      <c r="AL850">
        <v>0</v>
      </c>
      <c r="AM850" s="3">
        <f>SUM(tbl_Data[[#This Row],[Amt_Wines]:[Amt_GoldProds]])</f>
        <v>55</v>
      </c>
      <c r="AN850" s="3">
        <v>33</v>
      </c>
      <c r="AO850">
        <v>0</v>
      </c>
      <c r="AP850" t="str" cm="1">
        <f t="array" ref="AP850">_xlfn.IFS(tbl_Data[[#This Row],[marital_Divorced]]=1,"Divorced",tbl_Data[[#This Row],[marital_Married]]=1,"Married",tbl_Data[[#This Row],[marital_Single]]=1,"Single",tbl_Data[[#This Row],[marital_Together]]=1,"Together",tbl_Data[[#This Row],[marital_Widow]]=1,"Widowed")</f>
        <v>Married</v>
      </c>
      <c r="AQ850" s="3" t="str">
        <f>IF(tbl_Data[[#This Row],[Marital Status]]=tbl_Data[[#Headers],[Single]],tbl_Data[[#This Row],[Amt_Wines]],"")</f>
        <v/>
      </c>
      <c r="AR850" s="3" t="str">
        <f>IF(tbl_Data[[#This Row],[Marital Status]]=tbl_Data[[#Headers],[Together]],tbl_Data[[#This Row],[Amt_Wines]],"")</f>
        <v/>
      </c>
      <c r="AS850" s="3">
        <f>IF(tbl_Data[[#This Row],[Marital Status]]=tbl_Data[[#Headers],[Married]],tbl_Data[[#This Row],[Amt_Wines]],"")</f>
        <v>7</v>
      </c>
      <c r="AT850" s="3" t="str">
        <f>IF(tbl_Data[[#This Row],[Marital Status]]=tbl_Data[[#Headers],[Widow]],tbl_Data[[#This Row],[Amt_Wines]],"")</f>
        <v/>
      </c>
      <c r="AU850" s="3" t="str">
        <f>IF(tbl_Data[[#This Row],[Marital Status]]=tbl_Data[[#Headers],[Divorced]],tbl_Data[[#This Row],[Amt_Wines]],"")</f>
        <v/>
      </c>
    </row>
    <row r="851" spans="1:47" x14ac:dyDescent="0.45">
      <c r="A851" t="s">
        <v>1778</v>
      </c>
      <c r="B851" s="3">
        <v>25804</v>
      </c>
      <c r="C851">
        <v>1</v>
      </c>
      <c r="D851">
        <v>0</v>
      </c>
      <c r="E851">
        <f t="shared" si="13"/>
        <v>1</v>
      </c>
      <c r="F851">
        <v>34</v>
      </c>
      <c r="G851" s="3">
        <v>8</v>
      </c>
      <c r="H851" s="3">
        <v>7</v>
      </c>
      <c r="I851" s="3">
        <v>9</v>
      </c>
      <c r="J851" s="3">
        <v>13</v>
      </c>
      <c r="K851" s="3">
        <v>6</v>
      </c>
      <c r="L851" s="3">
        <v>12</v>
      </c>
      <c r="M851">
        <v>2</v>
      </c>
      <c r="N851">
        <v>2</v>
      </c>
      <c r="O851">
        <v>0</v>
      </c>
      <c r="P851">
        <v>3</v>
      </c>
      <c r="Q851">
        <v>8</v>
      </c>
      <c r="R851">
        <v>0</v>
      </c>
      <c r="S851">
        <v>0</v>
      </c>
      <c r="T851">
        <v>0</v>
      </c>
      <c r="U851">
        <v>0</v>
      </c>
      <c r="V851">
        <v>0</v>
      </c>
      <c r="W851">
        <v>0</v>
      </c>
      <c r="X851">
        <v>3</v>
      </c>
      <c r="Y851">
        <v>11</v>
      </c>
      <c r="Z851">
        <v>0</v>
      </c>
      <c r="AA851">
        <v>42</v>
      </c>
      <c r="AB851">
        <v>2460</v>
      </c>
      <c r="AC851">
        <v>0</v>
      </c>
      <c r="AD851">
        <v>1</v>
      </c>
      <c r="AE851">
        <v>0</v>
      </c>
      <c r="AF851">
        <v>0</v>
      </c>
      <c r="AG851">
        <v>0</v>
      </c>
      <c r="AH851">
        <v>1</v>
      </c>
      <c r="AI851">
        <v>0</v>
      </c>
      <c r="AJ851">
        <v>0</v>
      </c>
      <c r="AK851">
        <v>0</v>
      </c>
      <c r="AL851">
        <v>0</v>
      </c>
      <c r="AM851" s="3">
        <f>SUM(tbl_Data[[#This Row],[Amt_Wines]:[Amt_GoldProds]])</f>
        <v>55</v>
      </c>
      <c r="AN851" s="3">
        <v>31</v>
      </c>
      <c r="AO851">
        <v>0</v>
      </c>
      <c r="AP851" t="str" cm="1">
        <f t="array" ref="AP851">_xlfn.IFS(tbl_Data[[#This Row],[marital_Divorced]]=1,"Divorced",tbl_Data[[#This Row],[marital_Married]]=1,"Married",tbl_Data[[#This Row],[marital_Single]]=1,"Single",tbl_Data[[#This Row],[marital_Together]]=1,"Together",tbl_Data[[#This Row],[marital_Widow]]=1,"Widowed")</f>
        <v>Married</v>
      </c>
      <c r="AQ851" s="3" t="str">
        <f>IF(tbl_Data[[#This Row],[Marital Status]]=tbl_Data[[#Headers],[Single]],tbl_Data[[#This Row],[Amt_Wines]],"")</f>
        <v/>
      </c>
      <c r="AR851" s="3" t="str">
        <f>IF(tbl_Data[[#This Row],[Marital Status]]=tbl_Data[[#Headers],[Together]],tbl_Data[[#This Row],[Amt_Wines]],"")</f>
        <v/>
      </c>
      <c r="AS851" s="3">
        <f>IF(tbl_Data[[#This Row],[Marital Status]]=tbl_Data[[#Headers],[Married]],tbl_Data[[#This Row],[Amt_Wines]],"")</f>
        <v>8</v>
      </c>
      <c r="AT851" s="3" t="str">
        <f>IF(tbl_Data[[#This Row],[Marital Status]]=tbl_Data[[#Headers],[Widow]],tbl_Data[[#This Row],[Amt_Wines]],"")</f>
        <v/>
      </c>
      <c r="AU851" s="3" t="str">
        <f>IF(tbl_Data[[#This Row],[Marital Status]]=tbl_Data[[#Headers],[Divorced]],tbl_Data[[#This Row],[Amt_Wines]],"")</f>
        <v/>
      </c>
    </row>
    <row r="852" spans="1:47" x14ac:dyDescent="0.45">
      <c r="A852" t="s">
        <v>1780</v>
      </c>
      <c r="B852" s="3">
        <v>31056</v>
      </c>
      <c r="C852">
        <v>1</v>
      </c>
      <c r="D852">
        <v>0</v>
      </c>
      <c r="E852">
        <f t="shared" si="13"/>
        <v>1</v>
      </c>
      <c r="F852">
        <v>99</v>
      </c>
      <c r="G852" s="3">
        <v>5</v>
      </c>
      <c r="H852" s="3">
        <v>10</v>
      </c>
      <c r="I852" s="3">
        <v>13</v>
      </c>
      <c r="J852" s="3">
        <v>3</v>
      </c>
      <c r="K852" s="3">
        <v>8</v>
      </c>
      <c r="L852" s="3">
        <v>16</v>
      </c>
      <c r="M852">
        <v>1</v>
      </c>
      <c r="N852">
        <v>1</v>
      </c>
      <c r="O852">
        <v>0</v>
      </c>
      <c r="P852">
        <v>3</v>
      </c>
      <c r="Q852">
        <v>8</v>
      </c>
      <c r="R852">
        <v>0</v>
      </c>
      <c r="S852">
        <v>0</v>
      </c>
      <c r="T852">
        <v>0</v>
      </c>
      <c r="U852">
        <v>0</v>
      </c>
      <c r="V852">
        <v>0</v>
      </c>
      <c r="W852">
        <v>0</v>
      </c>
      <c r="X852">
        <v>3</v>
      </c>
      <c r="Y852">
        <v>11</v>
      </c>
      <c r="Z852">
        <v>0</v>
      </c>
      <c r="AA852">
        <v>43</v>
      </c>
      <c r="AB852">
        <v>2682</v>
      </c>
      <c r="AC852">
        <v>0</v>
      </c>
      <c r="AD852">
        <v>1</v>
      </c>
      <c r="AE852">
        <v>0</v>
      </c>
      <c r="AF852">
        <v>0</v>
      </c>
      <c r="AG852">
        <v>0</v>
      </c>
      <c r="AH852">
        <v>1</v>
      </c>
      <c r="AI852">
        <v>0</v>
      </c>
      <c r="AJ852">
        <v>0</v>
      </c>
      <c r="AK852">
        <v>0</v>
      </c>
      <c r="AL852">
        <v>0</v>
      </c>
      <c r="AM852" s="3">
        <f>SUM(tbl_Data[[#This Row],[Amt_Wines]:[Amt_GoldProds]])</f>
        <v>55</v>
      </c>
      <c r="AN852" s="3">
        <v>23</v>
      </c>
      <c r="AO852">
        <v>0</v>
      </c>
      <c r="AP852" t="str" cm="1">
        <f t="array" ref="AP852">_xlfn.IFS(tbl_Data[[#This Row],[marital_Divorced]]=1,"Divorced",tbl_Data[[#This Row],[marital_Married]]=1,"Married",tbl_Data[[#This Row],[marital_Single]]=1,"Single",tbl_Data[[#This Row],[marital_Together]]=1,"Together",tbl_Data[[#This Row],[marital_Widow]]=1,"Widowed")</f>
        <v>Married</v>
      </c>
      <c r="AQ852" s="3" t="str">
        <f>IF(tbl_Data[[#This Row],[Marital Status]]=tbl_Data[[#Headers],[Single]],tbl_Data[[#This Row],[Amt_Wines]],"")</f>
        <v/>
      </c>
      <c r="AR852" s="3" t="str">
        <f>IF(tbl_Data[[#This Row],[Marital Status]]=tbl_Data[[#Headers],[Together]],tbl_Data[[#This Row],[Amt_Wines]],"")</f>
        <v/>
      </c>
      <c r="AS852" s="3">
        <f>IF(tbl_Data[[#This Row],[Marital Status]]=tbl_Data[[#Headers],[Married]],tbl_Data[[#This Row],[Amt_Wines]],"")</f>
        <v>5</v>
      </c>
      <c r="AT852" s="3" t="str">
        <f>IF(tbl_Data[[#This Row],[Marital Status]]=tbl_Data[[#Headers],[Widow]],tbl_Data[[#This Row],[Amt_Wines]],"")</f>
        <v/>
      </c>
      <c r="AU852" s="3" t="str">
        <f>IF(tbl_Data[[#This Row],[Marital Status]]=tbl_Data[[#Headers],[Divorced]],tbl_Data[[#This Row],[Amt_Wines]],"")</f>
        <v/>
      </c>
    </row>
    <row r="853" spans="1:47" x14ac:dyDescent="0.45">
      <c r="A853" t="s">
        <v>1781</v>
      </c>
      <c r="B853" s="3">
        <v>22448</v>
      </c>
      <c r="C853">
        <v>1</v>
      </c>
      <c r="D853">
        <v>0</v>
      </c>
      <c r="E853">
        <f t="shared" si="13"/>
        <v>1</v>
      </c>
      <c r="F853">
        <v>86</v>
      </c>
      <c r="G853" s="3">
        <v>3</v>
      </c>
      <c r="H853" s="3">
        <v>1</v>
      </c>
      <c r="I853" s="3">
        <v>8</v>
      </c>
      <c r="J853" s="3">
        <v>23</v>
      </c>
      <c r="K853" s="3">
        <v>2</v>
      </c>
      <c r="L853" s="3">
        <v>18</v>
      </c>
      <c r="M853">
        <v>3</v>
      </c>
      <c r="N853">
        <v>2</v>
      </c>
      <c r="O853">
        <v>1</v>
      </c>
      <c r="P853">
        <v>3</v>
      </c>
      <c r="Q853">
        <v>3</v>
      </c>
      <c r="R853">
        <v>0</v>
      </c>
      <c r="S853">
        <v>0</v>
      </c>
      <c r="T853">
        <v>0</v>
      </c>
      <c r="U853">
        <v>0</v>
      </c>
      <c r="V853">
        <v>0</v>
      </c>
      <c r="W853">
        <v>0</v>
      </c>
      <c r="X853">
        <v>3</v>
      </c>
      <c r="Y853">
        <v>11</v>
      </c>
      <c r="Z853">
        <v>0</v>
      </c>
      <c r="AA853">
        <v>38</v>
      </c>
      <c r="AB853">
        <v>2282</v>
      </c>
      <c r="AC853">
        <v>0</v>
      </c>
      <c r="AD853">
        <v>1</v>
      </c>
      <c r="AE853">
        <v>0</v>
      </c>
      <c r="AF853">
        <v>0</v>
      </c>
      <c r="AG853">
        <v>0</v>
      </c>
      <c r="AH853">
        <v>0</v>
      </c>
      <c r="AI853">
        <v>0</v>
      </c>
      <c r="AJ853">
        <v>1</v>
      </c>
      <c r="AK853">
        <v>0</v>
      </c>
      <c r="AL853">
        <v>0</v>
      </c>
      <c r="AM853" s="3">
        <f>SUM(tbl_Data[[#This Row],[Amt_Wines]:[Amt_GoldProds]])</f>
        <v>55</v>
      </c>
      <c r="AN853" s="3">
        <v>19</v>
      </c>
      <c r="AO853">
        <v>0</v>
      </c>
      <c r="AP853" t="str" cm="1">
        <f t="array" ref="AP853">_xlfn.IFS(tbl_Data[[#This Row],[marital_Divorced]]=1,"Divorced",tbl_Data[[#This Row],[marital_Married]]=1,"Married",tbl_Data[[#This Row],[marital_Single]]=1,"Single",tbl_Data[[#This Row],[marital_Together]]=1,"Together",tbl_Data[[#This Row],[marital_Widow]]=1,"Widowed")</f>
        <v>Married</v>
      </c>
      <c r="AQ853" s="3" t="str">
        <f>IF(tbl_Data[[#This Row],[Marital Status]]=tbl_Data[[#Headers],[Single]],tbl_Data[[#This Row],[Amt_Wines]],"")</f>
        <v/>
      </c>
      <c r="AR853" s="3" t="str">
        <f>IF(tbl_Data[[#This Row],[Marital Status]]=tbl_Data[[#Headers],[Together]],tbl_Data[[#This Row],[Amt_Wines]],"")</f>
        <v/>
      </c>
      <c r="AS853" s="3">
        <f>IF(tbl_Data[[#This Row],[Marital Status]]=tbl_Data[[#Headers],[Married]],tbl_Data[[#This Row],[Amt_Wines]],"")</f>
        <v>3</v>
      </c>
      <c r="AT853" s="3" t="str">
        <f>IF(tbl_Data[[#This Row],[Marital Status]]=tbl_Data[[#Headers],[Widow]],tbl_Data[[#This Row],[Amt_Wines]],"")</f>
        <v/>
      </c>
      <c r="AU853" s="3" t="str">
        <f>IF(tbl_Data[[#This Row],[Marital Status]]=tbl_Data[[#Headers],[Divorced]],tbl_Data[[#This Row],[Amt_Wines]],"")</f>
        <v/>
      </c>
    </row>
    <row r="854" spans="1:47" x14ac:dyDescent="0.45">
      <c r="A854" t="s">
        <v>1786</v>
      </c>
      <c r="B854" s="3">
        <v>49572</v>
      </c>
      <c r="C854">
        <v>1</v>
      </c>
      <c r="D854">
        <v>1</v>
      </c>
      <c r="E854">
        <f t="shared" si="13"/>
        <v>2</v>
      </c>
      <c r="F854">
        <v>25</v>
      </c>
      <c r="G854" s="3">
        <v>35</v>
      </c>
      <c r="H854" s="3">
        <v>1</v>
      </c>
      <c r="I854" s="3">
        <v>16</v>
      </c>
      <c r="J854" s="3">
        <v>0</v>
      </c>
      <c r="K854" s="3">
        <v>1</v>
      </c>
      <c r="L854" s="3">
        <v>1</v>
      </c>
      <c r="M854">
        <v>2</v>
      </c>
      <c r="N854">
        <v>2</v>
      </c>
      <c r="O854">
        <v>0</v>
      </c>
      <c r="P854">
        <v>3</v>
      </c>
      <c r="Q854">
        <v>7</v>
      </c>
      <c r="R854">
        <v>0</v>
      </c>
      <c r="S854">
        <v>0</v>
      </c>
      <c r="T854">
        <v>0</v>
      </c>
      <c r="U854">
        <v>0</v>
      </c>
      <c r="V854">
        <v>0</v>
      </c>
      <c r="W854">
        <v>0</v>
      </c>
      <c r="X854">
        <v>3</v>
      </c>
      <c r="Y854">
        <v>11</v>
      </c>
      <c r="Z854">
        <v>0</v>
      </c>
      <c r="AA854">
        <v>62</v>
      </c>
      <c r="AB854">
        <v>2355</v>
      </c>
      <c r="AC854">
        <v>0</v>
      </c>
      <c r="AD854">
        <v>1</v>
      </c>
      <c r="AE854">
        <v>0</v>
      </c>
      <c r="AF854">
        <v>0</v>
      </c>
      <c r="AG854">
        <v>0</v>
      </c>
      <c r="AH854">
        <v>0</v>
      </c>
      <c r="AI854">
        <v>0</v>
      </c>
      <c r="AJ854">
        <v>0</v>
      </c>
      <c r="AK854">
        <v>1</v>
      </c>
      <c r="AL854">
        <v>0</v>
      </c>
      <c r="AM854" s="3">
        <f>SUM(tbl_Data[[#This Row],[Amt_Wines]:[Amt_GoldProds]])</f>
        <v>54</v>
      </c>
      <c r="AN854" s="3">
        <v>52</v>
      </c>
      <c r="AO854">
        <v>0</v>
      </c>
      <c r="AP854" t="str" cm="1">
        <f t="array" ref="AP854">_xlfn.IFS(tbl_Data[[#This Row],[marital_Divorced]]=1,"Divorced",tbl_Data[[#This Row],[marital_Married]]=1,"Married",tbl_Data[[#This Row],[marital_Single]]=1,"Single",tbl_Data[[#This Row],[marital_Together]]=1,"Together",tbl_Data[[#This Row],[marital_Widow]]=1,"Widowed")</f>
        <v>Married</v>
      </c>
      <c r="AQ854" s="3" t="str">
        <f>IF(tbl_Data[[#This Row],[Marital Status]]=tbl_Data[[#Headers],[Single]],tbl_Data[[#This Row],[Amt_Wines]],"")</f>
        <v/>
      </c>
      <c r="AR854" s="3" t="str">
        <f>IF(tbl_Data[[#This Row],[Marital Status]]=tbl_Data[[#Headers],[Together]],tbl_Data[[#This Row],[Amt_Wines]],"")</f>
        <v/>
      </c>
      <c r="AS854" s="3">
        <f>IF(tbl_Data[[#This Row],[Marital Status]]=tbl_Data[[#Headers],[Married]],tbl_Data[[#This Row],[Amt_Wines]],"")</f>
        <v>35</v>
      </c>
      <c r="AT854" s="3" t="str">
        <f>IF(tbl_Data[[#This Row],[Marital Status]]=tbl_Data[[#Headers],[Widow]],tbl_Data[[#This Row],[Amt_Wines]],"")</f>
        <v/>
      </c>
      <c r="AU854" s="3" t="str">
        <f>IF(tbl_Data[[#This Row],[Marital Status]]=tbl_Data[[#Headers],[Divorced]],tbl_Data[[#This Row],[Amt_Wines]],"")</f>
        <v/>
      </c>
    </row>
    <row r="855" spans="1:47" x14ac:dyDescent="0.45">
      <c r="A855" t="s">
        <v>1788</v>
      </c>
      <c r="B855" s="3">
        <v>38998</v>
      </c>
      <c r="C855">
        <v>1</v>
      </c>
      <c r="D855">
        <v>1</v>
      </c>
      <c r="E855">
        <f t="shared" si="13"/>
        <v>2</v>
      </c>
      <c r="F855">
        <v>92</v>
      </c>
      <c r="G855" s="3">
        <v>34</v>
      </c>
      <c r="H855" s="3">
        <v>1</v>
      </c>
      <c r="I855" s="3">
        <v>14</v>
      </c>
      <c r="J855" s="3">
        <v>0</v>
      </c>
      <c r="K855" s="3">
        <v>0</v>
      </c>
      <c r="L855" s="3">
        <v>5</v>
      </c>
      <c r="M855">
        <v>3</v>
      </c>
      <c r="N855">
        <v>2</v>
      </c>
      <c r="O855">
        <v>0</v>
      </c>
      <c r="P855">
        <v>3</v>
      </c>
      <c r="Q855">
        <v>8</v>
      </c>
      <c r="R855">
        <v>0</v>
      </c>
      <c r="S855">
        <v>0</v>
      </c>
      <c r="T855">
        <v>0</v>
      </c>
      <c r="U855">
        <v>0</v>
      </c>
      <c r="V855">
        <v>0</v>
      </c>
      <c r="W855">
        <v>1</v>
      </c>
      <c r="X855">
        <v>3</v>
      </c>
      <c r="Y855">
        <v>11</v>
      </c>
      <c r="Z855">
        <v>0</v>
      </c>
      <c r="AA855">
        <v>66</v>
      </c>
      <c r="AB855">
        <v>2762</v>
      </c>
      <c r="AC855">
        <v>0</v>
      </c>
      <c r="AD855">
        <v>1</v>
      </c>
      <c r="AE855">
        <v>0</v>
      </c>
      <c r="AF855">
        <v>0</v>
      </c>
      <c r="AG855">
        <v>0</v>
      </c>
      <c r="AH855">
        <v>0</v>
      </c>
      <c r="AI855">
        <v>0</v>
      </c>
      <c r="AJ855">
        <v>1</v>
      </c>
      <c r="AK855">
        <v>0</v>
      </c>
      <c r="AL855">
        <v>0</v>
      </c>
      <c r="AM855" s="3">
        <f>SUM(tbl_Data[[#This Row],[Amt_Wines]:[Amt_GoldProds]])</f>
        <v>54</v>
      </c>
      <c r="AN855" s="3">
        <v>44</v>
      </c>
      <c r="AO855">
        <v>0</v>
      </c>
      <c r="AP855" t="str" cm="1">
        <f t="array" ref="AP855">_xlfn.IFS(tbl_Data[[#This Row],[marital_Divorced]]=1,"Divorced",tbl_Data[[#This Row],[marital_Married]]=1,"Married",tbl_Data[[#This Row],[marital_Single]]=1,"Single",tbl_Data[[#This Row],[marital_Together]]=1,"Together",tbl_Data[[#This Row],[marital_Widow]]=1,"Widowed")</f>
        <v>Married</v>
      </c>
      <c r="AQ855" s="3" t="str">
        <f>IF(tbl_Data[[#This Row],[Marital Status]]=tbl_Data[[#Headers],[Single]],tbl_Data[[#This Row],[Amt_Wines]],"")</f>
        <v/>
      </c>
      <c r="AR855" s="3" t="str">
        <f>IF(tbl_Data[[#This Row],[Marital Status]]=tbl_Data[[#Headers],[Together]],tbl_Data[[#This Row],[Amt_Wines]],"")</f>
        <v/>
      </c>
      <c r="AS855" s="3">
        <f>IF(tbl_Data[[#This Row],[Marital Status]]=tbl_Data[[#Headers],[Married]],tbl_Data[[#This Row],[Amt_Wines]],"")</f>
        <v>34</v>
      </c>
      <c r="AT855" s="3" t="str">
        <f>IF(tbl_Data[[#This Row],[Marital Status]]=tbl_Data[[#Headers],[Widow]],tbl_Data[[#This Row],[Amt_Wines]],"")</f>
        <v/>
      </c>
      <c r="AU855" s="3" t="str">
        <f>IF(tbl_Data[[#This Row],[Marital Status]]=tbl_Data[[#Headers],[Divorced]],tbl_Data[[#This Row],[Amt_Wines]],"")</f>
        <v/>
      </c>
    </row>
    <row r="856" spans="1:47" x14ac:dyDescent="0.45">
      <c r="A856" t="s">
        <v>1797</v>
      </c>
      <c r="B856" s="3">
        <v>16927</v>
      </c>
      <c r="C856">
        <v>1</v>
      </c>
      <c r="D856">
        <v>1</v>
      </c>
      <c r="E856">
        <f t="shared" si="13"/>
        <v>2</v>
      </c>
      <c r="F856">
        <v>50</v>
      </c>
      <c r="G856" s="3">
        <v>20</v>
      </c>
      <c r="H856" s="3">
        <v>2</v>
      </c>
      <c r="I856" s="3">
        <v>23</v>
      </c>
      <c r="J856" s="3">
        <v>3</v>
      </c>
      <c r="K856" s="3">
        <v>1</v>
      </c>
      <c r="L856" s="3">
        <v>4</v>
      </c>
      <c r="M856">
        <v>5</v>
      </c>
      <c r="N856">
        <v>3</v>
      </c>
      <c r="O856">
        <v>0</v>
      </c>
      <c r="P856">
        <v>4</v>
      </c>
      <c r="Q856">
        <v>8</v>
      </c>
      <c r="R856">
        <v>0</v>
      </c>
      <c r="S856">
        <v>0</v>
      </c>
      <c r="T856">
        <v>0</v>
      </c>
      <c r="U856">
        <v>0</v>
      </c>
      <c r="V856">
        <v>0</v>
      </c>
      <c r="W856">
        <v>0</v>
      </c>
      <c r="X856">
        <v>3</v>
      </c>
      <c r="Y856">
        <v>11</v>
      </c>
      <c r="Z856">
        <v>0</v>
      </c>
      <c r="AA856">
        <v>44</v>
      </c>
      <c r="AB856">
        <v>2663</v>
      </c>
      <c r="AC856">
        <v>0</v>
      </c>
      <c r="AD856">
        <v>1</v>
      </c>
      <c r="AE856">
        <v>0</v>
      </c>
      <c r="AF856">
        <v>0</v>
      </c>
      <c r="AG856">
        <v>0</v>
      </c>
      <c r="AH856">
        <v>0</v>
      </c>
      <c r="AI856">
        <v>0</v>
      </c>
      <c r="AJ856">
        <v>0</v>
      </c>
      <c r="AK856">
        <v>0</v>
      </c>
      <c r="AL856">
        <v>1</v>
      </c>
      <c r="AM856" s="3">
        <f>SUM(tbl_Data[[#This Row],[Amt_Wines]:[Amt_GoldProds]])</f>
        <v>53</v>
      </c>
      <c r="AN856" s="3">
        <v>45</v>
      </c>
      <c r="AO856">
        <v>0</v>
      </c>
      <c r="AP856" t="str" cm="1">
        <f t="array" ref="AP856">_xlfn.IFS(tbl_Data[[#This Row],[marital_Divorced]]=1,"Divorced",tbl_Data[[#This Row],[marital_Married]]=1,"Married",tbl_Data[[#This Row],[marital_Single]]=1,"Single",tbl_Data[[#This Row],[marital_Together]]=1,"Together",tbl_Data[[#This Row],[marital_Widow]]=1,"Widowed")</f>
        <v>Married</v>
      </c>
      <c r="AQ856" s="3" t="str">
        <f>IF(tbl_Data[[#This Row],[Marital Status]]=tbl_Data[[#Headers],[Single]],tbl_Data[[#This Row],[Amt_Wines]],"")</f>
        <v/>
      </c>
      <c r="AR856" s="3" t="str">
        <f>IF(tbl_Data[[#This Row],[Marital Status]]=tbl_Data[[#Headers],[Together]],tbl_Data[[#This Row],[Amt_Wines]],"")</f>
        <v/>
      </c>
      <c r="AS856" s="3">
        <f>IF(tbl_Data[[#This Row],[Marital Status]]=tbl_Data[[#Headers],[Married]],tbl_Data[[#This Row],[Amt_Wines]],"")</f>
        <v>20</v>
      </c>
      <c r="AT856" s="3" t="str">
        <f>IF(tbl_Data[[#This Row],[Marital Status]]=tbl_Data[[#Headers],[Widow]],tbl_Data[[#This Row],[Amt_Wines]],"")</f>
        <v/>
      </c>
      <c r="AU856" s="3" t="str">
        <f>IF(tbl_Data[[#This Row],[Marital Status]]=tbl_Data[[#Headers],[Divorced]],tbl_Data[[#This Row],[Amt_Wines]],"")</f>
        <v/>
      </c>
    </row>
    <row r="857" spans="1:47" x14ac:dyDescent="0.45">
      <c r="A857" t="s">
        <v>1799</v>
      </c>
      <c r="B857" s="3">
        <v>20559</v>
      </c>
      <c r="C857">
        <v>1</v>
      </c>
      <c r="D857">
        <v>0</v>
      </c>
      <c r="E857">
        <f t="shared" si="13"/>
        <v>1</v>
      </c>
      <c r="F857">
        <v>88</v>
      </c>
      <c r="G857" s="3">
        <v>13</v>
      </c>
      <c r="H857" s="3">
        <v>1</v>
      </c>
      <c r="I857" s="3">
        <v>29</v>
      </c>
      <c r="J857" s="3">
        <v>3</v>
      </c>
      <c r="K857" s="3">
        <v>0</v>
      </c>
      <c r="L857" s="3">
        <v>7</v>
      </c>
      <c r="M857">
        <v>2</v>
      </c>
      <c r="N857">
        <v>2</v>
      </c>
      <c r="O857">
        <v>0</v>
      </c>
      <c r="P857">
        <v>3</v>
      </c>
      <c r="Q857">
        <v>8</v>
      </c>
      <c r="R857">
        <v>0</v>
      </c>
      <c r="S857">
        <v>0</v>
      </c>
      <c r="T857">
        <v>0</v>
      </c>
      <c r="U857">
        <v>0</v>
      </c>
      <c r="V857">
        <v>0</v>
      </c>
      <c r="W857">
        <v>0</v>
      </c>
      <c r="X857">
        <v>3</v>
      </c>
      <c r="Y857">
        <v>11</v>
      </c>
      <c r="Z857">
        <v>0</v>
      </c>
      <c r="AA857">
        <v>35</v>
      </c>
      <c r="AB857">
        <v>2633</v>
      </c>
      <c r="AC857">
        <v>0</v>
      </c>
      <c r="AD857">
        <v>1</v>
      </c>
      <c r="AE857">
        <v>0</v>
      </c>
      <c r="AF857">
        <v>0</v>
      </c>
      <c r="AG857">
        <v>0</v>
      </c>
      <c r="AH857">
        <v>0</v>
      </c>
      <c r="AI857">
        <v>0</v>
      </c>
      <c r="AJ857">
        <v>0</v>
      </c>
      <c r="AK857">
        <v>1</v>
      </c>
      <c r="AL857">
        <v>0</v>
      </c>
      <c r="AM857" s="3">
        <f>SUM(tbl_Data[[#This Row],[Amt_Wines]:[Amt_GoldProds]])</f>
        <v>53</v>
      </c>
      <c r="AN857" s="3">
        <v>39</v>
      </c>
      <c r="AO857">
        <v>0</v>
      </c>
      <c r="AP857" t="str" cm="1">
        <f t="array" ref="AP857">_xlfn.IFS(tbl_Data[[#This Row],[marital_Divorced]]=1,"Divorced",tbl_Data[[#This Row],[marital_Married]]=1,"Married",tbl_Data[[#This Row],[marital_Single]]=1,"Single",tbl_Data[[#This Row],[marital_Together]]=1,"Together",tbl_Data[[#This Row],[marital_Widow]]=1,"Widowed")</f>
        <v>Married</v>
      </c>
      <c r="AQ857" s="3" t="str">
        <f>IF(tbl_Data[[#This Row],[Marital Status]]=tbl_Data[[#Headers],[Single]],tbl_Data[[#This Row],[Amt_Wines]],"")</f>
        <v/>
      </c>
      <c r="AR857" s="3" t="str">
        <f>IF(tbl_Data[[#This Row],[Marital Status]]=tbl_Data[[#Headers],[Together]],tbl_Data[[#This Row],[Amt_Wines]],"")</f>
        <v/>
      </c>
      <c r="AS857" s="3">
        <f>IF(tbl_Data[[#This Row],[Marital Status]]=tbl_Data[[#Headers],[Married]],tbl_Data[[#This Row],[Amt_Wines]],"")</f>
        <v>13</v>
      </c>
      <c r="AT857" s="3" t="str">
        <f>IF(tbl_Data[[#This Row],[Marital Status]]=tbl_Data[[#Headers],[Widow]],tbl_Data[[#This Row],[Amt_Wines]],"")</f>
        <v/>
      </c>
      <c r="AU857" s="3" t="str">
        <f>IF(tbl_Data[[#This Row],[Marital Status]]=tbl_Data[[#Headers],[Divorced]],tbl_Data[[#This Row],[Amt_Wines]],"")</f>
        <v/>
      </c>
    </row>
    <row r="858" spans="1:47" x14ac:dyDescent="0.45">
      <c r="A858" t="s">
        <v>1803</v>
      </c>
      <c r="B858" s="3">
        <v>15072</v>
      </c>
      <c r="C858">
        <v>2</v>
      </c>
      <c r="D858">
        <v>0</v>
      </c>
      <c r="E858">
        <f t="shared" si="13"/>
        <v>2</v>
      </c>
      <c r="F858">
        <v>96</v>
      </c>
      <c r="G858" s="3">
        <v>8</v>
      </c>
      <c r="H858" s="3">
        <v>2</v>
      </c>
      <c r="I858" s="3">
        <v>15</v>
      </c>
      <c r="J858" s="3">
        <v>0</v>
      </c>
      <c r="K858" s="3">
        <v>10</v>
      </c>
      <c r="L858" s="3">
        <v>18</v>
      </c>
      <c r="M858">
        <v>4</v>
      </c>
      <c r="N858">
        <v>3</v>
      </c>
      <c r="O858">
        <v>1</v>
      </c>
      <c r="P858">
        <v>3</v>
      </c>
      <c r="Q858">
        <v>5</v>
      </c>
      <c r="R858">
        <v>0</v>
      </c>
      <c r="S858">
        <v>0</v>
      </c>
      <c r="T858">
        <v>0</v>
      </c>
      <c r="U858">
        <v>0</v>
      </c>
      <c r="V858">
        <v>0</v>
      </c>
      <c r="W858">
        <v>0</v>
      </c>
      <c r="X858">
        <v>3</v>
      </c>
      <c r="Y858">
        <v>11</v>
      </c>
      <c r="Z858">
        <v>0</v>
      </c>
      <c r="AA858">
        <v>40</v>
      </c>
      <c r="AB858">
        <v>2574</v>
      </c>
      <c r="AC858">
        <v>0</v>
      </c>
      <c r="AD858">
        <v>1</v>
      </c>
      <c r="AE858">
        <v>0</v>
      </c>
      <c r="AF858">
        <v>0</v>
      </c>
      <c r="AG858">
        <v>0</v>
      </c>
      <c r="AH858">
        <v>0</v>
      </c>
      <c r="AI858">
        <v>0</v>
      </c>
      <c r="AJ858">
        <v>1</v>
      </c>
      <c r="AK858">
        <v>0</v>
      </c>
      <c r="AL858">
        <v>0</v>
      </c>
      <c r="AM858" s="3">
        <f>SUM(tbl_Data[[#This Row],[Amt_Wines]:[Amt_GoldProds]])</f>
        <v>53</v>
      </c>
      <c r="AN858" s="3">
        <v>17</v>
      </c>
      <c r="AO858">
        <v>0</v>
      </c>
      <c r="AP858" t="str" cm="1">
        <f t="array" ref="AP858">_xlfn.IFS(tbl_Data[[#This Row],[marital_Divorced]]=1,"Divorced",tbl_Data[[#This Row],[marital_Married]]=1,"Married",tbl_Data[[#This Row],[marital_Single]]=1,"Single",tbl_Data[[#This Row],[marital_Together]]=1,"Together",tbl_Data[[#This Row],[marital_Widow]]=1,"Widowed")</f>
        <v>Married</v>
      </c>
      <c r="AQ858" s="3" t="str">
        <f>IF(tbl_Data[[#This Row],[Marital Status]]=tbl_Data[[#Headers],[Single]],tbl_Data[[#This Row],[Amt_Wines]],"")</f>
        <v/>
      </c>
      <c r="AR858" s="3" t="str">
        <f>IF(tbl_Data[[#This Row],[Marital Status]]=tbl_Data[[#Headers],[Together]],tbl_Data[[#This Row],[Amt_Wines]],"")</f>
        <v/>
      </c>
      <c r="AS858" s="3">
        <f>IF(tbl_Data[[#This Row],[Marital Status]]=tbl_Data[[#Headers],[Married]],tbl_Data[[#This Row],[Amt_Wines]],"")</f>
        <v>8</v>
      </c>
      <c r="AT858" s="3" t="str">
        <f>IF(tbl_Data[[#This Row],[Marital Status]]=tbl_Data[[#Headers],[Widow]],tbl_Data[[#This Row],[Amt_Wines]],"")</f>
        <v/>
      </c>
      <c r="AU858" s="3" t="str">
        <f>IF(tbl_Data[[#This Row],[Marital Status]]=tbl_Data[[#Headers],[Divorced]],tbl_Data[[#This Row],[Amt_Wines]],"")</f>
        <v/>
      </c>
    </row>
    <row r="859" spans="1:47" x14ac:dyDescent="0.45">
      <c r="A859" t="s">
        <v>1805</v>
      </c>
      <c r="B859" s="3">
        <v>30368</v>
      </c>
      <c r="C859">
        <v>0</v>
      </c>
      <c r="D859">
        <v>1</v>
      </c>
      <c r="E859">
        <f t="shared" si="13"/>
        <v>1</v>
      </c>
      <c r="F859">
        <v>97</v>
      </c>
      <c r="G859" s="3">
        <v>35</v>
      </c>
      <c r="H859" s="3">
        <v>0</v>
      </c>
      <c r="I859" s="3">
        <v>13</v>
      </c>
      <c r="J859" s="3">
        <v>2</v>
      </c>
      <c r="K859" s="3">
        <v>0</v>
      </c>
      <c r="L859" s="3">
        <v>2</v>
      </c>
      <c r="M859">
        <v>2</v>
      </c>
      <c r="N859">
        <v>2</v>
      </c>
      <c r="O859">
        <v>0</v>
      </c>
      <c r="P859">
        <v>3</v>
      </c>
      <c r="Q859">
        <v>8</v>
      </c>
      <c r="R859">
        <v>0</v>
      </c>
      <c r="S859">
        <v>0</v>
      </c>
      <c r="T859">
        <v>0</v>
      </c>
      <c r="U859">
        <v>0</v>
      </c>
      <c r="V859">
        <v>0</v>
      </c>
      <c r="W859">
        <v>0</v>
      </c>
      <c r="X859">
        <v>3</v>
      </c>
      <c r="Y859">
        <v>11</v>
      </c>
      <c r="Z859">
        <v>0</v>
      </c>
      <c r="AA859">
        <v>43</v>
      </c>
      <c r="AB859">
        <v>2393</v>
      </c>
      <c r="AC859">
        <v>0</v>
      </c>
      <c r="AD859">
        <v>1</v>
      </c>
      <c r="AE859">
        <v>0</v>
      </c>
      <c r="AF859">
        <v>0</v>
      </c>
      <c r="AG859">
        <v>0</v>
      </c>
      <c r="AH859">
        <v>0</v>
      </c>
      <c r="AI859">
        <v>0</v>
      </c>
      <c r="AJ859">
        <v>1</v>
      </c>
      <c r="AK859">
        <v>0</v>
      </c>
      <c r="AL859">
        <v>0</v>
      </c>
      <c r="AM859" s="3">
        <f>SUM(tbl_Data[[#This Row],[Amt_Wines]:[Amt_GoldProds]])</f>
        <v>52</v>
      </c>
      <c r="AN859" s="3">
        <v>48</v>
      </c>
      <c r="AO859">
        <v>0</v>
      </c>
      <c r="AP859" t="str" cm="1">
        <f t="array" ref="AP859">_xlfn.IFS(tbl_Data[[#This Row],[marital_Divorced]]=1,"Divorced",tbl_Data[[#This Row],[marital_Married]]=1,"Married",tbl_Data[[#This Row],[marital_Single]]=1,"Single",tbl_Data[[#This Row],[marital_Together]]=1,"Together",tbl_Data[[#This Row],[marital_Widow]]=1,"Widowed")</f>
        <v>Married</v>
      </c>
      <c r="AQ859" s="3" t="str">
        <f>IF(tbl_Data[[#This Row],[Marital Status]]=tbl_Data[[#Headers],[Single]],tbl_Data[[#This Row],[Amt_Wines]],"")</f>
        <v/>
      </c>
      <c r="AR859" s="3" t="str">
        <f>IF(tbl_Data[[#This Row],[Marital Status]]=tbl_Data[[#Headers],[Together]],tbl_Data[[#This Row],[Amt_Wines]],"")</f>
        <v/>
      </c>
      <c r="AS859" s="3">
        <f>IF(tbl_Data[[#This Row],[Marital Status]]=tbl_Data[[#Headers],[Married]],tbl_Data[[#This Row],[Amt_Wines]],"")</f>
        <v>35</v>
      </c>
      <c r="AT859" s="3" t="str">
        <f>IF(tbl_Data[[#This Row],[Marital Status]]=tbl_Data[[#Headers],[Widow]],tbl_Data[[#This Row],[Amt_Wines]],"")</f>
        <v/>
      </c>
      <c r="AU859" s="3" t="str">
        <f>IF(tbl_Data[[#This Row],[Marital Status]]=tbl_Data[[#Headers],[Divorced]],tbl_Data[[#This Row],[Amt_Wines]],"")</f>
        <v/>
      </c>
    </row>
    <row r="860" spans="1:47" x14ac:dyDescent="0.45">
      <c r="A860" t="s">
        <v>1808</v>
      </c>
      <c r="B860" s="3">
        <v>27161</v>
      </c>
      <c r="C860">
        <v>1</v>
      </c>
      <c r="D860">
        <v>0</v>
      </c>
      <c r="E860">
        <f t="shared" si="13"/>
        <v>1</v>
      </c>
      <c r="F860">
        <v>41</v>
      </c>
      <c r="G860" s="3">
        <v>7</v>
      </c>
      <c r="H860" s="3">
        <v>4</v>
      </c>
      <c r="I860" s="3">
        <v>23</v>
      </c>
      <c r="J860" s="3">
        <v>7</v>
      </c>
      <c r="K860" s="3">
        <v>0</v>
      </c>
      <c r="L860" s="3">
        <v>11</v>
      </c>
      <c r="M860">
        <v>1</v>
      </c>
      <c r="N860">
        <v>1</v>
      </c>
      <c r="O860">
        <v>0</v>
      </c>
      <c r="P860">
        <v>3</v>
      </c>
      <c r="Q860">
        <v>7</v>
      </c>
      <c r="R860">
        <v>0</v>
      </c>
      <c r="S860">
        <v>0</v>
      </c>
      <c r="T860">
        <v>0</v>
      </c>
      <c r="U860">
        <v>0</v>
      </c>
      <c r="V860">
        <v>0</v>
      </c>
      <c r="W860">
        <v>0</v>
      </c>
      <c r="X860">
        <v>3</v>
      </c>
      <c r="Y860">
        <v>11</v>
      </c>
      <c r="Z860">
        <v>0</v>
      </c>
      <c r="AA860">
        <v>34</v>
      </c>
      <c r="AB860">
        <v>2403</v>
      </c>
      <c r="AC860">
        <v>0</v>
      </c>
      <c r="AD860">
        <v>1</v>
      </c>
      <c r="AE860">
        <v>0</v>
      </c>
      <c r="AF860">
        <v>0</v>
      </c>
      <c r="AG860">
        <v>0</v>
      </c>
      <c r="AH860">
        <v>0</v>
      </c>
      <c r="AI860">
        <v>0</v>
      </c>
      <c r="AJ860">
        <v>0</v>
      </c>
      <c r="AK860">
        <v>1</v>
      </c>
      <c r="AL860">
        <v>0</v>
      </c>
      <c r="AM860" s="3">
        <f>SUM(tbl_Data[[#This Row],[Amt_Wines]:[Amt_GoldProds]])</f>
        <v>52</v>
      </c>
      <c r="AN860" s="3">
        <v>30</v>
      </c>
      <c r="AO860">
        <v>0</v>
      </c>
      <c r="AP860" t="str" cm="1">
        <f t="array" ref="AP860">_xlfn.IFS(tbl_Data[[#This Row],[marital_Divorced]]=1,"Divorced",tbl_Data[[#This Row],[marital_Married]]=1,"Married",tbl_Data[[#This Row],[marital_Single]]=1,"Single",tbl_Data[[#This Row],[marital_Together]]=1,"Together",tbl_Data[[#This Row],[marital_Widow]]=1,"Widowed")</f>
        <v>Married</v>
      </c>
      <c r="AQ860" s="3" t="str">
        <f>IF(tbl_Data[[#This Row],[Marital Status]]=tbl_Data[[#Headers],[Single]],tbl_Data[[#This Row],[Amt_Wines]],"")</f>
        <v/>
      </c>
      <c r="AR860" s="3" t="str">
        <f>IF(tbl_Data[[#This Row],[Marital Status]]=tbl_Data[[#Headers],[Together]],tbl_Data[[#This Row],[Amt_Wines]],"")</f>
        <v/>
      </c>
      <c r="AS860" s="3">
        <f>IF(tbl_Data[[#This Row],[Marital Status]]=tbl_Data[[#Headers],[Married]],tbl_Data[[#This Row],[Amt_Wines]],"")</f>
        <v>7</v>
      </c>
      <c r="AT860" s="3" t="str">
        <f>IF(tbl_Data[[#This Row],[Marital Status]]=tbl_Data[[#Headers],[Widow]],tbl_Data[[#This Row],[Amt_Wines]],"")</f>
        <v/>
      </c>
      <c r="AU860" s="3" t="str">
        <f>IF(tbl_Data[[#This Row],[Marital Status]]=tbl_Data[[#Headers],[Divorced]],tbl_Data[[#This Row],[Amt_Wines]],"")</f>
        <v/>
      </c>
    </row>
    <row r="861" spans="1:47" x14ac:dyDescent="0.45">
      <c r="A861" t="s">
        <v>1810</v>
      </c>
      <c r="B861" s="3">
        <v>33562</v>
      </c>
      <c r="C861">
        <v>1</v>
      </c>
      <c r="D861">
        <v>2</v>
      </c>
      <c r="E861">
        <f t="shared" si="13"/>
        <v>3</v>
      </c>
      <c r="F861">
        <v>33</v>
      </c>
      <c r="G861" s="3">
        <v>21</v>
      </c>
      <c r="H861" s="3">
        <v>12</v>
      </c>
      <c r="I861" s="3">
        <v>12</v>
      </c>
      <c r="J861" s="3">
        <v>0</v>
      </c>
      <c r="K861" s="3">
        <v>3</v>
      </c>
      <c r="L861" s="3">
        <v>3</v>
      </c>
      <c r="M861">
        <v>3</v>
      </c>
      <c r="N861">
        <v>2</v>
      </c>
      <c r="O861">
        <v>0</v>
      </c>
      <c r="P861">
        <v>4</v>
      </c>
      <c r="Q861">
        <v>4</v>
      </c>
      <c r="R861">
        <v>0</v>
      </c>
      <c r="S861">
        <v>0</v>
      </c>
      <c r="T861">
        <v>0</v>
      </c>
      <c r="U861">
        <v>0</v>
      </c>
      <c r="V861">
        <v>0</v>
      </c>
      <c r="W861">
        <v>0</v>
      </c>
      <c r="X861">
        <v>3</v>
      </c>
      <c r="Y861">
        <v>11</v>
      </c>
      <c r="Z861">
        <v>0</v>
      </c>
      <c r="AA861">
        <v>57</v>
      </c>
      <c r="AB861">
        <v>2163</v>
      </c>
      <c r="AC861">
        <v>0</v>
      </c>
      <c r="AD861">
        <v>1</v>
      </c>
      <c r="AE861">
        <v>0</v>
      </c>
      <c r="AF861">
        <v>0</v>
      </c>
      <c r="AG861">
        <v>0</v>
      </c>
      <c r="AH861">
        <v>0</v>
      </c>
      <c r="AI861">
        <v>0</v>
      </c>
      <c r="AJ861">
        <v>0</v>
      </c>
      <c r="AK861">
        <v>1</v>
      </c>
      <c r="AL861">
        <v>0</v>
      </c>
      <c r="AM861" s="3">
        <f>SUM(tbl_Data[[#This Row],[Amt_Wines]:[Amt_GoldProds]])</f>
        <v>51</v>
      </c>
      <c r="AN861" s="3">
        <v>45</v>
      </c>
      <c r="AO861">
        <v>0</v>
      </c>
      <c r="AP861" t="str" cm="1">
        <f t="array" ref="AP861">_xlfn.IFS(tbl_Data[[#This Row],[marital_Divorced]]=1,"Divorced",tbl_Data[[#This Row],[marital_Married]]=1,"Married",tbl_Data[[#This Row],[marital_Single]]=1,"Single",tbl_Data[[#This Row],[marital_Together]]=1,"Together",tbl_Data[[#This Row],[marital_Widow]]=1,"Widowed")</f>
        <v>Married</v>
      </c>
      <c r="AQ861" s="3" t="str">
        <f>IF(tbl_Data[[#This Row],[Marital Status]]=tbl_Data[[#Headers],[Single]],tbl_Data[[#This Row],[Amt_Wines]],"")</f>
        <v/>
      </c>
      <c r="AR861" s="3" t="str">
        <f>IF(tbl_Data[[#This Row],[Marital Status]]=tbl_Data[[#Headers],[Together]],tbl_Data[[#This Row],[Amt_Wines]],"")</f>
        <v/>
      </c>
      <c r="AS861" s="3">
        <f>IF(tbl_Data[[#This Row],[Marital Status]]=tbl_Data[[#Headers],[Married]],tbl_Data[[#This Row],[Amt_Wines]],"")</f>
        <v>21</v>
      </c>
      <c r="AT861" s="3" t="str">
        <f>IF(tbl_Data[[#This Row],[Marital Status]]=tbl_Data[[#Headers],[Widow]],tbl_Data[[#This Row],[Amt_Wines]],"")</f>
        <v/>
      </c>
      <c r="AU861" s="3" t="str">
        <f>IF(tbl_Data[[#This Row],[Marital Status]]=tbl_Data[[#Headers],[Divorced]],tbl_Data[[#This Row],[Amt_Wines]],"")</f>
        <v/>
      </c>
    </row>
    <row r="862" spans="1:47" x14ac:dyDescent="0.45">
      <c r="A862" t="s">
        <v>1813</v>
      </c>
      <c r="B862" s="3">
        <v>45894</v>
      </c>
      <c r="C862">
        <v>0</v>
      </c>
      <c r="D862">
        <v>2</v>
      </c>
      <c r="E862">
        <f t="shared" si="13"/>
        <v>2</v>
      </c>
      <c r="F862">
        <v>15</v>
      </c>
      <c r="G862" s="3">
        <v>27</v>
      </c>
      <c r="H862" s="3">
        <v>2</v>
      </c>
      <c r="I862" s="3">
        <v>7</v>
      </c>
      <c r="J862" s="3">
        <v>0</v>
      </c>
      <c r="K862" s="3">
        <v>2</v>
      </c>
      <c r="L862" s="3">
        <v>13</v>
      </c>
      <c r="M862">
        <v>1</v>
      </c>
      <c r="N862">
        <v>1</v>
      </c>
      <c r="O862">
        <v>0</v>
      </c>
      <c r="P862">
        <v>3</v>
      </c>
      <c r="Q862">
        <v>5</v>
      </c>
      <c r="R862">
        <v>0</v>
      </c>
      <c r="S862">
        <v>0</v>
      </c>
      <c r="T862">
        <v>0</v>
      </c>
      <c r="U862">
        <v>0</v>
      </c>
      <c r="V862">
        <v>0</v>
      </c>
      <c r="W862">
        <v>0</v>
      </c>
      <c r="X862">
        <v>3</v>
      </c>
      <c r="Y862">
        <v>11</v>
      </c>
      <c r="Z862">
        <v>0</v>
      </c>
      <c r="AA862">
        <v>46</v>
      </c>
      <c r="AB862">
        <v>2281</v>
      </c>
      <c r="AC862">
        <v>0</v>
      </c>
      <c r="AD862">
        <v>1</v>
      </c>
      <c r="AE862">
        <v>0</v>
      </c>
      <c r="AF862">
        <v>0</v>
      </c>
      <c r="AG862">
        <v>0</v>
      </c>
      <c r="AH862">
        <v>1</v>
      </c>
      <c r="AI862">
        <v>0</v>
      </c>
      <c r="AJ862">
        <v>0</v>
      </c>
      <c r="AK862">
        <v>0</v>
      </c>
      <c r="AL862">
        <v>0</v>
      </c>
      <c r="AM862" s="3">
        <f>SUM(tbl_Data[[#This Row],[Amt_Wines]:[Amt_GoldProds]])</f>
        <v>51</v>
      </c>
      <c r="AN862" s="3">
        <v>25</v>
      </c>
      <c r="AO862">
        <v>0</v>
      </c>
      <c r="AP862" t="str" cm="1">
        <f t="array" ref="AP862">_xlfn.IFS(tbl_Data[[#This Row],[marital_Divorced]]=1,"Divorced",tbl_Data[[#This Row],[marital_Married]]=1,"Married",tbl_Data[[#This Row],[marital_Single]]=1,"Single",tbl_Data[[#This Row],[marital_Together]]=1,"Together",tbl_Data[[#This Row],[marital_Widow]]=1,"Widowed")</f>
        <v>Married</v>
      </c>
      <c r="AQ862" s="3" t="str">
        <f>IF(tbl_Data[[#This Row],[Marital Status]]=tbl_Data[[#Headers],[Single]],tbl_Data[[#This Row],[Amt_Wines]],"")</f>
        <v/>
      </c>
      <c r="AR862" s="3" t="str">
        <f>IF(tbl_Data[[#This Row],[Marital Status]]=tbl_Data[[#Headers],[Together]],tbl_Data[[#This Row],[Amt_Wines]],"")</f>
        <v/>
      </c>
      <c r="AS862" s="3">
        <f>IF(tbl_Data[[#This Row],[Marital Status]]=tbl_Data[[#Headers],[Married]],tbl_Data[[#This Row],[Amt_Wines]],"")</f>
        <v>27</v>
      </c>
      <c r="AT862" s="3" t="str">
        <f>IF(tbl_Data[[#This Row],[Marital Status]]=tbl_Data[[#Headers],[Widow]],tbl_Data[[#This Row],[Amt_Wines]],"")</f>
        <v/>
      </c>
      <c r="AU862" s="3" t="str">
        <f>IF(tbl_Data[[#This Row],[Marital Status]]=tbl_Data[[#Headers],[Divorced]],tbl_Data[[#This Row],[Amt_Wines]],"")</f>
        <v/>
      </c>
    </row>
    <row r="863" spans="1:47" x14ac:dyDescent="0.45">
      <c r="A863" t="s">
        <v>1814</v>
      </c>
      <c r="B863" s="3">
        <v>14796</v>
      </c>
      <c r="C863">
        <v>1</v>
      </c>
      <c r="D863">
        <v>0</v>
      </c>
      <c r="E863">
        <f t="shared" si="13"/>
        <v>1</v>
      </c>
      <c r="F863">
        <v>1</v>
      </c>
      <c r="G863" s="3">
        <v>13</v>
      </c>
      <c r="H863" s="3">
        <v>3</v>
      </c>
      <c r="I863" s="3">
        <v>8</v>
      </c>
      <c r="J863" s="3">
        <v>7</v>
      </c>
      <c r="K863" s="3">
        <v>4</v>
      </c>
      <c r="L863" s="3">
        <v>16</v>
      </c>
      <c r="M863">
        <v>2</v>
      </c>
      <c r="N863">
        <v>1</v>
      </c>
      <c r="O863">
        <v>0</v>
      </c>
      <c r="P863">
        <v>3</v>
      </c>
      <c r="Q863">
        <v>9</v>
      </c>
      <c r="R863">
        <v>0</v>
      </c>
      <c r="S863">
        <v>0</v>
      </c>
      <c r="T863">
        <v>0</v>
      </c>
      <c r="U863">
        <v>0</v>
      </c>
      <c r="V863">
        <v>0</v>
      </c>
      <c r="W863">
        <v>0</v>
      </c>
      <c r="X863">
        <v>3</v>
      </c>
      <c r="Y863">
        <v>11</v>
      </c>
      <c r="Z863">
        <v>1</v>
      </c>
      <c r="AA863">
        <v>36</v>
      </c>
      <c r="AB863">
        <v>2809</v>
      </c>
      <c r="AC863">
        <v>0</v>
      </c>
      <c r="AD863">
        <v>1</v>
      </c>
      <c r="AE863">
        <v>0</v>
      </c>
      <c r="AF863">
        <v>0</v>
      </c>
      <c r="AG863">
        <v>0</v>
      </c>
      <c r="AH863">
        <v>1</v>
      </c>
      <c r="AI863">
        <v>0</v>
      </c>
      <c r="AJ863">
        <v>0</v>
      </c>
      <c r="AK863">
        <v>0</v>
      </c>
      <c r="AL863">
        <v>0</v>
      </c>
      <c r="AM863" s="3">
        <f>SUM(tbl_Data[[#This Row],[Amt_Wines]:[Amt_GoldProds]])</f>
        <v>51</v>
      </c>
      <c r="AN863" s="3">
        <v>19</v>
      </c>
      <c r="AO863">
        <v>0</v>
      </c>
      <c r="AP863" t="str" cm="1">
        <f t="array" ref="AP863">_xlfn.IFS(tbl_Data[[#This Row],[marital_Divorced]]=1,"Divorced",tbl_Data[[#This Row],[marital_Married]]=1,"Married",tbl_Data[[#This Row],[marital_Single]]=1,"Single",tbl_Data[[#This Row],[marital_Together]]=1,"Together",tbl_Data[[#This Row],[marital_Widow]]=1,"Widowed")</f>
        <v>Married</v>
      </c>
      <c r="AQ863" s="3" t="str">
        <f>IF(tbl_Data[[#This Row],[Marital Status]]=tbl_Data[[#Headers],[Single]],tbl_Data[[#This Row],[Amt_Wines]],"")</f>
        <v/>
      </c>
      <c r="AR863" s="3" t="str">
        <f>IF(tbl_Data[[#This Row],[Marital Status]]=tbl_Data[[#Headers],[Together]],tbl_Data[[#This Row],[Amt_Wines]],"")</f>
        <v/>
      </c>
      <c r="AS863" s="3">
        <f>IF(tbl_Data[[#This Row],[Marital Status]]=tbl_Data[[#Headers],[Married]],tbl_Data[[#This Row],[Amt_Wines]],"")</f>
        <v>13</v>
      </c>
      <c r="AT863" s="3" t="str">
        <f>IF(tbl_Data[[#This Row],[Marital Status]]=tbl_Data[[#Headers],[Widow]],tbl_Data[[#This Row],[Amt_Wines]],"")</f>
        <v/>
      </c>
      <c r="AU863" s="3" t="str">
        <f>IF(tbl_Data[[#This Row],[Marital Status]]=tbl_Data[[#Headers],[Divorced]],tbl_Data[[#This Row],[Amt_Wines]],"")</f>
        <v/>
      </c>
    </row>
    <row r="864" spans="1:47" x14ac:dyDescent="0.45">
      <c r="A864" t="s">
        <v>1815</v>
      </c>
      <c r="B864" s="3">
        <v>31535</v>
      </c>
      <c r="C864">
        <v>1</v>
      </c>
      <c r="D864">
        <v>0</v>
      </c>
      <c r="E864">
        <f t="shared" si="13"/>
        <v>1</v>
      </c>
      <c r="F864">
        <v>95</v>
      </c>
      <c r="G864" s="3">
        <v>15</v>
      </c>
      <c r="H864" s="3">
        <v>4</v>
      </c>
      <c r="I864" s="3">
        <v>13</v>
      </c>
      <c r="J864" s="3">
        <v>0</v>
      </c>
      <c r="K864" s="3">
        <v>0</v>
      </c>
      <c r="L864" s="3">
        <v>19</v>
      </c>
      <c r="M864">
        <v>1</v>
      </c>
      <c r="N864">
        <v>1</v>
      </c>
      <c r="O864">
        <v>1</v>
      </c>
      <c r="P864">
        <v>2</v>
      </c>
      <c r="Q864">
        <v>7</v>
      </c>
      <c r="R864">
        <v>1</v>
      </c>
      <c r="S864">
        <v>0</v>
      </c>
      <c r="T864">
        <v>0</v>
      </c>
      <c r="U864">
        <v>0</v>
      </c>
      <c r="V864">
        <v>0</v>
      </c>
      <c r="W864">
        <v>0</v>
      </c>
      <c r="X864">
        <v>3</v>
      </c>
      <c r="Y864">
        <v>11</v>
      </c>
      <c r="Z864">
        <v>0</v>
      </c>
      <c r="AA864">
        <v>40</v>
      </c>
      <c r="AB864">
        <v>2435</v>
      </c>
      <c r="AC864">
        <v>0</v>
      </c>
      <c r="AD864">
        <v>1</v>
      </c>
      <c r="AE864">
        <v>0</v>
      </c>
      <c r="AF864">
        <v>0</v>
      </c>
      <c r="AG864">
        <v>0</v>
      </c>
      <c r="AH864">
        <v>0</v>
      </c>
      <c r="AI864">
        <v>0</v>
      </c>
      <c r="AJ864">
        <v>0</v>
      </c>
      <c r="AK864">
        <v>1</v>
      </c>
      <c r="AL864">
        <v>0</v>
      </c>
      <c r="AM864" s="3">
        <f>SUM(tbl_Data[[#This Row],[Amt_Wines]:[Amt_GoldProds]])</f>
        <v>51</v>
      </c>
      <c r="AN864" s="3">
        <v>13</v>
      </c>
      <c r="AO864">
        <v>1</v>
      </c>
      <c r="AP864" t="str" cm="1">
        <f t="array" ref="AP864">_xlfn.IFS(tbl_Data[[#This Row],[marital_Divorced]]=1,"Divorced",tbl_Data[[#This Row],[marital_Married]]=1,"Married",tbl_Data[[#This Row],[marital_Single]]=1,"Single",tbl_Data[[#This Row],[marital_Together]]=1,"Together",tbl_Data[[#This Row],[marital_Widow]]=1,"Widowed")</f>
        <v>Married</v>
      </c>
      <c r="AQ864" s="3" t="str">
        <f>IF(tbl_Data[[#This Row],[Marital Status]]=tbl_Data[[#Headers],[Single]],tbl_Data[[#This Row],[Amt_Wines]],"")</f>
        <v/>
      </c>
      <c r="AR864" s="3" t="str">
        <f>IF(tbl_Data[[#This Row],[Marital Status]]=tbl_Data[[#Headers],[Together]],tbl_Data[[#This Row],[Amt_Wines]],"")</f>
        <v/>
      </c>
      <c r="AS864" s="3">
        <f>IF(tbl_Data[[#This Row],[Marital Status]]=tbl_Data[[#Headers],[Married]],tbl_Data[[#This Row],[Amt_Wines]],"")</f>
        <v>15</v>
      </c>
      <c r="AT864" s="3" t="str">
        <f>IF(tbl_Data[[#This Row],[Marital Status]]=tbl_Data[[#Headers],[Widow]],tbl_Data[[#This Row],[Amt_Wines]],"")</f>
        <v/>
      </c>
      <c r="AU864" s="3" t="str">
        <f>IF(tbl_Data[[#This Row],[Marital Status]]=tbl_Data[[#Headers],[Divorced]],tbl_Data[[#This Row],[Amt_Wines]],"")</f>
        <v/>
      </c>
    </row>
    <row r="865" spans="1:47" x14ac:dyDescent="0.45">
      <c r="A865" t="s">
        <v>1816</v>
      </c>
      <c r="B865" s="3">
        <v>45057</v>
      </c>
      <c r="C865">
        <v>1</v>
      </c>
      <c r="D865">
        <v>0</v>
      </c>
      <c r="E865">
        <f t="shared" si="13"/>
        <v>1</v>
      </c>
      <c r="F865">
        <v>80</v>
      </c>
      <c r="G865" s="3">
        <v>37</v>
      </c>
      <c r="H865" s="3">
        <v>0</v>
      </c>
      <c r="I865" s="3">
        <v>7</v>
      </c>
      <c r="J865" s="3">
        <v>3</v>
      </c>
      <c r="K865" s="3">
        <v>0</v>
      </c>
      <c r="L865" s="3">
        <v>3</v>
      </c>
      <c r="M865">
        <v>1</v>
      </c>
      <c r="N865">
        <v>2</v>
      </c>
      <c r="O865">
        <v>0</v>
      </c>
      <c r="P865">
        <v>3</v>
      </c>
      <c r="Q865">
        <v>5</v>
      </c>
      <c r="R865">
        <v>0</v>
      </c>
      <c r="S865">
        <v>0</v>
      </c>
      <c r="T865">
        <v>0</v>
      </c>
      <c r="U865">
        <v>0</v>
      </c>
      <c r="V865">
        <v>0</v>
      </c>
      <c r="W865">
        <v>0</v>
      </c>
      <c r="X865">
        <v>3</v>
      </c>
      <c r="Y865">
        <v>11</v>
      </c>
      <c r="Z865">
        <v>0</v>
      </c>
      <c r="AA865">
        <v>41</v>
      </c>
      <c r="AB865">
        <v>2369</v>
      </c>
      <c r="AC865">
        <v>0</v>
      </c>
      <c r="AD865">
        <v>1</v>
      </c>
      <c r="AE865">
        <v>0</v>
      </c>
      <c r="AF865">
        <v>0</v>
      </c>
      <c r="AG865">
        <v>0</v>
      </c>
      <c r="AH865">
        <v>0</v>
      </c>
      <c r="AI865">
        <v>0</v>
      </c>
      <c r="AJ865">
        <v>0</v>
      </c>
      <c r="AK865">
        <v>1</v>
      </c>
      <c r="AL865">
        <v>0</v>
      </c>
      <c r="AM865" s="3">
        <f>SUM(tbl_Data[[#This Row],[Amt_Wines]:[Amt_GoldProds]])</f>
        <v>50</v>
      </c>
      <c r="AN865" s="3">
        <v>44</v>
      </c>
      <c r="AO865">
        <v>0</v>
      </c>
      <c r="AP865" t="str" cm="1">
        <f t="array" ref="AP865">_xlfn.IFS(tbl_Data[[#This Row],[marital_Divorced]]=1,"Divorced",tbl_Data[[#This Row],[marital_Married]]=1,"Married",tbl_Data[[#This Row],[marital_Single]]=1,"Single",tbl_Data[[#This Row],[marital_Together]]=1,"Together",tbl_Data[[#This Row],[marital_Widow]]=1,"Widowed")</f>
        <v>Married</v>
      </c>
      <c r="AQ865" s="3" t="str">
        <f>IF(tbl_Data[[#This Row],[Marital Status]]=tbl_Data[[#Headers],[Single]],tbl_Data[[#This Row],[Amt_Wines]],"")</f>
        <v/>
      </c>
      <c r="AR865" s="3" t="str">
        <f>IF(tbl_Data[[#This Row],[Marital Status]]=tbl_Data[[#Headers],[Together]],tbl_Data[[#This Row],[Amt_Wines]],"")</f>
        <v/>
      </c>
      <c r="AS865" s="3">
        <f>IF(tbl_Data[[#This Row],[Marital Status]]=tbl_Data[[#Headers],[Married]],tbl_Data[[#This Row],[Amt_Wines]],"")</f>
        <v>37</v>
      </c>
      <c r="AT865" s="3" t="str">
        <f>IF(tbl_Data[[#This Row],[Marital Status]]=tbl_Data[[#Headers],[Widow]],tbl_Data[[#This Row],[Amt_Wines]],"")</f>
        <v/>
      </c>
      <c r="AU865" s="3" t="str">
        <f>IF(tbl_Data[[#This Row],[Marital Status]]=tbl_Data[[#Headers],[Divorced]],tbl_Data[[#This Row],[Amt_Wines]],"")</f>
        <v/>
      </c>
    </row>
    <row r="866" spans="1:47" x14ac:dyDescent="0.45">
      <c r="A866" t="s">
        <v>1817</v>
      </c>
      <c r="B866" s="3">
        <v>18393</v>
      </c>
      <c r="C866">
        <v>1</v>
      </c>
      <c r="D866">
        <v>0</v>
      </c>
      <c r="E866">
        <f t="shared" si="13"/>
        <v>1</v>
      </c>
      <c r="F866">
        <v>2</v>
      </c>
      <c r="G866" s="3">
        <v>7</v>
      </c>
      <c r="H866" s="3">
        <v>10</v>
      </c>
      <c r="I866" s="3">
        <v>13</v>
      </c>
      <c r="J866" s="3">
        <v>16</v>
      </c>
      <c r="K866" s="3">
        <v>0</v>
      </c>
      <c r="L866" s="3">
        <v>4</v>
      </c>
      <c r="M866">
        <v>2</v>
      </c>
      <c r="N866">
        <v>3</v>
      </c>
      <c r="O866">
        <v>0</v>
      </c>
      <c r="P866">
        <v>3</v>
      </c>
      <c r="Q866">
        <v>8</v>
      </c>
      <c r="R866">
        <v>0</v>
      </c>
      <c r="S866">
        <v>0</v>
      </c>
      <c r="T866">
        <v>0</v>
      </c>
      <c r="U866">
        <v>0</v>
      </c>
      <c r="V866">
        <v>0</v>
      </c>
      <c r="W866">
        <v>0</v>
      </c>
      <c r="X866">
        <v>3</v>
      </c>
      <c r="Y866">
        <v>11</v>
      </c>
      <c r="Z866">
        <v>0</v>
      </c>
      <c r="AA866">
        <v>46</v>
      </c>
      <c r="AB866">
        <v>2251</v>
      </c>
      <c r="AC866">
        <v>0</v>
      </c>
      <c r="AD866">
        <v>1</v>
      </c>
      <c r="AE866">
        <v>0</v>
      </c>
      <c r="AF866">
        <v>0</v>
      </c>
      <c r="AG866">
        <v>0</v>
      </c>
      <c r="AH866">
        <v>0</v>
      </c>
      <c r="AI866">
        <v>1</v>
      </c>
      <c r="AJ866">
        <v>0</v>
      </c>
      <c r="AK866">
        <v>0</v>
      </c>
      <c r="AL866">
        <v>0</v>
      </c>
      <c r="AM866" s="3">
        <f>SUM(tbl_Data[[#This Row],[Amt_Wines]:[Amt_GoldProds]])</f>
        <v>50</v>
      </c>
      <c r="AN866" s="3">
        <v>42</v>
      </c>
      <c r="AO866">
        <v>0</v>
      </c>
      <c r="AP866" t="str" cm="1">
        <f t="array" ref="AP866">_xlfn.IFS(tbl_Data[[#This Row],[marital_Divorced]]=1,"Divorced",tbl_Data[[#This Row],[marital_Married]]=1,"Married",tbl_Data[[#This Row],[marital_Single]]=1,"Single",tbl_Data[[#This Row],[marital_Together]]=1,"Together",tbl_Data[[#This Row],[marital_Widow]]=1,"Widowed")</f>
        <v>Married</v>
      </c>
      <c r="AQ866" s="3" t="str">
        <f>IF(tbl_Data[[#This Row],[Marital Status]]=tbl_Data[[#Headers],[Single]],tbl_Data[[#This Row],[Amt_Wines]],"")</f>
        <v/>
      </c>
      <c r="AR866" s="3" t="str">
        <f>IF(tbl_Data[[#This Row],[Marital Status]]=tbl_Data[[#Headers],[Together]],tbl_Data[[#This Row],[Amt_Wines]],"")</f>
        <v/>
      </c>
      <c r="AS866" s="3">
        <f>IF(tbl_Data[[#This Row],[Marital Status]]=tbl_Data[[#Headers],[Married]],tbl_Data[[#This Row],[Amt_Wines]],"")</f>
        <v>7</v>
      </c>
      <c r="AT866" s="3" t="str">
        <f>IF(tbl_Data[[#This Row],[Marital Status]]=tbl_Data[[#Headers],[Widow]],tbl_Data[[#This Row],[Amt_Wines]],"")</f>
        <v/>
      </c>
      <c r="AU866" s="3" t="str">
        <f>IF(tbl_Data[[#This Row],[Marital Status]]=tbl_Data[[#Headers],[Divorced]],tbl_Data[[#This Row],[Amt_Wines]],"")</f>
        <v/>
      </c>
    </row>
    <row r="867" spans="1:47" x14ac:dyDescent="0.45">
      <c r="A867" t="s">
        <v>1818</v>
      </c>
      <c r="B867" s="3">
        <v>25271</v>
      </c>
      <c r="C867">
        <v>1</v>
      </c>
      <c r="D867">
        <v>0</v>
      </c>
      <c r="E867">
        <f t="shared" si="13"/>
        <v>1</v>
      </c>
      <c r="F867">
        <v>45</v>
      </c>
      <c r="G867" s="3">
        <v>10</v>
      </c>
      <c r="H867" s="3">
        <v>1</v>
      </c>
      <c r="I867" s="3">
        <v>18</v>
      </c>
      <c r="J867" s="3">
        <v>10</v>
      </c>
      <c r="K867" s="3">
        <v>4</v>
      </c>
      <c r="L867" s="3">
        <v>7</v>
      </c>
      <c r="M867">
        <v>1</v>
      </c>
      <c r="N867">
        <v>1</v>
      </c>
      <c r="O867">
        <v>1</v>
      </c>
      <c r="P867">
        <v>2</v>
      </c>
      <c r="Q867">
        <v>9</v>
      </c>
      <c r="R867">
        <v>0</v>
      </c>
      <c r="S867">
        <v>0</v>
      </c>
      <c r="T867">
        <v>0</v>
      </c>
      <c r="U867">
        <v>0</v>
      </c>
      <c r="V867">
        <v>0</v>
      </c>
      <c r="W867">
        <v>0</v>
      </c>
      <c r="X867">
        <v>3</v>
      </c>
      <c r="Y867">
        <v>11</v>
      </c>
      <c r="Z867">
        <v>0</v>
      </c>
      <c r="AA867">
        <v>37</v>
      </c>
      <c r="AB867">
        <v>2730</v>
      </c>
      <c r="AC867">
        <v>0</v>
      </c>
      <c r="AD867">
        <v>1</v>
      </c>
      <c r="AE867">
        <v>0</v>
      </c>
      <c r="AF867">
        <v>0</v>
      </c>
      <c r="AG867">
        <v>0</v>
      </c>
      <c r="AH867">
        <v>0</v>
      </c>
      <c r="AI867">
        <v>0</v>
      </c>
      <c r="AJ867">
        <v>1</v>
      </c>
      <c r="AK867">
        <v>0</v>
      </c>
      <c r="AL867">
        <v>0</v>
      </c>
      <c r="AM867" s="3">
        <f>SUM(tbl_Data[[#This Row],[Amt_Wines]:[Amt_GoldProds]])</f>
        <v>50</v>
      </c>
      <c r="AN867" s="3">
        <v>36</v>
      </c>
      <c r="AO867">
        <v>0</v>
      </c>
      <c r="AP867" t="str" cm="1">
        <f t="array" ref="AP867">_xlfn.IFS(tbl_Data[[#This Row],[marital_Divorced]]=1,"Divorced",tbl_Data[[#This Row],[marital_Married]]=1,"Married",tbl_Data[[#This Row],[marital_Single]]=1,"Single",tbl_Data[[#This Row],[marital_Together]]=1,"Together",tbl_Data[[#This Row],[marital_Widow]]=1,"Widowed")</f>
        <v>Married</v>
      </c>
      <c r="AQ867" s="3" t="str">
        <f>IF(tbl_Data[[#This Row],[Marital Status]]=tbl_Data[[#Headers],[Single]],tbl_Data[[#This Row],[Amt_Wines]],"")</f>
        <v/>
      </c>
      <c r="AR867" s="3" t="str">
        <f>IF(tbl_Data[[#This Row],[Marital Status]]=tbl_Data[[#Headers],[Together]],tbl_Data[[#This Row],[Amt_Wines]],"")</f>
        <v/>
      </c>
      <c r="AS867" s="3">
        <f>IF(tbl_Data[[#This Row],[Marital Status]]=tbl_Data[[#Headers],[Married]],tbl_Data[[#This Row],[Amt_Wines]],"")</f>
        <v>10</v>
      </c>
      <c r="AT867" s="3" t="str">
        <f>IF(tbl_Data[[#This Row],[Marital Status]]=tbl_Data[[#Headers],[Widow]],tbl_Data[[#This Row],[Amt_Wines]],"")</f>
        <v/>
      </c>
      <c r="AU867" s="3" t="str">
        <f>IF(tbl_Data[[#This Row],[Marital Status]]=tbl_Data[[#Headers],[Divorced]],tbl_Data[[#This Row],[Amt_Wines]],"")</f>
        <v/>
      </c>
    </row>
    <row r="868" spans="1:47" x14ac:dyDescent="0.45">
      <c r="A868" t="s">
        <v>1821</v>
      </c>
      <c r="B868" s="3">
        <v>24434</v>
      </c>
      <c r="C868">
        <v>2</v>
      </c>
      <c r="D868">
        <v>0</v>
      </c>
      <c r="E868">
        <f t="shared" si="13"/>
        <v>2</v>
      </c>
      <c r="F868">
        <v>9</v>
      </c>
      <c r="G868" s="3">
        <v>3</v>
      </c>
      <c r="H868" s="3">
        <v>2</v>
      </c>
      <c r="I868" s="3">
        <v>8</v>
      </c>
      <c r="J868" s="3">
        <v>20</v>
      </c>
      <c r="K868" s="3">
        <v>0</v>
      </c>
      <c r="L868" s="3">
        <v>17</v>
      </c>
      <c r="M868">
        <v>2</v>
      </c>
      <c r="N868">
        <v>2</v>
      </c>
      <c r="O868">
        <v>1</v>
      </c>
      <c r="P868">
        <v>2</v>
      </c>
      <c r="Q868">
        <v>7</v>
      </c>
      <c r="R868">
        <v>0</v>
      </c>
      <c r="S868">
        <v>0</v>
      </c>
      <c r="T868">
        <v>0</v>
      </c>
      <c r="U868">
        <v>0</v>
      </c>
      <c r="V868">
        <v>0</v>
      </c>
      <c r="W868">
        <v>0</v>
      </c>
      <c r="X868">
        <v>3</v>
      </c>
      <c r="Y868">
        <v>11</v>
      </c>
      <c r="Z868">
        <v>0</v>
      </c>
      <c r="AA868">
        <v>48</v>
      </c>
      <c r="AB868">
        <v>2201</v>
      </c>
      <c r="AC868">
        <v>0</v>
      </c>
      <c r="AD868">
        <v>1</v>
      </c>
      <c r="AE868">
        <v>0</v>
      </c>
      <c r="AF868">
        <v>0</v>
      </c>
      <c r="AG868">
        <v>0</v>
      </c>
      <c r="AH868">
        <v>0</v>
      </c>
      <c r="AI868">
        <v>0</v>
      </c>
      <c r="AJ868">
        <v>1</v>
      </c>
      <c r="AK868">
        <v>0</v>
      </c>
      <c r="AL868">
        <v>0</v>
      </c>
      <c r="AM868" s="3">
        <f>SUM(tbl_Data[[#This Row],[Amt_Wines]:[Amt_GoldProds]])</f>
        <v>50</v>
      </c>
      <c r="AN868" s="3">
        <v>16</v>
      </c>
      <c r="AO868">
        <v>0</v>
      </c>
      <c r="AP868" t="str" cm="1">
        <f t="array" ref="AP868">_xlfn.IFS(tbl_Data[[#This Row],[marital_Divorced]]=1,"Divorced",tbl_Data[[#This Row],[marital_Married]]=1,"Married",tbl_Data[[#This Row],[marital_Single]]=1,"Single",tbl_Data[[#This Row],[marital_Together]]=1,"Together",tbl_Data[[#This Row],[marital_Widow]]=1,"Widowed")</f>
        <v>Married</v>
      </c>
      <c r="AQ868" s="3" t="str">
        <f>IF(tbl_Data[[#This Row],[Marital Status]]=tbl_Data[[#Headers],[Single]],tbl_Data[[#This Row],[Amt_Wines]],"")</f>
        <v/>
      </c>
      <c r="AR868" s="3" t="str">
        <f>IF(tbl_Data[[#This Row],[Marital Status]]=tbl_Data[[#Headers],[Together]],tbl_Data[[#This Row],[Amt_Wines]],"")</f>
        <v/>
      </c>
      <c r="AS868" s="3">
        <f>IF(tbl_Data[[#This Row],[Marital Status]]=tbl_Data[[#Headers],[Married]],tbl_Data[[#This Row],[Amt_Wines]],"")</f>
        <v>3</v>
      </c>
      <c r="AT868" s="3" t="str">
        <f>IF(tbl_Data[[#This Row],[Marital Status]]=tbl_Data[[#Headers],[Widow]],tbl_Data[[#This Row],[Amt_Wines]],"")</f>
        <v/>
      </c>
      <c r="AU868" s="3" t="str">
        <f>IF(tbl_Data[[#This Row],[Marital Status]]=tbl_Data[[#Headers],[Divorced]],tbl_Data[[#This Row],[Amt_Wines]],"")</f>
        <v/>
      </c>
    </row>
    <row r="869" spans="1:47" x14ac:dyDescent="0.45">
      <c r="A869" t="s">
        <v>1823</v>
      </c>
      <c r="B869" s="3">
        <v>13260</v>
      </c>
      <c r="C869">
        <v>1</v>
      </c>
      <c r="D869">
        <v>1</v>
      </c>
      <c r="E869">
        <f t="shared" si="13"/>
        <v>2</v>
      </c>
      <c r="F869">
        <v>48</v>
      </c>
      <c r="G869" s="3">
        <v>9</v>
      </c>
      <c r="H869" s="3">
        <v>4</v>
      </c>
      <c r="I869" s="3">
        <v>17</v>
      </c>
      <c r="J869" s="3">
        <v>10</v>
      </c>
      <c r="K869" s="3">
        <v>2</v>
      </c>
      <c r="L869" s="3">
        <v>7</v>
      </c>
      <c r="M869">
        <v>4</v>
      </c>
      <c r="N869">
        <v>3</v>
      </c>
      <c r="O869">
        <v>0</v>
      </c>
      <c r="P869">
        <v>3</v>
      </c>
      <c r="Q869">
        <v>8</v>
      </c>
      <c r="R869">
        <v>0</v>
      </c>
      <c r="S869">
        <v>0</v>
      </c>
      <c r="T869">
        <v>0</v>
      </c>
      <c r="U869">
        <v>0</v>
      </c>
      <c r="V869">
        <v>0</v>
      </c>
      <c r="W869">
        <v>0</v>
      </c>
      <c r="X869">
        <v>3</v>
      </c>
      <c r="Y869">
        <v>11</v>
      </c>
      <c r="Z869">
        <v>0</v>
      </c>
      <c r="AA869">
        <v>50</v>
      </c>
      <c r="AB869">
        <v>2469</v>
      </c>
      <c r="AC869">
        <v>0</v>
      </c>
      <c r="AD869">
        <v>1</v>
      </c>
      <c r="AE869">
        <v>0</v>
      </c>
      <c r="AF869">
        <v>0</v>
      </c>
      <c r="AG869">
        <v>0</v>
      </c>
      <c r="AH869">
        <v>0</v>
      </c>
      <c r="AI869">
        <v>0</v>
      </c>
      <c r="AJ869">
        <v>1</v>
      </c>
      <c r="AK869">
        <v>0</v>
      </c>
      <c r="AL869">
        <v>0</v>
      </c>
      <c r="AM869" s="3">
        <f>SUM(tbl_Data[[#This Row],[Amt_Wines]:[Amt_GoldProds]])</f>
        <v>49</v>
      </c>
      <c r="AN869" s="3">
        <v>35</v>
      </c>
      <c r="AO869">
        <v>0</v>
      </c>
      <c r="AP869" t="str" cm="1">
        <f t="array" ref="AP869">_xlfn.IFS(tbl_Data[[#This Row],[marital_Divorced]]=1,"Divorced",tbl_Data[[#This Row],[marital_Married]]=1,"Married",tbl_Data[[#This Row],[marital_Single]]=1,"Single",tbl_Data[[#This Row],[marital_Together]]=1,"Together",tbl_Data[[#This Row],[marital_Widow]]=1,"Widowed")</f>
        <v>Married</v>
      </c>
      <c r="AQ869" s="3" t="str">
        <f>IF(tbl_Data[[#This Row],[Marital Status]]=tbl_Data[[#Headers],[Single]],tbl_Data[[#This Row],[Amt_Wines]],"")</f>
        <v/>
      </c>
      <c r="AR869" s="3" t="str">
        <f>IF(tbl_Data[[#This Row],[Marital Status]]=tbl_Data[[#Headers],[Together]],tbl_Data[[#This Row],[Amt_Wines]],"")</f>
        <v/>
      </c>
      <c r="AS869" s="3">
        <f>IF(tbl_Data[[#This Row],[Marital Status]]=tbl_Data[[#Headers],[Married]],tbl_Data[[#This Row],[Amt_Wines]],"")</f>
        <v>9</v>
      </c>
      <c r="AT869" s="3" t="str">
        <f>IF(tbl_Data[[#This Row],[Marital Status]]=tbl_Data[[#Headers],[Widow]],tbl_Data[[#This Row],[Amt_Wines]],"")</f>
        <v/>
      </c>
      <c r="AU869" s="3" t="str">
        <f>IF(tbl_Data[[#This Row],[Marital Status]]=tbl_Data[[#Headers],[Divorced]],tbl_Data[[#This Row],[Amt_Wines]],"")</f>
        <v/>
      </c>
    </row>
    <row r="870" spans="1:47" x14ac:dyDescent="0.45">
      <c r="A870" t="s">
        <v>1834</v>
      </c>
      <c r="B870" s="3">
        <v>37401</v>
      </c>
      <c r="C870">
        <v>1</v>
      </c>
      <c r="D870">
        <v>0</v>
      </c>
      <c r="E870">
        <f t="shared" si="13"/>
        <v>1</v>
      </c>
      <c r="F870">
        <v>14</v>
      </c>
      <c r="G870" s="3">
        <v>19</v>
      </c>
      <c r="H870" s="3">
        <v>3</v>
      </c>
      <c r="I870" s="3">
        <v>19</v>
      </c>
      <c r="J870" s="3">
        <v>3</v>
      </c>
      <c r="K870" s="3">
        <v>1</v>
      </c>
      <c r="L870" s="3">
        <v>3</v>
      </c>
      <c r="M870">
        <v>2</v>
      </c>
      <c r="N870">
        <v>2</v>
      </c>
      <c r="O870">
        <v>0</v>
      </c>
      <c r="P870">
        <v>3</v>
      </c>
      <c r="Q870">
        <v>7</v>
      </c>
      <c r="R870">
        <v>0</v>
      </c>
      <c r="S870">
        <v>0</v>
      </c>
      <c r="T870">
        <v>0</v>
      </c>
      <c r="U870">
        <v>0</v>
      </c>
      <c r="V870">
        <v>0</v>
      </c>
      <c r="W870">
        <v>0</v>
      </c>
      <c r="X870">
        <v>3</v>
      </c>
      <c r="Y870">
        <v>11</v>
      </c>
      <c r="Z870">
        <v>0</v>
      </c>
      <c r="AA870">
        <v>47</v>
      </c>
      <c r="AB870">
        <v>2213</v>
      </c>
      <c r="AC870">
        <v>0</v>
      </c>
      <c r="AD870">
        <v>1</v>
      </c>
      <c r="AE870">
        <v>0</v>
      </c>
      <c r="AF870">
        <v>0</v>
      </c>
      <c r="AG870">
        <v>0</v>
      </c>
      <c r="AH870">
        <v>0</v>
      </c>
      <c r="AI870">
        <v>0</v>
      </c>
      <c r="AJ870">
        <v>0</v>
      </c>
      <c r="AK870">
        <v>0</v>
      </c>
      <c r="AL870">
        <v>1</v>
      </c>
      <c r="AM870" s="3">
        <f>SUM(tbl_Data[[#This Row],[Amt_Wines]:[Amt_GoldProds]])</f>
        <v>48</v>
      </c>
      <c r="AN870" s="3">
        <v>42</v>
      </c>
      <c r="AO870">
        <v>0</v>
      </c>
      <c r="AP870" t="str" cm="1">
        <f t="array" ref="AP870">_xlfn.IFS(tbl_Data[[#This Row],[marital_Divorced]]=1,"Divorced",tbl_Data[[#This Row],[marital_Married]]=1,"Married",tbl_Data[[#This Row],[marital_Single]]=1,"Single",tbl_Data[[#This Row],[marital_Together]]=1,"Together",tbl_Data[[#This Row],[marital_Widow]]=1,"Widowed")</f>
        <v>Married</v>
      </c>
      <c r="AQ870" s="3" t="str">
        <f>IF(tbl_Data[[#This Row],[Marital Status]]=tbl_Data[[#Headers],[Single]],tbl_Data[[#This Row],[Amt_Wines]],"")</f>
        <v/>
      </c>
      <c r="AR870" s="3" t="str">
        <f>IF(tbl_Data[[#This Row],[Marital Status]]=tbl_Data[[#Headers],[Together]],tbl_Data[[#This Row],[Amt_Wines]],"")</f>
        <v/>
      </c>
      <c r="AS870" s="3">
        <f>IF(tbl_Data[[#This Row],[Marital Status]]=tbl_Data[[#Headers],[Married]],tbl_Data[[#This Row],[Amt_Wines]],"")</f>
        <v>19</v>
      </c>
      <c r="AT870" s="3" t="str">
        <f>IF(tbl_Data[[#This Row],[Marital Status]]=tbl_Data[[#Headers],[Widow]],tbl_Data[[#This Row],[Amt_Wines]],"")</f>
        <v/>
      </c>
      <c r="AU870" s="3" t="str">
        <f>IF(tbl_Data[[#This Row],[Marital Status]]=tbl_Data[[#Headers],[Divorced]],tbl_Data[[#This Row],[Amt_Wines]],"")</f>
        <v/>
      </c>
    </row>
    <row r="871" spans="1:47" x14ac:dyDescent="0.45">
      <c r="A871" t="s">
        <v>1835</v>
      </c>
      <c r="B871" s="3">
        <v>29315</v>
      </c>
      <c r="C871">
        <v>1</v>
      </c>
      <c r="D871">
        <v>1</v>
      </c>
      <c r="E871">
        <f t="shared" si="13"/>
        <v>2</v>
      </c>
      <c r="F871">
        <v>55</v>
      </c>
      <c r="G871" s="3">
        <v>13</v>
      </c>
      <c r="H871" s="3">
        <v>2</v>
      </c>
      <c r="I871" s="3">
        <v>14</v>
      </c>
      <c r="J871" s="3">
        <v>8</v>
      </c>
      <c r="K871" s="3">
        <v>7</v>
      </c>
      <c r="L871" s="3">
        <v>4</v>
      </c>
      <c r="M871">
        <v>4</v>
      </c>
      <c r="N871">
        <v>2</v>
      </c>
      <c r="O871">
        <v>0</v>
      </c>
      <c r="P871">
        <v>4</v>
      </c>
      <c r="Q871">
        <v>6</v>
      </c>
      <c r="R871">
        <v>0</v>
      </c>
      <c r="S871">
        <v>0</v>
      </c>
      <c r="T871">
        <v>0</v>
      </c>
      <c r="U871">
        <v>0</v>
      </c>
      <c r="V871">
        <v>0</v>
      </c>
      <c r="W871">
        <v>0</v>
      </c>
      <c r="X871">
        <v>3</v>
      </c>
      <c r="Y871">
        <v>11</v>
      </c>
      <c r="Z871">
        <v>0</v>
      </c>
      <c r="AA871">
        <v>60</v>
      </c>
      <c r="AB871">
        <v>2243</v>
      </c>
      <c r="AC871">
        <v>0</v>
      </c>
      <c r="AD871">
        <v>1</v>
      </c>
      <c r="AE871">
        <v>0</v>
      </c>
      <c r="AF871">
        <v>0</v>
      </c>
      <c r="AG871">
        <v>0</v>
      </c>
      <c r="AH871">
        <v>0</v>
      </c>
      <c r="AI871">
        <v>0</v>
      </c>
      <c r="AJ871">
        <v>1</v>
      </c>
      <c r="AK871">
        <v>0</v>
      </c>
      <c r="AL871">
        <v>0</v>
      </c>
      <c r="AM871" s="3">
        <f>SUM(tbl_Data[[#This Row],[Amt_Wines]:[Amt_GoldProds]])</f>
        <v>48</v>
      </c>
      <c r="AN871" s="3">
        <v>40</v>
      </c>
      <c r="AO871">
        <v>0</v>
      </c>
      <c r="AP871" t="str" cm="1">
        <f t="array" ref="AP871">_xlfn.IFS(tbl_Data[[#This Row],[marital_Divorced]]=1,"Divorced",tbl_Data[[#This Row],[marital_Married]]=1,"Married",tbl_Data[[#This Row],[marital_Single]]=1,"Single",tbl_Data[[#This Row],[marital_Together]]=1,"Together",tbl_Data[[#This Row],[marital_Widow]]=1,"Widowed")</f>
        <v>Married</v>
      </c>
      <c r="AQ871" s="3" t="str">
        <f>IF(tbl_Data[[#This Row],[Marital Status]]=tbl_Data[[#Headers],[Single]],tbl_Data[[#This Row],[Amt_Wines]],"")</f>
        <v/>
      </c>
      <c r="AR871" s="3" t="str">
        <f>IF(tbl_Data[[#This Row],[Marital Status]]=tbl_Data[[#Headers],[Together]],tbl_Data[[#This Row],[Amt_Wines]],"")</f>
        <v/>
      </c>
      <c r="AS871" s="3">
        <f>IF(tbl_Data[[#This Row],[Marital Status]]=tbl_Data[[#Headers],[Married]],tbl_Data[[#This Row],[Amt_Wines]],"")</f>
        <v>13</v>
      </c>
      <c r="AT871" s="3" t="str">
        <f>IF(tbl_Data[[#This Row],[Marital Status]]=tbl_Data[[#Headers],[Widow]],tbl_Data[[#This Row],[Amt_Wines]],"")</f>
        <v/>
      </c>
      <c r="AU871" s="3" t="str">
        <f>IF(tbl_Data[[#This Row],[Marital Status]]=tbl_Data[[#Headers],[Divorced]],tbl_Data[[#This Row],[Amt_Wines]],"")</f>
        <v/>
      </c>
    </row>
    <row r="872" spans="1:47" x14ac:dyDescent="0.45">
      <c r="A872" t="s">
        <v>1836</v>
      </c>
      <c r="B872" s="3">
        <v>24027</v>
      </c>
      <c r="C872">
        <v>1</v>
      </c>
      <c r="D872">
        <v>0</v>
      </c>
      <c r="E872">
        <f t="shared" si="13"/>
        <v>1</v>
      </c>
      <c r="F872">
        <v>7</v>
      </c>
      <c r="G872" s="3">
        <v>14</v>
      </c>
      <c r="H872" s="3">
        <v>7</v>
      </c>
      <c r="I872" s="3">
        <v>11</v>
      </c>
      <c r="J872" s="3">
        <v>11</v>
      </c>
      <c r="K872" s="3">
        <v>0</v>
      </c>
      <c r="L872" s="3">
        <v>5</v>
      </c>
      <c r="M872">
        <v>2</v>
      </c>
      <c r="N872">
        <v>2</v>
      </c>
      <c r="O872">
        <v>0</v>
      </c>
      <c r="P872">
        <v>3</v>
      </c>
      <c r="Q872">
        <v>8</v>
      </c>
      <c r="R872">
        <v>0</v>
      </c>
      <c r="S872">
        <v>0</v>
      </c>
      <c r="T872">
        <v>0</v>
      </c>
      <c r="U872">
        <v>0</v>
      </c>
      <c r="V872">
        <v>0</v>
      </c>
      <c r="W872">
        <v>0</v>
      </c>
      <c r="X872">
        <v>3</v>
      </c>
      <c r="Y872">
        <v>11</v>
      </c>
      <c r="Z872">
        <v>0</v>
      </c>
      <c r="AA872">
        <v>44</v>
      </c>
      <c r="AB872">
        <v>2544</v>
      </c>
      <c r="AC872">
        <v>0</v>
      </c>
      <c r="AD872">
        <v>1</v>
      </c>
      <c r="AE872">
        <v>0</v>
      </c>
      <c r="AF872">
        <v>0</v>
      </c>
      <c r="AG872">
        <v>0</v>
      </c>
      <c r="AH872">
        <v>0</v>
      </c>
      <c r="AI872">
        <v>0</v>
      </c>
      <c r="AJ872">
        <v>1</v>
      </c>
      <c r="AK872">
        <v>0</v>
      </c>
      <c r="AL872">
        <v>0</v>
      </c>
      <c r="AM872" s="3">
        <f>SUM(tbl_Data[[#This Row],[Amt_Wines]:[Amt_GoldProds]])</f>
        <v>48</v>
      </c>
      <c r="AN872" s="3">
        <v>38</v>
      </c>
      <c r="AO872">
        <v>0</v>
      </c>
      <c r="AP872" t="str" cm="1">
        <f t="array" ref="AP872">_xlfn.IFS(tbl_Data[[#This Row],[marital_Divorced]]=1,"Divorced",tbl_Data[[#This Row],[marital_Married]]=1,"Married",tbl_Data[[#This Row],[marital_Single]]=1,"Single",tbl_Data[[#This Row],[marital_Together]]=1,"Together",tbl_Data[[#This Row],[marital_Widow]]=1,"Widowed")</f>
        <v>Married</v>
      </c>
      <c r="AQ872" s="3" t="str">
        <f>IF(tbl_Data[[#This Row],[Marital Status]]=tbl_Data[[#Headers],[Single]],tbl_Data[[#This Row],[Amt_Wines]],"")</f>
        <v/>
      </c>
      <c r="AR872" s="3" t="str">
        <f>IF(tbl_Data[[#This Row],[Marital Status]]=tbl_Data[[#Headers],[Together]],tbl_Data[[#This Row],[Amt_Wines]],"")</f>
        <v/>
      </c>
      <c r="AS872" s="3">
        <f>IF(tbl_Data[[#This Row],[Marital Status]]=tbl_Data[[#Headers],[Married]],tbl_Data[[#This Row],[Amt_Wines]],"")</f>
        <v>14</v>
      </c>
      <c r="AT872" s="3" t="str">
        <f>IF(tbl_Data[[#This Row],[Marital Status]]=tbl_Data[[#Headers],[Widow]],tbl_Data[[#This Row],[Amt_Wines]],"")</f>
        <v/>
      </c>
      <c r="AU872" s="3" t="str">
        <f>IF(tbl_Data[[#This Row],[Marital Status]]=tbl_Data[[#Headers],[Divorced]],tbl_Data[[#This Row],[Amt_Wines]],"")</f>
        <v/>
      </c>
    </row>
    <row r="873" spans="1:47" x14ac:dyDescent="0.45">
      <c r="A873" t="s">
        <v>1840</v>
      </c>
      <c r="B873" s="3">
        <v>31454</v>
      </c>
      <c r="C873">
        <v>1</v>
      </c>
      <c r="D873">
        <v>1</v>
      </c>
      <c r="E873">
        <f t="shared" si="13"/>
        <v>2</v>
      </c>
      <c r="F873">
        <v>40</v>
      </c>
      <c r="G873" s="3">
        <v>28</v>
      </c>
      <c r="H873" s="3">
        <v>0</v>
      </c>
      <c r="I873" s="3">
        <v>11</v>
      </c>
      <c r="J873" s="3">
        <v>0</v>
      </c>
      <c r="K873" s="3">
        <v>0</v>
      </c>
      <c r="L873" s="3">
        <v>9</v>
      </c>
      <c r="M873">
        <v>3</v>
      </c>
      <c r="N873">
        <v>2</v>
      </c>
      <c r="O873">
        <v>0</v>
      </c>
      <c r="P873">
        <v>3</v>
      </c>
      <c r="Q873">
        <v>8</v>
      </c>
      <c r="R873">
        <v>0</v>
      </c>
      <c r="S873">
        <v>0</v>
      </c>
      <c r="T873">
        <v>0</v>
      </c>
      <c r="U873">
        <v>0</v>
      </c>
      <c r="V873">
        <v>0</v>
      </c>
      <c r="W873">
        <v>0</v>
      </c>
      <c r="X873">
        <v>3</v>
      </c>
      <c r="Y873">
        <v>11</v>
      </c>
      <c r="Z873">
        <v>0</v>
      </c>
      <c r="AA873">
        <v>60</v>
      </c>
      <c r="AB873">
        <v>2517</v>
      </c>
      <c r="AC873">
        <v>0</v>
      </c>
      <c r="AD873">
        <v>1</v>
      </c>
      <c r="AE873">
        <v>0</v>
      </c>
      <c r="AF873">
        <v>0</v>
      </c>
      <c r="AG873">
        <v>0</v>
      </c>
      <c r="AH873">
        <v>0</v>
      </c>
      <c r="AI873">
        <v>0</v>
      </c>
      <c r="AJ873">
        <v>1</v>
      </c>
      <c r="AK873">
        <v>0</v>
      </c>
      <c r="AL873">
        <v>0</v>
      </c>
      <c r="AM873" s="3">
        <f>SUM(tbl_Data[[#This Row],[Amt_Wines]:[Amt_GoldProds]])</f>
        <v>48</v>
      </c>
      <c r="AN873" s="3">
        <v>30</v>
      </c>
      <c r="AO873">
        <v>0</v>
      </c>
      <c r="AP873" t="str" cm="1">
        <f t="array" ref="AP873">_xlfn.IFS(tbl_Data[[#This Row],[marital_Divorced]]=1,"Divorced",tbl_Data[[#This Row],[marital_Married]]=1,"Married",tbl_Data[[#This Row],[marital_Single]]=1,"Single",tbl_Data[[#This Row],[marital_Together]]=1,"Together",tbl_Data[[#This Row],[marital_Widow]]=1,"Widowed")</f>
        <v>Married</v>
      </c>
      <c r="AQ873" s="3" t="str">
        <f>IF(tbl_Data[[#This Row],[Marital Status]]=tbl_Data[[#Headers],[Single]],tbl_Data[[#This Row],[Amt_Wines]],"")</f>
        <v/>
      </c>
      <c r="AR873" s="3" t="str">
        <f>IF(tbl_Data[[#This Row],[Marital Status]]=tbl_Data[[#Headers],[Together]],tbl_Data[[#This Row],[Amt_Wines]],"")</f>
        <v/>
      </c>
      <c r="AS873" s="3">
        <f>IF(tbl_Data[[#This Row],[Marital Status]]=tbl_Data[[#Headers],[Married]],tbl_Data[[#This Row],[Amt_Wines]],"")</f>
        <v>28</v>
      </c>
      <c r="AT873" s="3" t="str">
        <f>IF(tbl_Data[[#This Row],[Marital Status]]=tbl_Data[[#Headers],[Widow]],tbl_Data[[#This Row],[Amt_Wines]],"")</f>
        <v/>
      </c>
      <c r="AU873" s="3" t="str">
        <f>IF(tbl_Data[[#This Row],[Marital Status]]=tbl_Data[[#Headers],[Divorced]],tbl_Data[[#This Row],[Amt_Wines]],"")</f>
        <v/>
      </c>
    </row>
    <row r="874" spans="1:47" x14ac:dyDescent="0.45">
      <c r="A874" t="s">
        <v>1844</v>
      </c>
      <c r="B874" s="3">
        <v>31086</v>
      </c>
      <c r="C874">
        <v>1</v>
      </c>
      <c r="D874">
        <v>1</v>
      </c>
      <c r="E874">
        <f t="shared" si="13"/>
        <v>2</v>
      </c>
      <c r="F874">
        <v>79</v>
      </c>
      <c r="G874" s="3">
        <v>16</v>
      </c>
      <c r="H874" s="3">
        <v>2</v>
      </c>
      <c r="I874" s="3">
        <v>11</v>
      </c>
      <c r="J874" s="3">
        <v>3</v>
      </c>
      <c r="K874" s="3">
        <v>0</v>
      </c>
      <c r="L874" s="3">
        <v>16</v>
      </c>
      <c r="M874">
        <v>2</v>
      </c>
      <c r="N874">
        <v>1</v>
      </c>
      <c r="O874">
        <v>1</v>
      </c>
      <c r="P874">
        <v>2</v>
      </c>
      <c r="Q874">
        <v>8</v>
      </c>
      <c r="R874">
        <v>1</v>
      </c>
      <c r="S874">
        <v>0</v>
      </c>
      <c r="T874">
        <v>0</v>
      </c>
      <c r="U874">
        <v>0</v>
      </c>
      <c r="V874">
        <v>0</v>
      </c>
      <c r="W874">
        <v>0</v>
      </c>
      <c r="X874">
        <v>3</v>
      </c>
      <c r="Y874">
        <v>11</v>
      </c>
      <c r="Z874">
        <v>0</v>
      </c>
      <c r="AA874">
        <v>41</v>
      </c>
      <c r="AB874">
        <v>2580</v>
      </c>
      <c r="AC874">
        <v>0</v>
      </c>
      <c r="AD874">
        <v>1</v>
      </c>
      <c r="AE874">
        <v>0</v>
      </c>
      <c r="AF874">
        <v>0</v>
      </c>
      <c r="AG874">
        <v>0</v>
      </c>
      <c r="AH874">
        <v>1</v>
      </c>
      <c r="AI874">
        <v>0</v>
      </c>
      <c r="AJ874">
        <v>0</v>
      </c>
      <c r="AK874">
        <v>0</v>
      </c>
      <c r="AL874">
        <v>0</v>
      </c>
      <c r="AM874" s="3">
        <f>SUM(tbl_Data[[#This Row],[Amt_Wines]:[Amt_GoldProds]])</f>
        <v>48</v>
      </c>
      <c r="AN874" s="3">
        <v>16</v>
      </c>
      <c r="AO874">
        <v>1</v>
      </c>
      <c r="AP874" t="str" cm="1">
        <f t="array" ref="AP874">_xlfn.IFS(tbl_Data[[#This Row],[marital_Divorced]]=1,"Divorced",tbl_Data[[#This Row],[marital_Married]]=1,"Married",tbl_Data[[#This Row],[marital_Single]]=1,"Single",tbl_Data[[#This Row],[marital_Together]]=1,"Together",tbl_Data[[#This Row],[marital_Widow]]=1,"Widowed")</f>
        <v>Married</v>
      </c>
      <c r="AQ874" s="3" t="str">
        <f>IF(tbl_Data[[#This Row],[Marital Status]]=tbl_Data[[#Headers],[Single]],tbl_Data[[#This Row],[Amt_Wines]],"")</f>
        <v/>
      </c>
      <c r="AR874" s="3" t="str">
        <f>IF(tbl_Data[[#This Row],[Marital Status]]=tbl_Data[[#Headers],[Together]],tbl_Data[[#This Row],[Amt_Wines]],"")</f>
        <v/>
      </c>
      <c r="AS874" s="3">
        <f>IF(tbl_Data[[#This Row],[Marital Status]]=tbl_Data[[#Headers],[Married]],tbl_Data[[#This Row],[Amt_Wines]],"")</f>
        <v>16</v>
      </c>
      <c r="AT874" s="3" t="str">
        <f>IF(tbl_Data[[#This Row],[Marital Status]]=tbl_Data[[#Headers],[Widow]],tbl_Data[[#This Row],[Amt_Wines]],"")</f>
        <v/>
      </c>
      <c r="AU874" s="3" t="str">
        <f>IF(tbl_Data[[#This Row],[Marital Status]]=tbl_Data[[#Headers],[Divorced]],tbl_Data[[#This Row],[Amt_Wines]],"")</f>
        <v/>
      </c>
    </row>
    <row r="875" spans="1:47" x14ac:dyDescent="0.45">
      <c r="A875" t="s">
        <v>1846</v>
      </c>
      <c r="B875" s="3">
        <v>28072</v>
      </c>
      <c r="C875">
        <v>1</v>
      </c>
      <c r="D875">
        <v>0</v>
      </c>
      <c r="E875">
        <f t="shared" si="13"/>
        <v>1</v>
      </c>
      <c r="F875">
        <v>10</v>
      </c>
      <c r="G875" s="3">
        <v>30</v>
      </c>
      <c r="H875" s="3">
        <v>0</v>
      </c>
      <c r="I875" s="3">
        <v>10</v>
      </c>
      <c r="J875" s="3">
        <v>2</v>
      </c>
      <c r="K875" s="3">
        <v>0</v>
      </c>
      <c r="L875" s="3">
        <v>5</v>
      </c>
      <c r="M875">
        <v>1</v>
      </c>
      <c r="N875">
        <v>1</v>
      </c>
      <c r="O875">
        <v>0</v>
      </c>
      <c r="P875">
        <v>3</v>
      </c>
      <c r="Q875">
        <v>7</v>
      </c>
      <c r="R875">
        <v>0</v>
      </c>
      <c r="S875">
        <v>0</v>
      </c>
      <c r="T875">
        <v>0</v>
      </c>
      <c r="U875">
        <v>0</v>
      </c>
      <c r="V875">
        <v>0</v>
      </c>
      <c r="W875">
        <v>0</v>
      </c>
      <c r="X875">
        <v>3</v>
      </c>
      <c r="Y875">
        <v>11</v>
      </c>
      <c r="Z875">
        <v>0</v>
      </c>
      <c r="AA875">
        <v>34</v>
      </c>
      <c r="AB875">
        <v>2515</v>
      </c>
      <c r="AC875">
        <v>0</v>
      </c>
      <c r="AD875">
        <v>1</v>
      </c>
      <c r="AE875">
        <v>0</v>
      </c>
      <c r="AF875">
        <v>0</v>
      </c>
      <c r="AG875">
        <v>0</v>
      </c>
      <c r="AH875">
        <v>0</v>
      </c>
      <c r="AI875">
        <v>0</v>
      </c>
      <c r="AJ875">
        <v>0</v>
      </c>
      <c r="AK875">
        <v>1</v>
      </c>
      <c r="AL875">
        <v>0</v>
      </c>
      <c r="AM875" s="3">
        <f>SUM(tbl_Data[[#This Row],[Amt_Wines]:[Amt_GoldProds]])</f>
        <v>47</v>
      </c>
      <c r="AN875" s="3">
        <v>37</v>
      </c>
      <c r="AO875">
        <v>0</v>
      </c>
      <c r="AP875" t="str" cm="1">
        <f t="array" ref="AP875">_xlfn.IFS(tbl_Data[[#This Row],[marital_Divorced]]=1,"Divorced",tbl_Data[[#This Row],[marital_Married]]=1,"Married",tbl_Data[[#This Row],[marital_Single]]=1,"Single",tbl_Data[[#This Row],[marital_Together]]=1,"Together",tbl_Data[[#This Row],[marital_Widow]]=1,"Widowed")</f>
        <v>Married</v>
      </c>
      <c r="AQ875" s="3" t="str">
        <f>IF(tbl_Data[[#This Row],[Marital Status]]=tbl_Data[[#Headers],[Single]],tbl_Data[[#This Row],[Amt_Wines]],"")</f>
        <v/>
      </c>
      <c r="AR875" s="3" t="str">
        <f>IF(tbl_Data[[#This Row],[Marital Status]]=tbl_Data[[#Headers],[Together]],tbl_Data[[#This Row],[Amt_Wines]],"")</f>
        <v/>
      </c>
      <c r="AS875" s="3">
        <f>IF(tbl_Data[[#This Row],[Marital Status]]=tbl_Data[[#Headers],[Married]],tbl_Data[[#This Row],[Amt_Wines]],"")</f>
        <v>30</v>
      </c>
      <c r="AT875" s="3" t="str">
        <f>IF(tbl_Data[[#This Row],[Marital Status]]=tbl_Data[[#Headers],[Widow]],tbl_Data[[#This Row],[Amt_Wines]],"")</f>
        <v/>
      </c>
      <c r="AU875" s="3" t="str">
        <f>IF(tbl_Data[[#This Row],[Marital Status]]=tbl_Data[[#Headers],[Divorced]],tbl_Data[[#This Row],[Amt_Wines]],"")</f>
        <v/>
      </c>
    </row>
    <row r="876" spans="1:47" x14ac:dyDescent="0.45">
      <c r="A876" t="s">
        <v>1849</v>
      </c>
      <c r="B876" s="3">
        <v>36732</v>
      </c>
      <c r="C876">
        <v>1</v>
      </c>
      <c r="D876">
        <v>1</v>
      </c>
      <c r="E876">
        <f t="shared" si="13"/>
        <v>2</v>
      </c>
      <c r="F876">
        <v>71</v>
      </c>
      <c r="G876" s="3">
        <v>21</v>
      </c>
      <c r="H876" s="3">
        <v>5</v>
      </c>
      <c r="I876" s="3">
        <v>3</v>
      </c>
      <c r="J876" s="3">
        <v>10</v>
      </c>
      <c r="K876" s="3">
        <v>1</v>
      </c>
      <c r="L876" s="3">
        <v>7</v>
      </c>
      <c r="M876">
        <v>3</v>
      </c>
      <c r="N876">
        <v>1</v>
      </c>
      <c r="O876">
        <v>1</v>
      </c>
      <c r="P876">
        <v>4</v>
      </c>
      <c r="Q876">
        <v>2</v>
      </c>
      <c r="R876">
        <v>0</v>
      </c>
      <c r="S876">
        <v>0</v>
      </c>
      <c r="T876">
        <v>0</v>
      </c>
      <c r="U876">
        <v>0</v>
      </c>
      <c r="V876">
        <v>0</v>
      </c>
      <c r="W876">
        <v>0</v>
      </c>
      <c r="X876">
        <v>3</v>
      </c>
      <c r="Y876">
        <v>11</v>
      </c>
      <c r="Z876">
        <v>0</v>
      </c>
      <c r="AA876">
        <v>61</v>
      </c>
      <c r="AB876">
        <v>2341</v>
      </c>
      <c r="AC876">
        <v>0</v>
      </c>
      <c r="AD876">
        <v>1</v>
      </c>
      <c r="AE876">
        <v>0</v>
      </c>
      <c r="AF876">
        <v>0</v>
      </c>
      <c r="AG876">
        <v>0</v>
      </c>
      <c r="AH876">
        <v>0</v>
      </c>
      <c r="AI876">
        <v>0</v>
      </c>
      <c r="AJ876">
        <v>0</v>
      </c>
      <c r="AK876">
        <v>0</v>
      </c>
      <c r="AL876">
        <v>1</v>
      </c>
      <c r="AM876" s="3">
        <f>SUM(tbl_Data[[#This Row],[Amt_Wines]:[Amt_GoldProds]])</f>
        <v>47</v>
      </c>
      <c r="AN876" s="3">
        <v>33</v>
      </c>
      <c r="AO876">
        <v>0</v>
      </c>
      <c r="AP876" t="str" cm="1">
        <f t="array" ref="AP876">_xlfn.IFS(tbl_Data[[#This Row],[marital_Divorced]]=1,"Divorced",tbl_Data[[#This Row],[marital_Married]]=1,"Married",tbl_Data[[#This Row],[marital_Single]]=1,"Single",tbl_Data[[#This Row],[marital_Together]]=1,"Together",tbl_Data[[#This Row],[marital_Widow]]=1,"Widowed")</f>
        <v>Married</v>
      </c>
      <c r="AQ876" s="3" t="str">
        <f>IF(tbl_Data[[#This Row],[Marital Status]]=tbl_Data[[#Headers],[Single]],tbl_Data[[#This Row],[Amt_Wines]],"")</f>
        <v/>
      </c>
      <c r="AR876" s="3" t="str">
        <f>IF(tbl_Data[[#This Row],[Marital Status]]=tbl_Data[[#Headers],[Together]],tbl_Data[[#This Row],[Amt_Wines]],"")</f>
        <v/>
      </c>
      <c r="AS876" s="3">
        <f>IF(tbl_Data[[#This Row],[Marital Status]]=tbl_Data[[#Headers],[Married]],tbl_Data[[#This Row],[Amt_Wines]],"")</f>
        <v>21</v>
      </c>
      <c r="AT876" s="3" t="str">
        <f>IF(tbl_Data[[#This Row],[Marital Status]]=tbl_Data[[#Headers],[Widow]],tbl_Data[[#This Row],[Amt_Wines]],"")</f>
        <v/>
      </c>
      <c r="AU876" s="3" t="str">
        <f>IF(tbl_Data[[#This Row],[Marital Status]]=tbl_Data[[#Headers],[Divorced]],tbl_Data[[#This Row],[Amt_Wines]],"")</f>
        <v/>
      </c>
    </row>
    <row r="877" spans="1:47" x14ac:dyDescent="0.45">
      <c r="A877" t="s">
        <v>1850</v>
      </c>
      <c r="B877" s="3">
        <v>39722</v>
      </c>
      <c r="C877">
        <v>0</v>
      </c>
      <c r="D877">
        <v>1</v>
      </c>
      <c r="E877">
        <f t="shared" si="13"/>
        <v>1</v>
      </c>
      <c r="F877">
        <v>92</v>
      </c>
      <c r="G877" s="3">
        <v>32</v>
      </c>
      <c r="H877" s="3">
        <v>0</v>
      </c>
      <c r="I877" s="3">
        <v>5</v>
      </c>
      <c r="J877" s="3">
        <v>2</v>
      </c>
      <c r="K877" s="3">
        <v>0</v>
      </c>
      <c r="L877" s="3">
        <v>8</v>
      </c>
      <c r="M877">
        <v>2</v>
      </c>
      <c r="N877">
        <v>2</v>
      </c>
      <c r="O877">
        <v>0</v>
      </c>
      <c r="P877">
        <v>3</v>
      </c>
      <c r="Q877">
        <v>5</v>
      </c>
      <c r="R877">
        <v>0</v>
      </c>
      <c r="S877">
        <v>0</v>
      </c>
      <c r="T877">
        <v>0</v>
      </c>
      <c r="U877">
        <v>0</v>
      </c>
      <c r="V877">
        <v>0</v>
      </c>
      <c r="W877">
        <v>0</v>
      </c>
      <c r="X877">
        <v>3</v>
      </c>
      <c r="Y877">
        <v>11</v>
      </c>
      <c r="Z877">
        <v>0</v>
      </c>
      <c r="AA877">
        <v>67</v>
      </c>
      <c r="AB877">
        <v>2284</v>
      </c>
      <c r="AC877">
        <v>0</v>
      </c>
      <c r="AD877">
        <v>1</v>
      </c>
      <c r="AE877">
        <v>0</v>
      </c>
      <c r="AF877">
        <v>0</v>
      </c>
      <c r="AG877">
        <v>0</v>
      </c>
      <c r="AH877">
        <v>0</v>
      </c>
      <c r="AI877">
        <v>0</v>
      </c>
      <c r="AJ877">
        <v>1</v>
      </c>
      <c r="AK877">
        <v>0</v>
      </c>
      <c r="AL877">
        <v>0</v>
      </c>
      <c r="AM877" s="3">
        <f>SUM(tbl_Data[[#This Row],[Amt_Wines]:[Amt_GoldProds]])</f>
        <v>47</v>
      </c>
      <c r="AN877" s="3">
        <v>31</v>
      </c>
      <c r="AO877">
        <v>0</v>
      </c>
      <c r="AP877" t="str" cm="1">
        <f t="array" ref="AP877">_xlfn.IFS(tbl_Data[[#This Row],[marital_Divorced]]=1,"Divorced",tbl_Data[[#This Row],[marital_Married]]=1,"Married",tbl_Data[[#This Row],[marital_Single]]=1,"Single",tbl_Data[[#This Row],[marital_Together]]=1,"Together",tbl_Data[[#This Row],[marital_Widow]]=1,"Widowed")</f>
        <v>Married</v>
      </c>
      <c r="AQ877" s="3" t="str">
        <f>IF(tbl_Data[[#This Row],[Marital Status]]=tbl_Data[[#Headers],[Single]],tbl_Data[[#This Row],[Amt_Wines]],"")</f>
        <v/>
      </c>
      <c r="AR877" s="3" t="str">
        <f>IF(tbl_Data[[#This Row],[Marital Status]]=tbl_Data[[#Headers],[Together]],tbl_Data[[#This Row],[Amt_Wines]],"")</f>
        <v/>
      </c>
      <c r="AS877" s="3">
        <f>IF(tbl_Data[[#This Row],[Marital Status]]=tbl_Data[[#Headers],[Married]],tbl_Data[[#This Row],[Amt_Wines]],"")</f>
        <v>32</v>
      </c>
      <c r="AT877" s="3" t="str">
        <f>IF(tbl_Data[[#This Row],[Marital Status]]=tbl_Data[[#Headers],[Widow]],tbl_Data[[#This Row],[Amt_Wines]],"")</f>
        <v/>
      </c>
      <c r="AU877" s="3" t="str">
        <f>IF(tbl_Data[[#This Row],[Marital Status]]=tbl_Data[[#Headers],[Divorced]],tbl_Data[[#This Row],[Amt_Wines]],"")</f>
        <v/>
      </c>
    </row>
    <row r="878" spans="1:47" x14ac:dyDescent="0.45">
      <c r="A878" t="s">
        <v>1857</v>
      </c>
      <c r="B878" s="3">
        <v>32765</v>
      </c>
      <c r="C878">
        <v>1</v>
      </c>
      <c r="D878">
        <v>0</v>
      </c>
      <c r="E878">
        <f t="shared" si="13"/>
        <v>1</v>
      </c>
      <c r="F878">
        <v>49</v>
      </c>
      <c r="G878" s="3">
        <v>13</v>
      </c>
      <c r="H878" s="3">
        <v>3</v>
      </c>
      <c r="I878" s="3">
        <v>17</v>
      </c>
      <c r="J878" s="3">
        <v>7</v>
      </c>
      <c r="K878" s="3">
        <v>3</v>
      </c>
      <c r="L878" s="3">
        <v>3</v>
      </c>
      <c r="M878">
        <v>2</v>
      </c>
      <c r="N878">
        <v>2</v>
      </c>
      <c r="O878">
        <v>0</v>
      </c>
      <c r="P878">
        <v>4</v>
      </c>
      <c r="Q878">
        <v>5</v>
      </c>
      <c r="R878">
        <v>0</v>
      </c>
      <c r="S878">
        <v>0</v>
      </c>
      <c r="T878">
        <v>0</v>
      </c>
      <c r="U878">
        <v>0</v>
      </c>
      <c r="V878">
        <v>0</v>
      </c>
      <c r="W878">
        <v>0</v>
      </c>
      <c r="X878">
        <v>3</v>
      </c>
      <c r="Y878">
        <v>11</v>
      </c>
      <c r="Z878">
        <v>0</v>
      </c>
      <c r="AA878">
        <v>41</v>
      </c>
      <c r="AB878">
        <v>2285</v>
      </c>
      <c r="AC878">
        <v>0</v>
      </c>
      <c r="AD878">
        <v>1</v>
      </c>
      <c r="AE878">
        <v>0</v>
      </c>
      <c r="AF878">
        <v>0</v>
      </c>
      <c r="AG878">
        <v>0</v>
      </c>
      <c r="AH878">
        <v>0</v>
      </c>
      <c r="AI878">
        <v>0</v>
      </c>
      <c r="AJ878">
        <v>0</v>
      </c>
      <c r="AK878">
        <v>1</v>
      </c>
      <c r="AL878">
        <v>0</v>
      </c>
      <c r="AM878" s="3">
        <f>SUM(tbl_Data[[#This Row],[Amt_Wines]:[Amt_GoldProds]])</f>
        <v>46</v>
      </c>
      <c r="AN878" s="3">
        <v>40</v>
      </c>
      <c r="AO878">
        <v>0</v>
      </c>
      <c r="AP878" t="str" cm="1">
        <f t="array" ref="AP878">_xlfn.IFS(tbl_Data[[#This Row],[marital_Divorced]]=1,"Divorced",tbl_Data[[#This Row],[marital_Married]]=1,"Married",tbl_Data[[#This Row],[marital_Single]]=1,"Single",tbl_Data[[#This Row],[marital_Together]]=1,"Together",tbl_Data[[#This Row],[marital_Widow]]=1,"Widowed")</f>
        <v>Married</v>
      </c>
      <c r="AQ878" s="3" t="str">
        <f>IF(tbl_Data[[#This Row],[Marital Status]]=tbl_Data[[#Headers],[Single]],tbl_Data[[#This Row],[Amt_Wines]],"")</f>
        <v/>
      </c>
      <c r="AR878" s="3" t="str">
        <f>IF(tbl_Data[[#This Row],[Marital Status]]=tbl_Data[[#Headers],[Together]],tbl_Data[[#This Row],[Amt_Wines]],"")</f>
        <v/>
      </c>
      <c r="AS878" s="3">
        <f>IF(tbl_Data[[#This Row],[Marital Status]]=tbl_Data[[#Headers],[Married]],tbl_Data[[#This Row],[Amt_Wines]],"")</f>
        <v>13</v>
      </c>
      <c r="AT878" s="3" t="str">
        <f>IF(tbl_Data[[#This Row],[Marital Status]]=tbl_Data[[#Headers],[Widow]],tbl_Data[[#This Row],[Amt_Wines]],"")</f>
        <v/>
      </c>
      <c r="AU878" s="3" t="str">
        <f>IF(tbl_Data[[#This Row],[Marital Status]]=tbl_Data[[#Headers],[Divorced]],tbl_Data[[#This Row],[Amt_Wines]],"")</f>
        <v/>
      </c>
    </row>
    <row r="879" spans="1:47" x14ac:dyDescent="0.45">
      <c r="A879" t="s">
        <v>1858</v>
      </c>
      <c r="B879" s="3">
        <v>17323</v>
      </c>
      <c r="C879">
        <v>0</v>
      </c>
      <c r="D879">
        <v>0</v>
      </c>
      <c r="E879">
        <f t="shared" si="13"/>
        <v>0</v>
      </c>
      <c r="F879">
        <v>38</v>
      </c>
      <c r="G879" s="3">
        <v>3</v>
      </c>
      <c r="H879" s="3">
        <v>14</v>
      </c>
      <c r="I879" s="3">
        <v>17</v>
      </c>
      <c r="J879" s="3">
        <v>6</v>
      </c>
      <c r="K879" s="3">
        <v>1</v>
      </c>
      <c r="L879" s="3">
        <v>5</v>
      </c>
      <c r="M879">
        <v>1</v>
      </c>
      <c r="N879">
        <v>1</v>
      </c>
      <c r="O879">
        <v>0</v>
      </c>
      <c r="P879">
        <v>3</v>
      </c>
      <c r="Q879">
        <v>8</v>
      </c>
      <c r="R879">
        <v>0</v>
      </c>
      <c r="S879">
        <v>0</v>
      </c>
      <c r="T879">
        <v>0</v>
      </c>
      <c r="U879">
        <v>0</v>
      </c>
      <c r="V879">
        <v>0</v>
      </c>
      <c r="W879">
        <v>0</v>
      </c>
      <c r="X879">
        <v>3</v>
      </c>
      <c r="Y879">
        <v>11</v>
      </c>
      <c r="Z879">
        <v>0</v>
      </c>
      <c r="AA879">
        <v>33</v>
      </c>
      <c r="AB879">
        <v>2786</v>
      </c>
      <c r="AC879">
        <v>0</v>
      </c>
      <c r="AD879">
        <v>1</v>
      </c>
      <c r="AE879">
        <v>0</v>
      </c>
      <c r="AF879">
        <v>0</v>
      </c>
      <c r="AG879">
        <v>0</v>
      </c>
      <c r="AH879">
        <v>0</v>
      </c>
      <c r="AI879">
        <v>0</v>
      </c>
      <c r="AJ879">
        <v>1</v>
      </c>
      <c r="AK879">
        <v>0</v>
      </c>
      <c r="AL879">
        <v>0</v>
      </c>
      <c r="AM879" s="3">
        <f>SUM(tbl_Data[[#This Row],[Amt_Wines]:[Amt_GoldProds]])</f>
        <v>46</v>
      </c>
      <c r="AN879" s="3">
        <v>36</v>
      </c>
      <c r="AO879">
        <v>0</v>
      </c>
      <c r="AP879" t="str" cm="1">
        <f t="array" ref="AP879">_xlfn.IFS(tbl_Data[[#This Row],[marital_Divorced]]=1,"Divorced",tbl_Data[[#This Row],[marital_Married]]=1,"Married",tbl_Data[[#This Row],[marital_Single]]=1,"Single",tbl_Data[[#This Row],[marital_Together]]=1,"Together",tbl_Data[[#This Row],[marital_Widow]]=1,"Widowed")</f>
        <v>Married</v>
      </c>
      <c r="AQ879" s="3" t="str">
        <f>IF(tbl_Data[[#This Row],[Marital Status]]=tbl_Data[[#Headers],[Single]],tbl_Data[[#This Row],[Amt_Wines]],"")</f>
        <v/>
      </c>
      <c r="AR879" s="3" t="str">
        <f>IF(tbl_Data[[#This Row],[Marital Status]]=tbl_Data[[#Headers],[Together]],tbl_Data[[#This Row],[Amt_Wines]],"")</f>
        <v/>
      </c>
      <c r="AS879" s="3">
        <f>IF(tbl_Data[[#This Row],[Marital Status]]=tbl_Data[[#Headers],[Married]],tbl_Data[[#This Row],[Amt_Wines]],"")</f>
        <v>3</v>
      </c>
      <c r="AT879" s="3" t="str">
        <f>IF(tbl_Data[[#This Row],[Marital Status]]=tbl_Data[[#Headers],[Widow]],tbl_Data[[#This Row],[Amt_Wines]],"")</f>
        <v/>
      </c>
      <c r="AU879" s="3" t="str">
        <f>IF(tbl_Data[[#This Row],[Marital Status]]=tbl_Data[[#Headers],[Divorced]],tbl_Data[[#This Row],[Amt_Wines]],"")</f>
        <v/>
      </c>
    </row>
    <row r="880" spans="1:47" x14ac:dyDescent="0.45">
      <c r="A880" t="s">
        <v>1859</v>
      </c>
      <c r="B880" s="3">
        <v>35701</v>
      </c>
      <c r="C880">
        <v>0</v>
      </c>
      <c r="D880">
        <v>0</v>
      </c>
      <c r="E880">
        <f t="shared" si="13"/>
        <v>0</v>
      </c>
      <c r="F880">
        <v>36</v>
      </c>
      <c r="G880" s="3">
        <v>21</v>
      </c>
      <c r="H880" s="3">
        <v>1</v>
      </c>
      <c r="I880" s="3">
        <v>9</v>
      </c>
      <c r="J880" s="3">
        <v>7</v>
      </c>
      <c r="K880" s="3">
        <v>3</v>
      </c>
      <c r="L880" s="3">
        <v>5</v>
      </c>
      <c r="M880">
        <v>1</v>
      </c>
      <c r="N880">
        <v>1</v>
      </c>
      <c r="O880">
        <v>0</v>
      </c>
      <c r="P880">
        <v>3</v>
      </c>
      <c r="Q880">
        <v>6</v>
      </c>
      <c r="R880">
        <v>0</v>
      </c>
      <c r="S880">
        <v>0</v>
      </c>
      <c r="T880">
        <v>0</v>
      </c>
      <c r="U880">
        <v>0</v>
      </c>
      <c r="V880">
        <v>0</v>
      </c>
      <c r="W880">
        <v>0</v>
      </c>
      <c r="X880">
        <v>3</v>
      </c>
      <c r="Y880">
        <v>11</v>
      </c>
      <c r="Z880">
        <v>0</v>
      </c>
      <c r="AA880">
        <v>61</v>
      </c>
      <c r="AB880">
        <v>2626</v>
      </c>
      <c r="AC880">
        <v>0</v>
      </c>
      <c r="AD880">
        <v>1</v>
      </c>
      <c r="AE880">
        <v>0</v>
      </c>
      <c r="AF880">
        <v>0</v>
      </c>
      <c r="AG880">
        <v>0</v>
      </c>
      <c r="AH880">
        <v>0</v>
      </c>
      <c r="AI880">
        <v>0</v>
      </c>
      <c r="AJ880">
        <v>1</v>
      </c>
      <c r="AK880">
        <v>0</v>
      </c>
      <c r="AL880">
        <v>0</v>
      </c>
      <c r="AM880" s="3">
        <f>SUM(tbl_Data[[#This Row],[Amt_Wines]:[Amt_GoldProds]])</f>
        <v>46</v>
      </c>
      <c r="AN880" s="3">
        <v>36</v>
      </c>
      <c r="AO880">
        <v>0</v>
      </c>
      <c r="AP880" t="str" cm="1">
        <f t="array" ref="AP880">_xlfn.IFS(tbl_Data[[#This Row],[marital_Divorced]]=1,"Divorced",tbl_Data[[#This Row],[marital_Married]]=1,"Married",tbl_Data[[#This Row],[marital_Single]]=1,"Single",tbl_Data[[#This Row],[marital_Together]]=1,"Together",tbl_Data[[#This Row],[marital_Widow]]=1,"Widowed")</f>
        <v>Married</v>
      </c>
      <c r="AQ880" s="3" t="str">
        <f>IF(tbl_Data[[#This Row],[Marital Status]]=tbl_Data[[#Headers],[Single]],tbl_Data[[#This Row],[Amt_Wines]],"")</f>
        <v/>
      </c>
      <c r="AR880" s="3" t="str">
        <f>IF(tbl_Data[[#This Row],[Marital Status]]=tbl_Data[[#Headers],[Together]],tbl_Data[[#This Row],[Amt_Wines]],"")</f>
        <v/>
      </c>
      <c r="AS880" s="3">
        <f>IF(tbl_Data[[#This Row],[Marital Status]]=tbl_Data[[#Headers],[Married]],tbl_Data[[#This Row],[Amt_Wines]],"")</f>
        <v>21</v>
      </c>
      <c r="AT880" s="3" t="str">
        <f>IF(tbl_Data[[#This Row],[Marital Status]]=tbl_Data[[#Headers],[Widow]],tbl_Data[[#This Row],[Amt_Wines]],"")</f>
        <v/>
      </c>
      <c r="AU880" s="3" t="str">
        <f>IF(tbl_Data[[#This Row],[Marital Status]]=tbl_Data[[#Headers],[Divorced]],tbl_Data[[#This Row],[Amt_Wines]],"")</f>
        <v/>
      </c>
    </row>
    <row r="881" spans="1:47" x14ac:dyDescent="0.45">
      <c r="A881" t="s">
        <v>1863</v>
      </c>
      <c r="B881" s="3">
        <v>25224</v>
      </c>
      <c r="C881">
        <v>1</v>
      </c>
      <c r="D881">
        <v>0</v>
      </c>
      <c r="E881">
        <f t="shared" si="13"/>
        <v>1</v>
      </c>
      <c r="F881">
        <v>36</v>
      </c>
      <c r="G881" s="3">
        <v>4</v>
      </c>
      <c r="H881" s="3">
        <v>9</v>
      </c>
      <c r="I881" s="3">
        <v>12</v>
      </c>
      <c r="J881" s="3">
        <v>11</v>
      </c>
      <c r="K881" s="3">
        <v>2</v>
      </c>
      <c r="L881" s="3">
        <v>8</v>
      </c>
      <c r="M881">
        <v>2</v>
      </c>
      <c r="N881">
        <v>1</v>
      </c>
      <c r="O881">
        <v>1</v>
      </c>
      <c r="P881">
        <v>3</v>
      </c>
      <c r="Q881">
        <v>3</v>
      </c>
      <c r="R881">
        <v>0</v>
      </c>
      <c r="S881">
        <v>0</v>
      </c>
      <c r="T881">
        <v>0</v>
      </c>
      <c r="U881">
        <v>0</v>
      </c>
      <c r="V881">
        <v>0</v>
      </c>
      <c r="W881">
        <v>0</v>
      </c>
      <c r="X881">
        <v>3</v>
      </c>
      <c r="Y881">
        <v>11</v>
      </c>
      <c r="Z881">
        <v>0</v>
      </c>
      <c r="AA881">
        <v>48</v>
      </c>
      <c r="AB881">
        <v>2264</v>
      </c>
      <c r="AC881">
        <v>0</v>
      </c>
      <c r="AD881">
        <v>1</v>
      </c>
      <c r="AE881">
        <v>0</v>
      </c>
      <c r="AF881">
        <v>0</v>
      </c>
      <c r="AG881">
        <v>0</v>
      </c>
      <c r="AH881">
        <v>0</v>
      </c>
      <c r="AI881">
        <v>1</v>
      </c>
      <c r="AJ881">
        <v>0</v>
      </c>
      <c r="AK881">
        <v>0</v>
      </c>
      <c r="AL881">
        <v>0</v>
      </c>
      <c r="AM881" s="3">
        <f>SUM(tbl_Data[[#This Row],[Amt_Wines]:[Amt_GoldProds]])</f>
        <v>46</v>
      </c>
      <c r="AN881" s="3">
        <v>30</v>
      </c>
      <c r="AO881">
        <v>0</v>
      </c>
      <c r="AP881" t="str" cm="1">
        <f t="array" ref="AP881">_xlfn.IFS(tbl_Data[[#This Row],[marital_Divorced]]=1,"Divorced",tbl_Data[[#This Row],[marital_Married]]=1,"Married",tbl_Data[[#This Row],[marital_Single]]=1,"Single",tbl_Data[[#This Row],[marital_Together]]=1,"Together",tbl_Data[[#This Row],[marital_Widow]]=1,"Widowed")</f>
        <v>Married</v>
      </c>
      <c r="AQ881" s="3" t="str">
        <f>IF(tbl_Data[[#This Row],[Marital Status]]=tbl_Data[[#Headers],[Single]],tbl_Data[[#This Row],[Amt_Wines]],"")</f>
        <v/>
      </c>
      <c r="AR881" s="3" t="str">
        <f>IF(tbl_Data[[#This Row],[Marital Status]]=tbl_Data[[#Headers],[Together]],tbl_Data[[#This Row],[Amt_Wines]],"")</f>
        <v/>
      </c>
      <c r="AS881" s="3">
        <f>IF(tbl_Data[[#This Row],[Marital Status]]=tbl_Data[[#Headers],[Married]],tbl_Data[[#This Row],[Amt_Wines]],"")</f>
        <v>4</v>
      </c>
      <c r="AT881" s="3" t="str">
        <f>IF(tbl_Data[[#This Row],[Marital Status]]=tbl_Data[[#Headers],[Widow]],tbl_Data[[#This Row],[Amt_Wines]],"")</f>
        <v/>
      </c>
      <c r="AU881" s="3" t="str">
        <f>IF(tbl_Data[[#This Row],[Marital Status]]=tbl_Data[[#Headers],[Divorced]],tbl_Data[[#This Row],[Amt_Wines]],"")</f>
        <v/>
      </c>
    </row>
    <row r="882" spans="1:47" x14ac:dyDescent="0.45">
      <c r="A882" t="s">
        <v>1866</v>
      </c>
      <c r="B882" s="3">
        <v>44155</v>
      </c>
      <c r="C882">
        <v>1</v>
      </c>
      <c r="D882">
        <v>1</v>
      </c>
      <c r="E882">
        <f t="shared" si="13"/>
        <v>2</v>
      </c>
      <c r="F882">
        <v>24</v>
      </c>
      <c r="G882" s="3">
        <v>22</v>
      </c>
      <c r="H882" s="3">
        <v>1</v>
      </c>
      <c r="I882" s="3">
        <v>9</v>
      </c>
      <c r="J882" s="3">
        <v>0</v>
      </c>
      <c r="K882" s="3">
        <v>0</v>
      </c>
      <c r="L882" s="3">
        <v>14</v>
      </c>
      <c r="M882">
        <v>1</v>
      </c>
      <c r="N882">
        <v>1</v>
      </c>
      <c r="O882">
        <v>1</v>
      </c>
      <c r="P882">
        <v>2</v>
      </c>
      <c r="Q882">
        <v>4</v>
      </c>
      <c r="R882">
        <v>0</v>
      </c>
      <c r="S882">
        <v>0</v>
      </c>
      <c r="T882">
        <v>0</v>
      </c>
      <c r="U882">
        <v>0</v>
      </c>
      <c r="V882">
        <v>0</v>
      </c>
      <c r="W882">
        <v>0</v>
      </c>
      <c r="X882">
        <v>3</v>
      </c>
      <c r="Y882">
        <v>11</v>
      </c>
      <c r="Z882">
        <v>0</v>
      </c>
      <c r="AA882">
        <v>63</v>
      </c>
      <c r="AB882">
        <v>2320</v>
      </c>
      <c r="AC882">
        <v>0</v>
      </c>
      <c r="AD882">
        <v>1</v>
      </c>
      <c r="AE882">
        <v>0</v>
      </c>
      <c r="AF882">
        <v>0</v>
      </c>
      <c r="AG882">
        <v>0</v>
      </c>
      <c r="AH882">
        <v>0</v>
      </c>
      <c r="AI882">
        <v>0</v>
      </c>
      <c r="AJ882">
        <v>0</v>
      </c>
      <c r="AK882">
        <v>0</v>
      </c>
      <c r="AL882">
        <v>1</v>
      </c>
      <c r="AM882" s="3">
        <f>SUM(tbl_Data[[#This Row],[Amt_Wines]:[Amt_GoldProds]])</f>
        <v>46</v>
      </c>
      <c r="AN882" s="3">
        <v>18</v>
      </c>
      <c r="AO882">
        <v>0</v>
      </c>
      <c r="AP882" t="str" cm="1">
        <f t="array" ref="AP882">_xlfn.IFS(tbl_Data[[#This Row],[marital_Divorced]]=1,"Divorced",tbl_Data[[#This Row],[marital_Married]]=1,"Married",tbl_Data[[#This Row],[marital_Single]]=1,"Single",tbl_Data[[#This Row],[marital_Together]]=1,"Together",tbl_Data[[#This Row],[marital_Widow]]=1,"Widowed")</f>
        <v>Married</v>
      </c>
      <c r="AQ882" s="3" t="str">
        <f>IF(tbl_Data[[#This Row],[Marital Status]]=tbl_Data[[#Headers],[Single]],tbl_Data[[#This Row],[Amt_Wines]],"")</f>
        <v/>
      </c>
      <c r="AR882" s="3" t="str">
        <f>IF(tbl_Data[[#This Row],[Marital Status]]=tbl_Data[[#Headers],[Together]],tbl_Data[[#This Row],[Amt_Wines]],"")</f>
        <v/>
      </c>
      <c r="AS882" s="3">
        <f>IF(tbl_Data[[#This Row],[Marital Status]]=tbl_Data[[#Headers],[Married]],tbl_Data[[#This Row],[Amt_Wines]],"")</f>
        <v>22</v>
      </c>
      <c r="AT882" s="3" t="str">
        <f>IF(tbl_Data[[#This Row],[Marital Status]]=tbl_Data[[#Headers],[Widow]],tbl_Data[[#This Row],[Amt_Wines]],"")</f>
        <v/>
      </c>
      <c r="AU882" s="3" t="str">
        <f>IF(tbl_Data[[#This Row],[Marital Status]]=tbl_Data[[#Headers],[Divorced]],tbl_Data[[#This Row],[Amt_Wines]],"")</f>
        <v/>
      </c>
    </row>
    <row r="883" spans="1:47" x14ac:dyDescent="0.45">
      <c r="A883" t="s">
        <v>1867</v>
      </c>
      <c r="B883" s="3">
        <v>19107</v>
      </c>
      <c r="C883">
        <v>1</v>
      </c>
      <c r="D883">
        <v>0</v>
      </c>
      <c r="E883">
        <f t="shared" si="13"/>
        <v>1</v>
      </c>
      <c r="F883">
        <v>49</v>
      </c>
      <c r="G883" s="3">
        <v>2</v>
      </c>
      <c r="H883" s="3">
        <v>4</v>
      </c>
      <c r="I883" s="3">
        <v>9</v>
      </c>
      <c r="J883" s="3">
        <v>10</v>
      </c>
      <c r="K883" s="3">
        <v>5</v>
      </c>
      <c r="L883" s="3">
        <v>16</v>
      </c>
      <c r="M883">
        <v>2</v>
      </c>
      <c r="N883">
        <v>1</v>
      </c>
      <c r="O883">
        <v>0</v>
      </c>
      <c r="P883">
        <v>3</v>
      </c>
      <c r="Q883">
        <v>7</v>
      </c>
      <c r="R883">
        <v>0</v>
      </c>
      <c r="S883">
        <v>0</v>
      </c>
      <c r="T883">
        <v>0</v>
      </c>
      <c r="U883">
        <v>0</v>
      </c>
      <c r="V883">
        <v>0</v>
      </c>
      <c r="W883">
        <v>0</v>
      </c>
      <c r="X883">
        <v>3</v>
      </c>
      <c r="Y883">
        <v>11</v>
      </c>
      <c r="Z883">
        <v>0</v>
      </c>
      <c r="AA883">
        <v>40</v>
      </c>
      <c r="AB883">
        <v>2470</v>
      </c>
      <c r="AC883">
        <v>0</v>
      </c>
      <c r="AD883">
        <v>1</v>
      </c>
      <c r="AE883">
        <v>0</v>
      </c>
      <c r="AF883">
        <v>0</v>
      </c>
      <c r="AG883">
        <v>0</v>
      </c>
      <c r="AH883">
        <v>0</v>
      </c>
      <c r="AI883">
        <v>0</v>
      </c>
      <c r="AJ883">
        <v>1</v>
      </c>
      <c r="AK883">
        <v>0</v>
      </c>
      <c r="AL883">
        <v>0</v>
      </c>
      <c r="AM883" s="3">
        <f>SUM(tbl_Data[[#This Row],[Amt_Wines]:[Amt_GoldProds]])</f>
        <v>46</v>
      </c>
      <c r="AN883" s="3">
        <v>14</v>
      </c>
      <c r="AO883">
        <v>0</v>
      </c>
      <c r="AP883" t="str" cm="1">
        <f t="array" ref="AP883">_xlfn.IFS(tbl_Data[[#This Row],[marital_Divorced]]=1,"Divorced",tbl_Data[[#This Row],[marital_Married]]=1,"Married",tbl_Data[[#This Row],[marital_Single]]=1,"Single",tbl_Data[[#This Row],[marital_Together]]=1,"Together",tbl_Data[[#This Row],[marital_Widow]]=1,"Widowed")</f>
        <v>Married</v>
      </c>
      <c r="AQ883" s="3" t="str">
        <f>IF(tbl_Data[[#This Row],[Marital Status]]=tbl_Data[[#Headers],[Single]],tbl_Data[[#This Row],[Amt_Wines]],"")</f>
        <v/>
      </c>
      <c r="AR883" s="3" t="str">
        <f>IF(tbl_Data[[#This Row],[Marital Status]]=tbl_Data[[#Headers],[Together]],tbl_Data[[#This Row],[Amt_Wines]],"")</f>
        <v/>
      </c>
      <c r="AS883" s="3">
        <f>IF(tbl_Data[[#This Row],[Marital Status]]=tbl_Data[[#Headers],[Married]],tbl_Data[[#This Row],[Amt_Wines]],"")</f>
        <v>2</v>
      </c>
      <c r="AT883" s="3" t="str">
        <f>IF(tbl_Data[[#This Row],[Marital Status]]=tbl_Data[[#Headers],[Widow]],tbl_Data[[#This Row],[Amt_Wines]],"")</f>
        <v/>
      </c>
      <c r="AU883" s="3" t="str">
        <f>IF(tbl_Data[[#This Row],[Marital Status]]=tbl_Data[[#Headers],[Divorced]],tbl_Data[[#This Row],[Amt_Wines]],"")</f>
        <v/>
      </c>
    </row>
    <row r="884" spans="1:47" x14ac:dyDescent="0.45">
      <c r="A884" t="s">
        <v>1870</v>
      </c>
      <c r="B884" s="3">
        <v>17649</v>
      </c>
      <c r="C884">
        <v>1</v>
      </c>
      <c r="D884">
        <v>0</v>
      </c>
      <c r="E884">
        <f t="shared" si="13"/>
        <v>1</v>
      </c>
      <c r="F884">
        <v>70</v>
      </c>
      <c r="G884" s="3">
        <v>15</v>
      </c>
      <c r="H884" s="3">
        <v>1</v>
      </c>
      <c r="I884" s="3">
        <v>23</v>
      </c>
      <c r="J884" s="3">
        <v>0</v>
      </c>
      <c r="K884" s="3">
        <v>5</v>
      </c>
      <c r="L884" s="3">
        <v>1</v>
      </c>
      <c r="M884">
        <v>3</v>
      </c>
      <c r="N884">
        <v>3</v>
      </c>
      <c r="O884">
        <v>0</v>
      </c>
      <c r="P884">
        <v>3</v>
      </c>
      <c r="Q884">
        <v>8</v>
      </c>
      <c r="R884">
        <v>0</v>
      </c>
      <c r="S884">
        <v>0</v>
      </c>
      <c r="T884">
        <v>0</v>
      </c>
      <c r="U884">
        <v>0</v>
      </c>
      <c r="V884">
        <v>0</v>
      </c>
      <c r="W884">
        <v>0</v>
      </c>
      <c r="X884">
        <v>3</v>
      </c>
      <c r="Y884">
        <v>11</v>
      </c>
      <c r="Z884">
        <v>0</v>
      </c>
      <c r="AA884">
        <v>44</v>
      </c>
      <c r="AB884">
        <v>2388</v>
      </c>
      <c r="AC884">
        <v>0</v>
      </c>
      <c r="AD884">
        <v>1</v>
      </c>
      <c r="AE884">
        <v>0</v>
      </c>
      <c r="AF884">
        <v>0</v>
      </c>
      <c r="AG884">
        <v>0</v>
      </c>
      <c r="AH884">
        <v>0</v>
      </c>
      <c r="AI884">
        <v>0</v>
      </c>
      <c r="AJ884">
        <v>1</v>
      </c>
      <c r="AK884">
        <v>0</v>
      </c>
      <c r="AL884">
        <v>0</v>
      </c>
      <c r="AM884" s="3">
        <f>SUM(tbl_Data[[#This Row],[Amt_Wines]:[Amt_GoldProds]])</f>
        <v>45</v>
      </c>
      <c r="AN884" s="3">
        <v>43</v>
      </c>
      <c r="AO884">
        <v>0</v>
      </c>
      <c r="AP884" t="str" cm="1">
        <f t="array" ref="AP884">_xlfn.IFS(tbl_Data[[#This Row],[marital_Divorced]]=1,"Divorced",tbl_Data[[#This Row],[marital_Married]]=1,"Married",tbl_Data[[#This Row],[marital_Single]]=1,"Single",tbl_Data[[#This Row],[marital_Together]]=1,"Together",tbl_Data[[#This Row],[marital_Widow]]=1,"Widowed")</f>
        <v>Married</v>
      </c>
      <c r="AQ884" s="3" t="str">
        <f>IF(tbl_Data[[#This Row],[Marital Status]]=tbl_Data[[#Headers],[Single]],tbl_Data[[#This Row],[Amt_Wines]],"")</f>
        <v/>
      </c>
      <c r="AR884" s="3" t="str">
        <f>IF(tbl_Data[[#This Row],[Marital Status]]=tbl_Data[[#Headers],[Together]],tbl_Data[[#This Row],[Amt_Wines]],"")</f>
        <v/>
      </c>
      <c r="AS884" s="3">
        <f>IF(tbl_Data[[#This Row],[Marital Status]]=tbl_Data[[#Headers],[Married]],tbl_Data[[#This Row],[Amt_Wines]],"")</f>
        <v>15</v>
      </c>
      <c r="AT884" s="3" t="str">
        <f>IF(tbl_Data[[#This Row],[Marital Status]]=tbl_Data[[#Headers],[Widow]],tbl_Data[[#This Row],[Amt_Wines]],"")</f>
        <v/>
      </c>
      <c r="AU884" s="3" t="str">
        <f>IF(tbl_Data[[#This Row],[Marital Status]]=tbl_Data[[#Headers],[Divorced]],tbl_Data[[#This Row],[Amt_Wines]],"")</f>
        <v/>
      </c>
    </row>
    <row r="885" spans="1:47" x14ac:dyDescent="0.45">
      <c r="A885" t="s">
        <v>1871</v>
      </c>
      <c r="B885" s="3">
        <v>44359</v>
      </c>
      <c r="C885">
        <v>1</v>
      </c>
      <c r="D885">
        <v>1</v>
      </c>
      <c r="E885">
        <f t="shared" si="13"/>
        <v>2</v>
      </c>
      <c r="F885">
        <v>19</v>
      </c>
      <c r="G885" s="3">
        <v>20</v>
      </c>
      <c r="H885" s="3">
        <v>0</v>
      </c>
      <c r="I885" s="3">
        <v>14</v>
      </c>
      <c r="J885" s="3">
        <v>7</v>
      </c>
      <c r="K885" s="3">
        <v>3</v>
      </c>
      <c r="L885" s="3">
        <v>1</v>
      </c>
      <c r="M885">
        <v>3</v>
      </c>
      <c r="N885">
        <v>2</v>
      </c>
      <c r="O885">
        <v>0</v>
      </c>
      <c r="P885">
        <v>4</v>
      </c>
      <c r="Q885">
        <v>3</v>
      </c>
      <c r="R885">
        <v>0</v>
      </c>
      <c r="S885">
        <v>0</v>
      </c>
      <c r="T885">
        <v>0</v>
      </c>
      <c r="U885">
        <v>0</v>
      </c>
      <c r="V885">
        <v>0</v>
      </c>
      <c r="W885">
        <v>0</v>
      </c>
      <c r="X885">
        <v>3</v>
      </c>
      <c r="Y885">
        <v>11</v>
      </c>
      <c r="Z885">
        <v>0</v>
      </c>
      <c r="AA885">
        <v>42</v>
      </c>
      <c r="AB885">
        <v>2171</v>
      </c>
      <c r="AC885">
        <v>0</v>
      </c>
      <c r="AD885">
        <v>1</v>
      </c>
      <c r="AE885">
        <v>0</v>
      </c>
      <c r="AF885">
        <v>0</v>
      </c>
      <c r="AG885">
        <v>0</v>
      </c>
      <c r="AH885">
        <v>0</v>
      </c>
      <c r="AI885">
        <v>0</v>
      </c>
      <c r="AJ885">
        <v>1</v>
      </c>
      <c r="AK885">
        <v>0</v>
      </c>
      <c r="AL885">
        <v>0</v>
      </c>
      <c r="AM885" s="3">
        <f>SUM(tbl_Data[[#This Row],[Amt_Wines]:[Amt_GoldProds]])</f>
        <v>45</v>
      </c>
      <c r="AN885" s="3">
        <v>43</v>
      </c>
      <c r="AO885">
        <v>0</v>
      </c>
      <c r="AP885" t="str" cm="1">
        <f t="array" ref="AP885">_xlfn.IFS(tbl_Data[[#This Row],[marital_Divorced]]=1,"Divorced",tbl_Data[[#This Row],[marital_Married]]=1,"Married",tbl_Data[[#This Row],[marital_Single]]=1,"Single",tbl_Data[[#This Row],[marital_Together]]=1,"Together",tbl_Data[[#This Row],[marital_Widow]]=1,"Widowed")</f>
        <v>Married</v>
      </c>
      <c r="AQ885" s="3" t="str">
        <f>IF(tbl_Data[[#This Row],[Marital Status]]=tbl_Data[[#Headers],[Single]],tbl_Data[[#This Row],[Amt_Wines]],"")</f>
        <v/>
      </c>
      <c r="AR885" s="3" t="str">
        <f>IF(tbl_Data[[#This Row],[Marital Status]]=tbl_Data[[#Headers],[Together]],tbl_Data[[#This Row],[Amt_Wines]],"")</f>
        <v/>
      </c>
      <c r="AS885" s="3">
        <f>IF(tbl_Data[[#This Row],[Marital Status]]=tbl_Data[[#Headers],[Married]],tbl_Data[[#This Row],[Amt_Wines]],"")</f>
        <v>20</v>
      </c>
      <c r="AT885" s="3" t="str">
        <f>IF(tbl_Data[[#This Row],[Marital Status]]=tbl_Data[[#Headers],[Widow]],tbl_Data[[#This Row],[Amt_Wines]],"")</f>
        <v/>
      </c>
      <c r="AU885" s="3" t="str">
        <f>IF(tbl_Data[[#This Row],[Marital Status]]=tbl_Data[[#Headers],[Divorced]],tbl_Data[[#This Row],[Amt_Wines]],"")</f>
        <v/>
      </c>
    </row>
    <row r="886" spans="1:47" x14ac:dyDescent="0.45">
      <c r="A886" t="s">
        <v>1872</v>
      </c>
      <c r="B886" s="3">
        <v>38853</v>
      </c>
      <c r="C886">
        <v>1</v>
      </c>
      <c r="D886">
        <v>1</v>
      </c>
      <c r="E886">
        <f t="shared" si="13"/>
        <v>2</v>
      </c>
      <c r="F886">
        <v>90</v>
      </c>
      <c r="G886" s="3">
        <v>29</v>
      </c>
      <c r="H886" s="3">
        <v>0</v>
      </c>
      <c r="I886" s="3">
        <v>14</v>
      </c>
      <c r="J886" s="3">
        <v>0</v>
      </c>
      <c r="K886" s="3">
        <v>0</v>
      </c>
      <c r="L886" s="3">
        <v>2</v>
      </c>
      <c r="M886">
        <v>2</v>
      </c>
      <c r="N886">
        <v>2</v>
      </c>
      <c r="O886">
        <v>0</v>
      </c>
      <c r="P886">
        <v>3</v>
      </c>
      <c r="Q886">
        <v>7</v>
      </c>
      <c r="R886">
        <v>0</v>
      </c>
      <c r="S886">
        <v>0</v>
      </c>
      <c r="T886">
        <v>0</v>
      </c>
      <c r="U886">
        <v>0</v>
      </c>
      <c r="V886">
        <v>0</v>
      </c>
      <c r="W886">
        <v>0</v>
      </c>
      <c r="X886">
        <v>3</v>
      </c>
      <c r="Y886">
        <v>11</v>
      </c>
      <c r="Z886">
        <v>0</v>
      </c>
      <c r="AA886">
        <v>50</v>
      </c>
      <c r="AB886">
        <v>2196</v>
      </c>
      <c r="AC886">
        <v>0</v>
      </c>
      <c r="AD886">
        <v>1</v>
      </c>
      <c r="AE886">
        <v>0</v>
      </c>
      <c r="AF886">
        <v>0</v>
      </c>
      <c r="AG886">
        <v>0</v>
      </c>
      <c r="AH886">
        <v>0</v>
      </c>
      <c r="AI886">
        <v>0</v>
      </c>
      <c r="AJ886">
        <v>0</v>
      </c>
      <c r="AK886">
        <v>0</v>
      </c>
      <c r="AL886">
        <v>1</v>
      </c>
      <c r="AM886" s="3">
        <f>SUM(tbl_Data[[#This Row],[Amt_Wines]:[Amt_GoldProds]])</f>
        <v>45</v>
      </c>
      <c r="AN886" s="3">
        <v>41</v>
      </c>
      <c r="AO886">
        <v>0</v>
      </c>
      <c r="AP886" t="str" cm="1">
        <f t="array" ref="AP886">_xlfn.IFS(tbl_Data[[#This Row],[marital_Divorced]]=1,"Divorced",tbl_Data[[#This Row],[marital_Married]]=1,"Married",tbl_Data[[#This Row],[marital_Single]]=1,"Single",tbl_Data[[#This Row],[marital_Together]]=1,"Together",tbl_Data[[#This Row],[marital_Widow]]=1,"Widowed")</f>
        <v>Married</v>
      </c>
      <c r="AQ886" s="3" t="str">
        <f>IF(tbl_Data[[#This Row],[Marital Status]]=tbl_Data[[#Headers],[Single]],tbl_Data[[#This Row],[Amt_Wines]],"")</f>
        <v/>
      </c>
      <c r="AR886" s="3" t="str">
        <f>IF(tbl_Data[[#This Row],[Marital Status]]=tbl_Data[[#Headers],[Together]],tbl_Data[[#This Row],[Amt_Wines]],"")</f>
        <v/>
      </c>
      <c r="AS886" s="3">
        <f>IF(tbl_Data[[#This Row],[Marital Status]]=tbl_Data[[#Headers],[Married]],tbl_Data[[#This Row],[Amt_Wines]],"")</f>
        <v>29</v>
      </c>
      <c r="AT886" s="3" t="str">
        <f>IF(tbl_Data[[#This Row],[Marital Status]]=tbl_Data[[#Headers],[Widow]],tbl_Data[[#This Row],[Amt_Wines]],"")</f>
        <v/>
      </c>
      <c r="AU886" s="3" t="str">
        <f>IF(tbl_Data[[#This Row],[Marital Status]]=tbl_Data[[#Headers],[Divorced]],tbl_Data[[#This Row],[Amt_Wines]],"")</f>
        <v/>
      </c>
    </row>
    <row r="887" spans="1:47" x14ac:dyDescent="0.45">
      <c r="A887" t="s">
        <v>1873</v>
      </c>
      <c r="B887" s="3">
        <v>20895</v>
      </c>
      <c r="C887">
        <v>1</v>
      </c>
      <c r="D887">
        <v>0</v>
      </c>
      <c r="E887">
        <f t="shared" si="13"/>
        <v>1</v>
      </c>
      <c r="F887">
        <v>24</v>
      </c>
      <c r="G887" s="3">
        <v>18</v>
      </c>
      <c r="H887" s="3">
        <v>3</v>
      </c>
      <c r="I887" s="3">
        <v>17</v>
      </c>
      <c r="J887" s="3">
        <v>3</v>
      </c>
      <c r="K887" s="3">
        <v>0</v>
      </c>
      <c r="L887" s="3">
        <v>4</v>
      </c>
      <c r="M887">
        <v>1</v>
      </c>
      <c r="N887">
        <v>2</v>
      </c>
      <c r="O887">
        <v>0</v>
      </c>
      <c r="P887">
        <v>3</v>
      </c>
      <c r="Q887">
        <v>9</v>
      </c>
      <c r="R887">
        <v>0</v>
      </c>
      <c r="S887">
        <v>0</v>
      </c>
      <c r="T887">
        <v>0</v>
      </c>
      <c r="U887">
        <v>0</v>
      </c>
      <c r="V887">
        <v>0</v>
      </c>
      <c r="W887">
        <v>0</v>
      </c>
      <c r="X887">
        <v>3</v>
      </c>
      <c r="Y887">
        <v>11</v>
      </c>
      <c r="Z887">
        <v>0</v>
      </c>
      <c r="AA887">
        <v>47</v>
      </c>
      <c r="AB887">
        <v>2790</v>
      </c>
      <c r="AC887">
        <v>0</v>
      </c>
      <c r="AD887">
        <v>1</v>
      </c>
      <c r="AE887">
        <v>0</v>
      </c>
      <c r="AF887">
        <v>0</v>
      </c>
      <c r="AG887">
        <v>0</v>
      </c>
      <c r="AH887">
        <v>0</v>
      </c>
      <c r="AI887">
        <v>0</v>
      </c>
      <c r="AJ887">
        <v>1</v>
      </c>
      <c r="AK887">
        <v>0</v>
      </c>
      <c r="AL887">
        <v>0</v>
      </c>
      <c r="AM887" s="3">
        <f>SUM(tbl_Data[[#This Row],[Amt_Wines]:[Amt_GoldProds]])</f>
        <v>45</v>
      </c>
      <c r="AN887" s="3">
        <v>37</v>
      </c>
      <c r="AO887">
        <v>0</v>
      </c>
      <c r="AP887" t="str" cm="1">
        <f t="array" ref="AP887">_xlfn.IFS(tbl_Data[[#This Row],[marital_Divorced]]=1,"Divorced",tbl_Data[[#This Row],[marital_Married]]=1,"Married",tbl_Data[[#This Row],[marital_Single]]=1,"Single",tbl_Data[[#This Row],[marital_Together]]=1,"Together",tbl_Data[[#This Row],[marital_Widow]]=1,"Widowed")</f>
        <v>Married</v>
      </c>
      <c r="AQ887" s="3" t="str">
        <f>IF(tbl_Data[[#This Row],[Marital Status]]=tbl_Data[[#Headers],[Single]],tbl_Data[[#This Row],[Amt_Wines]],"")</f>
        <v/>
      </c>
      <c r="AR887" s="3" t="str">
        <f>IF(tbl_Data[[#This Row],[Marital Status]]=tbl_Data[[#Headers],[Together]],tbl_Data[[#This Row],[Amt_Wines]],"")</f>
        <v/>
      </c>
      <c r="AS887" s="3">
        <f>IF(tbl_Data[[#This Row],[Marital Status]]=tbl_Data[[#Headers],[Married]],tbl_Data[[#This Row],[Amt_Wines]],"")</f>
        <v>18</v>
      </c>
      <c r="AT887" s="3" t="str">
        <f>IF(tbl_Data[[#This Row],[Marital Status]]=tbl_Data[[#Headers],[Widow]],tbl_Data[[#This Row],[Amt_Wines]],"")</f>
        <v/>
      </c>
      <c r="AU887" s="3" t="str">
        <f>IF(tbl_Data[[#This Row],[Marital Status]]=tbl_Data[[#Headers],[Divorced]],tbl_Data[[#This Row],[Amt_Wines]],"")</f>
        <v/>
      </c>
    </row>
    <row r="888" spans="1:47" x14ac:dyDescent="0.45">
      <c r="A888" t="s">
        <v>1876</v>
      </c>
      <c r="B888" s="3">
        <v>38725</v>
      </c>
      <c r="C888">
        <v>1</v>
      </c>
      <c r="D888">
        <v>1</v>
      </c>
      <c r="E888">
        <f t="shared" si="13"/>
        <v>2</v>
      </c>
      <c r="F888">
        <v>52</v>
      </c>
      <c r="G888" s="3">
        <v>31</v>
      </c>
      <c r="H888" s="3">
        <v>0</v>
      </c>
      <c r="I888" s="3">
        <v>6</v>
      </c>
      <c r="J888" s="3">
        <v>2</v>
      </c>
      <c r="K888" s="3">
        <v>1</v>
      </c>
      <c r="L888" s="3">
        <v>5</v>
      </c>
      <c r="M888">
        <v>2</v>
      </c>
      <c r="N888">
        <v>1</v>
      </c>
      <c r="O888">
        <v>0</v>
      </c>
      <c r="P888">
        <v>4</v>
      </c>
      <c r="Q888">
        <v>4</v>
      </c>
      <c r="R888">
        <v>0</v>
      </c>
      <c r="S888">
        <v>0</v>
      </c>
      <c r="T888">
        <v>0</v>
      </c>
      <c r="U888">
        <v>0</v>
      </c>
      <c r="V888">
        <v>0</v>
      </c>
      <c r="W888">
        <v>0</v>
      </c>
      <c r="X888">
        <v>3</v>
      </c>
      <c r="Y888">
        <v>11</v>
      </c>
      <c r="Z888">
        <v>0</v>
      </c>
      <c r="AA888">
        <v>65</v>
      </c>
      <c r="AB888">
        <v>2209</v>
      </c>
      <c r="AC888">
        <v>0</v>
      </c>
      <c r="AD888">
        <v>1</v>
      </c>
      <c r="AE888">
        <v>0</v>
      </c>
      <c r="AF888">
        <v>0</v>
      </c>
      <c r="AG888">
        <v>0</v>
      </c>
      <c r="AH888">
        <v>0</v>
      </c>
      <c r="AI888">
        <v>0</v>
      </c>
      <c r="AJ888">
        <v>0</v>
      </c>
      <c r="AK888">
        <v>0</v>
      </c>
      <c r="AL888">
        <v>1</v>
      </c>
      <c r="AM888" s="3">
        <f>SUM(tbl_Data[[#This Row],[Amt_Wines]:[Amt_GoldProds]])</f>
        <v>45</v>
      </c>
      <c r="AN888" s="3">
        <v>35</v>
      </c>
      <c r="AO888">
        <v>0</v>
      </c>
      <c r="AP888" t="str" cm="1">
        <f t="array" ref="AP888">_xlfn.IFS(tbl_Data[[#This Row],[marital_Divorced]]=1,"Divorced",tbl_Data[[#This Row],[marital_Married]]=1,"Married",tbl_Data[[#This Row],[marital_Single]]=1,"Single",tbl_Data[[#This Row],[marital_Together]]=1,"Together",tbl_Data[[#This Row],[marital_Widow]]=1,"Widowed")</f>
        <v>Married</v>
      </c>
      <c r="AQ888" s="3" t="str">
        <f>IF(tbl_Data[[#This Row],[Marital Status]]=tbl_Data[[#Headers],[Single]],tbl_Data[[#This Row],[Amt_Wines]],"")</f>
        <v/>
      </c>
      <c r="AR888" s="3" t="str">
        <f>IF(tbl_Data[[#This Row],[Marital Status]]=tbl_Data[[#Headers],[Together]],tbl_Data[[#This Row],[Amt_Wines]],"")</f>
        <v/>
      </c>
      <c r="AS888" s="3">
        <f>IF(tbl_Data[[#This Row],[Marital Status]]=tbl_Data[[#Headers],[Married]],tbl_Data[[#This Row],[Amt_Wines]],"")</f>
        <v>31</v>
      </c>
      <c r="AT888" s="3" t="str">
        <f>IF(tbl_Data[[#This Row],[Marital Status]]=tbl_Data[[#Headers],[Widow]],tbl_Data[[#This Row],[Amt_Wines]],"")</f>
        <v/>
      </c>
      <c r="AU888" s="3" t="str">
        <f>IF(tbl_Data[[#This Row],[Marital Status]]=tbl_Data[[#Headers],[Divorced]],tbl_Data[[#This Row],[Amt_Wines]],"")</f>
        <v/>
      </c>
    </row>
    <row r="889" spans="1:47" x14ac:dyDescent="0.45">
      <c r="A889" t="s">
        <v>1877</v>
      </c>
      <c r="B889" s="3">
        <v>53204</v>
      </c>
      <c r="C889">
        <v>1</v>
      </c>
      <c r="D889">
        <v>1</v>
      </c>
      <c r="E889">
        <f t="shared" si="13"/>
        <v>2</v>
      </c>
      <c r="F889">
        <v>40</v>
      </c>
      <c r="G889" s="3">
        <v>29</v>
      </c>
      <c r="H889" s="3">
        <v>0</v>
      </c>
      <c r="I889" s="3">
        <v>8</v>
      </c>
      <c r="J889" s="3">
        <v>2</v>
      </c>
      <c r="K889" s="3">
        <v>0</v>
      </c>
      <c r="L889" s="3">
        <v>6</v>
      </c>
      <c r="M889">
        <v>1</v>
      </c>
      <c r="N889">
        <v>1</v>
      </c>
      <c r="O889">
        <v>0</v>
      </c>
      <c r="P889">
        <v>3</v>
      </c>
      <c r="Q889">
        <v>4</v>
      </c>
      <c r="R889">
        <v>0</v>
      </c>
      <c r="S889">
        <v>0</v>
      </c>
      <c r="T889">
        <v>0</v>
      </c>
      <c r="U889">
        <v>0</v>
      </c>
      <c r="V889">
        <v>0</v>
      </c>
      <c r="W889">
        <v>0</v>
      </c>
      <c r="X889">
        <v>3</v>
      </c>
      <c r="Y889">
        <v>11</v>
      </c>
      <c r="Z889">
        <v>0</v>
      </c>
      <c r="AA889">
        <v>44</v>
      </c>
      <c r="AB889">
        <v>2260</v>
      </c>
      <c r="AC889">
        <v>0</v>
      </c>
      <c r="AD889">
        <v>1</v>
      </c>
      <c r="AE889">
        <v>0</v>
      </c>
      <c r="AF889">
        <v>0</v>
      </c>
      <c r="AG889">
        <v>0</v>
      </c>
      <c r="AH889">
        <v>0</v>
      </c>
      <c r="AI889">
        <v>0</v>
      </c>
      <c r="AJ889">
        <v>0</v>
      </c>
      <c r="AK889">
        <v>1</v>
      </c>
      <c r="AL889">
        <v>0</v>
      </c>
      <c r="AM889" s="3">
        <f>SUM(tbl_Data[[#This Row],[Amt_Wines]:[Amt_GoldProds]])</f>
        <v>45</v>
      </c>
      <c r="AN889" s="3">
        <v>33</v>
      </c>
      <c r="AO889">
        <v>0</v>
      </c>
      <c r="AP889" t="str" cm="1">
        <f t="array" ref="AP889">_xlfn.IFS(tbl_Data[[#This Row],[marital_Divorced]]=1,"Divorced",tbl_Data[[#This Row],[marital_Married]]=1,"Married",tbl_Data[[#This Row],[marital_Single]]=1,"Single",tbl_Data[[#This Row],[marital_Together]]=1,"Together",tbl_Data[[#This Row],[marital_Widow]]=1,"Widowed")</f>
        <v>Married</v>
      </c>
      <c r="AQ889" s="3" t="str">
        <f>IF(tbl_Data[[#This Row],[Marital Status]]=tbl_Data[[#Headers],[Single]],tbl_Data[[#This Row],[Amt_Wines]],"")</f>
        <v/>
      </c>
      <c r="AR889" s="3" t="str">
        <f>IF(tbl_Data[[#This Row],[Marital Status]]=tbl_Data[[#Headers],[Together]],tbl_Data[[#This Row],[Amt_Wines]],"")</f>
        <v/>
      </c>
      <c r="AS889" s="3">
        <f>IF(tbl_Data[[#This Row],[Marital Status]]=tbl_Data[[#Headers],[Married]],tbl_Data[[#This Row],[Amt_Wines]],"")</f>
        <v>29</v>
      </c>
      <c r="AT889" s="3" t="str">
        <f>IF(tbl_Data[[#This Row],[Marital Status]]=tbl_Data[[#Headers],[Widow]],tbl_Data[[#This Row],[Amt_Wines]],"")</f>
        <v/>
      </c>
      <c r="AU889" s="3" t="str">
        <f>IF(tbl_Data[[#This Row],[Marital Status]]=tbl_Data[[#Headers],[Divorced]],tbl_Data[[#This Row],[Amt_Wines]],"")</f>
        <v/>
      </c>
    </row>
    <row r="890" spans="1:47" x14ac:dyDescent="0.45">
      <c r="A890" t="s">
        <v>1878</v>
      </c>
      <c r="B890" s="3">
        <v>30096</v>
      </c>
      <c r="C890">
        <v>1</v>
      </c>
      <c r="D890">
        <v>0</v>
      </c>
      <c r="E890">
        <f t="shared" si="13"/>
        <v>1</v>
      </c>
      <c r="F890">
        <v>30</v>
      </c>
      <c r="G890" s="3">
        <v>5</v>
      </c>
      <c r="H890" s="3">
        <v>3</v>
      </c>
      <c r="I890" s="3">
        <v>11</v>
      </c>
      <c r="J890" s="3">
        <v>12</v>
      </c>
      <c r="K890" s="3">
        <v>5</v>
      </c>
      <c r="L890" s="3">
        <v>9</v>
      </c>
      <c r="M890">
        <v>1</v>
      </c>
      <c r="N890">
        <v>2</v>
      </c>
      <c r="O890">
        <v>0</v>
      </c>
      <c r="P890">
        <v>3</v>
      </c>
      <c r="Q890">
        <v>6</v>
      </c>
      <c r="R890">
        <v>0</v>
      </c>
      <c r="S890">
        <v>0</v>
      </c>
      <c r="T890">
        <v>0</v>
      </c>
      <c r="U890">
        <v>0</v>
      </c>
      <c r="V890">
        <v>0</v>
      </c>
      <c r="W890">
        <v>0</v>
      </c>
      <c r="X890">
        <v>3</v>
      </c>
      <c r="Y890">
        <v>11</v>
      </c>
      <c r="Z890">
        <v>0</v>
      </c>
      <c r="AA890">
        <v>37</v>
      </c>
      <c r="AB890">
        <v>2197</v>
      </c>
      <c r="AC890">
        <v>0</v>
      </c>
      <c r="AD890">
        <v>1</v>
      </c>
      <c r="AE890">
        <v>0</v>
      </c>
      <c r="AF890">
        <v>0</v>
      </c>
      <c r="AG890">
        <v>0</v>
      </c>
      <c r="AH890">
        <v>0</v>
      </c>
      <c r="AI890">
        <v>0</v>
      </c>
      <c r="AJ890">
        <v>1</v>
      </c>
      <c r="AK890">
        <v>0</v>
      </c>
      <c r="AL890">
        <v>0</v>
      </c>
      <c r="AM890" s="3">
        <f>SUM(tbl_Data[[#This Row],[Amt_Wines]:[Amt_GoldProds]])</f>
        <v>45</v>
      </c>
      <c r="AN890" s="3">
        <v>27</v>
      </c>
      <c r="AO890">
        <v>0</v>
      </c>
      <c r="AP890" t="str" cm="1">
        <f t="array" ref="AP890">_xlfn.IFS(tbl_Data[[#This Row],[marital_Divorced]]=1,"Divorced",tbl_Data[[#This Row],[marital_Married]]=1,"Married",tbl_Data[[#This Row],[marital_Single]]=1,"Single",tbl_Data[[#This Row],[marital_Together]]=1,"Together",tbl_Data[[#This Row],[marital_Widow]]=1,"Widowed")</f>
        <v>Married</v>
      </c>
      <c r="AQ890" s="3" t="str">
        <f>IF(tbl_Data[[#This Row],[Marital Status]]=tbl_Data[[#Headers],[Single]],tbl_Data[[#This Row],[Amt_Wines]],"")</f>
        <v/>
      </c>
      <c r="AR890" s="3" t="str">
        <f>IF(tbl_Data[[#This Row],[Marital Status]]=tbl_Data[[#Headers],[Together]],tbl_Data[[#This Row],[Amt_Wines]],"")</f>
        <v/>
      </c>
      <c r="AS890" s="3">
        <f>IF(tbl_Data[[#This Row],[Marital Status]]=tbl_Data[[#Headers],[Married]],tbl_Data[[#This Row],[Amt_Wines]],"")</f>
        <v>5</v>
      </c>
      <c r="AT890" s="3" t="str">
        <f>IF(tbl_Data[[#This Row],[Marital Status]]=tbl_Data[[#Headers],[Widow]],tbl_Data[[#This Row],[Amt_Wines]],"")</f>
        <v/>
      </c>
      <c r="AU890" s="3" t="str">
        <f>IF(tbl_Data[[#This Row],[Marital Status]]=tbl_Data[[#Headers],[Divorced]],tbl_Data[[#This Row],[Amt_Wines]],"")</f>
        <v/>
      </c>
    </row>
    <row r="891" spans="1:47" x14ac:dyDescent="0.45">
      <c r="A891" t="s">
        <v>1879</v>
      </c>
      <c r="B891" s="3">
        <v>30801</v>
      </c>
      <c r="C891">
        <v>0</v>
      </c>
      <c r="D891">
        <v>1</v>
      </c>
      <c r="E891">
        <f t="shared" si="13"/>
        <v>1</v>
      </c>
      <c r="F891">
        <v>23</v>
      </c>
      <c r="G891" s="3">
        <v>8</v>
      </c>
      <c r="H891" s="3">
        <v>4</v>
      </c>
      <c r="I891" s="3">
        <v>5</v>
      </c>
      <c r="J891" s="3">
        <v>15</v>
      </c>
      <c r="K891" s="3">
        <v>2</v>
      </c>
      <c r="L891" s="3">
        <v>11</v>
      </c>
      <c r="M891">
        <v>2</v>
      </c>
      <c r="N891">
        <v>1</v>
      </c>
      <c r="O891">
        <v>0</v>
      </c>
      <c r="P891">
        <v>3</v>
      </c>
      <c r="Q891">
        <v>7</v>
      </c>
      <c r="R891">
        <v>0</v>
      </c>
      <c r="S891">
        <v>0</v>
      </c>
      <c r="T891">
        <v>0</v>
      </c>
      <c r="U891">
        <v>0</v>
      </c>
      <c r="V891">
        <v>0</v>
      </c>
      <c r="W891">
        <v>0</v>
      </c>
      <c r="X891">
        <v>3</v>
      </c>
      <c r="Y891">
        <v>11</v>
      </c>
      <c r="Z891">
        <v>0</v>
      </c>
      <c r="AA891">
        <v>45</v>
      </c>
      <c r="AB891">
        <v>2770</v>
      </c>
      <c r="AC891">
        <v>0</v>
      </c>
      <c r="AD891">
        <v>1</v>
      </c>
      <c r="AE891">
        <v>0</v>
      </c>
      <c r="AF891">
        <v>0</v>
      </c>
      <c r="AG891">
        <v>0</v>
      </c>
      <c r="AH891">
        <v>0</v>
      </c>
      <c r="AI891">
        <v>1</v>
      </c>
      <c r="AJ891">
        <v>0</v>
      </c>
      <c r="AK891">
        <v>0</v>
      </c>
      <c r="AL891">
        <v>0</v>
      </c>
      <c r="AM891" s="3">
        <f>SUM(tbl_Data[[#This Row],[Amt_Wines]:[Amt_GoldProds]])</f>
        <v>45</v>
      </c>
      <c r="AN891" s="3">
        <v>23</v>
      </c>
      <c r="AO891">
        <v>0</v>
      </c>
      <c r="AP891" t="str" cm="1">
        <f t="array" ref="AP891">_xlfn.IFS(tbl_Data[[#This Row],[marital_Divorced]]=1,"Divorced",tbl_Data[[#This Row],[marital_Married]]=1,"Married",tbl_Data[[#This Row],[marital_Single]]=1,"Single",tbl_Data[[#This Row],[marital_Together]]=1,"Together",tbl_Data[[#This Row],[marital_Widow]]=1,"Widowed")</f>
        <v>Married</v>
      </c>
      <c r="AQ891" s="3" t="str">
        <f>IF(tbl_Data[[#This Row],[Marital Status]]=tbl_Data[[#Headers],[Single]],tbl_Data[[#This Row],[Amt_Wines]],"")</f>
        <v/>
      </c>
      <c r="AR891" s="3" t="str">
        <f>IF(tbl_Data[[#This Row],[Marital Status]]=tbl_Data[[#Headers],[Together]],tbl_Data[[#This Row],[Amt_Wines]],"")</f>
        <v/>
      </c>
      <c r="AS891" s="3">
        <f>IF(tbl_Data[[#This Row],[Marital Status]]=tbl_Data[[#Headers],[Married]],tbl_Data[[#This Row],[Amt_Wines]],"")</f>
        <v>8</v>
      </c>
      <c r="AT891" s="3" t="str">
        <f>IF(tbl_Data[[#This Row],[Marital Status]]=tbl_Data[[#Headers],[Widow]],tbl_Data[[#This Row],[Amt_Wines]],"")</f>
        <v/>
      </c>
      <c r="AU891" s="3" t="str">
        <f>IF(tbl_Data[[#This Row],[Marital Status]]=tbl_Data[[#Headers],[Divorced]],tbl_Data[[#This Row],[Amt_Wines]],"")</f>
        <v/>
      </c>
    </row>
    <row r="892" spans="1:47" x14ac:dyDescent="0.45">
      <c r="A892" t="s">
        <v>1881</v>
      </c>
      <c r="B892" s="3">
        <v>24639</v>
      </c>
      <c r="C892">
        <v>1</v>
      </c>
      <c r="D892">
        <v>1</v>
      </c>
      <c r="E892">
        <f t="shared" si="13"/>
        <v>2</v>
      </c>
      <c r="F892">
        <v>3</v>
      </c>
      <c r="G892" s="3">
        <v>20</v>
      </c>
      <c r="H892" s="3">
        <v>3</v>
      </c>
      <c r="I892" s="3">
        <v>16</v>
      </c>
      <c r="J892" s="3">
        <v>0</v>
      </c>
      <c r="K892" s="3">
        <v>4</v>
      </c>
      <c r="L892" s="3">
        <v>1</v>
      </c>
      <c r="M892">
        <v>3</v>
      </c>
      <c r="N892">
        <v>2</v>
      </c>
      <c r="O892">
        <v>0</v>
      </c>
      <c r="P892">
        <v>4</v>
      </c>
      <c r="Q892">
        <v>6</v>
      </c>
      <c r="R892">
        <v>0</v>
      </c>
      <c r="S892">
        <v>0</v>
      </c>
      <c r="T892">
        <v>0</v>
      </c>
      <c r="U892">
        <v>0</v>
      </c>
      <c r="V892">
        <v>0</v>
      </c>
      <c r="W892">
        <v>0</v>
      </c>
      <c r="X892">
        <v>3</v>
      </c>
      <c r="Y892">
        <v>11</v>
      </c>
      <c r="Z892">
        <v>0</v>
      </c>
      <c r="AA892">
        <v>47</v>
      </c>
      <c r="AB892">
        <v>2311</v>
      </c>
      <c r="AC892">
        <v>0</v>
      </c>
      <c r="AD892">
        <v>1</v>
      </c>
      <c r="AE892">
        <v>0</v>
      </c>
      <c r="AF892">
        <v>0</v>
      </c>
      <c r="AG892">
        <v>0</v>
      </c>
      <c r="AH892">
        <v>0</v>
      </c>
      <c r="AI892">
        <v>0</v>
      </c>
      <c r="AJ892">
        <v>1</v>
      </c>
      <c r="AK892">
        <v>0</v>
      </c>
      <c r="AL892">
        <v>0</v>
      </c>
      <c r="AM892" s="3">
        <f>SUM(tbl_Data[[#This Row],[Amt_Wines]:[Amt_GoldProds]])</f>
        <v>44</v>
      </c>
      <c r="AN892" s="3">
        <v>42</v>
      </c>
      <c r="AO892">
        <v>0</v>
      </c>
      <c r="AP892" t="str" cm="1">
        <f t="array" ref="AP892">_xlfn.IFS(tbl_Data[[#This Row],[marital_Divorced]]=1,"Divorced",tbl_Data[[#This Row],[marital_Married]]=1,"Married",tbl_Data[[#This Row],[marital_Single]]=1,"Single",tbl_Data[[#This Row],[marital_Together]]=1,"Together",tbl_Data[[#This Row],[marital_Widow]]=1,"Widowed")</f>
        <v>Married</v>
      </c>
      <c r="AQ892" s="3" t="str">
        <f>IF(tbl_Data[[#This Row],[Marital Status]]=tbl_Data[[#Headers],[Single]],tbl_Data[[#This Row],[Amt_Wines]],"")</f>
        <v/>
      </c>
      <c r="AR892" s="3" t="str">
        <f>IF(tbl_Data[[#This Row],[Marital Status]]=tbl_Data[[#Headers],[Together]],tbl_Data[[#This Row],[Amt_Wines]],"")</f>
        <v/>
      </c>
      <c r="AS892" s="3">
        <f>IF(tbl_Data[[#This Row],[Marital Status]]=tbl_Data[[#Headers],[Married]],tbl_Data[[#This Row],[Amt_Wines]],"")</f>
        <v>20</v>
      </c>
      <c r="AT892" s="3" t="str">
        <f>IF(tbl_Data[[#This Row],[Marital Status]]=tbl_Data[[#Headers],[Widow]],tbl_Data[[#This Row],[Amt_Wines]],"")</f>
        <v/>
      </c>
      <c r="AU892" s="3" t="str">
        <f>IF(tbl_Data[[#This Row],[Marital Status]]=tbl_Data[[#Headers],[Divorced]],tbl_Data[[#This Row],[Amt_Wines]],"")</f>
        <v/>
      </c>
    </row>
    <row r="893" spans="1:47" x14ac:dyDescent="0.45">
      <c r="A893" t="s">
        <v>1882</v>
      </c>
      <c r="B893" s="3">
        <v>29009</v>
      </c>
      <c r="C893">
        <v>1</v>
      </c>
      <c r="D893">
        <v>0</v>
      </c>
      <c r="E893">
        <f t="shared" si="13"/>
        <v>1</v>
      </c>
      <c r="F893">
        <v>19</v>
      </c>
      <c r="G893" s="3">
        <v>6</v>
      </c>
      <c r="H893" s="3">
        <v>6</v>
      </c>
      <c r="I893" s="3">
        <v>15</v>
      </c>
      <c r="J893" s="3">
        <v>10</v>
      </c>
      <c r="K893" s="3">
        <v>5</v>
      </c>
      <c r="L893" s="3">
        <v>2</v>
      </c>
      <c r="M893">
        <v>2</v>
      </c>
      <c r="N893">
        <v>2</v>
      </c>
      <c r="O893">
        <v>0</v>
      </c>
      <c r="P893">
        <v>3</v>
      </c>
      <c r="Q893">
        <v>6</v>
      </c>
      <c r="R893">
        <v>0</v>
      </c>
      <c r="S893">
        <v>0</v>
      </c>
      <c r="T893">
        <v>0</v>
      </c>
      <c r="U893">
        <v>0</v>
      </c>
      <c r="V893">
        <v>0</v>
      </c>
      <c r="W893">
        <v>0</v>
      </c>
      <c r="X893">
        <v>3</v>
      </c>
      <c r="Y893">
        <v>11</v>
      </c>
      <c r="Z893">
        <v>0</v>
      </c>
      <c r="AA893">
        <v>39</v>
      </c>
      <c r="AB893">
        <v>2371</v>
      </c>
      <c r="AC893">
        <v>0</v>
      </c>
      <c r="AD893">
        <v>1</v>
      </c>
      <c r="AE893">
        <v>0</v>
      </c>
      <c r="AF893">
        <v>0</v>
      </c>
      <c r="AG893">
        <v>0</v>
      </c>
      <c r="AH893">
        <v>0</v>
      </c>
      <c r="AI893">
        <v>0</v>
      </c>
      <c r="AJ893">
        <v>1</v>
      </c>
      <c r="AK893">
        <v>0</v>
      </c>
      <c r="AL893">
        <v>0</v>
      </c>
      <c r="AM893" s="3">
        <f>SUM(tbl_Data[[#This Row],[Amt_Wines]:[Amt_GoldProds]])</f>
        <v>44</v>
      </c>
      <c r="AN893" s="3">
        <v>40</v>
      </c>
      <c r="AO893">
        <v>0</v>
      </c>
      <c r="AP893" t="str" cm="1">
        <f t="array" ref="AP893">_xlfn.IFS(tbl_Data[[#This Row],[marital_Divorced]]=1,"Divorced",tbl_Data[[#This Row],[marital_Married]]=1,"Married",tbl_Data[[#This Row],[marital_Single]]=1,"Single",tbl_Data[[#This Row],[marital_Together]]=1,"Together",tbl_Data[[#This Row],[marital_Widow]]=1,"Widowed")</f>
        <v>Married</v>
      </c>
      <c r="AQ893" s="3" t="str">
        <f>IF(tbl_Data[[#This Row],[Marital Status]]=tbl_Data[[#Headers],[Single]],tbl_Data[[#This Row],[Amt_Wines]],"")</f>
        <v/>
      </c>
      <c r="AR893" s="3" t="str">
        <f>IF(tbl_Data[[#This Row],[Marital Status]]=tbl_Data[[#Headers],[Together]],tbl_Data[[#This Row],[Amt_Wines]],"")</f>
        <v/>
      </c>
      <c r="AS893" s="3">
        <f>IF(tbl_Data[[#This Row],[Marital Status]]=tbl_Data[[#Headers],[Married]],tbl_Data[[#This Row],[Amt_Wines]],"")</f>
        <v>6</v>
      </c>
      <c r="AT893" s="3" t="str">
        <f>IF(tbl_Data[[#This Row],[Marital Status]]=tbl_Data[[#Headers],[Widow]],tbl_Data[[#This Row],[Amt_Wines]],"")</f>
        <v/>
      </c>
      <c r="AU893" s="3" t="str">
        <f>IF(tbl_Data[[#This Row],[Marital Status]]=tbl_Data[[#Headers],[Divorced]],tbl_Data[[#This Row],[Amt_Wines]],"")</f>
        <v/>
      </c>
    </row>
    <row r="894" spans="1:47" x14ac:dyDescent="0.45">
      <c r="A894" t="s">
        <v>1883</v>
      </c>
      <c r="B894" s="3">
        <v>38196</v>
      </c>
      <c r="C894">
        <v>1</v>
      </c>
      <c r="D894">
        <v>1</v>
      </c>
      <c r="E894">
        <f t="shared" si="13"/>
        <v>2</v>
      </c>
      <c r="F894">
        <v>20</v>
      </c>
      <c r="G894" s="3">
        <v>30</v>
      </c>
      <c r="H894" s="3">
        <v>0</v>
      </c>
      <c r="I894" s="3">
        <v>11</v>
      </c>
      <c r="J894" s="3">
        <v>0</v>
      </c>
      <c r="K894" s="3">
        <v>0</v>
      </c>
      <c r="L894" s="3">
        <v>3</v>
      </c>
      <c r="M894">
        <v>3</v>
      </c>
      <c r="N894">
        <v>2</v>
      </c>
      <c r="O894">
        <v>0</v>
      </c>
      <c r="P894">
        <v>4</v>
      </c>
      <c r="Q894">
        <v>5</v>
      </c>
      <c r="R894">
        <v>0</v>
      </c>
      <c r="S894">
        <v>0</v>
      </c>
      <c r="T894">
        <v>0</v>
      </c>
      <c r="U894">
        <v>0</v>
      </c>
      <c r="V894">
        <v>0</v>
      </c>
      <c r="W894">
        <v>0</v>
      </c>
      <c r="X894">
        <v>3</v>
      </c>
      <c r="Y894">
        <v>11</v>
      </c>
      <c r="Z894">
        <v>0</v>
      </c>
      <c r="AA894">
        <v>49</v>
      </c>
      <c r="AB894">
        <v>2231</v>
      </c>
      <c r="AC894">
        <v>0</v>
      </c>
      <c r="AD894">
        <v>1</v>
      </c>
      <c r="AE894">
        <v>0</v>
      </c>
      <c r="AF894">
        <v>0</v>
      </c>
      <c r="AG894">
        <v>0</v>
      </c>
      <c r="AH894">
        <v>0</v>
      </c>
      <c r="AI894">
        <v>0</v>
      </c>
      <c r="AJ894">
        <v>0</v>
      </c>
      <c r="AK894">
        <v>1</v>
      </c>
      <c r="AL894">
        <v>0</v>
      </c>
      <c r="AM894" s="3">
        <f>SUM(tbl_Data[[#This Row],[Amt_Wines]:[Amt_GoldProds]])</f>
        <v>44</v>
      </c>
      <c r="AN894" s="3">
        <v>38</v>
      </c>
      <c r="AO894">
        <v>0</v>
      </c>
      <c r="AP894" t="str" cm="1">
        <f t="array" ref="AP894">_xlfn.IFS(tbl_Data[[#This Row],[marital_Divorced]]=1,"Divorced",tbl_Data[[#This Row],[marital_Married]]=1,"Married",tbl_Data[[#This Row],[marital_Single]]=1,"Single",tbl_Data[[#This Row],[marital_Together]]=1,"Together",tbl_Data[[#This Row],[marital_Widow]]=1,"Widowed")</f>
        <v>Married</v>
      </c>
      <c r="AQ894" s="3" t="str">
        <f>IF(tbl_Data[[#This Row],[Marital Status]]=tbl_Data[[#Headers],[Single]],tbl_Data[[#This Row],[Amt_Wines]],"")</f>
        <v/>
      </c>
      <c r="AR894" s="3" t="str">
        <f>IF(tbl_Data[[#This Row],[Marital Status]]=tbl_Data[[#Headers],[Together]],tbl_Data[[#This Row],[Amt_Wines]],"")</f>
        <v/>
      </c>
      <c r="AS894" s="3">
        <f>IF(tbl_Data[[#This Row],[Marital Status]]=tbl_Data[[#Headers],[Married]],tbl_Data[[#This Row],[Amt_Wines]],"")</f>
        <v>30</v>
      </c>
      <c r="AT894" s="3" t="str">
        <f>IF(tbl_Data[[#This Row],[Marital Status]]=tbl_Data[[#Headers],[Widow]],tbl_Data[[#This Row],[Amt_Wines]],"")</f>
        <v/>
      </c>
      <c r="AU894" s="3" t="str">
        <f>IF(tbl_Data[[#This Row],[Marital Status]]=tbl_Data[[#Headers],[Divorced]],tbl_Data[[#This Row],[Amt_Wines]],"")</f>
        <v/>
      </c>
    </row>
    <row r="895" spans="1:47" x14ac:dyDescent="0.45">
      <c r="A895" t="s">
        <v>1884</v>
      </c>
      <c r="B895" s="3">
        <v>35788</v>
      </c>
      <c r="C895">
        <v>1</v>
      </c>
      <c r="D895">
        <v>1</v>
      </c>
      <c r="E895">
        <f t="shared" si="13"/>
        <v>2</v>
      </c>
      <c r="F895">
        <v>34</v>
      </c>
      <c r="G895" s="3">
        <v>23</v>
      </c>
      <c r="H895" s="3">
        <v>2</v>
      </c>
      <c r="I895" s="3">
        <v>11</v>
      </c>
      <c r="J895" s="3">
        <v>3</v>
      </c>
      <c r="K895" s="3">
        <v>1</v>
      </c>
      <c r="L895" s="3">
        <v>4</v>
      </c>
      <c r="M895">
        <v>2</v>
      </c>
      <c r="N895">
        <v>2</v>
      </c>
      <c r="O895">
        <v>0</v>
      </c>
      <c r="P895">
        <v>3</v>
      </c>
      <c r="Q895">
        <v>6</v>
      </c>
      <c r="R895">
        <v>0</v>
      </c>
      <c r="S895">
        <v>0</v>
      </c>
      <c r="T895">
        <v>0</v>
      </c>
      <c r="U895">
        <v>0</v>
      </c>
      <c r="V895">
        <v>0</v>
      </c>
      <c r="W895">
        <v>0</v>
      </c>
      <c r="X895">
        <v>3</v>
      </c>
      <c r="Y895">
        <v>11</v>
      </c>
      <c r="Z895">
        <v>0</v>
      </c>
      <c r="AA895">
        <v>49</v>
      </c>
      <c r="AB895">
        <v>2316</v>
      </c>
      <c r="AC895">
        <v>0</v>
      </c>
      <c r="AD895">
        <v>1</v>
      </c>
      <c r="AE895">
        <v>0</v>
      </c>
      <c r="AF895">
        <v>0</v>
      </c>
      <c r="AG895">
        <v>0</v>
      </c>
      <c r="AH895">
        <v>0</v>
      </c>
      <c r="AI895">
        <v>0</v>
      </c>
      <c r="AJ895">
        <v>1</v>
      </c>
      <c r="AK895">
        <v>0</v>
      </c>
      <c r="AL895">
        <v>0</v>
      </c>
      <c r="AM895" s="3">
        <f>SUM(tbl_Data[[#This Row],[Amt_Wines]:[Amt_GoldProds]])</f>
        <v>44</v>
      </c>
      <c r="AN895" s="3">
        <v>36</v>
      </c>
      <c r="AO895">
        <v>0</v>
      </c>
      <c r="AP895" t="str" cm="1">
        <f t="array" ref="AP895">_xlfn.IFS(tbl_Data[[#This Row],[marital_Divorced]]=1,"Divorced",tbl_Data[[#This Row],[marital_Married]]=1,"Married",tbl_Data[[#This Row],[marital_Single]]=1,"Single",tbl_Data[[#This Row],[marital_Together]]=1,"Together",tbl_Data[[#This Row],[marital_Widow]]=1,"Widowed")</f>
        <v>Married</v>
      </c>
      <c r="AQ895" s="3" t="str">
        <f>IF(tbl_Data[[#This Row],[Marital Status]]=tbl_Data[[#Headers],[Single]],tbl_Data[[#This Row],[Amt_Wines]],"")</f>
        <v/>
      </c>
      <c r="AR895" s="3" t="str">
        <f>IF(tbl_Data[[#This Row],[Marital Status]]=tbl_Data[[#Headers],[Together]],tbl_Data[[#This Row],[Amt_Wines]],"")</f>
        <v/>
      </c>
      <c r="AS895" s="3">
        <f>IF(tbl_Data[[#This Row],[Marital Status]]=tbl_Data[[#Headers],[Married]],tbl_Data[[#This Row],[Amt_Wines]],"")</f>
        <v>23</v>
      </c>
      <c r="AT895" s="3" t="str">
        <f>IF(tbl_Data[[#This Row],[Marital Status]]=tbl_Data[[#Headers],[Widow]],tbl_Data[[#This Row],[Amt_Wines]],"")</f>
        <v/>
      </c>
      <c r="AU895" s="3" t="str">
        <f>IF(tbl_Data[[#This Row],[Marital Status]]=tbl_Data[[#Headers],[Divorced]],tbl_Data[[#This Row],[Amt_Wines]],"")</f>
        <v/>
      </c>
    </row>
    <row r="896" spans="1:47" x14ac:dyDescent="0.45">
      <c r="A896" t="s">
        <v>1885</v>
      </c>
      <c r="B896" s="3">
        <v>38415</v>
      </c>
      <c r="C896">
        <v>1</v>
      </c>
      <c r="D896">
        <v>1</v>
      </c>
      <c r="E896">
        <f t="shared" si="13"/>
        <v>2</v>
      </c>
      <c r="F896">
        <v>91</v>
      </c>
      <c r="G896" s="3">
        <v>22</v>
      </c>
      <c r="H896" s="3">
        <v>1</v>
      </c>
      <c r="I896" s="3">
        <v>13</v>
      </c>
      <c r="J896" s="3">
        <v>4</v>
      </c>
      <c r="K896" s="3">
        <v>0</v>
      </c>
      <c r="L896" s="3">
        <v>4</v>
      </c>
      <c r="M896">
        <v>2</v>
      </c>
      <c r="N896">
        <v>1</v>
      </c>
      <c r="O896">
        <v>0</v>
      </c>
      <c r="P896">
        <v>3</v>
      </c>
      <c r="Q896">
        <v>7</v>
      </c>
      <c r="R896">
        <v>0</v>
      </c>
      <c r="S896">
        <v>0</v>
      </c>
      <c r="T896">
        <v>0</v>
      </c>
      <c r="U896">
        <v>0</v>
      </c>
      <c r="V896">
        <v>0</v>
      </c>
      <c r="W896">
        <v>0</v>
      </c>
      <c r="X896">
        <v>3</v>
      </c>
      <c r="Y896">
        <v>11</v>
      </c>
      <c r="Z896">
        <v>0</v>
      </c>
      <c r="AA896">
        <v>42</v>
      </c>
      <c r="AB896">
        <v>2702</v>
      </c>
      <c r="AC896">
        <v>0</v>
      </c>
      <c r="AD896">
        <v>1</v>
      </c>
      <c r="AE896">
        <v>0</v>
      </c>
      <c r="AF896">
        <v>0</v>
      </c>
      <c r="AG896">
        <v>0</v>
      </c>
      <c r="AH896">
        <v>0</v>
      </c>
      <c r="AI896">
        <v>0</v>
      </c>
      <c r="AJ896">
        <v>1</v>
      </c>
      <c r="AK896">
        <v>0</v>
      </c>
      <c r="AL896">
        <v>0</v>
      </c>
      <c r="AM896" s="3">
        <f>SUM(tbl_Data[[#This Row],[Amt_Wines]:[Amt_GoldProds]])</f>
        <v>44</v>
      </c>
      <c r="AN896" s="3">
        <v>36</v>
      </c>
      <c r="AO896">
        <v>0</v>
      </c>
      <c r="AP896" t="str" cm="1">
        <f t="array" ref="AP896">_xlfn.IFS(tbl_Data[[#This Row],[marital_Divorced]]=1,"Divorced",tbl_Data[[#This Row],[marital_Married]]=1,"Married",tbl_Data[[#This Row],[marital_Single]]=1,"Single",tbl_Data[[#This Row],[marital_Together]]=1,"Together",tbl_Data[[#This Row],[marital_Widow]]=1,"Widowed")</f>
        <v>Married</v>
      </c>
      <c r="AQ896" s="3" t="str">
        <f>IF(tbl_Data[[#This Row],[Marital Status]]=tbl_Data[[#Headers],[Single]],tbl_Data[[#This Row],[Amt_Wines]],"")</f>
        <v/>
      </c>
      <c r="AR896" s="3" t="str">
        <f>IF(tbl_Data[[#This Row],[Marital Status]]=tbl_Data[[#Headers],[Together]],tbl_Data[[#This Row],[Amt_Wines]],"")</f>
        <v/>
      </c>
      <c r="AS896" s="3">
        <f>IF(tbl_Data[[#This Row],[Marital Status]]=tbl_Data[[#Headers],[Married]],tbl_Data[[#This Row],[Amt_Wines]],"")</f>
        <v>22</v>
      </c>
      <c r="AT896" s="3" t="str">
        <f>IF(tbl_Data[[#This Row],[Marital Status]]=tbl_Data[[#Headers],[Widow]],tbl_Data[[#This Row],[Amt_Wines]],"")</f>
        <v/>
      </c>
      <c r="AU896" s="3" t="str">
        <f>IF(tbl_Data[[#This Row],[Marital Status]]=tbl_Data[[#Headers],[Divorced]],tbl_Data[[#This Row],[Amt_Wines]],"")</f>
        <v/>
      </c>
    </row>
    <row r="897" spans="1:47" x14ac:dyDescent="0.45">
      <c r="A897" t="s">
        <v>1887</v>
      </c>
      <c r="B897" s="3">
        <v>46094</v>
      </c>
      <c r="C897">
        <v>1</v>
      </c>
      <c r="D897">
        <v>1</v>
      </c>
      <c r="E897">
        <f t="shared" si="13"/>
        <v>2</v>
      </c>
      <c r="F897">
        <v>62</v>
      </c>
      <c r="G897" s="3">
        <v>12</v>
      </c>
      <c r="H897" s="3">
        <v>2</v>
      </c>
      <c r="I897" s="3">
        <v>20</v>
      </c>
      <c r="J897" s="3">
        <v>3</v>
      </c>
      <c r="K897" s="3">
        <v>2</v>
      </c>
      <c r="L897" s="3">
        <v>5</v>
      </c>
      <c r="M897">
        <v>1</v>
      </c>
      <c r="N897">
        <v>1</v>
      </c>
      <c r="O897">
        <v>0</v>
      </c>
      <c r="P897">
        <v>3</v>
      </c>
      <c r="Q897">
        <v>7</v>
      </c>
      <c r="R897">
        <v>0</v>
      </c>
      <c r="S897">
        <v>0</v>
      </c>
      <c r="T897">
        <v>0</v>
      </c>
      <c r="U897">
        <v>0</v>
      </c>
      <c r="V897">
        <v>0</v>
      </c>
      <c r="W897">
        <v>0</v>
      </c>
      <c r="X897">
        <v>3</v>
      </c>
      <c r="Y897">
        <v>11</v>
      </c>
      <c r="Z897">
        <v>0</v>
      </c>
      <c r="AA897">
        <v>47</v>
      </c>
      <c r="AB897">
        <v>2178</v>
      </c>
      <c r="AC897">
        <v>0</v>
      </c>
      <c r="AD897">
        <v>1</v>
      </c>
      <c r="AE897">
        <v>0</v>
      </c>
      <c r="AF897">
        <v>0</v>
      </c>
      <c r="AG897">
        <v>0</v>
      </c>
      <c r="AH897">
        <v>1</v>
      </c>
      <c r="AI897">
        <v>0</v>
      </c>
      <c r="AJ897">
        <v>0</v>
      </c>
      <c r="AK897">
        <v>0</v>
      </c>
      <c r="AL897">
        <v>0</v>
      </c>
      <c r="AM897" s="3">
        <f>SUM(tbl_Data[[#This Row],[Amt_Wines]:[Amt_GoldProds]])</f>
        <v>44</v>
      </c>
      <c r="AN897" s="3">
        <v>34</v>
      </c>
      <c r="AO897">
        <v>0</v>
      </c>
      <c r="AP897" t="str" cm="1">
        <f t="array" ref="AP897">_xlfn.IFS(tbl_Data[[#This Row],[marital_Divorced]]=1,"Divorced",tbl_Data[[#This Row],[marital_Married]]=1,"Married",tbl_Data[[#This Row],[marital_Single]]=1,"Single",tbl_Data[[#This Row],[marital_Together]]=1,"Together",tbl_Data[[#This Row],[marital_Widow]]=1,"Widowed")</f>
        <v>Married</v>
      </c>
      <c r="AQ897" s="3" t="str">
        <f>IF(tbl_Data[[#This Row],[Marital Status]]=tbl_Data[[#Headers],[Single]],tbl_Data[[#This Row],[Amt_Wines]],"")</f>
        <v/>
      </c>
      <c r="AR897" s="3" t="str">
        <f>IF(tbl_Data[[#This Row],[Marital Status]]=tbl_Data[[#Headers],[Together]],tbl_Data[[#This Row],[Amt_Wines]],"")</f>
        <v/>
      </c>
      <c r="AS897" s="3">
        <f>IF(tbl_Data[[#This Row],[Marital Status]]=tbl_Data[[#Headers],[Married]],tbl_Data[[#This Row],[Amt_Wines]],"")</f>
        <v>12</v>
      </c>
      <c r="AT897" s="3" t="str">
        <f>IF(tbl_Data[[#This Row],[Marital Status]]=tbl_Data[[#Headers],[Widow]],tbl_Data[[#This Row],[Amt_Wines]],"")</f>
        <v/>
      </c>
      <c r="AU897" s="3" t="str">
        <f>IF(tbl_Data[[#This Row],[Marital Status]]=tbl_Data[[#Headers],[Divorced]],tbl_Data[[#This Row],[Amt_Wines]],"")</f>
        <v/>
      </c>
    </row>
    <row r="898" spans="1:47" x14ac:dyDescent="0.45">
      <c r="A898" t="s">
        <v>1889</v>
      </c>
      <c r="B898" s="3">
        <v>21059</v>
      </c>
      <c r="C898">
        <v>1</v>
      </c>
      <c r="D898">
        <v>0</v>
      </c>
      <c r="E898">
        <f t="shared" ref="E898:E961" si="14">SUM(_xlfn.SINGLE(Kidhome),_xlfn.SINGLE(Teenhome))</f>
        <v>1</v>
      </c>
      <c r="F898">
        <v>40</v>
      </c>
      <c r="G898" s="3">
        <v>8</v>
      </c>
      <c r="H898" s="3">
        <v>3</v>
      </c>
      <c r="I898" s="3">
        <v>19</v>
      </c>
      <c r="J898" s="3">
        <v>3</v>
      </c>
      <c r="K898" s="3">
        <v>3</v>
      </c>
      <c r="L898" s="3">
        <v>8</v>
      </c>
      <c r="M898">
        <v>3</v>
      </c>
      <c r="N898">
        <v>3</v>
      </c>
      <c r="O898">
        <v>0</v>
      </c>
      <c r="P898">
        <v>3</v>
      </c>
      <c r="Q898">
        <v>6</v>
      </c>
      <c r="R898">
        <v>0</v>
      </c>
      <c r="S898">
        <v>0</v>
      </c>
      <c r="T898">
        <v>0</v>
      </c>
      <c r="U898">
        <v>0</v>
      </c>
      <c r="V898">
        <v>0</v>
      </c>
      <c r="W898">
        <v>0</v>
      </c>
      <c r="X898">
        <v>3</v>
      </c>
      <c r="Y898">
        <v>11</v>
      </c>
      <c r="Z898">
        <v>0</v>
      </c>
      <c r="AA898">
        <v>38</v>
      </c>
      <c r="AB898">
        <v>2332</v>
      </c>
      <c r="AC898">
        <v>0</v>
      </c>
      <c r="AD898">
        <v>1</v>
      </c>
      <c r="AE898">
        <v>0</v>
      </c>
      <c r="AF898">
        <v>0</v>
      </c>
      <c r="AG898">
        <v>0</v>
      </c>
      <c r="AH898">
        <v>0</v>
      </c>
      <c r="AI898">
        <v>0</v>
      </c>
      <c r="AJ898">
        <v>0</v>
      </c>
      <c r="AK898">
        <v>1</v>
      </c>
      <c r="AL898">
        <v>0</v>
      </c>
      <c r="AM898" s="3">
        <f>SUM(tbl_Data[[#This Row],[Amt_Wines]:[Amt_GoldProds]])</f>
        <v>44</v>
      </c>
      <c r="AN898" s="3">
        <v>28</v>
      </c>
      <c r="AO898">
        <v>0</v>
      </c>
      <c r="AP898" t="str" cm="1">
        <f t="array" ref="AP898">_xlfn.IFS(tbl_Data[[#This Row],[marital_Divorced]]=1,"Divorced",tbl_Data[[#This Row],[marital_Married]]=1,"Married",tbl_Data[[#This Row],[marital_Single]]=1,"Single",tbl_Data[[#This Row],[marital_Together]]=1,"Together",tbl_Data[[#This Row],[marital_Widow]]=1,"Widowed")</f>
        <v>Married</v>
      </c>
      <c r="AQ898" s="3" t="str">
        <f>IF(tbl_Data[[#This Row],[Marital Status]]=tbl_Data[[#Headers],[Single]],tbl_Data[[#This Row],[Amt_Wines]],"")</f>
        <v/>
      </c>
      <c r="AR898" s="3" t="str">
        <f>IF(tbl_Data[[#This Row],[Marital Status]]=tbl_Data[[#Headers],[Together]],tbl_Data[[#This Row],[Amt_Wines]],"")</f>
        <v/>
      </c>
      <c r="AS898" s="3">
        <f>IF(tbl_Data[[#This Row],[Marital Status]]=tbl_Data[[#Headers],[Married]],tbl_Data[[#This Row],[Amt_Wines]],"")</f>
        <v>8</v>
      </c>
      <c r="AT898" s="3" t="str">
        <f>IF(tbl_Data[[#This Row],[Marital Status]]=tbl_Data[[#Headers],[Widow]],tbl_Data[[#This Row],[Amt_Wines]],"")</f>
        <v/>
      </c>
      <c r="AU898" s="3" t="str">
        <f>IF(tbl_Data[[#This Row],[Marital Status]]=tbl_Data[[#Headers],[Divorced]],tbl_Data[[#This Row],[Amt_Wines]],"")</f>
        <v/>
      </c>
    </row>
    <row r="899" spans="1:47" x14ac:dyDescent="0.45">
      <c r="A899" t="s">
        <v>1893</v>
      </c>
      <c r="B899" s="3">
        <v>23626</v>
      </c>
      <c r="C899">
        <v>1</v>
      </c>
      <c r="D899">
        <v>0</v>
      </c>
      <c r="E899">
        <f t="shared" si="14"/>
        <v>1</v>
      </c>
      <c r="F899">
        <v>84</v>
      </c>
      <c r="G899" s="3">
        <v>27</v>
      </c>
      <c r="H899" s="3">
        <v>2</v>
      </c>
      <c r="I899" s="3">
        <v>14</v>
      </c>
      <c r="J899" s="3">
        <v>0</v>
      </c>
      <c r="K899" s="3">
        <v>0</v>
      </c>
      <c r="L899" s="3">
        <v>0</v>
      </c>
      <c r="M899">
        <v>3</v>
      </c>
      <c r="N899">
        <v>3</v>
      </c>
      <c r="O899">
        <v>1</v>
      </c>
      <c r="P899">
        <v>3</v>
      </c>
      <c r="Q899">
        <v>5</v>
      </c>
      <c r="R899">
        <v>0</v>
      </c>
      <c r="S899">
        <v>0</v>
      </c>
      <c r="T899">
        <v>0</v>
      </c>
      <c r="U899">
        <v>0</v>
      </c>
      <c r="V899">
        <v>0</v>
      </c>
      <c r="W899">
        <v>0</v>
      </c>
      <c r="X899">
        <v>3</v>
      </c>
      <c r="Y899">
        <v>11</v>
      </c>
      <c r="Z899">
        <v>0</v>
      </c>
      <c r="AA899">
        <v>50</v>
      </c>
      <c r="AB899">
        <v>2195</v>
      </c>
      <c r="AC899">
        <v>0</v>
      </c>
      <c r="AD899">
        <v>1</v>
      </c>
      <c r="AE899">
        <v>0</v>
      </c>
      <c r="AF899">
        <v>0</v>
      </c>
      <c r="AG899">
        <v>0</v>
      </c>
      <c r="AH899">
        <v>0</v>
      </c>
      <c r="AI899">
        <v>0</v>
      </c>
      <c r="AJ899">
        <v>0</v>
      </c>
      <c r="AK899">
        <v>0</v>
      </c>
      <c r="AL899">
        <v>1</v>
      </c>
      <c r="AM899" s="3">
        <f>SUM(tbl_Data[[#This Row],[Amt_Wines]:[Amt_GoldProds]])</f>
        <v>43</v>
      </c>
      <c r="AN899" s="3">
        <v>43</v>
      </c>
      <c r="AO899">
        <v>0</v>
      </c>
      <c r="AP899" t="str" cm="1">
        <f t="array" ref="AP899">_xlfn.IFS(tbl_Data[[#This Row],[marital_Divorced]]=1,"Divorced",tbl_Data[[#This Row],[marital_Married]]=1,"Married",tbl_Data[[#This Row],[marital_Single]]=1,"Single",tbl_Data[[#This Row],[marital_Together]]=1,"Together",tbl_Data[[#This Row],[marital_Widow]]=1,"Widowed")</f>
        <v>Married</v>
      </c>
      <c r="AQ899" s="3" t="str">
        <f>IF(tbl_Data[[#This Row],[Marital Status]]=tbl_Data[[#Headers],[Single]],tbl_Data[[#This Row],[Amt_Wines]],"")</f>
        <v/>
      </c>
      <c r="AR899" s="3" t="str">
        <f>IF(tbl_Data[[#This Row],[Marital Status]]=tbl_Data[[#Headers],[Together]],tbl_Data[[#This Row],[Amt_Wines]],"")</f>
        <v/>
      </c>
      <c r="AS899" s="3">
        <f>IF(tbl_Data[[#This Row],[Marital Status]]=tbl_Data[[#Headers],[Married]],tbl_Data[[#This Row],[Amt_Wines]],"")</f>
        <v>27</v>
      </c>
      <c r="AT899" s="3" t="str">
        <f>IF(tbl_Data[[#This Row],[Marital Status]]=tbl_Data[[#Headers],[Widow]],tbl_Data[[#This Row],[Amt_Wines]],"")</f>
        <v/>
      </c>
      <c r="AU899" s="3" t="str">
        <f>IF(tbl_Data[[#This Row],[Marital Status]]=tbl_Data[[#Headers],[Divorced]],tbl_Data[[#This Row],[Amt_Wines]],"")</f>
        <v/>
      </c>
    </row>
    <row r="900" spans="1:47" x14ac:dyDescent="0.45">
      <c r="A900" t="s">
        <v>1898</v>
      </c>
      <c r="B900" s="3">
        <v>32871</v>
      </c>
      <c r="C900">
        <v>1</v>
      </c>
      <c r="D900">
        <v>1</v>
      </c>
      <c r="E900">
        <f t="shared" si="14"/>
        <v>2</v>
      </c>
      <c r="F900">
        <v>28</v>
      </c>
      <c r="G900" s="3">
        <v>22</v>
      </c>
      <c r="H900" s="3">
        <v>2</v>
      </c>
      <c r="I900" s="3">
        <v>12</v>
      </c>
      <c r="J900" s="3">
        <v>0</v>
      </c>
      <c r="K900" s="3">
        <v>2</v>
      </c>
      <c r="L900" s="3">
        <v>5</v>
      </c>
      <c r="M900">
        <v>1</v>
      </c>
      <c r="N900">
        <v>1</v>
      </c>
      <c r="O900">
        <v>0</v>
      </c>
      <c r="P900">
        <v>3</v>
      </c>
      <c r="Q900">
        <v>4</v>
      </c>
      <c r="R900">
        <v>0</v>
      </c>
      <c r="S900">
        <v>0</v>
      </c>
      <c r="T900">
        <v>0</v>
      </c>
      <c r="U900">
        <v>0</v>
      </c>
      <c r="V900">
        <v>0</v>
      </c>
      <c r="W900">
        <v>0</v>
      </c>
      <c r="X900">
        <v>3</v>
      </c>
      <c r="Y900">
        <v>11</v>
      </c>
      <c r="Z900">
        <v>0</v>
      </c>
      <c r="AA900">
        <v>69</v>
      </c>
      <c r="AB900">
        <v>2636</v>
      </c>
      <c r="AC900">
        <v>0</v>
      </c>
      <c r="AD900">
        <v>1</v>
      </c>
      <c r="AE900">
        <v>0</v>
      </c>
      <c r="AF900">
        <v>0</v>
      </c>
      <c r="AG900">
        <v>0</v>
      </c>
      <c r="AH900">
        <v>0</v>
      </c>
      <c r="AI900">
        <v>0</v>
      </c>
      <c r="AJ900">
        <v>1</v>
      </c>
      <c r="AK900">
        <v>0</v>
      </c>
      <c r="AL900">
        <v>0</v>
      </c>
      <c r="AM900" s="3">
        <f>SUM(tbl_Data[[#This Row],[Amt_Wines]:[Amt_GoldProds]])</f>
        <v>43</v>
      </c>
      <c r="AN900" s="3">
        <v>33</v>
      </c>
      <c r="AO900">
        <v>0</v>
      </c>
      <c r="AP900" t="str" cm="1">
        <f t="array" ref="AP900">_xlfn.IFS(tbl_Data[[#This Row],[marital_Divorced]]=1,"Divorced",tbl_Data[[#This Row],[marital_Married]]=1,"Married",tbl_Data[[#This Row],[marital_Single]]=1,"Single",tbl_Data[[#This Row],[marital_Together]]=1,"Together",tbl_Data[[#This Row],[marital_Widow]]=1,"Widowed")</f>
        <v>Married</v>
      </c>
      <c r="AQ900" s="3" t="str">
        <f>IF(tbl_Data[[#This Row],[Marital Status]]=tbl_Data[[#Headers],[Single]],tbl_Data[[#This Row],[Amt_Wines]],"")</f>
        <v/>
      </c>
      <c r="AR900" s="3" t="str">
        <f>IF(tbl_Data[[#This Row],[Marital Status]]=tbl_Data[[#Headers],[Together]],tbl_Data[[#This Row],[Amt_Wines]],"")</f>
        <v/>
      </c>
      <c r="AS900" s="3">
        <f>IF(tbl_Data[[#This Row],[Marital Status]]=tbl_Data[[#Headers],[Married]],tbl_Data[[#This Row],[Amt_Wines]],"")</f>
        <v>22</v>
      </c>
      <c r="AT900" s="3" t="str">
        <f>IF(tbl_Data[[#This Row],[Marital Status]]=tbl_Data[[#Headers],[Widow]],tbl_Data[[#This Row],[Amt_Wines]],"")</f>
        <v/>
      </c>
      <c r="AU900" s="3" t="str">
        <f>IF(tbl_Data[[#This Row],[Marital Status]]=tbl_Data[[#Headers],[Divorced]],tbl_Data[[#This Row],[Amt_Wines]],"")</f>
        <v/>
      </c>
    </row>
    <row r="901" spans="1:47" x14ac:dyDescent="0.45">
      <c r="A901" t="s">
        <v>1899</v>
      </c>
      <c r="B901" s="3">
        <v>18351</v>
      </c>
      <c r="C901">
        <v>0</v>
      </c>
      <c r="D901">
        <v>0</v>
      </c>
      <c r="E901">
        <f t="shared" si="14"/>
        <v>0</v>
      </c>
      <c r="F901">
        <v>1</v>
      </c>
      <c r="G901" s="3">
        <v>1</v>
      </c>
      <c r="H901" s="3">
        <v>12</v>
      </c>
      <c r="I901" s="3">
        <v>9</v>
      </c>
      <c r="J901" s="3">
        <v>0</v>
      </c>
      <c r="K901" s="3">
        <v>14</v>
      </c>
      <c r="L901" s="3">
        <v>7</v>
      </c>
      <c r="M901">
        <v>1</v>
      </c>
      <c r="N901">
        <v>2</v>
      </c>
      <c r="O901">
        <v>0</v>
      </c>
      <c r="P901">
        <v>3</v>
      </c>
      <c r="Q901">
        <v>7</v>
      </c>
      <c r="R901">
        <v>0</v>
      </c>
      <c r="S901">
        <v>0</v>
      </c>
      <c r="T901">
        <v>0</v>
      </c>
      <c r="U901">
        <v>0</v>
      </c>
      <c r="V901">
        <v>0</v>
      </c>
      <c r="W901">
        <v>0</v>
      </c>
      <c r="X901">
        <v>3</v>
      </c>
      <c r="Y901">
        <v>11</v>
      </c>
      <c r="Z901">
        <v>0</v>
      </c>
      <c r="AA901">
        <v>30</v>
      </c>
      <c r="AB901">
        <v>2402</v>
      </c>
      <c r="AC901">
        <v>0</v>
      </c>
      <c r="AD901">
        <v>1</v>
      </c>
      <c r="AE901">
        <v>0</v>
      </c>
      <c r="AF901">
        <v>0</v>
      </c>
      <c r="AG901">
        <v>0</v>
      </c>
      <c r="AH901">
        <v>0</v>
      </c>
      <c r="AI901">
        <v>0</v>
      </c>
      <c r="AJ901">
        <v>1</v>
      </c>
      <c r="AK901">
        <v>0</v>
      </c>
      <c r="AL901">
        <v>0</v>
      </c>
      <c r="AM901" s="3">
        <f>SUM(tbl_Data[[#This Row],[Amt_Wines]:[Amt_GoldProds]])</f>
        <v>43</v>
      </c>
      <c r="AN901" s="3">
        <v>29</v>
      </c>
      <c r="AO901">
        <v>0</v>
      </c>
      <c r="AP901" t="str" cm="1">
        <f t="array" ref="AP901">_xlfn.IFS(tbl_Data[[#This Row],[marital_Divorced]]=1,"Divorced",tbl_Data[[#This Row],[marital_Married]]=1,"Married",tbl_Data[[#This Row],[marital_Single]]=1,"Single",tbl_Data[[#This Row],[marital_Together]]=1,"Together",tbl_Data[[#This Row],[marital_Widow]]=1,"Widowed")</f>
        <v>Married</v>
      </c>
      <c r="AQ901" s="3" t="str">
        <f>IF(tbl_Data[[#This Row],[Marital Status]]=tbl_Data[[#Headers],[Single]],tbl_Data[[#This Row],[Amt_Wines]],"")</f>
        <v/>
      </c>
      <c r="AR901" s="3" t="str">
        <f>IF(tbl_Data[[#This Row],[Marital Status]]=tbl_Data[[#Headers],[Together]],tbl_Data[[#This Row],[Amt_Wines]],"")</f>
        <v/>
      </c>
      <c r="AS901" s="3">
        <f>IF(tbl_Data[[#This Row],[Marital Status]]=tbl_Data[[#Headers],[Married]],tbl_Data[[#This Row],[Amt_Wines]],"")</f>
        <v>1</v>
      </c>
      <c r="AT901" s="3" t="str">
        <f>IF(tbl_Data[[#This Row],[Marital Status]]=tbl_Data[[#Headers],[Widow]],tbl_Data[[#This Row],[Amt_Wines]],"")</f>
        <v/>
      </c>
      <c r="AU901" s="3" t="str">
        <f>IF(tbl_Data[[#This Row],[Marital Status]]=tbl_Data[[#Headers],[Divorced]],tbl_Data[[#This Row],[Amt_Wines]],"")</f>
        <v/>
      </c>
    </row>
    <row r="902" spans="1:47" x14ac:dyDescent="0.45">
      <c r="A902" t="s">
        <v>1900</v>
      </c>
      <c r="B902" s="3">
        <v>28249</v>
      </c>
      <c r="C902">
        <v>0</v>
      </c>
      <c r="D902">
        <v>0</v>
      </c>
      <c r="E902">
        <f t="shared" si="14"/>
        <v>0</v>
      </c>
      <c r="F902">
        <v>80</v>
      </c>
      <c r="G902" s="3">
        <v>1</v>
      </c>
      <c r="H902" s="3">
        <v>9</v>
      </c>
      <c r="I902" s="3">
        <v>7</v>
      </c>
      <c r="J902" s="3">
        <v>2</v>
      </c>
      <c r="K902" s="3">
        <v>14</v>
      </c>
      <c r="L902" s="3">
        <v>10</v>
      </c>
      <c r="M902">
        <v>1</v>
      </c>
      <c r="N902">
        <v>2</v>
      </c>
      <c r="O902">
        <v>0</v>
      </c>
      <c r="P902">
        <v>3</v>
      </c>
      <c r="Q902">
        <v>6</v>
      </c>
      <c r="R902">
        <v>0</v>
      </c>
      <c r="S902">
        <v>0</v>
      </c>
      <c r="T902">
        <v>0</v>
      </c>
      <c r="U902">
        <v>0</v>
      </c>
      <c r="V902">
        <v>0</v>
      </c>
      <c r="W902">
        <v>0</v>
      </c>
      <c r="X902">
        <v>3</v>
      </c>
      <c r="Y902">
        <v>11</v>
      </c>
      <c r="Z902">
        <v>0</v>
      </c>
      <c r="AA902">
        <v>59</v>
      </c>
      <c r="AB902">
        <v>2173</v>
      </c>
      <c r="AC902">
        <v>0</v>
      </c>
      <c r="AD902">
        <v>1</v>
      </c>
      <c r="AE902">
        <v>0</v>
      </c>
      <c r="AF902">
        <v>0</v>
      </c>
      <c r="AG902">
        <v>0</v>
      </c>
      <c r="AH902">
        <v>0</v>
      </c>
      <c r="AI902">
        <v>1</v>
      </c>
      <c r="AJ902">
        <v>0</v>
      </c>
      <c r="AK902">
        <v>0</v>
      </c>
      <c r="AL902">
        <v>0</v>
      </c>
      <c r="AM902" s="3">
        <f>SUM(tbl_Data[[#This Row],[Amt_Wines]:[Amt_GoldProds]])</f>
        <v>43</v>
      </c>
      <c r="AN902" s="3">
        <v>23</v>
      </c>
      <c r="AO902">
        <v>0</v>
      </c>
      <c r="AP902" t="str" cm="1">
        <f t="array" ref="AP902">_xlfn.IFS(tbl_Data[[#This Row],[marital_Divorced]]=1,"Divorced",tbl_Data[[#This Row],[marital_Married]]=1,"Married",tbl_Data[[#This Row],[marital_Single]]=1,"Single",tbl_Data[[#This Row],[marital_Together]]=1,"Together",tbl_Data[[#This Row],[marital_Widow]]=1,"Widowed")</f>
        <v>Married</v>
      </c>
      <c r="AQ902" s="3" t="str">
        <f>IF(tbl_Data[[#This Row],[Marital Status]]=tbl_Data[[#Headers],[Single]],tbl_Data[[#This Row],[Amt_Wines]],"")</f>
        <v/>
      </c>
      <c r="AR902" s="3" t="str">
        <f>IF(tbl_Data[[#This Row],[Marital Status]]=tbl_Data[[#Headers],[Together]],tbl_Data[[#This Row],[Amt_Wines]],"")</f>
        <v/>
      </c>
      <c r="AS902" s="3">
        <f>IF(tbl_Data[[#This Row],[Marital Status]]=tbl_Data[[#Headers],[Married]],tbl_Data[[#This Row],[Amt_Wines]],"")</f>
        <v>1</v>
      </c>
      <c r="AT902" s="3" t="str">
        <f>IF(tbl_Data[[#This Row],[Marital Status]]=tbl_Data[[#Headers],[Widow]],tbl_Data[[#This Row],[Amt_Wines]],"")</f>
        <v/>
      </c>
      <c r="AU902" s="3" t="str">
        <f>IF(tbl_Data[[#This Row],[Marital Status]]=tbl_Data[[#Headers],[Divorced]],tbl_Data[[#This Row],[Amt_Wines]],"")</f>
        <v/>
      </c>
    </row>
    <row r="903" spans="1:47" x14ac:dyDescent="0.45">
      <c r="A903" t="s">
        <v>1904</v>
      </c>
      <c r="B903" s="3">
        <v>28520</v>
      </c>
      <c r="C903">
        <v>1</v>
      </c>
      <c r="D903">
        <v>1</v>
      </c>
      <c r="E903">
        <f t="shared" si="14"/>
        <v>2</v>
      </c>
      <c r="F903">
        <v>55</v>
      </c>
      <c r="G903" s="3">
        <v>11</v>
      </c>
      <c r="H903" s="3">
        <v>0</v>
      </c>
      <c r="I903" s="3">
        <v>10</v>
      </c>
      <c r="J903" s="3">
        <v>0</v>
      </c>
      <c r="K903" s="3">
        <v>2</v>
      </c>
      <c r="L903" s="3">
        <v>20</v>
      </c>
      <c r="M903">
        <v>1</v>
      </c>
      <c r="N903">
        <v>1</v>
      </c>
      <c r="O903">
        <v>1</v>
      </c>
      <c r="P903">
        <v>2</v>
      </c>
      <c r="Q903">
        <v>6</v>
      </c>
      <c r="R903">
        <v>0</v>
      </c>
      <c r="S903">
        <v>0</v>
      </c>
      <c r="T903">
        <v>0</v>
      </c>
      <c r="U903">
        <v>0</v>
      </c>
      <c r="V903">
        <v>0</v>
      </c>
      <c r="W903">
        <v>0</v>
      </c>
      <c r="X903">
        <v>3</v>
      </c>
      <c r="Y903">
        <v>11</v>
      </c>
      <c r="Z903">
        <v>0</v>
      </c>
      <c r="AA903">
        <v>60</v>
      </c>
      <c r="AB903">
        <v>2539</v>
      </c>
      <c r="AC903">
        <v>0</v>
      </c>
      <c r="AD903">
        <v>1</v>
      </c>
      <c r="AE903">
        <v>0</v>
      </c>
      <c r="AF903">
        <v>0</v>
      </c>
      <c r="AG903">
        <v>0</v>
      </c>
      <c r="AH903">
        <v>0</v>
      </c>
      <c r="AI903">
        <v>0</v>
      </c>
      <c r="AJ903">
        <v>0</v>
      </c>
      <c r="AK903">
        <v>1</v>
      </c>
      <c r="AL903">
        <v>0</v>
      </c>
      <c r="AM903" s="3">
        <f>SUM(tbl_Data[[#This Row],[Amt_Wines]:[Amt_GoldProds]])</f>
        <v>43</v>
      </c>
      <c r="AN903" s="3">
        <v>3</v>
      </c>
      <c r="AO903">
        <v>0</v>
      </c>
      <c r="AP903" t="str" cm="1">
        <f t="array" ref="AP903">_xlfn.IFS(tbl_Data[[#This Row],[marital_Divorced]]=1,"Divorced",tbl_Data[[#This Row],[marital_Married]]=1,"Married",tbl_Data[[#This Row],[marital_Single]]=1,"Single",tbl_Data[[#This Row],[marital_Together]]=1,"Together",tbl_Data[[#This Row],[marital_Widow]]=1,"Widowed")</f>
        <v>Married</v>
      </c>
      <c r="AQ903" s="3" t="str">
        <f>IF(tbl_Data[[#This Row],[Marital Status]]=tbl_Data[[#Headers],[Single]],tbl_Data[[#This Row],[Amt_Wines]],"")</f>
        <v/>
      </c>
      <c r="AR903" s="3" t="str">
        <f>IF(tbl_Data[[#This Row],[Marital Status]]=tbl_Data[[#Headers],[Together]],tbl_Data[[#This Row],[Amt_Wines]],"")</f>
        <v/>
      </c>
      <c r="AS903" s="3">
        <f>IF(tbl_Data[[#This Row],[Marital Status]]=tbl_Data[[#Headers],[Married]],tbl_Data[[#This Row],[Amt_Wines]],"")</f>
        <v>11</v>
      </c>
      <c r="AT903" s="3" t="str">
        <f>IF(tbl_Data[[#This Row],[Marital Status]]=tbl_Data[[#Headers],[Widow]],tbl_Data[[#This Row],[Amt_Wines]],"")</f>
        <v/>
      </c>
      <c r="AU903" s="3" t="str">
        <f>IF(tbl_Data[[#This Row],[Marital Status]]=tbl_Data[[#Headers],[Divorced]],tbl_Data[[#This Row],[Amt_Wines]],"")</f>
        <v/>
      </c>
    </row>
    <row r="904" spans="1:47" x14ac:dyDescent="0.45">
      <c r="A904" t="s">
        <v>1905</v>
      </c>
      <c r="B904" s="3">
        <v>32880</v>
      </c>
      <c r="C904">
        <v>1</v>
      </c>
      <c r="D904">
        <v>0</v>
      </c>
      <c r="E904">
        <f t="shared" si="14"/>
        <v>1</v>
      </c>
      <c r="F904">
        <v>76</v>
      </c>
      <c r="G904" s="3">
        <v>8</v>
      </c>
      <c r="H904" s="3">
        <v>4</v>
      </c>
      <c r="I904" s="3">
        <v>15</v>
      </c>
      <c r="J904" s="3">
        <v>7</v>
      </c>
      <c r="K904" s="3">
        <v>6</v>
      </c>
      <c r="L904" s="3">
        <v>2</v>
      </c>
      <c r="M904">
        <v>1</v>
      </c>
      <c r="N904">
        <v>1</v>
      </c>
      <c r="O904">
        <v>0</v>
      </c>
      <c r="P904">
        <v>3</v>
      </c>
      <c r="Q904">
        <v>8</v>
      </c>
      <c r="R904">
        <v>0</v>
      </c>
      <c r="S904">
        <v>0</v>
      </c>
      <c r="T904">
        <v>0</v>
      </c>
      <c r="U904">
        <v>0</v>
      </c>
      <c r="V904">
        <v>0</v>
      </c>
      <c r="W904">
        <v>0</v>
      </c>
      <c r="X904">
        <v>3</v>
      </c>
      <c r="Y904">
        <v>11</v>
      </c>
      <c r="Z904">
        <v>0</v>
      </c>
      <c r="AA904">
        <v>34</v>
      </c>
      <c r="AB904">
        <v>2731</v>
      </c>
      <c r="AC904">
        <v>0</v>
      </c>
      <c r="AD904">
        <v>1</v>
      </c>
      <c r="AE904">
        <v>0</v>
      </c>
      <c r="AF904">
        <v>0</v>
      </c>
      <c r="AG904">
        <v>0</v>
      </c>
      <c r="AH904">
        <v>0</v>
      </c>
      <c r="AI904">
        <v>0</v>
      </c>
      <c r="AJ904">
        <v>1</v>
      </c>
      <c r="AK904">
        <v>0</v>
      </c>
      <c r="AL904">
        <v>0</v>
      </c>
      <c r="AM904" s="3">
        <f>SUM(tbl_Data[[#This Row],[Amt_Wines]:[Amt_GoldProds]])</f>
        <v>42</v>
      </c>
      <c r="AN904" s="3">
        <v>38</v>
      </c>
      <c r="AO904">
        <v>0</v>
      </c>
      <c r="AP904" t="str" cm="1">
        <f t="array" ref="AP904">_xlfn.IFS(tbl_Data[[#This Row],[marital_Divorced]]=1,"Divorced",tbl_Data[[#This Row],[marital_Married]]=1,"Married",tbl_Data[[#This Row],[marital_Single]]=1,"Single",tbl_Data[[#This Row],[marital_Together]]=1,"Together",tbl_Data[[#This Row],[marital_Widow]]=1,"Widowed")</f>
        <v>Married</v>
      </c>
      <c r="AQ904" s="3" t="str">
        <f>IF(tbl_Data[[#This Row],[Marital Status]]=tbl_Data[[#Headers],[Single]],tbl_Data[[#This Row],[Amt_Wines]],"")</f>
        <v/>
      </c>
      <c r="AR904" s="3" t="str">
        <f>IF(tbl_Data[[#This Row],[Marital Status]]=tbl_Data[[#Headers],[Together]],tbl_Data[[#This Row],[Amt_Wines]],"")</f>
        <v/>
      </c>
      <c r="AS904" s="3">
        <f>IF(tbl_Data[[#This Row],[Marital Status]]=tbl_Data[[#Headers],[Married]],tbl_Data[[#This Row],[Amt_Wines]],"")</f>
        <v>8</v>
      </c>
      <c r="AT904" s="3" t="str">
        <f>IF(tbl_Data[[#This Row],[Marital Status]]=tbl_Data[[#Headers],[Widow]],tbl_Data[[#This Row],[Amt_Wines]],"")</f>
        <v/>
      </c>
      <c r="AU904" s="3" t="str">
        <f>IF(tbl_Data[[#This Row],[Marital Status]]=tbl_Data[[#Headers],[Divorced]],tbl_Data[[#This Row],[Amt_Wines]],"")</f>
        <v/>
      </c>
    </row>
    <row r="905" spans="1:47" x14ac:dyDescent="0.45">
      <c r="A905" t="s">
        <v>1907</v>
      </c>
      <c r="B905" s="3">
        <v>42403</v>
      </c>
      <c r="C905">
        <v>1</v>
      </c>
      <c r="D905">
        <v>0</v>
      </c>
      <c r="E905">
        <f t="shared" si="14"/>
        <v>1</v>
      </c>
      <c r="F905">
        <v>18</v>
      </c>
      <c r="G905" s="3">
        <v>22</v>
      </c>
      <c r="H905" s="3">
        <v>1</v>
      </c>
      <c r="I905" s="3">
        <v>11</v>
      </c>
      <c r="J905" s="3">
        <v>0</v>
      </c>
      <c r="K905" s="3">
        <v>5</v>
      </c>
      <c r="L905" s="3">
        <v>3</v>
      </c>
      <c r="M905">
        <v>1</v>
      </c>
      <c r="N905">
        <v>1</v>
      </c>
      <c r="O905">
        <v>0</v>
      </c>
      <c r="P905">
        <v>3</v>
      </c>
      <c r="Q905">
        <v>8</v>
      </c>
      <c r="R905">
        <v>0</v>
      </c>
      <c r="S905">
        <v>0</v>
      </c>
      <c r="T905">
        <v>0</v>
      </c>
      <c r="U905">
        <v>0</v>
      </c>
      <c r="V905">
        <v>0</v>
      </c>
      <c r="W905">
        <v>0</v>
      </c>
      <c r="X905">
        <v>3</v>
      </c>
      <c r="Y905">
        <v>11</v>
      </c>
      <c r="Z905">
        <v>0</v>
      </c>
      <c r="AA905">
        <v>49</v>
      </c>
      <c r="AB905">
        <v>2359</v>
      </c>
      <c r="AC905">
        <v>0</v>
      </c>
      <c r="AD905">
        <v>1</v>
      </c>
      <c r="AE905">
        <v>0</v>
      </c>
      <c r="AF905">
        <v>0</v>
      </c>
      <c r="AG905">
        <v>0</v>
      </c>
      <c r="AH905">
        <v>0</v>
      </c>
      <c r="AI905">
        <v>0</v>
      </c>
      <c r="AJ905">
        <v>0</v>
      </c>
      <c r="AK905">
        <v>0</v>
      </c>
      <c r="AL905">
        <v>1</v>
      </c>
      <c r="AM905" s="3">
        <f>SUM(tbl_Data[[#This Row],[Amt_Wines]:[Amt_GoldProds]])</f>
        <v>42</v>
      </c>
      <c r="AN905" s="3">
        <v>36</v>
      </c>
      <c r="AO905">
        <v>0</v>
      </c>
      <c r="AP905" t="str" cm="1">
        <f t="array" ref="AP905">_xlfn.IFS(tbl_Data[[#This Row],[marital_Divorced]]=1,"Divorced",tbl_Data[[#This Row],[marital_Married]]=1,"Married",tbl_Data[[#This Row],[marital_Single]]=1,"Single",tbl_Data[[#This Row],[marital_Together]]=1,"Together",tbl_Data[[#This Row],[marital_Widow]]=1,"Widowed")</f>
        <v>Married</v>
      </c>
      <c r="AQ905" s="3" t="str">
        <f>IF(tbl_Data[[#This Row],[Marital Status]]=tbl_Data[[#Headers],[Single]],tbl_Data[[#This Row],[Amt_Wines]],"")</f>
        <v/>
      </c>
      <c r="AR905" s="3" t="str">
        <f>IF(tbl_Data[[#This Row],[Marital Status]]=tbl_Data[[#Headers],[Together]],tbl_Data[[#This Row],[Amt_Wines]],"")</f>
        <v/>
      </c>
      <c r="AS905" s="3">
        <f>IF(tbl_Data[[#This Row],[Marital Status]]=tbl_Data[[#Headers],[Married]],tbl_Data[[#This Row],[Amt_Wines]],"")</f>
        <v>22</v>
      </c>
      <c r="AT905" s="3" t="str">
        <f>IF(tbl_Data[[#This Row],[Marital Status]]=tbl_Data[[#Headers],[Widow]],tbl_Data[[#This Row],[Amt_Wines]],"")</f>
        <v/>
      </c>
      <c r="AU905" s="3" t="str">
        <f>IF(tbl_Data[[#This Row],[Marital Status]]=tbl_Data[[#Headers],[Divorced]],tbl_Data[[#This Row],[Amt_Wines]],"")</f>
        <v/>
      </c>
    </row>
    <row r="906" spans="1:47" x14ac:dyDescent="0.45">
      <c r="A906" t="s">
        <v>1908</v>
      </c>
      <c r="B906" s="3">
        <v>44300</v>
      </c>
      <c r="C906">
        <v>1</v>
      </c>
      <c r="D906">
        <v>1</v>
      </c>
      <c r="E906">
        <f t="shared" si="14"/>
        <v>2</v>
      </c>
      <c r="F906">
        <v>65</v>
      </c>
      <c r="G906" s="3">
        <v>30</v>
      </c>
      <c r="H906" s="3">
        <v>0</v>
      </c>
      <c r="I906" s="3">
        <v>9</v>
      </c>
      <c r="J906" s="3">
        <v>0</v>
      </c>
      <c r="K906" s="3">
        <v>0</v>
      </c>
      <c r="L906" s="3">
        <v>3</v>
      </c>
      <c r="M906">
        <v>2</v>
      </c>
      <c r="N906">
        <v>1</v>
      </c>
      <c r="O906">
        <v>0</v>
      </c>
      <c r="P906">
        <v>3</v>
      </c>
      <c r="Q906">
        <v>6</v>
      </c>
      <c r="R906">
        <v>0</v>
      </c>
      <c r="S906">
        <v>0</v>
      </c>
      <c r="T906">
        <v>0</v>
      </c>
      <c r="U906">
        <v>0</v>
      </c>
      <c r="V906">
        <v>0</v>
      </c>
      <c r="W906">
        <v>0</v>
      </c>
      <c r="X906">
        <v>3</v>
      </c>
      <c r="Y906">
        <v>11</v>
      </c>
      <c r="Z906">
        <v>0</v>
      </c>
      <c r="AA906">
        <v>55</v>
      </c>
      <c r="AB906">
        <v>2530</v>
      </c>
      <c r="AC906">
        <v>0</v>
      </c>
      <c r="AD906">
        <v>1</v>
      </c>
      <c r="AE906">
        <v>0</v>
      </c>
      <c r="AF906">
        <v>0</v>
      </c>
      <c r="AG906">
        <v>0</v>
      </c>
      <c r="AH906">
        <v>0</v>
      </c>
      <c r="AI906">
        <v>0</v>
      </c>
      <c r="AJ906">
        <v>1</v>
      </c>
      <c r="AK906">
        <v>0</v>
      </c>
      <c r="AL906">
        <v>0</v>
      </c>
      <c r="AM906" s="3">
        <f>SUM(tbl_Data[[#This Row],[Amt_Wines]:[Amt_GoldProds]])</f>
        <v>42</v>
      </c>
      <c r="AN906" s="3">
        <v>36</v>
      </c>
      <c r="AO906">
        <v>0</v>
      </c>
      <c r="AP906" t="str" cm="1">
        <f t="array" ref="AP906">_xlfn.IFS(tbl_Data[[#This Row],[marital_Divorced]]=1,"Divorced",tbl_Data[[#This Row],[marital_Married]]=1,"Married",tbl_Data[[#This Row],[marital_Single]]=1,"Single",tbl_Data[[#This Row],[marital_Together]]=1,"Together",tbl_Data[[#This Row],[marital_Widow]]=1,"Widowed")</f>
        <v>Married</v>
      </c>
      <c r="AQ906" s="3" t="str">
        <f>IF(tbl_Data[[#This Row],[Marital Status]]=tbl_Data[[#Headers],[Single]],tbl_Data[[#This Row],[Amt_Wines]],"")</f>
        <v/>
      </c>
      <c r="AR906" s="3" t="str">
        <f>IF(tbl_Data[[#This Row],[Marital Status]]=tbl_Data[[#Headers],[Together]],tbl_Data[[#This Row],[Amt_Wines]],"")</f>
        <v/>
      </c>
      <c r="AS906" s="3">
        <f>IF(tbl_Data[[#This Row],[Marital Status]]=tbl_Data[[#Headers],[Married]],tbl_Data[[#This Row],[Amt_Wines]],"")</f>
        <v>30</v>
      </c>
      <c r="AT906" s="3" t="str">
        <f>IF(tbl_Data[[#This Row],[Marital Status]]=tbl_Data[[#Headers],[Widow]],tbl_Data[[#This Row],[Amt_Wines]],"")</f>
        <v/>
      </c>
      <c r="AU906" s="3" t="str">
        <f>IF(tbl_Data[[#This Row],[Marital Status]]=tbl_Data[[#Headers],[Divorced]],tbl_Data[[#This Row],[Amt_Wines]],"")</f>
        <v/>
      </c>
    </row>
    <row r="907" spans="1:47" x14ac:dyDescent="0.45">
      <c r="A907" t="s">
        <v>1915</v>
      </c>
      <c r="B907" s="3">
        <v>38576</v>
      </c>
      <c r="C907">
        <v>0</v>
      </c>
      <c r="D907">
        <v>1</v>
      </c>
      <c r="E907">
        <f t="shared" si="14"/>
        <v>1</v>
      </c>
      <c r="F907">
        <v>2</v>
      </c>
      <c r="G907" s="3">
        <v>34</v>
      </c>
      <c r="H907" s="3">
        <v>0</v>
      </c>
      <c r="I907" s="3">
        <v>7</v>
      </c>
      <c r="J907" s="3">
        <v>0</v>
      </c>
      <c r="K907" s="3">
        <v>0</v>
      </c>
      <c r="L907" s="3">
        <v>0</v>
      </c>
      <c r="M907">
        <v>1</v>
      </c>
      <c r="N907">
        <v>1</v>
      </c>
      <c r="O907">
        <v>0</v>
      </c>
      <c r="P907">
        <v>3</v>
      </c>
      <c r="Q907">
        <v>7</v>
      </c>
      <c r="R907">
        <v>0</v>
      </c>
      <c r="S907">
        <v>0</v>
      </c>
      <c r="T907">
        <v>0</v>
      </c>
      <c r="U907">
        <v>0</v>
      </c>
      <c r="V907">
        <v>0</v>
      </c>
      <c r="W907">
        <v>0</v>
      </c>
      <c r="X907">
        <v>3</v>
      </c>
      <c r="Y907">
        <v>11</v>
      </c>
      <c r="Z907">
        <v>0</v>
      </c>
      <c r="AA907">
        <v>47</v>
      </c>
      <c r="AB907">
        <v>2276</v>
      </c>
      <c r="AC907">
        <v>0</v>
      </c>
      <c r="AD907">
        <v>1</v>
      </c>
      <c r="AE907">
        <v>0</v>
      </c>
      <c r="AF907">
        <v>0</v>
      </c>
      <c r="AG907">
        <v>0</v>
      </c>
      <c r="AH907">
        <v>0</v>
      </c>
      <c r="AI907">
        <v>0</v>
      </c>
      <c r="AJ907">
        <v>0</v>
      </c>
      <c r="AK907">
        <v>1</v>
      </c>
      <c r="AL907">
        <v>0</v>
      </c>
      <c r="AM907" s="3">
        <f>SUM(tbl_Data[[#This Row],[Amt_Wines]:[Amt_GoldProds]])</f>
        <v>41</v>
      </c>
      <c r="AN907" s="3">
        <v>41</v>
      </c>
      <c r="AO907">
        <v>0</v>
      </c>
      <c r="AP907" t="str" cm="1">
        <f t="array" ref="AP907">_xlfn.IFS(tbl_Data[[#This Row],[marital_Divorced]]=1,"Divorced",tbl_Data[[#This Row],[marital_Married]]=1,"Married",tbl_Data[[#This Row],[marital_Single]]=1,"Single",tbl_Data[[#This Row],[marital_Together]]=1,"Together",tbl_Data[[#This Row],[marital_Widow]]=1,"Widowed")</f>
        <v>Married</v>
      </c>
      <c r="AQ907" s="3" t="str">
        <f>IF(tbl_Data[[#This Row],[Marital Status]]=tbl_Data[[#Headers],[Single]],tbl_Data[[#This Row],[Amt_Wines]],"")</f>
        <v/>
      </c>
      <c r="AR907" s="3" t="str">
        <f>IF(tbl_Data[[#This Row],[Marital Status]]=tbl_Data[[#Headers],[Together]],tbl_Data[[#This Row],[Amt_Wines]],"")</f>
        <v/>
      </c>
      <c r="AS907" s="3">
        <f>IF(tbl_Data[[#This Row],[Marital Status]]=tbl_Data[[#Headers],[Married]],tbl_Data[[#This Row],[Amt_Wines]],"")</f>
        <v>34</v>
      </c>
      <c r="AT907" s="3" t="str">
        <f>IF(tbl_Data[[#This Row],[Marital Status]]=tbl_Data[[#Headers],[Widow]],tbl_Data[[#This Row],[Amt_Wines]],"")</f>
        <v/>
      </c>
      <c r="AU907" s="3" t="str">
        <f>IF(tbl_Data[[#This Row],[Marital Status]]=tbl_Data[[#Headers],[Divorced]],tbl_Data[[#This Row],[Amt_Wines]],"")</f>
        <v/>
      </c>
    </row>
    <row r="908" spans="1:47" x14ac:dyDescent="0.45">
      <c r="A908" t="s">
        <v>1918</v>
      </c>
      <c r="B908" s="3">
        <v>48006</v>
      </c>
      <c r="C908">
        <v>1</v>
      </c>
      <c r="D908">
        <v>1</v>
      </c>
      <c r="E908">
        <f t="shared" si="14"/>
        <v>2</v>
      </c>
      <c r="F908">
        <v>55</v>
      </c>
      <c r="G908" s="3">
        <v>23</v>
      </c>
      <c r="H908" s="3">
        <v>0</v>
      </c>
      <c r="I908" s="3">
        <v>11</v>
      </c>
      <c r="J908" s="3">
        <v>3</v>
      </c>
      <c r="K908" s="3">
        <v>2</v>
      </c>
      <c r="L908" s="3">
        <v>2</v>
      </c>
      <c r="M908">
        <v>1</v>
      </c>
      <c r="N908">
        <v>1</v>
      </c>
      <c r="O908">
        <v>0</v>
      </c>
      <c r="P908">
        <v>3</v>
      </c>
      <c r="Q908">
        <v>6</v>
      </c>
      <c r="R908">
        <v>0</v>
      </c>
      <c r="S908">
        <v>0</v>
      </c>
      <c r="T908">
        <v>0</v>
      </c>
      <c r="U908">
        <v>0</v>
      </c>
      <c r="V908">
        <v>0</v>
      </c>
      <c r="W908">
        <v>0</v>
      </c>
      <c r="X908">
        <v>3</v>
      </c>
      <c r="Y908">
        <v>11</v>
      </c>
      <c r="Z908">
        <v>0</v>
      </c>
      <c r="AA908">
        <v>55</v>
      </c>
      <c r="AB908">
        <v>2179</v>
      </c>
      <c r="AC908">
        <v>0</v>
      </c>
      <c r="AD908">
        <v>1</v>
      </c>
      <c r="AE908">
        <v>0</v>
      </c>
      <c r="AF908">
        <v>0</v>
      </c>
      <c r="AG908">
        <v>0</v>
      </c>
      <c r="AH908">
        <v>0</v>
      </c>
      <c r="AI908">
        <v>0</v>
      </c>
      <c r="AJ908">
        <v>1</v>
      </c>
      <c r="AK908">
        <v>0</v>
      </c>
      <c r="AL908">
        <v>0</v>
      </c>
      <c r="AM908" s="3">
        <f>SUM(tbl_Data[[#This Row],[Amt_Wines]:[Amt_GoldProds]])</f>
        <v>41</v>
      </c>
      <c r="AN908" s="3">
        <v>37</v>
      </c>
      <c r="AO908">
        <v>0</v>
      </c>
      <c r="AP908" t="str" cm="1">
        <f t="array" ref="AP908">_xlfn.IFS(tbl_Data[[#This Row],[marital_Divorced]]=1,"Divorced",tbl_Data[[#This Row],[marital_Married]]=1,"Married",tbl_Data[[#This Row],[marital_Single]]=1,"Single",tbl_Data[[#This Row],[marital_Together]]=1,"Together",tbl_Data[[#This Row],[marital_Widow]]=1,"Widowed")</f>
        <v>Married</v>
      </c>
      <c r="AQ908" s="3" t="str">
        <f>IF(tbl_Data[[#This Row],[Marital Status]]=tbl_Data[[#Headers],[Single]],tbl_Data[[#This Row],[Amt_Wines]],"")</f>
        <v/>
      </c>
      <c r="AR908" s="3" t="str">
        <f>IF(tbl_Data[[#This Row],[Marital Status]]=tbl_Data[[#Headers],[Together]],tbl_Data[[#This Row],[Amt_Wines]],"")</f>
        <v/>
      </c>
      <c r="AS908" s="3">
        <f>IF(tbl_Data[[#This Row],[Marital Status]]=tbl_Data[[#Headers],[Married]],tbl_Data[[#This Row],[Amt_Wines]],"")</f>
        <v>23</v>
      </c>
      <c r="AT908" s="3" t="str">
        <f>IF(tbl_Data[[#This Row],[Marital Status]]=tbl_Data[[#Headers],[Widow]],tbl_Data[[#This Row],[Amt_Wines]],"")</f>
        <v/>
      </c>
      <c r="AU908" s="3" t="str">
        <f>IF(tbl_Data[[#This Row],[Marital Status]]=tbl_Data[[#Headers],[Divorced]],tbl_Data[[#This Row],[Amt_Wines]],"")</f>
        <v/>
      </c>
    </row>
    <row r="909" spans="1:47" x14ac:dyDescent="0.45">
      <c r="A909" t="s">
        <v>1919</v>
      </c>
      <c r="B909" s="3">
        <v>27116</v>
      </c>
      <c r="C909">
        <v>1</v>
      </c>
      <c r="D909">
        <v>1</v>
      </c>
      <c r="E909">
        <f t="shared" si="14"/>
        <v>2</v>
      </c>
      <c r="F909">
        <v>78</v>
      </c>
      <c r="G909" s="3">
        <v>12</v>
      </c>
      <c r="H909" s="3">
        <v>1</v>
      </c>
      <c r="I909" s="3">
        <v>21</v>
      </c>
      <c r="J909" s="3">
        <v>2</v>
      </c>
      <c r="K909" s="3">
        <v>2</v>
      </c>
      <c r="L909" s="3">
        <v>3</v>
      </c>
      <c r="M909">
        <v>2</v>
      </c>
      <c r="N909">
        <v>2</v>
      </c>
      <c r="O909">
        <v>0</v>
      </c>
      <c r="P909">
        <v>3</v>
      </c>
      <c r="Q909">
        <v>7</v>
      </c>
      <c r="R909">
        <v>0</v>
      </c>
      <c r="S909">
        <v>0</v>
      </c>
      <c r="T909">
        <v>0</v>
      </c>
      <c r="U909">
        <v>0</v>
      </c>
      <c r="V909">
        <v>0</v>
      </c>
      <c r="W909">
        <v>0</v>
      </c>
      <c r="X909">
        <v>3</v>
      </c>
      <c r="Y909">
        <v>11</v>
      </c>
      <c r="Z909">
        <v>0</v>
      </c>
      <c r="AA909">
        <v>59</v>
      </c>
      <c r="AB909">
        <v>2278</v>
      </c>
      <c r="AC909">
        <v>0</v>
      </c>
      <c r="AD909">
        <v>1</v>
      </c>
      <c r="AE909">
        <v>0</v>
      </c>
      <c r="AF909">
        <v>0</v>
      </c>
      <c r="AG909">
        <v>0</v>
      </c>
      <c r="AH909">
        <v>0</v>
      </c>
      <c r="AI909">
        <v>0</v>
      </c>
      <c r="AJ909">
        <v>1</v>
      </c>
      <c r="AK909">
        <v>0</v>
      </c>
      <c r="AL909">
        <v>0</v>
      </c>
      <c r="AM909" s="3">
        <f>SUM(tbl_Data[[#This Row],[Amt_Wines]:[Amt_GoldProds]])</f>
        <v>41</v>
      </c>
      <c r="AN909" s="3">
        <v>35</v>
      </c>
      <c r="AO909">
        <v>0</v>
      </c>
      <c r="AP909" t="str" cm="1">
        <f t="array" ref="AP909">_xlfn.IFS(tbl_Data[[#This Row],[marital_Divorced]]=1,"Divorced",tbl_Data[[#This Row],[marital_Married]]=1,"Married",tbl_Data[[#This Row],[marital_Single]]=1,"Single",tbl_Data[[#This Row],[marital_Together]]=1,"Together",tbl_Data[[#This Row],[marital_Widow]]=1,"Widowed")</f>
        <v>Married</v>
      </c>
      <c r="AQ909" s="3" t="str">
        <f>IF(tbl_Data[[#This Row],[Marital Status]]=tbl_Data[[#Headers],[Single]],tbl_Data[[#This Row],[Amt_Wines]],"")</f>
        <v/>
      </c>
      <c r="AR909" s="3" t="str">
        <f>IF(tbl_Data[[#This Row],[Marital Status]]=tbl_Data[[#Headers],[Together]],tbl_Data[[#This Row],[Amt_Wines]],"")</f>
        <v/>
      </c>
      <c r="AS909" s="3">
        <f>IF(tbl_Data[[#This Row],[Marital Status]]=tbl_Data[[#Headers],[Married]],tbl_Data[[#This Row],[Amt_Wines]],"")</f>
        <v>12</v>
      </c>
      <c r="AT909" s="3" t="str">
        <f>IF(tbl_Data[[#This Row],[Marital Status]]=tbl_Data[[#Headers],[Widow]],tbl_Data[[#This Row],[Amt_Wines]],"")</f>
        <v/>
      </c>
      <c r="AU909" s="3" t="str">
        <f>IF(tbl_Data[[#This Row],[Marital Status]]=tbl_Data[[#Headers],[Divorced]],tbl_Data[[#This Row],[Amt_Wines]],"")</f>
        <v/>
      </c>
    </row>
    <row r="910" spans="1:47" x14ac:dyDescent="0.45">
      <c r="A910" t="s">
        <v>1920</v>
      </c>
      <c r="B910" s="3">
        <v>22554</v>
      </c>
      <c r="C910">
        <v>1</v>
      </c>
      <c r="D910">
        <v>1</v>
      </c>
      <c r="E910">
        <f t="shared" si="14"/>
        <v>2</v>
      </c>
      <c r="F910">
        <v>38</v>
      </c>
      <c r="G910" s="3">
        <v>27</v>
      </c>
      <c r="H910" s="3">
        <v>0</v>
      </c>
      <c r="I910" s="3">
        <v>10</v>
      </c>
      <c r="J910" s="3">
        <v>0</v>
      </c>
      <c r="K910" s="3">
        <v>0</v>
      </c>
      <c r="L910" s="3">
        <v>4</v>
      </c>
      <c r="M910">
        <v>4</v>
      </c>
      <c r="N910">
        <v>2</v>
      </c>
      <c r="O910">
        <v>0</v>
      </c>
      <c r="P910">
        <v>4</v>
      </c>
      <c r="Q910">
        <v>5</v>
      </c>
      <c r="R910">
        <v>0</v>
      </c>
      <c r="S910">
        <v>0</v>
      </c>
      <c r="T910">
        <v>0</v>
      </c>
      <c r="U910">
        <v>0</v>
      </c>
      <c r="V910">
        <v>0</v>
      </c>
      <c r="W910">
        <v>0</v>
      </c>
      <c r="X910">
        <v>3</v>
      </c>
      <c r="Y910">
        <v>11</v>
      </c>
      <c r="Z910">
        <v>0</v>
      </c>
      <c r="AA910">
        <v>65</v>
      </c>
      <c r="AB910">
        <v>2762</v>
      </c>
      <c r="AC910">
        <v>0</v>
      </c>
      <c r="AD910">
        <v>1</v>
      </c>
      <c r="AE910">
        <v>0</v>
      </c>
      <c r="AF910">
        <v>0</v>
      </c>
      <c r="AG910">
        <v>0</v>
      </c>
      <c r="AH910">
        <v>0</v>
      </c>
      <c r="AI910">
        <v>0</v>
      </c>
      <c r="AJ910">
        <v>0</v>
      </c>
      <c r="AK910">
        <v>0</v>
      </c>
      <c r="AL910">
        <v>1</v>
      </c>
      <c r="AM910" s="3">
        <f>SUM(tbl_Data[[#This Row],[Amt_Wines]:[Amt_GoldProds]])</f>
        <v>41</v>
      </c>
      <c r="AN910" s="3">
        <v>33</v>
      </c>
      <c r="AO910">
        <v>0</v>
      </c>
      <c r="AP910" t="str" cm="1">
        <f t="array" ref="AP910">_xlfn.IFS(tbl_Data[[#This Row],[marital_Divorced]]=1,"Divorced",tbl_Data[[#This Row],[marital_Married]]=1,"Married",tbl_Data[[#This Row],[marital_Single]]=1,"Single",tbl_Data[[#This Row],[marital_Together]]=1,"Together",tbl_Data[[#This Row],[marital_Widow]]=1,"Widowed")</f>
        <v>Married</v>
      </c>
      <c r="AQ910" s="3" t="str">
        <f>IF(tbl_Data[[#This Row],[Marital Status]]=tbl_Data[[#Headers],[Single]],tbl_Data[[#This Row],[Amt_Wines]],"")</f>
        <v/>
      </c>
      <c r="AR910" s="3" t="str">
        <f>IF(tbl_Data[[#This Row],[Marital Status]]=tbl_Data[[#Headers],[Together]],tbl_Data[[#This Row],[Amt_Wines]],"")</f>
        <v/>
      </c>
      <c r="AS910" s="3">
        <f>IF(tbl_Data[[#This Row],[Marital Status]]=tbl_Data[[#Headers],[Married]],tbl_Data[[#This Row],[Amt_Wines]],"")</f>
        <v>27</v>
      </c>
      <c r="AT910" s="3" t="str">
        <f>IF(tbl_Data[[#This Row],[Marital Status]]=tbl_Data[[#Headers],[Widow]],tbl_Data[[#This Row],[Amt_Wines]],"")</f>
        <v/>
      </c>
      <c r="AU910" s="3" t="str">
        <f>IF(tbl_Data[[#This Row],[Marital Status]]=tbl_Data[[#Headers],[Divorced]],tbl_Data[[#This Row],[Amt_Wines]],"")</f>
        <v/>
      </c>
    </row>
    <row r="911" spans="1:47" x14ac:dyDescent="0.45">
      <c r="A911" t="s">
        <v>1921</v>
      </c>
      <c r="B911" s="3">
        <v>44078</v>
      </c>
      <c r="C911">
        <v>1</v>
      </c>
      <c r="D911">
        <v>1</v>
      </c>
      <c r="E911">
        <f t="shared" si="14"/>
        <v>2</v>
      </c>
      <c r="F911">
        <v>17</v>
      </c>
      <c r="G911" s="3">
        <v>24</v>
      </c>
      <c r="H911" s="3">
        <v>1</v>
      </c>
      <c r="I911" s="3">
        <v>10</v>
      </c>
      <c r="J911" s="3">
        <v>2</v>
      </c>
      <c r="K911" s="3">
        <v>0</v>
      </c>
      <c r="L911" s="3">
        <v>4</v>
      </c>
      <c r="M911">
        <v>2</v>
      </c>
      <c r="N911">
        <v>2</v>
      </c>
      <c r="O911">
        <v>0</v>
      </c>
      <c r="P911">
        <v>3</v>
      </c>
      <c r="Q911">
        <v>5</v>
      </c>
      <c r="R911">
        <v>0</v>
      </c>
      <c r="S911">
        <v>0</v>
      </c>
      <c r="T911">
        <v>0</v>
      </c>
      <c r="U911">
        <v>0</v>
      </c>
      <c r="V911">
        <v>0</v>
      </c>
      <c r="W911">
        <v>0</v>
      </c>
      <c r="X911">
        <v>3</v>
      </c>
      <c r="Y911">
        <v>11</v>
      </c>
      <c r="Z911">
        <v>0</v>
      </c>
      <c r="AA911">
        <v>51</v>
      </c>
      <c r="AB911">
        <v>2169</v>
      </c>
      <c r="AC911">
        <v>0</v>
      </c>
      <c r="AD911">
        <v>1</v>
      </c>
      <c r="AE911">
        <v>0</v>
      </c>
      <c r="AF911">
        <v>0</v>
      </c>
      <c r="AG911">
        <v>0</v>
      </c>
      <c r="AH911">
        <v>0</v>
      </c>
      <c r="AI911">
        <v>0</v>
      </c>
      <c r="AJ911">
        <v>1</v>
      </c>
      <c r="AK911">
        <v>0</v>
      </c>
      <c r="AL911">
        <v>0</v>
      </c>
      <c r="AM911" s="3">
        <f>SUM(tbl_Data[[#This Row],[Amt_Wines]:[Amt_GoldProds]])</f>
        <v>41</v>
      </c>
      <c r="AN911" s="3">
        <v>33</v>
      </c>
      <c r="AO911">
        <v>0</v>
      </c>
      <c r="AP911" t="str" cm="1">
        <f t="array" ref="AP911">_xlfn.IFS(tbl_Data[[#This Row],[marital_Divorced]]=1,"Divorced",tbl_Data[[#This Row],[marital_Married]]=1,"Married",tbl_Data[[#This Row],[marital_Single]]=1,"Single",tbl_Data[[#This Row],[marital_Together]]=1,"Together",tbl_Data[[#This Row],[marital_Widow]]=1,"Widowed")</f>
        <v>Married</v>
      </c>
      <c r="AQ911" s="3" t="str">
        <f>IF(tbl_Data[[#This Row],[Marital Status]]=tbl_Data[[#Headers],[Single]],tbl_Data[[#This Row],[Amt_Wines]],"")</f>
        <v/>
      </c>
      <c r="AR911" s="3" t="str">
        <f>IF(tbl_Data[[#This Row],[Marital Status]]=tbl_Data[[#Headers],[Together]],tbl_Data[[#This Row],[Amt_Wines]],"")</f>
        <v/>
      </c>
      <c r="AS911" s="3">
        <f>IF(tbl_Data[[#This Row],[Marital Status]]=tbl_Data[[#Headers],[Married]],tbl_Data[[#This Row],[Amt_Wines]],"")</f>
        <v>24</v>
      </c>
      <c r="AT911" s="3" t="str">
        <f>IF(tbl_Data[[#This Row],[Marital Status]]=tbl_Data[[#Headers],[Widow]],tbl_Data[[#This Row],[Amt_Wines]],"")</f>
        <v/>
      </c>
      <c r="AU911" s="3" t="str">
        <f>IF(tbl_Data[[#This Row],[Marital Status]]=tbl_Data[[#Headers],[Divorced]],tbl_Data[[#This Row],[Amt_Wines]],"")</f>
        <v/>
      </c>
    </row>
    <row r="912" spans="1:47" x14ac:dyDescent="0.45">
      <c r="A912" t="s">
        <v>1922</v>
      </c>
      <c r="B912" s="3">
        <v>24683</v>
      </c>
      <c r="C912">
        <v>1</v>
      </c>
      <c r="D912">
        <v>0</v>
      </c>
      <c r="E912">
        <f t="shared" si="14"/>
        <v>1</v>
      </c>
      <c r="F912">
        <v>98</v>
      </c>
      <c r="G912" s="3">
        <v>8</v>
      </c>
      <c r="H912" s="3">
        <v>4</v>
      </c>
      <c r="I912" s="3">
        <v>10</v>
      </c>
      <c r="J912" s="3">
        <v>6</v>
      </c>
      <c r="K912" s="3">
        <v>7</v>
      </c>
      <c r="L912" s="3">
        <v>6</v>
      </c>
      <c r="M912">
        <v>2</v>
      </c>
      <c r="N912">
        <v>2</v>
      </c>
      <c r="O912">
        <v>0</v>
      </c>
      <c r="P912">
        <v>4</v>
      </c>
      <c r="Q912">
        <v>5</v>
      </c>
      <c r="R912">
        <v>0</v>
      </c>
      <c r="S912">
        <v>0</v>
      </c>
      <c r="T912">
        <v>0</v>
      </c>
      <c r="U912">
        <v>0</v>
      </c>
      <c r="V912">
        <v>0</v>
      </c>
      <c r="W912">
        <v>0</v>
      </c>
      <c r="X912">
        <v>3</v>
      </c>
      <c r="Y912">
        <v>11</v>
      </c>
      <c r="Z912">
        <v>0</v>
      </c>
      <c r="AA912">
        <v>30</v>
      </c>
      <c r="AB912">
        <v>2272</v>
      </c>
      <c r="AC912">
        <v>0</v>
      </c>
      <c r="AD912">
        <v>1</v>
      </c>
      <c r="AE912">
        <v>0</v>
      </c>
      <c r="AF912">
        <v>0</v>
      </c>
      <c r="AG912">
        <v>0</v>
      </c>
      <c r="AH912">
        <v>1</v>
      </c>
      <c r="AI912">
        <v>0</v>
      </c>
      <c r="AJ912">
        <v>0</v>
      </c>
      <c r="AK912">
        <v>0</v>
      </c>
      <c r="AL912">
        <v>0</v>
      </c>
      <c r="AM912" s="3">
        <f>SUM(tbl_Data[[#This Row],[Amt_Wines]:[Amt_GoldProds]])</f>
        <v>41</v>
      </c>
      <c r="AN912" s="3">
        <v>29</v>
      </c>
      <c r="AO912">
        <v>0</v>
      </c>
      <c r="AP912" t="str" cm="1">
        <f t="array" ref="AP912">_xlfn.IFS(tbl_Data[[#This Row],[marital_Divorced]]=1,"Divorced",tbl_Data[[#This Row],[marital_Married]]=1,"Married",tbl_Data[[#This Row],[marital_Single]]=1,"Single",tbl_Data[[#This Row],[marital_Together]]=1,"Together",tbl_Data[[#This Row],[marital_Widow]]=1,"Widowed")</f>
        <v>Married</v>
      </c>
      <c r="AQ912" s="3" t="str">
        <f>IF(tbl_Data[[#This Row],[Marital Status]]=tbl_Data[[#Headers],[Single]],tbl_Data[[#This Row],[Amt_Wines]],"")</f>
        <v/>
      </c>
      <c r="AR912" s="3" t="str">
        <f>IF(tbl_Data[[#This Row],[Marital Status]]=tbl_Data[[#Headers],[Together]],tbl_Data[[#This Row],[Amt_Wines]],"")</f>
        <v/>
      </c>
      <c r="AS912" s="3">
        <f>IF(tbl_Data[[#This Row],[Marital Status]]=tbl_Data[[#Headers],[Married]],tbl_Data[[#This Row],[Amt_Wines]],"")</f>
        <v>8</v>
      </c>
      <c r="AT912" s="3" t="str">
        <f>IF(tbl_Data[[#This Row],[Marital Status]]=tbl_Data[[#Headers],[Widow]],tbl_Data[[#This Row],[Amt_Wines]],"")</f>
        <v/>
      </c>
      <c r="AU912" s="3" t="str">
        <f>IF(tbl_Data[[#This Row],[Marital Status]]=tbl_Data[[#Headers],[Divorced]],tbl_Data[[#This Row],[Amt_Wines]],"")</f>
        <v/>
      </c>
    </row>
    <row r="913" spans="1:47" x14ac:dyDescent="0.45">
      <c r="A913" t="s">
        <v>1927</v>
      </c>
      <c r="B913" s="3">
        <v>53233</v>
      </c>
      <c r="C913">
        <v>0</v>
      </c>
      <c r="D913">
        <v>1</v>
      </c>
      <c r="E913">
        <f t="shared" si="14"/>
        <v>1</v>
      </c>
      <c r="F913">
        <v>18</v>
      </c>
      <c r="G913" s="3">
        <v>28</v>
      </c>
      <c r="H913" s="3">
        <v>0</v>
      </c>
      <c r="I913" s="3">
        <v>9</v>
      </c>
      <c r="J913" s="3">
        <v>3</v>
      </c>
      <c r="K913" s="3">
        <v>0</v>
      </c>
      <c r="L913" s="3">
        <v>0</v>
      </c>
      <c r="M913">
        <v>1</v>
      </c>
      <c r="N913">
        <v>1</v>
      </c>
      <c r="O913">
        <v>0</v>
      </c>
      <c r="P913">
        <v>3</v>
      </c>
      <c r="Q913">
        <v>4</v>
      </c>
      <c r="R913">
        <v>0</v>
      </c>
      <c r="S913">
        <v>0</v>
      </c>
      <c r="T913">
        <v>0</v>
      </c>
      <c r="U913">
        <v>0</v>
      </c>
      <c r="V913">
        <v>0</v>
      </c>
      <c r="W913">
        <v>0</v>
      </c>
      <c r="X913">
        <v>3</v>
      </c>
      <c r="Y913">
        <v>11</v>
      </c>
      <c r="Z913">
        <v>0</v>
      </c>
      <c r="AA913">
        <v>63</v>
      </c>
      <c r="AB913">
        <v>2262</v>
      </c>
      <c r="AC913">
        <v>0</v>
      </c>
      <c r="AD913">
        <v>1</v>
      </c>
      <c r="AE913">
        <v>0</v>
      </c>
      <c r="AF913">
        <v>0</v>
      </c>
      <c r="AG913">
        <v>0</v>
      </c>
      <c r="AH913">
        <v>1</v>
      </c>
      <c r="AI913">
        <v>0</v>
      </c>
      <c r="AJ913">
        <v>0</v>
      </c>
      <c r="AK913">
        <v>0</v>
      </c>
      <c r="AL913">
        <v>0</v>
      </c>
      <c r="AM913" s="3">
        <f>SUM(tbl_Data[[#This Row],[Amt_Wines]:[Amt_GoldProds]])</f>
        <v>40</v>
      </c>
      <c r="AN913" s="3">
        <v>40</v>
      </c>
      <c r="AO913">
        <v>0</v>
      </c>
      <c r="AP913" t="str" cm="1">
        <f t="array" ref="AP913">_xlfn.IFS(tbl_Data[[#This Row],[marital_Divorced]]=1,"Divorced",tbl_Data[[#This Row],[marital_Married]]=1,"Married",tbl_Data[[#This Row],[marital_Single]]=1,"Single",tbl_Data[[#This Row],[marital_Together]]=1,"Together",tbl_Data[[#This Row],[marital_Widow]]=1,"Widowed")</f>
        <v>Married</v>
      </c>
      <c r="AQ913" s="3" t="str">
        <f>IF(tbl_Data[[#This Row],[Marital Status]]=tbl_Data[[#Headers],[Single]],tbl_Data[[#This Row],[Amt_Wines]],"")</f>
        <v/>
      </c>
      <c r="AR913" s="3" t="str">
        <f>IF(tbl_Data[[#This Row],[Marital Status]]=tbl_Data[[#Headers],[Together]],tbl_Data[[#This Row],[Amt_Wines]],"")</f>
        <v/>
      </c>
      <c r="AS913" s="3">
        <f>IF(tbl_Data[[#This Row],[Marital Status]]=tbl_Data[[#Headers],[Married]],tbl_Data[[#This Row],[Amt_Wines]],"")</f>
        <v>28</v>
      </c>
      <c r="AT913" s="3" t="str">
        <f>IF(tbl_Data[[#This Row],[Marital Status]]=tbl_Data[[#Headers],[Widow]],tbl_Data[[#This Row],[Amt_Wines]],"")</f>
        <v/>
      </c>
      <c r="AU913" s="3" t="str">
        <f>IF(tbl_Data[[#This Row],[Marital Status]]=tbl_Data[[#Headers],[Divorced]],tbl_Data[[#This Row],[Amt_Wines]],"")</f>
        <v/>
      </c>
    </row>
    <row r="914" spans="1:47" x14ac:dyDescent="0.45">
      <c r="A914" t="s">
        <v>1929</v>
      </c>
      <c r="B914" s="3">
        <v>48699</v>
      </c>
      <c r="C914">
        <v>1</v>
      </c>
      <c r="D914">
        <v>1</v>
      </c>
      <c r="E914">
        <f t="shared" si="14"/>
        <v>2</v>
      </c>
      <c r="F914">
        <v>90</v>
      </c>
      <c r="G914" s="3">
        <v>26</v>
      </c>
      <c r="H914" s="3">
        <v>1</v>
      </c>
      <c r="I914" s="3">
        <v>10</v>
      </c>
      <c r="J914" s="3">
        <v>2</v>
      </c>
      <c r="K914" s="3">
        <v>0</v>
      </c>
      <c r="L914" s="3">
        <v>1</v>
      </c>
      <c r="M914">
        <v>1</v>
      </c>
      <c r="N914">
        <v>1</v>
      </c>
      <c r="O914">
        <v>0</v>
      </c>
      <c r="P914">
        <v>3</v>
      </c>
      <c r="Q914">
        <v>5</v>
      </c>
      <c r="R914">
        <v>0</v>
      </c>
      <c r="S914">
        <v>0</v>
      </c>
      <c r="T914">
        <v>0</v>
      </c>
      <c r="U914">
        <v>0</v>
      </c>
      <c r="V914">
        <v>0</v>
      </c>
      <c r="W914">
        <v>0</v>
      </c>
      <c r="X914">
        <v>3</v>
      </c>
      <c r="Y914">
        <v>11</v>
      </c>
      <c r="Z914">
        <v>0</v>
      </c>
      <c r="AA914">
        <v>70</v>
      </c>
      <c r="AB914">
        <v>2563</v>
      </c>
      <c r="AC914">
        <v>0</v>
      </c>
      <c r="AD914">
        <v>1</v>
      </c>
      <c r="AE914">
        <v>0</v>
      </c>
      <c r="AF914">
        <v>0</v>
      </c>
      <c r="AG914">
        <v>0</v>
      </c>
      <c r="AH914">
        <v>0</v>
      </c>
      <c r="AI914">
        <v>0</v>
      </c>
      <c r="AJ914">
        <v>0</v>
      </c>
      <c r="AK914">
        <v>0</v>
      </c>
      <c r="AL914">
        <v>1</v>
      </c>
      <c r="AM914" s="3">
        <f>SUM(tbl_Data[[#This Row],[Amt_Wines]:[Amt_GoldProds]])</f>
        <v>40</v>
      </c>
      <c r="AN914" s="3">
        <v>38</v>
      </c>
      <c r="AO914">
        <v>0</v>
      </c>
      <c r="AP914" t="str" cm="1">
        <f t="array" ref="AP914">_xlfn.IFS(tbl_Data[[#This Row],[marital_Divorced]]=1,"Divorced",tbl_Data[[#This Row],[marital_Married]]=1,"Married",tbl_Data[[#This Row],[marital_Single]]=1,"Single",tbl_Data[[#This Row],[marital_Together]]=1,"Together",tbl_Data[[#This Row],[marital_Widow]]=1,"Widowed")</f>
        <v>Married</v>
      </c>
      <c r="AQ914" s="3" t="str">
        <f>IF(tbl_Data[[#This Row],[Marital Status]]=tbl_Data[[#Headers],[Single]],tbl_Data[[#This Row],[Amt_Wines]],"")</f>
        <v/>
      </c>
      <c r="AR914" s="3" t="str">
        <f>IF(tbl_Data[[#This Row],[Marital Status]]=tbl_Data[[#Headers],[Together]],tbl_Data[[#This Row],[Amt_Wines]],"")</f>
        <v/>
      </c>
      <c r="AS914" s="3">
        <f>IF(tbl_Data[[#This Row],[Marital Status]]=tbl_Data[[#Headers],[Married]],tbl_Data[[#This Row],[Amt_Wines]],"")</f>
        <v>26</v>
      </c>
      <c r="AT914" s="3" t="str">
        <f>IF(tbl_Data[[#This Row],[Marital Status]]=tbl_Data[[#Headers],[Widow]],tbl_Data[[#This Row],[Amt_Wines]],"")</f>
        <v/>
      </c>
      <c r="AU914" s="3" t="str">
        <f>IF(tbl_Data[[#This Row],[Marital Status]]=tbl_Data[[#Headers],[Divorced]],tbl_Data[[#This Row],[Amt_Wines]],"")</f>
        <v/>
      </c>
    </row>
    <row r="915" spans="1:47" x14ac:dyDescent="0.45">
      <c r="A915" t="s">
        <v>1933</v>
      </c>
      <c r="B915" s="3">
        <v>54072</v>
      </c>
      <c r="C915">
        <v>1</v>
      </c>
      <c r="D915">
        <v>1</v>
      </c>
      <c r="E915">
        <f t="shared" si="14"/>
        <v>2</v>
      </c>
      <c r="F915">
        <v>71</v>
      </c>
      <c r="G915" s="3">
        <v>35</v>
      </c>
      <c r="H915" s="3">
        <v>0</v>
      </c>
      <c r="I915" s="3">
        <v>4</v>
      </c>
      <c r="J915" s="3">
        <v>0</v>
      </c>
      <c r="K915" s="3">
        <v>0</v>
      </c>
      <c r="L915" s="3">
        <v>0</v>
      </c>
      <c r="M915">
        <v>1</v>
      </c>
      <c r="N915">
        <v>2</v>
      </c>
      <c r="O915">
        <v>0</v>
      </c>
      <c r="P915">
        <v>2</v>
      </c>
      <c r="Q915">
        <v>8</v>
      </c>
      <c r="R915">
        <v>0</v>
      </c>
      <c r="S915">
        <v>0</v>
      </c>
      <c r="T915">
        <v>0</v>
      </c>
      <c r="U915">
        <v>0</v>
      </c>
      <c r="V915">
        <v>0</v>
      </c>
      <c r="W915">
        <v>0</v>
      </c>
      <c r="X915">
        <v>3</v>
      </c>
      <c r="Y915">
        <v>11</v>
      </c>
      <c r="Z915">
        <v>0</v>
      </c>
      <c r="AA915">
        <v>57</v>
      </c>
      <c r="AB915">
        <v>2496</v>
      </c>
      <c r="AC915">
        <v>0</v>
      </c>
      <c r="AD915">
        <v>1</v>
      </c>
      <c r="AE915">
        <v>0</v>
      </c>
      <c r="AF915">
        <v>0</v>
      </c>
      <c r="AG915">
        <v>0</v>
      </c>
      <c r="AH915">
        <v>0</v>
      </c>
      <c r="AI915">
        <v>0</v>
      </c>
      <c r="AJ915">
        <v>0</v>
      </c>
      <c r="AK915">
        <v>0</v>
      </c>
      <c r="AL915">
        <v>1</v>
      </c>
      <c r="AM915" s="3">
        <f>SUM(tbl_Data[[#This Row],[Amt_Wines]:[Amt_GoldProds]])</f>
        <v>39</v>
      </c>
      <c r="AN915" s="3">
        <v>39</v>
      </c>
      <c r="AO915">
        <v>0</v>
      </c>
      <c r="AP915" t="str" cm="1">
        <f t="array" ref="AP915">_xlfn.IFS(tbl_Data[[#This Row],[marital_Divorced]]=1,"Divorced",tbl_Data[[#This Row],[marital_Married]]=1,"Married",tbl_Data[[#This Row],[marital_Single]]=1,"Single",tbl_Data[[#This Row],[marital_Together]]=1,"Together",tbl_Data[[#This Row],[marital_Widow]]=1,"Widowed")</f>
        <v>Married</v>
      </c>
      <c r="AQ915" s="3" t="str">
        <f>IF(tbl_Data[[#This Row],[Marital Status]]=tbl_Data[[#Headers],[Single]],tbl_Data[[#This Row],[Amt_Wines]],"")</f>
        <v/>
      </c>
      <c r="AR915" s="3" t="str">
        <f>IF(tbl_Data[[#This Row],[Marital Status]]=tbl_Data[[#Headers],[Together]],tbl_Data[[#This Row],[Amt_Wines]],"")</f>
        <v/>
      </c>
      <c r="AS915" s="3">
        <f>IF(tbl_Data[[#This Row],[Marital Status]]=tbl_Data[[#Headers],[Married]],tbl_Data[[#This Row],[Amt_Wines]],"")</f>
        <v>35</v>
      </c>
      <c r="AT915" s="3" t="str">
        <f>IF(tbl_Data[[#This Row],[Marital Status]]=tbl_Data[[#Headers],[Widow]],tbl_Data[[#This Row],[Amt_Wines]],"")</f>
        <v/>
      </c>
      <c r="AU915" s="3" t="str">
        <f>IF(tbl_Data[[#This Row],[Marital Status]]=tbl_Data[[#Headers],[Divorced]],tbl_Data[[#This Row],[Amt_Wines]],"")</f>
        <v/>
      </c>
    </row>
    <row r="916" spans="1:47" x14ac:dyDescent="0.45">
      <c r="A916" t="s">
        <v>1934</v>
      </c>
      <c r="B916" s="3">
        <v>35441</v>
      </c>
      <c r="C916">
        <v>1</v>
      </c>
      <c r="D916">
        <v>1</v>
      </c>
      <c r="E916">
        <f t="shared" si="14"/>
        <v>2</v>
      </c>
      <c r="F916">
        <v>94</v>
      </c>
      <c r="G916" s="3">
        <v>25</v>
      </c>
      <c r="H916" s="3">
        <v>1</v>
      </c>
      <c r="I916" s="3">
        <v>9</v>
      </c>
      <c r="J916" s="3">
        <v>2</v>
      </c>
      <c r="K916" s="3">
        <v>1</v>
      </c>
      <c r="L916" s="3">
        <v>1</v>
      </c>
      <c r="M916">
        <v>2</v>
      </c>
      <c r="N916">
        <v>1</v>
      </c>
      <c r="O916">
        <v>0</v>
      </c>
      <c r="P916">
        <v>3</v>
      </c>
      <c r="Q916">
        <v>8</v>
      </c>
      <c r="R916">
        <v>0</v>
      </c>
      <c r="S916">
        <v>0</v>
      </c>
      <c r="T916">
        <v>0</v>
      </c>
      <c r="U916">
        <v>0</v>
      </c>
      <c r="V916">
        <v>0</v>
      </c>
      <c r="W916">
        <v>0</v>
      </c>
      <c r="X916">
        <v>3</v>
      </c>
      <c r="Y916">
        <v>11</v>
      </c>
      <c r="Z916">
        <v>0</v>
      </c>
      <c r="AA916">
        <v>53</v>
      </c>
      <c r="AB916">
        <v>2659</v>
      </c>
      <c r="AC916">
        <v>0</v>
      </c>
      <c r="AD916">
        <v>1</v>
      </c>
      <c r="AE916">
        <v>0</v>
      </c>
      <c r="AF916">
        <v>0</v>
      </c>
      <c r="AG916">
        <v>0</v>
      </c>
      <c r="AH916">
        <v>0</v>
      </c>
      <c r="AI916">
        <v>0</v>
      </c>
      <c r="AJ916">
        <v>1</v>
      </c>
      <c r="AK916">
        <v>0</v>
      </c>
      <c r="AL916">
        <v>0</v>
      </c>
      <c r="AM916" s="3">
        <f>SUM(tbl_Data[[#This Row],[Amt_Wines]:[Amt_GoldProds]])</f>
        <v>39</v>
      </c>
      <c r="AN916" s="3">
        <v>37</v>
      </c>
      <c r="AO916">
        <v>0</v>
      </c>
      <c r="AP916" t="str" cm="1">
        <f t="array" ref="AP916">_xlfn.IFS(tbl_Data[[#This Row],[marital_Divorced]]=1,"Divorced",tbl_Data[[#This Row],[marital_Married]]=1,"Married",tbl_Data[[#This Row],[marital_Single]]=1,"Single",tbl_Data[[#This Row],[marital_Together]]=1,"Together",tbl_Data[[#This Row],[marital_Widow]]=1,"Widowed")</f>
        <v>Married</v>
      </c>
      <c r="AQ916" s="3" t="str">
        <f>IF(tbl_Data[[#This Row],[Marital Status]]=tbl_Data[[#Headers],[Single]],tbl_Data[[#This Row],[Amt_Wines]],"")</f>
        <v/>
      </c>
      <c r="AR916" s="3" t="str">
        <f>IF(tbl_Data[[#This Row],[Marital Status]]=tbl_Data[[#Headers],[Together]],tbl_Data[[#This Row],[Amt_Wines]],"")</f>
        <v/>
      </c>
      <c r="AS916" s="3">
        <f>IF(tbl_Data[[#This Row],[Marital Status]]=tbl_Data[[#Headers],[Married]],tbl_Data[[#This Row],[Amt_Wines]],"")</f>
        <v>25</v>
      </c>
      <c r="AT916" s="3" t="str">
        <f>IF(tbl_Data[[#This Row],[Marital Status]]=tbl_Data[[#Headers],[Widow]],tbl_Data[[#This Row],[Amt_Wines]],"")</f>
        <v/>
      </c>
      <c r="AU916" s="3" t="str">
        <f>IF(tbl_Data[[#This Row],[Marital Status]]=tbl_Data[[#Headers],[Divorced]],tbl_Data[[#This Row],[Amt_Wines]],"")</f>
        <v/>
      </c>
    </row>
    <row r="917" spans="1:47" x14ac:dyDescent="0.45">
      <c r="A917" t="s">
        <v>1937</v>
      </c>
      <c r="B917" s="3">
        <v>32300</v>
      </c>
      <c r="C917">
        <v>1</v>
      </c>
      <c r="D917">
        <v>0</v>
      </c>
      <c r="E917">
        <f t="shared" si="14"/>
        <v>1</v>
      </c>
      <c r="F917">
        <v>1</v>
      </c>
      <c r="G917" s="3">
        <v>13</v>
      </c>
      <c r="H917" s="3">
        <v>3</v>
      </c>
      <c r="I917" s="3">
        <v>6</v>
      </c>
      <c r="J917" s="3">
        <v>6</v>
      </c>
      <c r="K917" s="3">
        <v>5</v>
      </c>
      <c r="L917" s="3">
        <v>6</v>
      </c>
      <c r="M917">
        <v>1</v>
      </c>
      <c r="N917">
        <v>1</v>
      </c>
      <c r="O917">
        <v>0</v>
      </c>
      <c r="P917">
        <v>3</v>
      </c>
      <c r="Q917">
        <v>8</v>
      </c>
      <c r="R917">
        <v>0</v>
      </c>
      <c r="S917">
        <v>0</v>
      </c>
      <c r="T917">
        <v>0</v>
      </c>
      <c r="U917">
        <v>0</v>
      </c>
      <c r="V917">
        <v>0</v>
      </c>
      <c r="W917">
        <v>0</v>
      </c>
      <c r="X917">
        <v>3</v>
      </c>
      <c r="Y917">
        <v>11</v>
      </c>
      <c r="Z917">
        <v>0</v>
      </c>
      <c r="AA917">
        <v>47</v>
      </c>
      <c r="AB917">
        <v>2701</v>
      </c>
      <c r="AC917">
        <v>0</v>
      </c>
      <c r="AD917">
        <v>1</v>
      </c>
      <c r="AE917">
        <v>0</v>
      </c>
      <c r="AF917">
        <v>0</v>
      </c>
      <c r="AG917">
        <v>0</v>
      </c>
      <c r="AH917">
        <v>0</v>
      </c>
      <c r="AI917">
        <v>0</v>
      </c>
      <c r="AJ917">
        <v>1</v>
      </c>
      <c r="AK917">
        <v>0</v>
      </c>
      <c r="AL917">
        <v>0</v>
      </c>
      <c r="AM917" s="3">
        <f>SUM(tbl_Data[[#This Row],[Amt_Wines]:[Amt_GoldProds]])</f>
        <v>39</v>
      </c>
      <c r="AN917" s="3">
        <v>27</v>
      </c>
      <c r="AO917">
        <v>0</v>
      </c>
      <c r="AP917" t="str" cm="1">
        <f t="array" ref="AP917">_xlfn.IFS(tbl_Data[[#This Row],[marital_Divorced]]=1,"Divorced",tbl_Data[[#This Row],[marital_Married]]=1,"Married",tbl_Data[[#This Row],[marital_Single]]=1,"Single",tbl_Data[[#This Row],[marital_Together]]=1,"Together",tbl_Data[[#This Row],[marital_Widow]]=1,"Widowed")</f>
        <v>Married</v>
      </c>
      <c r="AQ917" s="3" t="str">
        <f>IF(tbl_Data[[#This Row],[Marital Status]]=tbl_Data[[#Headers],[Single]],tbl_Data[[#This Row],[Amt_Wines]],"")</f>
        <v/>
      </c>
      <c r="AR917" s="3" t="str">
        <f>IF(tbl_Data[[#This Row],[Marital Status]]=tbl_Data[[#Headers],[Together]],tbl_Data[[#This Row],[Amt_Wines]],"")</f>
        <v/>
      </c>
      <c r="AS917" s="3">
        <f>IF(tbl_Data[[#This Row],[Marital Status]]=tbl_Data[[#Headers],[Married]],tbl_Data[[#This Row],[Amt_Wines]],"")</f>
        <v>13</v>
      </c>
      <c r="AT917" s="3" t="str">
        <f>IF(tbl_Data[[#This Row],[Marital Status]]=tbl_Data[[#Headers],[Widow]],tbl_Data[[#This Row],[Amt_Wines]],"")</f>
        <v/>
      </c>
      <c r="AU917" s="3" t="str">
        <f>IF(tbl_Data[[#This Row],[Marital Status]]=tbl_Data[[#Headers],[Divorced]],tbl_Data[[#This Row],[Amt_Wines]],"")</f>
        <v/>
      </c>
    </row>
    <row r="918" spans="1:47" x14ac:dyDescent="0.45">
      <c r="A918" t="s">
        <v>1939</v>
      </c>
      <c r="B918" s="3">
        <v>54432</v>
      </c>
      <c r="C918">
        <v>2</v>
      </c>
      <c r="D918">
        <v>1</v>
      </c>
      <c r="E918">
        <f t="shared" si="14"/>
        <v>3</v>
      </c>
      <c r="F918">
        <v>37</v>
      </c>
      <c r="G918" s="3">
        <v>33</v>
      </c>
      <c r="H918" s="3">
        <v>0</v>
      </c>
      <c r="I918" s="3">
        <v>5</v>
      </c>
      <c r="J918" s="3">
        <v>0</v>
      </c>
      <c r="K918" s="3">
        <v>0</v>
      </c>
      <c r="L918" s="3">
        <v>0</v>
      </c>
      <c r="M918">
        <v>1</v>
      </c>
      <c r="N918">
        <v>1</v>
      </c>
      <c r="O918">
        <v>0</v>
      </c>
      <c r="P918">
        <v>3</v>
      </c>
      <c r="Q918">
        <v>4</v>
      </c>
      <c r="R918">
        <v>0</v>
      </c>
      <c r="S918">
        <v>0</v>
      </c>
      <c r="T918">
        <v>0</v>
      </c>
      <c r="U918">
        <v>0</v>
      </c>
      <c r="V918">
        <v>0</v>
      </c>
      <c r="W918">
        <v>0</v>
      </c>
      <c r="X918">
        <v>3</v>
      </c>
      <c r="Y918">
        <v>11</v>
      </c>
      <c r="Z918">
        <v>0</v>
      </c>
      <c r="AA918">
        <v>70</v>
      </c>
      <c r="AB918">
        <v>2575</v>
      </c>
      <c r="AC918">
        <v>0</v>
      </c>
      <c r="AD918">
        <v>1</v>
      </c>
      <c r="AE918">
        <v>0</v>
      </c>
      <c r="AF918">
        <v>0</v>
      </c>
      <c r="AG918">
        <v>0</v>
      </c>
      <c r="AH918">
        <v>0</v>
      </c>
      <c r="AI918">
        <v>0</v>
      </c>
      <c r="AJ918">
        <v>0</v>
      </c>
      <c r="AK918">
        <v>0</v>
      </c>
      <c r="AL918">
        <v>1</v>
      </c>
      <c r="AM918" s="3">
        <f>SUM(tbl_Data[[#This Row],[Amt_Wines]:[Amt_GoldProds]])</f>
        <v>38</v>
      </c>
      <c r="AN918" s="3">
        <v>38</v>
      </c>
      <c r="AO918">
        <v>0</v>
      </c>
      <c r="AP918" t="str" cm="1">
        <f t="array" ref="AP918">_xlfn.IFS(tbl_Data[[#This Row],[marital_Divorced]]=1,"Divorced",tbl_Data[[#This Row],[marital_Married]]=1,"Married",tbl_Data[[#This Row],[marital_Single]]=1,"Single",tbl_Data[[#This Row],[marital_Together]]=1,"Together",tbl_Data[[#This Row],[marital_Widow]]=1,"Widowed")</f>
        <v>Married</v>
      </c>
      <c r="AQ918" s="3" t="str">
        <f>IF(tbl_Data[[#This Row],[Marital Status]]=tbl_Data[[#Headers],[Single]],tbl_Data[[#This Row],[Amt_Wines]],"")</f>
        <v/>
      </c>
      <c r="AR918" s="3" t="str">
        <f>IF(tbl_Data[[#This Row],[Marital Status]]=tbl_Data[[#Headers],[Together]],tbl_Data[[#This Row],[Amt_Wines]],"")</f>
        <v/>
      </c>
      <c r="AS918" s="3">
        <f>IF(tbl_Data[[#This Row],[Marital Status]]=tbl_Data[[#Headers],[Married]],tbl_Data[[#This Row],[Amt_Wines]],"")</f>
        <v>33</v>
      </c>
      <c r="AT918" s="3" t="str">
        <f>IF(tbl_Data[[#This Row],[Marital Status]]=tbl_Data[[#Headers],[Widow]],tbl_Data[[#This Row],[Amt_Wines]],"")</f>
        <v/>
      </c>
      <c r="AU918" s="3" t="str">
        <f>IF(tbl_Data[[#This Row],[Marital Status]]=tbl_Data[[#Headers],[Divorced]],tbl_Data[[#This Row],[Amt_Wines]],"")</f>
        <v/>
      </c>
    </row>
    <row r="919" spans="1:47" x14ac:dyDescent="0.45">
      <c r="A919" t="s">
        <v>1940</v>
      </c>
      <c r="B919" s="3">
        <v>37633</v>
      </c>
      <c r="C919">
        <v>1</v>
      </c>
      <c r="D919">
        <v>1</v>
      </c>
      <c r="E919">
        <f t="shared" si="14"/>
        <v>2</v>
      </c>
      <c r="F919">
        <v>49</v>
      </c>
      <c r="G919" s="3">
        <v>13</v>
      </c>
      <c r="H919" s="3">
        <v>4</v>
      </c>
      <c r="I919" s="3">
        <v>20</v>
      </c>
      <c r="J919" s="3">
        <v>0</v>
      </c>
      <c r="K919" s="3">
        <v>0</v>
      </c>
      <c r="L919" s="3">
        <v>1</v>
      </c>
      <c r="M919">
        <v>2</v>
      </c>
      <c r="N919">
        <v>1</v>
      </c>
      <c r="O919">
        <v>0</v>
      </c>
      <c r="P919">
        <v>3</v>
      </c>
      <c r="Q919">
        <v>9</v>
      </c>
      <c r="R919">
        <v>0</v>
      </c>
      <c r="S919">
        <v>0</v>
      </c>
      <c r="T919">
        <v>0</v>
      </c>
      <c r="U919">
        <v>0</v>
      </c>
      <c r="V919">
        <v>0</v>
      </c>
      <c r="W919">
        <v>0</v>
      </c>
      <c r="X919">
        <v>3</v>
      </c>
      <c r="Y919">
        <v>11</v>
      </c>
      <c r="Z919">
        <v>0</v>
      </c>
      <c r="AA919">
        <v>63</v>
      </c>
      <c r="AB919">
        <v>2806</v>
      </c>
      <c r="AC919">
        <v>0</v>
      </c>
      <c r="AD919">
        <v>1</v>
      </c>
      <c r="AE919">
        <v>0</v>
      </c>
      <c r="AF919">
        <v>0</v>
      </c>
      <c r="AG919">
        <v>0</v>
      </c>
      <c r="AH919">
        <v>0</v>
      </c>
      <c r="AI919">
        <v>0</v>
      </c>
      <c r="AJ919">
        <v>0</v>
      </c>
      <c r="AK919">
        <v>0</v>
      </c>
      <c r="AL919">
        <v>1</v>
      </c>
      <c r="AM919" s="3">
        <f>SUM(tbl_Data[[#This Row],[Amt_Wines]:[Amt_GoldProds]])</f>
        <v>38</v>
      </c>
      <c r="AN919" s="3">
        <v>36</v>
      </c>
      <c r="AO919">
        <v>0</v>
      </c>
      <c r="AP919" t="str" cm="1">
        <f t="array" ref="AP919">_xlfn.IFS(tbl_Data[[#This Row],[marital_Divorced]]=1,"Divorced",tbl_Data[[#This Row],[marital_Married]]=1,"Married",tbl_Data[[#This Row],[marital_Single]]=1,"Single",tbl_Data[[#This Row],[marital_Together]]=1,"Together",tbl_Data[[#This Row],[marital_Widow]]=1,"Widowed")</f>
        <v>Married</v>
      </c>
      <c r="AQ919" s="3" t="str">
        <f>IF(tbl_Data[[#This Row],[Marital Status]]=tbl_Data[[#Headers],[Single]],tbl_Data[[#This Row],[Amt_Wines]],"")</f>
        <v/>
      </c>
      <c r="AR919" s="3" t="str">
        <f>IF(tbl_Data[[#This Row],[Marital Status]]=tbl_Data[[#Headers],[Together]],tbl_Data[[#This Row],[Amt_Wines]],"")</f>
        <v/>
      </c>
      <c r="AS919" s="3">
        <f>IF(tbl_Data[[#This Row],[Marital Status]]=tbl_Data[[#Headers],[Married]],tbl_Data[[#This Row],[Amt_Wines]],"")</f>
        <v>13</v>
      </c>
      <c r="AT919" s="3" t="str">
        <f>IF(tbl_Data[[#This Row],[Marital Status]]=tbl_Data[[#Headers],[Widow]],tbl_Data[[#This Row],[Amt_Wines]],"")</f>
        <v/>
      </c>
      <c r="AU919" s="3" t="str">
        <f>IF(tbl_Data[[#This Row],[Marital Status]]=tbl_Data[[#Headers],[Divorced]],tbl_Data[[#This Row],[Amt_Wines]],"")</f>
        <v/>
      </c>
    </row>
    <row r="920" spans="1:47" x14ac:dyDescent="0.45">
      <c r="A920" t="s">
        <v>1941</v>
      </c>
      <c r="B920" s="3">
        <v>38443</v>
      </c>
      <c r="C920">
        <v>1</v>
      </c>
      <c r="D920">
        <v>1</v>
      </c>
      <c r="E920">
        <f t="shared" si="14"/>
        <v>2</v>
      </c>
      <c r="F920">
        <v>58</v>
      </c>
      <c r="G920" s="3">
        <v>32</v>
      </c>
      <c r="H920" s="3">
        <v>0</v>
      </c>
      <c r="I920" s="3">
        <v>5</v>
      </c>
      <c r="J920" s="3">
        <v>0</v>
      </c>
      <c r="K920" s="3">
        <v>0</v>
      </c>
      <c r="L920" s="3">
        <v>1</v>
      </c>
      <c r="M920">
        <v>2</v>
      </c>
      <c r="N920">
        <v>1</v>
      </c>
      <c r="O920">
        <v>0</v>
      </c>
      <c r="P920">
        <v>3</v>
      </c>
      <c r="Q920">
        <v>7</v>
      </c>
      <c r="R920">
        <v>0</v>
      </c>
      <c r="S920">
        <v>0</v>
      </c>
      <c r="T920">
        <v>0</v>
      </c>
      <c r="U920">
        <v>0</v>
      </c>
      <c r="V920">
        <v>0</v>
      </c>
      <c r="W920">
        <v>0</v>
      </c>
      <c r="X920">
        <v>3</v>
      </c>
      <c r="Y920">
        <v>11</v>
      </c>
      <c r="Z920">
        <v>0</v>
      </c>
      <c r="AA920">
        <v>52</v>
      </c>
      <c r="AB920">
        <v>2312</v>
      </c>
      <c r="AC920">
        <v>0</v>
      </c>
      <c r="AD920">
        <v>1</v>
      </c>
      <c r="AE920">
        <v>0</v>
      </c>
      <c r="AF920">
        <v>0</v>
      </c>
      <c r="AG920">
        <v>0</v>
      </c>
      <c r="AH920">
        <v>0</v>
      </c>
      <c r="AI920">
        <v>0</v>
      </c>
      <c r="AJ920">
        <v>0</v>
      </c>
      <c r="AK920">
        <v>0</v>
      </c>
      <c r="AL920">
        <v>1</v>
      </c>
      <c r="AM920" s="3">
        <f>SUM(tbl_Data[[#This Row],[Amt_Wines]:[Amt_GoldProds]])</f>
        <v>38</v>
      </c>
      <c r="AN920" s="3">
        <v>36</v>
      </c>
      <c r="AO920">
        <v>0</v>
      </c>
      <c r="AP920" t="str" cm="1">
        <f t="array" ref="AP920">_xlfn.IFS(tbl_Data[[#This Row],[marital_Divorced]]=1,"Divorced",tbl_Data[[#This Row],[marital_Married]]=1,"Married",tbl_Data[[#This Row],[marital_Single]]=1,"Single",tbl_Data[[#This Row],[marital_Together]]=1,"Together",tbl_Data[[#This Row],[marital_Widow]]=1,"Widowed")</f>
        <v>Married</v>
      </c>
      <c r="AQ920" s="3" t="str">
        <f>IF(tbl_Data[[#This Row],[Marital Status]]=tbl_Data[[#Headers],[Single]],tbl_Data[[#This Row],[Amt_Wines]],"")</f>
        <v/>
      </c>
      <c r="AR920" s="3" t="str">
        <f>IF(tbl_Data[[#This Row],[Marital Status]]=tbl_Data[[#Headers],[Together]],tbl_Data[[#This Row],[Amt_Wines]],"")</f>
        <v/>
      </c>
      <c r="AS920" s="3">
        <f>IF(tbl_Data[[#This Row],[Marital Status]]=tbl_Data[[#Headers],[Married]],tbl_Data[[#This Row],[Amt_Wines]],"")</f>
        <v>32</v>
      </c>
      <c r="AT920" s="3" t="str">
        <f>IF(tbl_Data[[#This Row],[Marital Status]]=tbl_Data[[#Headers],[Widow]],tbl_Data[[#This Row],[Amt_Wines]],"")</f>
        <v/>
      </c>
      <c r="AU920" s="3" t="str">
        <f>IF(tbl_Data[[#This Row],[Marital Status]]=tbl_Data[[#Headers],[Divorced]],tbl_Data[[#This Row],[Amt_Wines]],"")</f>
        <v/>
      </c>
    </row>
    <row r="921" spans="1:47" x14ac:dyDescent="0.45">
      <c r="A921" t="s">
        <v>1945</v>
      </c>
      <c r="B921" s="3">
        <v>25410</v>
      </c>
      <c r="C921">
        <v>1</v>
      </c>
      <c r="D921">
        <v>0</v>
      </c>
      <c r="E921">
        <f t="shared" si="14"/>
        <v>1</v>
      </c>
      <c r="F921">
        <v>48</v>
      </c>
      <c r="G921" s="3">
        <v>2</v>
      </c>
      <c r="H921" s="3">
        <v>2</v>
      </c>
      <c r="I921" s="3">
        <v>4</v>
      </c>
      <c r="J921" s="3">
        <v>13</v>
      </c>
      <c r="K921" s="3">
        <v>13</v>
      </c>
      <c r="L921" s="3">
        <v>4</v>
      </c>
      <c r="M921">
        <v>1</v>
      </c>
      <c r="N921">
        <v>1</v>
      </c>
      <c r="O921">
        <v>0</v>
      </c>
      <c r="P921">
        <v>4</v>
      </c>
      <c r="Q921">
        <v>4</v>
      </c>
      <c r="R921">
        <v>0</v>
      </c>
      <c r="S921">
        <v>0</v>
      </c>
      <c r="T921">
        <v>0</v>
      </c>
      <c r="U921">
        <v>0</v>
      </c>
      <c r="V921">
        <v>0</v>
      </c>
      <c r="W921">
        <v>0</v>
      </c>
      <c r="X921">
        <v>3</v>
      </c>
      <c r="Y921">
        <v>11</v>
      </c>
      <c r="Z921">
        <v>0</v>
      </c>
      <c r="AA921">
        <v>47</v>
      </c>
      <c r="AB921">
        <v>2461</v>
      </c>
      <c r="AC921">
        <v>0</v>
      </c>
      <c r="AD921">
        <v>1</v>
      </c>
      <c r="AE921">
        <v>0</v>
      </c>
      <c r="AF921">
        <v>0</v>
      </c>
      <c r="AG921">
        <v>0</v>
      </c>
      <c r="AH921">
        <v>0</v>
      </c>
      <c r="AI921">
        <v>0</v>
      </c>
      <c r="AJ921">
        <v>1</v>
      </c>
      <c r="AK921">
        <v>0</v>
      </c>
      <c r="AL921">
        <v>0</v>
      </c>
      <c r="AM921" s="3">
        <f>SUM(tbl_Data[[#This Row],[Amt_Wines]:[Amt_GoldProds]])</f>
        <v>38</v>
      </c>
      <c r="AN921" s="3">
        <v>30</v>
      </c>
      <c r="AO921">
        <v>0</v>
      </c>
      <c r="AP921" t="str" cm="1">
        <f t="array" ref="AP921">_xlfn.IFS(tbl_Data[[#This Row],[marital_Divorced]]=1,"Divorced",tbl_Data[[#This Row],[marital_Married]]=1,"Married",tbl_Data[[#This Row],[marital_Single]]=1,"Single",tbl_Data[[#This Row],[marital_Together]]=1,"Together",tbl_Data[[#This Row],[marital_Widow]]=1,"Widowed")</f>
        <v>Married</v>
      </c>
      <c r="AQ921" s="3" t="str">
        <f>IF(tbl_Data[[#This Row],[Marital Status]]=tbl_Data[[#Headers],[Single]],tbl_Data[[#This Row],[Amt_Wines]],"")</f>
        <v/>
      </c>
      <c r="AR921" s="3" t="str">
        <f>IF(tbl_Data[[#This Row],[Marital Status]]=tbl_Data[[#Headers],[Together]],tbl_Data[[#This Row],[Amt_Wines]],"")</f>
        <v/>
      </c>
      <c r="AS921" s="3">
        <f>IF(tbl_Data[[#This Row],[Marital Status]]=tbl_Data[[#Headers],[Married]],tbl_Data[[#This Row],[Amt_Wines]],"")</f>
        <v>2</v>
      </c>
      <c r="AT921" s="3" t="str">
        <f>IF(tbl_Data[[#This Row],[Marital Status]]=tbl_Data[[#Headers],[Widow]],tbl_Data[[#This Row],[Amt_Wines]],"")</f>
        <v/>
      </c>
      <c r="AU921" s="3" t="str">
        <f>IF(tbl_Data[[#This Row],[Marital Status]]=tbl_Data[[#Headers],[Divorced]],tbl_Data[[#This Row],[Amt_Wines]],"")</f>
        <v/>
      </c>
    </row>
    <row r="922" spans="1:47" x14ac:dyDescent="0.45">
      <c r="A922" t="s">
        <v>1949</v>
      </c>
      <c r="B922" s="3">
        <v>17003</v>
      </c>
      <c r="C922">
        <v>1</v>
      </c>
      <c r="D922">
        <v>0</v>
      </c>
      <c r="E922">
        <f t="shared" si="14"/>
        <v>1</v>
      </c>
      <c r="F922">
        <v>37</v>
      </c>
      <c r="G922" s="3">
        <v>2</v>
      </c>
      <c r="H922" s="3">
        <v>5</v>
      </c>
      <c r="I922" s="3">
        <v>12</v>
      </c>
      <c r="J922" s="3">
        <v>4</v>
      </c>
      <c r="K922" s="3">
        <v>8</v>
      </c>
      <c r="L922" s="3">
        <v>7</v>
      </c>
      <c r="M922">
        <v>3</v>
      </c>
      <c r="N922">
        <v>2</v>
      </c>
      <c r="O922">
        <v>0</v>
      </c>
      <c r="P922">
        <v>4</v>
      </c>
      <c r="Q922">
        <v>5</v>
      </c>
      <c r="R922">
        <v>0</v>
      </c>
      <c r="S922">
        <v>0</v>
      </c>
      <c r="T922">
        <v>0</v>
      </c>
      <c r="U922">
        <v>0</v>
      </c>
      <c r="V922">
        <v>0</v>
      </c>
      <c r="W922">
        <v>0</v>
      </c>
      <c r="X922">
        <v>3</v>
      </c>
      <c r="Y922">
        <v>11</v>
      </c>
      <c r="Z922">
        <v>0</v>
      </c>
      <c r="AA922">
        <v>45</v>
      </c>
      <c r="AB922">
        <v>2361</v>
      </c>
      <c r="AC922">
        <v>0</v>
      </c>
      <c r="AD922">
        <v>1</v>
      </c>
      <c r="AE922">
        <v>0</v>
      </c>
      <c r="AF922">
        <v>0</v>
      </c>
      <c r="AG922">
        <v>0</v>
      </c>
      <c r="AH922">
        <v>1</v>
      </c>
      <c r="AI922">
        <v>0</v>
      </c>
      <c r="AJ922">
        <v>0</v>
      </c>
      <c r="AK922">
        <v>0</v>
      </c>
      <c r="AL922">
        <v>0</v>
      </c>
      <c r="AM922" s="3">
        <f>SUM(tbl_Data[[#This Row],[Amt_Wines]:[Amt_GoldProds]])</f>
        <v>38</v>
      </c>
      <c r="AN922" s="3">
        <v>24</v>
      </c>
      <c r="AO922">
        <v>0</v>
      </c>
      <c r="AP922" t="str" cm="1">
        <f t="array" ref="AP922">_xlfn.IFS(tbl_Data[[#This Row],[marital_Divorced]]=1,"Divorced",tbl_Data[[#This Row],[marital_Married]]=1,"Married",tbl_Data[[#This Row],[marital_Single]]=1,"Single",tbl_Data[[#This Row],[marital_Together]]=1,"Together",tbl_Data[[#This Row],[marital_Widow]]=1,"Widowed")</f>
        <v>Married</v>
      </c>
      <c r="AQ922" s="3" t="str">
        <f>IF(tbl_Data[[#This Row],[Marital Status]]=tbl_Data[[#Headers],[Single]],tbl_Data[[#This Row],[Amt_Wines]],"")</f>
        <v/>
      </c>
      <c r="AR922" s="3" t="str">
        <f>IF(tbl_Data[[#This Row],[Marital Status]]=tbl_Data[[#Headers],[Together]],tbl_Data[[#This Row],[Amt_Wines]],"")</f>
        <v/>
      </c>
      <c r="AS922" s="3">
        <f>IF(tbl_Data[[#This Row],[Marital Status]]=tbl_Data[[#Headers],[Married]],tbl_Data[[#This Row],[Amt_Wines]],"")</f>
        <v>2</v>
      </c>
      <c r="AT922" s="3" t="str">
        <f>IF(tbl_Data[[#This Row],[Marital Status]]=tbl_Data[[#Headers],[Widow]],tbl_Data[[#This Row],[Amt_Wines]],"")</f>
        <v/>
      </c>
      <c r="AU922" s="3" t="str">
        <f>IF(tbl_Data[[#This Row],[Marital Status]]=tbl_Data[[#Headers],[Divorced]],tbl_Data[[#This Row],[Amt_Wines]],"")</f>
        <v/>
      </c>
    </row>
    <row r="923" spans="1:47" x14ac:dyDescent="0.45">
      <c r="A923" t="s">
        <v>1951</v>
      </c>
      <c r="B923" s="3">
        <v>16860</v>
      </c>
      <c r="C923">
        <v>1</v>
      </c>
      <c r="D923">
        <v>1</v>
      </c>
      <c r="E923">
        <f t="shared" si="14"/>
        <v>2</v>
      </c>
      <c r="F923">
        <v>19</v>
      </c>
      <c r="G923" s="3">
        <v>10</v>
      </c>
      <c r="H923" s="3">
        <v>4</v>
      </c>
      <c r="I923" s="3">
        <v>4</v>
      </c>
      <c r="J923" s="3">
        <v>3</v>
      </c>
      <c r="K923" s="3">
        <v>3</v>
      </c>
      <c r="L923" s="3">
        <v>14</v>
      </c>
      <c r="M923">
        <v>3</v>
      </c>
      <c r="N923">
        <v>1</v>
      </c>
      <c r="O923">
        <v>1</v>
      </c>
      <c r="P923">
        <v>3</v>
      </c>
      <c r="Q923">
        <v>7</v>
      </c>
      <c r="R923">
        <v>0</v>
      </c>
      <c r="S923">
        <v>0</v>
      </c>
      <c r="T923">
        <v>0</v>
      </c>
      <c r="U923">
        <v>0</v>
      </c>
      <c r="V923">
        <v>0</v>
      </c>
      <c r="W923">
        <v>0</v>
      </c>
      <c r="X923">
        <v>3</v>
      </c>
      <c r="Y923">
        <v>11</v>
      </c>
      <c r="Z923">
        <v>0</v>
      </c>
      <c r="AA923">
        <v>59</v>
      </c>
      <c r="AB923">
        <v>2814</v>
      </c>
      <c r="AC923">
        <v>0</v>
      </c>
      <c r="AD923">
        <v>1</v>
      </c>
      <c r="AE923">
        <v>0</v>
      </c>
      <c r="AF923">
        <v>0</v>
      </c>
      <c r="AG923">
        <v>0</v>
      </c>
      <c r="AH923">
        <v>0</v>
      </c>
      <c r="AI923">
        <v>0</v>
      </c>
      <c r="AJ923">
        <v>1</v>
      </c>
      <c r="AK923">
        <v>0</v>
      </c>
      <c r="AL923">
        <v>0</v>
      </c>
      <c r="AM923" s="3">
        <f>SUM(tbl_Data[[#This Row],[Amt_Wines]:[Amt_GoldProds]])</f>
        <v>38</v>
      </c>
      <c r="AN923" s="3">
        <v>10</v>
      </c>
      <c r="AO923">
        <v>0</v>
      </c>
      <c r="AP923" t="str" cm="1">
        <f t="array" ref="AP923">_xlfn.IFS(tbl_Data[[#This Row],[marital_Divorced]]=1,"Divorced",tbl_Data[[#This Row],[marital_Married]]=1,"Married",tbl_Data[[#This Row],[marital_Single]]=1,"Single",tbl_Data[[#This Row],[marital_Together]]=1,"Together",tbl_Data[[#This Row],[marital_Widow]]=1,"Widowed")</f>
        <v>Married</v>
      </c>
      <c r="AQ923" s="3" t="str">
        <f>IF(tbl_Data[[#This Row],[Marital Status]]=tbl_Data[[#Headers],[Single]],tbl_Data[[#This Row],[Amt_Wines]],"")</f>
        <v/>
      </c>
      <c r="AR923" s="3" t="str">
        <f>IF(tbl_Data[[#This Row],[Marital Status]]=tbl_Data[[#Headers],[Together]],tbl_Data[[#This Row],[Amt_Wines]],"")</f>
        <v/>
      </c>
      <c r="AS923" s="3">
        <f>IF(tbl_Data[[#This Row],[Marital Status]]=tbl_Data[[#Headers],[Married]],tbl_Data[[#This Row],[Amt_Wines]],"")</f>
        <v>10</v>
      </c>
      <c r="AT923" s="3" t="str">
        <f>IF(tbl_Data[[#This Row],[Marital Status]]=tbl_Data[[#Headers],[Widow]],tbl_Data[[#This Row],[Amt_Wines]],"")</f>
        <v/>
      </c>
      <c r="AU923" s="3" t="str">
        <f>IF(tbl_Data[[#This Row],[Marital Status]]=tbl_Data[[#Headers],[Divorced]],tbl_Data[[#This Row],[Amt_Wines]],"")</f>
        <v/>
      </c>
    </row>
    <row r="924" spans="1:47" x14ac:dyDescent="0.45">
      <c r="A924" t="s">
        <v>1953</v>
      </c>
      <c r="B924" s="3">
        <v>22574</v>
      </c>
      <c r="C924">
        <v>2</v>
      </c>
      <c r="D924">
        <v>1</v>
      </c>
      <c r="E924">
        <f t="shared" si="14"/>
        <v>3</v>
      </c>
      <c r="F924">
        <v>28</v>
      </c>
      <c r="G924" s="3">
        <v>25</v>
      </c>
      <c r="H924" s="3">
        <v>0</v>
      </c>
      <c r="I924" s="3">
        <v>8</v>
      </c>
      <c r="J924" s="3">
        <v>2</v>
      </c>
      <c r="K924" s="3">
        <v>0</v>
      </c>
      <c r="L924" s="3">
        <v>2</v>
      </c>
      <c r="M924">
        <v>2</v>
      </c>
      <c r="N924">
        <v>2</v>
      </c>
      <c r="O924">
        <v>0</v>
      </c>
      <c r="P924">
        <v>3</v>
      </c>
      <c r="Q924">
        <v>7</v>
      </c>
      <c r="R924">
        <v>0</v>
      </c>
      <c r="S924">
        <v>0</v>
      </c>
      <c r="T924">
        <v>0</v>
      </c>
      <c r="U924">
        <v>0</v>
      </c>
      <c r="V924">
        <v>0</v>
      </c>
      <c r="W924">
        <v>0</v>
      </c>
      <c r="X924">
        <v>3</v>
      </c>
      <c r="Y924">
        <v>11</v>
      </c>
      <c r="Z924">
        <v>0</v>
      </c>
      <c r="AA924">
        <v>53</v>
      </c>
      <c r="AB924">
        <v>2403</v>
      </c>
      <c r="AC924">
        <v>0</v>
      </c>
      <c r="AD924">
        <v>1</v>
      </c>
      <c r="AE924">
        <v>0</v>
      </c>
      <c r="AF924">
        <v>0</v>
      </c>
      <c r="AG924">
        <v>0</v>
      </c>
      <c r="AH924">
        <v>0</v>
      </c>
      <c r="AI924">
        <v>0</v>
      </c>
      <c r="AJ924">
        <v>1</v>
      </c>
      <c r="AK924">
        <v>0</v>
      </c>
      <c r="AL924">
        <v>0</v>
      </c>
      <c r="AM924" s="3">
        <f>SUM(tbl_Data[[#This Row],[Amt_Wines]:[Amt_GoldProds]])</f>
        <v>37</v>
      </c>
      <c r="AN924" s="3">
        <v>33</v>
      </c>
      <c r="AO924">
        <v>0</v>
      </c>
      <c r="AP924" t="str" cm="1">
        <f t="array" ref="AP924">_xlfn.IFS(tbl_Data[[#This Row],[marital_Divorced]]=1,"Divorced",tbl_Data[[#This Row],[marital_Married]]=1,"Married",tbl_Data[[#This Row],[marital_Single]]=1,"Single",tbl_Data[[#This Row],[marital_Together]]=1,"Together",tbl_Data[[#This Row],[marital_Widow]]=1,"Widowed")</f>
        <v>Married</v>
      </c>
      <c r="AQ924" s="3" t="str">
        <f>IF(tbl_Data[[#This Row],[Marital Status]]=tbl_Data[[#Headers],[Single]],tbl_Data[[#This Row],[Amt_Wines]],"")</f>
        <v/>
      </c>
      <c r="AR924" s="3" t="str">
        <f>IF(tbl_Data[[#This Row],[Marital Status]]=tbl_Data[[#Headers],[Together]],tbl_Data[[#This Row],[Amt_Wines]],"")</f>
        <v/>
      </c>
      <c r="AS924" s="3">
        <f>IF(tbl_Data[[#This Row],[Marital Status]]=tbl_Data[[#Headers],[Married]],tbl_Data[[#This Row],[Amt_Wines]],"")</f>
        <v>25</v>
      </c>
      <c r="AT924" s="3" t="str">
        <f>IF(tbl_Data[[#This Row],[Marital Status]]=tbl_Data[[#Headers],[Widow]],tbl_Data[[#This Row],[Amt_Wines]],"")</f>
        <v/>
      </c>
      <c r="AU924" s="3" t="str">
        <f>IF(tbl_Data[[#This Row],[Marital Status]]=tbl_Data[[#Headers],[Divorced]],tbl_Data[[#This Row],[Amt_Wines]],"")</f>
        <v/>
      </c>
    </row>
    <row r="925" spans="1:47" x14ac:dyDescent="0.45">
      <c r="A925" t="s">
        <v>1954</v>
      </c>
      <c r="B925" s="3">
        <v>27255</v>
      </c>
      <c r="C925">
        <v>1</v>
      </c>
      <c r="D925">
        <v>0</v>
      </c>
      <c r="E925">
        <f t="shared" si="14"/>
        <v>1</v>
      </c>
      <c r="F925">
        <v>3</v>
      </c>
      <c r="G925" s="3">
        <v>22</v>
      </c>
      <c r="H925" s="3">
        <v>1</v>
      </c>
      <c r="I925" s="3">
        <v>11</v>
      </c>
      <c r="J925" s="3">
        <v>0</v>
      </c>
      <c r="K925" s="3">
        <v>1</v>
      </c>
      <c r="L925" s="3">
        <v>2</v>
      </c>
      <c r="M925">
        <v>1</v>
      </c>
      <c r="N925">
        <v>1</v>
      </c>
      <c r="O925">
        <v>0</v>
      </c>
      <c r="P925">
        <v>3</v>
      </c>
      <c r="Q925">
        <v>7</v>
      </c>
      <c r="R925">
        <v>0</v>
      </c>
      <c r="S925">
        <v>0</v>
      </c>
      <c r="T925">
        <v>0</v>
      </c>
      <c r="U925">
        <v>0</v>
      </c>
      <c r="V925">
        <v>0</v>
      </c>
      <c r="W925">
        <v>0</v>
      </c>
      <c r="X925">
        <v>3</v>
      </c>
      <c r="Y925">
        <v>11</v>
      </c>
      <c r="Z925">
        <v>0</v>
      </c>
      <c r="AA925">
        <v>36</v>
      </c>
      <c r="AB925">
        <v>2393</v>
      </c>
      <c r="AC925">
        <v>0</v>
      </c>
      <c r="AD925">
        <v>1</v>
      </c>
      <c r="AE925">
        <v>0</v>
      </c>
      <c r="AF925">
        <v>0</v>
      </c>
      <c r="AG925">
        <v>0</v>
      </c>
      <c r="AH925">
        <v>0</v>
      </c>
      <c r="AI925">
        <v>0</v>
      </c>
      <c r="AJ925">
        <v>1</v>
      </c>
      <c r="AK925">
        <v>0</v>
      </c>
      <c r="AL925">
        <v>0</v>
      </c>
      <c r="AM925" s="3">
        <f>SUM(tbl_Data[[#This Row],[Amt_Wines]:[Amt_GoldProds]])</f>
        <v>37</v>
      </c>
      <c r="AN925" s="3">
        <v>33</v>
      </c>
      <c r="AO925">
        <v>0</v>
      </c>
      <c r="AP925" t="str" cm="1">
        <f t="array" ref="AP925">_xlfn.IFS(tbl_Data[[#This Row],[marital_Divorced]]=1,"Divorced",tbl_Data[[#This Row],[marital_Married]]=1,"Married",tbl_Data[[#This Row],[marital_Single]]=1,"Single",tbl_Data[[#This Row],[marital_Together]]=1,"Together",tbl_Data[[#This Row],[marital_Widow]]=1,"Widowed")</f>
        <v>Married</v>
      </c>
      <c r="AQ925" s="3" t="str">
        <f>IF(tbl_Data[[#This Row],[Marital Status]]=tbl_Data[[#Headers],[Single]],tbl_Data[[#This Row],[Amt_Wines]],"")</f>
        <v/>
      </c>
      <c r="AR925" s="3" t="str">
        <f>IF(tbl_Data[[#This Row],[Marital Status]]=tbl_Data[[#Headers],[Together]],tbl_Data[[#This Row],[Amt_Wines]],"")</f>
        <v/>
      </c>
      <c r="AS925" s="3">
        <f>IF(tbl_Data[[#This Row],[Marital Status]]=tbl_Data[[#Headers],[Married]],tbl_Data[[#This Row],[Amt_Wines]],"")</f>
        <v>22</v>
      </c>
      <c r="AT925" s="3" t="str">
        <f>IF(tbl_Data[[#This Row],[Marital Status]]=tbl_Data[[#Headers],[Widow]],tbl_Data[[#This Row],[Amt_Wines]],"")</f>
        <v/>
      </c>
      <c r="AU925" s="3" t="str">
        <f>IF(tbl_Data[[#This Row],[Marital Status]]=tbl_Data[[#Headers],[Divorced]],tbl_Data[[#This Row],[Amt_Wines]],"")</f>
        <v/>
      </c>
    </row>
    <row r="926" spans="1:47" x14ac:dyDescent="0.45">
      <c r="A926" t="s">
        <v>1956</v>
      </c>
      <c r="B926" s="3">
        <v>44319</v>
      </c>
      <c r="C926">
        <v>1</v>
      </c>
      <c r="D926">
        <v>1</v>
      </c>
      <c r="E926">
        <f t="shared" si="14"/>
        <v>2</v>
      </c>
      <c r="F926">
        <v>18</v>
      </c>
      <c r="G926" s="3">
        <v>26</v>
      </c>
      <c r="H926" s="3">
        <v>0</v>
      </c>
      <c r="I926" s="3">
        <v>8</v>
      </c>
      <c r="J926" s="3">
        <v>0</v>
      </c>
      <c r="K926" s="3">
        <v>0</v>
      </c>
      <c r="L926" s="3">
        <v>3</v>
      </c>
      <c r="M926">
        <v>2</v>
      </c>
      <c r="N926">
        <v>2</v>
      </c>
      <c r="O926">
        <v>0</v>
      </c>
      <c r="P926">
        <v>3</v>
      </c>
      <c r="Q926">
        <v>5</v>
      </c>
      <c r="R926">
        <v>0</v>
      </c>
      <c r="S926">
        <v>0</v>
      </c>
      <c r="T926">
        <v>0</v>
      </c>
      <c r="U926">
        <v>0</v>
      </c>
      <c r="V926">
        <v>0</v>
      </c>
      <c r="W926">
        <v>0</v>
      </c>
      <c r="X926">
        <v>3</v>
      </c>
      <c r="Y926">
        <v>11</v>
      </c>
      <c r="Z926">
        <v>0</v>
      </c>
      <c r="AA926">
        <v>45</v>
      </c>
      <c r="AB926">
        <v>2232</v>
      </c>
      <c r="AC926">
        <v>0</v>
      </c>
      <c r="AD926">
        <v>1</v>
      </c>
      <c r="AE926">
        <v>0</v>
      </c>
      <c r="AF926">
        <v>0</v>
      </c>
      <c r="AG926">
        <v>0</v>
      </c>
      <c r="AH926">
        <v>0</v>
      </c>
      <c r="AI926">
        <v>0</v>
      </c>
      <c r="AJ926">
        <v>0</v>
      </c>
      <c r="AK926">
        <v>1</v>
      </c>
      <c r="AL926">
        <v>0</v>
      </c>
      <c r="AM926" s="3">
        <f>SUM(tbl_Data[[#This Row],[Amt_Wines]:[Amt_GoldProds]])</f>
        <v>37</v>
      </c>
      <c r="AN926" s="3">
        <v>31</v>
      </c>
      <c r="AO926">
        <v>0</v>
      </c>
      <c r="AP926" t="str" cm="1">
        <f t="array" ref="AP926">_xlfn.IFS(tbl_Data[[#This Row],[marital_Divorced]]=1,"Divorced",tbl_Data[[#This Row],[marital_Married]]=1,"Married",tbl_Data[[#This Row],[marital_Single]]=1,"Single",tbl_Data[[#This Row],[marital_Together]]=1,"Together",tbl_Data[[#This Row],[marital_Widow]]=1,"Widowed")</f>
        <v>Married</v>
      </c>
      <c r="AQ926" s="3" t="str">
        <f>IF(tbl_Data[[#This Row],[Marital Status]]=tbl_Data[[#Headers],[Single]],tbl_Data[[#This Row],[Amt_Wines]],"")</f>
        <v/>
      </c>
      <c r="AR926" s="3" t="str">
        <f>IF(tbl_Data[[#This Row],[Marital Status]]=tbl_Data[[#Headers],[Together]],tbl_Data[[#This Row],[Amt_Wines]],"")</f>
        <v/>
      </c>
      <c r="AS926" s="3">
        <f>IF(tbl_Data[[#This Row],[Marital Status]]=tbl_Data[[#Headers],[Married]],tbl_Data[[#This Row],[Amt_Wines]],"")</f>
        <v>26</v>
      </c>
      <c r="AT926" s="3" t="str">
        <f>IF(tbl_Data[[#This Row],[Marital Status]]=tbl_Data[[#Headers],[Widow]],tbl_Data[[#This Row],[Amt_Wines]],"")</f>
        <v/>
      </c>
      <c r="AU926" s="3" t="str">
        <f>IF(tbl_Data[[#This Row],[Marital Status]]=tbl_Data[[#Headers],[Divorced]],tbl_Data[[#This Row],[Amt_Wines]],"")</f>
        <v/>
      </c>
    </row>
    <row r="927" spans="1:47" x14ac:dyDescent="0.45">
      <c r="A927" t="s">
        <v>1957</v>
      </c>
      <c r="B927" s="3">
        <v>42231</v>
      </c>
      <c r="C927">
        <v>1</v>
      </c>
      <c r="D927">
        <v>1</v>
      </c>
      <c r="E927">
        <f t="shared" si="14"/>
        <v>2</v>
      </c>
      <c r="F927">
        <v>99</v>
      </c>
      <c r="G927" s="3">
        <v>24</v>
      </c>
      <c r="H927" s="3">
        <v>0</v>
      </c>
      <c r="I927" s="3">
        <v>8</v>
      </c>
      <c r="J927" s="3">
        <v>0</v>
      </c>
      <c r="K927" s="3">
        <v>1</v>
      </c>
      <c r="L927" s="3">
        <v>4</v>
      </c>
      <c r="M927">
        <v>1</v>
      </c>
      <c r="N927">
        <v>1</v>
      </c>
      <c r="O927">
        <v>0</v>
      </c>
      <c r="P927">
        <v>3</v>
      </c>
      <c r="Q927">
        <v>5</v>
      </c>
      <c r="R927">
        <v>0</v>
      </c>
      <c r="S927">
        <v>0</v>
      </c>
      <c r="T927">
        <v>0</v>
      </c>
      <c r="U927">
        <v>0</v>
      </c>
      <c r="V927">
        <v>0</v>
      </c>
      <c r="W927">
        <v>0</v>
      </c>
      <c r="X927">
        <v>3</v>
      </c>
      <c r="Y927">
        <v>11</v>
      </c>
      <c r="Z927">
        <v>0</v>
      </c>
      <c r="AA927">
        <v>51</v>
      </c>
      <c r="AB927">
        <v>2255</v>
      </c>
      <c r="AC927">
        <v>0</v>
      </c>
      <c r="AD927">
        <v>1</v>
      </c>
      <c r="AE927">
        <v>0</v>
      </c>
      <c r="AF927">
        <v>0</v>
      </c>
      <c r="AG927">
        <v>0</v>
      </c>
      <c r="AH927">
        <v>0</v>
      </c>
      <c r="AI927">
        <v>0</v>
      </c>
      <c r="AJ927">
        <v>1</v>
      </c>
      <c r="AK927">
        <v>0</v>
      </c>
      <c r="AL927">
        <v>0</v>
      </c>
      <c r="AM927" s="3">
        <f>SUM(tbl_Data[[#This Row],[Amt_Wines]:[Amt_GoldProds]])</f>
        <v>37</v>
      </c>
      <c r="AN927" s="3">
        <v>29</v>
      </c>
      <c r="AO927">
        <v>0</v>
      </c>
      <c r="AP927" t="str" cm="1">
        <f t="array" ref="AP927">_xlfn.IFS(tbl_Data[[#This Row],[marital_Divorced]]=1,"Divorced",tbl_Data[[#This Row],[marital_Married]]=1,"Married",tbl_Data[[#This Row],[marital_Single]]=1,"Single",tbl_Data[[#This Row],[marital_Together]]=1,"Together",tbl_Data[[#This Row],[marital_Widow]]=1,"Widowed")</f>
        <v>Married</v>
      </c>
      <c r="AQ927" s="3" t="str">
        <f>IF(tbl_Data[[#This Row],[Marital Status]]=tbl_Data[[#Headers],[Single]],tbl_Data[[#This Row],[Amt_Wines]],"")</f>
        <v/>
      </c>
      <c r="AR927" s="3" t="str">
        <f>IF(tbl_Data[[#This Row],[Marital Status]]=tbl_Data[[#Headers],[Together]],tbl_Data[[#This Row],[Amt_Wines]],"")</f>
        <v/>
      </c>
      <c r="AS927" s="3">
        <f>IF(tbl_Data[[#This Row],[Marital Status]]=tbl_Data[[#Headers],[Married]],tbl_Data[[#This Row],[Amt_Wines]],"")</f>
        <v>24</v>
      </c>
      <c r="AT927" s="3" t="str">
        <f>IF(tbl_Data[[#This Row],[Marital Status]]=tbl_Data[[#Headers],[Widow]],tbl_Data[[#This Row],[Amt_Wines]],"")</f>
        <v/>
      </c>
      <c r="AU927" s="3" t="str">
        <f>IF(tbl_Data[[#This Row],[Marital Status]]=tbl_Data[[#Headers],[Divorced]],tbl_Data[[#This Row],[Amt_Wines]],"")</f>
        <v/>
      </c>
    </row>
    <row r="928" spans="1:47" x14ac:dyDescent="0.45">
      <c r="A928" t="s">
        <v>1958</v>
      </c>
      <c r="B928" s="3">
        <v>25293</v>
      </c>
      <c r="C928">
        <v>1</v>
      </c>
      <c r="D928">
        <v>0</v>
      </c>
      <c r="E928">
        <f t="shared" si="14"/>
        <v>1</v>
      </c>
      <c r="F928">
        <v>51</v>
      </c>
      <c r="G928" s="3">
        <v>15</v>
      </c>
      <c r="H928" s="3">
        <v>0</v>
      </c>
      <c r="I928" s="3">
        <v>11</v>
      </c>
      <c r="J928" s="3">
        <v>0</v>
      </c>
      <c r="K928" s="3">
        <v>2</v>
      </c>
      <c r="L928" s="3">
        <v>9</v>
      </c>
      <c r="M928">
        <v>1</v>
      </c>
      <c r="N928">
        <v>1</v>
      </c>
      <c r="O928">
        <v>1</v>
      </c>
      <c r="P928">
        <v>2</v>
      </c>
      <c r="Q928">
        <v>8</v>
      </c>
      <c r="R928">
        <v>0</v>
      </c>
      <c r="S928">
        <v>0</v>
      </c>
      <c r="T928">
        <v>0</v>
      </c>
      <c r="U928">
        <v>0</v>
      </c>
      <c r="V928">
        <v>0</v>
      </c>
      <c r="W928">
        <v>0</v>
      </c>
      <c r="X928">
        <v>3</v>
      </c>
      <c r="Y928">
        <v>11</v>
      </c>
      <c r="Z928">
        <v>0</v>
      </c>
      <c r="AA928">
        <v>51</v>
      </c>
      <c r="AB928">
        <v>2446</v>
      </c>
      <c r="AC928">
        <v>0</v>
      </c>
      <c r="AD928">
        <v>1</v>
      </c>
      <c r="AE928">
        <v>0</v>
      </c>
      <c r="AF928">
        <v>0</v>
      </c>
      <c r="AG928">
        <v>0</v>
      </c>
      <c r="AH928">
        <v>0</v>
      </c>
      <c r="AI928">
        <v>0</v>
      </c>
      <c r="AJ928">
        <v>1</v>
      </c>
      <c r="AK928">
        <v>0</v>
      </c>
      <c r="AL928">
        <v>0</v>
      </c>
      <c r="AM928" s="3">
        <f>SUM(tbl_Data[[#This Row],[Amt_Wines]:[Amt_GoldProds]])</f>
        <v>37</v>
      </c>
      <c r="AN928" s="3">
        <v>19</v>
      </c>
      <c r="AO928">
        <v>0</v>
      </c>
      <c r="AP928" t="str" cm="1">
        <f t="array" ref="AP928">_xlfn.IFS(tbl_Data[[#This Row],[marital_Divorced]]=1,"Divorced",tbl_Data[[#This Row],[marital_Married]]=1,"Married",tbl_Data[[#This Row],[marital_Single]]=1,"Single",tbl_Data[[#This Row],[marital_Together]]=1,"Together",tbl_Data[[#This Row],[marital_Widow]]=1,"Widowed")</f>
        <v>Married</v>
      </c>
      <c r="AQ928" s="3" t="str">
        <f>IF(tbl_Data[[#This Row],[Marital Status]]=tbl_Data[[#Headers],[Single]],tbl_Data[[#This Row],[Amt_Wines]],"")</f>
        <v/>
      </c>
      <c r="AR928" s="3" t="str">
        <f>IF(tbl_Data[[#This Row],[Marital Status]]=tbl_Data[[#Headers],[Together]],tbl_Data[[#This Row],[Amt_Wines]],"")</f>
        <v/>
      </c>
      <c r="AS928" s="3">
        <f>IF(tbl_Data[[#This Row],[Marital Status]]=tbl_Data[[#Headers],[Married]],tbl_Data[[#This Row],[Amt_Wines]],"")</f>
        <v>15</v>
      </c>
      <c r="AT928" s="3" t="str">
        <f>IF(tbl_Data[[#This Row],[Marital Status]]=tbl_Data[[#Headers],[Widow]],tbl_Data[[#This Row],[Amt_Wines]],"")</f>
        <v/>
      </c>
      <c r="AU928" s="3" t="str">
        <f>IF(tbl_Data[[#This Row],[Marital Status]]=tbl_Data[[#Headers],[Divorced]],tbl_Data[[#This Row],[Amt_Wines]],"")</f>
        <v/>
      </c>
    </row>
    <row r="929" spans="1:47" x14ac:dyDescent="0.45">
      <c r="A929" t="s">
        <v>1959</v>
      </c>
      <c r="B929" s="3">
        <v>23148</v>
      </c>
      <c r="C929">
        <v>0</v>
      </c>
      <c r="D929">
        <v>0</v>
      </c>
      <c r="E929">
        <f t="shared" si="14"/>
        <v>0</v>
      </c>
      <c r="F929">
        <v>83</v>
      </c>
      <c r="G929" s="3">
        <v>4</v>
      </c>
      <c r="H929" s="3">
        <v>6</v>
      </c>
      <c r="I929" s="3">
        <v>8</v>
      </c>
      <c r="J929" s="3">
        <v>6</v>
      </c>
      <c r="K929" s="3">
        <v>3</v>
      </c>
      <c r="L929" s="3">
        <v>10</v>
      </c>
      <c r="M929">
        <v>1</v>
      </c>
      <c r="N929">
        <v>2</v>
      </c>
      <c r="O929">
        <v>0</v>
      </c>
      <c r="P929">
        <v>3</v>
      </c>
      <c r="Q929">
        <v>7</v>
      </c>
      <c r="R929">
        <v>0</v>
      </c>
      <c r="S929">
        <v>0</v>
      </c>
      <c r="T929">
        <v>0</v>
      </c>
      <c r="U929">
        <v>0</v>
      </c>
      <c r="V929">
        <v>0</v>
      </c>
      <c r="W929">
        <v>0</v>
      </c>
      <c r="X929">
        <v>3</v>
      </c>
      <c r="Y929">
        <v>11</v>
      </c>
      <c r="Z929">
        <v>0</v>
      </c>
      <c r="AA929">
        <v>35</v>
      </c>
      <c r="AB929">
        <v>2290</v>
      </c>
      <c r="AC929">
        <v>0</v>
      </c>
      <c r="AD929">
        <v>1</v>
      </c>
      <c r="AE929">
        <v>0</v>
      </c>
      <c r="AF929">
        <v>0</v>
      </c>
      <c r="AG929">
        <v>0</v>
      </c>
      <c r="AH929">
        <v>1</v>
      </c>
      <c r="AI929">
        <v>0</v>
      </c>
      <c r="AJ929">
        <v>0</v>
      </c>
      <c r="AK929">
        <v>0</v>
      </c>
      <c r="AL929">
        <v>0</v>
      </c>
      <c r="AM929" s="3">
        <f>SUM(tbl_Data[[#This Row],[Amt_Wines]:[Amt_GoldProds]])</f>
        <v>37</v>
      </c>
      <c r="AN929" s="3">
        <v>17</v>
      </c>
      <c r="AO929">
        <v>0</v>
      </c>
      <c r="AP929" t="str" cm="1">
        <f t="array" ref="AP929">_xlfn.IFS(tbl_Data[[#This Row],[marital_Divorced]]=1,"Divorced",tbl_Data[[#This Row],[marital_Married]]=1,"Married",tbl_Data[[#This Row],[marital_Single]]=1,"Single",tbl_Data[[#This Row],[marital_Together]]=1,"Together",tbl_Data[[#This Row],[marital_Widow]]=1,"Widowed")</f>
        <v>Married</v>
      </c>
      <c r="AQ929" s="3" t="str">
        <f>IF(tbl_Data[[#This Row],[Marital Status]]=tbl_Data[[#Headers],[Single]],tbl_Data[[#This Row],[Amt_Wines]],"")</f>
        <v/>
      </c>
      <c r="AR929" s="3" t="str">
        <f>IF(tbl_Data[[#This Row],[Marital Status]]=tbl_Data[[#Headers],[Together]],tbl_Data[[#This Row],[Amt_Wines]],"")</f>
        <v/>
      </c>
      <c r="AS929" s="3">
        <f>IF(tbl_Data[[#This Row],[Marital Status]]=tbl_Data[[#Headers],[Married]],tbl_Data[[#This Row],[Amt_Wines]],"")</f>
        <v>4</v>
      </c>
      <c r="AT929" s="3" t="str">
        <f>IF(tbl_Data[[#This Row],[Marital Status]]=tbl_Data[[#Headers],[Widow]],tbl_Data[[#This Row],[Amt_Wines]],"")</f>
        <v/>
      </c>
      <c r="AU929" s="3" t="str">
        <f>IF(tbl_Data[[#This Row],[Marital Status]]=tbl_Data[[#Headers],[Divorced]],tbl_Data[[#This Row],[Amt_Wines]],"")</f>
        <v/>
      </c>
    </row>
    <row r="930" spans="1:47" x14ac:dyDescent="0.45">
      <c r="A930" t="s">
        <v>1960</v>
      </c>
      <c r="B930" s="3">
        <v>27100</v>
      </c>
      <c r="C930">
        <v>1</v>
      </c>
      <c r="D930">
        <v>0</v>
      </c>
      <c r="E930">
        <f t="shared" si="14"/>
        <v>1</v>
      </c>
      <c r="F930">
        <v>64</v>
      </c>
      <c r="G930" s="3">
        <v>12</v>
      </c>
      <c r="H930" s="3">
        <v>0</v>
      </c>
      <c r="I930" s="3">
        <v>13</v>
      </c>
      <c r="J930" s="3">
        <v>2</v>
      </c>
      <c r="K930" s="3">
        <v>0</v>
      </c>
      <c r="L930" s="3">
        <v>10</v>
      </c>
      <c r="M930">
        <v>1</v>
      </c>
      <c r="N930">
        <v>1</v>
      </c>
      <c r="O930">
        <v>0</v>
      </c>
      <c r="P930">
        <v>3</v>
      </c>
      <c r="Q930">
        <v>7</v>
      </c>
      <c r="R930">
        <v>0</v>
      </c>
      <c r="S930">
        <v>0</v>
      </c>
      <c r="T930">
        <v>0</v>
      </c>
      <c r="U930">
        <v>0</v>
      </c>
      <c r="V930">
        <v>0</v>
      </c>
      <c r="W930">
        <v>0</v>
      </c>
      <c r="X930">
        <v>3</v>
      </c>
      <c r="Y930">
        <v>11</v>
      </c>
      <c r="Z930">
        <v>0</v>
      </c>
      <c r="AA930">
        <v>37</v>
      </c>
      <c r="AB930">
        <v>2609</v>
      </c>
      <c r="AC930">
        <v>0</v>
      </c>
      <c r="AD930">
        <v>1</v>
      </c>
      <c r="AE930">
        <v>0</v>
      </c>
      <c r="AF930">
        <v>0</v>
      </c>
      <c r="AG930">
        <v>0</v>
      </c>
      <c r="AH930">
        <v>0</v>
      </c>
      <c r="AI930">
        <v>0</v>
      </c>
      <c r="AJ930">
        <v>0</v>
      </c>
      <c r="AK930">
        <v>1</v>
      </c>
      <c r="AL930">
        <v>0</v>
      </c>
      <c r="AM930" s="3">
        <f>SUM(tbl_Data[[#This Row],[Amt_Wines]:[Amt_GoldProds]])</f>
        <v>37</v>
      </c>
      <c r="AN930" s="3">
        <v>17</v>
      </c>
      <c r="AO930">
        <v>0</v>
      </c>
      <c r="AP930" t="str" cm="1">
        <f t="array" ref="AP930">_xlfn.IFS(tbl_Data[[#This Row],[marital_Divorced]]=1,"Divorced",tbl_Data[[#This Row],[marital_Married]]=1,"Married",tbl_Data[[#This Row],[marital_Single]]=1,"Single",tbl_Data[[#This Row],[marital_Together]]=1,"Together",tbl_Data[[#This Row],[marital_Widow]]=1,"Widowed")</f>
        <v>Married</v>
      </c>
      <c r="AQ930" s="3" t="str">
        <f>IF(tbl_Data[[#This Row],[Marital Status]]=tbl_Data[[#Headers],[Single]],tbl_Data[[#This Row],[Amt_Wines]],"")</f>
        <v/>
      </c>
      <c r="AR930" s="3" t="str">
        <f>IF(tbl_Data[[#This Row],[Marital Status]]=tbl_Data[[#Headers],[Together]],tbl_Data[[#This Row],[Amt_Wines]],"")</f>
        <v/>
      </c>
      <c r="AS930" s="3">
        <f>IF(tbl_Data[[#This Row],[Marital Status]]=tbl_Data[[#Headers],[Married]],tbl_Data[[#This Row],[Amt_Wines]],"")</f>
        <v>12</v>
      </c>
      <c r="AT930" s="3" t="str">
        <f>IF(tbl_Data[[#This Row],[Marital Status]]=tbl_Data[[#Headers],[Widow]],tbl_Data[[#This Row],[Amt_Wines]],"")</f>
        <v/>
      </c>
      <c r="AU930" s="3" t="str">
        <f>IF(tbl_Data[[#This Row],[Marital Status]]=tbl_Data[[#Headers],[Divorced]],tbl_Data[[#This Row],[Amt_Wines]],"")</f>
        <v/>
      </c>
    </row>
    <row r="931" spans="1:47" x14ac:dyDescent="0.45">
      <c r="A931" t="s">
        <v>1961</v>
      </c>
      <c r="B931" s="3">
        <v>18978</v>
      </c>
      <c r="C931">
        <v>1</v>
      </c>
      <c r="D931">
        <v>0</v>
      </c>
      <c r="E931">
        <f t="shared" si="14"/>
        <v>1</v>
      </c>
      <c r="F931">
        <v>41</v>
      </c>
      <c r="G931" s="3">
        <v>2</v>
      </c>
      <c r="H931" s="3">
        <v>8</v>
      </c>
      <c r="I931" s="3">
        <v>1</v>
      </c>
      <c r="J931" s="3">
        <v>4</v>
      </c>
      <c r="K931" s="3">
        <v>7</v>
      </c>
      <c r="L931" s="3">
        <v>15</v>
      </c>
      <c r="M931">
        <v>1</v>
      </c>
      <c r="N931">
        <v>1</v>
      </c>
      <c r="O931">
        <v>0</v>
      </c>
      <c r="P931">
        <v>3</v>
      </c>
      <c r="Q931">
        <v>8</v>
      </c>
      <c r="R931">
        <v>0</v>
      </c>
      <c r="S931">
        <v>0</v>
      </c>
      <c r="T931">
        <v>0</v>
      </c>
      <c r="U931">
        <v>0</v>
      </c>
      <c r="V931">
        <v>0</v>
      </c>
      <c r="W931">
        <v>0</v>
      </c>
      <c r="X931">
        <v>3</v>
      </c>
      <c r="Y931">
        <v>11</v>
      </c>
      <c r="Z931">
        <v>0</v>
      </c>
      <c r="AA931">
        <v>47</v>
      </c>
      <c r="AB931">
        <v>2724</v>
      </c>
      <c r="AC931">
        <v>0</v>
      </c>
      <c r="AD931">
        <v>1</v>
      </c>
      <c r="AE931">
        <v>0</v>
      </c>
      <c r="AF931">
        <v>0</v>
      </c>
      <c r="AG931">
        <v>0</v>
      </c>
      <c r="AH931">
        <v>0</v>
      </c>
      <c r="AI931">
        <v>1</v>
      </c>
      <c r="AJ931">
        <v>0</v>
      </c>
      <c r="AK931">
        <v>0</v>
      </c>
      <c r="AL931">
        <v>0</v>
      </c>
      <c r="AM931" s="3">
        <f>SUM(tbl_Data[[#This Row],[Amt_Wines]:[Amt_GoldProds]])</f>
        <v>37</v>
      </c>
      <c r="AN931" s="3">
        <v>7</v>
      </c>
      <c r="AO931">
        <v>0</v>
      </c>
      <c r="AP931" t="str" cm="1">
        <f t="array" ref="AP931">_xlfn.IFS(tbl_Data[[#This Row],[marital_Divorced]]=1,"Divorced",tbl_Data[[#This Row],[marital_Married]]=1,"Married",tbl_Data[[#This Row],[marital_Single]]=1,"Single",tbl_Data[[#This Row],[marital_Together]]=1,"Together",tbl_Data[[#This Row],[marital_Widow]]=1,"Widowed")</f>
        <v>Married</v>
      </c>
      <c r="AQ931" s="3" t="str">
        <f>IF(tbl_Data[[#This Row],[Marital Status]]=tbl_Data[[#Headers],[Single]],tbl_Data[[#This Row],[Amt_Wines]],"")</f>
        <v/>
      </c>
      <c r="AR931" s="3" t="str">
        <f>IF(tbl_Data[[#This Row],[Marital Status]]=tbl_Data[[#Headers],[Together]],tbl_Data[[#This Row],[Amt_Wines]],"")</f>
        <v/>
      </c>
      <c r="AS931" s="3">
        <f>IF(tbl_Data[[#This Row],[Marital Status]]=tbl_Data[[#Headers],[Married]],tbl_Data[[#This Row],[Amt_Wines]],"")</f>
        <v>2</v>
      </c>
      <c r="AT931" s="3" t="str">
        <f>IF(tbl_Data[[#This Row],[Marital Status]]=tbl_Data[[#Headers],[Widow]],tbl_Data[[#This Row],[Amt_Wines]],"")</f>
        <v/>
      </c>
      <c r="AU931" s="3" t="str">
        <f>IF(tbl_Data[[#This Row],[Marital Status]]=tbl_Data[[#Headers],[Divorced]],tbl_Data[[#This Row],[Amt_Wines]],"")</f>
        <v/>
      </c>
    </row>
    <row r="932" spans="1:47" x14ac:dyDescent="0.45">
      <c r="A932" t="s">
        <v>1963</v>
      </c>
      <c r="B932" s="3">
        <v>13624</v>
      </c>
      <c r="C932">
        <v>1</v>
      </c>
      <c r="D932">
        <v>0</v>
      </c>
      <c r="E932">
        <f t="shared" si="14"/>
        <v>1</v>
      </c>
      <c r="F932">
        <v>93</v>
      </c>
      <c r="G932" s="3">
        <v>10</v>
      </c>
      <c r="H932" s="3">
        <v>2</v>
      </c>
      <c r="I932" s="3">
        <v>15</v>
      </c>
      <c r="J932" s="3">
        <v>2</v>
      </c>
      <c r="K932" s="3">
        <v>1</v>
      </c>
      <c r="L932" s="3">
        <v>6</v>
      </c>
      <c r="M932">
        <v>2</v>
      </c>
      <c r="N932">
        <v>2</v>
      </c>
      <c r="O932">
        <v>0</v>
      </c>
      <c r="P932">
        <v>3</v>
      </c>
      <c r="Q932">
        <v>6</v>
      </c>
      <c r="R932">
        <v>0</v>
      </c>
      <c r="S932">
        <v>0</v>
      </c>
      <c r="T932">
        <v>0</v>
      </c>
      <c r="U932">
        <v>0</v>
      </c>
      <c r="V932">
        <v>0</v>
      </c>
      <c r="W932">
        <v>0</v>
      </c>
      <c r="X932">
        <v>3</v>
      </c>
      <c r="Y932">
        <v>11</v>
      </c>
      <c r="Z932">
        <v>0</v>
      </c>
      <c r="AA932">
        <v>44</v>
      </c>
      <c r="AB932">
        <v>2684</v>
      </c>
      <c r="AC932">
        <v>0</v>
      </c>
      <c r="AD932">
        <v>1</v>
      </c>
      <c r="AE932">
        <v>0</v>
      </c>
      <c r="AF932">
        <v>0</v>
      </c>
      <c r="AG932">
        <v>0</v>
      </c>
      <c r="AH932">
        <v>0</v>
      </c>
      <c r="AI932">
        <v>0</v>
      </c>
      <c r="AJ932">
        <v>1</v>
      </c>
      <c r="AK932">
        <v>0</v>
      </c>
      <c r="AL932">
        <v>0</v>
      </c>
      <c r="AM932" s="3">
        <f>SUM(tbl_Data[[#This Row],[Amt_Wines]:[Amt_GoldProds]])</f>
        <v>36</v>
      </c>
      <c r="AN932" s="3">
        <v>24</v>
      </c>
      <c r="AO932">
        <v>0</v>
      </c>
      <c r="AP932" t="str" cm="1">
        <f t="array" ref="AP932">_xlfn.IFS(tbl_Data[[#This Row],[marital_Divorced]]=1,"Divorced",tbl_Data[[#This Row],[marital_Married]]=1,"Married",tbl_Data[[#This Row],[marital_Single]]=1,"Single",tbl_Data[[#This Row],[marital_Together]]=1,"Together",tbl_Data[[#This Row],[marital_Widow]]=1,"Widowed")</f>
        <v>Married</v>
      </c>
      <c r="AQ932" s="3" t="str">
        <f>IF(tbl_Data[[#This Row],[Marital Status]]=tbl_Data[[#Headers],[Single]],tbl_Data[[#This Row],[Amt_Wines]],"")</f>
        <v/>
      </c>
      <c r="AR932" s="3" t="str">
        <f>IF(tbl_Data[[#This Row],[Marital Status]]=tbl_Data[[#Headers],[Together]],tbl_Data[[#This Row],[Amt_Wines]],"")</f>
        <v/>
      </c>
      <c r="AS932" s="3">
        <f>IF(tbl_Data[[#This Row],[Marital Status]]=tbl_Data[[#Headers],[Married]],tbl_Data[[#This Row],[Amt_Wines]],"")</f>
        <v>10</v>
      </c>
      <c r="AT932" s="3" t="str">
        <f>IF(tbl_Data[[#This Row],[Marital Status]]=tbl_Data[[#Headers],[Widow]],tbl_Data[[#This Row],[Amt_Wines]],"")</f>
        <v/>
      </c>
      <c r="AU932" s="3" t="str">
        <f>IF(tbl_Data[[#This Row],[Marital Status]]=tbl_Data[[#Headers],[Divorced]],tbl_Data[[#This Row],[Amt_Wines]],"")</f>
        <v/>
      </c>
    </row>
    <row r="933" spans="1:47" x14ac:dyDescent="0.45">
      <c r="A933" t="s">
        <v>1966</v>
      </c>
      <c r="B933" s="3">
        <v>7500</v>
      </c>
      <c r="C933">
        <v>1</v>
      </c>
      <c r="D933">
        <v>0</v>
      </c>
      <c r="E933">
        <f t="shared" si="14"/>
        <v>1</v>
      </c>
      <c r="F933">
        <v>96</v>
      </c>
      <c r="G933" s="3">
        <v>1</v>
      </c>
      <c r="H933" s="3">
        <v>11</v>
      </c>
      <c r="I933" s="3">
        <v>5</v>
      </c>
      <c r="J933" s="3">
        <v>4</v>
      </c>
      <c r="K933" s="3">
        <v>6</v>
      </c>
      <c r="L933" s="3">
        <v>9</v>
      </c>
      <c r="M933">
        <v>2</v>
      </c>
      <c r="N933">
        <v>2</v>
      </c>
      <c r="O933">
        <v>0</v>
      </c>
      <c r="P933">
        <v>3</v>
      </c>
      <c r="Q933">
        <v>8</v>
      </c>
      <c r="R933">
        <v>0</v>
      </c>
      <c r="S933">
        <v>0</v>
      </c>
      <c r="T933">
        <v>0</v>
      </c>
      <c r="U933">
        <v>0</v>
      </c>
      <c r="V933">
        <v>0</v>
      </c>
      <c r="W933">
        <v>0</v>
      </c>
      <c r="X933">
        <v>3</v>
      </c>
      <c r="Y933">
        <v>11</v>
      </c>
      <c r="Z933">
        <v>0</v>
      </c>
      <c r="AA933">
        <v>34</v>
      </c>
      <c r="AB933">
        <v>2666</v>
      </c>
      <c r="AC933">
        <v>0</v>
      </c>
      <c r="AD933">
        <v>1</v>
      </c>
      <c r="AE933">
        <v>0</v>
      </c>
      <c r="AF933">
        <v>0</v>
      </c>
      <c r="AG933">
        <v>0</v>
      </c>
      <c r="AH933">
        <v>1</v>
      </c>
      <c r="AI933">
        <v>0</v>
      </c>
      <c r="AJ933">
        <v>0</v>
      </c>
      <c r="AK933">
        <v>0</v>
      </c>
      <c r="AL933">
        <v>0</v>
      </c>
      <c r="AM933" s="3">
        <f>SUM(tbl_Data[[#This Row],[Amt_Wines]:[Amt_GoldProds]])</f>
        <v>36</v>
      </c>
      <c r="AN933" s="3">
        <v>18</v>
      </c>
      <c r="AO933">
        <v>0</v>
      </c>
      <c r="AP933" t="str" cm="1">
        <f t="array" ref="AP933">_xlfn.IFS(tbl_Data[[#This Row],[marital_Divorced]]=1,"Divorced",tbl_Data[[#This Row],[marital_Married]]=1,"Married",tbl_Data[[#This Row],[marital_Single]]=1,"Single",tbl_Data[[#This Row],[marital_Together]]=1,"Together",tbl_Data[[#This Row],[marital_Widow]]=1,"Widowed")</f>
        <v>Married</v>
      </c>
      <c r="AQ933" s="3" t="str">
        <f>IF(tbl_Data[[#This Row],[Marital Status]]=tbl_Data[[#Headers],[Single]],tbl_Data[[#This Row],[Amt_Wines]],"")</f>
        <v/>
      </c>
      <c r="AR933" s="3" t="str">
        <f>IF(tbl_Data[[#This Row],[Marital Status]]=tbl_Data[[#Headers],[Together]],tbl_Data[[#This Row],[Amt_Wines]],"")</f>
        <v/>
      </c>
      <c r="AS933" s="3">
        <f>IF(tbl_Data[[#This Row],[Marital Status]]=tbl_Data[[#Headers],[Married]],tbl_Data[[#This Row],[Amt_Wines]],"")</f>
        <v>1</v>
      </c>
      <c r="AT933" s="3" t="str">
        <f>IF(tbl_Data[[#This Row],[Marital Status]]=tbl_Data[[#Headers],[Widow]],tbl_Data[[#This Row],[Amt_Wines]],"")</f>
        <v/>
      </c>
      <c r="AU933" s="3" t="str">
        <f>IF(tbl_Data[[#This Row],[Marital Status]]=tbl_Data[[#Headers],[Divorced]],tbl_Data[[#This Row],[Amt_Wines]],"")</f>
        <v/>
      </c>
    </row>
    <row r="934" spans="1:47" x14ac:dyDescent="0.45">
      <c r="A934" t="s">
        <v>1971</v>
      </c>
      <c r="B934" s="3">
        <v>36663</v>
      </c>
      <c r="C934">
        <v>1</v>
      </c>
      <c r="D934">
        <v>0</v>
      </c>
      <c r="E934">
        <f t="shared" si="14"/>
        <v>1</v>
      </c>
      <c r="F934">
        <v>40</v>
      </c>
      <c r="G934" s="3">
        <v>18</v>
      </c>
      <c r="H934" s="3">
        <v>0</v>
      </c>
      <c r="I934" s="3">
        <v>6</v>
      </c>
      <c r="J934" s="3">
        <v>3</v>
      </c>
      <c r="K934" s="3">
        <v>3</v>
      </c>
      <c r="L934" s="3">
        <v>5</v>
      </c>
      <c r="M934">
        <v>1</v>
      </c>
      <c r="N934">
        <v>1</v>
      </c>
      <c r="O934">
        <v>1</v>
      </c>
      <c r="P934">
        <v>3</v>
      </c>
      <c r="Q934">
        <v>2</v>
      </c>
      <c r="R934">
        <v>0</v>
      </c>
      <c r="S934">
        <v>0</v>
      </c>
      <c r="T934">
        <v>0</v>
      </c>
      <c r="U934">
        <v>0</v>
      </c>
      <c r="V934">
        <v>0</v>
      </c>
      <c r="W934">
        <v>0</v>
      </c>
      <c r="X934">
        <v>3</v>
      </c>
      <c r="Y934">
        <v>11</v>
      </c>
      <c r="Z934">
        <v>0</v>
      </c>
      <c r="AA934">
        <v>45</v>
      </c>
      <c r="AB934">
        <v>2224</v>
      </c>
      <c r="AC934">
        <v>0</v>
      </c>
      <c r="AD934">
        <v>1</v>
      </c>
      <c r="AE934">
        <v>0</v>
      </c>
      <c r="AF934">
        <v>0</v>
      </c>
      <c r="AG934">
        <v>0</v>
      </c>
      <c r="AH934">
        <v>0</v>
      </c>
      <c r="AI934">
        <v>0</v>
      </c>
      <c r="AJ934">
        <v>0</v>
      </c>
      <c r="AK934">
        <v>0</v>
      </c>
      <c r="AL934">
        <v>1</v>
      </c>
      <c r="AM934" s="3">
        <f>SUM(tbl_Data[[#This Row],[Amt_Wines]:[Amt_GoldProds]])</f>
        <v>35</v>
      </c>
      <c r="AN934" s="3">
        <v>25</v>
      </c>
      <c r="AO934">
        <v>0</v>
      </c>
      <c r="AP934" t="str" cm="1">
        <f t="array" ref="AP934">_xlfn.IFS(tbl_Data[[#This Row],[marital_Divorced]]=1,"Divorced",tbl_Data[[#This Row],[marital_Married]]=1,"Married",tbl_Data[[#This Row],[marital_Single]]=1,"Single",tbl_Data[[#This Row],[marital_Together]]=1,"Together",tbl_Data[[#This Row],[marital_Widow]]=1,"Widowed")</f>
        <v>Married</v>
      </c>
      <c r="AQ934" s="3" t="str">
        <f>IF(tbl_Data[[#This Row],[Marital Status]]=tbl_Data[[#Headers],[Single]],tbl_Data[[#This Row],[Amt_Wines]],"")</f>
        <v/>
      </c>
      <c r="AR934" s="3" t="str">
        <f>IF(tbl_Data[[#This Row],[Marital Status]]=tbl_Data[[#Headers],[Together]],tbl_Data[[#This Row],[Amt_Wines]],"")</f>
        <v/>
      </c>
      <c r="AS934" s="3">
        <f>IF(tbl_Data[[#This Row],[Marital Status]]=tbl_Data[[#Headers],[Married]],tbl_Data[[#This Row],[Amt_Wines]],"")</f>
        <v>18</v>
      </c>
      <c r="AT934" s="3" t="str">
        <f>IF(tbl_Data[[#This Row],[Marital Status]]=tbl_Data[[#Headers],[Widow]],tbl_Data[[#This Row],[Amt_Wines]],"")</f>
        <v/>
      </c>
      <c r="AU934" s="3" t="str">
        <f>IF(tbl_Data[[#This Row],[Marital Status]]=tbl_Data[[#Headers],[Divorced]],tbl_Data[[#This Row],[Amt_Wines]],"")</f>
        <v/>
      </c>
    </row>
    <row r="935" spans="1:47" x14ac:dyDescent="0.45">
      <c r="A935" t="s">
        <v>1974</v>
      </c>
      <c r="B935" s="3">
        <v>29187</v>
      </c>
      <c r="C935">
        <v>1</v>
      </c>
      <c r="D935">
        <v>0</v>
      </c>
      <c r="E935">
        <f t="shared" si="14"/>
        <v>1</v>
      </c>
      <c r="F935">
        <v>43</v>
      </c>
      <c r="G935" s="3">
        <v>26</v>
      </c>
      <c r="H935" s="3">
        <v>0</v>
      </c>
      <c r="I935" s="3">
        <v>6</v>
      </c>
      <c r="J935" s="3">
        <v>0</v>
      </c>
      <c r="K935" s="3">
        <v>0</v>
      </c>
      <c r="L935" s="3">
        <v>2</v>
      </c>
      <c r="M935">
        <v>1</v>
      </c>
      <c r="N935">
        <v>1</v>
      </c>
      <c r="O935">
        <v>0</v>
      </c>
      <c r="P935">
        <v>3</v>
      </c>
      <c r="Q935">
        <v>8</v>
      </c>
      <c r="R935">
        <v>0</v>
      </c>
      <c r="S935">
        <v>0</v>
      </c>
      <c r="T935">
        <v>0</v>
      </c>
      <c r="U935">
        <v>0</v>
      </c>
      <c r="V935">
        <v>0</v>
      </c>
      <c r="W935">
        <v>0</v>
      </c>
      <c r="X935">
        <v>3</v>
      </c>
      <c r="Y935">
        <v>11</v>
      </c>
      <c r="Z935">
        <v>0</v>
      </c>
      <c r="AA935">
        <v>52</v>
      </c>
      <c r="AB935">
        <v>2575</v>
      </c>
      <c r="AC935">
        <v>0</v>
      </c>
      <c r="AD935">
        <v>1</v>
      </c>
      <c r="AE935">
        <v>0</v>
      </c>
      <c r="AF935">
        <v>0</v>
      </c>
      <c r="AG935">
        <v>0</v>
      </c>
      <c r="AH935">
        <v>0</v>
      </c>
      <c r="AI935">
        <v>0</v>
      </c>
      <c r="AJ935">
        <v>0</v>
      </c>
      <c r="AK935">
        <v>0</v>
      </c>
      <c r="AL935">
        <v>1</v>
      </c>
      <c r="AM935" s="3">
        <f>SUM(tbl_Data[[#This Row],[Amt_Wines]:[Amt_GoldProds]])</f>
        <v>34</v>
      </c>
      <c r="AN935" s="3">
        <v>30</v>
      </c>
      <c r="AO935">
        <v>0</v>
      </c>
      <c r="AP935" t="str" cm="1">
        <f t="array" ref="AP935">_xlfn.IFS(tbl_Data[[#This Row],[marital_Divorced]]=1,"Divorced",tbl_Data[[#This Row],[marital_Married]]=1,"Married",tbl_Data[[#This Row],[marital_Single]]=1,"Single",tbl_Data[[#This Row],[marital_Together]]=1,"Together",tbl_Data[[#This Row],[marital_Widow]]=1,"Widowed")</f>
        <v>Married</v>
      </c>
      <c r="AQ935" s="3" t="str">
        <f>IF(tbl_Data[[#This Row],[Marital Status]]=tbl_Data[[#Headers],[Single]],tbl_Data[[#This Row],[Amt_Wines]],"")</f>
        <v/>
      </c>
      <c r="AR935" s="3" t="str">
        <f>IF(tbl_Data[[#This Row],[Marital Status]]=tbl_Data[[#Headers],[Together]],tbl_Data[[#This Row],[Amt_Wines]],"")</f>
        <v/>
      </c>
      <c r="AS935" s="3">
        <f>IF(tbl_Data[[#This Row],[Marital Status]]=tbl_Data[[#Headers],[Married]],tbl_Data[[#This Row],[Amt_Wines]],"")</f>
        <v>26</v>
      </c>
      <c r="AT935" s="3" t="str">
        <f>IF(tbl_Data[[#This Row],[Marital Status]]=tbl_Data[[#Headers],[Widow]],tbl_Data[[#This Row],[Amt_Wines]],"")</f>
        <v/>
      </c>
      <c r="AU935" s="3" t="str">
        <f>IF(tbl_Data[[#This Row],[Marital Status]]=tbl_Data[[#Headers],[Divorced]],tbl_Data[[#This Row],[Amt_Wines]],"")</f>
        <v/>
      </c>
    </row>
    <row r="936" spans="1:47" x14ac:dyDescent="0.45">
      <c r="A936" t="s">
        <v>1976</v>
      </c>
      <c r="B936" s="3">
        <v>28691</v>
      </c>
      <c r="C936">
        <v>1</v>
      </c>
      <c r="D936">
        <v>0</v>
      </c>
      <c r="E936">
        <f t="shared" si="14"/>
        <v>1</v>
      </c>
      <c r="F936">
        <v>56</v>
      </c>
      <c r="G936" s="3">
        <v>5</v>
      </c>
      <c r="H936" s="3">
        <v>4</v>
      </c>
      <c r="I936" s="3">
        <v>13</v>
      </c>
      <c r="J936" s="3">
        <v>8</v>
      </c>
      <c r="K936" s="3">
        <v>0</v>
      </c>
      <c r="L936" s="3">
        <v>4</v>
      </c>
      <c r="M936">
        <v>1</v>
      </c>
      <c r="N936">
        <v>1</v>
      </c>
      <c r="O936">
        <v>0</v>
      </c>
      <c r="P936">
        <v>3</v>
      </c>
      <c r="Q936">
        <v>8</v>
      </c>
      <c r="R936">
        <v>0</v>
      </c>
      <c r="S936">
        <v>0</v>
      </c>
      <c r="T936">
        <v>0</v>
      </c>
      <c r="U936">
        <v>0</v>
      </c>
      <c r="V936">
        <v>0</v>
      </c>
      <c r="W936">
        <v>0</v>
      </c>
      <c r="X936">
        <v>3</v>
      </c>
      <c r="Y936">
        <v>11</v>
      </c>
      <c r="Z936">
        <v>0</v>
      </c>
      <c r="AA936">
        <v>31</v>
      </c>
      <c r="AB936">
        <v>2519</v>
      </c>
      <c r="AC936">
        <v>0</v>
      </c>
      <c r="AD936">
        <v>1</v>
      </c>
      <c r="AE936">
        <v>0</v>
      </c>
      <c r="AF936">
        <v>0</v>
      </c>
      <c r="AG936">
        <v>0</v>
      </c>
      <c r="AH936">
        <v>0</v>
      </c>
      <c r="AI936">
        <v>0</v>
      </c>
      <c r="AJ936">
        <v>1</v>
      </c>
      <c r="AK936">
        <v>0</v>
      </c>
      <c r="AL936">
        <v>0</v>
      </c>
      <c r="AM936" s="3">
        <f>SUM(tbl_Data[[#This Row],[Amt_Wines]:[Amt_GoldProds]])</f>
        <v>34</v>
      </c>
      <c r="AN936" s="3">
        <v>26</v>
      </c>
      <c r="AO936">
        <v>0</v>
      </c>
      <c r="AP936" t="str" cm="1">
        <f t="array" ref="AP936">_xlfn.IFS(tbl_Data[[#This Row],[marital_Divorced]]=1,"Divorced",tbl_Data[[#This Row],[marital_Married]]=1,"Married",tbl_Data[[#This Row],[marital_Single]]=1,"Single",tbl_Data[[#This Row],[marital_Together]]=1,"Together",tbl_Data[[#This Row],[marital_Widow]]=1,"Widowed")</f>
        <v>Married</v>
      </c>
      <c r="AQ936" s="3" t="str">
        <f>IF(tbl_Data[[#This Row],[Marital Status]]=tbl_Data[[#Headers],[Single]],tbl_Data[[#This Row],[Amt_Wines]],"")</f>
        <v/>
      </c>
      <c r="AR936" s="3" t="str">
        <f>IF(tbl_Data[[#This Row],[Marital Status]]=tbl_Data[[#Headers],[Together]],tbl_Data[[#This Row],[Amt_Wines]],"")</f>
        <v/>
      </c>
      <c r="AS936" s="3">
        <f>IF(tbl_Data[[#This Row],[Marital Status]]=tbl_Data[[#Headers],[Married]],tbl_Data[[#This Row],[Amt_Wines]],"")</f>
        <v>5</v>
      </c>
      <c r="AT936" s="3" t="str">
        <f>IF(tbl_Data[[#This Row],[Marital Status]]=tbl_Data[[#Headers],[Widow]],tbl_Data[[#This Row],[Amt_Wines]],"")</f>
        <v/>
      </c>
      <c r="AU936" s="3" t="str">
        <f>IF(tbl_Data[[#This Row],[Marital Status]]=tbl_Data[[#Headers],[Divorced]],tbl_Data[[#This Row],[Amt_Wines]],"")</f>
        <v/>
      </c>
    </row>
    <row r="937" spans="1:47" x14ac:dyDescent="0.45">
      <c r="A937" t="s">
        <v>1979</v>
      </c>
      <c r="B937" s="3">
        <v>44689</v>
      </c>
      <c r="C937">
        <v>1</v>
      </c>
      <c r="D937">
        <v>1</v>
      </c>
      <c r="E937">
        <f t="shared" si="14"/>
        <v>2</v>
      </c>
      <c r="F937">
        <v>82</v>
      </c>
      <c r="G937" s="3">
        <v>18</v>
      </c>
      <c r="H937" s="3">
        <v>0</v>
      </c>
      <c r="I937" s="3">
        <v>5</v>
      </c>
      <c r="J937" s="3">
        <v>0</v>
      </c>
      <c r="K937" s="3">
        <v>0</v>
      </c>
      <c r="L937" s="3">
        <v>11</v>
      </c>
      <c r="M937">
        <v>2</v>
      </c>
      <c r="N937">
        <v>1</v>
      </c>
      <c r="O937">
        <v>1</v>
      </c>
      <c r="P937">
        <v>2</v>
      </c>
      <c r="Q937">
        <v>7</v>
      </c>
      <c r="R937">
        <v>1</v>
      </c>
      <c r="S937">
        <v>0</v>
      </c>
      <c r="T937">
        <v>0</v>
      </c>
      <c r="U937">
        <v>0</v>
      </c>
      <c r="V937">
        <v>0</v>
      </c>
      <c r="W937">
        <v>0</v>
      </c>
      <c r="X937">
        <v>3</v>
      </c>
      <c r="Y937">
        <v>11</v>
      </c>
      <c r="Z937">
        <v>0</v>
      </c>
      <c r="AA937">
        <v>69</v>
      </c>
      <c r="AB937">
        <v>2329</v>
      </c>
      <c r="AC937">
        <v>0</v>
      </c>
      <c r="AD937">
        <v>1</v>
      </c>
      <c r="AE937">
        <v>0</v>
      </c>
      <c r="AF937">
        <v>0</v>
      </c>
      <c r="AG937">
        <v>0</v>
      </c>
      <c r="AH937">
        <v>0</v>
      </c>
      <c r="AI937">
        <v>0</v>
      </c>
      <c r="AJ937">
        <v>1</v>
      </c>
      <c r="AK937">
        <v>0</v>
      </c>
      <c r="AL937">
        <v>0</v>
      </c>
      <c r="AM937" s="3">
        <f>SUM(tbl_Data[[#This Row],[Amt_Wines]:[Amt_GoldProds]])</f>
        <v>34</v>
      </c>
      <c r="AN937" s="3">
        <v>12</v>
      </c>
      <c r="AO937">
        <v>1</v>
      </c>
      <c r="AP937" t="str" cm="1">
        <f t="array" ref="AP937">_xlfn.IFS(tbl_Data[[#This Row],[marital_Divorced]]=1,"Divorced",tbl_Data[[#This Row],[marital_Married]]=1,"Married",tbl_Data[[#This Row],[marital_Single]]=1,"Single",tbl_Data[[#This Row],[marital_Together]]=1,"Together",tbl_Data[[#This Row],[marital_Widow]]=1,"Widowed")</f>
        <v>Married</v>
      </c>
      <c r="AQ937" s="3" t="str">
        <f>IF(tbl_Data[[#This Row],[Marital Status]]=tbl_Data[[#Headers],[Single]],tbl_Data[[#This Row],[Amt_Wines]],"")</f>
        <v/>
      </c>
      <c r="AR937" s="3" t="str">
        <f>IF(tbl_Data[[#This Row],[Marital Status]]=tbl_Data[[#Headers],[Together]],tbl_Data[[#This Row],[Amt_Wines]],"")</f>
        <v/>
      </c>
      <c r="AS937" s="3">
        <f>IF(tbl_Data[[#This Row],[Marital Status]]=tbl_Data[[#Headers],[Married]],tbl_Data[[#This Row],[Amt_Wines]],"")</f>
        <v>18</v>
      </c>
      <c r="AT937" s="3" t="str">
        <f>IF(tbl_Data[[#This Row],[Marital Status]]=tbl_Data[[#Headers],[Widow]],tbl_Data[[#This Row],[Amt_Wines]],"")</f>
        <v/>
      </c>
      <c r="AU937" s="3" t="str">
        <f>IF(tbl_Data[[#This Row],[Marital Status]]=tbl_Data[[#Headers],[Divorced]],tbl_Data[[#This Row],[Amt_Wines]],"")</f>
        <v/>
      </c>
    </row>
    <row r="938" spans="1:47" x14ac:dyDescent="0.45">
      <c r="A938" t="s">
        <v>1980</v>
      </c>
      <c r="B938" s="3">
        <v>20130</v>
      </c>
      <c r="C938">
        <v>0</v>
      </c>
      <c r="D938">
        <v>0</v>
      </c>
      <c r="E938">
        <f t="shared" si="14"/>
        <v>0</v>
      </c>
      <c r="F938">
        <v>99</v>
      </c>
      <c r="G938" s="3">
        <v>0</v>
      </c>
      <c r="H938" s="3">
        <v>6</v>
      </c>
      <c r="I938" s="3">
        <v>3</v>
      </c>
      <c r="J938" s="3">
        <v>7</v>
      </c>
      <c r="K938" s="3">
        <v>6</v>
      </c>
      <c r="L938" s="3">
        <v>12</v>
      </c>
      <c r="M938">
        <v>1</v>
      </c>
      <c r="N938">
        <v>1</v>
      </c>
      <c r="O938">
        <v>0</v>
      </c>
      <c r="P938">
        <v>3</v>
      </c>
      <c r="Q938">
        <v>8</v>
      </c>
      <c r="R938">
        <v>0</v>
      </c>
      <c r="S938">
        <v>0</v>
      </c>
      <c r="T938">
        <v>0</v>
      </c>
      <c r="U938">
        <v>0</v>
      </c>
      <c r="V938">
        <v>0</v>
      </c>
      <c r="W938">
        <v>0</v>
      </c>
      <c r="X938">
        <v>3</v>
      </c>
      <c r="Y938">
        <v>11</v>
      </c>
      <c r="Z938">
        <v>0</v>
      </c>
      <c r="AA938">
        <v>46</v>
      </c>
      <c r="AB938">
        <v>2263</v>
      </c>
      <c r="AC938">
        <v>0</v>
      </c>
      <c r="AD938">
        <v>1</v>
      </c>
      <c r="AE938">
        <v>0</v>
      </c>
      <c r="AF938">
        <v>0</v>
      </c>
      <c r="AG938">
        <v>0</v>
      </c>
      <c r="AH938">
        <v>1</v>
      </c>
      <c r="AI938">
        <v>0</v>
      </c>
      <c r="AJ938">
        <v>0</v>
      </c>
      <c r="AK938">
        <v>0</v>
      </c>
      <c r="AL938">
        <v>0</v>
      </c>
      <c r="AM938" s="3">
        <f>SUM(tbl_Data[[#This Row],[Amt_Wines]:[Amt_GoldProds]])</f>
        <v>34</v>
      </c>
      <c r="AN938" s="3">
        <v>10</v>
      </c>
      <c r="AO938">
        <v>0</v>
      </c>
      <c r="AP938" t="str" cm="1">
        <f t="array" ref="AP938">_xlfn.IFS(tbl_Data[[#This Row],[marital_Divorced]]=1,"Divorced",tbl_Data[[#This Row],[marital_Married]]=1,"Married",tbl_Data[[#This Row],[marital_Single]]=1,"Single",tbl_Data[[#This Row],[marital_Together]]=1,"Together",tbl_Data[[#This Row],[marital_Widow]]=1,"Widowed")</f>
        <v>Married</v>
      </c>
      <c r="AQ938" s="3" t="str">
        <f>IF(tbl_Data[[#This Row],[Marital Status]]=tbl_Data[[#Headers],[Single]],tbl_Data[[#This Row],[Amt_Wines]],"")</f>
        <v/>
      </c>
      <c r="AR938" s="3" t="str">
        <f>IF(tbl_Data[[#This Row],[Marital Status]]=tbl_Data[[#Headers],[Together]],tbl_Data[[#This Row],[Amt_Wines]],"")</f>
        <v/>
      </c>
      <c r="AS938" s="3">
        <f>IF(tbl_Data[[#This Row],[Marital Status]]=tbl_Data[[#Headers],[Married]],tbl_Data[[#This Row],[Amt_Wines]],"")</f>
        <v>0</v>
      </c>
      <c r="AT938" s="3" t="str">
        <f>IF(tbl_Data[[#This Row],[Marital Status]]=tbl_Data[[#Headers],[Widow]],tbl_Data[[#This Row],[Amt_Wines]],"")</f>
        <v/>
      </c>
      <c r="AU938" s="3" t="str">
        <f>IF(tbl_Data[[#This Row],[Marital Status]]=tbl_Data[[#Headers],[Divorced]],tbl_Data[[#This Row],[Amt_Wines]],"")</f>
        <v/>
      </c>
    </row>
    <row r="939" spans="1:47" x14ac:dyDescent="0.45">
      <c r="A939" t="s">
        <v>1981</v>
      </c>
      <c r="B939" s="3">
        <v>30396</v>
      </c>
      <c r="C939">
        <v>1</v>
      </c>
      <c r="D939">
        <v>0</v>
      </c>
      <c r="E939">
        <f t="shared" si="14"/>
        <v>1</v>
      </c>
      <c r="F939">
        <v>22</v>
      </c>
      <c r="G939" s="3">
        <v>15</v>
      </c>
      <c r="H939" s="3">
        <v>0</v>
      </c>
      <c r="I939" s="3">
        <v>6</v>
      </c>
      <c r="J939" s="3">
        <v>0</v>
      </c>
      <c r="K939" s="3">
        <v>1</v>
      </c>
      <c r="L939" s="3">
        <v>12</v>
      </c>
      <c r="M939">
        <v>2</v>
      </c>
      <c r="N939">
        <v>1</v>
      </c>
      <c r="O939">
        <v>1</v>
      </c>
      <c r="P939">
        <v>2</v>
      </c>
      <c r="Q939">
        <v>7</v>
      </c>
      <c r="R939">
        <v>1</v>
      </c>
      <c r="S939">
        <v>0</v>
      </c>
      <c r="T939">
        <v>0</v>
      </c>
      <c r="U939">
        <v>0</v>
      </c>
      <c r="V939">
        <v>0</v>
      </c>
      <c r="W939">
        <v>0</v>
      </c>
      <c r="X939">
        <v>3</v>
      </c>
      <c r="Y939">
        <v>11</v>
      </c>
      <c r="Z939">
        <v>1</v>
      </c>
      <c r="AA939">
        <v>51</v>
      </c>
      <c r="AB939">
        <v>2219</v>
      </c>
      <c r="AC939">
        <v>0</v>
      </c>
      <c r="AD939">
        <v>1</v>
      </c>
      <c r="AE939">
        <v>0</v>
      </c>
      <c r="AF939">
        <v>0</v>
      </c>
      <c r="AG939">
        <v>0</v>
      </c>
      <c r="AH939">
        <v>0</v>
      </c>
      <c r="AI939">
        <v>0</v>
      </c>
      <c r="AJ939">
        <v>0</v>
      </c>
      <c r="AK939">
        <v>0</v>
      </c>
      <c r="AL939">
        <v>1</v>
      </c>
      <c r="AM939" s="3">
        <f>SUM(tbl_Data[[#This Row],[Amt_Wines]:[Amt_GoldProds]])</f>
        <v>34</v>
      </c>
      <c r="AN939" s="3">
        <v>10</v>
      </c>
      <c r="AO939">
        <v>1</v>
      </c>
      <c r="AP939" t="str" cm="1">
        <f t="array" ref="AP939">_xlfn.IFS(tbl_Data[[#This Row],[marital_Divorced]]=1,"Divorced",tbl_Data[[#This Row],[marital_Married]]=1,"Married",tbl_Data[[#This Row],[marital_Single]]=1,"Single",tbl_Data[[#This Row],[marital_Together]]=1,"Together",tbl_Data[[#This Row],[marital_Widow]]=1,"Widowed")</f>
        <v>Married</v>
      </c>
      <c r="AQ939" s="3" t="str">
        <f>IF(tbl_Data[[#This Row],[Marital Status]]=tbl_Data[[#Headers],[Single]],tbl_Data[[#This Row],[Amt_Wines]],"")</f>
        <v/>
      </c>
      <c r="AR939" s="3" t="str">
        <f>IF(tbl_Data[[#This Row],[Marital Status]]=tbl_Data[[#Headers],[Together]],tbl_Data[[#This Row],[Amt_Wines]],"")</f>
        <v/>
      </c>
      <c r="AS939" s="3">
        <f>IF(tbl_Data[[#This Row],[Marital Status]]=tbl_Data[[#Headers],[Married]],tbl_Data[[#This Row],[Amt_Wines]],"")</f>
        <v>15</v>
      </c>
      <c r="AT939" s="3" t="str">
        <f>IF(tbl_Data[[#This Row],[Marital Status]]=tbl_Data[[#Headers],[Widow]],tbl_Data[[#This Row],[Amt_Wines]],"")</f>
        <v/>
      </c>
      <c r="AU939" s="3" t="str">
        <f>IF(tbl_Data[[#This Row],[Marital Status]]=tbl_Data[[#Headers],[Divorced]],tbl_Data[[#This Row],[Amt_Wines]],"")</f>
        <v/>
      </c>
    </row>
    <row r="940" spans="1:47" x14ac:dyDescent="0.45">
      <c r="A940" t="s">
        <v>1982</v>
      </c>
      <c r="B940" s="3">
        <v>25721</v>
      </c>
      <c r="C940">
        <v>1</v>
      </c>
      <c r="D940">
        <v>0</v>
      </c>
      <c r="E940">
        <f t="shared" si="14"/>
        <v>1</v>
      </c>
      <c r="F940">
        <v>75</v>
      </c>
      <c r="G940" s="3">
        <v>1</v>
      </c>
      <c r="H940" s="3">
        <v>3</v>
      </c>
      <c r="I940" s="3">
        <v>6</v>
      </c>
      <c r="J940" s="3">
        <v>3</v>
      </c>
      <c r="K940" s="3">
        <v>6</v>
      </c>
      <c r="L940" s="3">
        <v>15</v>
      </c>
      <c r="M940">
        <v>1</v>
      </c>
      <c r="N940">
        <v>1</v>
      </c>
      <c r="O940">
        <v>1</v>
      </c>
      <c r="P940">
        <v>2</v>
      </c>
      <c r="Q940">
        <v>7</v>
      </c>
      <c r="R940">
        <v>0</v>
      </c>
      <c r="S940">
        <v>0</v>
      </c>
      <c r="T940">
        <v>0</v>
      </c>
      <c r="U940">
        <v>0</v>
      </c>
      <c r="V940">
        <v>0</v>
      </c>
      <c r="W940">
        <v>0</v>
      </c>
      <c r="X940">
        <v>3</v>
      </c>
      <c r="Y940">
        <v>11</v>
      </c>
      <c r="Z940">
        <v>1</v>
      </c>
      <c r="AA940">
        <v>49</v>
      </c>
      <c r="AB940">
        <v>2563</v>
      </c>
      <c r="AC940">
        <v>0</v>
      </c>
      <c r="AD940">
        <v>1</v>
      </c>
      <c r="AE940">
        <v>0</v>
      </c>
      <c r="AF940">
        <v>0</v>
      </c>
      <c r="AG940">
        <v>0</v>
      </c>
      <c r="AH940">
        <v>0</v>
      </c>
      <c r="AI940">
        <v>0</v>
      </c>
      <c r="AJ940">
        <v>1</v>
      </c>
      <c r="AK940">
        <v>0</v>
      </c>
      <c r="AL940">
        <v>0</v>
      </c>
      <c r="AM940" s="3">
        <f>SUM(tbl_Data[[#This Row],[Amt_Wines]:[Amt_GoldProds]])</f>
        <v>34</v>
      </c>
      <c r="AN940" s="3">
        <v>4</v>
      </c>
      <c r="AO940">
        <v>0</v>
      </c>
      <c r="AP940" t="str" cm="1">
        <f t="array" ref="AP940">_xlfn.IFS(tbl_Data[[#This Row],[marital_Divorced]]=1,"Divorced",tbl_Data[[#This Row],[marital_Married]]=1,"Married",tbl_Data[[#This Row],[marital_Single]]=1,"Single",tbl_Data[[#This Row],[marital_Together]]=1,"Together",tbl_Data[[#This Row],[marital_Widow]]=1,"Widowed")</f>
        <v>Married</v>
      </c>
      <c r="AQ940" s="3" t="str">
        <f>IF(tbl_Data[[#This Row],[Marital Status]]=tbl_Data[[#Headers],[Single]],tbl_Data[[#This Row],[Amt_Wines]],"")</f>
        <v/>
      </c>
      <c r="AR940" s="3" t="str">
        <f>IF(tbl_Data[[#This Row],[Marital Status]]=tbl_Data[[#Headers],[Together]],tbl_Data[[#This Row],[Amt_Wines]],"")</f>
        <v/>
      </c>
      <c r="AS940" s="3">
        <f>IF(tbl_Data[[#This Row],[Marital Status]]=tbl_Data[[#Headers],[Married]],tbl_Data[[#This Row],[Amt_Wines]],"")</f>
        <v>1</v>
      </c>
      <c r="AT940" s="3" t="str">
        <f>IF(tbl_Data[[#This Row],[Marital Status]]=tbl_Data[[#Headers],[Widow]],tbl_Data[[#This Row],[Amt_Wines]],"")</f>
        <v/>
      </c>
      <c r="AU940" s="3" t="str">
        <f>IF(tbl_Data[[#This Row],[Marital Status]]=tbl_Data[[#Headers],[Divorced]],tbl_Data[[#This Row],[Amt_Wines]],"")</f>
        <v/>
      </c>
    </row>
    <row r="941" spans="1:47" x14ac:dyDescent="0.45">
      <c r="A941" t="s">
        <v>1993</v>
      </c>
      <c r="B941" s="3">
        <v>5305</v>
      </c>
      <c r="C941">
        <v>0</v>
      </c>
      <c r="D941">
        <v>1</v>
      </c>
      <c r="E941">
        <f t="shared" si="14"/>
        <v>1</v>
      </c>
      <c r="F941">
        <v>12</v>
      </c>
      <c r="G941" s="3">
        <v>12</v>
      </c>
      <c r="H941" s="3">
        <v>4</v>
      </c>
      <c r="I941" s="3">
        <v>7</v>
      </c>
      <c r="J941" s="3">
        <v>1</v>
      </c>
      <c r="K941" s="3">
        <v>3</v>
      </c>
      <c r="L941" s="3">
        <v>5</v>
      </c>
      <c r="M941">
        <v>0</v>
      </c>
      <c r="N941">
        <v>1</v>
      </c>
      <c r="O941">
        <v>0</v>
      </c>
      <c r="P941">
        <v>0</v>
      </c>
      <c r="Q941">
        <v>13</v>
      </c>
      <c r="R941">
        <v>0</v>
      </c>
      <c r="S941">
        <v>0</v>
      </c>
      <c r="T941">
        <v>0</v>
      </c>
      <c r="U941">
        <v>0</v>
      </c>
      <c r="V941">
        <v>0</v>
      </c>
      <c r="W941">
        <v>0</v>
      </c>
      <c r="X941">
        <v>3</v>
      </c>
      <c r="Y941">
        <v>11</v>
      </c>
      <c r="Z941">
        <v>0</v>
      </c>
      <c r="AA941">
        <v>44</v>
      </c>
      <c r="AB941">
        <v>2493</v>
      </c>
      <c r="AC941">
        <v>0</v>
      </c>
      <c r="AD941">
        <v>1</v>
      </c>
      <c r="AE941">
        <v>0</v>
      </c>
      <c r="AF941">
        <v>0</v>
      </c>
      <c r="AG941">
        <v>0</v>
      </c>
      <c r="AH941">
        <v>0</v>
      </c>
      <c r="AI941">
        <v>0</v>
      </c>
      <c r="AJ941">
        <v>1</v>
      </c>
      <c r="AK941">
        <v>0</v>
      </c>
      <c r="AL941">
        <v>0</v>
      </c>
      <c r="AM941" s="3">
        <f>SUM(tbl_Data[[#This Row],[Amt_Wines]:[Amt_GoldProds]])</f>
        <v>32</v>
      </c>
      <c r="AN941" s="3">
        <v>22</v>
      </c>
      <c r="AO941">
        <v>0</v>
      </c>
      <c r="AP941" t="str" cm="1">
        <f t="array" ref="AP941">_xlfn.IFS(tbl_Data[[#This Row],[marital_Divorced]]=1,"Divorced",tbl_Data[[#This Row],[marital_Married]]=1,"Married",tbl_Data[[#This Row],[marital_Single]]=1,"Single",tbl_Data[[#This Row],[marital_Together]]=1,"Together",tbl_Data[[#This Row],[marital_Widow]]=1,"Widowed")</f>
        <v>Married</v>
      </c>
      <c r="AQ941" s="3" t="str">
        <f>IF(tbl_Data[[#This Row],[Marital Status]]=tbl_Data[[#Headers],[Single]],tbl_Data[[#This Row],[Amt_Wines]],"")</f>
        <v/>
      </c>
      <c r="AR941" s="3" t="str">
        <f>IF(tbl_Data[[#This Row],[Marital Status]]=tbl_Data[[#Headers],[Together]],tbl_Data[[#This Row],[Amt_Wines]],"")</f>
        <v/>
      </c>
      <c r="AS941" s="3">
        <f>IF(tbl_Data[[#This Row],[Marital Status]]=tbl_Data[[#Headers],[Married]],tbl_Data[[#This Row],[Amt_Wines]],"")</f>
        <v>12</v>
      </c>
      <c r="AT941" s="3" t="str">
        <f>IF(tbl_Data[[#This Row],[Marital Status]]=tbl_Data[[#Headers],[Widow]],tbl_Data[[#This Row],[Amt_Wines]],"")</f>
        <v/>
      </c>
      <c r="AU941" s="3" t="str">
        <f>IF(tbl_Data[[#This Row],[Marital Status]]=tbl_Data[[#Headers],[Divorced]],tbl_Data[[#This Row],[Amt_Wines]],"")</f>
        <v/>
      </c>
    </row>
    <row r="942" spans="1:47" x14ac:dyDescent="0.45">
      <c r="A942" t="s">
        <v>1995</v>
      </c>
      <c r="B942" s="3">
        <v>25443</v>
      </c>
      <c r="C942">
        <v>1</v>
      </c>
      <c r="D942">
        <v>0</v>
      </c>
      <c r="E942">
        <f t="shared" si="14"/>
        <v>1</v>
      </c>
      <c r="F942">
        <v>82</v>
      </c>
      <c r="G942" s="3">
        <v>1</v>
      </c>
      <c r="H942" s="3">
        <v>4</v>
      </c>
      <c r="I942" s="3">
        <v>3</v>
      </c>
      <c r="J942" s="3">
        <v>8</v>
      </c>
      <c r="K942" s="3">
        <v>9</v>
      </c>
      <c r="L942" s="3">
        <v>7</v>
      </c>
      <c r="M942">
        <v>1</v>
      </c>
      <c r="N942">
        <v>1</v>
      </c>
      <c r="O942">
        <v>0</v>
      </c>
      <c r="P942">
        <v>3</v>
      </c>
      <c r="Q942">
        <v>8</v>
      </c>
      <c r="R942">
        <v>0</v>
      </c>
      <c r="S942">
        <v>0</v>
      </c>
      <c r="T942">
        <v>0</v>
      </c>
      <c r="U942">
        <v>0</v>
      </c>
      <c r="V942">
        <v>0</v>
      </c>
      <c r="W942">
        <v>0</v>
      </c>
      <c r="X942">
        <v>3</v>
      </c>
      <c r="Y942">
        <v>11</v>
      </c>
      <c r="Z942">
        <v>0</v>
      </c>
      <c r="AA942">
        <v>31</v>
      </c>
      <c r="AB942">
        <v>2713</v>
      </c>
      <c r="AC942">
        <v>0</v>
      </c>
      <c r="AD942">
        <v>1</v>
      </c>
      <c r="AE942">
        <v>0</v>
      </c>
      <c r="AF942">
        <v>0</v>
      </c>
      <c r="AG942">
        <v>0</v>
      </c>
      <c r="AH942">
        <v>0</v>
      </c>
      <c r="AI942">
        <v>1</v>
      </c>
      <c r="AJ942">
        <v>0</v>
      </c>
      <c r="AK942">
        <v>0</v>
      </c>
      <c r="AL942">
        <v>0</v>
      </c>
      <c r="AM942" s="3">
        <f>SUM(tbl_Data[[#This Row],[Amt_Wines]:[Amt_GoldProds]])</f>
        <v>32</v>
      </c>
      <c r="AN942" s="3">
        <v>18</v>
      </c>
      <c r="AO942">
        <v>0</v>
      </c>
      <c r="AP942" t="str" cm="1">
        <f t="array" ref="AP942">_xlfn.IFS(tbl_Data[[#This Row],[marital_Divorced]]=1,"Divorced",tbl_Data[[#This Row],[marital_Married]]=1,"Married",tbl_Data[[#This Row],[marital_Single]]=1,"Single",tbl_Data[[#This Row],[marital_Together]]=1,"Together",tbl_Data[[#This Row],[marital_Widow]]=1,"Widowed")</f>
        <v>Married</v>
      </c>
      <c r="AQ942" s="3" t="str">
        <f>IF(tbl_Data[[#This Row],[Marital Status]]=tbl_Data[[#Headers],[Single]],tbl_Data[[#This Row],[Amt_Wines]],"")</f>
        <v/>
      </c>
      <c r="AR942" s="3" t="str">
        <f>IF(tbl_Data[[#This Row],[Marital Status]]=tbl_Data[[#Headers],[Together]],tbl_Data[[#This Row],[Amt_Wines]],"")</f>
        <v/>
      </c>
      <c r="AS942" s="3">
        <f>IF(tbl_Data[[#This Row],[Marital Status]]=tbl_Data[[#Headers],[Married]],tbl_Data[[#This Row],[Amt_Wines]],"")</f>
        <v>1</v>
      </c>
      <c r="AT942" s="3" t="str">
        <f>IF(tbl_Data[[#This Row],[Marital Status]]=tbl_Data[[#Headers],[Widow]],tbl_Data[[#This Row],[Amt_Wines]],"")</f>
        <v/>
      </c>
      <c r="AU942" s="3" t="str">
        <f>IF(tbl_Data[[#This Row],[Marital Status]]=tbl_Data[[#Headers],[Divorced]],tbl_Data[[#This Row],[Amt_Wines]],"")</f>
        <v/>
      </c>
    </row>
    <row r="943" spans="1:47" x14ac:dyDescent="0.45">
      <c r="A943" t="s">
        <v>1999</v>
      </c>
      <c r="B943" s="3">
        <v>22108</v>
      </c>
      <c r="C943">
        <v>1</v>
      </c>
      <c r="D943">
        <v>1</v>
      </c>
      <c r="E943">
        <f t="shared" si="14"/>
        <v>2</v>
      </c>
      <c r="F943">
        <v>46</v>
      </c>
      <c r="G943" s="3">
        <v>5</v>
      </c>
      <c r="H943" s="3">
        <v>3</v>
      </c>
      <c r="I943" s="3">
        <v>9</v>
      </c>
      <c r="J943" s="3">
        <v>6</v>
      </c>
      <c r="K943" s="3">
        <v>2</v>
      </c>
      <c r="L943" s="3">
        <v>6</v>
      </c>
      <c r="M943">
        <v>2</v>
      </c>
      <c r="N943">
        <v>2</v>
      </c>
      <c r="O943">
        <v>0</v>
      </c>
      <c r="P943">
        <v>3</v>
      </c>
      <c r="Q943">
        <v>7</v>
      </c>
      <c r="R943">
        <v>0</v>
      </c>
      <c r="S943">
        <v>0</v>
      </c>
      <c r="T943">
        <v>0</v>
      </c>
      <c r="U943">
        <v>0</v>
      </c>
      <c r="V943">
        <v>0</v>
      </c>
      <c r="W943">
        <v>0</v>
      </c>
      <c r="X943">
        <v>3</v>
      </c>
      <c r="Y943">
        <v>11</v>
      </c>
      <c r="Z943">
        <v>0</v>
      </c>
      <c r="AA943">
        <v>43</v>
      </c>
      <c r="AB943">
        <v>2211</v>
      </c>
      <c r="AC943">
        <v>0</v>
      </c>
      <c r="AD943">
        <v>1</v>
      </c>
      <c r="AE943">
        <v>0</v>
      </c>
      <c r="AF943">
        <v>0</v>
      </c>
      <c r="AG943">
        <v>0</v>
      </c>
      <c r="AH943">
        <v>0</v>
      </c>
      <c r="AI943">
        <v>0</v>
      </c>
      <c r="AJ943">
        <v>1</v>
      </c>
      <c r="AK943">
        <v>0</v>
      </c>
      <c r="AL943">
        <v>0</v>
      </c>
      <c r="AM943" s="3">
        <f>SUM(tbl_Data[[#This Row],[Amt_Wines]:[Amt_GoldProds]])</f>
        <v>31</v>
      </c>
      <c r="AN943" s="3">
        <v>19</v>
      </c>
      <c r="AO943">
        <v>0</v>
      </c>
      <c r="AP943" t="str" cm="1">
        <f t="array" ref="AP943">_xlfn.IFS(tbl_Data[[#This Row],[marital_Divorced]]=1,"Divorced",tbl_Data[[#This Row],[marital_Married]]=1,"Married",tbl_Data[[#This Row],[marital_Single]]=1,"Single",tbl_Data[[#This Row],[marital_Together]]=1,"Together",tbl_Data[[#This Row],[marital_Widow]]=1,"Widowed")</f>
        <v>Married</v>
      </c>
      <c r="AQ943" s="3" t="str">
        <f>IF(tbl_Data[[#This Row],[Marital Status]]=tbl_Data[[#Headers],[Single]],tbl_Data[[#This Row],[Amt_Wines]],"")</f>
        <v/>
      </c>
      <c r="AR943" s="3" t="str">
        <f>IF(tbl_Data[[#This Row],[Marital Status]]=tbl_Data[[#Headers],[Together]],tbl_Data[[#This Row],[Amt_Wines]],"")</f>
        <v/>
      </c>
      <c r="AS943" s="3">
        <f>IF(tbl_Data[[#This Row],[Marital Status]]=tbl_Data[[#Headers],[Married]],tbl_Data[[#This Row],[Amt_Wines]],"")</f>
        <v>5</v>
      </c>
      <c r="AT943" s="3" t="str">
        <f>IF(tbl_Data[[#This Row],[Marital Status]]=tbl_Data[[#Headers],[Widow]],tbl_Data[[#This Row],[Amt_Wines]],"")</f>
        <v/>
      </c>
      <c r="AU943" s="3" t="str">
        <f>IF(tbl_Data[[#This Row],[Marital Status]]=tbl_Data[[#Headers],[Divorced]],tbl_Data[[#This Row],[Amt_Wines]],"")</f>
        <v/>
      </c>
    </row>
    <row r="944" spans="1:47" x14ac:dyDescent="0.45">
      <c r="A944" t="s">
        <v>2001</v>
      </c>
      <c r="B944" s="3">
        <v>31353</v>
      </c>
      <c r="C944">
        <v>1</v>
      </c>
      <c r="D944">
        <v>1</v>
      </c>
      <c r="E944">
        <f t="shared" si="14"/>
        <v>2</v>
      </c>
      <c r="F944">
        <v>24</v>
      </c>
      <c r="G944" s="3">
        <v>10</v>
      </c>
      <c r="H944" s="3">
        <v>0</v>
      </c>
      <c r="I944" s="3">
        <v>10</v>
      </c>
      <c r="J944" s="3">
        <v>3</v>
      </c>
      <c r="K944" s="3">
        <v>1</v>
      </c>
      <c r="L944" s="3">
        <v>7</v>
      </c>
      <c r="M944">
        <v>2</v>
      </c>
      <c r="N944">
        <v>1</v>
      </c>
      <c r="O944">
        <v>1</v>
      </c>
      <c r="P944">
        <v>2</v>
      </c>
      <c r="Q944">
        <v>8</v>
      </c>
      <c r="R944">
        <v>0</v>
      </c>
      <c r="S944">
        <v>0</v>
      </c>
      <c r="T944">
        <v>0</v>
      </c>
      <c r="U944">
        <v>0</v>
      </c>
      <c r="V944">
        <v>0</v>
      </c>
      <c r="W944">
        <v>0</v>
      </c>
      <c r="X944">
        <v>3</v>
      </c>
      <c r="Y944">
        <v>11</v>
      </c>
      <c r="Z944">
        <v>0</v>
      </c>
      <c r="AA944">
        <v>43</v>
      </c>
      <c r="AB944">
        <v>2341</v>
      </c>
      <c r="AC944">
        <v>0</v>
      </c>
      <c r="AD944">
        <v>1</v>
      </c>
      <c r="AE944">
        <v>0</v>
      </c>
      <c r="AF944">
        <v>0</v>
      </c>
      <c r="AG944">
        <v>0</v>
      </c>
      <c r="AH944">
        <v>0</v>
      </c>
      <c r="AI944">
        <v>0</v>
      </c>
      <c r="AJ944">
        <v>1</v>
      </c>
      <c r="AK944">
        <v>0</v>
      </c>
      <c r="AL944">
        <v>0</v>
      </c>
      <c r="AM944" s="3">
        <f>SUM(tbl_Data[[#This Row],[Amt_Wines]:[Amt_GoldProds]])</f>
        <v>31</v>
      </c>
      <c r="AN944" s="3">
        <v>17</v>
      </c>
      <c r="AO944">
        <v>0</v>
      </c>
      <c r="AP944" t="str" cm="1">
        <f t="array" ref="AP944">_xlfn.IFS(tbl_Data[[#This Row],[marital_Divorced]]=1,"Divorced",tbl_Data[[#This Row],[marital_Married]]=1,"Married",tbl_Data[[#This Row],[marital_Single]]=1,"Single",tbl_Data[[#This Row],[marital_Together]]=1,"Together",tbl_Data[[#This Row],[marital_Widow]]=1,"Widowed")</f>
        <v>Married</v>
      </c>
      <c r="AQ944" s="3" t="str">
        <f>IF(tbl_Data[[#This Row],[Marital Status]]=tbl_Data[[#Headers],[Single]],tbl_Data[[#This Row],[Amt_Wines]],"")</f>
        <v/>
      </c>
      <c r="AR944" s="3" t="str">
        <f>IF(tbl_Data[[#This Row],[Marital Status]]=tbl_Data[[#Headers],[Together]],tbl_Data[[#This Row],[Amt_Wines]],"")</f>
        <v/>
      </c>
      <c r="AS944" s="3">
        <f>IF(tbl_Data[[#This Row],[Marital Status]]=tbl_Data[[#Headers],[Married]],tbl_Data[[#This Row],[Amt_Wines]],"")</f>
        <v>10</v>
      </c>
      <c r="AT944" s="3" t="str">
        <f>IF(tbl_Data[[#This Row],[Marital Status]]=tbl_Data[[#Headers],[Widow]],tbl_Data[[#This Row],[Amt_Wines]],"")</f>
        <v/>
      </c>
      <c r="AU944" s="3" t="str">
        <f>IF(tbl_Data[[#This Row],[Marital Status]]=tbl_Data[[#Headers],[Divorced]],tbl_Data[[#This Row],[Amt_Wines]],"")</f>
        <v/>
      </c>
    </row>
    <row r="945" spans="1:47" x14ac:dyDescent="0.45">
      <c r="A945" t="s">
        <v>2002</v>
      </c>
      <c r="B945" s="3">
        <v>31353</v>
      </c>
      <c r="C945">
        <v>1</v>
      </c>
      <c r="D945">
        <v>1</v>
      </c>
      <c r="E945">
        <f t="shared" si="14"/>
        <v>2</v>
      </c>
      <c r="F945">
        <v>24</v>
      </c>
      <c r="G945" s="3">
        <v>10</v>
      </c>
      <c r="H945" s="3">
        <v>0</v>
      </c>
      <c r="I945" s="3">
        <v>10</v>
      </c>
      <c r="J945" s="3">
        <v>3</v>
      </c>
      <c r="K945" s="3">
        <v>1</v>
      </c>
      <c r="L945" s="3">
        <v>7</v>
      </c>
      <c r="M945">
        <v>2</v>
      </c>
      <c r="N945">
        <v>1</v>
      </c>
      <c r="O945">
        <v>1</v>
      </c>
      <c r="P945">
        <v>2</v>
      </c>
      <c r="Q945">
        <v>8</v>
      </c>
      <c r="R945">
        <v>0</v>
      </c>
      <c r="S945">
        <v>0</v>
      </c>
      <c r="T945">
        <v>0</v>
      </c>
      <c r="U945">
        <v>0</v>
      </c>
      <c r="V945">
        <v>0</v>
      </c>
      <c r="W945">
        <v>0</v>
      </c>
      <c r="X945">
        <v>3</v>
      </c>
      <c r="Y945">
        <v>11</v>
      </c>
      <c r="Z945">
        <v>1</v>
      </c>
      <c r="AA945">
        <v>43</v>
      </c>
      <c r="AB945">
        <v>2341</v>
      </c>
      <c r="AC945">
        <v>0</v>
      </c>
      <c r="AD945">
        <v>1</v>
      </c>
      <c r="AE945">
        <v>0</v>
      </c>
      <c r="AF945">
        <v>0</v>
      </c>
      <c r="AG945">
        <v>0</v>
      </c>
      <c r="AH945">
        <v>0</v>
      </c>
      <c r="AI945">
        <v>0</v>
      </c>
      <c r="AJ945">
        <v>1</v>
      </c>
      <c r="AK945">
        <v>0</v>
      </c>
      <c r="AL945">
        <v>0</v>
      </c>
      <c r="AM945" s="3">
        <f>SUM(tbl_Data[[#This Row],[Amt_Wines]:[Amt_GoldProds]])</f>
        <v>31</v>
      </c>
      <c r="AN945" s="3">
        <v>17</v>
      </c>
      <c r="AO945">
        <v>0</v>
      </c>
      <c r="AP945" t="str" cm="1">
        <f t="array" ref="AP945">_xlfn.IFS(tbl_Data[[#This Row],[marital_Divorced]]=1,"Divorced",tbl_Data[[#This Row],[marital_Married]]=1,"Married",tbl_Data[[#This Row],[marital_Single]]=1,"Single",tbl_Data[[#This Row],[marital_Together]]=1,"Together",tbl_Data[[#This Row],[marital_Widow]]=1,"Widowed")</f>
        <v>Married</v>
      </c>
      <c r="AQ945" s="3" t="str">
        <f>IF(tbl_Data[[#This Row],[Marital Status]]=tbl_Data[[#Headers],[Single]],tbl_Data[[#This Row],[Amt_Wines]],"")</f>
        <v/>
      </c>
      <c r="AR945" s="3" t="str">
        <f>IF(tbl_Data[[#This Row],[Marital Status]]=tbl_Data[[#Headers],[Together]],tbl_Data[[#This Row],[Amt_Wines]],"")</f>
        <v/>
      </c>
      <c r="AS945" s="3">
        <f>IF(tbl_Data[[#This Row],[Marital Status]]=tbl_Data[[#Headers],[Married]],tbl_Data[[#This Row],[Amt_Wines]],"")</f>
        <v>10</v>
      </c>
      <c r="AT945" s="3" t="str">
        <f>IF(tbl_Data[[#This Row],[Marital Status]]=tbl_Data[[#Headers],[Widow]],tbl_Data[[#This Row],[Amt_Wines]],"")</f>
        <v/>
      </c>
      <c r="AU945" s="3" t="str">
        <f>IF(tbl_Data[[#This Row],[Marital Status]]=tbl_Data[[#Headers],[Divorced]],tbl_Data[[#This Row],[Amt_Wines]],"")</f>
        <v/>
      </c>
    </row>
    <row r="946" spans="1:47" x14ac:dyDescent="0.45">
      <c r="A946" t="s">
        <v>2003</v>
      </c>
      <c r="B946" s="3">
        <v>7500</v>
      </c>
      <c r="C946">
        <v>1</v>
      </c>
      <c r="D946">
        <v>0</v>
      </c>
      <c r="E946">
        <f t="shared" si="14"/>
        <v>1</v>
      </c>
      <c r="F946">
        <v>19</v>
      </c>
      <c r="G946" s="3">
        <v>3</v>
      </c>
      <c r="H946" s="3">
        <v>1</v>
      </c>
      <c r="I946" s="3">
        <v>10</v>
      </c>
      <c r="J946" s="3">
        <v>3</v>
      </c>
      <c r="K946" s="3">
        <v>2</v>
      </c>
      <c r="L946" s="3">
        <v>12</v>
      </c>
      <c r="M946">
        <v>3</v>
      </c>
      <c r="N946">
        <v>2</v>
      </c>
      <c r="O946">
        <v>0</v>
      </c>
      <c r="P946">
        <v>3</v>
      </c>
      <c r="Q946">
        <v>5</v>
      </c>
      <c r="R946">
        <v>0</v>
      </c>
      <c r="S946">
        <v>0</v>
      </c>
      <c r="T946">
        <v>0</v>
      </c>
      <c r="U946">
        <v>0</v>
      </c>
      <c r="V946">
        <v>0</v>
      </c>
      <c r="W946">
        <v>0</v>
      </c>
      <c r="X946">
        <v>3</v>
      </c>
      <c r="Y946">
        <v>11</v>
      </c>
      <c r="Z946">
        <v>0</v>
      </c>
      <c r="AA946">
        <v>45</v>
      </c>
      <c r="AB946">
        <v>2429</v>
      </c>
      <c r="AC946">
        <v>0</v>
      </c>
      <c r="AD946">
        <v>1</v>
      </c>
      <c r="AE946">
        <v>0</v>
      </c>
      <c r="AF946">
        <v>0</v>
      </c>
      <c r="AG946">
        <v>0</v>
      </c>
      <c r="AH946">
        <v>0</v>
      </c>
      <c r="AI946">
        <v>0</v>
      </c>
      <c r="AJ946">
        <v>0</v>
      </c>
      <c r="AK946">
        <v>1</v>
      </c>
      <c r="AL946">
        <v>0</v>
      </c>
      <c r="AM946" s="3">
        <f>SUM(tbl_Data[[#This Row],[Amt_Wines]:[Amt_GoldProds]])</f>
        <v>31</v>
      </c>
      <c r="AN946" s="3">
        <v>7</v>
      </c>
      <c r="AO946">
        <v>0</v>
      </c>
      <c r="AP946" t="str" cm="1">
        <f t="array" ref="AP946">_xlfn.IFS(tbl_Data[[#This Row],[marital_Divorced]]=1,"Divorced",tbl_Data[[#This Row],[marital_Married]]=1,"Married",tbl_Data[[#This Row],[marital_Single]]=1,"Single",tbl_Data[[#This Row],[marital_Together]]=1,"Together",tbl_Data[[#This Row],[marital_Widow]]=1,"Widowed")</f>
        <v>Married</v>
      </c>
      <c r="AQ946" s="3" t="str">
        <f>IF(tbl_Data[[#This Row],[Marital Status]]=tbl_Data[[#Headers],[Single]],tbl_Data[[#This Row],[Amt_Wines]],"")</f>
        <v/>
      </c>
      <c r="AR946" s="3" t="str">
        <f>IF(tbl_Data[[#This Row],[Marital Status]]=tbl_Data[[#Headers],[Together]],tbl_Data[[#This Row],[Amt_Wines]],"")</f>
        <v/>
      </c>
      <c r="AS946" s="3">
        <f>IF(tbl_Data[[#This Row],[Marital Status]]=tbl_Data[[#Headers],[Married]],tbl_Data[[#This Row],[Amt_Wines]],"")</f>
        <v>3</v>
      </c>
      <c r="AT946" s="3" t="str">
        <f>IF(tbl_Data[[#This Row],[Marital Status]]=tbl_Data[[#Headers],[Widow]],tbl_Data[[#This Row],[Amt_Wines]],"")</f>
        <v/>
      </c>
      <c r="AU946" s="3" t="str">
        <f>IF(tbl_Data[[#This Row],[Marital Status]]=tbl_Data[[#Headers],[Divorced]],tbl_Data[[#This Row],[Amt_Wines]],"")</f>
        <v/>
      </c>
    </row>
    <row r="947" spans="1:47" x14ac:dyDescent="0.45">
      <c r="A947" t="s">
        <v>2006</v>
      </c>
      <c r="B947" s="3">
        <v>42169</v>
      </c>
      <c r="C947">
        <v>1</v>
      </c>
      <c r="D947">
        <v>1</v>
      </c>
      <c r="E947">
        <f t="shared" si="14"/>
        <v>2</v>
      </c>
      <c r="F947">
        <v>20</v>
      </c>
      <c r="G947" s="3">
        <v>19</v>
      </c>
      <c r="H947" s="3">
        <v>0</v>
      </c>
      <c r="I947" s="3">
        <v>9</v>
      </c>
      <c r="J947" s="3">
        <v>0</v>
      </c>
      <c r="K947" s="3">
        <v>0</v>
      </c>
      <c r="L947" s="3">
        <v>2</v>
      </c>
      <c r="M947">
        <v>2</v>
      </c>
      <c r="N947">
        <v>1</v>
      </c>
      <c r="O947">
        <v>0</v>
      </c>
      <c r="P947">
        <v>3</v>
      </c>
      <c r="Q947">
        <v>8</v>
      </c>
      <c r="R947">
        <v>0</v>
      </c>
      <c r="S947">
        <v>0</v>
      </c>
      <c r="T947">
        <v>0</v>
      </c>
      <c r="U947">
        <v>0</v>
      </c>
      <c r="V947">
        <v>0</v>
      </c>
      <c r="W947">
        <v>0</v>
      </c>
      <c r="X947">
        <v>3</v>
      </c>
      <c r="Y947">
        <v>11</v>
      </c>
      <c r="Z947">
        <v>0</v>
      </c>
      <c r="AA947">
        <v>51</v>
      </c>
      <c r="AB947">
        <v>2412</v>
      </c>
      <c r="AC947">
        <v>0</v>
      </c>
      <c r="AD947">
        <v>1</v>
      </c>
      <c r="AE947">
        <v>0</v>
      </c>
      <c r="AF947">
        <v>0</v>
      </c>
      <c r="AG947">
        <v>0</v>
      </c>
      <c r="AH947">
        <v>0</v>
      </c>
      <c r="AI947">
        <v>0</v>
      </c>
      <c r="AJ947">
        <v>0</v>
      </c>
      <c r="AK947">
        <v>1</v>
      </c>
      <c r="AL947">
        <v>0</v>
      </c>
      <c r="AM947" s="3">
        <f>SUM(tbl_Data[[#This Row],[Amt_Wines]:[Amt_GoldProds]])</f>
        <v>30</v>
      </c>
      <c r="AN947" s="3">
        <v>26</v>
      </c>
      <c r="AO947">
        <v>0</v>
      </c>
      <c r="AP947" t="str" cm="1">
        <f t="array" ref="AP947">_xlfn.IFS(tbl_Data[[#This Row],[marital_Divorced]]=1,"Divorced",tbl_Data[[#This Row],[marital_Married]]=1,"Married",tbl_Data[[#This Row],[marital_Single]]=1,"Single",tbl_Data[[#This Row],[marital_Together]]=1,"Together",tbl_Data[[#This Row],[marital_Widow]]=1,"Widowed")</f>
        <v>Married</v>
      </c>
      <c r="AQ947" s="3" t="str">
        <f>IF(tbl_Data[[#This Row],[Marital Status]]=tbl_Data[[#Headers],[Single]],tbl_Data[[#This Row],[Amt_Wines]],"")</f>
        <v/>
      </c>
      <c r="AR947" s="3" t="str">
        <f>IF(tbl_Data[[#This Row],[Marital Status]]=tbl_Data[[#Headers],[Together]],tbl_Data[[#This Row],[Amt_Wines]],"")</f>
        <v/>
      </c>
      <c r="AS947" s="3">
        <f>IF(tbl_Data[[#This Row],[Marital Status]]=tbl_Data[[#Headers],[Married]],tbl_Data[[#This Row],[Amt_Wines]],"")</f>
        <v>19</v>
      </c>
      <c r="AT947" s="3" t="str">
        <f>IF(tbl_Data[[#This Row],[Marital Status]]=tbl_Data[[#Headers],[Widow]],tbl_Data[[#This Row],[Amt_Wines]],"")</f>
        <v/>
      </c>
      <c r="AU947" s="3" t="str">
        <f>IF(tbl_Data[[#This Row],[Marital Status]]=tbl_Data[[#Headers],[Divorced]],tbl_Data[[#This Row],[Amt_Wines]],"")</f>
        <v/>
      </c>
    </row>
    <row r="948" spans="1:47" x14ac:dyDescent="0.45">
      <c r="A948" t="s">
        <v>2007</v>
      </c>
      <c r="B948" s="3">
        <v>35684</v>
      </c>
      <c r="C948">
        <v>1</v>
      </c>
      <c r="D948">
        <v>0</v>
      </c>
      <c r="E948">
        <f t="shared" si="14"/>
        <v>1</v>
      </c>
      <c r="F948">
        <v>66</v>
      </c>
      <c r="G948" s="3">
        <v>10</v>
      </c>
      <c r="H948" s="3">
        <v>4</v>
      </c>
      <c r="I948" s="3">
        <v>7</v>
      </c>
      <c r="J948" s="3">
        <v>0</v>
      </c>
      <c r="K948" s="3">
        <v>6</v>
      </c>
      <c r="L948" s="3">
        <v>3</v>
      </c>
      <c r="M948">
        <v>1</v>
      </c>
      <c r="N948">
        <v>1</v>
      </c>
      <c r="O948">
        <v>0</v>
      </c>
      <c r="P948">
        <v>3</v>
      </c>
      <c r="Q948">
        <v>6</v>
      </c>
      <c r="R948">
        <v>0</v>
      </c>
      <c r="S948">
        <v>0</v>
      </c>
      <c r="T948">
        <v>0</v>
      </c>
      <c r="U948">
        <v>0</v>
      </c>
      <c r="V948">
        <v>0</v>
      </c>
      <c r="W948">
        <v>0</v>
      </c>
      <c r="X948">
        <v>3</v>
      </c>
      <c r="Y948">
        <v>11</v>
      </c>
      <c r="Z948">
        <v>0</v>
      </c>
      <c r="AA948">
        <v>36</v>
      </c>
      <c r="AB948">
        <v>2227</v>
      </c>
      <c r="AC948">
        <v>0</v>
      </c>
      <c r="AD948">
        <v>1</v>
      </c>
      <c r="AE948">
        <v>0</v>
      </c>
      <c r="AF948">
        <v>0</v>
      </c>
      <c r="AG948">
        <v>0</v>
      </c>
      <c r="AH948">
        <v>1</v>
      </c>
      <c r="AI948">
        <v>0</v>
      </c>
      <c r="AJ948">
        <v>0</v>
      </c>
      <c r="AK948">
        <v>0</v>
      </c>
      <c r="AL948">
        <v>0</v>
      </c>
      <c r="AM948" s="3">
        <f>SUM(tbl_Data[[#This Row],[Amt_Wines]:[Amt_GoldProds]])</f>
        <v>30</v>
      </c>
      <c r="AN948" s="3">
        <v>24</v>
      </c>
      <c r="AO948">
        <v>0</v>
      </c>
      <c r="AP948" t="str" cm="1">
        <f t="array" ref="AP948">_xlfn.IFS(tbl_Data[[#This Row],[marital_Divorced]]=1,"Divorced",tbl_Data[[#This Row],[marital_Married]]=1,"Married",tbl_Data[[#This Row],[marital_Single]]=1,"Single",tbl_Data[[#This Row],[marital_Together]]=1,"Together",tbl_Data[[#This Row],[marital_Widow]]=1,"Widowed")</f>
        <v>Married</v>
      </c>
      <c r="AQ948" s="3" t="str">
        <f>IF(tbl_Data[[#This Row],[Marital Status]]=tbl_Data[[#Headers],[Single]],tbl_Data[[#This Row],[Amt_Wines]],"")</f>
        <v/>
      </c>
      <c r="AR948" s="3" t="str">
        <f>IF(tbl_Data[[#This Row],[Marital Status]]=tbl_Data[[#Headers],[Together]],tbl_Data[[#This Row],[Amt_Wines]],"")</f>
        <v/>
      </c>
      <c r="AS948" s="3">
        <f>IF(tbl_Data[[#This Row],[Marital Status]]=tbl_Data[[#Headers],[Married]],tbl_Data[[#This Row],[Amt_Wines]],"")</f>
        <v>10</v>
      </c>
      <c r="AT948" s="3" t="str">
        <f>IF(tbl_Data[[#This Row],[Marital Status]]=tbl_Data[[#Headers],[Widow]],tbl_Data[[#This Row],[Amt_Wines]],"")</f>
        <v/>
      </c>
      <c r="AU948" s="3" t="str">
        <f>IF(tbl_Data[[#This Row],[Marital Status]]=tbl_Data[[#Headers],[Divorced]],tbl_Data[[#This Row],[Amt_Wines]],"")</f>
        <v/>
      </c>
    </row>
    <row r="949" spans="1:47" x14ac:dyDescent="0.45">
      <c r="A949" t="s">
        <v>2009</v>
      </c>
      <c r="B949" s="3">
        <v>26887</v>
      </c>
      <c r="C949">
        <v>0</v>
      </c>
      <c r="D949">
        <v>1</v>
      </c>
      <c r="E949">
        <f t="shared" si="14"/>
        <v>1</v>
      </c>
      <c r="F949">
        <v>27</v>
      </c>
      <c r="G949" s="3">
        <v>6</v>
      </c>
      <c r="H949" s="3">
        <v>7</v>
      </c>
      <c r="I949" s="3">
        <v>4</v>
      </c>
      <c r="J949" s="3">
        <v>3</v>
      </c>
      <c r="K949" s="3">
        <v>4</v>
      </c>
      <c r="L949" s="3">
        <v>6</v>
      </c>
      <c r="M949">
        <v>1</v>
      </c>
      <c r="N949">
        <v>1</v>
      </c>
      <c r="O949">
        <v>0</v>
      </c>
      <c r="P949">
        <v>3</v>
      </c>
      <c r="Q949">
        <v>6</v>
      </c>
      <c r="R949">
        <v>0</v>
      </c>
      <c r="S949">
        <v>0</v>
      </c>
      <c r="T949">
        <v>0</v>
      </c>
      <c r="U949">
        <v>0</v>
      </c>
      <c r="V949">
        <v>0</v>
      </c>
      <c r="W949">
        <v>0</v>
      </c>
      <c r="X949">
        <v>3</v>
      </c>
      <c r="Y949">
        <v>11</v>
      </c>
      <c r="Z949">
        <v>0</v>
      </c>
      <c r="AA949">
        <v>61</v>
      </c>
      <c r="AB949">
        <v>2663</v>
      </c>
      <c r="AC949">
        <v>0</v>
      </c>
      <c r="AD949">
        <v>1</v>
      </c>
      <c r="AE949">
        <v>0</v>
      </c>
      <c r="AF949">
        <v>0</v>
      </c>
      <c r="AG949">
        <v>0</v>
      </c>
      <c r="AH949">
        <v>1</v>
      </c>
      <c r="AI949">
        <v>0</v>
      </c>
      <c r="AJ949">
        <v>0</v>
      </c>
      <c r="AK949">
        <v>0</v>
      </c>
      <c r="AL949">
        <v>0</v>
      </c>
      <c r="AM949" s="3">
        <f>SUM(tbl_Data[[#This Row],[Amt_Wines]:[Amt_GoldProds]])</f>
        <v>30</v>
      </c>
      <c r="AN949" s="3">
        <v>18</v>
      </c>
      <c r="AO949">
        <v>0</v>
      </c>
      <c r="AP949" t="str" cm="1">
        <f t="array" ref="AP949">_xlfn.IFS(tbl_Data[[#This Row],[marital_Divorced]]=1,"Divorced",tbl_Data[[#This Row],[marital_Married]]=1,"Married",tbl_Data[[#This Row],[marital_Single]]=1,"Single",tbl_Data[[#This Row],[marital_Together]]=1,"Together",tbl_Data[[#This Row],[marital_Widow]]=1,"Widowed")</f>
        <v>Married</v>
      </c>
      <c r="AQ949" s="3" t="str">
        <f>IF(tbl_Data[[#This Row],[Marital Status]]=tbl_Data[[#Headers],[Single]],tbl_Data[[#This Row],[Amt_Wines]],"")</f>
        <v/>
      </c>
      <c r="AR949" s="3" t="str">
        <f>IF(tbl_Data[[#This Row],[Marital Status]]=tbl_Data[[#Headers],[Together]],tbl_Data[[#This Row],[Amt_Wines]],"")</f>
        <v/>
      </c>
      <c r="AS949" s="3">
        <f>IF(tbl_Data[[#This Row],[Marital Status]]=tbl_Data[[#Headers],[Married]],tbl_Data[[#This Row],[Amt_Wines]],"")</f>
        <v>6</v>
      </c>
      <c r="AT949" s="3" t="str">
        <f>IF(tbl_Data[[#This Row],[Marital Status]]=tbl_Data[[#Headers],[Widow]],tbl_Data[[#This Row],[Amt_Wines]],"")</f>
        <v/>
      </c>
      <c r="AU949" s="3" t="str">
        <f>IF(tbl_Data[[#This Row],[Marital Status]]=tbl_Data[[#Headers],[Divorced]],tbl_Data[[#This Row],[Amt_Wines]],"")</f>
        <v/>
      </c>
    </row>
    <row r="950" spans="1:47" x14ac:dyDescent="0.45">
      <c r="A950" t="s">
        <v>2010</v>
      </c>
      <c r="B950" s="3">
        <v>19510</v>
      </c>
      <c r="C950">
        <v>2</v>
      </c>
      <c r="D950">
        <v>0</v>
      </c>
      <c r="E950">
        <f t="shared" si="14"/>
        <v>2</v>
      </c>
      <c r="F950">
        <v>63</v>
      </c>
      <c r="G950" s="3">
        <v>9</v>
      </c>
      <c r="H950" s="3">
        <v>0</v>
      </c>
      <c r="I950" s="3">
        <v>7</v>
      </c>
      <c r="J950" s="3">
        <v>3</v>
      </c>
      <c r="K950" s="3">
        <v>4</v>
      </c>
      <c r="L950" s="3">
        <v>7</v>
      </c>
      <c r="M950">
        <v>2</v>
      </c>
      <c r="N950">
        <v>1</v>
      </c>
      <c r="O950">
        <v>0</v>
      </c>
      <c r="P950">
        <v>3</v>
      </c>
      <c r="Q950">
        <v>7</v>
      </c>
      <c r="R950">
        <v>0</v>
      </c>
      <c r="S950">
        <v>0</v>
      </c>
      <c r="T950">
        <v>0</v>
      </c>
      <c r="U950">
        <v>0</v>
      </c>
      <c r="V950">
        <v>0</v>
      </c>
      <c r="W950">
        <v>0</v>
      </c>
      <c r="X950">
        <v>3</v>
      </c>
      <c r="Y950">
        <v>11</v>
      </c>
      <c r="Z950">
        <v>0</v>
      </c>
      <c r="AA950">
        <v>35</v>
      </c>
      <c r="AB950">
        <v>2457</v>
      </c>
      <c r="AC950">
        <v>0</v>
      </c>
      <c r="AD950">
        <v>1</v>
      </c>
      <c r="AE950">
        <v>0</v>
      </c>
      <c r="AF950">
        <v>0</v>
      </c>
      <c r="AG950">
        <v>0</v>
      </c>
      <c r="AH950">
        <v>0</v>
      </c>
      <c r="AI950">
        <v>0</v>
      </c>
      <c r="AJ950">
        <v>0</v>
      </c>
      <c r="AK950">
        <v>1</v>
      </c>
      <c r="AL950">
        <v>0</v>
      </c>
      <c r="AM950" s="3">
        <f>SUM(tbl_Data[[#This Row],[Amt_Wines]:[Amt_GoldProds]])</f>
        <v>30</v>
      </c>
      <c r="AN950" s="3">
        <v>16</v>
      </c>
      <c r="AO950">
        <v>0</v>
      </c>
      <c r="AP950" t="str" cm="1">
        <f t="array" ref="AP950">_xlfn.IFS(tbl_Data[[#This Row],[marital_Divorced]]=1,"Divorced",tbl_Data[[#This Row],[marital_Married]]=1,"Married",tbl_Data[[#This Row],[marital_Single]]=1,"Single",tbl_Data[[#This Row],[marital_Together]]=1,"Together",tbl_Data[[#This Row],[marital_Widow]]=1,"Widowed")</f>
        <v>Married</v>
      </c>
      <c r="AQ950" s="3" t="str">
        <f>IF(tbl_Data[[#This Row],[Marital Status]]=tbl_Data[[#Headers],[Single]],tbl_Data[[#This Row],[Amt_Wines]],"")</f>
        <v/>
      </c>
      <c r="AR950" s="3" t="str">
        <f>IF(tbl_Data[[#This Row],[Marital Status]]=tbl_Data[[#Headers],[Together]],tbl_Data[[#This Row],[Amt_Wines]],"")</f>
        <v/>
      </c>
      <c r="AS950" s="3">
        <f>IF(tbl_Data[[#This Row],[Marital Status]]=tbl_Data[[#Headers],[Married]],tbl_Data[[#This Row],[Amt_Wines]],"")</f>
        <v>9</v>
      </c>
      <c r="AT950" s="3" t="str">
        <f>IF(tbl_Data[[#This Row],[Marital Status]]=tbl_Data[[#Headers],[Widow]],tbl_Data[[#This Row],[Amt_Wines]],"")</f>
        <v/>
      </c>
      <c r="AU950" s="3" t="str">
        <f>IF(tbl_Data[[#This Row],[Marital Status]]=tbl_Data[[#Headers],[Divorced]],tbl_Data[[#This Row],[Amt_Wines]],"")</f>
        <v/>
      </c>
    </row>
    <row r="951" spans="1:47" x14ac:dyDescent="0.45">
      <c r="A951" t="s">
        <v>2011</v>
      </c>
      <c r="B951" s="3">
        <v>37971</v>
      </c>
      <c r="C951">
        <v>1</v>
      </c>
      <c r="D951">
        <v>0</v>
      </c>
      <c r="E951">
        <f t="shared" si="14"/>
        <v>1</v>
      </c>
      <c r="F951">
        <v>97</v>
      </c>
      <c r="G951" s="3">
        <v>5</v>
      </c>
      <c r="H951" s="3">
        <v>4</v>
      </c>
      <c r="I951" s="3">
        <v>10</v>
      </c>
      <c r="J951" s="3">
        <v>2</v>
      </c>
      <c r="K951" s="3">
        <v>2</v>
      </c>
      <c r="L951" s="3">
        <v>7</v>
      </c>
      <c r="M951">
        <v>1</v>
      </c>
      <c r="N951">
        <v>1</v>
      </c>
      <c r="O951">
        <v>0</v>
      </c>
      <c r="P951">
        <v>3</v>
      </c>
      <c r="Q951">
        <v>8</v>
      </c>
      <c r="R951">
        <v>0</v>
      </c>
      <c r="S951">
        <v>0</v>
      </c>
      <c r="T951">
        <v>0</v>
      </c>
      <c r="U951">
        <v>0</v>
      </c>
      <c r="V951">
        <v>0</v>
      </c>
      <c r="W951">
        <v>0</v>
      </c>
      <c r="X951">
        <v>3</v>
      </c>
      <c r="Y951">
        <v>11</v>
      </c>
      <c r="Z951">
        <v>0</v>
      </c>
      <c r="AA951">
        <v>47</v>
      </c>
      <c r="AB951">
        <v>2375</v>
      </c>
      <c r="AC951">
        <v>0</v>
      </c>
      <c r="AD951">
        <v>1</v>
      </c>
      <c r="AE951">
        <v>0</v>
      </c>
      <c r="AF951">
        <v>0</v>
      </c>
      <c r="AG951">
        <v>0</v>
      </c>
      <c r="AH951">
        <v>0</v>
      </c>
      <c r="AI951">
        <v>0</v>
      </c>
      <c r="AJ951">
        <v>1</v>
      </c>
      <c r="AK951">
        <v>0</v>
      </c>
      <c r="AL951">
        <v>0</v>
      </c>
      <c r="AM951" s="3">
        <f>SUM(tbl_Data[[#This Row],[Amt_Wines]:[Amt_GoldProds]])</f>
        <v>30</v>
      </c>
      <c r="AN951" s="3">
        <v>16</v>
      </c>
      <c r="AO951">
        <v>0</v>
      </c>
      <c r="AP951" t="str" cm="1">
        <f t="array" ref="AP951">_xlfn.IFS(tbl_Data[[#This Row],[marital_Divorced]]=1,"Divorced",tbl_Data[[#This Row],[marital_Married]]=1,"Married",tbl_Data[[#This Row],[marital_Single]]=1,"Single",tbl_Data[[#This Row],[marital_Together]]=1,"Together",tbl_Data[[#This Row],[marital_Widow]]=1,"Widowed")</f>
        <v>Married</v>
      </c>
      <c r="AQ951" s="3" t="str">
        <f>IF(tbl_Data[[#This Row],[Marital Status]]=tbl_Data[[#Headers],[Single]],tbl_Data[[#This Row],[Amt_Wines]],"")</f>
        <v/>
      </c>
      <c r="AR951" s="3" t="str">
        <f>IF(tbl_Data[[#This Row],[Marital Status]]=tbl_Data[[#Headers],[Together]],tbl_Data[[#This Row],[Amt_Wines]],"")</f>
        <v/>
      </c>
      <c r="AS951" s="3">
        <f>IF(tbl_Data[[#This Row],[Marital Status]]=tbl_Data[[#Headers],[Married]],tbl_Data[[#This Row],[Amt_Wines]],"")</f>
        <v>5</v>
      </c>
      <c r="AT951" s="3" t="str">
        <f>IF(tbl_Data[[#This Row],[Marital Status]]=tbl_Data[[#Headers],[Widow]],tbl_Data[[#This Row],[Amt_Wines]],"")</f>
        <v/>
      </c>
      <c r="AU951" s="3" t="str">
        <f>IF(tbl_Data[[#This Row],[Marital Status]]=tbl_Data[[#Headers],[Divorced]],tbl_Data[[#This Row],[Amt_Wines]],"")</f>
        <v/>
      </c>
    </row>
    <row r="952" spans="1:47" x14ac:dyDescent="0.45">
      <c r="A952" t="s">
        <v>2012</v>
      </c>
      <c r="B952" s="3">
        <v>34421</v>
      </c>
      <c r="C952">
        <v>1</v>
      </c>
      <c r="D952">
        <v>0</v>
      </c>
      <c r="E952">
        <f t="shared" si="14"/>
        <v>1</v>
      </c>
      <c r="F952">
        <v>81</v>
      </c>
      <c r="G952" s="3">
        <v>3</v>
      </c>
      <c r="H952" s="3">
        <v>3</v>
      </c>
      <c r="I952" s="3">
        <v>7</v>
      </c>
      <c r="J952" s="3">
        <v>6</v>
      </c>
      <c r="K952" s="3">
        <v>2</v>
      </c>
      <c r="L952" s="3">
        <v>9</v>
      </c>
      <c r="M952">
        <v>1</v>
      </c>
      <c r="N952">
        <v>1</v>
      </c>
      <c r="O952">
        <v>0</v>
      </c>
      <c r="P952">
        <v>2</v>
      </c>
      <c r="Q952">
        <v>7</v>
      </c>
      <c r="R952">
        <v>0</v>
      </c>
      <c r="S952">
        <v>0</v>
      </c>
      <c r="T952">
        <v>0</v>
      </c>
      <c r="U952">
        <v>0</v>
      </c>
      <c r="V952">
        <v>0</v>
      </c>
      <c r="W952">
        <v>0</v>
      </c>
      <c r="X952">
        <v>3</v>
      </c>
      <c r="Y952">
        <v>11</v>
      </c>
      <c r="Z952">
        <v>0</v>
      </c>
      <c r="AA952">
        <v>46</v>
      </c>
      <c r="AB952">
        <v>2522</v>
      </c>
      <c r="AC952">
        <v>0</v>
      </c>
      <c r="AD952">
        <v>1</v>
      </c>
      <c r="AE952">
        <v>0</v>
      </c>
      <c r="AF952">
        <v>0</v>
      </c>
      <c r="AG952">
        <v>0</v>
      </c>
      <c r="AH952">
        <v>0</v>
      </c>
      <c r="AI952">
        <v>0</v>
      </c>
      <c r="AJ952">
        <v>1</v>
      </c>
      <c r="AK952">
        <v>0</v>
      </c>
      <c r="AL952">
        <v>0</v>
      </c>
      <c r="AM952" s="3">
        <f>SUM(tbl_Data[[#This Row],[Amt_Wines]:[Amt_GoldProds]])</f>
        <v>30</v>
      </c>
      <c r="AN952" s="3">
        <v>12</v>
      </c>
      <c r="AO952">
        <v>0</v>
      </c>
      <c r="AP952" t="str" cm="1">
        <f t="array" ref="AP952">_xlfn.IFS(tbl_Data[[#This Row],[marital_Divorced]]=1,"Divorced",tbl_Data[[#This Row],[marital_Married]]=1,"Married",tbl_Data[[#This Row],[marital_Single]]=1,"Single",tbl_Data[[#This Row],[marital_Together]]=1,"Together",tbl_Data[[#This Row],[marital_Widow]]=1,"Widowed")</f>
        <v>Married</v>
      </c>
      <c r="AQ952" s="3" t="str">
        <f>IF(tbl_Data[[#This Row],[Marital Status]]=tbl_Data[[#Headers],[Single]],tbl_Data[[#This Row],[Amt_Wines]],"")</f>
        <v/>
      </c>
      <c r="AR952" s="3" t="str">
        <f>IF(tbl_Data[[#This Row],[Marital Status]]=tbl_Data[[#Headers],[Together]],tbl_Data[[#This Row],[Amt_Wines]],"")</f>
        <v/>
      </c>
      <c r="AS952" s="3">
        <f>IF(tbl_Data[[#This Row],[Marital Status]]=tbl_Data[[#Headers],[Married]],tbl_Data[[#This Row],[Amt_Wines]],"")</f>
        <v>3</v>
      </c>
      <c r="AT952" s="3" t="str">
        <f>IF(tbl_Data[[#This Row],[Marital Status]]=tbl_Data[[#Headers],[Widow]],tbl_Data[[#This Row],[Amt_Wines]],"")</f>
        <v/>
      </c>
      <c r="AU952" s="3" t="str">
        <f>IF(tbl_Data[[#This Row],[Marital Status]]=tbl_Data[[#Headers],[Divorced]],tbl_Data[[#This Row],[Amt_Wines]],"")</f>
        <v/>
      </c>
    </row>
    <row r="953" spans="1:47" x14ac:dyDescent="0.45">
      <c r="A953" t="s">
        <v>2014</v>
      </c>
      <c r="B953" s="3">
        <v>37368</v>
      </c>
      <c r="C953">
        <v>1</v>
      </c>
      <c r="D953">
        <v>0</v>
      </c>
      <c r="E953">
        <f t="shared" si="14"/>
        <v>1</v>
      </c>
      <c r="F953">
        <v>4</v>
      </c>
      <c r="G953" s="3">
        <v>3</v>
      </c>
      <c r="H953" s="3">
        <v>2</v>
      </c>
      <c r="I953" s="3">
        <v>11</v>
      </c>
      <c r="J953" s="3">
        <v>2</v>
      </c>
      <c r="K953" s="3">
        <v>2</v>
      </c>
      <c r="L953" s="3">
        <v>10</v>
      </c>
      <c r="M953">
        <v>1</v>
      </c>
      <c r="N953">
        <v>1</v>
      </c>
      <c r="O953">
        <v>0</v>
      </c>
      <c r="P953">
        <v>2</v>
      </c>
      <c r="Q953">
        <v>6</v>
      </c>
      <c r="R953">
        <v>1</v>
      </c>
      <c r="S953">
        <v>0</v>
      </c>
      <c r="T953">
        <v>0</v>
      </c>
      <c r="U953">
        <v>0</v>
      </c>
      <c r="V953">
        <v>0</v>
      </c>
      <c r="W953">
        <v>0</v>
      </c>
      <c r="X953">
        <v>3</v>
      </c>
      <c r="Y953">
        <v>11</v>
      </c>
      <c r="Z953">
        <v>0</v>
      </c>
      <c r="AA953">
        <v>45</v>
      </c>
      <c r="AB953">
        <v>2354</v>
      </c>
      <c r="AC953">
        <v>0</v>
      </c>
      <c r="AD953">
        <v>1</v>
      </c>
      <c r="AE953">
        <v>0</v>
      </c>
      <c r="AF953">
        <v>0</v>
      </c>
      <c r="AG953">
        <v>0</v>
      </c>
      <c r="AH953">
        <v>0</v>
      </c>
      <c r="AI953">
        <v>0</v>
      </c>
      <c r="AJ953">
        <v>0</v>
      </c>
      <c r="AK953">
        <v>1</v>
      </c>
      <c r="AL953">
        <v>0</v>
      </c>
      <c r="AM953" s="3">
        <f>SUM(tbl_Data[[#This Row],[Amt_Wines]:[Amt_GoldProds]])</f>
        <v>30</v>
      </c>
      <c r="AN953" s="3">
        <v>10</v>
      </c>
      <c r="AO953">
        <v>1</v>
      </c>
      <c r="AP953" t="str" cm="1">
        <f t="array" ref="AP953">_xlfn.IFS(tbl_Data[[#This Row],[marital_Divorced]]=1,"Divorced",tbl_Data[[#This Row],[marital_Married]]=1,"Married",tbl_Data[[#This Row],[marital_Single]]=1,"Single",tbl_Data[[#This Row],[marital_Together]]=1,"Together",tbl_Data[[#This Row],[marital_Widow]]=1,"Widowed")</f>
        <v>Married</v>
      </c>
      <c r="AQ953" s="3" t="str">
        <f>IF(tbl_Data[[#This Row],[Marital Status]]=tbl_Data[[#Headers],[Single]],tbl_Data[[#This Row],[Amt_Wines]],"")</f>
        <v/>
      </c>
      <c r="AR953" s="3" t="str">
        <f>IF(tbl_Data[[#This Row],[Marital Status]]=tbl_Data[[#Headers],[Together]],tbl_Data[[#This Row],[Amt_Wines]],"")</f>
        <v/>
      </c>
      <c r="AS953" s="3">
        <f>IF(tbl_Data[[#This Row],[Marital Status]]=tbl_Data[[#Headers],[Married]],tbl_Data[[#This Row],[Amt_Wines]],"")</f>
        <v>3</v>
      </c>
      <c r="AT953" s="3" t="str">
        <f>IF(tbl_Data[[#This Row],[Marital Status]]=tbl_Data[[#Headers],[Widow]],tbl_Data[[#This Row],[Amt_Wines]],"")</f>
        <v/>
      </c>
      <c r="AU953" s="3" t="str">
        <f>IF(tbl_Data[[#This Row],[Marital Status]]=tbl_Data[[#Headers],[Divorced]],tbl_Data[[#This Row],[Amt_Wines]],"")</f>
        <v/>
      </c>
    </row>
    <row r="954" spans="1:47" x14ac:dyDescent="0.45">
      <c r="A954" t="s">
        <v>2025</v>
      </c>
      <c r="B954" s="3">
        <v>30833</v>
      </c>
      <c r="C954">
        <v>1</v>
      </c>
      <c r="D954">
        <v>1</v>
      </c>
      <c r="E954">
        <f t="shared" si="14"/>
        <v>2</v>
      </c>
      <c r="F954">
        <v>33</v>
      </c>
      <c r="G954" s="3">
        <v>11</v>
      </c>
      <c r="H954" s="3">
        <v>0</v>
      </c>
      <c r="I954" s="3">
        <v>7</v>
      </c>
      <c r="J954" s="3">
        <v>3</v>
      </c>
      <c r="K954" s="3">
        <v>1</v>
      </c>
      <c r="L954" s="3">
        <v>6</v>
      </c>
      <c r="M954">
        <v>2</v>
      </c>
      <c r="N954">
        <v>1</v>
      </c>
      <c r="O954">
        <v>0</v>
      </c>
      <c r="P954">
        <v>3</v>
      </c>
      <c r="Q954">
        <v>5</v>
      </c>
      <c r="R954">
        <v>0</v>
      </c>
      <c r="S954">
        <v>0</v>
      </c>
      <c r="T954">
        <v>0</v>
      </c>
      <c r="U954">
        <v>0</v>
      </c>
      <c r="V954">
        <v>0</v>
      </c>
      <c r="W954">
        <v>0</v>
      </c>
      <c r="X954">
        <v>3</v>
      </c>
      <c r="Y954">
        <v>11</v>
      </c>
      <c r="Z954">
        <v>0</v>
      </c>
      <c r="AA954">
        <v>69</v>
      </c>
      <c r="AB954">
        <v>2507</v>
      </c>
      <c r="AC954">
        <v>0</v>
      </c>
      <c r="AD954">
        <v>1</v>
      </c>
      <c r="AE954">
        <v>0</v>
      </c>
      <c r="AF954">
        <v>0</v>
      </c>
      <c r="AG954">
        <v>0</v>
      </c>
      <c r="AH954">
        <v>0</v>
      </c>
      <c r="AI954">
        <v>0</v>
      </c>
      <c r="AJ954">
        <v>1</v>
      </c>
      <c r="AK954">
        <v>0</v>
      </c>
      <c r="AL954">
        <v>0</v>
      </c>
      <c r="AM954" s="3">
        <f>SUM(tbl_Data[[#This Row],[Amt_Wines]:[Amt_GoldProds]])</f>
        <v>28</v>
      </c>
      <c r="AN954" s="3">
        <v>16</v>
      </c>
      <c r="AO954">
        <v>0</v>
      </c>
      <c r="AP954" t="str" cm="1">
        <f t="array" ref="AP954">_xlfn.IFS(tbl_Data[[#This Row],[marital_Divorced]]=1,"Divorced",tbl_Data[[#This Row],[marital_Married]]=1,"Married",tbl_Data[[#This Row],[marital_Single]]=1,"Single",tbl_Data[[#This Row],[marital_Together]]=1,"Together",tbl_Data[[#This Row],[marital_Widow]]=1,"Widowed")</f>
        <v>Married</v>
      </c>
      <c r="AQ954" s="3" t="str">
        <f>IF(tbl_Data[[#This Row],[Marital Status]]=tbl_Data[[#Headers],[Single]],tbl_Data[[#This Row],[Amt_Wines]],"")</f>
        <v/>
      </c>
      <c r="AR954" s="3" t="str">
        <f>IF(tbl_Data[[#This Row],[Marital Status]]=tbl_Data[[#Headers],[Together]],tbl_Data[[#This Row],[Amt_Wines]],"")</f>
        <v/>
      </c>
      <c r="AS954" s="3">
        <f>IF(tbl_Data[[#This Row],[Marital Status]]=tbl_Data[[#Headers],[Married]],tbl_Data[[#This Row],[Amt_Wines]],"")</f>
        <v>11</v>
      </c>
      <c r="AT954" s="3" t="str">
        <f>IF(tbl_Data[[#This Row],[Marital Status]]=tbl_Data[[#Headers],[Widow]],tbl_Data[[#This Row],[Amt_Wines]],"")</f>
        <v/>
      </c>
      <c r="AU954" s="3" t="str">
        <f>IF(tbl_Data[[#This Row],[Marital Status]]=tbl_Data[[#Headers],[Divorced]],tbl_Data[[#This Row],[Amt_Wines]],"")</f>
        <v/>
      </c>
    </row>
    <row r="955" spans="1:47" x14ac:dyDescent="0.45">
      <c r="A955" t="s">
        <v>2039</v>
      </c>
      <c r="B955" s="3">
        <v>27889</v>
      </c>
      <c r="C955">
        <v>1</v>
      </c>
      <c r="D955">
        <v>0</v>
      </c>
      <c r="E955">
        <f t="shared" si="14"/>
        <v>1</v>
      </c>
      <c r="F955">
        <v>42</v>
      </c>
      <c r="G955" s="3">
        <v>14</v>
      </c>
      <c r="H955" s="3">
        <v>0</v>
      </c>
      <c r="I955" s="3">
        <v>4</v>
      </c>
      <c r="J955" s="3">
        <v>0</v>
      </c>
      <c r="K955" s="3">
        <v>0</v>
      </c>
      <c r="L955" s="3">
        <v>8</v>
      </c>
      <c r="M955">
        <v>1</v>
      </c>
      <c r="N955">
        <v>1</v>
      </c>
      <c r="O955">
        <v>1</v>
      </c>
      <c r="P955">
        <v>2</v>
      </c>
      <c r="Q955">
        <v>6</v>
      </c>
      <c r="R955">
        <v>0</v>
      </c>
      <c r="S955">
        <v>0</v>
      </c>
      <c r="T955">
        <v>0</v>
      </c>
      <c r="U955">
        <v>0</v>
      </c>
      <c r="V955">
        <v>0</v>
      </c>
      <c r="W955">
        <v>0</v>
      </c>
      <c r="X955">
        <v>3</v>
      </c>
      <c r="Y955">
        <v>11</v>
      </c>
      <c r="Z955">
        <v>0</v>
      </c>
      <c r="AA955">
        <v>43</v>
      </c>
      <c r="AB955">
        <v>2518</v>
      </c>
      <c r="AC955">
        <v>0</v>
      </c>
      <c r="AD955">
        <v>1</v>
      </c>
      <c r="AE955">
        <v>0</v>
      </c>
      <c r="AF955">
        <v>0</v>
      </c>
      <c r="AG955">
        <v>0</v>
      </c>
      <c r="AH955">
        <v>0</v>
      </c>
      <c r="AI955">
        <v>0</v>
      </c>
      <c r="AJ955">
        <v>0</v>
      </c>
      <c r="AK955">
        <v>1</v>
      </c>
      <c r="AL955">
        <v>0</v>
      </c>
      <c r="AM955" s="3">
        <f>SUM(tbl_Data[[#This Row],[Amt_Wines]:[Amt_GoldProds]])</f>
        <v>26</v>
      </c>
      <c r="AN955" s="3">
        <v>10</v>
      </c>
      <c r="AO955">
        <v>0</v>
      </c>
      <c r="AP955" t="str" cm="1">
        <f t="array" ref="AP955">_xlfn.IFS(tbl_Data[[#This Row],[marital_Divorced]]=1,"Divorced",tbl_Data[[#This Row],[marital_Married]]=1,"Married",tbl_Data[[#This Row],[marital_Single]]=1,"Single",tbl_Data[[#This Row],[marital_Together]]=1,"Together",tbl_Data[[#This Row],[marital_Widow]]=1,"Widowed")</f>
        <v>Married</v>
      </c>
      <c r="AQ955" s="3" t="str">
        <f>IF(tbl_Data[[#This Row],[Marital Status]]=tbl_Data[[#Headers],[Single]],tbl_Data[[#This Row],[Amt_Wines]],"")</f>
        <v/>
      </c>
      <c r="AR955" s="3" t="str">
        <f>IF(tbl_Data[[#This Row],[Marital Status]]=tbl_Data[[#Headers],[Together]],tbl_Data[[#This Row],[Amt_Wines]],"")</f>
        <v/>
      </c>
      <c r="AS955" s="3">
        <f>IF(tbl_Data[[#This Row],[Marital Status]]=tbl_Data[[#Headers],[Married]],tbl_Data[[#This Row],[Amt_Wines]],"")</f>
        <v>14</v>
      </c>
      <c r="AT955" s="3" t="str">
        <f>IF(tbl_Data[[#This Row],[Marital Status]]=tbl_Data[[#Headers],[Widow]],tbl_Data[[#This Row],[Amt_Wines]],"")</f>
        <v/>
      </c>
      <c r="AU955" s="3" t="str">
        <f>IF(tbl_Data[[#This Row],[Marital Status]]=tbl_Data[[#Headers],[Divorced]],tbl_Data[[#This Row],[Amt_Wines]],"")</f>
        <v/>
      </c>
    </row>
    <row r="956" spans="1:47" x14ac:dyDescent="0.45">
      <c r="A956" t="s">
        <v>2043</v>
      </c>
      <c r="B956" s="3">
        <v>37054</v>
      </c>
      <c r="C956">
        <v>1</v>
      </c>
      <c r="D956">
        <v>1</v>
      </c>
      <c r="E956">
        <f t="shared" si="14"/>
        <v>2</v>
      </c>
      <c r="F956">
        <v>89</v>
      </c>
      <c r="G956" s="3">
        <v>12</v>
      </c>
      <c r="H956" s="3">
        <v>1</v>
      </c>
      <c r="I956" s="3">
        <v>6</v>
      </c>
      <c r="J956" s="3">
        <v>0</v>
      </c>
      <c r="K956" s="3">
        <v>1</v>
      </c>
      <c r="L956" s="3">
        <v>5</v>
      </c>
      <c r="M956">
        <v>2</v>
      </c>
      <c r="N956">
        <v>1</v>
      </c>
      <c r="O956">
        <v>0</v>
      </c>
      <c r="P956">
        <v>3</v>
      </c>
      <c r="Q956">
        <v>7</v>
      </c>
      <c r="R956">
        <v>0</v>
      </c>
      <c r="S956">
        <v>0</v>
      </c>
      <c r="T956">
        <v>0</v>
      </c>
      <c r="U956">
        <v>0</v>
      </c>
      <c r="V956">
        <v>0</v>
      </c>
      <c r="W956">
        <v>0</v>
      </c>
      <c r="X956">
        <v>3</v>
      </c>
      <c r="Y956">
        <v>11</v>
      </c>
      <c r="Z956">
        <v>0</v>
      </c>
      <c r="AA956">
        <v>53</v>
      </c>
      <c r="AB956">
        <v>2446</v>
      </c>
      <c r="AC956">
        <v>0</v>
      </c>
      <c r="AD956">
        <v>1</v>
      </c>
      <c r="AE956">
        <v>0</v>
      </c>
      <c r="AF956">
        <v>0</v>
      </c>
      <c r="AG956">
        <v>0</v>
      </c>
      <c r="AH956">
        <v>0</v>
      </c>
      <c r="AI956">
        <v>0</v>
      </c>
      <c r="AJ956">
        <v>0</v>
      </c>
      <c r="AK956">
        <v>1</v>
      </c>
      <c r="AL956">
        <v>0</v>
      </c>
      <c r="AM956" s="3">
        <f>SUM(tbl_Data[[#This Row],[Amt_Wines]:[Amt_GoldProds]])</f>
        <v>25</v>
      </c>
      <c r="AN956" s="3">
        <v>15</v>
      </c>
      <c r="AO956">
        <v>0</v>
      </c>
      <c r="AP956" t="str" cm="1">
        <f t="array" ref="AP956">_xlfn.IFS(tbl_Data[[#This Row],[marital_Divorced]]=1,"Divorced",tbl_Data[[#This Row],[marital_Married]]=1,"Married",tbl_Data[[#This Row],[marital_Single]]=1,"Single",tbl_Data[[#This Row],[marital_Together]]=1,"Together",tbl_Data[[#This Row],[marital_Widow]]=1,"Widowed")</f>
        <v>Married</v>
      </c>
      <c r="AQ956" s="3" t="str">
        <f>IF(tbl_Data[[#This Row],[Marital Status]]=tbl_Data[[#Headers],[Single]],tbl_Data[[#This Row],[Amt_Wines]],"")</f>
        <v/>
      </c>
      <c r="AR956" s="3" t="str">
        <f>IF(tbl_Data[[#This Row],[Marital Status]]=tbl_Data[[#Headers],[Together]],tbl_Data[[#This Row],[Amt_Wines]],"")</f>
        <v/>
      </c>
      <c r="AS956" s="3">
        <f>IF(tbl_Data[[#This Row],[Marital Status]]=tbl_Data[[#Headers],[Married]],tbl_Data[[#This Row],[Amt_Wines]],"")</f>
        <v>12</v>
      </c>
      <c r="AT956" s="3" t="str">
        <f>IF(tbl_Data[[#This Row],[Marital Status]]=tbl_Data[[#Headers],[Widow]],tbl_Data[[#This Row],[Amt_Wines]],"")</f>
        <v/>
      </c>
      <c r="AU956" s="3" t="str">
        <f>IF(tbl_Data[[#This Row],[Marital Status]]=tbl_Data[[#Headers],[Divorced]],tbl_Data[[#This Row],[Amt_Wines]],"")</f>
        <v/>
      </c>
    </row>
    <row r="957" spans="1:47" x14ac:dyDescent="0.45">
      <c r="A957" t="s">
        <v>2044</v>
      </c>
      <c r="B957" s="3">
        <v>37717</v>
      </c>
      <c r="C957">
        <v>1</v>
      </c>
      <c r="D957">
        <v>0</v>
      </c>
      <c r="E957">
        <f t="shared" si="14"/>
        <v>1</v>
      </c>
      <c r="F957">
        <v>31</v>
      </c>
      <c r="G957" s="3">
        <v>9</v>
      </c>
      <c r="H957" s="3">
        <v>0</v>
      </c>
      <c r="I957" s="3">
        <v>6</v>
      </c>
      <c r="J957" s="3">
        <v>4</v>
      </c>
      <c r="K957" s="3">
        <v>1</v>
      </c>
      <c r="L957" s="3">
        <v>5</v>
      </c>
      <c r="M957">
        <v>1</v>
      </c>
      <c r="N957">
        <v>1</v>
      </c>
      <c r="O957">
        <v>0</v>
      </c>
      <c r="P957">
        <v>2</v>
      </c>
      <c r="Q957">
        <v>9</v>
      </c>
      <c r="R957">
        <v>0</v>
      </c>
      <c r="S957">
        <v>0</v>
      </c>
      <c r="T957">
        <v>0</v>
      </c>
      <c r="U957">
        <v>0</v>
      </c>
      <c r="V957">
        <v>0</v>
      </c>
      <c r="W957">
        <v>0</v>
      </c>
      <c r="X957">
        <v>3</v>
      </c>
      <c r="Y957">
        <v>11</v>
      </c>
      <c r="Z957">
        <v>0</v>
      </c>
      <c r="AA957">
        <v>42</v>
      </c>
      <c r="AB957">
        <v>2742</v>
      </c>
      <c r="AC957">
        <v>0</v>
      </c>
      <c r="AD957">
        <v>1</v>
      </c>
      <c r="AE957">
        <v>0</v>
      </c>
      <c r="AF957">
        <v>0</v>
      </c>
      <c r="AG957">
        <v>0</v>
      </c>
      <c r="AH957">
        <v>0</v>
      </c>
      <c r="AI957">
        <v>0</v>
      </c>
      <c r="AJ957">
        <v>0</v>
      </c>
      <c r="AK957">
        <v>0</v>
      </c>
      <c r="AL957">
        <v>1</v>
      </c>
      <c r="AM957" s="3">
        <f>SUM(tbl_Data[[#This Row],[Amt_Wines]:[Amt_GoldProds]])</f>
        <v>25</v>
      </c>
      <c r="AN957" s="3">
        <v>15</v>
      </c>
      <c r="AO957">
        <v>0</v>
      </c>
      <c r="AP957" t="str" cm="1">
        <f t="array" ref="AP957">_xlfn.IFS(tbl_Data[[#This Row],[marital_Divorced]]=1,"Divorced",tbl_Data[[#This Row],[marital_Married]]=1,"Married",tbl_Data[[#This Row],[marital_Single]]=1,"Single",tbl_Data[[#This Row],[marital_Together]]=1,"Together",tbl_Data[[#This Row],[marital_Widow]]=1,"Widowed")</f>
        <v>Married</v>
      </c>
      <c r="AQ957" s="3" t="str">
        <f>IF(tbl_Data[[#This Row],[Marital Status]]=tbl_Data[[#Headers],[Single]],tbl_Data[[#This Row],[Amt_Wines]],"")</f>
        <v/>
      </c>
      <c r="AR957" s="3" t="str">
        <f>IF(tbl_Data[[#This Row],[Marital Status]]=tbl_Data[[#Headers],[Together]],tbl_Data[[#This Row],[Amt_Wines]],"")</f>
        <v/>
      </c>
      <c r="AS957" s="3">
        <f>IF(tbl_Data[[#This Row],[Marital Status]]=tbl_Data[[#Headers],[Married]],tbl_Data[[#This Row],[Amt_Wines]],"")</f>
        <v>9</v>
      </c>
      <c r="AT957" s="3" t="str">
        <f>IF(tbl_Data[[#This Row],[Marital Status]]=tbl_Data[[#Headers],[Widow]],tbl_Data[[#This Row],[Amt_Wines]],"")</f>
        <v/>
      </c>
      <c r="AU957" s="3" t="str">
        <f>IF(tbl_Data[[#This Row],[Marital Status]]=tbl_Data[[#Headers],[Divorced]],tbl_Data[[#This Row],[Amt_Wines]],"")</f>
        <v/>
      </c>
    </row>
    <row r="958" spans="1:47" x14ac:dyDescent="0.45">
      <c r="A958" t="s">
        <v>2049</v>
      </c>
      <c r="B958" s="3">
        <v>26228</v>
      </c>
      <c r="C958">
        <v>1</v>
      </c>
      <c r="D958">
        <v>0</v>
      </c>
      <c r="E958">
        <f t="shared" si="14"/>
        <v>1</v>
      </c>
      <c r="F958">
        <v>50</v>
      </c>
      <c r="G958" s="3">
        <v>2</v>
      </c>
      <c r="H958" s="3">
        <v>6</v>
      </c>
      <c r="I958" s="3">
        <v>4</v>
      </c>
      <c r="J958" s="3">
        <v>3</v>
      </c>
      <c r="K958" s="3">
        <v>1</v>
      </c>
      <c r="L958" s="3">
        <v>9</v>
      </c>
      <c r="M958">
        <v>1</v>
      </c>
      <c r="N958">
        <v>1</v>
      </c>
      <c r="O958">
        <v>0</v>
      </c>
      <c r="P958">
        <v>2</v>
      </c>
      <c r="Q958">
        <v>8</v>
      </c>
      <c r="R958">
        <v>0</v>
      </c>
      <c r="S958">
        <v>0</v>
      </c>
      <c r="T958">
        <v>0</v>
      </c>
      <c r="U958">
        <v>0</v>
      </c>
      <c r="V958">
        <v>0</v>
      </c>
      <c r="W958">
        <v>0</v>
      </c>
      <c r="X958">
        <v>3</v>
      </c>
      <c r="Y958">
        <v>11</v>
      </c>
      <c r="Z958">
        <v>0</v>
      </c>
      <c r="AA958">
        <v>47</v>
      </c>
      <c r="AB958">
        <v>2439</v>
      </c>
      <c r="AC958">
        <v>0</v>
      </c>
      <c r="AD958">
        <v>1</v>
      </c>
      <c r="AE958">
        <v>0</v>
      </c>
      <c r="AF958">
        <v>0</v>
      </c>
      <c r="AG958">
        <v>0</v>
      </c>
      <c r="AH958">
        <v>0</v>
      </c>
      <c r="AI958">
        <v>0</v>
      </c>
      <c r="AJ958">
        <v>1</v>
      </c>
      <c r="AK958">
        <v>0</v>
      </c>
      <c r="AL958">
        <v>0</v>
      </c>
      <c r="AM958" s="3">
        <f>SUM(tbl_Data[[#This Row],[Amt_Wines]:[Amt_GoldProds]])</f>
        <v>25</v>
      </c>
      <c r="AN958" s="3">
        <v>7</v>
      </c>
      <c r="AO958">
        <v>0</v>
      </c>
      <c r="AP958" t="str" cm="1">
        <f t="array" ref="AP958">_xlfn.IFS(tbl_Data[[#This Row],[marital_Divorced]]=1,"Divorced",tbl_Data[[#This Row],[marital_Married]]=1,"Married",tbl_Data[[#This Row],[marital_Single]]=1,"Single",tbl_Data[[#This Row],[marital_Together]]=1,"Together",tbl_Data[[#This Row],[marital_Widow]]=1,"Widowed")</f>
        <v>Married</v>
      </c>
      <c r="AQ958" s="3" t="str">
        <f>IF(tbl_Data[[#This Row],[Marital Status]]=tbl_Data[[#Headers],[Single]],tbl_Data[[#This Row],[Amt_Wines]],"")</f>
        <v/>
      </c>
      <c r="AR958" s="3" t="str">
        <f>IF(tbl_Data[[#This Row],[Marital Status]]=tbl_Data[[#Headers],[Together]],tbl_Data[[#This Row],[Amt_Wines]],"")</f>
        <v/>
      </c>
      <c r="AS958" s="3">
        <f>IF(tbl_Data[[#This Row],[Marital Status]]=tbl_Data[[#Headers],[Married]],tbl_Data[[#This Row],[Amt_Wines]],"")</f>
        <v>2</v>
      </c>
      <c r="AT958" s="3" t="str">
        <f>IF(tbl_Data[[#This Row],[Marital Status]]=tbl_Data[[#Headers],[Widow]],tbl_Data[[#This Row],[Amt_Wines]],"")</f>
        <v/>
      </c>
      <c r="AU958" s="3" t="str">
        <f>IF(tbl_Data[[#This Row],[Marital Status]]=tbl_Data[[#Headers],[Divorced]],tbl_Data[[#This Row],[Amt_Wines]],"")</f>
        <v/>
      </c>
    </row>
    <row r="959" spans="1:47" x14ac:dyDescent="0.45">
      <c r="A959" t="s">
        <v>2050</v>
      </c>
      <c r="B959" s="3">
        <v>42664</v>
      </c>
      <c r="C959">
        <v>0</v>
      </c>
      <c r="D959">
        <v>1</v>
      </c>
      <c r="E959">
        <f t="shared" si="14"/>
        <v>1</v>
      </c>
      <c r="F959">
        <v>44</v>
      </c>
      <c r="G959" s="3">
        <v>21</v>
      </c>
      <c r="H959" s="3">
        <v>0</v>
      </c>
      <c r="I959" s="3">
        <v>3</v>
      </c>
      <c r="J959" s="3">
        <v>0</v>
      </c>
      <c r="K959" s="3">
        <v>0</v>
      </c>
      <c r="L959" s="3">
        <v>0</v>
      </c>
      <c r="M959">
        <v>1</v>
      </c>
      <c r="N959">
        <v>1</v>
      </c>
      <c r="O959">
        <v>0</v>
      </c>
      <c r="P959">
        <v>3</v>
      </c>
      <c r="Q959">
        <v>6</v>
      </c>
      <c r="R959">
        <v>0</v>
      </c>
      <c r="S959">
        <v>0</v>
      </c>
      <c r="T959">
        <v>0</v>
      </c>
      <c r="U959">
        <v>0</v>
      </c>
      <c r="V959">
        <v>0</v>
      </c>
      <c r="W959">
        <v>0</v>
      </c>
      <c r="X959">
        <v>3</v>
      </c>
      <c r="Y959">
        <v>11</v>
      </c>
      <c r="Z959">
        <v>0</v>
      </c>
      <c r="AA959">
        <v>53</v>
      </c>
      <c r="AB959">
        <v>2262</v>
      </c>
      <c r="AC959">
        <v>0</v>
      </c>
      <c r="AD959">
        <v>1</v>
      </c>
      <c r="AE959">
        <v>0</v>
      </c>
      <c r="AF959">
        <v>0</v>
      </c>
      <c r="AG959">
        <v>0</v>
      </c>
      <c r="AH959">
        <v>0</v>
      </c>
      <c r="AI959">
        <v>0</v>
      </c>
      <c r="AJ959">
        <v>1</v>
      </c>
      <c r="AK959">
        <v>0</v>
      </c>
      <c r="AL959">
        <v>0</v>
      </c>
      <c r="AM959" s="3">
        <f>SUM(tbl_Data[[#This Row],[Amt_Wines]:[Amt_GoldProds]])</f>
        <v>24</v>
      </c>
      <c r="AN959" s="3">
        <v>24</v>
      </c>
      <c r="AO959">
        <v>0</v>
      </c>
      <c r="AP959" t="str" cm="1">
        <f t="array" ref="AP959">_xlfn.IFS(tbl_Data[[#This Row],[marital_Divorced]]=1,"Divorced",tbl_Data[[#This Row],[marital_Married]]=1,"Married",tbl_Data[[#This Row],[marital_Single]]=1,"Single",tbl_Data[[#This Row],[marital_Together]]=1,"Together",tbl_Data[[#This Row],[marital_Widow]]=1,"Widowed")</f>
        <v>Married</v>
      </c>
      <c r="AQ959" s="3" t="str">
        <f>IF(tbl_Data[[#This Row],[Marital Status]]=tbl_Data[[#Headers],[Single]],tbl_Data[[#This Row],[Amt_Wines]],"")</f>
        <v/>
      </c>
      <c r="AR959" s="3" t="str">
        <f>IF(tbl_Data[[#This Row],[Marital Status]]=tbl_Data[[#Headers],[Together]],tbl_Data[[#This Row],[Amt_Wines]],"")</f>
        <v/>
      </c>
      <c r="AS959" s="3">
        <f>IF(tbl_Data[[#This Row],[Marital Status]]=tbl_Data[[#Headers],[Married]],tbl_Data[[#This Row],[Amt_Wines]],"")</f>
        <v>21</v>
      </c>
      <c r="AT959" s="3" t="str">
        <f>IF(tbl_Data[[#This Row],[Marital Status]]=tbl_Data[[#Headers],[Widow]],tbl_Data[[#This Row],[Amt_Wines]],"")</f>
        <v/>
      </c>
      <c r="AU959" s="3" t="str">
        <f>IF(tbl_Data[[#This Row],[Marital Status]]=tbl_Data[[#Headers],[Divorced]],tbl_Data[[#This Row],[Amt_Wines]],"")</f>
        <v/>
      </c>
    </row>
    <row r="960" spans="1:47" x14ac:dyDescent="0.45">
      <c r="A960" t="s">
        <v>2052</v>
      </c>
      <c r="B960" s="3">
        <v>22701</v>
      </c>
      <c r="C960">
        <v>1</v>
      </c>
      <c r="D960">
        <v>0</v>
      </c>
      <c r="E960">
        <f t="shared" si="14"/>
        <v>1</v>
      </c>
      <c r="F960">
        <v>2</v>
      </c>
      <c r="G960" s="3">
        <v>2</v>
      </c>
      <c r="H960" s="3">
        <v>4</v>
      </c>
      <c r="I960" s="3">
        <v>9</v>
      </c>
      <c r="J960" s="3">
        <v>0</v>
      </c>
      <c r="K960" s="3">
        <v>4</v>
      </c>
      <c r="L960" s="3">
        <v>5</v>
      </c>
      <c r="M960">
        <v>1</v>
      </c>
      <c r="N960">
        <v>1</v>
      </c>
      <c r="O960">
        <v>0</v>
      </c>
      <c r="P960">
        <v>3</v>
      </c>
      <c r="Q960">
        <v>5</v>
      </c>
      <c r="R960">
        <v>0</v>
      </c>
      <c r="S960">
        <v>0</v>
      </c>
      <c r="T960">
        <v>0</v>
      </c>
      <c r="U960">
        <v>0</v>
      </c>
      <c r="V960">
        <v>0</v>
      </c>
      <c r="W960">
        <v>0</v>
      </c>
      <c r="X960">
        <v>3</v>
      </c>
      <c r="Y960">
        <v>11</v>
      </c>
      <c r="Z960">
        <v>0</v>
      </c>
      <c r="AA960">
        <v>43</v>
      </c>
      <c r="AB960">
        <v>2456</v>
      </c>
      <c r="AC960">
        <v>0</v>
      </c>
      <c r="AD960">
        <v>1</v>
      </c>
      <c r="AE960">
        <v>0</v>
      </c>
      <c r="AF960">
        <v>0</v>
      </c>
      <c r="AG960">
        <v>0</v>
      </c>
      <c r="AH960">
        <v>0</v>
      </c>
      <c r="AI960">
        <v>0</v>
      </c>
      <c r="AJ960">
        <v>0</v>
      </c>
      <c r="AK960">
        <v>1</v>
      </c>
      <c r="AL960">
        <v>0</v>
      </c>
      <c r="AM960" s="3">
        <f>SUM(tbl_Data[[#This Row],[Amt_Wines]:[Amt_GoldProds]])</f>
        <v>24</v>
      </c>
      <c r="AN960" s="3">
        <v>14</v>
      </c>
      <c r="AO960">
        <v>0</v>
      </c>
      <c r="AP960" t="str" cm="1">
        <f t="array" ref="AP960">_xlfn.IFS(tbl_Data[[#This Row],[marital_Divorced]]=1,"Divorced",tbl_Data[[#This Row],[marital_Married]]=1,"Married",tbl_Data[[#This Row],[marital_Single]]=1,"Single",tbl_Data[[#This Row],[marital_Together]]=1,"Together",tbl_Data[[#This Row],[marital_Widow]]=1,"Widowed")</f>
        <v>Married</v>
      </c>
      <c r="AQ960" s="3" t="str">
        <f>IF(tbl_Data[[#This Row],[Marital Status]]=tbl_Data[[#Headers],[Single]],tbl_Data[[#This Row],[Amt_Wines]],"")</f>
        <v/>
      </c>
      <c r="AR960" s="3" t="str">
        <f>IF(tbl_Data[[#This Row],[Marital Status]]=tbl_Data[[#Headers],[Together]],tbl_Data[[#This Row],[Amt_Wines]],"")</f>
        <v/>
      </c>
      <c r="AS960" s="3">
        <f>IF(tbl_Data[[#This Row],[Marital Status]]=tbl_Data[[#Headers],[Married]],tbl_Data[[#This Row],[Amt_Wines]],"")</f>
        <v>2</v>
      </c>
      <c r="AT960" s="3" t="str">
        <f>IF(tbl_Data[[#This Row],[Marital Status]]=tbl_Data[[#Headers],[Widow]],tbl_Data[[#This Row],[Amt_Wines]],"")</f>
        <v/>
      </c>
      <c r="AU960" s="3" t="str">
        <f>IF(tbl_Data[[#This Row],[Marital Status]]=tbl_Data[[#Headers],[Divorced]],tbl_Data[[#This Row],[Amt_Wines]],"")</f>
        <v/>
      </c>
    </row>
    <row r="961" spans="1:47" x14ac:dyDescent="0.45">
      <c r="A961" t="s">
        <v>2054</v>
      </c>
      <c r="B961" s="3">
        <v>30467</v>
      </c>
      <c r="C961">
        <v>1</v>
      </c>
      <c r="D961">
        <v>0</v>
      </c>
      <c r="E961">
        <f t="shared" si="14"/>
        <v>1</v>
      </c>
      <c r="F961">
        <v>8</v>
      </c>
      <c r="G961" s="3">
        <v>1</v>
      </c>
      <c r="H961" s="3">
        <v>3</v>
      </c>
      <c r="I961" s="3">
        <v>8</v>
      </c>
      <c r="J961" s="3">
        <v>2</v>
      </c>
      <c r="K961" s="3">
        <v>5</v>
      </c>
      <c r="L961" s="3">
        <v>5</v>
      </c>
      <c r="M961">
        <v>1</v>
      </c>
      <c r="N961">
        <v>1</v>
      </c>
      <c r="O961">
        <v>0</v>
      </c>
      <c r="P961">
        <v>2</v>
      </c>
      <c r="Q961">
        <v>7</v>
      </c>
      <c r="R961">
        <v>0</v>
      </c>
      <c r="S961">
        <v>0</v>
      </c>
      <c r="T961">
        <v>0</v>
      </c>
      <c r="U961">
        <v>0</v>
      </c>
      <c r="V961">
        <v>0</v>
      </c>
      <c r="W961">
        <v>0</v>
      </c>
      <c r="X961">
        <v>3</v>
      </c>
      <c r="Y961">
        <v>11</v>
      </c>
      <c r="Z961">
        <v>0</v>
      </c>
      <c r="AA961">
        <v>48</v>
      </c>
      <c r="AB961">
        <v>2261</v>
      </c>
      <c r="AC961">
        <v>0</v>
      </c>
      <c r="AD961">
        <v>1</v>
      </c>
      <c r="AE961">
        <v>0</v>
      </c>
      <c r="AF961">
        <v>0</v>
      </c>
      <c r="AG961">
        <v>0</v>
      </c>
      <c r="AH961">
        <v>0</v>
      </c>
      <c r="AI961">
        <v>0</v>
      </c>
      <c r="AJ961">
        <v>1</v>
      </c>
      <c r="AK961">
        <v>0</v>
      </c>
      <c r="AL961">
        <v>0</v>
      </c>
      <c r="AM961" s="3">
        <f>SUM(tbl_Data[[#This Row],[Amt_Wines]:[Amt_GoldProds]])</f>
        <v>24</v>
      </c>
      <c r="AN961" s="3">
        <v>14</v>
      </c>
      <c r="AO961">
        <v>0</v>
      </c>
      <c r="AP961" t="str" cm="1">
        <f t="array" ref="AP961">_xlfn.IFS(tbl_Data[[#This Row],[marital_Divorced]]=1,"Divorced",tbl_Data[[#This Row],[marital_Married]]=1,"Married",tbl_Data[[#This Row],[marital_Single]]=1,"Single",tbl_Data[[#This Row],[marital_Together]]=1,"Together",tbl_Data[[#This Row],[marital_Widow]]=1,"Widowed")</f>
        <v>Married</v>
      </c>
      <c r="AQ961" s="3" t="str">
        <f>IF(tbl_Data[[#This Row],[Marital Status]]=tbl_Data[[#Headers],[Single]],tbl_Data[[#This Row],[Amt_Wines]],"")</f>
        <v/>
      </c>
      <c r="AR961" s="3" t="str">
        <f>IF(tbl_Data[[#This Row],[Marital Status]]=tbl_Data[[#Headers],[Together]],tbl_Data[[#This Row],[Amt_Wines]],"")</f>
        <v/>
      </c>
      <c r="AS961" s="3">
        <f>IF(tbl_Data[[#This Row],[Marital Status]]=tbl_Data[[#Headers],[Married]],tbl_Data[[#This Row],[Amt_Wines]],"")</f>
        <v>1</v>
      </c>
      <c r="AT961" s="3" t="str">
        <f>IF(tbl_Data[[#This Row],[Marital Status]]=tbl_Data[[#Headers],[Widow]],tbl_Data[[#This Row],[Amt_Wines]],"")</f>
        <v/>
      </c>
      <c r="AU961" s="3" t="str">
        <f>IF(tbl_Data[[#This Row],[Marital Status]]=tbl_Data[[#Headers],[Divorced]],tbl_Data[[#This Row],[Amt_Wines]],"")</f>
        <v/>
      </c>
    </row>
    <row r="962" spans="1:47" x14ac:dyDescent="0.45">
      <c r="A962" t="s">
        <v>2060</v>
      </c>
      <c r="B962" s="3">
        <v>37284</v>
      </c>
      <c r="C962">
        <v>1</v>
      </c>
      <c r="D962">
        <v>1</v>
      </c>
      <c r="E962">
        <f t="shared" ref="E962:E1025" si="15">SUM(_xlfn.SINGLE(Kidhome),_xlfn.SINGLE(Teenhome))</f>
        <v>2</v>
      </c>
      <c r="F962">
        <v>46</v>
      </c>
      <c r="G962" s="3">
        <v>11</v>
      </c>
      <c r="H962" s="3">
        <v>1</v>
      </c>
      <c r="I962" s="3">
        <v>2</v>
      </c>
      <c r="J962" s="3">
        <v>2</v>
      </c>
      <c r="K962" s="3">
        <v>1</v>
      </c>
      <c r="L962" s="3">
        <v>6</v>
      </c>
      <c r="M962">
        <v>1</v>
      </c>
      <c r="N962">
        <v>0</v>
      </c>
      <c r="O962">
        <v>0</v>
      </c>
      <c r="P962">
        <v>3</v>
      </c>
      <c r="Q962">
        <v>6</v>
      </c>
      <c r="R962">
        <v>0</v>
      </c>
      <c r="S962">
        <v>0</v>
      </c>
      <c r="T962">
        <v>0</v>
      </c>
      <c r="U962">
        <v>0</v>
      </c>
      <c r="V962">
        <v>0</v>
      </c>
      <c r="W962">
        <v>0</v>
      </c>
      <c r="X962">
        <v>3</v>
      </c>
      <c r="Y962">
        <v>11</v>
      </c>
      <c r="Z962">
        <v>0</v>
      </c>
      <c r="AA962">
        <v>45</v>
      </c>
      <c r="AB962">
        <v>2616</v>
      </c>
      <c r="AC962">
        <v>0</v>
      </c>
      <c r="AD962">
        <v>1</v>
      </c>
      <c r="AE962">
        <v>0</v>
      </c>
      <c r="AF962">
        <v>0</v>
      </c>
      <c r="AG962">
        <v>0</v>
      </c>
      <c r="AH962">
        <v>1</v>
      </c>
      <c r="AI962">
        <v>0</v>
      </c>
      <c r="AJ962">
        <v>0</v>
      </c>
      <c r="AK962">
        <v>0</v>
      </c>
      <c r="AL962">
        <v>0</v>
      </c>
      <c r="AM962" s="3">
        <f>SUM(tbl_Data[[#This Row],[Amt_Wines]:[Amt_GoldProds]])</f>
        <v>23</v>
      </c>
      <c r="AN962" s="3">
        <v>11</v>
      </c>
      <c r="AO962">
        <v>0</v>
      </c>
      <c r="AP962" t="str" cm="1">
        <f t="array" ref="AP962">_xlfn.IFS(tbl_Data[[#This Row],[marital_Divorced]]=1,"Divorced",tbl_Data[[#This Row],[marital_Married]]=1,"Married",tbl_Data[[#This Row],[marital_Single]]=1,"Single",tbl_Data[[#This Row],[marital_Together]]=1,"Together",tbl_Data[[#This Row],[marital_Widow]]=1,"Widowed")</f>
        <v>Married</v>
      </c>
      <c r="AQ962" s="3" t="str">
        <f>IF(tbl_Data[[#This Row],[Marital Status]]=tbl_Data[[#Headers],[Single]],tbl_Data[[#This Row],[Amt_Wines]],"")</f>
        <v/>
      </c>
      <c r="AR962" s="3" t="str">
        <f>IF(tbl_Data[[#This Row],[Marital Status]]=tbl_Data[[#Headers],[Together]],tbl_Data[[#This Row],[Amt_Wines]],"")</f>
        <v/>
      </c>
      <c r="AS962" s="3">
        <f>IF(tbl_Data[[#This Row],[Marital Status]]=tbl_Data[[#Headers],[Married]],tbl_Data[[#This Row],[Amt_Wines]],"")</f>
        <v>11</v>
      </c>
      <c r="AT962" s="3" t="str">
        <f>IF(tbl_Data[[#This Row],[Marital Status]]=tbl_Data[[#Headers],[Widow]],tbl_Data[[#This Row],[Amt_Wines]],"")</f>
        <v/>
      </c>
      <c r="AU962" s="3" t="str">
        <f>IF(tbl_Data[[#This Row],[Marital Status]]=tbl_Data[[#Headers],[Divorced]],tbl_Data[[#This Row],[Amt_Wines]],"")</f>
        <v/>
      </c>
    </row>
    <row r="963" spans="1:47" x14ac:dyDescent="0.45">
      <c r="A963" t="s">
        <v>2061</v>
      </c>
      <c r="B963" s="3">
        <v>39356</v>
      </c>
      <c r="C963">
        <v>1</v>
      </c>
      <c r="D963">
        <v>1</v>
      </c>
      <c r="E963">
        <f t="shared" si="15"/>
        <v>2</v>
      </c>
      <c r="F963">
        <v>21</v>
      </c>
      <c r="G963" s="3">
        <v>15</v>
      </c>
      <c r="H963" s="3">
        <v>0</v>
      </c>
      <c r="I963" s="3">
        <v>2</v>
      </c>
      <c r="J963" s="3">
        <v>0</v>
      </c>
      <c r="K963" s="3">
        <v>0</v>
      </c>
      <c r="L963" s="3">
        <v>6</v>
      </c>
      <c r="M963">
        <v>1</v>
      </c>
      <c r="N963">
        <v>1</v>
      </c>
      <c r="O963">
        <v>0</v>
      </c>
      <c r="P963">
        <v>2</v>
      </c>
      <c r="Q963">
        <v>6</v>
      </c>
      <c r="R963">
        <v>1</v>
      </c>
      <c r="S963">
        <v>0</v>
      </c>
      <c r="T963">
        <v>0</v>
      </c>
      <c r="U963">
        <v>0</v>
      </c>
      <c r="V963">
        <v>0</v>
      </c>
      <c r="W963">
        <v>0</v>
      </c>
      <c r="X963">
        <v>3</v>
      </c>
      <c r="Y963">
        <v>11</v>
      </c>
      <c r="Z963">
        <v>0</v>
      </c>
      <c r="AA963">
        <v>44</v>
      </c>
      <c r="AB963">
        <v>2261</v>
      </c>
      <c r="AC963">
        <v>0</v>
      </c>
      <c r="AD963">
        <v>1</v>
      </c>
      <c r="AE963">
        <v>0</v>
      </c>
      <c r="AF963">
        <v>0</v>
      </c>
      <c r="AG963">
        <v>0</v>
      </c>
      <c r="AH963">
        <v>0</v>
      </c>
      <c r="AI963">
        <v>0</v>
      </c>
      <c r="AJ963">
        <v>1</v>
      </c>
      <c r="AK963">
        <v>0</v>
      </c>
      <c r="AL963">
        <v>0</v>
      </c>
      <c r="AM963" s="3">
        <f>SUM(tbl_Data[[#This Row],[Amt_Wines]:[Amt_GoldProds]])</f>
        <v>23</v>
      </c>
      <c r="AN963" s="3">
        <v>11</v>
      </c>
      <c r="AO963">
        <v>1</v>
      </c>
      <c r="AP963" t="str" cm="1">
        <f t="array" ref="AP963">_xlfn.IFS(tbl_Data[[#This Row],[marital_Divorced]]=1,"Divorced",tbl_Data[[#This Row],[marital_Married]]=1,"Married",tbl_Data[[#This Row],[marital_Single]]=1,"Single",tbl_Data[[#This Row],[marital_Together]]=1,"Together",tbl_Data[[#This Row],[marital_Widow]]=1,"Widowed")</f>
        <v>Married</v>
      </c>
      <c r="AQ963" s="3" t="str">
        <f>IF(tbl_Data[[#This Row],[Marital Status]]=tbl_Data[[#Headers],[Single]],tbl_Data[[#This Row],[Amt_Wines]],"")</f>
        <v/>
      </c>
      <c r="AR963" s="3" t="str">
        <f>IF(tbl_Data[[#This Row],[Marital Status]]=tbl_Data[[#Headers],[Together]],tbl_Data[[#This Row],[Amt_Wines]],"")</f>
        <v/>
      </c>
      <c r="AS963" s="3">
        <f>IF(tbl_Data[[#This Row],[Marital Status]]=tbl_Data[[#Headers],[Married]],tbl_Data[[#This Row],[Amt_Wines]],"")</f>
        <v>15</v>
      </c>
      <c r="AT963" s="3" t="str">
        <f>IF(tbl_Data[[#This Row],[Marital Status]]=tbl_Data[[#Headers],[Widow]],tbl_Data[[#This Row],[Amt_Wines]],"")</f>
        <v/>
      </c>
      <c r="AU963" s="3" t="str">
        <f>IF(tbl_Data[[#This Row],[Marital Status]]=tbl_Data[[#Headers],[Divorced]],tbl_Data[[#This Row],[Amt_Wines]],"")</f>
        <v/>
      </c>
    </row>
    <row r="964" spans="1:47" x14ac:dyDescent="0.45">
      <c r="A964" t="s">
        <v>2062</v>
      </c>
      <c r="B964" s="3">
        <v>34596</v>
      </c>
      <c r="C964">
        <v>1</v>
      </c>
      <c r="D964">
        <v>0</v>
      </c>
      <c r="E964">
        <f t="shared" si="15"/>
        <v>1</v>
      </c>
      <c r="F964">
        <v>48</v>
      </c>
      <c r="G964" s="3">
        <v>14</v>
      </c>
      <c r="H964" s="3">
        <v>0</v>
      </c>
      <c r="I964" s="3">
        <v>2</v>
      </c>
      <c r="J964" s="3">
        <v>0</v>
      </c>
      <c r="K964" s="3">
        <v>0</v>
      </c>
      <c r="L964" s="3">
        <v>7</v>
      </c>
      <c r="M964">
        <v>1</v>
      </c>
      <c r="N964">
        <v>1</v>
      </c>
      <c r="O964">
        <v>0</v>
      </c>
      <c r="P964">
        <v>2</v>
      </c>
      <c r="Q964">
        <v>8</v>
      </c>
      <c r="R964">
        <v>0</v>
      </c>
      <c r="S964">
        <v>0</v>
      </c>
      <c r="T964">
        <v>0</v>
      </c>
      <c r="U964">
        <v>0</v>
      </c>
      <c r="V964">
        <v>0</v>
      </c>
      <c r="W964">
        <v>0</v>
      </c>
      <c r="X964">
        <v>3</v>
      </c>
      <c r="Y964">
        <v>11</v>
      </c>
      <c r="Z964">
        <v>1</v>
      </c>
      <c r="AA964">
        <v>46</v>
      </c>
      <c r="AB964">
        <v>2601</v>
      </c>
      <c r="AC964">
        <v>0</v>
      </c>
      <c r="AD964">
        <v>1</v>
      </c>
      <c r="AE964">
        <v>0</v>
      </c>
      <c r="AF964">
        <v>0</v>
      </c>
      <c r="AG964">
        <v>0</v>
      </c>
      <c r="AH964">
        <v>0</v>
      </c>
      <c r="AI964">
        <v>0</v>
      </c>
      <c r="AJ964">
        <v>0</v>
      </c>
      <c r="AK964">
        <v>0</v>
      </c>
      <c r="AL964">
        <v>1</v>
      </c>
      <c r="AM964" s="3">
        <f>SUM(tbl_Data[[#This Row],[Amt_Wines]:[Amt_GoldProds]])</f>
        <v>23</v>
      </c>
      <c r="AN964" s="3">
        <v>9</v>
      </c>
      <c r="AO964">
        <v>0</v>
      </c>
      <c r="AP964" t="str" cm="1">
        <f t="array" ref="AP964">_xlfn.IFS(tbl_Data[[#This Row],[marital_Divorced]]=1,"Divorced",tbl_Data[[#This Row],[marital_Married]]=1,"Married",tbl_Data[[#This Row],[marital_Single]]=1,"Single",tbl_Data[[#This Row],[marital_Together]]=1,"Together",tbl_Data[[#This Row],[marital_Widow]]=1,"Widowed")</f>
        <v>Married</v>
      </c>
      <c r="AQ964" s="3" t="str">
        <f>IF(tbl_Data[[#This Row],[Marital Status]]=tbl_Data[[#Headers],[Single]],tbl_Data[[#This Row],[Amt_Wines]],"")</f>
        <v/>
      </c>
      <c r="AR964" s="3" t="str">
        <f>IF(tbl_Data[[#This Row],[Marital Status]]=tbl_Data[[#Headers],[Together]],tbl_Data[[#This Row],[Amt_Wines]],"")</f>
        <v/>
      </c>
      <c r="AS964" s="3">
        <f>IF(tbl_Data[[#This Row],[Marital Status]]=tbl_Data[[#Headers],[Married]],tbl_Data[[#This Row],[Amt_Wines]],"")</f>
        <v>14</v>
      </c>
      <c r="AT964" s="3" t="str">
        <f>IF(tbl_Data[[#This Row],[Marital Status]]=tbl_Data[[#Headers],[Widow]],tbl_Data[[#This Row],[Amt_Wines]],"")</f>
        <v/>
      </c>
      <c r="AU964" s="3" t="str">
        <f>IF(tbl_Data[[#This Row],[Marital Status]]=tbl_Data[[#Headers],[Divorced]],tbl_Data[[#This Row],[Amt_Wines]],"")</f>
        <v/>
      </c>
    </row>
    <row r="965" spans="1:47" x14ac:dyDescent="0.45">
      <c r="A965" t="s">
        <v>2063</v>
      </c>
      <c r="B965" s="3">
        <v>34596</v>
      </c>
      <c r="C965">
        <v>1</v>
      </c>
      <c r="D965">
        <v>0</v>
      </c>
      <c r="E965">
        <f t="shared" si="15"/>
        <v>1</v>
      </c>
      <c r="F965">
        <v>48</v>
      </c>
      <c r="G965" s="3">
        <v>14</v>
      </c>
      <c r="H965" s="3">
        <v>0</v>
      </c>
      <c r="I965" s="3">
        <v>2</v>
      </c>
      <c r="J965" s="3">
        <v>0</v>
      </c>
      <c r="K965" s="3">
        <v>0</v>
      </c>
      <c r="L965" s="3">
        <v>7</v>
      </c>
      <c r="M965">
        <v>1</v>
      </c>
      <c r="N965">
        <v>1</v>
      </c>
      <c r="O965">
        <v>0</v>
      </c>
      <c r="P965">
        <v>2</v>
      </c>
      <c r="Q965">
        <v>8</v>
      </c>
      <c r="R965">
        <v>0</v>
      </c>
      <c r="S965">
        <v>0</v>
      </c>
      <c r="T965">
        <v>0</v>
      </c>
      <c r="U965">
        <v>0</v>
      </c>
      <c r="V965">
        <v>0</v>
      </c>
      <c r="W965">
        <v>0</v>
      </c>
      <c r="X965">
        <v>3</v>
      </c>
      <c r="Y965">
        <v>11</v>
      </c>
      <c r="Z965">
        <v>0</v>
      </c>
      <c r="AA965">
        <v>46</v>
      </c>
      <c r="AB965">
        <v>2601</v>
      </c>
      <c r="AC965">
        <v>0</v>
      </c>
      <c r="AD965">
        <v>1</v>
      </c>
      <c r="AE965">
        <v>0</v>
      </c>
      <c r="AF965">
        <v>0</v>
      </c>
      <c r="AG965">
        <v>0</v>
      </c>
      <c r="AH965">
        <v>0</v>
      </c>
      <c r="AI965">
        <v>0</v>
      </c>
      <c r="AJ965">
        <v>0</v>
      </c>
      <c r="AK965">
        <v>0</v>
      </c>
      <c r="AL965">
        <v>1</v>
      </c>
      <c r="AM965" s="3">
        <f>SUM(tbl_Data[[#This Row],[Amt_Wines]:[Amt_GoldProds]])</f>
        <v>23</v>
      </c>
      <c r="AN965" s="3">
        <v>9</v>
      </c>
      <c r="AO965">
        <v>0</v>
      </c>
      <c r="AP965" t="str" cm="1">
        <f t="array" ref="AP965">_xlfn.IFS(tbl_Data[[#This Row],[marital_Divorced]]=1,"Divorced",tbl_Data[[#This Row],[marital_Married]]=1,"Married",tbl_Data[[#This Row],[marital_Single]]=1,"Single",tbl_Data[[#This Row],[marital_Together]]=1,"Together",tbl_Data[[#This Row],[marital_Widow]]=1,"Widowed")</f>
        <v>Married</v>
      </c>
      <c r="AQ965" s="3" t="str">
        <f>IF(tbl_Data[[#This Row],[Marital Status]]=tbl_Data[[#Headers],[Single]],tbl_Data[[#This Row],[Amt_Wines]],"")</f>
        <v/>
      </c>
      <c r="AR965" s="3" t="str">
        <f>IF(tbl_Data[[#This Row],[Marital Status]]=tbl_Data[[#Headers],[Together]],tbl_Data[[#This Row],[Amt_Wines]],"")</f>
        <v/>
      </c>
      <c r="AS965" s="3">
        <f>IF(tbl_Data[[#This Row],[Marital Status]]=tbl_Data[[#Headers],[Married]],tbl_Data[[#This Row],[Amt_Wines]],"")</f>
        <v>14</v>
      </c>
      <c r="AT965" s="3" t="str">
        <f>IF(tbl_Data[[#This Row],[Marital Status]]=tbl_Data[[#Headers],[Widow]],tbl_Data[[#This Row],[Amt_Wines]],"")</f>
        <v/>
      </c>
      <c r="AU965" s="3" t="str">
        <f>IF(tbl_Data[[#This Row],[Marital Status]]=tbl_Data[[#Headers],[Divorced]],tbl_Data[[#This Row],[Amt_Wines]],"")</f>
        <v/>
      </c>
    </row>
    <row r="966" spans="1:47" x14ac:dyDescent="0.45">
      <c r="A966" t="s">
        <v>2072</v>
      </c>
      <c r="B966" s="3">
        <v>36408</v>
      </c>
      <c r="C966">
        <v>1</v>
      </c>
      <c r="D966">
        <v>1</v>
      </c>
      <c r="E966">
        <f t="shared" si="15"/>
        <v>2</v>
      </c>
      <c r="F966">
        <v>11</v>
      </c>
      <c r="G966" s="3">
        <v>9</v>
      </c>
      <c r="H966" s="3">
        <v>1</v>
      </c>
      <c r="I966" s="3">
        <v>4</v>
      </c>
      <c r="J966" s="3">
        <v>3</v>
      </c>
      <c r="K966" s="3">
        <v>2</v>
      </c>
      <c r="L966" s="3">
        <v>3</v>
      </c>
      <c r="M966">
        <v>1</v>
      </c>
      <c r="N966">
        <v>1</v>
      </c>
      <c r="O966">
        <v>0</v>
      </c>
      <c r="P966">
        <v>2</v>
      </c>
      <c r="Q966">
        <v>6</v>
      </c>
      <c r="R966">
        <v>0</v>
      </c>
      <c r="S966">
        <v>0</v>
      </c>
      <c r="T966">
        <v>0</v>
      </c>
      <c r="U966">
        <v>0</v>
      </c>
      <c r="V966">
        <v>0</v>
      </c>
      <c r="W966">
        <v>0</v>
      </c>
      <c r="X966">
        <v>3</v>
      </c>
      <c r="Y966">
        <v>11</v>
      </c>
      <c r="Z966">
        <v>0</v>
      </c>
      <c r="AA966">
        <v>71</v>
      </c>
      <c r="AB966">
        <v>2440</v>
      </c>
      <c r="AC966">
        <v>0</v>
      </c>
      <c r="AD966">
        <v>1</v>
      </c>
      <c r="AE966">
        <v>0</v>
      </c>
      <c r="AF966">
        <v>0</v>
      </c>
      <c r="AG966">
        <v>0</v>
      </c>
      <c r="AH966">
        <v>0</v>
      </c>
      <c r="AI966">
        <v>0</v>
      </c>
      <c r="AJ966">
        <v>0</v>
      </c>
      <c r="AK966">
        <v>1</v>
      </c>
      <c r="AL966">
        <v>0</v>
      </c>
      <c r="AM966" s="3">
        <f>SUM(tbl_Data[[#This Row],[Amt_Wines]:[Amt_GoldProds]])</f>
        <v>22</v>
      </c>
      <c r="AN966" s="3">
        <v>16</v>
      </c>
      <c r="AO966">
        <v>0</v>
      </c>
      <c r="AP966" t="str" cm="1">
        <f t="array" ref="AP966">_xlfn.IFS(tbl_Data[[#This Row],[marital_Divorced]]=1,"Divorced",tbl_Data[[#This Row],[marital_Married]]=1,"Married",tbl_Data[[#This Row],[marital_Single]]=1,"Single",tbl_Data[[#This Row],[marital_Together]]=1,"Together",tbl_Data[[#This Row],[marital_Widow]]=1,"Widowed")</f>
        <v>Married</v>
      </c>
      <c r="AQ966" s="3" t="str">
        <f>IF(tbl_Data[[#This Row],[Marital Status]]=tbl_Data[[#Headers],[Single]],tbl_Data[[#This Row],[Amt_Wines]],"")</f>
        <v/>
      </c>
      <c r="AR966" s="3" t="str">
        <f>IF(tbl_Data[[#This Row],[Marital Status]]=tbl_Data[[#Headers],[Together]],tbl_Data[[#This Row],[Amt_Wines]],"")</f>
        <v/>
      </c>
      <c r="AS966" s="3">
        <f>IF(tbl_Data[[#This Row],[Marital Status]]=tbl_Data[[#Headers],[Married]],tbl_Data[[#This Row],[Amt_Wines]],"")</f>
        <v>9</v>
      </c>
      <c r="AT966" s="3" t="str">
        <f>IF(tbl_Data[[#This Row],[Marital Status]]=tbl_Data[[#Headers],[Widow]],tbl_Data[[#This Row],[Amt_Wines]],"")</f>
        <v/>
      </c>
      <c r="AU966" s="3" t="str">
        <f>IF(tbl_Data[[#This Row],[Marital Status]]=tbl_Data[[#Headers],[Divorced]],tbl_Data[[#This Row],[Amt_Wines]],"")</f>
        <v/>
      </c>
    </row>
    <row r="967" spans="1:47" x14ac:dyDescent="0.45">
      <c r="A967" t="s">
        <v>2075</v>
      </c>
      <c r="B967" s="3">
        <v>34109</v>
      </c>
      <c r="C967">
        <v>0</v>
      </c>
      <c r="D967">
        <v>1</v>
      </c>
      <c r="E967">
        <f t="shared" si="15"/>
        <v>1</v>
      </c>
      <c r="F967">
        <v>39</v>
      </c>
      <c r="G967" s="3">
        <v>9</v>
      </c>
      <c r="H967" s="3">
        <v>1</v>
      </c>
      <c r="I967" s="3">
        <v>5</v>
      </c>
      <c r="J967" s="3">
        <v>2</v>
      </c>
      <c r="K967" s="3">
        <v>1</v>
      </c>
      <c r="L967" s="3">
        <v>4</v>
      </c>
      <c r="M967">
        <v>1</v>
      </c>
      <c r="N967">
        <v>0</v>
      </c>
      <c r="O967">
        <v>0</v>
      </c>
      <c r="P967">
        <v>3</v>
      </c>
      <c r="Q967">
        <v>4</v>
      </c>
      <c r="R967">
        <v>0</v>
      </c>
      <c r="S967">
        <v>0</v>
      </c>
      <c r="T967">
        <v>0</v>
      </c>
      <c r="U967">
        <v>0</v>
      </c>
      <c r="V967">
        <v>0</v>
      </c>
      <c r="W967">
        <v>0</v>
      </c>
      <c r="X967">
        <v>3</v>
      </c>
      <c r="Y967">
        <v>11</v>
      </c>
      <c r="Z967">
        <v>0</v>
      </c>
      <c r="AA967">
        <v>49</v>
      </c>
      <c r="AB967">
        <v>2394</v>
      </c>
      <c r="AC967">
        <v>0</v>
      </c>
      <c r="AD967">
        <v>1</v>
      </c>
      <c r="AE967">
        <v>0</v>
      </c>
      <c r="AF967">
        <v>0</v>
      </c>
      <c r="AG967">
        <v>0</v>
      </c>
      <c r="AH967">
        <v>0</v>
      </c>
      <c r="AI967">
        <v>0</v>
      </c>
      <c r="AJ967">
        <v>0</v>
      </c>
      <c r="AK967">
        <v>1</v>
      </c>
      <c r="AL967">
        <v>0</v>
      </c>
      <c r="AM967" s="3">
        <f>SUM(tbl_Data[[#This Row],[Amt_Wines]:[Amt_GoldProds]])</f>
        <v>22</v>
      </c>
      <c r="AN967" s="3">
        <v>14</v>
      </c>
      <c r="AO967">
        <v>0</v>
      </c>
      <c r="AP967" t="str" cm="1">
        <f t="array" ref="AP967">_xlfn.IFS(tbl_Data[[#This Row],[marital_Divorced]]=1,"Divorced",tbl_Data[[#This Row],[marital_Married]]=1,"Married",tbl_Data[[#This Row],[marital_Single]]=1,"Single",tbl_Data[[#This Row],[marital_Together]]=1,"Together",tbl_Data[[#This Row],[marital_Widow]]=1,"Widowed")</f>
        <v>Married</v>
      </c>
      <c r="AQ967" s="3" t="str">
        <f>IF(tbl_Data[[#This Row],[Marital Status]]=tbl_Data[[#Headers],[Single]],tbl_Data[[#This Row],[Amt_Wines]],"")</f>
        <v/>
      </c>
      <c r="AR967" s="3" t="str">
        <f>IF(tbl_Data[[#This Row],[Marital Status]]=tbl_Data[[#Headers],[Together]],tbl_Data[[#This Row],[Amt_Wines]],"")</f>
        <v/>
      </c>
      <c r="AS967" s="3">
        <f>IF(tbl_Data[[#This Row],[Marital Status]]=tbl_Data[[#Headers],[Married]],tbl_Data[[#This Row],[Amt_Wines]],"")</f>
        <v>9</v>
      </c>
      <c r="AT967" s="3" t="str">
        <f>IF(tbl_Data[[#This Row],[Marital Status]]=tbl_Data[[#Headers],[Widow]],tbl_Data[[#This Row],[Amt_Wines]],"")</f>
        <v/>
      </c>
      <c r="AU967" s="3" t="str">
        <f>IF(tbl_Data[[#This Row],[Marital Status]]=tbl_Data[[#Headers],[Divorced]],tbl_Data[[#This Row],[Amt_Wines]],"")</f>
        <v/>
      </c>
    </row>
    <row r="968" spans="1:47" x14ac:dyDescent="0.45">
      <c r="A968" t="s">
        <v>2077</v>
      </c>
      <c r="B968" s="3">
        <v>19986</v>
      </c>
      <c r="C968">
        <v>1</v>
      </c>
      <c r="D968">
        <v>0</v>
      </c>
      <c r="E968">
        <f t="shared" si="15"/>
        <v>1</v>
      </c>
      <c r="F968">
        <v>74</v>
      </c>
      <c r="G968" s="3">
        <v>3</v>
      </c>
      <c r="H968" s="3">
        <v>6</v>
      </c>
      <c r="I968" s="3">
        <v>5</v>
      </c>
      <c r="J968" s="3">
        <v>0</v>
      </c>
      <c r="K968" s="3">
        <v>2</v>
      </c>
      <c r="L968" s="3">
        <v>6</v>
      </c>
      <c r="M968">
        <v>1</v>
      </c>
      <c r="N968">
        <v>0</v>
      </c>
      <c r="O968">
        <v>0</v>
      </c>
      <c r="P968">
        <v>3</v>
      </c>
      <c r="Q968">
        <v>7</v>
      </c>
      <c r="R968">
        <v>0</v>
      </c>
      <c r="S968">
        <v>0</v>
      </c>
      <c r="T968">
        <v>0</v>
      </c>
      <c r="U968">
        <v>0</v>
      </c>
      <c r="V968">
        <v>0</v>
      </c>
      <c r="W968">
        <v>0</v>
      </c>
      <c r="X968">
        <v>3</v>
      </c>
      <c r="Y968">
        <v>11</v>
      </c>
      <c r="Z968">
        <v>0</v>
      </c>
      <c r="AA968">
        <v>35</v>
      </c>
      <c r="AB968">
        <v>2386</v>
      </c>
      <c r="AC968">
        <v>0</v>
      </c>
      <c r="AD968">
        <v>1</v>
      </c>
      <c r="AE968">
        <v>0</v>
      </c>
      <c r="AF968">
        <v>0</v>
      </c>
      <c r="AG968">
        <v>0</v>
      </c>
      <c r="AH968">
        <v>0</v>
      </c>
      <c r="AI968">
        <v>0</v>
      </c>
      <c r="AJ968">
        <v>1</v>
      </c>
      <c r="AK968">
        <v>0</v>
      </c>
      <c r="AL968">
        <v>0</v>
      </c>
      <c r="AM968" s="3">
        <f>SUM(tbl_Data[[#This Row],[Amt_Wines]:[Amt_GoldProds]])</f>
        <v>22</v>
      </c>
      <c r="AN968" s="3">
        <v>10</v>
      </c>
      <c r="AO968">
        <v>0</v>
      </c>
      <c r="AP968" t="str" cm="1">
        <f t="array" ref="AP968">_xlfn.IFS(tbl_Data[[#This Row],[marital_Divorced]]=1,"Divorced",tbl_Data[[#This Row],[marital_Married]]=1,"Married",tbl_Data[[#This Row],[marital_Single]]=1,"Single",tbl_Data[[#This Row],[marital_Together]]=1,"Together",tbl_Data[[#This Row],[marital_Widow]]=1,"Widowed")</f>
        <v>Married</v>
      </c>
      <c r="AQ968" s="3" t="str">
        <f>IF(tbl_Data[[#This Row],[Marital Status]]=tbl_Data[[#Headers],[Single]],tbl_Data[[#This Row],[Amt_Wines]],"")</f>
        <v/>
      </c>
      <c r="AR968" s="3" t="str">
        <f>IF(tbl_Data[[#This Row],[Marital Status]]=tbl_Data[[#Headers],[Together]],tbl_Data[[#This Row],[Amt_Wines]],"")</f>
        <v/>
      </c>
      <c r="AS968" s="3">
        <f>IF(tbl_Data[[#This Row],[Marital Status]]=tbl_Data[[#Headers],[Married]],tbl_Data[[#This Row],[Amt_Wines]],"")</f>
        <v>3</v>
      </c>
      <c r="AT968" s="3" t="str">
        <f>IF(tbl_Data[[#This Row],[Marital Status]]=tbl_Data[[#Headers],[Widow]],tbl_Data[[#This Row],[Amt_Wines]],"")</f>
        <v/>
      </c>
      <c r="AU968" s="3" t="str">
        <f>IF(tbl_Data[[#This Row],[Marital Status]]=tbl_Data[[#Headers],[Divorced]],tbl_Data[[#This Row],[Amt_Wines]],"")</f>
        <v/>
      </c>
    </row>
    <row r="969" spans="1:47" x14ac:dyDescent="0.45">
      <c r="A969" t="s">
        <v>2079</v>
      </c>
      <c r="B969" s="3">
        <v>27159</v>
      </c>
      <c r="C969">
        <v>1</v>
      </c>
      <c r="D969">
        <v>1</v>
      </c>
      <c r="E969">
        <f t="shared" si="15"/>
        <v>2</v>
      </c>
      <c r="F969">
        <v>33</v>
      </c>
      <c r="G969" s="3">
        <v>17</v>
      </c>
      <c r="H969" s="3">
        <v>0</v>
      </c>
      <c r="I969" s="3">
        <v>3</v>
      </c>
      <c r="J969" s="3">
        <v>0</v>
      </c>
      <c r="K969" s="3">
        <v>0</v>
      </c>
      <c r="L969" s="3">
        <v>1</v>
      </c>
      <c r="M969">
        <v>2</v>
      </c>
      <c r="N969">
        <v>1</v>
      </c>
      <c r="O969">
        <v>0</v>
      </c>
      <c r="P969">
        <v>3</v>
      </c>
      <c r="Q969">
        <v>6</v>
      </c>
      <c r="R969">
        <v>0</v>
      </c>
      <c r="S969">
        <v>0</v>
      </c>
      <c r="T969">
        <v>0</v>
      </c>
      <c r="U969">
        <v>0</v>
      </c>
      <c r="V969">
        <v>0</v>
      </c>
      <c r="W969">
        <v>0</v>
      </c>
      <c r="X969">
        <v>3</v>
      </c>
      <c r="Y969">
        <v>11</v>
      </c>
      <c r="Z969">
        <v>0</v>
      </c>
      <c r="AA969">
        <v>47</v>
      </c>
      <c r="AB969">
        <v>2251</v>
      </c>
      <c r="AC969">
        <v>0</v>
      </c>
      <c r="AD969">
        <v>1</v>
      </c>
      <c r="AE969">
        <v>0</v>
      </c>
      <c r="AF969">
        <v>0</v>
      </c>
      <c r="AG969">
        <v>0</v>
      </c>
      <c r="AH969">
        <v>0</v>
      </c>
      <c r="AI969">
        <v>0</v>
      </c>
      <c r="AJ969">
        <v>0</v>
      </c>
      <c r="AK969">
        <v>1</v>
      </c>
      <c r="AL969">
        <v>0</v>
      </c>
      <c r="AM969" s="3">
        <f>SUM(tbl_Data[[#This Row],[Amt_Wines]:[Amt_GoldProds]])</f>
        <v>21</v>
      </c>
      <c r="AN969" s="3">
        <v>19</v>
      </c>
      <c r="AO969">
        <v>0</v>
      </c>
      <c r="AP969" t="str" cm="1">
        <f t="array" ref="AP969">_xlfn.IFS(tbl_Data[[#This Row],[marital_Divorced]]=1,"Divorced",tbl_Data[[#This Row],[marital_Married]]=1,"Married",tbl_Data[[#This Row],[marital_Single]]=1,"Single",tbl_Data[[#This Row],[marital_Together]]=1,"Together",tbl_Data[[#This Row],[marital_Widow]]=1,"Widowed")</f>
        <v>Married</v>
      </c>
      <c r="AQ969" s="3" t="str">
        <f>IF(tbl_Data[[#This Row],[Marital Status]]=tbl_Data[[#Headers],[Single]],tbl_Data[[#This Row],[Amt_Wines]],"")</f>
        <v/>
      </c>
      <c r="AR969" s="3" t="str">
        <f>IF(tbl_Data[[#This Row],[Marital Status]]=tbl_Data[[#Headers],[Together]],tbl_Data[[#This Row],[Amt_Wines]],"")</f>
        <v/>
      </c>
      <c r="AS969" s="3">
        <f>IF(tbl_Data[[#This Row],[Marital Status]]=tbl_Data[[#Headers],[Married]],tbl_Data[[#This Row],[Amt_Wines]],"")</f>
        <v>17</v>
      </c>
      <c r="AT969" s="3" t="str">
        <f>IF(tbl_Data[[#This Row],[Marital Status]]=tbl_Data[[#Headers],[Widow]],tbl_Data[[#This Row],[Amt_Wines]],"")</f>
        <v/>
      </c>
      <c r="AU969" s="3" t="str">
        <f>IF(tbl_Data[[#This Row],[Marital Status]]=tbl_Data[[#Headers],[Divorced]],tbl_Data[[#This Row],[Amt_Wines]],"")</f>
        <v/>
      </c>
    </row>
    <row r="970" spans="1:47" x14ac:dyDescent="0.45">
      <c r="A970" t="s">
        <v>2086</v>
      </c>
      <c r="B970" s="3">
        <v>18169</v>
      </c>
      <c r="C970">
        <v>1</v>
      </c>
      <c r="D970">
        <v>0</v>
      </c>
      <c r="E970">
        <f t="shared" si="15"/>
        <v>1</v>
      </c>
      <c r="F970">
        <v>40</v>
      </c>
      <c r="G970" s="3">
        <v>9</v>
      </c>
      <c r="H970" s="3">
        <v>0</v>
      </c>
      <c r="I970" s="3">
        <v>5</v>
      </c>
      <c r="J970" s="3">
        <v>0</v>
      </c>
      <c r="K970" s="3">
        <v>0</v>
      </c>
      <c r="L970" s="3">
        <v>7</v>
      </c>
      <c r="M970">
        <v>1</v>
      </c>
      <c r="N970">
        <v>1</v>
      </c>
      <c r="O970">
        <v>0</v>
      </c>
      <c r="P970">
        <v>2</v>
      </c>
      <c r="Q970">
        <v>8</v>
      </c>
      <c r="R970">
        <v>0</v>
      </c>
      <c r="S970">
        <v>0</v>
      </c>
      <c r="T970">
        <v>0</v>
      </c>
      <c r="U970">
        <v>0</v>
      </c>
      <c r="V970">
        <v>0</v>
      </c>
      <c r="W970">
        <v>0</v>
      </c>
      <c r="X970">
        <v>3</v>
      </c>
      <c r="Y970">
        <v>11</v>
      </c>
      <c r="Z970">
        <v>0</v>
      </c>
      <c r="AA970">
        <v>35</v>
      </c>
      <c r="AB970">
        <v>2654</v>
      </c>
      <c r="AC970">
        <v>0</v>
      </c>
      <c r="AD970">
        <v>1</v>
      </c>
      <c r="AE970">
        <v>0</v>
      </c>
      <c r="AF970">
        <v>0</v>
      </c>
      <c r="AG970">
        <v>0</v>
      </c>
      <c r="AH970">
        <v>0</v>
      </c>
      <c r="AI970">
        <v>0</v>
      </c>
      <c r="AJ970">
        <v>0</v>
      </c>
      <c r="AK970">
        <v>0</v>
      </c>
      <c r="AL970">
        <v>1</v>
      </c>
      <c r="AM970" s="3">
        <f>SUM(tbl_Data[[#This Row],[Amt_Wines]:[Amt_GoldProds]])</f>
        <v>21</v>
      </c>
      <c r="AN970" s="3">
        <v>7</v>
      </c>
      <c r="AO970">
        <v>0</v>
      </c>
      <c r="AP970" t="str" cm="1">
        <f t="array" ref="AP970">_xlfn.IFS(tbl_Data[[#This Row],[marital_Divorced]]=1,"Divorced",tbl_Data[[#This Row],[marital_Married]]=1,"Married",tbl_Data[[#This Row],[marital_Single]]=1,"Single",tbl_Data[[#This Row],[marital_Together]]=1,"Together",tbl_Data[[#This Row],[marital_Widow]]=1,"Widowed")</f>
        <v>Married</v>
      </c>
      <c r="AQ970" s="3" t="str">
        <f>IF(tbl_Data[[#This Row],[Marital Status]]=tbl_Data[[#Headers],[Single]],tbl_Data[[#This Row],[Amt_Wines]],"")</f>
        <v/>
      </c>
      <c r="AR970" s="3" t="str">
        <f>IF(tbl_Data[[#This Row],[Marital Status]]=tbl_Data[[#Headers],[Together]],tbl_Data[[#This Row],[Amt_Wines]],"")</f>
        <v/>
      </c>
      <c r="AS970" s="3">
        <f>IF(tbl_Data[[#This Row],[Marital Status]]=tbl_Data[[#Headers],[Married]],tbl_Data[[#This Row],[Amt_Wines]],"")</f>
        <v>9</v>
      </c>
      <c r="AT970" s="3" t="str">
        <f>IF(tbl_Data[[#This Row],[Marital Status]]=tbl_Data[[#Headers],[Widow]],tbl_Data[[#This Row],[Amt_Wines]],"")</f>
        <v/>
      </c>
      <c r="AU970" s="3" t="str">
        <f>IF(tbl_Data[[#This Row],[Marital Status]]=tbl_Data[[#Headers],[Divorced]],tbl_Data[[#This Row],[Amt_Wines]],"")</f>
        <v/>
      </c>
    </row>
    <row r="971" spans="1:47" x14ac:dyDescent="0.45">
      <c r="A971" t="s">
        <v>2087</v>
      </c>
      <c r="B971" s="3">
        <v>29791</v>
      </c>
      <c r="C971">
        <v>1</v>
      </c>
      <c r="D971">
        <v>0</v>
      </c>
      <c r="E971">
        <f t="shared" si="15"/>
        <v>1</v>
      </c>
      <c r="F971">
        <v>21</v>
      </c>
      <c r="G971" s="3">
        <v>14</v>
      </c>
      <c r="H971" s="3">
        <v>0</v>
      </c>
      <c r="I971" s="3">
        <v>6</v>
      </c>
      <c r="J971" s="3">
        <v>0</v>
      </c>
      <c r="K971" s="3">
        <v>0</v>
      </c>
      <c r="L971" s="3">
        <v>0</v>
      </c>
      <c r="M971">
        <v>2</v>
      </c>
      <c r="N971">
        <v>2</v>
      </c>
      <c r="O971">
        <v>0</v>
      </c>
      <c r="P971">
        <v>3</v>
      </c>
      <c r="Q971">
        <v>5</v>
      </c>
      <c r="R971">
        <v>0</v>
      </c>
      <c r="S971">
        <v>0</v>
      </c>
      <c r="T971">
        <v>0</v>
      </c>
      <c r="U971">
        <v>0</v>
      </c>
      <c r="V971">
        <v>0</v>
      </c>
      <c r="W971">
        <v>0</v>
      </c>
      <c r="X971">
        <v>3</v>
      </c>
      <c r="Y971">
        <v>11</v>
      </c>
      <c r="Z971">
        <v>0</v>
      </c>
      <c r="AA971">
        <v>48</v>
      </c>
      <c r="AB971">
        <v>2204</v>
      </c>
      <c r="AC971">
        <v>0</v>
      </c>
      <c r="AD971">
        <v>1</v>
      </c>
      <c r="AE971">
        <v>0</v>
      </c>
      <c r="AF971">
        <v>0</v>
      </c>
      <c r="AG971">
        <v>0</v>
      </c>
      <c r="AH971">
        <v>0</v>
      </c>
      <c r="AI971">
        <v>0</v>
      </c>
      <c r="AJ971">
        <v>0</v>
      </c>
      <c r="AK971">
        <v>0</v>
      </c>
      <c r="AL971">
        <v>1</v>
      </c>
      <c r="AM971" s="3">
        <f>SUM(tbl_Data[[#This Row],[Amt_Wines]:[Amt_GoldProds]])</f>
        <v>20</v>
      </c>
      <c r="AN971" s="3">
        <v>20</v>
      </c>
      <c r="AO971">
        <v>0</v>
      </c>
      <c r="AP971" t="str" cm="1">
        <f t="array" ref="AP971">_xlfn.IFS(tbl_Data[[#This Row],[marital_Divorced]]=1,"Divorced",tbl_Data[[#This Row],[marital_Married]]=1,"Married",tbl_Data[[#This Row],[marital_Single]]=1,"Single",tbl_Data[[#This Row],[marital_Together]]=1,"Together",tbl_Data[[#This Row],[marital_Widow]]=1,"Widowed")</f>
        <v>Married</v>
      </c>
      <c r="AQ971" s="3" t="str">
        <f>IF(tbl_Data[[#This Row],[Marital Status]]=tbl_Data[[#Headers],[Single]],tbl_Data[[#This Row],[Amt_Wines]],"")</f>
        <v/>
      </c>
      <c r="AR971" s="3" t="str">
        <f>IF(tbl_Data[[#This Row],[Marital Status]]=tbl_Data[[#Headers],[Together]],tbl_Data[[#This Row],[Amt_Wines]],"")</f>
        <v/>
      </c>
      <c r="AS971" s="3">
        <f>IF(tbl_Data[[#This Row],[Marital Status]]=tbl_Data[[#Headers],[Married]],tbl_Data[[#This Row],[Amt_Wines]],"")</f>
        <v>14</v>
      </c>
      <c r="AT971" s="3" t="str">
        <f>IF(tbl_Data[[#This Row],[Marital Status]]=tbl_Data[[#Headers],[Widow]],tbl_Data[[#This Row],[Amt_Wines]],"")</f>
        <v/>
      </c>
      <c r="AU971" s="3" t="str">
        <f>IF(tbl_Data[[#This Row],[Marital Status]]=tbl_Data[[#Headers],[Divorced]],tbl_Data[[#This Row],[Amt_Wines]],"")</f>
        <v/>
      </c>
    </row>
    <row r="972" spans="1:47" x14ac:dyDescent="0.45">
      <c r="A972" t="s">
        <v>2088</v>
      </c>
      <c r="B972" s="3">
        <v>14045</v>
      </c>
      <c r="C972">
        <v>1</v>
      </c>
      <c r="D972">
        <v>0</v>
      </c>
      <c r="E972">
        <f t="shared" si="15"/>
        <v>1</v>
      </c>
      <c r="F972">
        <v>24</v>
      </c>
      <c r="G972" s="3">
        <v>11</v>
      </c>
      <c r="H972" s="3">
        <v>0</v>
      </c>
      <c r="I972" s="3">
        <v>5</v>
      </c>
      <c r="J972" s="3">
        <v>2</v>
      </c>
      <c r="K972" s="3">
        <v>1</v>
      </c>
      <c r="L972" s="3">
        <v>1</v>
      </c>
      <c r="M972">
        <v>1</v>
      </c>
      <c r="N972">
        <v>1</v>
      </c>
      <c r="O972">
        <v>0</v>
      </c>
      <c r="P972">
        <v>3</v>
      </c>
      <c r="Q972">
        <v>7</v>
      </c>
      <c r="R972">
        <v>0</v>
      </c>
      <c r="S972">
        <v>0</v>
      </c>
      <c r="T972">
        <v>0</v>
      </c>
      <c r="U972">
        <v>0</v>
      </c>
      <c r="V972">
        <v>0</v>
      </c>
      <c r="W972">
        <v>0</v>
      </c>
      <c r="X972">
        <v>3</v>
      </c>
      <c r="Y972">
        <v>11</v>
      </c>
      <c r="Z972">
        <v>0</v>
      </c>
      <c r="AA972">
        <v>51</v>
      </c>
      <c r="AB972">
        <v>2313</v>
      </c>
      <c r="AC972">
        <v>0</v>
      </c>
      <c r="AD972">
        <v>1</v>
      </c>
      <c r="AE972">
        <v>0</v>
      </c>
      <c r="AF972">
        <v>0</v>
      </c>
      <c r="AG972">
        <v>0</v>
      </c>
      <c r="AH972">
        <v>0</v>
      </c>
      <c r="AI972">
        <v>0</v>
      </c>
      <c r="AJ972">
        <v>1</v>
      </c>
      <c r="AK972">
        <v>0</v>
      </c>
      <c r="AL972">
        <v>0</v>
      </c>
      <c r="AM972" s="3">
        <f>SUM(tbl_Data[[#This Row],[Amt_Wines]:[Amt_GoldProds]])</f>
        <v>20</v>
      </c>
      <c r="AN972" s="3">
        <v>18</v>
      </c>
      <c r="AO972">
        <v>0</v>
      </c>
      <c r="AP972" t="str" cm="1">
        <f t="array" ref="AP972">_xlfn.IFS(tbl_Data[[#This Row],[marital_Divorced]]=1,"Divorced",tbl_Data[[#This Row],[marital_Married]]=1,"Married",tbl_Data[[#This Row],[marital_Single]]=1,"Single",tbl_Data[[#This Row],[marital_Together]]=1,"Together",tbl_Data[[#This Row],[marital_Widow]]=1,"Widowed")</f>
        <v>Married</v>
      </c>
      <c r="AQ972" s="3" t="str">
        <f>IF(tbl_Data[[#This Row],[Marital Status]]=tbl_Data[[#Headers],[Single]],tbl_Data[[#This Row],[Amt_Wines]],"")</f>
        <v/>
      </c>
      <c r="AR972" s="3" t="str">
        <f>IF(tbl_Data[[#This Row],[Marital Status]]=tbl_Data[[#Headers],[Together]],tbl_Data[[#This Row],[Amt_Wines]],"")</f>
        <v/>
      </c>
      <c r="AS972" s="3">
        <f>IF(tbl_Data[[#This Row],[Marital Status]]=tbl_Data[[#Headers],[Married]],tbl_Data[[#This Row],[Amt_Wines]],"")</f>
        <v>11</v>
      </c>
      <c r="AT972" s="3" t="str">
        <f>IF(tbl_Data[[#This Row],[Marital Status]]=tbl_Data[[#Headers],[Widow]],tbl_Data[[#This Row],[Amt_Wines]],"")</f>
        <v/>
      </c>
      <c r="AU972" s="3" t="str">
        <f>IF(tbl_Data[[#This Row],[Marital Status]]=tbl_Data[[#Headers],[Divorced]],tbl_Data[[#This Row],[Amt_Wines]],"")</f>
        <v/>
      </c>
    </row>
    <row r="973" spans="1:47" x14ac:dyDescent="0.45">
      <c r="A973" t="s">
        <v>2092</v>
      </c>
      <c r="B973" s="3">
        <v>48686</v>
      </c>
      <c r="C973">
        <v>1</v>
      </c>
      <c r="D973">
        <v>2</v>
      </c>
      <c r="E973">
        <f t="shared" si="15"/>
        <v>3</v>
      </c>
      <c r="F973">
        <v>8</v>
      </c>
      <c r="G973" s="3">
        <v>10</v>
      </c>
      <c r="H973" s="3">
        <v>0</v>
      </c>
      <c r="I973" s="3">
        <v>7</v>
      </c>
      <c r="J973" s="3">
        <v>2</v>
      </c>
      <c r="K973" s="3">
        <v>0</v>
      </c>
      <c r="L973" s="3">
        <v>1</v>
      </c>
      <c r="M973">
        <v>1</v>
      </c>
      <c r="N973">
        <v>1</v>
      </c>
      <c r="O973">
        <v>0</v>
      </c>
      <c r="P973">
        <v>2</v>
      </c>
      <c r="Q973">
        <v>8</v>
      </c>
      <c r="R973">
        <v>0</v>
      </c>
      <c r="S973">
        <v>0</v>
      </c>
      <c r="T973">
        <v>0</v>
      </c>
      <c r="U973">
        <v>0</v>
      </c>
      <c r="V973">
        <v>0</v>
      </c>
      <c r="W973">
        <v>0</v>
      </c>
      <c r="X973">
        <v>3</v>
      </c>
      <c r="Y973">
        <v>11</v>
      </c>
      <c r="Z973">
        <v>0</v>
      </c>
      <c r="AA973">
        <v>67</v>
      </c>
      <c r="AB973">
        <v>2366</v>
      </c>
      <c r="AC973">
        <v>0</v>
      </c>
      <c r="AD973">
        <v>1</v>
      </c>
      <c r="AE973">
        <v>0</v>
      </c>
      <c r="AF973">
        <v>0</v>
      </c>
      <c r="AG973">
        <v>0</v>
      </c>
      <c r="AH973">
        <v>0</v>
      </c>
      <c r="AI973">
        <v>0</v>
      </c>
      <c r="AJ973">
        <v>1</v>
      </c>
      <c r="AK973">
        <v>0</v>
      </c>
      <c r="AL973">
        <v>0</v>
      </c>
      <c r="AM973" s="3">
        <f>SUM(tbl_Data[[#This Row],[Amt_Wines]:[Amt_GoldProds]])</f>
        <v>20</v>
      </c>
      <c r="AN973" s="3">
        <v>18</v>
      </c>
      <c r="AO973">
        <v>0</v>
      </c>
      <c r="AP973" t="str" cm="1">
        <f t="array" ref="AP973">_xlfn.IFS(tbl_Data[[#This Row],[marital_Divorced]]=1,"Divorced",tbl_Data[[#This Row],[marital_Married]]=1,"Married",tbl_Data[[#This Row],[marital_Single]]=1,"Single",tbl_Data[[#This Row],[marital_Together]]=1,"Together",tbl_Data[[#This Row],[marital_Widow]]=1,"Widowed")</f>
        <v>Married</v>
      </c>
      <c r="AQ973" s="3" t="str">
        <f>IF(tbl_Data[[#This Row],[Marital Status]]=tbl_Data[[#Headers],[Single]],tbl_Data[[#This Row],[Amt_Wines]],"")</f>
        <v/>
      </c>
      <c r="AR973" s="3" t="str">
        <f>IF(tbl_Data[[#This Row],[Marital Status]]=tbl_Data[[#Headers],[Together]],tbl_Data[[#This Row],[Amt_Wines]],"")</f>
        <v/>
      </c>
      <c r="AS973" s="3">
        <f>IF(tbl_Data[[#This Row],[Marital Status]]=tbl_Data[[#Headers],[Married]],tbl_Data[[#This Row],[Amt_Wines]],"")</f>
        <v>10</v>
      </c>
      <c r="AT973" s="3" t="str">
        <f>IF(tbl_Data[[#This Row],[Marital Status]]=tbl_Data[[#Headers],[Widow]],tbl_Data[[#This Row],[Amt_Wines]],"")</f>
        <v/>
      </c>
      <c r="AU973" s="3" t="str">
        <f>IF(tbl_Data[[#This Row],[Marital Status]]=tbl_Data[[#Headers],[Divorced]],tbl_Data[[#This Row],[Amt_Wines]],"")</f>
        <v/>
      </c>
    </row>
    <row r="974" spans="1:47" x14ac:dyDescent="0.45">
      <c r="A974" t="s">
        <v>2095</v>
      </c>
      <c r="B974" s="3">
        <v>41014</v>
      </c>
      <c r="C974">
        <v>1</v>
      </c>
      <c r="D974">
        <v>0</v>
      </c>
      <c r="E974">
        <f t="shared" si="15"/>
        <v>1</v>
      </c>
      <c r="F974">
        <v>65</v>
      </c>
      <c r="G974" s="3">
        <v>7</v>
      </c>
      <c r="H974" s="3">
        <v>2</v>
      </c>
      <c r="I974" s="3">
        <v>6</v>
      </c>
      <c r="J974" s="3">
        <v>2</v>
      </c>
      <c r="K974" s="3">
        <v>0</v>
      </c>
      <c r="L974" s="3">
        <v>3</v>
      </c>
      <c r="M974">
        <v>1</v>
      </c>
      <c r="N974">
        <v>1</v>
      </c>
      <c r="O974">
        <v>0</v>
      </c>
      <c r="P974">
        <v>2</v>
      </c>
      <c r="Q974">
        <v>7</v>
      </c>
      <c r="R974">
        <v>0</v>
      </c>
      <c r="S974">
        <v>0</v>
      </c>
      <c r="T974">
        <v>0</v>
      </c>
      <c r="U974">
        <v>0</v>
      </c>
      <c r="V974">
        <v>0</v>
      </c>
      <c r="W974">
        <v>0</v>
      </c>
      <c r="X974">
        <v>3</v>
      </c>
      <c r="Y974">
        <v>11</v>
      </c>
      <c r="Z974">
        <v>0</v>
      </c>
      <c r="AA974">
        <v>42</v>
      </c>
      <c r="AB974">
        <v>2592</v>
      </c>
      <c r="AC974">
        <v>0</v>
      </c>
      <c r="AD974">
        <v>1</v>
      </c>
      <c r="AE974">
        <v>0</v>
      </c>
      <c r="AF974">
        <v>0</v>
      </c>
      <c r="AG974">
        <v>0</v>
      </c>
      <c r="AH974">
        <v>0</v>
      </c>
      <c r="AI974">
        <v>0</v>
      </c>
      <c r="AJ974">
        <v>0</v>
      </c>
      <c r="AK974">
        <v>0</v>
      </c>
      <c r="AL974">
        <v>1</v>
      </c>
      <c r="AM974" s="3">
        <f>SUM(tbl_Data[[#This Row],[Amt_Wines]:[Amt_GoldProds]])</f>
        <v>20</v>
      </c>
      <c r="AN974" s="3">
        <v>14</v>
      </c>
      <c r="AO974">
        <v>0</v>
      </c>
      <c r="AP974" t="str" cm="1">
        <f t="array" ref="AP974">_xlfn.IFS(tbl_Data[[#This Row],[marital_Divorced]]=1,"Divorced",tbl_Data[[#This Row],[marital_Married]]=1,"Married",tbl_Data[[#This Row],[marital_Single]]=1,"Single",tbl_Data[[#This Row],[marital_Together]]=1,"Together",tbl_Data[[#This Row],[marital_Widow]]=1,"Widowed")</f>
        <v>Married</v>
      </c>
      <c r="AQ974" s="3" t="str">
        <f>IF(tbl_Data[[#This Row],[Marital Status]]=tbl_Data[[#Headers],[Single]],tbl_Data[[#This Row],[Amt_Wines]],"")</f>
        <v/>
      </c>
      <c r="AR974" s="3" t="str">
        <f>IF(tbl_Data[[#This Row],[Marital Status]]=tbl_Data[[#Headers],[Together]],tbl_Data[[#This Row],[Amt_Wines]],"")</f>
        <v/>
      </c>
      <c r="AS974" s="3">
        <f>IF(tbl_Data[[#This Row],[Marital Status]]=tbl_Data[[#Headers],[Married]],tbl_Data[[#This Row],[Amt_Wines]],"")</f>
        <v>7</v>
      </c>
      <c r="AT974" s="3" t="str">
        <f>IF(tbl_Data[[#This Row],[Marital Status]]=tbl_Data[[#Headers],[Widow]],tbl_Data[[#This Row],[Amt_Wines]],"")</f>
        <v/>
      </c>
      <c r="AU974" s="3" t="str">
        <f>IF(tbl_Data[[#This Row],[Marital Status]]=tbl_Data[[#Headers],[Divorced]],tbl_Data[[#This Row],[Amt_Wines]],"")</f>
        <v/>
      </c>
    </row>
    <row r="975" spans="1:47" x14ac:dyDescent="0.45">
      <c r="A975" t="s">
        <v>2097</v>
      </c>
      <c r="B975" s="3">
        <v>30772</v>
      </c>
      <c r="C975">
        <v>1</v>
      </c>
      <c r="D975">
        <v>1</v>
      </c>
      <c r="E975">
        <f t="shared" si="15"/>
        <v>2</v>
      </c>
      <c r="F975">
        <v>89</v>
      </c>
      <c r="G975" s="3">
        <v>7</v>
      </c>
      <c r="H975" s="3">
        <v>2</v>
      </c>
      <c r="I975" s="3">
        <v>4</v>
      </c>
      <c r="J975" s="3">
        <v>2</v>
      </c>
      <c r="K975" s="3">
        <v>1</v>
      </c>
      <c r="L975" s="3">
        <v>4</v>
      </c>
      <c r="M975">
        <v>1</v>
      </c>
      <c r="N975">
        <v>1</v>
      </c>
      <c r="O975">
        <v>0</v>
      </c>
      <c r="P975">
        <v>2</v>
      </c>
      <c r="Q975">
        <v>6</v>
      </c>
      <c r="R975">
        <v>0</v>
      </c>
      <c r="S975">
        <v>0</v>
      </c>
      <c r="T975">
        <v>0</v>
      </c>
      <c r="U975">
        <v>0</v>
      </c>
      <c r="V975">
        <v>0</v>
      </c>
      <c r="W975">
        <v>0</v>
      </c>
      <c r="X975">
        <v>3</v>
      </c>
      <c r="Y975">
        <v>11</v>
      </c>
      <c r="Z975">
        <v>0</v>
      </c>
      <c r="AA975">
        <v>44</v>
      </c>
      <c r="AB975">
        <v>2268</v>
      </c>
      <c r="AC975">
        <v>0</v>
      </c>
      <c r="AD975">
        <v>1</v>
      </c>
      <c r="AE975">
        <v>0</v>
      </c>
      <c r="AF975">
        <v>0</v>
      </c>
      <c r="AG975">
        <v>0</v>
      </c>
      <c r="AH975">
        <v>0</v>
      </c>
      <c r="AI975">
        <v>0</v>
      </c>
      <c r="AJ975">
        <v>1</v>
      </c>
      <c r="AK975">
        <v>0</v>
      </c>
      <c r="AL975">
        <v>0</v>
      </c>
      <c r="AM975" s="3">
        <f>SUM(tbl_Data[[#This Row],[Amt_Wines]:[Amt_GoldProds]])</f>
        <v>20</v>
      </c>
      <c r="AN975" s="3">
        <v>12</v>
      </c>
      <c r="AO975">
        <v>0</v>
      </c>
      <c r="AP975" t="str" cm="1">
        <f t="array" ref="AP975">_xlfn.IFS(tbl_Data[[#This Row],[marital_Divorced]]=1,"Divorced",tbl_Data[[#This Row],[marital_Married]]=1,"Married",tbl_Data[[#This Row],[marital_Single]]=1,"Single",tbl_Data[[#This Row],[marital_Together]]=1,"Together",tbl_Data[[#This Row],[marital_Widow]]=1,"Widowed")</f>
        <v>Married</v>
      </c>
      <c r="AQ975" s="3" t="str">
        <f>IF(tbl_Data[[#This Row],[Marital Status]]=tbl_Data[[#Headers],[Single]],tbl_Data[[#This Row],[Amt_Wines]],"")</f>
        <v/>
      </c>
      <c r="AR975" s="3" t="str">
        <f>IF(tbl_Data[[#This Row],[Marital Status]]=tbl_Data[[#Headers],[Together]],tbl_Data[[#This Row],[Amt_Wines]],"")</f>
        <v/>
      </c>
      <c r="AS975" s="3">
        <f>IF(tbl_Data[[#This Row],[Marital Status]]=tbl_Data[[#Headers],[Married]],tbl_Data[[#This Row],[Amt_Wines]],"")</f>
        <v>7</v>
      </c>
      <c r="AT975" s="3" t="str">
        <f>IF(tbl_Data[[#This Row],[Marital Status]]=tbl_Data[[#Headers],[Widow]],tbl_Data[[#This Row],[Amt_Wines]],"")</f>
        <v/>
      </c>
      <c r="AU975" s="3" t="str">
        <f>IF(tbl_Data[[#This Row],[Marital Status]]=tbl_Data[[#Headers],[Divorced]],tbl_Data[[#This Row],[Amt_Wines]],"")</f>
        <v/>
      </c>
    </row>
    <row r="976" spans="1:47" x14ac:dyDescent="0.45">
      <c r="A976" t="s">
        <v>2098</v>
      </c>
      <c r="B976" s="3">
        <v>43142</v>
      </c>
      <c r="C976">
        <v>1</v>
      </c>
      <c r="D976">
        <v>1</v>
      </c>
      <c r="E976">
        <f t="shared" si="15"/>
        <v>2</v>
      </c>
      <c r="F976">
        <v>84</v>
      </c>
      <c r="G976" s="3">
        <v>5</v>
      </c>
      <c r="H976" s="3">
        <v>1</v>
      </c>
      <c r="I976" s="3">
        <v>7</v>
      </c>
      <c r="J976" s="3">
        <v>2</v>
      </c>
      <c r="K976" s="3">
        <v>1</v>
      </c>
      <c r="L976" s="3">
        <v>4</v>
      </c>
      <c r="M976">
        <v>1</v>
      </c>
      <c r="N976">
        <v>1</v>
      </c>
      <c r="O976">
        <v>0</v>
      </c>
      <c r="P976">
        <v>2</v>
      </c>
      <c r="Q976">
        <v>7</v>
      </c>
      <c r="R976">
        <v>0</v>
      </c>
      <c r="S976">
        <v>0</v>
      </c>
      <c r="T976">
        <v>0</v>
      </c>
      <c r="U976">
        <v>0</v>
      </c>
      <c r="V976">
        <v>0</v>
      </c>
      <c r="W976">
        <v>0</v>
      </c>
      <c r="X976">
        <v>3</v>
      </c>
      <c r="Y976">
        <v>11</v>
      </c>
      <c r="Z976">
        <v>0</v>
      </c>
      <c r="AA976">
        <v>51</v>
      </c>
      <c r="AB976">
        <v>2290</v>
      </c>
      <c r="AC976">
        <v>0</v>
      </c>
      <c r="AD976">
        <v>1</v>
      </c>
      <c r="AE976">
        <v>0</v>
      </c>
      <c r="AF976">
        <v>0</v>
      </c>
      <c r="AG976">
        <v>0</v>
      </c>
      <c r="AH976">
        <v>0</v>
      </c>
      <c r="AI976">
        <v>0</v>
      </c>
      <c r="AJ976">
        <v>0</v>
      </c>
      <c r="AK976">
        <v>1</v>
      </c>
      <c r="AL976">
        <v>0</v>
      </c>
      <c r="AM976" s="3">
        <f>SUM(tbl_Data[[#This Row],[Amt_Wines]:[Amt_GoldProds]])</f>
        <v>20</v>
      </c>
      <c r="AN976" s="3">
        <v>12</v>
      </c>
      <c r="AO976">
        <v>0</v>
      </c>
      <c r="AP976" t="str" cm="1">
        <f t="array" ref="AP976">_xlfn.IFS(tbl_Data[[#This Row],[marital_Divorced]]=1,"Divorced",tbl_Data[[#This Row],[marital_Married]]=1,"Married",tbl_Data[[#This Row],[marital_Single]]=1,"Single",tbl_Data[[#This Row],[marital_Together]]=1,"Together",tbl_Data[[#This Row],[marital_Widow]]=1,"Widowed")</f>
        <v>Married</v>
      </c>
      <c r="AQ976" s="3" t="str">
        <f>IF(tbl_Data[[#This Row],[Marital Status]]=tbl_Data[[#Headers],[Single]],tbl_Data[[#This Row],[Amt_Wines]],"")</f>
        <v/>
      </c>
      <c r="AR976" s="3" t="str">
        <f>IF(tbl_Data[[#This Row],[Marital Status]]=tbl_Data[[#Headers],[Together]],tbl_Data[[#This Row],[Amt_Wines]],"")</f>
        <v/>
      </c>
      <c r="AS976" s="3">
        <f>IF(tbl_Data[[#This Row],[Marital Status]]=tbl_Data[[#Headers],[Married]],tbl_Data[[#This Row],[Amt_Wines]],"")</f>
        <v>5</v>
      </c>
      <c r="AT976" s="3" t="str">
        <f>IF(tbl_Data[[#This Row],[Marital Status]]=tbl_Data[[#Headers],[Widow]],tbl_Data[[#This Row],[Amt_Wines]],"")</f>
        <v/>
      </c>
      <c r="AU976" s="3" t="str">
        <f>IF(tbl_Data[[#This Row],[Marital Status]]=tbl_Data[[#Headers],[Divorced]],tbl_Data[[#This Row],[Amt_Wines]],"")</f>
        <v/>
      </c>
    </row>
    <row r="977" spans="1:47" x14ac:dyDescent="0.45">
      <c r="A977" t="s">
        <v>2101</v>
      </c>
      <c r="B977" s="3">
        <v>43269</v>
      </c>
      <c r="C977">
        <v>1</v>
      </c>
      <c r="D977">
        <v>0</v>
      </c>
      <c r="E977">
        <f t="shared" si="15"/>
        <v>1</v>
      </c>
      <c r="F977">
        <v>61</v>
      </c>
      <c r="G977" s="3">
        <v>10</v>
      </c>
      <c r="H977" s="3">
        <v>1</v>
      </c>
      <c r="I977" s="3">
        <v>7</v>
      </c>
      <c r="J977" s="3">
        <v>0</v>
      </c>
      <c r="K977" s="3">
        <v>0</v>
      </c>
      <c r="L977" s="3">
        <v>1</v>
      </c>
      <c r="M977">
        <v>1</v>
      </c>
      <c r="N977">
        <v>1</v>
      </c>
      <c r="O977">
        <v>0</v>
      </c>
      <c r="P977">
        <v>2</v>
      </c>
      <c r="Q977">
        <v>8</v>
      </c>
      <c r="R977">
        <v>0</v>
      </c>
      <c r="S977">
        <v>0</v>
      </c>
      <c r="T977">
        <v>0</v>
      </c>
      <c r="U977">
        <v>0</v>
      </c>
      <c r="V977">
        <v>0</v>
      </c>
      <c r="W977">
        <v>0</v>
      </c>
      <c r="X977">
        <v>3</v>
      </c>
      <c r="Y977">
        <v>11</v>
      </c>
      <c r="Z977">
        <v>0</v>
      </c>
      <c r="AA977">
        <v>48</v>
      </c>
      <c r="AB977">
        <v>2445</v>
      </c>
      <c r="AC977">
        <v>0</v>
      </c>
      <c r="AD977">
        <v>1</v>
      </c>
      <c r="AE977">
        <v>0</v>
      </c>
      <c r="AF977">
        <v>0</v>
      </c>
      <c r="AG977">
        <v>0</v>
      </c>
      <c r="AH977">
        <v>0</v>
      </c>
      <c r="AI977">
        <v>0</v>
      </c>
      <c r="AJ977">
        <v>0</v>
      </c>
      <c r="AK977">
        <v>0</v>
      </c>
      <c r="AL977">
        <v>1</v>
      </c>
      <c r="AM977" s="3">
        <f>SUM(tbl_Data[[#This Row],[Amt_Wines]:[Amt_GoldProds]])</f>
        <v>19</v>
      </c>
      <c r="AN977" s="3">
        <v>17</v>
      </c>
      <c r="AO977">
        <v>0</v>
      </c>
      <c r="AP977" t="str" cm="1">
        <f t="array" ref="AP977">_xlfn.IFS(tbl_Data[[#This Row],[marital_Divorced]]=1,"Divorced",tbl_Data[[#This Row],[marital_Married]]=1,"Married",tbl_Data[[#This Row],[marital_Single]]=1,"Single",tbl_Data[[#This Row],[marital_Together]]=1,"Together",tbl_Data[[#This Row],[marital_Widow]]=1,"Widowed")</f>
        <v>Married</v>
      </c>
      <c r="AQ977" s="3" t="str">
        <f>IF(tbl_Data[[#This Row],[Marital Status]]=tbl_Data[[#Headers],[Single]],tbl_Data[[#This Row],[Amt_Wines]],"")</f>
        <v/>
      </c>
      <c r="AR977" s="3" t="str">
        <f>IF(tbl_Data[[#This Row],[Marital Status]]=tbl_Data[[#Headers],[Together]],tbl_Data[[#This Row],[Amt_Wines]],"")</f>
        <v/>
      </c>
      <c r="AS977" s="3">
        <f>IF(tbl_Data[[#This Row],[Marital Status]]=tbl_Data[[#Headers],[Married]],tbl_Data[[#This Row],[Amt_Wines]],"")</f>
        <v>10</v>
      </c>
      <c r="AT977" s="3" t="str">
        <f>IF(tbl_Data[[#This Row],[Marital Status]]=tbl_Data[[#Headers],[Widow]],tbl_Data[[#This Row],[Amt_Wines]],"")</f>
        <v/>
      </c>
      <c r="AU977" s="3" t="str">
        <f>IF(tbl_Data[[#This Row],[Marital Status]]=tbl_Data[[#Headers],[Divorced]],tbl_Data[[#This Row],[Amt_Wines]],"")</f>
        <v/>
      </c>
    </row>
    <row r="978" spans="1:47" x14ac:dyDescent="0.45">
      <c r="A978" t="s">
        <v>2102</v>
      </c>
      <c r="B978" s="3">
        <v>24884</v>
      </c>
      <c r="C978">
        <v>1</v>
      </c>
      <c r="D978">
        <v>0</v>
      </c>
      <c r="E978">
        <f t="shared" si="15"/>
        <v>1</v>
      </c>
      <c r="F978">
        <v>32</v>
      </c>
      <c r="G978" s="3">
        <v>3</v>
      </c>
      <c r="H978" s="3">
        <v>6</v>
      </c>
      <c r="I978" s="3">
        <v>7</v>
      </c>
      <c r="J978" s="3">
        <v>0</v>
      </c>
      <c r="K978" s="3">
        <v>0</v>
      </c>
      <c r="L978" s="3">
        <v>3</v>
      </c>
      <c r="M978">
        <v>1</v>
      </c>
      <c r="N978">
        <v>0</v>
      </c>
      <c r="O978">
        <v>0</v>
      </c>
      <c r="P978">
        <v>3</v>
      </c>
      <c r="Q978">
        <v>7</v>
      </c>
      <c r="R978">
        <v>0</v>
      </c>
      <c r="S978">
        <v>0</v>
      </c>
      <c r="T978">
        <v>0</v>
      </c>
      <c r="U978">
        <v>0</v>
      </c>
      <c r="V978">
        <v>0</v>
      </c>
      <c r="W978">
        <v>0</v>
      </c>
      <c r="X978">
        <v>3</v>
      </c>
      <c r="Y978">
        <v>11</v>
      </c>
      <c r="Z978">
        <v>0</v>
      </c>
      <c r="AA978">
        <v>48</v>
      </c>
      <c r="AB978">
        <v>2736</v>
      </c>
      <c r="AC978">
        <v>0</v>
      </c>
      <c r="AD978">
        <v>1</v>
      </c>
      <c r="AE978">
        <v>0</v>
      </c>
      <c r="AF978">
        <v>0</v>
      </c>
      <c r="AG978">
        <v>0</v>
      </c>
      <c r="AH978">
        <v>1</v>
      </c>
      <c r="AI978">
        <v>0</v>
      </c>
      <c r="AJ978">
        <v>0</v>
      </c>
      <c r="AK978">
        <v>0</v>
      </c>
      <c r="AL978">
        <v>0</v>
      </c>
      <c r="AM978" s="3">
        <f>SUM(tbl_Data[[#This Row],[Amt_Wines]:[Amt_GoldProds]])</f>
        <v>19</v>
      </c>
      <c r="AN978" s="3">
        <v>13</v>
      </c>
      <c r="AO978">
        <v>0</v>
      </c>
      <c r="AP978" t="str" cm="1">
        <f t="array" ref="AP978">_xlfn.IFS(tbl_Data[[#This Row],[marital_Divorced]]=1,"Divorced",tbl_Data[[#This Row],[marital_Married]]=1,"Married",tbl_Data[[#This Row],[marital_Single]]=1,"Single",tbl_Data[[#This Row],[marital_Together]]=1,"Together",tbl_Data[[#This Row],[marital_Widow]]=1,"Widowed")</f>
        <v>Married</v>
      </c>
      <c r="AQ978" s="3" t="str">
        <f>IF(tbl_Data[[#This Row],[Marital Status]]=tbl_Data[[#Headers],[Single]],tbl_Data[[#This Row],[Amt_Wines]],"")</f>
        <v/>
      </c>
      <c r="AR978" s="3" t="str">
        <f>IF(tbl_Data[[#This Row],[Marital Status]]=tbl_Data[[#Headers],[Together]],tbl_Data[[#This Row],[Amt_Wines]],"")</f>
        <v/>
      </c>
      <c r="AS978" s="3">
        <f>IF(tbl_Data[[#This Row],[Marital Status]]=tbl_Data[[#Headers],[Married]],tbl_Data[[#This Row],[Amt_Wines]],"")</f>
        <v>3</v>
      </c>
      <c r="AT978" s="3" t="str">
        <f>IF(tbl_Data[[#This Row],[Marital Status]]=tbl_Data[[#Headers],[Widow]],tbl_Data[[#This Row],[Amt_Wines]],"")</f>
        <v/>
      </c>
      <c r="AU978" s="3" t="str">
        <f>IF(tbl_Data[[#This Row],[Marital Status]]=tbl_Data[[#Headers],[Divorced]],tbl_Data[[#This Row],[Amt_Wines]],"")</f>
        <v/>
      </c>
    </row>
    <row r="979" spans="1:47" x14ac:dyDescent="0.45">
      <c r="A979" t="s">
        <v>2108</v>
      </c>
      <c r="B979" s="3">
        <v>33444</v>
      </c>
      <c r="C979">
        <v>1</v>
      </c>
      <c r="D979">
        <v>1</v>
      </c>
      <c r="E979">
        <f t="shared" si="15"/>
        <v>2</v>
      </c>
      <c r="F979">
        <v>24</v>
      </c>
      <c r="G979" s="3">
        <v>8</v>
      </c>
      <c r="H979" s="3">
        <v>0</v>
      </c>
      <c r="I979" s="3">
        <v>8</v>
      </c>
      <c r="J979" s="3">
        <v>0</v>
      </c>
      <c r="K979" s="3">
        <v>0</v>
      </c>
      <c r="L979" s="3">
        <v>2</v>
      </c>
      <c r="M979">
        <v>1</v>
      </c>
      <c r="N979">
        <v>1</v>
      </c>
      <c r="O979">
        <v>0</v>
      </c>
      <c r="P979">
        <v>2</v>
      </c>
      <c r="Q979">
        <v>8</v>
      </c>
      <c r="R979">
        <v>0</v>
      </c>
      <c r="S979">
        <v>0</v>
      </c>
      <c r="T979">
        <v>0</v>
      </c>
      <c r="U979">
        <v>0</v>
      </c>
      <c r="V979">
        <v>0</v>
      </c>
      <c r="W979">
        <v>0</v>
      </c>
      <c r="X979">
        <v>3</v>
      </c>
      <c r="Y979">
        <v>11</v>
      </c>
      <c r="Z979">
        <v>0</v>
      </c>
      <c r="AA979">
        <v>68</v>
      </c>
      <c r="AB979">
        <v>2762</v>
      </c>
      <c r="AC979">
        <v>0</v>
      </c>
      <c r="AD979">
        <v>1</v>
      </c>
      <c r="AE979">
        <v>0</v>
      </c>
      <c r="AF979">
        <v>0</v>
      </c>
      <c r="AG979">
        <v>0</v>
      </c>
      <c r="AH979">
        <v>0</v>
      </c>
      <c r="AI979">
        <v>0</v>
      </c>
      <c r="AJ979">
        <v>0</v>
      </c>
      <c r="AK979">
        <v>1</v>
      </c>
      <c r="AL979">
        <v>0</v>
      </c>
      <c r="AM979" s="3">
        <f>SUM(tbl_Data[[#This Row],[Amt_Wines]:[Amt_GoldProds]])</f>
        <v>18</v>
      </c>
      <c r="AN979" s="3">
        <v>14</v>
      </c>
      <c r="AO979">
        <v>0</v>
      </c>
      <c r="AP979" t="str" cm="1">
        <f t="array" ref="AP979">_xlfn.IFS(tbl_Data[[#This Row],[marital_Divorced]]=1,"Divorced",tbl_Data[[#This Row],[marital_Married]]=1,"Married",tbl_Data[[#This Row],[marital_Single]]=1,"Single",tbl_Data[[#This Row],[marital_Together]]=1,"Together",tbl_Data[[#This Row],[marital_Widow]]=1,"Widowed")</f>
        <v>Married</v>
      </c>
      <c r="AQ979" s="3" t="str">
        <f>IF(tbl_Data[[#This Row],[Marital Status]]=tbl_Data[[#Headers],[Single]],tbl_Data[[#This Row],[Amt_Wines]],"")</f>
        <v/>
      </c>
      <c r="AR979" s="3" t="str">
        <f>IF(tbl_Data[[#This Row],[Marital Status]]=tbl_Data[[#Headers],[Together]],tbl_Data[[#This Row],[Amt_Wines]],"")</f>
        <v/>
      </c>
      <c r="AS979" s="3">
        <f>IF(tbl_Data[[#This Row],[Marital Status]]=tbl_Data[[#Headers],[Married]],tbl_Data[[#This Row],[Amt_Wines]],"")</f>
        <v>8</v>
      </c>
      <c r="AT979" s="3" t="str">
        <f>IF(tbl_Data[[#This Row],[Marital Status]]=tbl_Data[[#Headers],[Widow]],tbl_Data[[#This Row],[Amt_Wines]],"")</f>
        <v/>
      </c>
      <c r="AU979" s="3" t="str">
        <f>IF(tbl_Data[[#This Row],[Marital Status]]=tbl_Data[[#Headers],[Divorced]],tbl_Data[[#This Row],[Amt_Wines]],"")</f>
        <v/>
      </c>
    </row>
    <row r="980" spans="1:47" x14ac:dyDescent="0.45">
      <c r="A980" t="s">
        <v>2110</v>
      </c>
      <c r="B980" s="3">
        <v>7500</v>
      </c>
      <c r="C980">
        <v>0</v>
      </c>
      <c r="D980">
        <v>1</v>
      </c>
      <c r="E980">
        <f t="shared" si="15"/>
        <v>1</v>
      </c>
      <c r="F980">
        <v>61</v>
      </c>
      <c r="G980" s="3">
        <v>5</v>
      </c>
      <c r="H980" s="3">
        <v>2</v>
      </c>
      <c r="I980" s="3">
        <v>3</v>
      </c>
      <c r="J980" s="3">
        <v>3</v>
      </c>
      <c r="K980" s="3">
        <v>0</v>
      </c>
      <c r="L980" s="3">
        <v>5</v>
      </c>
      <c r="M980">
        <v>1</v>
      </c>
      <c r="N980">
        <v>1</v>
      </c>
      <c r="O980">
        <v>0</v>
      </c>
      <c r="P980">
        <v>2</v>
      </c>
      <c r="Q980">
        <v>8</v>
      </c>
      <c r="R980">
        <v>0</v>
      </c>
      <c r="S980">
        <v>0</v>
      </c>
      <c r="T980">
        <v>0</v>
      </c>
      <c r="U980">
        <v>0</v>
      </c>
      <c r="V980">
        <v>0</v>
      </c>
      <c r="W980">
        <v>0</v>
      </c>
      <c r="X980">
        <v>3</v>
      </c>
      <c r="Y980">
        <v>11</v>
      </c>
      <c r="Z980">
        <v>0</v>
      </c>
      <c r="AA980">
        <v>41</v>
      </c>
      <c r="AB980">
        <v>2828</v>
      </c>
      <c r="AC980">
        <v>0</v>
      </c>
      <c r="AD980">
        <v>1</v>
      </c>
      <c r="AE980">
        <v>0</v>
      </c>
      <c r="AF980">
        <v>0</v>
      </c>
      <c r="AG980">
        <v>0</v>
      </c>
      <c r="AH980">
        <v>0</v>
      </c>
      <c r="AI980">
        <v>0</v>
      </c>
      <c r="AJ980">
        <v>1</v>
      </c>
      <c r="AK980">
        <v>0</v>
      </c>
      <c r="AL980">
        <v>0</v>
      </c>
      <c r="AM980" s="3">
        <f>SUM(tbl_Data[[#This Row],[Amt_Wines]:[Amt_GoldProds]])</f>
        <v>18</v>
      </c>
      <c r="AN980" s="3">
        <v>8</v>
      </c>
      <c r="AO980">
        <v>0</v>
      </c>
      <c r="AP980" t="str" cm="1">
        <f t="array" ref="AP980">_xlfn.IFS(tbl_Data[[#This Row],[marital_Divorced]]=1,"Divorced",tbl_Data[[#This Row],[marital_Married]]=1,"Married",tbl_Data[[#This Row],[marital_Single]]=1,"Single",tbl_Data[[#This Row],[marital_Together]]=1,"Together",tbl_Data[[#This Row],[marital_Widow]]=1,"Widowed")</f>
        <v>Married</v>
      </c>
      <c r="AQ980" s="3" t="str">
        <f>IF(tbl_Data[[#This Row],[Marital Status]]=tbl_Data[[#Headers],[Single]],tbl_Data[[#This Row],[Amt_Wines]],"")</f>
        <v/>
      </c>
      <c r="AR980" s="3" t="str">
        <f>IF(tbl_Data[[#This Row],[Marital Status]]=tbl_Data[[#Headers],[Together]],tbl_Data[[#This Row],[Amt_Wines]],"")</f>
        <v/>
      </c>
      <c r="AS980" s="3">
        <f>IF(tbl_Data[[#This Row],[Marital Status]]=tbl_Data[[#Headers],[Married]],tbl_Data[[#This Row],[Amt_Wines]],"")</f>
        <v>5</v>
      </c>
      <c r="AT980" s="3" t="str">
        <f>IF(tbl_Data[[#This Row],[Marital Status]]=tbl_Data[[#Headers],[Widow]],tbl_Data[[#This Row],[Amt_Wines]],"")</f>
        <v/>
      </c>
      <c r="AU980" s="3" t="str">
        <f>IF(tbl_Data[[#This Row],[Marital Status]]=tbl_Data[[#Headers],[Divorced]],tbl_Data[[#This Row],[Amt_Wines]],"")</f>
        <v/>
      </c>
    </row>
    <row r="981" spans="1:47" x14ac:dyDescent="0.45">
      <c r="A981" t="s">
        <v>2111</v>
      </c>
      <c r="B981" s="3">
        <v>17487</v>
      </c>
      <c r="C981">
        <v>1</v>
      </c>
      <c r="D981">
        <v>0</v>
      </c>
      <c r="E981">
        <f t="shared" si="15"/>
        <v>1</v>
      </c>
      <c r="F981">
        <v>37</v>
      </c>
      <c r="G981" s="3">
        <v>0</v>
      </c>
      <c r="H981" s="3">
        <v>0</v>
      </c>
      <c r="I981" s="3">
        <v>1</v>
      </c>
      <c r="J981" s="3">
        <v>7</v>
      </c>
      <c r="K981" s="3">
        <v>4</v>
      </c>
      <c r="L981" s="3">
        <v>6</v>
      </c>
      <c r="M981">
        <v>1</v>
      </c>
      <c r="N981">
        <v>1</v>
      </c>
      <c r="O981">
        <v>0</v>
      </c>
      <c r="P981">
        <v>2</v>
      </c>
      <c r="Q981">
        <v>7</v>
      </c>
      <c r="R981">
        <v>0</v>
      </c>
      <c r="S981">
        <v>0</v>
      </c>
      <c r="T981">
        <v>0</v>
      </c>
      <c r="U981">
        <v>0</v>
      </c>
      <c r="V981">
        <v>0</v>
      </c>
      <c r="W981">
        <v>0</v>
      </c>
      <c r="X981">
        <v>3</v>
      </c>
      <c r="Y981">
        <v>11</v>
      </c>
      <c r="Z981">
        <v>0</v>
      </c>
      <c r="AA981">
        <v>31</v>
      </c>
      <c r="AB981">
        <v>2627</v>
      </c>
      <c r="AC981">
        <v>0</v>
      </c>
      <c r="AD981">
        <v>1</v>
      </c>
      <c r="AE981">
        <v>0</v>
      </c>
      <c r="AF981">
        <v>0</v>
      </c>
      <c r="AG981">
        <v>0</v>
      </c>
      <c r="AH981">
        <v>0</v>
      </c>
      <c r="AI981">
        <v>1</v>
      </c>
      <c r="AJ981">
        <v>0</v>
      </c>
      <c r="AK981">
        <v>0</v>
      </c>
      <c r="AL981">
        <v>0</v>
      </c>
      <c r="AM981" s="3">
        <f>SUM(tbl_Data[[#This Row],[Amt_Wines]:[Amt_GoldProds]])</f>
        <v>18</v>
      </c>
      <c r="AN981" s="3">
        <v>6</v>
      </c>
      <c r="AO981">
        <v>0</v>
      </c>
      <c r="AP981" t="str" cm="1">
        <f t="array" ref="AP981">_xlfn.IFS(tbl_Data[[#This Row],[marital_Divorced]]=1,"Divorced",tbl_Data[[#This Row],[marital_Married]]=1,"Married",tbl_Data[[#This Row],[marital_Single]]=1,"Single",tbl_Data[[#This Row],[marital_Together]]=1,"Together",tbl_Data[[#This Row],[marital_Widow]]=1,"Widowed")</f>
        <v>Married</v>
      </c>
      <c r="AQ981" s="3" t="str">
        <f>IF(tbl_Data[[#This Row],[Marital Status]]=tbl_Data[[#Headers],[Single]],tbl_Data[[#This Row],[Amt_Wines]],"")</f>
        <v/>
      </c>
      <c r="AR981" s="3" t="str">
        <f>IF(tbl_Data[[#This Row],[Marital Status]]=tbl_Data[[#Headers],[Together]],tbl_Data[[#This Row],[Amt_Wines]],"")</f>
        <v/>
      </c>
      <c r="AS981" s="3">
        <f>IF(tbl_Data[[#This Row],[Marital Status]]=tbl_Data[[#Headers],[Married]],tbl_Data[[#This Row],[Amt_Wines]],"")</f>
        <v>0</v>
      </c>
      <c r="AT981" s="3" t="str">
        <f>IF(tbl_Data[[#This Row],[Marital Status]]=tbl_Data[[#Headers],[Widow]],tbl_Data[[#This Row],[Amt_Wines]],"")</f>
        <v/>
      </c>
      <c r="AU981" s="3" t="str">
        <f>IF(tbl_Data[[#This Row],[Marital Status]]=tbl_Data[[#Headers],[Divorced]],tbl_Data[[#This Row],[Amt_Wines]],"")</f>
        <v/>
      </c>
    </row>
    <row r="982" spans="1:47" x14ac:dyDescent="0.45">
      <c r="A982" t="s">
        <v>2112</v>
      </c>
      <c r="B982" s="3">
        <v>25252</v>
      </c>
      <c r="C982">
        <v>1</v>
      </c>
      <c r="D982">
        <v>0</v>
      </c>
      <c r="E982">
        <f t="shared" si="15"/>
        <v>1</v>
      </c>
      <c r="F982">
        <v>26</v>
      </c>
      <c r="G982" s="3">
        <v>1</v>
      </c>
      <c r="H982" s="3">
        <v>3</v>
      </c>
      <c r="I982" s="3">
        <v>4</v>
      </c>
      <c r="J982" s="3">
        <v>2</v>
      </c>
      <c r="K982" s="3">
        <v>2</v>
      </c>
      <c r="L982" s="3">
        <v>6</v>
      </c>
      <c r="M982">
        <v>1</v>
      </c>
      <c r="N982">
        <v>1</v>
      </c>
      <c r="O982">
        <v>0</v>
      </c>
      <c r="P982">
        <v>2</v>
      </c>
      <c r="Q982">
        <v>8</v>
      </c>
      <c r="R982">
        <v>0</v>
      </c>
      <c r="S982">
        <v>0</v>
      </c>
      <c r="T982">
        <v>0</v>
      </c>
      <c r="U982">
        <v>0</v>
      </c>
      <c r="V982">
        <v>0</v>
      </c>
      <c r="W982">
        <v>0</v>
      </c>
      <c r="X982">
        <v>3</v>
      </c>
      <c r="Y982">
        <v>11</v>
      </c>
      <c r="Z982">
        <v>0</v>
      </c>
      <c r="AA982">
        <v>34</v>
      </c>
      <c r="AB982">
        <v>2511</v>
      </c>
      <c r="AC982">
        <v>0</v>
      </c>
      <c r="AD982">
        <v>1</v>
      </c>
      <c r="AE982">
        <v>0</v>
      </c>
      <c r="AF982">
        <v>0</v>
      </c>
      <c r="AG982">
        <v>0</v>
      </c>
      <c r="AH982">
        <v>0</v>
      </c>
      <c r="AI982">
        <v>0</v>
      </c>
      <c r="AJ982">
        <v>1</v>
      </c>
      <c r="AK982">
        <v>0</v>
      </c>
      <c r="AL982">
        <v>0</v>
      </c>
      <c r="AM982" s="3">
        <f>SUM(tbl_Data[[#This Row],[Amt_Wines]:[Amt_GoldProds]])</f>
        <v>18</v>
      </c>
      <c r="AN982" s="3">
        <v>6</v>
      </c>
      <c r="AO982">
        <v>0</v>
      </c>
      <c r="AP982" t="str" cm="1">
        <f t="array" ref="AP982">_xlfn.IFS(tbl_Data[[#This Row],[marital_Divorced]]=1,"Divorced",tbl_Data[[#This Row],[marital_Married]]=1,"Married",tbl_Data[[#This Row],[marital_Single]]=1,"Single",tbl_Data[[#This Row],[marital_Together]]=1,"Together",tbl_Data[[#This Row],[marital_Widow]]=1,"Widowed")</f>
        <v>Married</v>
      </c>
      <c r="AQ982" s="3" t="str">
        <f>IF(tbl_Data[[#This Row],[Marital Status]]=tbl_Data[[#Headers],[Single]],tbl_Data[[#This Row],[Amt_Wines]],"")</f>
        <v/>
      </c>
      <c r="AR982" s="3" t="str">
        <f>IF(tbl_Data[[#This Row],[Marital Status]]=tbl_Data[[#Headers],[Together]],tbl_Data[[#This Row],[Amt_Wines]],"")</f>
        <v/>
      </c>
      <c r="AS982" s="3">
        <f>IF(tbl_Data[[#This Row],[Marital Status]]=tbl_Data[[#Headers],[Married]],tbl_Data[[#This Row],[Amt_Wines]],"")</f>
        <v>1</v>
      </c>
      <c r="AT982" s="3" t="str">
        <f>IF(tbl_Data[[#This Row],[Marital Status]]=tbl_Data[[#Headers],[Widow]],tbl_Data[[#This Row],[Amt_Wines]],"")</f>
        <v/>
      </c>
      <c r="AU982" s="3" t="str">
        <f>IF(tbl_Data[[#This Row],[Marital Status]]=tbl_Data[[#Headers],[Divorced]],tbl_Data[[#This Row],[Amt_Wines]],"")</f>
        <v/>
      </c>
    </row>
    <row r="983" spans="1:47" x14ac:dyDescent="0.45">
      <c r="A983" t="s">
        <v>2114</v>
      </c>
      <c r="B983" s="3">
        <v>24645</v>
      </c>
      <c r="C983">
        <v>1</v>
      </c>
      <c r="D983">
        <v>0</v>
      </c>
      <c r="E983">
        <f t="shared" si="15"/>
        <v>1</v>
      </c>
      <c r="F983">
        <v>16</v>
      </c>
      <c r="G983" s="3">
        <v>5</v>
      </c>
      <c r="H983" s="3">
        <v>3</v>
      </c>
      <c r="I983" s="3">
        <v>4</v>
      </c>
      <c r="J983" s="3">
        <v>4</v>
      </c>
      <c r="K983" s="3">
        <v>1</v>
      </c>
      <c r="L983" s="3">
        <v>0</v>
      </c>
      <c r="M983">
        <v>1</v>
      </c>
      <c r="N983">
        <v>1</v>
      </c>
      <c r="O983">
        <v>0</v>
      </c>
      <c r="P983">
        <v>2</v>
      </c>
      <c r="Q983">
        <v>8</v>
      </c>
      <c r="R983">
        <v>0</v>
      </c>
      <c r="S983">
        <v>0</v>
      </c>
      <c r="T983">
        <v>0</v>
      </c>
      <c r="U983">
        <v>0</v>
      </c>
      <c r="V983">
        <v>0</v>
      </c>
      <c r="W983">
        <v>0</v>
      </c>
      <c r="X983">
        <v>3</v>
      </c>
      <c r="Y983">
        <v>11</v>
      </c>
      <c r="Z983">
        <v>0</v>
      </c>
      <c r="AA983">
        <v>32</v>
      </c>
      <c r="AB983">
        <v>2764</v>
      </c>
      <c r="AC983">
        <v>0</v>
      </c>
      <c r="AD983">
        <v>1</v>
      </c>
      <c r="AE983">
        <v>0</v>
      </c>
      <c r="AF983">
        <v>0</v>
      </c>
      <c r="AG983">
        <v>0</v>
      </c>
      <c r="AH983">
        <v>0</v>
      </c>
      <c r="AI983">
        <v>0</v>
      </c>
      <c r="AJ983">
        <v>1</v>
      </c>
      <c r="AK983">
        <v>0</v>
      </c>
      <c r="AL983">
        <v>0</v>
      </c>
      <c r="AM983" s="3">
        <f>SUM(tbl_Data[[#This Row],[Amt_Wines]:[Amt_GoldProds]])</f>
        <v>17</v>
      </c>
      <c r="AN983" s="3">
        <v>17</v>
      </c>
      <c r="AO983">
        <v>0</v>
      </c>
      <c r="AP983" t="str" cm="1">
        <f t="array" ref="AP983">_xlfn.IFS(tbl_Data[[#This Row],[marital_Divorced]]=1,"Divorced",tbl_Data[[#This Row],[marital_Married]]=1,"Married",tbl_Data[[#This Row],[marital_Single]]=1,"Single",tbl_Data[[#This Row],[marital_Together]]=1,"Together",tbl_Data[[#This Row],[marital_Widow]]=1,"Widowed")</f>
        <v>Married</v>
      </c>
      <c r="AQ983" s="3" t="str">
        <f>IF(tbl_Data[[#This Row],[Marital Status]]=tbl_Data[[#Headers],[Single]],tbl_Data[[#This Row],[Amt_Wines]],"")</f>
        <v/>
      </c>
      <c r="AR983" s="3" t="str">
        <f>IF(tbl_Data[[#This Row],[Marital Status]]=tbl_Data[[#Headers],[Together]],tbl_Data[[#This Row],[Amt_Wines]],"")</f>
        <v/>
      </c>
      <c r="AS983" s="3">
        <f>IF(tbl_Data[[#This Row],[Marital Status]]=tbl_Data[[#Headers],[Married]],tbl_Data[[#This Row],[Amt_Wines]],"")</f>
        <v>5</v>
      </c>
      <c r="AT983" s="3" t="str">
        <f>IF(tbl_Data[[#This Row],[Marital Status]]=tbl_Data[[#Headers],[Widow]],tbl_Data[[#This Row],[Amt_Wines]],"")</f>
        <v/>
      </c>
      <c r="AU983" s="3" t="str">
        <f>IF(tbl_Data[[#This Row],[Marital Status]]=tbl_Data[[#Headers],[Divorced]],tbl_Data[[#This Row],[Amt_Wines]],"")</f>
        <v/>
      </c>
    </row>
    <row r="984" spans="1:47" x14ac:dyDescent="0.45">
      <c r="A984" t="s">
        <v>2115</v>
      </c>
      <c r="B984" s="3">
        <v>27469</v>
      </c>
      <c r="C984">
        <v>0</v>
      </c>
      <c r="D984">
        <v>0</v>
      </c>
      <c r="E984">
        <f t="shared" si="15"/>
        <v>0</v>
      </c>
      <c r="F984">
        <v>2</v>
      </c>
      <c r="G984" s="3">
        <v>9</v>
      </c>
      <c r="H984" s="3">
        <v>1</v>
      </c>
      <c r="I984" s="3">
        <v>2</v>
      </c>
      <c r="J984" s="3">
        <v>3</v>
      </c>
      <c r="K984" s="3">
        <v>2</v>
      </c>
      <c r="L984" s="3">
        <v>0</v>
      </c>
      <c r="M984">
        <v>1</v>
      </c>
      <c r="N984">
        <v>0</v>
      </c>
      <c r="O984">
        <v>0</v>
      </c>
      <c r="P984">
        <v>3</v>
      </c>
      <c r="Q984">
        <v>6</v>
      </c>
      <c r="R984">
        <v>0</v>
      </c>
      <c r="S984">
        <v>0</v>
      </c>
      <c r="T984">
        <v>0</v>
      </c>
      <c r="U984">
        <v>0</v>
      </c>
      <c r="V984">
        <v>0</v>
      </c>
      <c r="W984">
        <v>0</v>
      </c>
      <c r="X984">
        <v>3</v>
      </c>
      <c r="Y984">
        <v>11</v>
      </c>
      <c r="Z984">
        <v>0</v>
      </c>
      <c r="AA984">
        <v>73</v>
      </c>
      <c r="AB984">
        <v>2855</v>
      </c>
      <c r="AC984">
        <v>0</v>
      </c>
      <c r="AD984">
        <v>1</v>
      </c>
      <c r="AE984">
        <v>0</v>
      </c>
      <c r="AF984">
        <v>0</v>
      </c>
      <c r="AG984">
        <v>0</v>
      </c>
      <c r="AH984">
        <v>0</v>
      </c>
      <c r="AI984">
        <v>0</v>
      </c>
      <c r="AJ984">
        <v>1</v>
      </c>
      <c r="AK984">
        <v>0</v>
      </c>
      <c r="AL984">
        <v>0</v>
      </c>
      <c r="AM984" s="3">
        <f>SUM(tbl_Data[[#This Row],[Amt_Wines]:[Amt_GoldProds]])</f>
        <v>17</v>
      </c>
      <c r="AN984" s="3">
        <v>17</v>
      </c>
      <c r="AO984">
        <v>0</v>
      </c>
      <c r="AP984" t="str" cm="1">
        <f t="array" ref="AP984">_xlfn.IFS(tbl_Data[[#This Row],[marital_Divorced]]=1,"Divorced",tbl_Data[[#This Row],[marital_Married]]=1,"Married",tbl_Data[[#This Row],[marital_Single]]=1,"Single",tbl_Data[[#This Row],[marital_Together]]=1,"Together",tbl_Data[[#This Row],[marital_Widow]]=1,"Widowed")</f>
        <v>Married</v>
      </c>
      <c r="AQ984" s="3" t="str">
        <f>IF(tbl_Data[[#This Row],[Marital Status]]=tbl_Data[[#Headers],[Single]],tbl_Data[[#This Row],[Amt_Wines]],"")</f>
        <v/>
      </c>
      <c r="AR984" s="3" t="str">
        <f>IF(tbl_Data[[#This Row],[Marital Status]]=tbl_Data[[#Headers],[Together]],tbl_Data[[#This Row],[Amt_Wines]],"")</f>
        <v/>
      </c>
      <c r="AS984" s="3">
        <f>IF(tbl_Data[[#This Row],[Marital Status]]=tbl_Data[[#Headers],[Married]],tbl_Data[[#This Row],[Amt_Wines]],"")</f>
        <v>9</v>
      </c>
      <c r="AT984" s="3" t="str">
        <f>IF(tbl_Data[[#This Row],[Marital Status]]=tbl_Data[[#Headers],[Widow]],tbl_Data[[#This Row],[Amt_Wines]],"")</f>
        <v/>
      </c>
      <c r="AU984" s="3" t="str">
        <f>IF(tbl_Data[[#This Row],[Marital Status]]=tbl_Data[[#Headers],[Divorced]],tbl_Data[[#This Row],[Amt_Wines]],"")</f>
        <v/>
      </c>
    </row>
    <row r="985" spans="1:47" x14ac:dyDescent="0.45">
      <c r="A985" t="s">
        <v>2118</v>
      </c>
      <c r="B985" s="3">
        <v>31686</v>
      </c>
      <c r="C985">
        <v>1</v>
      </c>
      <c r="D985">
        <v>1</v>
      </c>
      <c r="E985">
        <f t="shared" si="15"/>
        <v>2</v>
      </c>
      <c r="F985">
        <v>31</v>
      </c>
      <c r="G985" s="3">
        <v>11</v>
      </c>
      <c r="H985" s="3">
        <v>0</v>
      </c>
      <c r="I985" s="3">
        <v>5</v>
      </c>
      <c r="J985" s="3">
        <v>0</v>
      </c>
      <c r="K985" s="3">
        <v>0</v>
      </c>
      <c r="L985" s="3">
        <v>1</v>
      </c>
      <c r="M985">
        <v>2</v>
      </c>
      <c r="N985">
        <v>1</v>
      </c>
      <c r="O985">
        <v>0</v>
      </c>
      <c r="P985">
        <v>3</v>
      </c>
      <c r="Q985">
        <v>6</v>
      </c>
      <c r="R985">
        <v>0</v>
      </c>
      <c r="S985">
        <v>0</v>
      </c>
      <c r="T985">
        <v>0</v>
      </c>
      <c r="U985">
        <v>0</v>
      </c>
      <c r="V985">
        <v>0</v>
      </c>
      <c r="W985">
        <v>0</v>
      </c>
      <c r="X985">
        <v>3</v>
      </c>
      <c r="Y985">
        <v>11</v>
      </c>
      <c r="Z985">
        <v>0</v>
      </c>
      <c r="AA985">
        <v>56</v>
      </c>
      <c r="AB985">
        <v>2183</v>
      </c>
      <c r="AC985">
        <v>0</v>
      </c>
      <c r="AD985">
        <v>1</v>
      </c>
      <c r="AE985">
        <v>0</v>
      </c>
      <c r="AF985">
        <v>0</v>
      </c>
      <c r="AG985">
        <v>0</v>
      </c>
      <c r="AH985">
        <v>0</v>
      </c>
      <c r="AI985">
        <v>0</v>
      </c>
      <c r="AJ985">
        <v>0</v>
      </c>
      <c r="AK985">
        <v>0</v>
      </c>
      <c r="AL985">
        <v>1</v>
      </c>
      <c r="AM985" s="3">
        <f>SUM(tbl_Data[[#This Row],[Amt_Wines]:[Amt_GoldProds]])</f>
        <v>17</v>
      </c>
      <c r="AN985" s="3">
        <v>15</v>
      </c>
      <c r="AO985">
        <v>0</v>
      </c>
      <c r="AP985" t="str" cm="1">
        <f t="array" ref="AP985">_xlfn.IFS(tbl_Data[[#This Row],[marital_Divorced]]=1,"Divorced",tbl_Data[[#This Row],[marital_Married]]=1,"Married",tbl_Data[[#This Row],[marital_Single]]=1,"Single",tbl_Data[[#This Row],[marital_Together]]=1,"Together",tbl_Data[[#This Row],[marital_Widow]]=1,"Widowed")</f>
        <v>Married</v>
      </c>
      <c r="AQ985" s="3" t="str">
        <f>IF(tbl_Data[[#This Row],[Marital Status]]=tbl_Data[[#Headers],[Single]],tbl_Data[[#This Row],[Amt_Wines]],"")</f>
        <v/>
      </c>
      <c r="AR985" s="3" t="str">
        <f>IF(tbl_Data[[#This Row],[Marital Status]]=tbl_Data[[#Headers],[Together]],tbl_Data[[#This Row],[Amt_Wines]],"")</f>
        <v/>
      </c>
      <c r="AS985" s="3">
        <f>IF(tbl_Data[[#This Row],[Marital Status]]=tbl_Data[[#Headers],[Married]],tbl_Data[[#This Row],[Amt_Wines]],"")</f>
        <v>11</v>
      </c>
      <c r="AT985" s="3" t="str">
        <f>IF(tbl_Data[[#This Row],[Marital Status]]=tbl_Data[[#Headers],[Widow]],tbl_Data[[#This Row],[Amt_Wines]],"")</f>
        <v/>
      </c>
      <c r="AU985" s="3" t="str">
        <f>IF(tbl_Data[[#This Row],[Marital Status]]=tbl_Data[[#Headers],[Divorced]],tbl_Data[[#This Row],[Amt_Wines]],"")</f>
        <v/>
      </c>
    </row>
    <row r="986" spans="1:47" x14ac:dyDescent="0.45">
      <c r="A986" t="s">
        <v>2119</v>
      </c>
      <c r="B986" s="3">
        <v>33581</v>
      </c>
      <c r="C986">
        <v>2</v>
      </c>
      <c r="D986">
        <v>0</v>
      </c>
      <c r="E986">
        <f t="shared" si="15"/>
        <v>2</v>
      </c>
      <c r="F986">
        <v>38</v>
      </c>
      <c r="G986" s="3">
        <v>11</v>
      </c>
      <c r="H986" s="3">
        <v>0</v>
      </c>
      <c r="I986" s="3">
        <v>5</v>
      </c>
      <c r="J986" s="3">
        <v>0</v>
      </c>
      <c r="K986" s="3">
        <v>0</v>
      </c>
      <c r="L986" s="3">
        <v>1</v>
      </c>
      <c r="M986">
        <v>1</v>
      </c>
      <c r="N986">
        <v>1</v>
      </c>
      <c r="O986">
        <v>0</v>
      </c>
      <c r="P986">
        <v>2</v>
      </c>
      <c r="Q986">
        <v>8</v>
      </c>
      <c r="R986">
        <v>0</v>
      </c>
      <c r="S986">
        <v>0</v>
      </c>
      <c r="T986">
        <v>0</v>
      </c>
      <c r="U986">
        <v>0</v>
      </c>
      <c r="V986">
        <v>0</v>
      </c>
      <c r="W986">
        <v>0</v>
      </c>
      <c r="X986">
        <v>3</v>
      </c>
      <c r="Y986">
        <v>11</v>
      </c>
      <c r="Z986">
        <v>0</v>
      </c>
      <c r="AA986">
        <v>51</v>
      </c>
      <c r="AB986">
        <v>2696</v>
      </c>
      <c r="AC986">
        <v>0</v>
      </c>
      <c r="AD986">
        <v>1</v>
      </c>
      <c r="AE986">
        <v>0</v>
      </c>
      <c r="AF986">
        <v>0</v>
      </c>
      <c r="AG986">
        <v>0</v>
      </c>
      <c r="AH986">
        <v>0</v>
      </c>
      <c r="AI986">
        <v>0</v>
      </c>
      <c r="AJ986">
        <v>0</v>
      </c>
      <c r="AK986">
        <v>0</v>
      </c>
      <c r="AL986">
        <v>1</v>
      </c>
      <c r="AM986" s="3">
        <f>SUM(tbl_Data[[#This Row],[Amt_Wines]:[Amt_GoldProds]])</f>
        <v>17</v>
      </c>
      <c r="AN986" s="3">
        <v>15</v>
      </c>
      <c r="AO986">
        <v>0</v>
      </c>
      <c r="AP986" t="str" cm="1">
        <f t="array" ref="AP986">_xlfn.IFS(tbl_Data[[#This Row],[marital_Divorced]]=1,"Divorced",tbl_Data[[#This Row],[marital_Married]]=1,"Married",tbl_Data[[#This Row],[marital_Single]]=1,"Single",tbl_Data[[#This Row],[marital_Together]]=1,"Together",tbl_Data[[#This Row],[marital_Widow]]=1,"Widowed")</f>
        <v>Married</v>
      </c>
      <c r="AQ986" s="3" t="str">
        <f>IF(tbl_Data[[#This Row],[Marital Status]]=tbl_Data[[#Headers],[Single]],tbl_Data[[#This Row],[Amt_Wines]],"")</f>
        <v/>
      </c>
      <c r="AR986" s="3" t="str">
        <f>IF(tbl_Data[[#This Row],[Marital Status]]=tbl_Data[[#Headers],[Together]],tbl_Data[[#This Row],[Amt_Wines]],"")</f>
        <v/>
      </c>
      <c r="AS986" s="3">
        <f>IF(tbl_Data[[#This Row],[Marital Status]]=tbl_Data[[#Headers],[Married]],tbl_Data[[#This Row],[Amt_Wines]],"")</f>
        <v>11</v>
      </c>
      <c r="AT986" s="3" t="str">
        <f>IF(tbl_Data[[#This Row],[Marital Status]]=tbl_Data[[#Headers],[Widow]],tbl_Data[[#This Row],[Amt_Wines]],"")</f>
        <v/>
      </c>
      <c r="AU986" s="3" t="str">
        <f>IF(tbl_Data[[#This Row],[Marital Status]]=tbl_Data[[#Headers],[Divorced]],tbl_Data[[#This Row],[Amt_Wines]],"")</f>
        <v/>
      </c>
    </row>
    <row r="987" spans="1:47" x14ac:dyDescent="0.45">
      <c r="A987" t="s">
        <v>2124</v>
      </c>
      <c r="B987" s="3">
        <v>15759</v>
      </c>
      <c r="C987">
        <v>0</v>
      </c>
      <c r="D987">
        <v>0</v>
      </c>
      <c r="E987">
        <f t="shared" si="15"/>
        <v>0</v>
      </c>
      <c r="F987">
        <v>12</v>
      </c>
      <c r="G987" s="3">
        <v>1</v>
      </c>
      <c r="H987" s="3">
        <v>2</v>
      </c>
      <c r="I987" s="3">
        <v>5</v>
      </c>
      <c r="J987" s="3">
        <v>6</v>
      </c>
      <c r="K987" s="3">
        <v>0</v>
      </c>
      <c r="L987" s="3">
        <v>3</v>
      </c>
      <c r="M987">
        <v>1</v>
      </c>
      <c r="N987">
        <v>1</v>
      </c>
      <c r="O987">
        <v>0</v>
      </c>
      <c r="P987">
        <v>2</v>
      </c>
      <c r="Q987">
        <v>7</v>
      </c>
      <c r="R987">
        <v>0</v>
      </c>
      <c r="S987">
        <v>0</v>
      </c>
      <c r="T987">
        <v>0</v>
      </c>
      <c r="U987">
        <v>0</v>
      </c>
      <c r="V987">
        <v>0</v>
      </c>
      <c r="W987">
        <v>0</v>
      </c>
      <c r="X987">
        <v>3</v>
      </c>
      <c r="Y987">
        <v>11</v>
      </c>
      <c r="Z987">
        <v>0</v>
      </c>
      <c r="AA987">
        <v>64</v>
      </c>
      <c r="AB987">
        <v>2456</v>
      </c>
      <c r="AC987">
        <v>0</v>
      </c>
      <c r="AD987">
        <v>1</v>
      </c>
      <c r="AE987">
        <v>0</v>
      </c>
      <c r="AF987">
        <v>0</v>
      </c>
      <c r="AG987">
        <v>0</v>
      </c>
      <c r="AH987">
        <v>0</v>
      </c>
      <c r="AI987">
        <v>0</v>
      </c>
      <c r="AJ987">
        <v>1</v>
      </c>
      <c r="AK987">
        <v>0</v>
      </c>
      <c r="AL987">
        <v>0</v>
      </c>
      <c r="AM987" s="3">
        <f>SUM(tbl_Data[[#This Row],[Amt_Wines]:[Amt_GoldProds]])</f>
        <v>17</v>
      </c>
      <c r="AN987" s="3">
        <v>11</v>
      </c>
      <c r="AO987">
        <v>0</v>
      </c>
      <c r="AP987" t="str" cm="1">
        <f t="array" ref="AP987">_xlfn.IFS(tbl_Data[[#This Row],[marital_Divorced]]=1,"Divorced",tbl_Data[[#This Row],[marital_Married]]=1,"Married",tbl_Data[[#This Row],[marital_Single]]=1,"Single",tbl_Data[[#This Row],[marital_Together]]=1,"Together",tbl_Data[[#This Row],[marital_Widow]]=1,"Widowed")</f>
        <v>Married</v>
      </c>
      <c r="AQ987" s="3" t="str">
        <f>IF(tbl_Data[[#This Row],[Marital Status]]=tbl_Data[[#Headers],[Single]],tbl_Data[[#This Row],[Amt_Wines]],"")</f>
        <v/>
      </c>
      <c r="AR987" s="3" t="str">
        <f>IF(tbl_Data[[#This Row],[Marital Status]]=tbl_Data[[#Headers],[Together]],tbl_Data[[#This Row],[Amt_Wines]],"")</f>
        <v/>
      </c>
      <c r="AS987" s="3">
        <f>IF(tbl_Data[[#This Row],[Marital Status]]=tbl_Data[[#Headers],[Married]],tbl_Data[[#This Row],[Amt_Wines]],"")</f>
        <v>1</v>
      </c>
      <c r="AT987" s="3" t="str">
        <f>IF(tbl_Data[[#This Row],[Marital Status]]=tbl_Data[[#Headers],[Widow]],tbl_Data[[#This Row],[Amt_Wines]],"")</f>
        <v/>
      </c>
      <c r="AU987" s="3" t="str">
        <f>IF(tbl_Data[[#This Row],[Marital Status]]=tbl_Data[[#Headers],[Divorced]],tbl_Data[[#This Row],[Amt_Wines]],"")</f>
        <v/>
      </c>
    </row>
    <row r="988" spans="1:47" x14ac:dyDescent="0.45">
      <c r="A988" t="s">
        <v>2125</v>
      </c>
      <c r="B988" s="3">
        <v>37406</v>
      </c>
      <c r="C988">
        <v>1</v>
      </c>
      <c r="D988">
        <v>0</v>
      </c>
      <c r="E988">
        <f t="shared" si="15"/>
        <v>1</v>
      </c>
      <c r="F988">
        <v>18</v>
      </c>
      <c r="G988" s="3">
        <v>2</v>
      </c>
      <c r="H988" s="3">
        <v>0</v>
      </c>
      <c r="I988" s="3">
        <v>8</v>
      </c>
      <c r="J988" s="3">
        <v>2</v>
      </c>
      <c r="K988" s="3">
        <v>2</v>
      </c>
      <c r="L988" s="3">
        <v>3</v>
      </c>
      <c r="M988">
        <v>1</v>
      </c>
      <c r="N988">
        <v>1</v>
      </c>
      <c r="O988">
        <v>0</v>
      </c>
      <c r="P988">
        <v>2</v>
      </c>
      <c r="Q988">
        <v>8</v>
      </c>
      <c r="R988">
        <v>0</v>
      </c>
      <c r="S988">
        <v>0</v>
      </c>
      <c r="T988">
        <v>0</v>
      </c>
      <c r="U988">
        <v>0</v>
      </c>
      <c r="V988">
        <v>0</v>
      </c>
      <c r="W988">
        <v>0</v>
      </c>
      <c r="X988">
        <v>3</v>
      </c>
      <c r="Y988">
        <v>11</v>
      </c>
      <c r="Z988">
        <v>1</v>
      </c>
      <c r="AA988">
        <v>40</v>
      </c>
      <c r="AB988">
        <v>2421</v>
      </c>
      <c r="AC988">
        <v>0</v>
      </c>
      <c r="AD988">
        <v>1</v>
      </c>
      <c r="AE988">
        <v>0</v>
      </c>
      <c r="AF988">
        <v>0</v>
      </c>
      <c r="AG988">
        <v>0</v>
      </c>
      <c r="AH988">
        <v>0</v>
      </c>
      <c r="AI988">
        <v>0</v>
      </c>
      <c r="AJ988">
        <v>1</v>
      </c>
      <c r="AK988">
        <v>0</v>
      </c>
      <c r="AL988">
        <v>0</v>
      </c>
      <c r="AM988" s="3">
        <f>SUM(tbl_Data[[#This Row],[Amt_Wines]:[Amt_GoldProds]])</f>
        <v>17</v>
      </c>
      <c r="AN988" s="3">
        <v>11</v>
      </c>
      <c r="AO988">
        <v>0</v>
      </c>
      <c r="AP988" t="str" cm="1">
        <f t="array" ref="AP988">_xlfn.IFS(tbl_Data[[#This Row],[marital_Divorced]]=1,"Divorced",tbl_Data[[#This Row],[marital_Married]]=1,"Married",tbl_Data[[#This Row],[marital_Single]]=1,"Single",tbl_Data[[#This Row],[marital_Together]]=1,"Together",tbl_Data[[#This Row],[marital_Widow]]=1,"Widowed")</f>
        <v>Married</v>
      </c>
      <c r="AQ988" s="3" t="str">
        <f>IF(tbl_Data[[#This Row],[Marital Status]]=tbl_Data[[#Headers],[Single]],tbl_Data[[#This Row],[Amt_Wines]],"")</f>
        <v/>
      </c>
      <c r="AR988" s="3" t="str">
        <f>IF(tbl_Data[[#This Row],[Marital Status]]=tbl_Data[[#Headers],[Together]],tbl_Data[[#This Row],[Amt_Wines]],"")</f>
        <v/>
      </c>
      <c r="AS988" s="3">
        <f>IF(tbl_Data[[#This Row],[Marital Status]]=tbl_Data[[#Headers],[Married]],tbl_Data[[#This Row],[Amt_Wines]],"")</f>
        <v>2</v>
      </c>
      <c r="AT988" s="3" t="str">
        <f>IF(tbl_Data[[#This Row],[Marital Status]]=tbl_Data[[#Headers],[Widow]],tbl_Data[[#This Row],[Amt_Wines]],"")</f>
        <v/>
      </c>
      <c r="AU988" s="3" t="str">
        <f>IF(tbl_Data[[#This Row],[Marital Status]]=tbl_Data[[#Headers],[Divorced]],tbl_Data[[#This Row],[Amt_Wines]],"")</f>
        <v/>
      </c>
    </row>
    <row r="989" spans="1:47" x14ac:dyDescent="0.45">
      <c r="A989" t="s">
        <v>2130</v>
      </c>
      <c r="B989" s="3">
        <v>18988</v>
      </c>
      <c r="C989">
        <v>1</v>
      </c>
      <c r="D989">
        <v>0</v>
      </c>
      <c r="E989">
        <f t="shared" si="15"/>
        <v>1</v>
      </c>
      <c r="F989">
        <v>43</v>
      </c>
      <c r="G989" s="3">
        <v>6</v>
      </c>
      <c r="H989" s="3">
        <v>0</v>
      </c>
      <c r="I989" s="3">
        <v>6</v>
      </c>
      <c r="J989" s="3">
        <v>2</v>
      </c>
      <c r="K989" s="3">
        <v>1</v>
      </c>
      <c r="L989" s="3">
        <v>1</v>
      </c>
      <c r="M989">
        <v>2</v>
      </c>
      <c r="N989">
        <v>1</v>
      </c>
      <c r="O989">
        <v>0</v>
      </c>
      <c r="P989">
        <v>3</v>
      </c>
      <c r="Q989">
        <v>7</v>
      </c>
      <c r="R989">
        <v>0</v>
      </c>
      <c r="S989">
        <v>0</v>
      </c>
      <c r="T989">
        <v>0</v>
      </c>
      <c r="U989">
        <v>0</v>
      </c>
      <c r="V989">
        <v>0</v>
      </c>
      <c r="W989">
        <v>0</v>
      </c>
      <c r="X989">
        <v>3</v>
      </c>
      <c r="Y989">
        <v>11</v>
      </c>
      <c r="Z989">
        <v>0</v>
      </c>
      <c r="AA989">
        <v>36</v>
      </c>
      <c r="AB989">
        <v>2196</v>
      </c>
      <c r="AC989">
        <v>0</v>
      </c>
      <c r="AD989">
        <v>1</v>
      </c>
      <c r="AE989">
        <v>0</v>
      </c>
      <c r="AF989">
        <v>0</v>
      </c>
      <c r="AG989">
        <v>0</v>
      </c>
      <c r="AH989">
        <v>0</v>
      </c>
      <c r="AI989">
        <v>0</v>
      </c>
      <c r="AJ989">
        <v>0</v>
      </c>
      <c r="AK989">
        <v>0</v>
      </c>
      <c r="AL989">
        <v>1</v>
      </c>
      <c r="AM989" s="3">
        <f>SUM(tbl_Data[[#This Row],[Amt_Wines]:[Amt_GoldProds]])</f>
        <v>16</v>
      </c>
      <c r="AN989" s="3">
        <v>14</v>
      </c>
      <c r="AO989">
        <v>0</v>
      </c>
      <c r="AP989" t="str" cm="1">
        <f t="array" ref="AP989">_xlfn.IFS(tbl_Data[[#This Row],[marital_Divorced]]=1,"Divorced",tbl_Data[[#This Row],[marital_Married]]=1,"Married",tbl_Data[[#This Row],[marital_Single]]=1,"Single",tbl_Data[[#This Row],[marital_Together]]=1,"Together",tbl_Data[[#This Row],[marital_Widow]]=1,"Widowed")</f>
        <v>Married</v>
      </c>
      <c r="AQ989" s="3" t="str">
        <f>IF(tbl_Data[[#This Row],[Marital Status]]=tbl_Data[[#Headers],[Single]],tbl_Data[[#This Row],[Amt_Wines]],"")</f>
        <v/>
      </c>
      <c r="AR989" s="3" t="str">
        <f>IF(tbl_Data[[#This Row],[Marital Status]]=tbl_Data[[#Headers],[Together]],tbl_Data[[#This Row],[Amt_Wines]],"")</f>
        <v/>
      </c>
      <c r="AS989" s="3">
        <f>IF(tbl_Data[[#This Row],[Marital Status]]=tbl_Data[[#Headers],[Married]],tbl_Data[[#This Row],[Amt_Wines]],"")</f>
        <v>6</v>
      </c>
      <c r="AT989" s="3" t="str">
        <f>IF(tbl_Data[[#This Row],[Marital Status]]=tbl_Data[[#Headers],[Widow]],tbl_Data[[#This Row],[Amt_Wines]],"")</f>
        <v/>
      </c>
      <c r="AU989" s="3" t="str">
        <f>IF(tbl_Data[[#This Row],[Marital Status]]=tbl_Data[[#Headers],[Divorced]],tbl_Data[[#This Row],[Amt_Wines]],"")</f>
        <v/>
      </c>
    </row>
    <row r="990" spans="1:47" x14ac:dyDescent="0.45">
      <c r="A990" t="s">
        <v>2134</v>
      </c>
      <c r="B990" s="3">
        <v>26304</v>
      </c>
      <c r="C990">
        <v>1</v>
      </c>
      <c r="D990">
        <v>0</v>
      </c>
      <c r="E990">
        <f t="shared" si="15"/>
        <v>1</v>
      </c>
      <c r="F990">
        <v>5</v>
      </c>
      <c r="G990" s="3">
        <v>4</v>
      </c>
      <c r="H990" s="3">
        <v>1</v>
      </c>
      <c r="I990" s="3">
        <v>5</v>
      </c>
      <c r="J990" s="3">
        <v>2</v>
      </c>
      <c r="K990" s="3">
        <v>0</v>
      </c>
      <c r="L990" s="3">
        <v>4</v>
      </c>
      <c r="M990">
        <v>1</v>
      </c>
      <c r="N990">
        <v>1</v>
      </c>
      <c r="O990">
        <v>0</v>
      </c>
      <c r="P990">
        <v>2</v>
      </c>
      <c r="Q990">
        <v>7</v>
      </c>
      <c r="R990">
        <v>0</v>
      </c>
      <c r="S990">
        <v>0</v>
      </c>
      <c r="T990">
        <v>0</v>
      </c>
      <c r="U990">
        <v>0</v>
      </c>
      <c r="V990">
        <v>0</v>
      </c>
      <c r="W990">
        <v>0</v>
      </c>
      <c r="X990">
        <v>3</v>
      </c>
      <c r="Y990">
        <v>11</v>
      </c>
      <c r="Z990">
        <v>0</v>
      </c>
      <c r="AA990">
        <v>51</v>
      </c>
      <c r="AB990">
        <v>2530</v>
      </c>
      <c r="AC990">
        <v>0</v>
      </c>
      <c r="AD990">
        <v>1</v>
      </c>
      <c r="AE990">
        <v>0</v>
      </c>
      <c r="AF990">
        <v>0</v>
      </c>
      <c r="AG990">
        <v>0</v>
      </c>
      <c r="AH990">
        <v>0</v>
      </c>
      <c r="AI990">
        <v>0</v>
      </c>
      <c r="AJ990">
        <v>1</v>
      </c>
      <c r="AK990">
        <v>0</v>
      </c>
      <c r="AL990">
        <v>0</v>
      </c>
      <c r="AM990" s="3">
        <f>SUM(tbl_Data[[#This Row],[Amt_Wines]:[Amt_GoldProds]])</f>
        <v>16</v>
      </c>
      <c r="AN990" s="3">
        <v>8</v>
      </c>
      <c r="AO990">
        <v>0</v>
      </c>
      <c r="AP990" t="str" cm="1">
        <f t="array" ref="AP990">_xlfn.IFS(tbl_Data[[#This Row],[marital_Divorced]]=1,"Divorced",tbl_Data[[#This Row],[marital_Married]]=1,"Married",tbl_Data[[#This Row],[marital_Single]]=1,"Single",tbl_Data[[#This Row],[marital_Together]]=1,"Together",tbl_Data[[#This Row],[marital_Widow]]=1,"Widowed")</f>
        <v>Married</v>
      </c>
      <c r="AQ990" s="3" t="str">
        <f>IF(tbl_Data[[#This Row],[Marital Status]]=tbl_Data[[#Headers],[Single]],tbl_Data[[#This Row],[Amt_Wines]],"")</f>
        <v/>
      </c>
      <c r="AR990" s="3" t="str">
        <f>IF(tbl_Data[[#This Row],[Marital Status]]=tbl_Data[[#Headers],[Together]],tbl_Data[[#This Row],[Amt_Wines]],"")</f>
        <v/>
      </c>
      <c r="AS990" s="3">
        <f>IF(tbl_Data[[#This Row],[Marital Status]]=tbl_Data[[#Headers],[Married]],tbl_Data[[#This Row],[Amt_Wines]],"")</f>
        <v>4</v>
      </c>
      <c r="AT990" s="3" t="str">
        <f>IF(tbl_Data[[#This Row],[Marital Status]]=tbl_Data[[#Headers],[Widow]],tbl_Data[[#This Row],[Amt_Wines]],"")</f>
        <v/>
      </c>
      <c r="AU990" s="3" t="str">
        <f>IF(tbl_Data[[#This Row],[Marital Status]]=tbl_Data[[#Headers],[Divorced]],tbl_Data[[#This Row],[Amt_Wines]],"")</f>
        <v/>
      </c>
    </row>
    <row r="991" spans="1:47" x14ac:dyDescent="0.45">
      <c r="A991" t="s">
        <v>2135</v>
      </c>
      <c r="B991" s="3">
        <v>33181</v>
      </c>
      <c r="C991">
        <v>1</v>
      </c>
      <c r="D991">
        <v>0</v>
      </c>
      <c r="E991">
        <f t="shared" si="15"/>
        <v>1</v>
      </c>
      <c r="F991">
        <v>90</v>
      </c>
      <c r="G991" s="3">
        <v>9</v>
      </c>
      <c r="H991" s="3">
        <v>0</v>
      </c>
      <c r="I991" s="3">
        <v>3</v>
      </c>
      <c r="J991" s="3">
        <v>0</v>
      </c>
      <c r="K991" s="3">
        <v>0</v>
      </c>
      <c r="L991" s="3">
        <v>4</v>
      </c>
      <c r="M991">
        <v>1</v>
      </c>
      <c r="N991">
        <v>1</v>
      </c>
      <c r="O991">
        <v>0</v>
      </c>
      <c r="P991">
        <v>2</v>
      </c>
      <c r="Q991">
        <v>6</v>
      </c>
      <c r="R991">
        <v>1</v>
      </c>
      <c r="S991">
        <v>0</v>
      </c>
      <c r="T991">
        <v>0</v>
      </c>
      <c r="U991">
        <v>0</v>
      </c>
      <c r="V991">
        <v>0</v>
      </c>
      <c r="W991">
        <v>0</v>
      </c>
      <c r="X991">
        <v>3</v>
      </c>
      <c r="Y991">
        <v>11</v>
      </c>
      <c r="Z991">
        <v>0</v>
      </c>
      <c r="AA991">
        <v>44</v>
      </c>
      <c r="AB991">
        <v>2336</v>
      </c>
      <c r="AC991">
        <v>0</v>
      </c>
      <c r="AD991">
        <v>1</v>
      </c>
      <c r="AE991">
        <v>0</v>
      </c>
      <c r="AF991">
        <v>0</v>
      </c>
      <c r="AG991">
        <v>0</v>
      </c>
      <c r="AH991">
        <v>0</v>
      </c>
      <c r="AI991">
        <v>0</v>
      </c>
      <c r="AJ991">
        <v>0</v>
      </c>
      <c r="AK991">
        <v>1</v>
      </c>
      <c r="AL991">
        <v>0</v>
      </c>
      <c r="AM991" s="3">
        <f>SUM(tbl_Data[[#This Row],[Amt_Wines]:[Amt_GoldProds]])</f>
        <v>16</v>
      </c>
      <c r="AN991" s="3">
        <v>8</v>
      </c>
      <c r="AO991">
        <v>1</v>
      </c>
      <c r="AP991" t="str" cm="1">
        <f t="array" ref="AP991">_xlfn.IFS(tbl_Data[[#This Row],[marital_Divorced]]=1,"Divorced",tbl_Data[[#This Row],[marital_Married]]=1,"Married",tbl_Data[[#This Row],[marital_Single]]=1,"Single",tbl_Data[[#This Row],[marital_Together]]=1,"Together",tbl_Data[[#This Row],[marital_Widow]]=1,"Widowed")</f>
        <v>Married</v>
      </c>
      <c r="AQ991" s="3" t="str">
        <f>IF(tbl_Data[[#This Row],[Marital Status]]=tbl_Data[[#Headers],[Single]],tbl_Data[[#This Row],[Amt_Wines]],"")</f>
        <v/>
      </c>
      <c r="AR991" s="3" t="str">
        <f>IF(tbl_Data[[#This Row],[Marital Status]]=tbl_Data[[#Headers],[Together]],tbl_Data[[#This Row],[Amt_Wines]],"")</f>
        <v/>
      </c>
      <c r="AS991" s="3">
        <f>IF(tbl_Data[[#This Row],[Marital Status]]=tbl_Data[[#Headers],[Married]],tbl_Data[[#This Row],[Amt_Wines]],"")</f>
        <v>9</v>
      </c>
      <c r="AT991" s="3" t="str">
        <f>IF(tbl_Data[[#This Row],[Marital Status]]=tbl_Data[[#Headers],[Widow]],tbl_Data[[#This Row],[Amt_Wines]],"")</f>
        <v/>
      </c>
      <c r="AU991" s="3" t="str">
        <f>IF(tbl_Data[[#This Row],[Marital Status]]=tbl_Data[[#Headers],[Divorced]],tbl_Data[[#This Row],[Amt_Wines]],"")</f>
        <v/>
      </c>
    </row>
    <row r="992" spans="1:47" x14ac:dyDescent="0.45">
      <c r="A992" t="s">
        <v>2137</v>
      </c>
      <c r="B992" s="3">
        <v>14421</v>
      </c>
      <c r="C992">
        <v>0</v>
      </c>
      <c r="D992">
        <v>0</v>
      </c>
      <c r="E992">
        <f t="shared" si="15"/>
        <v>0</v>
      </c>
      <c r="F992">
        <v>81</v>
      </c>
      <c r="G992" s="3">
        <v>0</v>
      </c>
      <c r="H992" s="3">
        <v>0</v>
      </c>
      <c r="I992" s="3">
        <v>2</v>
      </c>
      <c r="J992" s="3">
        <v>3</v>
      </c>
      <c r="K992" s="3">
        <v>3</v>
      </c>
      <c r="L992" s="3">
        <v>8</v>
      </c>
      <c r="M992">
        <v>1</v>
      </c>
      <c r="N992">
        <v>1</v>
      </c>
      <c r="O992">
        <v>0</v>
      </c>
      <c r="P992">
        <v>2</v>
      </c>
      <c r="Q992">
        <v>5</v>
      </c>
      <c r="R992">
        <v>1</v>
      </c>
      <c r="S992">
        <v>0</v>
      </c>
      <c r="T992">
        <v>0</v>
      </c>
      <c r="U992">
        <v>0</v>
      </c>
      <c r="V992">
        <v>0</v>
      </c>
      <c r="W992">
        <v>0</v>
      </c>
      <c r="X992">
        <v>3</v>
      </c>
      <c r="Y992">
        <v>11</v>
      </c>
      <c r="Z992">
        <v>0</v>
      </c>
      <c r="AA992">
        <v>24</v>
      </c>
      <c r="AB992">
        <v>2291</v>
      </c>
      <c r="AC992">
        <v>0</v>
      </c>
      <c r="AD992">
        <v>1</v>
      </c>
      <c r="AE992">
        <v>0</v>
      </c>
      <c r="AF992">
        <v>0</v>
      </c>
      <c r="AG992">
        <v>0</v>
      </c>
      <c r="AH992">
        <v>0</v>
      </c>
      <c r="AI992">
        <v>1</v>
      </c>
      <c r="AJ992">
        <v>0</v>
      </c>
      <c r="AK992">
        <v>0</v>
      </c>
      <c r="AL992">
        <v>0</v>
      </c>
      <c r="AM992" s="3">
        <f>SUM(tbl_Data[[#This Row],[Amt_Wines]:[Amt_GoldProds]])</f>
        <v>16</v>
      </c>
      <c r="AN992" s="3">
        <v>0</v>
      </c>
      <c r="AO992">
        <v>1</v>
      </c>
      <c r="AP992" t="str" cm="1">
        <f t="array" ref="AP992">_xlfn.IFS(tbl_Data[[#This Row],[marital_Divorced]]=1,"Divorced",tbl_Data[[#This Row],[marital_Married]]=1,"Married",tbl_Data[[#This Row],[marital_Single]]=1,"Single",tbl_Data[[#This Row],[marital_Together]]=1,"Together",tbl_Data[[#This Row],[marital_Widow]]=1,"Widowed")</f>
        <v>Married</v>
      </c>
      <c r="AQ992" s="3" t="str">
        <f>IF(tbl_Data[[#This Row],[Marital Status]]=tbl_Data[[#Headers],[Single]],tbl_Data[[#This Row],[Amt_Wines]],"")</f>
        <v/>
      </c>
      <c r="AR992" s="3" t="str">
        <f>IF(tbl_Data[[#This Row],[Marital Status]]=tbl_Data[[#Headers],[Together]],tbl_Data[[#This Row],[Amt_Wines]],"")</f>
        <v/>
      </c>
      <c r="AS992" s="3">
        <f>IF(tbl_Data[[#This Row],[Marital Status]]=tbl_Data[[#Headers],[Married]],tbl_Data[[#This Row],[Amt_Wines]],"")</f>
        <v>0</v>
      </c>
      <c r="AT992" s="3" t="str">
        <f>IF(tbl_Data[[#This Row],[Marital Status]]=tbl_Data[[#Headers],[Widow]],tbl_Data[[#This Row],[Amt_Wines]],"")</f>
        <v/>
      </c>
      <c r="AU992" s="3" t="str">
        <f>IF(tbl_Data[[#This Row],[Marital Status]]=tbl_Data[[#Headers],[Divorced]],tbl_Data[[#This Row],[Amt_Wines]],"")</f>
        <v/>
      </c>
    </row>
    <row r="993" spans="1:47" x14ac:dyDescent="0.45">
      <c r="A993" t="s">
        <v>2140</v>
      </c>
      <c r="B993" s="3">
        <v>34242</v>
      </c>
      <c r="C993">
        <v>0</v>
      </c>
      <c r="D993">
        <v>1</v>
      </c>
      <c r="E993">
        <f t="shared" si="15"/>
        <v>1</v>
      </c>
      <c r="F993">
        <v>25</v>
      </c>
      <c r="G993" s="3">
        <v>8</v>
      </c>
      <c r="H993" s="3">
        <v>2</v>
      </c>
      <c r="I993" s="3">
        <v>4</v>
      </c>
      <c r="J993" s="3">
        <v>0</v>
      </c>
      <c r="K993" s="3">
        <v>0</v>
      </c>
      <c r="L993" s="3">
        <v>1</v>
      </c>
      <c r="M993">
        <v>1</v>
      </c>
      <c r="N993">
        <v>0</v>
      </c>
      <c r="O993">
        <v>0</v>
      </c>
      <c r="P993">
        <v>3</v>
      </c>
      <c r="Q993">
        <v>5</v>
      </c>
      <c r="R993">
        <v>0</v>
      </c>
      <c r="S993">
        <v>0</v>
      </c>
      <c r="T993">
        <v>0</v>
      </c>
      <c r="U993">
        <v>0</v>
      </c>
      <c r="V993">
        <v>0</v>
      </c>
      <c r="W993">
        <v>0</v>
      </c>
      <c r="X993">
        <v>3</v>
      </c>
      <c r="Y993">
        <v>11</v>
      </c>
      <c r="Z993">
        <v>0</v>
      </c>
      <c r="AA993">
        <v>61</v>
      </c>
      <c r="AB993">
        <v>2257</v>
      </c>
      <c r="AC993">
        <v>0</v>
      </c>
      <c r="AD993">
        <v>1</v>
      </c>
      <c r="AE993">
        <v>0</v>
      </c>
      <c r="AF993">
        <v>0</v>
      </c>
      <c r="AG993">
        <v>0</v>
      </c>
      <c r="AH993">
        <v>0</v>
      </c>
      <c r="AI993">
        <v>0</v>
      </c>
      <c r="AJ993">
        <v>0</v>
      </c>
      <c r="AK993">
        <v>1</v>
      </c>
      <c r="AL993">
        <v>0</v>
      </c>
      <c r="AM993" s="3">
        <f>SUM(tbl_Data[[#This Row],[Amt_Wines]:[Amt_GoldProds]])</f>
        <v>15</v>
      </c>
      <c r="AN993" s="3">
        <v>13</v>
      </c>
      <c r="AO993">
        <v>0</v>
      </c>
      <c r="AP993" t="str" cm="1">
        <f t="array" ref="AP993">_xlfn.IFS(tbl_Data[[#This Row],[marital_Divorced]]=1,"Divorced",tbl_Data[[#This Row],[marital_Married]]=1,"Married",tbl_Data[[#This Row],[marital_Single]]=1,"Single",tbl_Data[[#This Row],[marital_Together]]=1,"Together",tbl_Data[[#This Row],[marital_Widow]]=1,"Widowed")</f>
        <v>Married</v>
      </c>
      <c r="AQ993" s="3" t="str">
        <f>IF(tbl_Data[[#This Row],[Marital Status]]=tbl_Data[[#Headers],[Single]],tbl_Data[[#This Row],[Amt_Wines]],"")</f>
        <v/>
      </c>
      <c r="AR993" s="3" t="str">
        <f>IF(tbl_Data[[#This Row],[Marital Status]]=tbl_Data[[#Headers],[Together]],tbl_Data[[#This Row],[Amt_Wines]],"")</f>
        <v/>
      </c>
      <c r="AS993" s="3">
        <f>IF(tbl_Data[[#This Row],[Marital Status]]=tbl_Data[[#Headers],[Married]],tbl_Data[[#This Row],[Amt_Wines]],"")</f>
        <v>8</v>
      </c>
      <c r="AT993" s="3" t="str">
        <f>IF(tbl_Data[[#This Row],[Marital Status]]=tbl_Data[[#Headers],[Widow]],tbl_Data[[#This Row],[Amt_Wines]],"")</f>
        <v/>
      </c>
      <c r="AU993" s="3" t="str">
        <f>IF(tbl_Data[[#This Row],[Marital Status]]=tbl_Data[[#Headers],[Divorced]],tbl_Data[[#This Row],[Amt_Wines]],"")</f>
        <v/>
      </c>
    </row>
    <row r="994" spans="1:47" x14ac:dyDescent="0.45">
      <c r="A994" t="s">
        <v>2145</v>
      </c>
      <c r="B994" s="3">
        <v>7500</v>
      </c>
      <c r="C994">
        <v>0</v>
      </c>
      <c r="D994">
        <v>0</v>
      </c>
      <c r="E994">
        <f t="shared" si="15"/>
        <v>0</v>
      </c>
      <c r="F994">
        <v>94</v>
      </c>
      <c r="G994" s="3">
        <v>0</v>
      </c>
      <c r="H994" s="3">
        <v>2</v>
      </c>
      <c r="I994" s="3">
        <v>3</v>
      </c>
      <c r="J994" s="3">
        <v>4</v>
      </c>
      <c r="K994" s="3">
        <v>1</v>
      </c>
      <c r="L994" s="3">
        <v>5</v>
      </c>
      <c r="M994">
        <v>1</v>
      </c>
      <c r="N994">
        <v>0</v>
      </c>
      <c r="O994">
        <v>0</v>
      </c>
      <c r="P994">
        <v>3</v>
      </c>
      <c r="Q994">
        <v>6</v>
      </c>
      <c r="R994">
        <v>0</v>
      </c>
      <c r="S994">
        <v>0</v>
      </c>
      <c r="T994">
        <v>0</v>
      </c>
      <c r="U994">
        <v>0</v>
      </c>
      <c r="V994">
        <v>0</v>
      </c>
      <c r="W994">
        <v>0</v>
      </c>
      <c r="X994">
        <v>3</v>
      </c>
      <c r="Y994">
        <v>11</v>
      </c>
      <c r="Z994">
        <v>0</v>
      </c>
      <c r="AA994">
        <v>33</v>
      </c>
      <c r="AB994">
        <v>2695</v>
      </c>
      <c r="AC994">
        <v>0</v>
      </c>
      <c r="AD994">
        <v>1</v>
      </c>
      <c r="AE994">
        <v>0</v>
      </c>
      <c r="AF994">
        <v>0</v>
      </c>
      <c r="AG994">
        <v>0</v>
      </c>
      <c r="AH994">
        <v>0</v>
      </c>
      <c r="AI994">
        <v>0</v>
      </c>
      <c r="AJ994">
        <v>1</v>
      </c>
      <c r="AK994">
        <v>0</v>
      </c>
      <c r="AL994">
        <v>0</v>
      </c>
      <c r="AM994" s="3">
        <f>SUM(tbl_Data[[#This Row],[Amt_Wines]:[Amt_GoldProds]])</f>
        <v>15</v>
      </c>
      <c r="AN994" s="3">
        <v>5</v>
      </c>
      <c r="AO994">
        <v>0</v>
      </c>
      <c r="AP994" t="str" cm="1">
        <f t="array" ref="AP994">_xlfn.IFS(tbl_Data[[#This Row],[marital_Divorced]]=1,"Divorced",tbl_Data[[#This Row],[marital_Married]]=1,"Married",tbl_Data[[#This Row],[marital_Single]]=1,"Single",tbl_Data[[#This Row],[marital_Together]]=1,"Together",tbl_Data[[#This Row],[marital_Widow]]=1,"Widowed")</f>
        <v>Married</v>
      </c>
      <c r="AQ994" s="3" t="str">
        <f>IF(tbl_Data[[#This Row],[Marital Status]]=tbl_Data[[#Headers],[Single]],tbl_Data[[#This Row],[Amt_Wines]],"")</f>
        <v/>
      </c>
      <c r="AR994" s="3" t="str">
        <f>IF(tbl_Data[[#This Row],[Marital Status]]=tbl_Data[[#Headers],[Together]],tbl_Data[[#This Row],[Amt_Wines]],"")</f>
        <v/>
      </c>
      <c r="AS994" s="3">
        <f>IF(tbl_Data[[#This Row],[Marital Status]]=tbl_Data[[#Headers],[Married]],tbl_Data[[#This Row],[Amt_Wines]],"")</f>
        <v>0</v>
      </c>
      <c r="AT994" s="3" t="str">
        <f>IF(tbl_Data[[#This Row],[Marital Status]]=tbl_Data[[#Headers],[Widow]],tbl_Data[[#This Row],[Amt_Wines]],"")</f>
        <v/>
      </c>
      <c r="AU994" s="3" t="str">
        <f>IF(tbl_Data[[#This Row],[Marital Status]]=tbl_Data[[#Headers],[Divorced]],tbl_Data[[#This Row],[Amt_Wines]],"")</f>
        <v/>
      </c>
    </row>
    <row r="995" spans="1:47" x14ac:dyDescent="0.45">
      <c r="A995" t="s">
        <v>2147</v>
      </c>
      <c r="B995" s="3">
        <v>18100</v>
      </c>
      <c r="C995">
        <v>0</v>
      </c>
      <c r="D995">
        <v>0</v>
      </c>
      <c r="E995">
        <f t="shared" si="15"/>
        <v>0</v>
      </c>
      <c r="F995">
        <v>14</v>
      </c>
      <c r="G995" s="3">
        <v>3</v>
      </c>
      <c r="H995" s="3">
        <v>1</v>
      </c>
      <c r="I995" s="3">
        <v>2</v>
      </c>
      <c r="J995" s="3">
        <v>4</v>
      </c>
      <c r="K995" s="3">
        <v>3</v>
      </c>
      <c r="L995" s="3">
        <v>1</v>
      </c>
      <c r="M995">
        <v>1</v>
      </c>
      <c r="N995">
        <v>0</v>
      </c>
      <c r="O995">
        <v>0</v>
      </c>
      <c r="P995">
        <v>3</v>
      </c>
      <c r="Q995">
        <v>5</v>
      </c>
      <c r="R995">
        <v>0</v>
      </c>
      <c r="S995">
        <v>0</v>
      </c>
      <c r="T995">
        <v>0</v>
      </c>
      <c r="U995">
        <v>0</v>
      </c>
      <c r="V995">
        <v>0</v>
      </c>
      <c r="W995">
        <v>0</v>
      </c>
      <c r="X995">
        <v>3</v>
      </c>
      <c r="Y995">
        <v>11</v>
      </c>
      <c r="Z995">
        <v>0</v>
      </c>
      <c r="AA995">
        <v>74</v>
      </c>
      <c r="AB995">
        <v>2486</v>
      </c>
      <c r="AC995">
        <v>0</v>
      </c>
      <c r="AD995">
        <v>1</v>
      </c>
      <c r="AE995">
        <v>0</v>
      </c>
      <c r="AF995">
        <v>0</v>
      </c>
      <c r="AG995">
        <v>0</v>
      </c>
      <c r="AH995">
        <v>0</v>
      </c>
      <c r="AI995">
        <v>0</v>
      </c>
      <c r="AJ995">
        <v>1</v>
      </c>
      <c r="AK995">
        <v>0</v>
      </c>
      <c r="AL995">
        <v>0</v>
      </c>
      <c r="AM995" s="3">
        <f>SUM(tbl_Data[[#This Row],[Amt_Wines]:[Amt_GoldProds]])</f>
        <v>14</v>
      </c>
      <c r="AN995" s="3">
        <v>12</v>
      </c>
      <c r="AO995">
        <v>0</v>
      </c>
      <c r="AP995" t="str" cm="1">
        <f t="array" ref="AP995">_xlfn.IFS(tbl_Data[[#This Row],[marital_Divorced]]=1,"Divorced",tbl_Data[[#This Row],[marital_Married]]=1,"Married",tbl_Data[[#This Row],[marital_Single]]=1,"Single",tbl_Data[[#This Row],[marital_Together]]=1,"Together",tbl_Data[[#This Row],[marital_Widow]]=1,"Widowed")</f>
        <v>Married</v>
      </c>
      <c r="AQ995" s="3" t="str">
        <f>IF(tbl_Data[[#This Row],[Marital Status]]=tbl_Data[[#Headers],[Single]],tbl_Data[[#This Row],[Amt_Wines]],"")</f>
        <v/>
      </c>
      <c r="AR995" s="3" t="str">
        <f>IF(tbl_Data[[#This Row],[Marital Status]]=tbl_Data[[#Headers],[Together]],tbl_Data[[#This Row],[Amt_Wines]],"")</f>
        <v/>
      </c>
      <c r="AS995" s="3">
        <f>IF(tbl_Data[[#This Row],[Marital Status]]=tbl_Data[[#Headers],[Married]],tbl_Data[[#This Row],[Amt_Wines]],"")</f>
        <v>3</v>
      </c>
      <c r="AT995" s="3" t="str">
        <f>IF(tbl_Data[[#This Row],[Marital Status]]=tbl_Data[[#Headers],[Widow]],tbl_Data[[#This Row],[Amt_Wines]],"")</f>
        <v/>
      </c>
      <c r="AU995" s="3" t="str">
        <f>IF(tbl_Data[[#This Row],[Marital Status]]=tbl_Data[[#Headers],[Divorced]],tbl_Data[[#This Row],[Amt_Wines]],"")</f>
        <v/>
      </c>
    </row>
    <row r="996" spans="1:47" x14ac:dyDescent="0.45">
      <c r="A996" t="s">
        <v>2152</v>
      </c>
      <c r="B996" s="3">
        <v>41145</v>
      </c>
      <c r="C996">
        <v>1</v>
      </c>
      <c r="D996">
        <v>1</v>
      </c>
      <c r="E996">
        <f t="shared" si="15"/>
        <v>2</v>
      </c>
      <c r="F996">
        <v>20</v>
      </c>
      <c r="G996" s="3">
        <v>9</v>
      </c>
      <c r="H996" s="3">
        <v>0</v>
      </c>
      <c r="I996" s="3">
        <v>3</v>
      </c>
      <c r="J996" s="3">
        <v>0</v>
      </c>
      <c r="K996" s="3">
        <v>0</v>
      </c>
      <c r="L996" s="3">
        <v>1</v>
      </c>
      <c r="M996">
        <v>1</v>
      </c>
      <c r="N996">
        <v>0</v>
      </c>
      <c r="O996">
        <v>0</v>
      </c>
      <c r="P996">
        <v>3</v>
      </c>
      <c r="Q996">
        <v>3</v>
      </c>
      <c r="R996">
        <v>0</v>
      </c>
      <c r="S996">
        <v>0</v>
      </c>
      <c r="T996">
        <v>0</v>
      </c>
      <c r="U996">
        <v>0</v>
      </c>
      <c r="V996">
        <v>0</v>
      </c>
      <c r="W996">
        <v>0</v>
      </c>
      <c r="X996">
        <v>3</v>
      </c>
      <c r="Y996">
        <v>11</v>
      </c>
      <c r="Z996">
        <v>0</v>
      </c>
      <c r="AA996">
        <v>70</v>
      </c>
      <c r="AB996">
        <v>2300</v>
      </c>
      <c r="AC996">
        <v>0</v>
      </c>
      <c r="AD996">
        <v>1</v>
      </c>
      <c r="AE996">
        <v>0</v>
      </c>
      <c r="AF996">
        <v>0</v>
      </c>
      <c r="AG996">
        <v>0</v>
      </c>
      <c r="AH996">
        <v>0</v>
      </c>
      <c r="AI996">
        <v>0</v>
      </c>
      <c r="AJ996">
        <v>0</v>
      </c>
      <c r="AK996">
        <v>0</v>
      </c>
      <c r="AL996">
        <v>1</v>
      </c>
      <c r="AM996" s="3">
        <f>SUM(tbl_Data[[#This Row],[Amt_Wines]:[Amt_GoldProds]])</f>
        <v>13</v>
      </c>
      <c r="AN996" s="3">
        <v>11</v>
      </c>
      <c r="AO996">
        <v>0</v>
      </c>
      <c r="AP996" t="str" cm="1">
        <f t="array" ref="AP996">_xlfn.IFS(tbl_Data[[#This Row],[marital_Divorced]]=1,"Divorced",tbl_Data[[#This Row],[marital_Married]]=1,"Married",tbl_Data[[#This Row],[marital_Single]]=1,"Single",tbl_Data[[#This Row],[marital_Together]]=1,"Together",tbl_Data[[#This Row],[marital_Widow]]=1,"Widowed")</f>
        <v>Married</v>
      </c>
      <c r="AQ996" s="3" t="str">
        <f>IF(tbl_Data[[#This Row],[Marital Status]]=tbl_Data[[#Headers],[Single]],tbl_Data[[#This Row],[Amt_Wines]],"")</f>
        <v/>
      </c>
      <c r="AR996" s="3" t="str">
        <f>IF(tbl_Data[[#This Row],[Marital Status]]=tbl_Data[[#Headers],[Together]],tbl_Data[[#This Row],[Amt_Wines]],"")</f>
        <v/>
      </c>
      <c r="AS996" s="3">
        <f>IF(tbl_Data[[#This Row],[Marital Status]]=tbl_Data[[#Headers],[Married]],tbl_Data[[#This Row],[Amt_Wines]],"")</f>
        <v>9</v>
      </c>
      <c r="AT996" s="3" t="str">
        <f>IF(tbl_Data[[#This Row],[Marital Status]]=tbl_Data[[#Headers],[Widow]],tbl_Data[[#This Row],[Amt_Wines]],"")</f>
        <v/>
      </c>
      <c r="AU996" s="3" t="str">
        <f>IF(tbl_Data[[#This Row],[Marital Status]]=tbl_Data[[#Headers],[Divorced]],tbl_Data[[#This Row],[Amt_Wines]],"")</f>
        <v/>
      </c>
    </row>
    <row r="997" spans="1:47" x14ac:dyDescent="0.45">
      <c r="A997" t="s">
        <v>2160</v>
      </c>
      <c r="B997" s="3">
        <v>26751</v>
      </c>
      <c r="C997">
        <v>2</v>
      </c>
      <c r="D997">
        <v>0</v>
      </c>
      <c r="E997">
        <f t="shared" si="15"/>
        <v>2</v>
      </c>
      <c r="F997">
        <v>26</v>
      </c>
      <c r="G997" s="3">
        <v>1</v>
      </c>
      <c r="H997" s="3">
        <v>1</v>
      </c>
      <c r="I997" s="3">
        <v>5</v>
      </c>
      <c r="J997" s="3">
        <v>0</v>
      </c>
      <c r="K997" s="3">
        <v>3</v>
      </c>
      <c r="L997" s="3">
        <v>1</v>
      </c>
      <c r="M997">
        <v>1</v>
      </c>
      <c r="N997">
        <v>1</v>
      </c>
      <c r="O997">
        <v>0</v>
      </c>
      <c r="P997">
        <v>2</v>
      </c>
      <c r="Q997">
        <v>8</v>
      </c>
      <c r="R997">
        <v>0</v>
      </c>
      <c r="S997">
        <v>0</v>
      </c>
      <c r="T997">
        <v>0</v>
      </c>
      <c r="U997">
        <v>0</v>
      </c>
      <c r="V997">
        <v>0</v>
      </c>
      <c r="W997">
        <v>0</v>
      </c>
      <c r="X997">
        <v>3</v>
      </c>
      <c r="Y997">
        <v>11</v>
      </c>
      <c r="Z997">
        <v>0</v>
      </c>
      <c r="AA997">
        <v>46</v>
      </c>
      <c r="AB997">
        <v>2197</v>
      </c>
      <c r="AC997">
        <v>0</v>
      </c>
      <c r="AD997">
        <v>1</v>
      </c>
      <c r="AE997">
        <v>0</v>
      </c>
      <c r="AF997">
        <v>0</v>
      </c>
      <c r="AG997">
        <v>0</v>
      </c>
      <c r="AH997">
        <v>0</v>
      </c>
      <c r="AI997">
        <v>0</v>
      </c>
      <c r="AJ997">
        <v>1</v>
      </c>
      <c r="AK997">
        <v>0</v>
      </c>
      <c r="AL997">
        <v>0</v>
      </c>
      <c r="AM997" s="3">
        <f>SUM(tbl_Data[[#This Row],[Amt_Wines]:[Amt_GoldProds]])</f>
        <v>11</v>
      </c>
      <c r="AN997" s="3">
        <v>9</v>
      </c>
      <c r="AO997">
        <v>0</v>
      </c>
      <c r="AP997" t="str" cm="1">
        <f t="array" ref="AP997">_xlfn.IFS(tbl_Data[[#This Row],[marital_Divorced]]=1,"Divorced",tbl_Data[[#This Row],[marital_Married]]=1,"Married",tbl_Data[[#This Row],[marital_Single]]=1,"Single",tbl_Data[[#This Row],[marital_Together]]=1,"Together",tbl_Data[[#This Row],[marital_Widow]]=1,"Widowed")</f>
        <v>Married</v>
      </c>
      <c r="AQ997" s="3" t="str">
        <f>IF(tbl_Data[[#This Row],[Marital Status]]=tbl_Data[[#Headers],[Single]],tbl_Data[[#This Row],[Amt_Wines]],"")</f>
        <v/>
      </c>
      <c r="AR997" s="3" t="str">
        <f>IF(tbl_Data[[#This Row],[Marital Status]]=tbl_Data[[#Headers],[Together]],tbl_Data[[#This Row],[Amt_Wines]],"")</f>
        <v/>
      </c>
      <c r="AS997" s="3">
        <f>IF(tbl_Data[[#This Row],[Marital Status]]=tbl_Data[[#Headers],[Married]],tbl_Data[[#This Row],[Amt_Wines]],"")</f>
        <v>1</v>
      </c>
      <c r="AT997" s="3" t="str">
        <f>IF(tbl_Data[[#This Row],[Marital Status]]=tbl_Data[[#Headers],[Widow]],tbl_Data[[#This Row],[Amt_Wines]],"")</f>
        <v/>
      </c>
      <c r="AU997" s="3" t="str">
        <f>IF(tbl_Data[[#This Row],[Marital Status]]=tbl_Data[[#Headers],[Divorced]],tbl_Data[[#This Row],[Amt_Wines]],"")</f>
        <v/>
      </c>
    </row>
    <row r="998" spans="1:47" x14ac:dyDescent="0.45">
      <c r="A998" t="s">
        <v>2162</v>
      </c>
      <c r="B998" s="3">
        <v>17688</v>
      </c>
      <c r="C998">
        <v>1</v>
      </c>
      <c r="D998">
        <v>0</v>
      </c>
      <c r="E998">
        <f t="shared" si="15"/>
        <v>1</v>
      </c>
      <c r="F998">
        <v>82</v>
      </c>
      <c r="G998" s="3">
        <v>2</v>
      </c>
      <c r="H998" s="3">
        <v>2</v>
      </c>
      <c r="I998" s="3">
        <v>1</v>
      </c>
      <c r="J998" s="3">
        <v>3</v>
      </c>
      <c r="K998" s="3">
        <v>1</v>
      </c>
      <c r="L998" s="3">
        <v>2</v>
      </c>
      <c r="M998">
        <v>1</v>
      </c>
      <c r="N998">
        <v>1</v>
      </c>
      <c r="O998">
        <v>0</v>
      </c>
      <c r="P998">
        <v>2</v>
      </c>
      <c r="Q998">
        <v>8</v>
      </c>
      <c r="R998">
        <v>0</v>
      </c>
      <c r="S998">
        <v>0</v>
      </c>
      <c r="T998">
        <v>0</v>
      </c>
      <c r="U998">
        <v>0</v>
      </c>
      <c r="V998">
        <v>0</v>
      </c>
      <c r="W998">
        <v>1</v>
      </c>
      <c r="X998">
        <v>3</v>
      </c>
      <c r="Y998">
        <v>11</v>
      </c>
      <c r="Z998">
        <v>0</v>
      </c>
      <c r="AA998">
        <v>41</v>
      </c>
      <c r="AB998">
        <v>2691</v>
      </c>
      <c r="AC998">
        <v>0</v>
      </c>
      <c r="AD998">
        <v>1</v>
      </c>
      <c r="AE998">
        <v>0</v>
      </c>
      <c r="AF998">
        <v>0</v>
      </c>
      <c r="AG998">
        <v>0</v>
      </c>
      <c r="AH998">
        <v>0</v>
      </c>
      <c r="AI998">
        <v>0</v>
      </c>
      <c r="AJ998">
        <v>1</v>
      </c>
      <c r="AK998">
        <v>0</v>
      </c>
      <c r="AL998">
        <v>0</v>
      </c>
      <c r="AM998" s="3">
        <f>SUM(tbl_Data[[#This Row],[Amt_Wines]:[Amt_GoldProds]])</f>
        <v>11</v>
      </c>
      <c r="AN998" s="3">
        <v>7</v>
      </c>
      <c r="AO998">
        <v>0</v>
      </c>
      <c r="AP998" t="str" cm="1">
        <f t="array" ref="AP998">_xlfn.IFS(tbl_Data[[#This Row],[marital_Divorced]]=1,"Divorced",tbl_Data[[#This Row],[marital_Married]]=1,"Married",tbl_Data[[#This Row],[marital_Single]]=1,"Single",tbl_Data[[#This Row],[marital_Together]]=1,"Together",tbl_Data[[#This Row],[marital_Widow]]=1,"Widowed")</f>
        <v>Married</v>
      </c>
      <c r="AQ998" s="3" t="str">
        <f>IF(tbl_Data[[#This Row],[Marital Status]]=tbl_Data[[#Headers],[Single]],tbl_Data[[#This Row],[Amt_Wines]],"")</f>
        <v/>
      </c>
      <c r="AR998" s="3" t="str">
        <f>IF(tbl_Data[[#This Row],[Marital Status]]=tbl_Data[[#Headers],[Together]],tbl_Data[[#This Row],[Amt_Wines]],"")</f>
        <v/>
      </c>
      <c r="AS998" s="3">
        <f>IF(tbl_Data[[#This Row],[Marital Status]]=tbl_Data[[#Headers],[Married]],tbl_Data[[#This Row],[Amt_Wines]],"")</f>
        <v>2</v>
      </c>
      <c r="AT998" s="3" t="str">
        <f>IF(tbl_Data[[#This Row],[Marital Status]]=tbl_Data[[#Headers],[Widow]],tbl_Data[[#This Row],[Amt_Wines]],"")</f>
        <v/>
      </c>
      <c r="AU998" s="3" t="str">
        <f>IF(tbl_Data[[#This Row],[Marital Status]]=tbl_Data[[#Headers],[Divorced]],tbl_Data[[#This Row],[Amt_Wines]],"")</f>
        <v/>
      </c>
    </row>
    <row r="999" spans="1:47" x14ac:dyDescent="0.45">
      <c r="A999" t="s">
        <v>2166</v>
      </c>
      <c r="B999" s="3">
        <v>23536</v>
      </c>
      <c r="C999">
        <v>1</v>
      </c>
      <c r="D999">
        <v>0</v>
      </c>
      <c r="E999">
        <f t="shared" si="15"/>
        <v>1</v>
      </c>
      <c r="F999">
        <v>53</v>
      </c>
      <c r="G999" s="3">
        <v>6</v>
      </c>
      <c r="H999" s="3">
        <v>0</v>
      </c>
      <c r="I999" s="3">
        <v>3</v>
      </c>
      <c r="J999" s="3">
        <v>0</v>
      </c>
      <c r="K999" s="3">
        <v>0</v>
      </c>
      <c r="L999" s="3">
        <v>1</v>
      </c>
      <c r="M999">
        <v>1</v>
      </c>
      <c r="N999">
        <v>0</v>
      </c>
      <c r="O999">
        <v>0</v>
      </c>
      <c r="P999">
        <v>3</v>
      </c>
      <c r="Q999">
        <v>3</v>
      </c>
      <c r="R999">
        <v>0</v>
      </c>
      <c r="S999">
        <v>0</v>
      </c>
      <c r="T999">
        <v>0</v>
      </c>
      <c r="U999">
        <v>0</v>
      </c>
      <c r="V999">
        <v>0</v>
      </c>
      <c r="W999">
        <v>0</v>
      </c>
      <c r="X999">
        <v>3</v>
      </c>
      <c r="Y999">
        <v>11</v>
      </c>
      <c r="Z999">
        <v>0</v>
      </c>
      <c r="AA999">
        <v>37</v>
      </c>
      <c r="AB999">
        <v>2184</v>
      </c>
      <c r="AC999">
        <v>0</v>
      </c>
      <c r="AD999">
        <v>1</v>
      </c>
      <c r="AE999">
        <v>0</v>
      </c>
      <c r="AF999">
        <v>0</v>
      </c>
      <c r="AG999">
        <v>0</v>
      </c>
      <c r="AH999">
        <v>0</v>
      </c>
      <c r="AI999">
        <v>0</v>
      </c>
      <c r="AJ999">
        <v>0</v>
      </c>
      <c r="AK999">
        <v>0</v>
      </c>
      <c r="AL999">
        <v>1</v>
      </c>
      <c r="AM999" s="3">
        <f>SUM(tbl_Data[[#This Row],[Amt_Wines]:[Amt_GoldProds]])</f>
        <v>10</v>
      </c>
      <c r="AN999" s="3">
        <v>8</v>
      </c>
      <c r="AO999">
        <v>0</v>
      </c>
      <c r="AP999" t="str" cm="1">
        <f t="array" ref="AP999">_xlfn.IFS(tbl_Data[[#This Row],[marital_Divorced]]=1,"Divorced",tbl_Data[[#This Row],[marital_Married]]=1,"Married",tbl_Data[[#This Row],[marital_Single]]=1,"Single",tbl_Data[[#This Row],[marital_Together]]=1,"Together",tbl_Data[[#This Row],[marital_Widow]]=1,"Widowed")</f>
        <v>Married</v>
      </c>
      <c r="AQ999" s="3" t="str">
        <f>IF(tbl_Data[[#This Row],[Marital Status]]=tbl_Data[[#Headers],[Single]],tbl_Data[[#This Row],[Amt_Wines]],"")</f>
        <v/>
      </c>
      <c r="AR999" s="3" t="str">
        <f>IF(tbl_Data[[#This Row],[Marital Status]]=tbl_Data[[#Headers],[Together]],tbl_Data[[#This Row],[Amt_Wines]],"")</f>
        <v/>
      </c>
      <c r="AS999" s="3">
        <f>IF(tbl_Data[[#This Row],[Marital Status]]=tbl_Data[[#Headers],[Married]],tbl_Data[[#This Row],[Amt_Wines]],"")</f>
        <v>6</v>
      </c>
      <c r="AT999" s="3" t="str">
        <f>IF(tbl_Data[[#This Row],[Marital Status]]=tbl_Data[[#Headers],[Widow]],tbl_Data[[#This Row],[Amt_Wines]],"")</f>
        <v/>
      </c>
      <c r="AU999" s="3" t="str">
        <f>IF(tbl_Data[[#This Row],[Marital Status]]=tbl_Data[[#Headers],[Divorced]],tbl_Data[[#This Row],[Amt_Wines]],"")</f>
        <v/>
      </c>
    </row>
    <row r="1000" spans="1:47" x14ac:dyDescent="0.45">
      <c r="A1000" t="s">
        <v>2168</v>
      </c>
      <c r="B1000" s="3">
        <v>4023</v>
      </c>
      <c r="C1000">
        <v>1</v>
      </c>
      <c r="D1000">
        <v>1</v>
      </c>
      <c r="E1000">
        <f t="shared" si="15"/>
        <v>2</v>
      </c>
      <c r="F1000">
        <v>29</v>
      </c>
      <c r="G1000" s="3">
        <v>5</v>
      </c>
      <c r="H1000" s="3">
        <v>0</v>
      </c>
      <c r="I1000" s="3">
        <v>1</v>
      </c>
      <c r="J1000" s="3">
        <v>1</v>
      </c>
      <c r="K1000" s="3">
        <v>1</v>
      </c>
      <c r="L1000" s="3">
        <v>1</v>
      </c>
      <c r="M1000">
        <v>15</v>
      </c>
      <c r="N1000">
        <v>0</v>
      </c>
      <c r="O1000">
        <v>0</v>
      </c>
      <c r="P1000">
        <v>0</v>
      </c>
      <c r="Q1000">
        <v>19</v>
      </c>
      <c r="R1000">
        <v>0</v>
      </c>
      <c r="S1000">
        <v>0</v>
      </c>
      <c r="T1000">
        <v>0</v>
      </c>
      <c r="U1000">
        <v>0</v>
      </c>
      <c r="V1000">
        <v>0</v>
      </c>
      <c r="W1000">
        <v>0</v>
      </c>
      <c r="X1000">
        <v>3</v>
      </c>
      <c r="Y1000">
        <v>11</v>
      </c>
      <c r="Z1000">
        <v>0</v>
      </c>
      <c r="AA1000">
        <v>57</v>
      </c>
      <c r="AB1000">
        <v>2165</v>
      </c>
      <c r="AC1000">
        <v>0</v>
      </c>
      <c r="AD1000">
        <v>1</v>
      </c>
      <c r="AE1000">
        <v>0</v>
      </c>
      <c r="AF1000">
        <v>0</v>
      </c>
      <c r="AG1000">
        <v>0</v>
      </c>
      <c r="AH1000">
        <v>0</v>
      </c>
      <c r="AI1000">
        <v>0</v>
      </c>
      <c r="AJ1000">
        <v>0</v>
      </c>
      <c r="AK1000">
        <v>0</v>
      </c>
      <c r="AL1000">
        <v>1</v>
      </c>
      <c r="AM1000" s="3">
        <f>SUM(tbl_Data[[#This Row],[Amt_Wines]:[Amt_GoldProds]])</f>
        <v>9</v>
      </c>
      <c r="AN1000" s="3">
        <v>7</v>
      </c>
      <c r="AO1000">
        <v>0</v>
      </c>
      <c r="AP1000" t="str" cm="1">
        <f t="array" ref="AP1000">_xlfn.IFS(tbl_Data[[#This Row],[marital_Divorced]]=1,"Divorced",tbl_Data[[#This Row],[marital_Married]]=1,"Married",tbl_Data[[#This Row],[marital_Single]]=1,"Single",tbl_Data[[#This Row],[marital_Together]]=1,"Together",tbl_Data[[#This Row],[marital_Widow]]=1,"Widowed")</f>
        <v>Married</v>
      </c>
      <c r="AQ1000" s="3" t="str">
        <f>IF(tbl_Data[[#This Row],[Marital Status]]=tbl_Data[[#Headers],[Single]],tbl_Data[[#This Row],[Amt_Wines]],"")</f>
        <v/>
      </c>
      <c r="AR1000" s="3" t="str">
        <f>IF(tbl_Data[[#This Row],[Marital Status]]=tbl_Data[[#Headers],[Together]],tbl_Data[[#This Row],[Amt_Wines]],"")</f>
        <v/>
      </c>
      <c r="AS1000" s="3">
        <f>IF(tbl_Data[[#This Row],[Marital Status]]=tbl_Data[[#Headers],[Married]],tbl_Data[[#This Row],[Amt_Wines]],"")</f>
        <v>5</v>
      </c>
      <c r="AT1000" s="3" t="str">
        <f>IF(tbl_Data[[#This Row],[Marital Status]]=tbl_Data[[#Headers],[Widow]],tbl_Data[[#This Row],[Amt_Wines]],"")</f>
        <v/>
      </c>
      <c r="AU1000" s="3" t="str">
        <f>IF(tbl_Data[[#This Row],[Marital Status]]=tbl_Data[[#Headers],[Divorced]],tbl_Data[[#This Row],[Amt_Wines]],"")</f>
        <v/>
      </c>
    </row>
    <row r="1001" spans="1:47" x14ac:dyDescent="0.45">
      <c r="A1001" t="s">
        <v>154</v>
      </c>
      <c r="B1001" s="3">
        <v>90638</v>
      </c>
      <c r="C1001">
        <v>0</v>
      </c>
      <c r="D1001">
        <v>0</v>
      </c>
      <c r="E1001">
        <f t="shared" si="15"/>
        <v>0</v>
      </c>
      <c r="F1001">
        <v>29</v>
      </c>
      <c r="G1001" s="3">
        <v>1156</v>
      </c>
      <c r="H1001" s="3">
        <v>120</v>
      </c>
      <c r="I1001" s="3">
        <v>915</v>
      </c>
      <c r="J1001" s="3">
        <v>94</v>
      </c>
      <c r="K1001" s="3">
        <v>144</v>
      </c>
      <c r="L1001" s="3">
        <v>96</v>
      </c>
      <c r="M1001">
        <v>1</v>
      </c>
      <c r="N1001">
        <v>3</v>
      </c>
      <c r="O1001">
        <v>4</v>
      </c>
      <c r="P1001">
        <v>10</v>
      </c>
      <c r="Q1001">
        <v>1</v>
      </c>
      <c r="R1001">
        <v>0</v>
      </c>
      <c r="S1001">
        <v>0</v>
      </c>
      <c r="T1001">
        <v>1</v>
      </c>
      <c r="U1001">
        <v>0</v>
      </c>
      <c r="V1001">
        <v>0</v>
      </c>
      <c r="W1001">
        <v>0</v>
      </c>
      <c r="X1001">
        <v>3</v>
      </c>
      <c r="Y1001">
        <v>11</v>
      </c>
      <c r="Z1001">
        <v>0</v>
      </c>
      <c r="AA1001">
        <v>29</v>
      </c>
      <c r="AB1001">
        <v>2295</v>
      </c>
      <c r="AC1001">
        <v>0</v>
      </c>
      <c r="AD1001">
        <v>0</v>
      </c>
      <c r="AE1001">
        <v>1</v>
      </c>
      <c r="AF1001">
        <v>0</v>
      </c>
      <c r="AG1001">
        <v>0</v>
      </c>
      <c r="AH1001">
        <v>0</v>
      </c>
      <c r="AI1001">
        <v>0</v>
      </c>
      <c r="AJ1001">
        <v>0</v>
      </c>
      <c r="AK1001">
        <v>1</v>
      </c>
      <c r="AL1001">
        <v>0</v>
      </c>
      <c r="AM1001" s="3">
        <f>SUM(tbl_Data[[#This Row],[Amt_Wines]:[Amt_GoldProds]])</f>
        <v>2525</v>
      </c>
      <c r="AN1001" s="3">
        <v>2333</v>
      </c>
      <c r="AO1001">
        <v>1</v>
      </c>
      <c r="AP1001" t="str" cm="1">
        <f t="array" ref="AP1001">_xlfn.IFS(tbl_Data[[#This Row],[marital_Divorced]]=1,"Divorced",tbl_Data[[#This Row],[marital_Married]]=1,"Married",tbl_Data[[#This Row],[marital_Single]]=1,"Single",tbl_Data[[#This Row],[marital_Together]]=1,"Together",tbl_Data[[#This Row],[marital_Widow]]=1,"Widowed")</f>
        <v>Single</v>
      </c>
      <c r="AQ1001" s="3">
        <f>IF(tbl_Data[[#This Row],[Marital Status]]=tbl_Data[[#Headers],[Single]],tbl_Data[[#This Row],[Amt_Wines]],"")</f>
        <v>1156</v>
      </c>
      <c r="AR1001" s="3" t="str">
        <f>IF(tbl_Data[[#This Row],[Marital Status]]=tbl_Data[[#Headers],[Together]],tbl_Data[[#This Row],[Amt_Wines]],"")</f>
        <v/>
      </c>
      <c r="AS1001" s="3" t="str">
        <f>IF(tbl_Data[[#This Row],[Marital Status]]=tbl_Data[[#Headers],[Married]],tbl_Data[[#This Row],[Amt_Wines]],"")</f>
        <v/>
      </c>
      <c r="AT1001" s="3" t="str">
        <f>IF(tbl_Data[[#This Row],[Marital Status]]=tbl_Data[[#Headers],[Widow]],tbl_Data[[#This Row],[Amt_Wines]],"")</f>
        <v/>
      </c>
      <c r="AU1001" s="3" t="str">
        <f>IF(tbl_Data[[#This Row],[Marital Status]]=tbl_Data[[#Headers],[Divorced]],tbl_Data[[#This Row],[Amt_Wines]],"")</f>
        <v/>
      </c>
    </row>
    <row r="1002" spans="1:47" x14ac:dyDescent="0.45">
      <c r="A1002" t="s">
        <v>155</v>
      </c>
      <c r="B1002" s="3">
        <v>90638</v>
      </c>
      <c r="C1002">
        <v>0</v>
      </c>
      <c r="D1002">
        <v>0</v>
      </c>
      <c r="E1002">
        <f t="shared" si="15"/>
        <v>0</v>
      </c>
      <c r="F1002">
        <v>29</v>
      </c>
      <c r="G1002" s="3">
        <v>1156</v>
      </c>
      <c r="H1002" s="3">
        <v>120</v>
      </c>
      <c r="I1002" s="3">
        <v>915</v>
      </c>
      <c r="J1002" s="3">
        <v>94</v>
      </c>
      <c r="K1002" s="3">
        <v>144</v>
      </c>
      <c r="L1002" s="3">
        <v>96</v>
      </c>
      <c r="M1002">
        <v>1</v>
      </c>
      <c r="N1002">
        <v>3</v>
      </c>
      <c r="O1002">
        <v>4</v>
      </c>
      <c r="P1002">
        <v>10</v>
      </c>
      <c r="Q1002">
        <v>1</v>
      </c>
      <c r="R1002">
        <v>0</v>
      </c>
      <c r="S1002">
        <v>0</v>
      </c>
      <c r="T1002">
        <v>1</v>
      </c>
      <c r="U1002">
        <v>0</v>
      </c>
      <c r="V1002">
        <v>0</v>
      </c>
      <c r="W1002">
        <v>0</v>
      </c>
      <c r="X1002">
        <v>3</v>
      </c>
      <c r="Y1002">
        <v>11</v>
      </c>
      <c r="Z1002">
        <v>1</v>
      </c>
      <c r="AA1002">
        <v>29</v>
      </c>
      <c r="AB1002">
        <v>2295</v>
      </c>
      <c r="AC1002">
        <v>0</v>
      </c>
      <c r="AD1002">
        <v>0</v>
      </c>
      <c r="AE1002">
        <v>1</v>
      </c>
      <c r="AF1002">
        <v>0</v>
      </c>
      <c r="AG1002">
        <v>0</v>
      </c>
      <c r="AH1002">
        <v>0</v>
      </c>
      <c r="AI1002">
        <v>0</v>
      </c>
      <c r="AJ1002">
        <v>0</v>
      </c>
      <c r="AK1002">
        <v>1</v>
      </c>
      <c r="AL1002">
        <v>0</v>
      </c>
      <c r="AM1002" s="3">
        <f>SUM(tbl_Data[[#This Row],[Amt_Wines]:[Amt_GoldProds]])</f>
        <v>2525</v>
      </c>
      <c r="AN1002" s="3">
        <v>2333</v>
      </c>
      <c r="AO1002">
        <v>1</v>
      </c>
      <c r="AP1002" t="str" cm="1">
        <f t="array" ref="AP1002">_xlfn.IFS(tbl_Data[[#This Row],[marital_Divorced]]=1,"Divorced",tbl_Data[[#This Row],[marital_Married]]=1,"Married",tbl_Data[[#This Row],[marital_Single]]=1,"Single",tbl_Data[[#This Row],[marital_Together]]=1,"Together",tbl_Data[[#This Row],[marital_Widow]]=1,"Widowed")</f>
        <v>Single</v>
      </c>
      <c r="AQ1002" s="3">
        <f>IF(tbl_Data[[#This Row],[Marital Status]]=tbl_Data[[#Headers],[Single]],tbl_Data[[#This Row],[Amt_Wines]],"")</f>
        <v>1156</v>
      </c>
      <c r="AR1002" s="3" t="str">
        <f>IF(tbl_Data[[#This Row],[Marital Status]]=tbl_Data[[#Headers],[Together]],tbl_Data[[#This Row],[Amt_Wines]],"")</f>
        <v/>
      </c>
      <c r="AS1002" s="3" t="str">
        <f>IF(tbl_Data[[#This Row],[Marital Status]]=tbl_Data[[#Headers],[Married]],tbl_Data[[#This Row],[Amt_Wines]],"")</f>
        <v/>
      </c>
      <c r="AT1002" s="3" t="str">
        <f>IF(tbl_Data[[#This Row],[Marital Status]]=tbl_Data[[#Headers],[Widow]],tbl_Data[[#This Row],[Amt_Wines]],"")</f>
        <v/>
      </c>
      <c r="AU1002" s="3" t="str">
        <f>IF(tbl_Data[[#This Row],[Marital Status]]=tbl_Data[[#Headers],[Divorced]],tbl_Data[[#This Row],[Amt_Wines]],"")</f>
        <v/>
      </c>
    </row>
    <row r="1003" spans="1:47" x14ac:dyDescent="0.45">
      <c r="A1003" t="s">
        <v>160</v>
      </c>
      <c r="B1003" s="3">
        <v>93790</v>
      </c>
      <c r="C1003">
        <v>0</v>
      </c>
      <c r="D1003">
        <v>0</v>
      </c>
      <c r="E1003">
        <f t="shared" si="15"/>
        <v>0</v>
      </c>
      <c r="F1003">
        <v>16</v>
      </c>
      <c r="G1003" s="3">
        <v>1302</v>
      </c>
      <c r="H1003" s="3">
        <v>68</v>
      </c>
      <c r="I1003" s="3">
        <v>731</v>
      </c>
      <c r="J1003" s="3">
        <v>89</v>
      </c>
      <c r="K1003" s="3">
        <v>114</v>
      </c>
      <c r="L1003" s="3">
        <v>45</v>
      </c>
      <c r="M1003">
        <v>0</v>
      </c>
      <c r="N1003">
        <v>6</v>
      </c>
      <c r="O1003">
        <v>7</v>
      </c>
      <c r="P1003">
        <v>12</v>
      </c>
      <c r="Q1003">
        <v>2</v>
      </c>
      <c r="R1003">
        <v>0</v>
      </c>
      <c r="S1003">
        <v>1</v>
      </c>
      <c r="T1003">
        <v>1</v>
      </c>
      <c r="U1003">
        <v>1</v>
      </c>
      <c r="V1003">
        <v>0</v>
      </c>
      <c r="W1003">
        <v>0</v>
      </c>
      <c r="X1003">
        <v>3</v>
      </c>
      <c r="Y1003">
        <v>11</v>
      </c>
      <c r="Z1003">
        <v>1</v>
      </c>
      <c r="AA1003">
        <v>50</v>
      </c>
      <c r="AB1003">
        <v>2296</v>
      </c>
      <c r="AC1003">
        <v>0</v>
      </c>
      <c r="AD1003">
        <v>0</v>
      </c>
      <c r="AE1003">
        <v>1</v>
      </c>
      <c r="AF1003">
        <v>0</v>
      </c>
      <c r="AG1003">
        <v>0</v>
      </c>
      <c r="AH1003">
        <v>0</v>
      </c>
      <c r="AI1003">
        <v>0</v>
      </c>
      <c r="AJ1003">
        <v>1</v>
      </c>
      <c r="AK1003">
        <v>0</v>
      </c>
      <c r="AL1003">
        <v>0</v>
      </c>
      <c r="AM1003" s="3">
        <f>SUM(tbl_Data[[#This Row],[Amt_Wines]:[Amt_GoldProds]])</f>
        <v>2349</v>
      </c>
      <c r="AN1003" s="3">
        <v>2259</v>
      </c>
      <c r="AO1003">
        <v>3</v>
      </c>
      <c r="AP1003" t="str" cm="1">
        <f t="array" ref="AP1003">_xlfn.IFS(tbl_Data[[#This Row],[marital_Divorced]]=1,"Divorced",tbl_Data[[#This Row],[marital_Married]]=1,"Married",tbl_Data[[#This Row],[marital_Single]]=1,"Single",tbl_Data[[#This Row],[marital_Together]]=1,"Together",tbl_Data[[#This Row],[marital_Widow]]=1,"Widowed")</f>
        <v>Single</v>
      </c>
      <c r="AQ1003" s="3">
        <f>IF(tbl_Data[[#This Row],[Marital Status]]=tbl_Data[[#Headers],[Single]],tbl_Data[[#This Row],[Amt_Wines]],"")</f>
        <v>1302</v>
      </c>
      <c r="AR1003" s="3" t="str">
        <f>IF(tbl_Data[[#This Row],[Marital Status]]=tbl_Data[[#Headers],[Together]],tbl_Data[[#This Row],[Amt_Wines]],"")</f>
        <v/>
      </c>
      <c r="AS1003" s="3" t="str">
        <f>IF(tbl_Data[[#This Row],[Marital Status]]=tbl_Data[[#Headers],[Married]],tbl_Data[[#This Row],[Amt_Wines]],"")</f>
        <v/>
      </c>
      <c r="AT1003" s="3" t="str">
        <f>IF(tbl_Data[[#This Row],[Marital Status]]=tbl_Data[[#Headers],[Widow]],tbl_Data[[#This Row],[Amt_Wines]],"")</f>
        <v/>
      </c>
      <c r="AU1003" s="3" t="str">
        <f>IF(tbl_Data[[#This Row],[Marital Status]]=tbl_Data[[#Headers],[Divorced]],tbl_Data[[#This Row],[Amt_Wines]],"")</f>
        <v/>
      </c>
    </row>
    <row r="1004" spans="1:47" x14ac:dyDescent="0.45">
      <c r="A1004" t="s">
        <v>168</v>
      </c>
      <c r="B1004" s="3">
        <v>91712</v>
      </c>
      <c r="C1004">
        <v>0</v>
      </c>
      <c r="D1004">
        <v>0</v>
      </c>
      <c r="E1004">
        <f t="shared" si="15"/>
        <v>0</v>
      </c>
      <c r="F1004">
        <v>47</v>
      </c>
      <c r="G1004" s="3">
        <v>1276</v>
      </c>
      <c r="H1004" s="3">
        <v>24</v>
      </c>
      <c r="I1004" s="3">
        <v>746</v>
      </c>
      <c r="J1004" s="3">
        <v>94</v>
      </c>
      <c r="K1004" s="3">
        <v>29</v>
      </c>
      <c r="L1004" s="3">
        <v>48</v>
      </c>
      <c r="M1004">
        <v>0</v>
      </c>
      <c r="N1004">
        <v>9</v>
      </c>
      <c r="O1004">
        <v>7</v>
      </c>
      <c r="P1004">
        <v>11</v>
      </c>
      <c r="Q1004">
        <v>3</v>
      </c>
      <c r="R1004">
        <v>0</v>
      </c>
      <c r="S1004">
        <v>0</v>
      </c>
      <c r="T1004">
        <v>1</v>
      </c>
      <c r="U1004">
        <v>0</v>
      </c>
      <c r="V1004">
        <v>0</v>
      </c>
      <c r="W1004">
        <v>0</v>
      </c>
      <c r="X1004">
        <v>3</v>
      </c>
      <c r="Y1004">
        <v>11</v>
      </c>
      <c r="Z1004">
        <v>1</v>
      </c>
      <c r="AA1004">
        <v>73</v>
      </c>
      <c r="AB1004">
        <v>2414</v>
      </c>
      <c r="AC1004">
        <v>0</v>
      </c>
      <c r="AD1004">
        <v>0</v>
      </c>
      <c r="AE1004">
        <v>1</v>
      </c>
      <c r="AF1004">
        <v>0</v>
      </c>
      <c r="AG1004">
        <v>0</v>
      </c>
      <c r="AH1004">
        <v>0</v>
      </c>
      <c r="AI1004">
        <v>0</v>
      </c>
      <c r="AJ1004">
        <v>0</v>
      </c>
      <c r="AK1004">
        <v>1</v>
      </c>
      <c r="AL1004">
        <v>0</v>
      </c>
      <c r="AM1004" s="3">
        <f>SUM(tbl_Data[[#This Row],[Amt_Wines]:[Amt_GoldProds]])</f>
        <v>2217</v>
      </c>
      <c r="AN1004" s="3">
        <v>2121</v>
      </c>
      <c r="AO1004">
        <v>1</v>
      </c>
      <c r="AP1004" t="str" cm="1">
        <f t="array" ref="AP1004">_xlfn.IFS(tbl_Data[[#This Row],[marital_Divorced]]=1,"Divorced",tbl_Data[[#This Row],[marital_Married]]=1,"Married",tbl_Data[[#This Row],[marital_Single]]=1,"Single",tbl_Data[[#This Row],[marital_Together]]=1,"Together",tbl_Data[[#This Row],[marital_Widow]]=1,"Widowed")</f>
        <v>Single</v>
      </c>
      <c r="AQ1004" s="3">
        <f>IF(tbl_Data[[#This Row],[Marital Status]]=tbl_Data[[#Headers],[Single]],tbl_Data[[#This Row],[Amt_Wines]],"")</f>
        <v>1276</v>
      </c>
      <c r="AR1004" s="3" t="str">
        <f>IF(tbl_Data[[#This Row],[Marital Status]]=tbl_Data[[#Headers],[Together]],tbl_Data[[#This Row],[Amt_Wines]],"")</f>
        <v/>
      </c>
      <c r="AS1004" s="3" t="str">
        <f>IF(tbl_Data[[#This Row],[Marital Status]]=tbl_Data[[#Headers],[Married]],tbl_Data[[#This Row],[Amt_Wines]],"")</f>
        <v/>
      </c>
      <c r="AT1004" s="3" t="str">
        <f>IF(tbl_Data[[#This Row],[Marital Status]]=tbl_Data[[#Headers],[Widow]],tbl_Data[[#This Row],[Amt_Wines]],"")</f>
        <v/>
      </c>
      <c r="AU1004" s="3" t="str">
        <f>IF(tbl_Data[[#This Row],[Marital Status]]=tbl_Data[[#Headers],[Divorced]],tbl_Data[[#This Row],[Amt_Wines]],"")</f>
        <v/>
      </c>
    </row>
    <row r="1005" spans="1:47" x14ac:dyDescent="0.45">
      <c r="A1005" t="s">
        <v>170</v>
      </c>
      <c r="B1005" s="3">
        <v>75825</v>
      </c>
      <c r="C1005">
        <v>0</v>
      </c>
      <c r="D1005">
        <v>0</v>
      </c>
      <c r="E1005">
        <f t="shared" si="15"/>
        <v>0</v>
      </c>
      <c r="F1005">
        <v>40</v>
      </c>
      <c r="G1005" s="3">
        <v>1032</v>
      </c>
      <c r="H1005" s="3">
        <v>105</v>
      </c>
      <c r="I1005" s="3">
        <v>779</v>
      </c>
      <c r="J1005" s="3">
        <v>137</v>
      </c>
      <c r="K1005" s="3">
        <v>105</v>
      </c>
      <c r="L1005" s="3">
        <v>51</v>
      </c>
      <c r="M1005">
        <v>0</v>
      </c>
      <c r="N1005">
        <v>5</v>
      </c>
      <c r="O1005">
        <v>8</v>
      </c>
      <c r="P1005">
        <v>9</v>
      </c>
      <c r="Q1005">
        <v>4</v>
      </c>
      <c r="R1005">
        <v>1</v>
      </c>
      <c r="S1005">
        <v>0</v>
      </c>
      <c r="T1005">
        <v>0</v>
      </c>
      <c r="U1005">
        <v>0</v>
      </c>
      <c r="V1005">
        <v>0</v>
      </c>
      <c r="W1005">
        <v>0</v>
      </c>
      <c r="X1005">
        <v>3</v>
      </c>
      <c r="Y1005">
        <v>11</v>
      </c>
      <c r="Z1005">
        <v>1</v>
      </c>
      <c r="AA1005">
        <v>44</v>
      </c>
      <c r="AB1005">
        <v>2784</v>
      </c>
      <c r="AC1005">
        <v>0</v>
      </c>
      <c r="AD1005">
        <v>0</v>
      </c>
      <c r="AE1005">
        <v>1</v>
      </c>
      <c r="AF1005">
        <v>0</v>
      </c>
      <c r="AG1005">
        <v>0</v>
      </c>
      <c r="AH1005">
        <v>0</v>
      </c>
      <c r="AI1005">
        <v>0</v>
      </c>
      <c r="AJ1005">
        <v>1</v>
      </c>
      <c r="AK1005">
        <v>0</v>
      </c>
      <c r="AL1005">
        <v>0</v>
      </c>
      <c r="AM1005" s="3">
        <f>SUM(tbl_Data[[#This Row],[Amt_Wines]:[Amt_GoldProds]])</f>
        <v>2209</v>
      </c>
      <c r="AN1005" s="3">
        <v>2107</v>
      </c>
      <c r="AO1005">
        <v>1</v>
      </c>
      <c r="AP1005" t="str" cm="1">
        <f t="array" ref="AP1005">_xlfn.IFS(tbl_Data[[#This Row],[marital_Divorced]]=1,"Divorced",tbl_Data[[#This Row],[marital_Married]]=1,"Married",tbl_Data[[#This Row],[marital_Single]]=1,"Single",tbl_Data[[#This Row],[marital_Together]]=1,"Together",tbl_Data[[#This Row],[marital_Widow]]=1,"Widowed")</f>
        <v>Single</v>
      </c>
      <c r="AQ1005" s="3">
        <f>IF(tbl_Data[[#This Row],[Marital Status]]=tbl_Data[[#Headers],[Single]],tbl_Data[[#This Row],[Amt_Wines]],"")</f>
        <v>1032</v>
      </c>
      <c r="AR1005" s="3" t="str">
        <f>IF(tbl_Data[[#This Row],[Marital Status]]=tbl_Data[[#Headers],[Together]],tbl_Data[[#This Row],[Amt_Wines]],"")</f>
        <v/>
      </c>
      <c r="AS1005" s="3" t="str">
        <f>IF(tbl_Data[[#This Row],[Marital Status]]=tbl_Data[[#Headers],[Married]],tbl_Data[[#This Row],[Amt_Wines]],"")</f>
        <v/>
      </c>
      <c r="AT1005" s="3" t="str">
        <f>IF(tbl_Data[[#This Row],[Marital Status]]=tbl_Data[[#Headers],[Widow]],tbl_Data[[#This Row],[Amt_Wines]],"")</f>
        <v/>
      </c>
      <c r="AU1005" s="3" t="str">
        <f>IF(tbl_Data[[#This Row],[Marital Status]]=tbl_Data[[#Headers],[Divorced]],tbl_Data[[#This Row],[Amt_Wines]],"")</f>
        <v/>
      </c>
    </row>
    <row r="1006" spans="1:47" x14ac:dyDescent="0.45">
      <c r="A1006" t="s">
        <v>178</v>
      </c>
      <c r="B1006" s="3">
        <v>86857</v>
      </c>
      <c r="C1006">
        <v>0</v>
      </c>
      <c r="D1006">
        <v>0</v>
      </c>
      <c r="E1006">
        <f t="shared" si="15"/>
        <v>0</v>
      </c>
      <c r="F1006">
        <v>96</v>
      </c>
      <c r="G1006" s="3">
        <v>899</v>
      </c>
      <c r="H1006" s="3">
        <v>102</v>
      </c>
      <c r="I1006" s="3">
        <v>838</v>
      </c>
      <c r="J1006" s="3">
        <v>133</v>
      </c>
      <c r="K1006" s="3">
        <v>102</v>
      </c>
      <c r="L1006" s="3">
        <v>40</v>
      </c>
      <c r="M1006">
        <v>1</v>
      </c>
      <c r="N1006">
        <v>5</v>
      </c>
      <c r="O1006">
        <v>6</v>
      </c>
      <c r="P1006">
        <v>10</v>
      </c>
      <c r="Q1006">
        <v>2</v>
      </c>
      <c r="R1006">
        <v>0</v>
      </c>
      <c r="S1006">
        <v>0</v>
      </c>
      <c r="T1006">
        <v>0</v>
      </c>
      <c r="U1006">
        <v>0</v>
      </c>
      <c r="V1006">
        <v>0</v>
      </c>
      <c r="W1006">
        <v>0</v>
      </c>
      <c r="X1006">
        <v>3</v>
      </c>
      <c r="Y1006">
        <v>11</v>
      </c>
      <c r="Z1006">
        <v>1</v>
      </c>
      <c r="AA1006">
        <v>48</v>
      </c>
      <c r="AB1006">
        <v>2814</v>
      </c>
      <c r="AC1006">
        <v>0</v>
      </c>
      <c r="AD1006">
        <v>0</v>
      </c>
      <c r="AE1006">
        <v>1</v>
      </c>
      <c r="AF1006">
        <v>0</v>
      </c>
      <c r="AG1006">
        <v>0</v>
      </c>
      <c r="AH1006">
        <v>0</v>
      </c>
      <c r="AI1006">
        <v>0</v>
      </c>
      <c r="AJ1006">
        <v>0</v>
      </c>
      <c r="AK1006">
        <v>0</v>
      </c>
      <c r="AL1006">
        <v>1</v>
      </c>
      <c r="AM1006" s="3">
        <f>SUM(tbl_Data[[#This Row],[Amt_Wines]:[Amt_GoldProds]])</f>
        <v>2114</v>
      </c>
      <c r="AN1006" s="3">
        <v>2034</v>
      </c>
      <c r="AO1006">
        <v>0</v>
      </c>
      <c r="AP1006" t="str" cm="1">
        <f t="array" ref="AP1006">_xlfn.IFS(tbl_Data[[#This Row],[marital_Divorced]]=1,"Divorced",tbl_Data[[#This Row],[marital_Married]]=1,"Married",tbl_Data[[#This Row],[marital_Single]]=1,"Single",tbl_Data[[#This Row],[marital_Together]]=1,"Together",tbl_Data[[#This Row],[marital_Widow]]=1,"Widowed")</f>
        <v>Single</v>
      </c>
      <c r="AQ1006" s="3">
        <f>IF(tbl_Data[[#This Row],[Marital Status]]=tbl_Data[[#Headers],[Single]],tbl_Data[[#This Row],[Amt_Wines]],"")</f>
        <v>899</v>
      </c>
      <c r="AR1006" s="3" t="str">
        <f>IF(tbl_Data[[#This Row],[Marital Status]]=tbl_Data[[#Headers],[Together]],tbl_Data[[#This Row],[Amt_Wines]],"")</f>
        <v/>
      </c>
      <c r="AS1006" s="3" t="str">
        <f>IF(tbl_Data[[#This Row],[Marital Status]]=tbl_Data[[#Headers],[Married]],tbl_Data[[#This Row],[Amt_Wines]],"")</f>
        <v/>
      </c>
      <c r="AT1006" s="3" t="str">
        <f>IF(tbl_Data[[#This Row],[Marital Status]]=tbl_Data[[#Headers],[Widow]],tbl_Data[[#This Row],[Amt_Wines]],"")</f>
        <v/>
      </c>
      <c r="AU1006" s="3" t="str">
        <f>IF(tbl_Data[[#This Row],[Marital Status]]=tbl_Data[[#Headers],[Divorced]],tbl_Data[[#This Row],[Amt_Wines]],"")</f>
        <v/>
      </c>
    </row>
    <row r="1007" spans="1:47" x14ac:dyDescent="0.45">
      <c r="A1007" t="s">
        <v>182</v>
      </c>
      <c r="B1007" s="3">
        <v>81169</v>
      </c>
      <c r="C1007">
        <v>0</v>
      </c>
      <c r="D1007">
        <v>0</v>
      </c>
      <c r="E1007">
        <f t="shared" si="15"/>
        <v>0</v>
      </c>
      <c r="F1007">
        <v>47</v>
      </c>
      <c r="G1007" s="3">
        <v>1288</v>
      </c>
      <c r="H1007" s="3">
        <v>20</v>
      </c>
      <c r="I1007" s="3">
        <v>613</v>
      </c>
      <c r="J1007" s="3">
        <v>80</v>
      </c>
      <c r="K1007" s="3">
        <v>61</v>
      </c>
      <c r="L1007" s="3">
        <v>27</v>
      </c>
      <c r="M1007">
        <v>1</v>
      </c>
      <c r="N1007">
        <v>5</v>
      </c>
      <c r="O1007">
        <v>7</v>
      </c>
      <c r="P1007">
        <v>9</v>
      </c>
      <c r="Q1007">
        <v>2</v>
      </c>
      <c r="R1007">
        <v>0</v>
      </c>
      <c r="S1007">
        <v>0</v>
      </c>
      <c r="T1007">
        <v>0</v>
      </c>
      <c r="U1007">
        <v>0</v>
      </c>
      <c r="V1007">
        <v>0</v>
      </c>
      <c r="W1007">
        <v>0</v>
      </c>
      <c r="X1007">
        <v>3</v>
      </c>
      <c r="Y1007">
        <v>11</v>
      </c>
      <c r="Z1007">
        <v>0</v>
      </c>
      <c r="AA1007">
        <v>45</v>
      </c>
      <c r="AB1007">
        <v>2600</v>
      </c>
      <c r="AC1007">
        <v>0</v>
      </c>
      <c r="AD1007">
        <v>0</v>
      </c>
      <c r="AE1007">
        <v>1</v>
      </c>
      <c r="AF1007">
        <v>0</v>
      </c>
      <c r="AG1007">
        <v>0</v>
      </c>
      <c r="AH1007">
        <v>0</v>
      </c>
      <c r="AI1007">
        <v>0</v>
      </c>
      <c r="AJ1007">
        <v>0</v>
      </c>
      <c r="AK1007">
        <v>1</v>
      </c>
      <c r="AL1007">
        <v>0</v>
      </c>
      <c r="AM1007" s="3">
        <f>SUM(tbl_Data[[#This Row],[Amt_Wines]:[Amt_GoldProds]])</f>
        <v>2089</v>
      </c>
      <c r="AN1007" s="3">
        <v>2035</v>
      </c>
      <c r="AO1007">
        <v>0</v>
      </c>
      <c r="AP1007" t="str" cm="1">
        <f t="array" ref="AP1007">_xlfn.IFS(tbl_Data[[#This Row],[marital_Divorced]]=1,"Divorced",tbl_Data[[#This Row],[marital_Married]]=1,"Married",tbl_Data[[#This Row],[marital_Single]]=1,"Single",tbl_Data[[#This Row],[marital_Together]]=1,"Together",tbl_Data[[#This Row],[marital_Widow]]=1,"Widowed")</f>
        <v>Single</v>
      </c>
      <c r="AQ1007" s="3">
        <f>IF(tbl_Data[[#This Row],[Marital Status]]=tbl_Data[[#Headers],[Single]],tbl_Data[[#This Row],[Amt_Wines]],"")</f>
        <v>1288</v>
      </c>
      <c r="AR1007" s="3" t="str">
        <f>IF(tbl_Data[[#This Row],[Marital Status]]=tbl_Data[[#Headers],[Together]],tbl_Data[[#This Row],[Amt_Wines]],"")</f>
        <v/>
      </c>
      <c r="AS1007" s="3" t="str">
        <f>IF(tbl_Data[[#This Row],[Marital Status]]=tbl_Data[[#Headers],[Married]],tbl_Data[[#This Row],[Amt_Wines]],"")</f>
        <v/>
      </c>
      <c r="AT1007" s="3" t="str">
        <f>IF(tbl_Data[[#This Row],[Marital Status]]=tbl_Data[[#Headers],[Widow]],tbl_Data[[#This Row],[Amt_Wines]],"")</f>
        <v/>
      </c>
      <c r="AU1007" s="3" t="str">
        <f>IF(tbl_Data[[#This Row],[Marital Status]]=tbl_Data[[#Headers],[Divorced]],tbl_Data[[#This Row],[Amt_Wines]],"")</f>
        <v/>
      </c>
    </row>
    <row r="1008" spans="1:47" x14ac:dyDescent="0.45">
      <c r="A1008" t="s">
        <v>184</v>
      </c>
      <c r="B1008" s="3">
        <v>75345</v>
      </c>
      <c r="C1008">
        <v>0</v>
      </c>
      <c r="D1008">
        <v>0</v>
      </c>
      <c r="E1008">
        <f t="shared" si="15"/>
        <v>0</v>
      </c>
      <c r="F1008">
        <v>16</v>
      </c>
      <c r="G1008" s="3">
        <v>918</v>
      </c>
      <c r="H1008" s="3">
        <v>57</v>
      </c>
      <c r="I1008" s="3">
        <v>842</v>
      </c>
      <c r="J1008" s="3">
        <v>99</v>
      </c>
      <c r="K1008" s="3">
        <v>38</v>
      </c>
      <c r="L1008" s="3">
        <v>133</v>
      </c>
      <c r="M1008">
        <v>1</v>
      </c>
      <c r="N1008">
        <v>5</v>
      </c>
      <c r="O1008">
        <v>8</v>
      </c>
      <c r="P1008">
        <v>6</v>
      </c>
      <c r="Q1008">
        <v>3</v>
      </c>
      <c r="R1008">
        <v>0</v>
      </c>
      <c r="S1008">
        <v>0</v>
      </c>
      <c r="T1008">
        <v>0</v>
      </c>
      <c r="U1008">
        <v>1</v>
      </c>
      <c r="V1008">
        <v>0</v>
      </c>
      <c r="W1008">
        <v>0</v>
      </c>
      <c r="X1008">
        <v>3</v>
      </c>
      <c r="Y1008">
        <v>11</v>
      </c>
      <c r="Z1008">
        <v>1</v>
      </c>
      <c r="AA1008">
        <v>50</v>
      </c>
      <c r="AB1008">
        <v>2671</v>
      </c>
      <c r="AC1008">
        <v>0</v>
      </c>
      <c r="AD1008">
        <v>0</v>
      </c>
      <c r="AE1008">
        <v>1</v>
      </c>
      <c r="AF1008">
        <v>0</v>
      </c>
      <c r="AG1008">
        <v>0</v>
      </c>
      <c r="AH1008">
        <v>0</v>
      </c>
      <c r="AI1008">
        <v>0</v>
      </c>
      <c r="AJ1008">
        <v>0</v>
      </c>
      <c r="AK1008">
        <v>1</v>
      </c>
      <c r="AL1008">
        <v>0</v>
      </c>
      <c r="AM1008" s="3">
        <f>SUM(tbl_Data[[#This Row],[Amt_Wines]:[Amt_GoldProds]])</f>
        <v>2087</v>
      </c>
      <c r="AN1008" s="3">
        <v>1821</v>
      </c>
      <c r="AO1008">
        <v>1</v>
      </c>
      <c r="AP1008" t="str" cm="1">
        <f t="array" ref="AP1008">_xlfn.IFS(tbl_Data[[#This Row],[marital_Divorced]]=1,"Divorced",tbl_Data[[#This Row],[marital_Married]]=1,"Married",tbl_Data[[#This Row],[marital_Single]]=1,"Single",tbl_Data[[#This Row],[marital_Together]]=1,"Together",tbl_Data[[#This Row],[marital_Widow]]=1,"Widowed")</f>
        <v>Single</v>
      </c>
      <c r="AQ1008" s="3">
        <f>IF(tbl_Data[[#This Row],[Marital Status]]=tbl_Data[[#Headers],[Single]],tbl_Data[[#This Row],[Amt_Wines]],"")</f>
        <v>918</v>
      </c>
      <c r="AR1008" s="3" t="str">
        <f>IF(tbl_Data[[#This Row],[Marital Status]]=tbl_Data[[#Headers],[Together]],tbl_Data[[#This Row],[Amt_Wines]],"")</f>
        <v/>
      </c>
      <c r="AS1008" s="3" t="str">
        <f>IF(tbl_Data[[#This Row],[Marital Status]]=tbl_Data[[#Headers],[Married]],tbl_Data[[#This Row],[Amt_Wines]],"")</f>
        <v/>
      </c>
      <c r="AT1008" s="3" t="str">
        <f>IF(tbl_Data[[#This Row],[Marital Status]]=tbl_Data[[#Headers],[Widow]],tbl_Data[[#This Row],[Amt_Wines]],"")</f>
        <v/>
      </c>
      <c r="AU1008" s="3" t="str">
        <f>IF(tbl_Data[[#This Row],[Marital Status]]=tbl_Data[[#Headers],[Divorced]],tbl_Data[[#This Row],[Amt_Wines]],"")</f>
        <v/>
      </c>
    </row>
    <row r="1009" spans="1:47" x14ac:dyDescent="0.45">
      <c r="A1009" t="s">
        <v>186</v>
      </c>
      <c r="B1009" s="3">
        <v>92859</v>
      </c>
      <c r="C1009">
        <v>0</v>
      </c>
      <c r="D1009">
        <v>0</v>
      </c>
      <c r="E1009">
        <f t="shared" si="15"/>
        <v>0</v>
      </c>
      <c r="F1009">
        <v>46</v>
      </c>
      <c r="G1009" s="3">
        <v>962</v>
      </c>
      <c r="H1009" s="3">
        <v>61</v>
      </c>
      <c r="I1009" s="3">
        <v>921</v>
      </c>
      <c r="J1009" s="3">
        <v>52</v>
      </c>
      <c r="K1009" s="3">
        <v>61</v>
      </c>
      <c r="L1009" s="3">
        <v>20</v>
      </c>
      <c r="M1009">
        <v>1</v>
      </c>
      <c r="N1009">
        <v>5</v>
      </c>
      <c r="O1009">
        <v>4</v>
      </c>
      <c r="P1009">
        <v>12</v>
      </c>
      <c r="Q1009">
        <v>2</v>
      </c>
      <c r="R1009">
        <v>0</v>
      </c>
      <c r="S1009">
        <v>0</v>
      </c>
      <c r="T1009">
        <v>0</v>
      </c>
      <c r="U1009">
        <v>0</v>
      </c>
      <c r="V1009">
        <v>0</v>
      </c>
      <c r="W1009">
        <v>0</v>
      </c>
      <c r="X1009">
        <v>3</v>
      </c>
      <c r="Y1009">
        <v>11</v>
      </c>
      <c r="Z1009">
        <v>0</v>
      </c>
      <c r="AA1009">
        <v>28</v>
      </c>
      <c r="AB1009">
        <v>2777</v>
      </c>
      <c r="AC1009">
        <v>0</v>
      </c>
      <c r="AD1009">
        <v>0</v>
      </c>
      <c r="AE1009">
        <v>1</v>
      </c>
      <c r="AF1009">
        <v>0</v>
      </c>
      <c r="AG1009">
        <v>0</v>
      </c>
      <c r="AH1009">
        <v>0</v>
      </c>
      <c r="AI1009">
        <v>0</v>
      </c>
      <c r="AJ1009">
        <v>0</v>
      </c>
      <c r="AK1009">
        <v>1</v>
      </c>
      <c r="AL1009">
        <v>0</v>
      </c>
      <c r="AM1009" s="3">
        <f>SUM(tbl_Data[[#This Row],[Amt_Wines]:[Amt_GoldProds]])</f>
        <v>2077</v>
      </c>
      <c r="AN1009" s="3">
        <v>2037</v>
      </c>
      <c r="AO1009">
        <v>0</v>
      </c>
      <c r="AP1009" t="str" cm="1">
        <f t="array" ref="AP1009">_xlfn.IFS(tbl_Data[[#This Row],[marital_Divorced]]=1,"Divorced",tbl_Data[[#This Row],[marital_Married]]=1,"Married",tbl_Data[[#This Row],[marital_Single]]=1,"Single",tbl_Data[[#This Row],[marital_Together]]=1,"Together",tbl_Data[[#This Row],[marital_Widow]]=1,"Widowed")</f>
        <v>Single</v>
      </c>
      <c r="AQ1009" s="3">
        <f>IF(tbl_Data[[#This Row],[Marital Status]]=tbl_Data[[#Headers],[Single]],tbl_Data[[#This Row],[Amt_Wines]],"")</f>
        <v>962</v>
      </c>
      <c r="AR1009" s="3" t="str">
        <f>IF(tbl_Data[[#This Row],[Marital Status]]=tbl_Data[[#Headers],[Together]],tbl_Data[[#This Row],[Amt_Wines]],"")</f>
        <v/>
      </c>
      <c r="AS1009" s="3" t="str">
        <f>IF(tbl_Data[[#This Row],[Marital Status]]=tbl_Data[[#Headers],[Married]],tbl_Data[[#This Row],[Amt_Wines]],"")</f>
        <v/>
      </c>
      <c r="AT1009" s="3" t="str">
        <f>IF(tbl_Data[[#This Row],[Marital Status]]=tbl_Data[[#Headers],[Widow]],tbl_Data[[#This Row],[Amt_Wines]],"")</f>
        <v/>
      </c>
      <c r="AU1009" s="3" t="str">
        <f>IF(tbl_Data[[#This Row],[Marital Status]]=tbl_Data[[#Headers],[Divorced]],tbl_Data[[#This Row],[Amt_Wines]],"")</f>
        <v/>
      </c>
    </row>
    <row r="1010" spans="1:47" x14ac:dyDescent="0.45">
      <c r="A1010" t="s">
        <v>189</v>
      </c>
      <c r="B1010" s="3">
        <v>89572</v>
      </c>
      <c r="C1010">
        <v>0</v>
      </c>
      <c r="D1010">
        <v>0</v>
      </c>
      <c r="E1010">
        <f t="shared" si="15"/>
        <v>0</v>
      </c>
      <c r="F1010">
        <v>44</v>
      </c>
      <c r="G1010" s="3">
        <v>606</v>
      </c>
      <c r="H1010" s="3">
        <v>24</v>
      </c>
      <c r="I1010" s="3">
        <v>974</v>
      </c>
      <c r="J1010" s="3">
        <v>197</v>
      </c>
      <c r="K1010" s="3">
        <v>194</v>
      </c>
      <c r="L1010" s="3">
        <v>64</v>
      </c>
      <c r="M1010">
        <v>1</v>
      </c>
      <c r="N1010">
        <v>7</v>
      </c>
      <c r="O1010">
        <v>7</v>
      </c>
      <c r="P1010">
        <v>9</v>
      </c>
      <c r="Q1010">
        <v>4</v>
      </c>
      <c r="R1010">
        <v>0</v>
      </c>
      <c r="S1010">
        <v>1</v>
      </c>
      <c r="T1010">
        <v>0</v>
      </c>
      <c r="U1010">
        <v>1</v>
      </c>
      <c r="V1010">
        <v>0</v>
      </c>
      <c r="W1010">
        <v>0</v>
      </c>
      <c r="X1010">
        <v>3</v>
      </c>
      <c r="Y1010">
        <v>11</v>
      </c>
      <c r="Z1010">
        <v>1</v>
      </c>
      <c r="AA1010">
        <v>54</v>
      </c>
      <c r="AB1010">
        <v>2811</v>
      </c>
      <c r="AC1010">
        <v>0</v>
      </c>
      <c r="AD1010">
        <v>0</v>
      </c>
      <c r="AE1010">
        <v>1</v>
      </c>
      <c r="AF1010">
        <v>0</v>
      </c>
      <c r="AG1010">
        <v>0</v>
      </c>
      <c r="AH1010">
        <v>1</v>
      </c>
      <c r="AI1010">
        <v>0</v>
      </c>
      <c r="AJ1010">
        <v>0</v>
      </c>
      <c r="AK1010">
        <v>0</v>
      </c>
      <c r="AL1010">
        <v>0</v>
      </c>
      <c r="AM1010" s="3">
        <f>SUM(tbl_Data[[#This Row],[Amt_Wines]:[Amt_GoldProds]])</f>
        <v>2059</v>
      </c>
      <c r="AN1010" s="3">
        <v>1931</v>
      </c>
      <c r="AO1010">
        <v>2</v>
      </c>
      <c r="AP1010" t="str" cm="1">
        <f t="array" ref="AP1010">_xlfn.IFS(tbl_Data[[#This Row],[marital_Divorced]]=1,"Divorced",tbl_Data[[#This Row],[marital_Married]]=1,"Married",tbl_Data[[#This Row],[marital_Single]]=1,"Single",tbl_Data[[#This Row],[marital_Together]]=1,"Together",tbl_Data[[#This Row],[marital_Widow]]=1,"Widowed")</f>
        <v>Single</v>
      </c>
      <c r="AQ1010" s="3">
        <f>IF(tbl_Data[[#This Row],[Marital Status]]=tbl_Data[[#Headers],[Single]],tbl_Data[[#This Row],[Amt_Wines]],"")</f>
        <v>606</v>
      </c>
      <c r="AR1010" s="3" t="str">
        <f>IF(tbl_Data[[#This Row],[Marital Status]]=tbl_Data[[#Headers],[Together]],tbl_Data[[#This Row],[Amt_Wines]],"")</f>
        <v/>
      </c>
      <c r="AS1010" s="3" t="str">
        <f>IF(tbl_Data[[#This Row],[Marital Status]]=tbl_Data[[#Headers],[Married]],tbl_Data[[#This Row],[Amt_Wines]],"")</f>
        <v/>
      </c>
      <c r="AT1010" s="3" t="str">
        <f>IF(tbl_Data[[#This Row],[Marital Status]]=tbl_Data[[#Headers],[Widow]],tbl_Data[[#This Row],[Amt_Wines]],"")</f>
        <v/>
      </c>
      <c r="AU1010" s="3" t="str">
        <f>IF(tbl_Data[[#This Row],[Marital Status]]=tbl_Data[[#Headers],[Divorced]],tbl_Data[[#This Row],[Amt_Wines]],"")</f>
        <v/>
      </c>
    </row>
    <row r="1011" spans="1:47" x14ac:dyDescent="0.45">
      <c r="A1011" t="s">
        <v>191</v>
      </c>
      <c r="B1011" s="3">
        <v>74116</v>
      </c>
      <c r="C1011">
        <v>0</v>
      </c>
      <c r="D1011">
        <v>0</v>
      </c>
      <c r="E1011">
        <f t="shared" si="15"/>
        <v>0</v>
      </c>
      <c r="F1011">
        <v>53</v>
      </c>
      <c r="G1011" s="3">
        <v>871</v>
      </c>
      <c r="H1011" s="3">
        <v>111</v>
      </c>
      <c r="I1011" s="3">
        <v>704</v>
      </c>
      <c r="J1011" s="3">
        <v>145</v>
      </c>
      <c r="K1011" s="3">
        <v>55</v>
      </c>
      <c r="L1011" s="3">
        <v>166</v>
      </c>
      <c r="M1011">
        <v>1</v>
      </c>
      <c r="N1011">
        <v>4</v>
      </c>
      <c r="O1011">
        <v>4</v>
      </c>
      <c r="P1011">
        <v>10</v>
      </c>
      <c r="Q1011">
        <v>2</v>
      </c>
      <c r="R1011">
        <v>0</v>
      </c>
      <c r="S1011">
        <v>1</v>
      </c>
      <c r="T1011">
        <v>0</v>
      </c>
      <c r="U1011">
        <v>0</v>
      </c>
      <c r="V1011">
        <v>0</v>
      </c>
      <c r="W1011">
        <v>0</v>
      </c>
      <c r="X1011">
        <v>3</v>
      </c>
      <c r="Y1011">
        <v>11</v>
      </c>
      <c r="Z1011">
        <v>0</v>
      </c>
      <c r="AA1011">
        <v>38</v>
      </c>
      <c r="AB1011">
        <v>2340</v>
      </c>
      <c r="AC1011">
        <v>0</v>
      </c>
      <c r="AD1011">
        <v>0</v>
      </c>
      <c r="AE1011">
        <v>1</v>
      </c>
      <c r="AF1011">
        <v>0</v>
      </c>
      <c r="AG1011">
        <v>0</v>
      </c>
      <c r="AH1011">
        <v>1</v>
      </c>
      <c r="AI1011">
        <v>0</v>
      </c>
      <c r="AJ1011">
        <v>0</v>
      </c>
      <c r="AK1011">
        <v>0</v>
      </c>
      <c r="AL1011">
        <v>0</v>
      </c>
      <c r="AM1011" s="3">
        <f>SUM(tbl_Data[[#This Row],[Amt_Wines]:[Amt_GoldProds]])</f>
        <v>2052</v>
      </c>
      <c r="AN1011" s="3">
        <v>1720</v>
      </c>
      <c r="AO1011">
        <v>1</v>
      </c>
      <c r="AP1011" t="str" cm="1">
        <f t="array" ref="AP1011">_xlfn.IFS(tbl_Data[[#This Row],[marital_Divorced]]=1,"Divorced",tbl_Data[[#This Row],[marital_Married]]=1,"Married",tbl_Data[[#This Row],[marital_Single]]=1,"Single",tbl_Data[[#This Row],[marital_Together]]=1,"Together",tbl_Data[[#This Row],[marital_Widow]]=1,"Widowed")</f>
        <v>Single</v>
      </c>
      <c r="AQ1011" s="3">
        <f>IF(tbl_Data[[#This Row],[Marital Status]]=tbl_Data[[#Headers],[Single]],tbl_Data[[#This Row],[Amt_Wines]],"")</f>
        <v>871</v>
      </c>
      <c r="AR1011" s="3" t="str">
        <f>IF(tbl_Data[[#This Row],[Marital Status]]=tbl_Data[[#Headers],[Together]],tbl_Data[[#This Row],[Amt_Wines]],"")</f>
        <v/>
      </c>
      <c r="AS1011" s="3" t="str">
        <f>IF(tbl_Data[[#This Row],[Marital Status]]=tbl_Data[[#Headers],[Married]],tbl_Data[[#This Row],[Amt_Wines]],"")</f>
        <v/>
      </c>
      <c r="AT1011" s="3" t="str">
        <f>IF(tbl_Data[[#This Row],[Marital Status]]=tbl_Data[[#Headers],[Widow]],tbl_Data[[#This Row],[Amt_Wines]],"")</f>
        <v/>
      </c>
      <c r="AU1011" s="3" t="str">
        <f>IF(tbl_Data[[#This Row],[Marital Status]]=tbl_Data[[#Headers],[Divorced]],tbl_Data[[#This Row],[Amt_Wines]],"")</f>
        <v/>
      </c>
    </row>
    <row r="1012" spans="1:47" x14ac:dyDescent="0.45">
      <c r="A1012" t="s">
        <v>196</v>
      </c>
      <c r="B1012" s="3">
        <v>72903</v>
      </c>
      <c r="C1012">
        <v>0</v>
      </c>
      <c r="D1012">
        <v>0</v>
      </c>
      <c r="E1012">
        <f t="shared" si="15"/>
        <v>0</v>
      </c>
      <c r="F1012">
        <v>74</v>
      </c>
      <c r="G1012" s="3">
        <v>1067</v>
      </c>
      <c r="H1012" s="3">
        <v>138</v>
      </c>
      <c r="I1012" s="3">
        <v>750</v>
      </c>
      <c r="J1012" s="3">
        <v>0</v>
      </c>
      <c r="K1012" s="3">
        <v>19</v>
      </c>
      <c r="L1012" s="3">
        <v>39</v>
      </c>
      <c r="M1012">
        <v>1</v>
      </c>
      <c r="N1012">
        <v>7</v>
      </c>
      <c r="O1012">
        <v>5</v>
      </c>
      <c r="P1012">
        <v>8</v>
      </c>
      <c r="Q1012">
        <v>4</v>
      </c>
      <c r="R1012">
        <v>0</v>
      </c>
      <c r="S1012">
        <v>1</v>
      </c>
      <c r="T1012">
        <v>1</v>
      </c>
      <c r="U1012">
        <v>1</v>
      </c>
      <c r="V1012">
        <v>0</v>
      </c>
      <c r="W1012">
        <v>0</v>
      </c>
      <c r="X1012">
        <v>3</v>
      </c>
      <c r="Y1012">
        <v>11</v>
      </c>
      <c r="Z1012">
        <v>1</v>
      </c>
      <c r="AA1012">
        <v>35</v>
      </c>
      <c r="AB1012">
        <v>2402</v>
      </c>
      <c r="AC1012">
        <v>0</v>
      </c>
      <c r="AD1012">
        <v>0</v>
      </c>
      <c r="AE1012">
        <v>1</v>
      </c>
      <c r="AF1012">
        <v>0</v>
      </c>
      <c r="AG1012">
        <v>0</v>
      </c>
      <c r="AH1012">
        <v>0</v>
      </c>
      <c r="AI1012">
        <v>0</v>
      </c>
      <c r="AJ1012">
        <v>1</v>
      </c>
      <c r="AK1012">
        <v>0</v>
      </c>
      <c r="AL1012">
        <v>0</v>
      </c>
      <c r="AM1012" s="3">
        <f>SUM(tbl_Data[[#This Row],[Amt_Wines]:[Amt_GoldProds]])</f>
        <v>2013</v>
      </c>
      <c r="AN1012" s="3">
        <v>1935</v>
      </c>
      <c r="AO1012">
        <v>3</v>
      </c>
      <c r="AP1012" t="str" cm="1">
        <f t="array" ref="AP1012">_xlfn.IFS(tbl_Data[[#This Row],[marital_Divorced]]=1,"Divorced",tbl_Data[[#This Row],[marital_Married]]=1,"Married",tbl_Data[[#This Row],[marital_Single]]=1,"Single",tbl_Data[[#This Row],[marital_Together]]=1,"Together",tbl_Data[[#This Row],[marital_Widow]]=1,"Widowed")</f>
        <v>Single</v>
      </c>
      <c r="AQ1012" s="3">
        <f>IF(tbl_Data[[#This Row],[Marital Status]]=tbl_Data[[#Headers],[Single]],tbl_Data[[#This Row],[Amt_Wines]],"")</f>
        <v>1067</v>
      </c>
      <c r="AR1012" s="3" t="str">
        <f>IF(tbl_Data[[#This Row],[Marital Status]]=tbl_Data[[#Headers],[Together]],tbl_Data[[#This Row],[Amt_Wines]],"")</f>
        <v/>
      </c>
      <c r="AS1012" s="3" t="str">
        <f>IF(tbl_Data[[#This Row],[Marital Status]]=tbl_Data[[#Headers],[Married]],tbl_Data[[#This Row],[Amt_Wines]],"")</f>
        <v/>
      </c>
      <c r="AT1012" s="3" t="str">
        <f>IF(tbl_Data[[#This Row],[Marital Status]]=tbl_Data[[#Headers],[Widow]],tbl_Data[[#This Row],[Amt_Wines]],"")</f>
        <v/>
      </c>
      <c r="AU1012" s="3" t="str">
        <f>IF(tbl_Data[[#This Row],[Marital Status]]=tbl_Data[[#Headers],[Divorced]],tbl_Data[[#This Row],[Amt_Wines]],"")</f>
        <v/>
      </c>
    </row>
    <row r="1013" spans="1:47" x14ac:dyDescent="0.45">
      <c r="A1013" t="s">
        <v>198</v>
      </c>
      <c r="B1013" s="3">
        <v>98777</v>
      </c>
      <c r="C1013">
        <v>0</v>
      </c>
      <c r="D1013">
        <v>0</v>
      </c>
      <c r="E1013">
        <f t="shared" si="15"/>
        <v>0</v>
      </c>
      <c r="F1013">
        <v>23</v>
      </c>
      <c r="G1013" s="3">
        <v>1000</v>
      </c>
      <c r="H1013" s="3">
        <v>19</v>
      </c>
      <c r="I1013" s="3">
        <v>711</v>
      </c>
      <c r="J1013" s="3">
        <v>125</v>
      </c>
      <c r="K1013" s="3">
        <v>115</v>
      </c>
      <c r="L1013" s="3">
        <v>38</v>
      </c>
      <c r="M1013">
        <v>0</v>
      </c>
      <c r="N1013">
        <v>4</v>
      </c>
      <c r="O1013">
        <v>6</v>
      </c>
      <c r="P1013">
        <v>9</v>
      </c>
      <c r="Q1013">
        <v>1</v>
      </c>
      <c r="R1013">
        <v>0</v>
      </c>
      <c r="S1013">
        <v>1</v>
      </c>
      <c r="T1013">
        <v>0</v>
      </c>
      <c r="U1013">
        <v>0</v>
      </c>
      <c r="V1013">
        <v>0</v>
      </c>
      <c r="W1013">
        <v>0</v>
      </c>
      <c r="X1013">
        <v>3</v>
      </c>
      <c r="Y1013">
        <v>11</v>
      </c>
      <c r="Z1013">
        <v>0</v>
      </c>
      <c r="AA1013">
        <v>60</v>
      </c>
      <c r="AB1013">
        <v>2291</v>
      </c>
      <c r="AC1013">
        <v>0</v>
      </c>
      <c r="AD1013">
        <v>0</v>
      </c>
      <c r="AE1013">
        <v>1</v>
      </c>
      <c r="AF1013">
        <v>0</v>
      </c>
      <c r="AG1013">
        <v>0</v>
      </c>
      <c r="AH1013">
        <v>0</v>
      </c>
      <c r="AI1013">
        <v>0</v>
      </c>
      <c r="AJ1013">
        <v>0</v>
      </c>
      <c r="AK1013">
        <v>1</v>
      </c>
      <c r="AL1013">
        <v>0</v>
      </c>
      <c r="AM1013" s="3">
        <f>SUM(tbl_Data[[#This Row],[Amt_Wines]:[Amt_GoldProds]])</f>
        <v>2008</v>
      </c>
      <c r="AN1013" s="3">
        <v>1932</v>
      </c>
      <c r="AO1013">
        <v>1</v>
      </c>
      <c r="AP1013" t="str" cm="1">
        <f t="array" ref="AP1013">_xlfn.IFS(tbl_Data[[#This Row],[marital_Divorced]]=1,"Divorced",tbl_Data[[#This Row],[marital_Married]]=1,"Married",tbl_Data[[#This Row],[marital_Single]]=1,"Single",tbl_Data[[#This Row],[marital_Together]]=1,"Together",tbl_Data[[#This Row],[marital_Widow]]=1,"Widowed")</f>
        <v>Single</v>
      </c>
      <c r="AQ1013" s="3">
        <f>IF(tbl_Data[[#This Row],[Marital Status]]=tbl_Data[[#Headers],[Single]],tbl_Data[[#This Row],[Amt_Wines]],"")</f>
        <v>1000</v>
      </c>
      <c r="AR1013" s="3" t="str">
        <f>IF(tbl_Data[[#This Row],[Marital Status]]=tbl_Data[[#Headers],[Together]],tbl_Data[[#This Row],[Amt_Wines]],"")</f>
        <v/>
      </c>
      <c r="AS1013" s="3" t="str">
        <f>IF(tbl_Data[[#This Row],[Marital Status]]=tbl_Data[[#Headers],[Married]],tbl_Data[[#This Row],[Amt_Wines]],"")</f>
        <v/>
      </c>
      <c r="AT1013" s="3" t="str">
        <f>IF(tbl_Data[[#This Row],[Marital Status]]=tbl_Data[[#Headers],[Widow]],tbl_Data[[#This Row],[Amt_Wines]],"")</f>
        <v/>
      </c>
      <c r="AU1013" s="3" t="str">
        <f>IF(tbl_Data[[#This Row],[Marital Status]]=tbl_Data[[#Headers],[Divorced]],tbl_Data[[#This Row],[Amt_Wines]],"")</f>
        <v/>
      </c>
    </row>
    <row r="1014" spans="1:47" x14ac:dyDescent="0.45">
      <c r="A1014" t="s">
        <v>199</v>
      </c>
      <c r="B1014" s="3">
        <v>82332</v>
      </c>
      <c r="C1014">
        <v>0</v>
      </c>
      <c r="D1014">
        <v>0</v>
      </c>
      <c r="E1014">
        <f t="shared" si="15"/>
        <v>0</v>
      </c>
      <c r="F1014">
        <v>89</v>
      </c>
      <c r="G1014" s="3">
        <v>830</v>
      </c>
      <c r="H1014" s="3">
        <v>59</v>
      </c>
      <c r="I1014" s="3">
        <v>968</v>
      </c>
      <c r="J1014" s="3">
        <v>51</v>
      </c>
      <c r="K1014" s="3">
        <v>79</v>
      </c>
      <c r="L1014" s="3">
        <v>19</v>
      </c>
      <c r="M1014">
        <v>1</v>
      </c>
      <c r="N1014">
        <v>5</v>
      </c>
      <c r="O1014">
        <v>3</v>
      </c>
      <c r="P1014">
        <v>12</v>
      </c>
      <c r="Q1014">
        <v>2</v>
      </c>
      <c r="R1014">
        <v>0</v>
      </c>
      <c r="S1014">
        <v>0</v>
      </c>
      <c r="T1014">
        <v>1</v>
      </c>
      <c r="U1014">
        <v>0</v>
      </c>
      <c r="V1014">
        <v>0</v>
      </c>
      <c r="W1014">
        <v>0</v>
      </c>
      <c r="X1014">
        <v>3</v>
      </c>
      <c r="Y1014">
        <v>11</v>
      </c>
      <c r="Z1014">
        <v>1</v>
      </c>
      <c r="AA1014">
        <v>59</v>
      </c>
      <c r="AB1014">
        <v>2809</v>
      </c>
      <c r="AC1014">
        <v>0</v>
      </c>
      <c r="AD1014">
        <v>0</v>
      </c>
      <c r="AE1014">
        <v>1</v>
      </c>
      <c r="AF1014">
        <v>0</v>
      </c>
      <c r="AG1014">
        <v>0</v>
      </c>
      <c r="AH1014">
        <v>0</v>
      </c>
      <c r="AI1014">
        <v>0</v>
      </c>
      <c r="AJ1014">
        <v>1</v>
      </c>
      <c r="AK1014">
        <v>0</v>
      </c>
      <c r="AL1014">
        <v>0</v>
      </c>
      <c r="AM1014" s="3">
        <f>SUM(tbl_Data[[#This Row],[Amt_Wines]:[Amt_GoldProds]])</f>
        <v>2006</v>
      </c>
      <c r="AN1014" s="3">
        <v>1968</v>
      </c>
      <c r="AO1014">
        <v>1</v>
      </c>
      <c r="AP1014" t="str" cm="1">
        <f t="array" ref="AP1014">_xlfn.IFS(tbl_Data[[#This Row],[marital_Divorced]]=1,"Divorced",tbl_Data[[#This Row],[marital_Married]]=1,"Married",tbl_Data[[#This Row],[marital_Single]]=1,"Single",tbl_Data[[#This Row],[marital_Together]]=1,"Together",tbl_Data[[#This Row],[marital_Widow]]=1,"Widowed")</f>
        <v>Single</v>
      </c>
      <c r="AQ1014" s="3">
        <f>IF(tbl_Data[[#This Row],[Marital Status]]=tbl_Data[[#Headers],[Single]],tbl_Data[[#This Row],[Amt_Wines]],"")</f>
        <v>830</v>
      </c>
      <c r="AR1014" s="3" t="str">
        <f>IF(tbl_Data[[#This Row],[Marital Status]]=tbl_Data[[#Headers],[Together]],tbl_Data[[#This Row],[Amt_Wines]],"")</f>
        <v/>
      </c>
      <c r="AS1014" s="3" t="str">
        <f>IF(tbl_Data[[#This Row],[Marital Status]]=tbl_Data[[#Headers],[Married]],tbl_Data[[#This Row],[Amt_Wines]],"")</f>
        <v/>
      </c>
      <c r="AT1014" s="3" t="str">
        <f>IF(tbl_Data[[#This Row],[Marital Status]]=tbl_Data[[#Headers],[Widow]],tbl_Data[[#This Row],[Amt_Wines]],"")</f>
        <v/>
      </c>
      <c r="AU1014" s="3" t="str">
        <f>IF(tbl_Data[[#This Row],[Marital Status]]=tbl_Data[[#Headers],[Divorced]],tbl_Data[[#This Row],[Amt_Wines]],"")</f>
        <v/>
      </c>
    </row>
    <row r="1015" spans="1:47" x14ac:dyDescent="0.45">
      <c r="A1015" t="s">
        <v>200</v>
      </c>
      <c r="B1015" s="3">
        <v>90273</v>
      </c>
      <c r="C1015">
        <v>0</v>
      </c>
      <c r="D1015">
        <v>0</v>
      </c>
      <c r="E1015">
        <f t="shared" si="15"/>
        <v>0</v>
      </c>
      <c r="F1015">
        <v>32</v>
      </c>
      <c r="G1015" s="3">
        <v>704</v>
      </c>
      <c r="H1015" s="3">
        <v>129</v>
      </c>
      <c r="I1015" s="3">
        <v>853</v>
      </c>
      <c r="J1015" s="3">
        <v>120</v>
      </c>
      <c r="K1015" s="3">
        <v>74</v>
      </c>
      <c r="L1015" s="3">
        <v>111</v>
      </c>
      <c r="M1015">
        <v>1</v>
      </c>
      <c r="N1015">
        <v>5</v>
      </c>
      <c r="O1015">
        <v>6</v>
      </c>
      <c r="P1015">
        <v>7</v>
      </c>
      <c r="Q1015">
        <v>2</v>
      </c>
      <c r="R1015">
        <v>0</v>
      </c>
      <c r="S1015">
        <v>1</v>
      </c>
      <c r="T1015">
        <v>1</v>
      </c>
      <c r="U1015">
        <v>1</v>
      </c>
      <c r="V1015">
        <v>0</v>
      </c>
      <c r="W1015">
        <v>0</v>
      </c>
      <c r="X1015">
        <v>3</v>
      </c>
      <c r="Y1015">
        <v>11</v>
      </c>
      <c r="Z1015">
        <v>1</v>
      </c>
      <c r="AA1015">
        <v>29</v>
      </c>
      <c r="AB1015">
        <v>2356</v>
      </c>
      <c r="AC1015">
        <v>0</v>
      </c>
      <c r="AD1015">
        <v>0</v>
      </c>
      <c r="AE1015">
        <v>1</v>
      </c>
      <c r="AF1015">
        <v>0</v>
      </c>
      <c r="AG1015">
        <v>0</v>
      </c>
      <c r="AH1015">
        <v>0</v>
      </c>
      <c r="AI1015">
        <v>0</v>
      </c>
      <c r="AJ1015">
        <v>1</v>
      </c>
      <c r="AK1015">
        <v>0</v>
      </c>
      <c r="AL1015">
        <v>0</v>
      </c>
      <c r="AM1015" s="3">
        <f>SUM(tbl_Data[[#This Row],[Amt_Wines]:[Amt_GoldProds]])</f>
        <v>1991</v>
      </c>
      <c r="AN1015" s="3">
        <v>1769</v>
      </c>
      <c r="AO1015">
        <v>3</v>
      </c>
      <c r="AP1015" t="str" cm="1">
        <f t="array" ref="AP1015">_xlfn.IFS(tbl_Data[[#This Row],[marital_Divorced]]=1,"Divorced",tbl_Data[[#This Row],[marital_Married]]=1,"Married",tbl_Data[[#This Row],[marital_Single]]=1,"Single",tbl_Data[[#This Row],[marital_Together]]=1,"Together",tbl_Data[[#This Row],[marital_Widow]]=1,"Widowed")</f>
        <v>Single</v>
      </c>
      <c r="AQ1015" s="3">
        <f>IF(tbl_Data[[#This Row],[Marital Status]]=tbl_Data[[#Headers],[Single]],tbl_Data[[#This Row],[Amt_Wines]],"")</f>
        <v>704</v>
      </c>
      <c r="AR1015" s="3" t="str">
        <f>IF(tbl_Data[[#This Row],[Marital Status]]=tbl_Data[[#Headers],[Together]],tbl_Data[[#This Row],[Amt_Wines]],"")</f>
        <v/>
      </c>
      <c r="AS1015" s="3" t="str">
        <f>IF(tbl_Data[[#This Row],[Marital Status]]=tbl_Data[[#Headers],[Married]],tbl_Data[[#This Row],[Amt_Wines]],"")</f>
        <v/>
      </c>
      <c r="AT1015" s="3" t="str">
        <f>IF(tbl_Data[[#This Row],[Marital Status]]=tbl_Data[[#Headers],[Widow]],tbl_Data[[#This Row],[Amt_Wines]],"")</f>
        <v/>
      </c>
      <c r="AU1015" s="3" t="str">
        <f>IF(tbl_Data[[#This Row],[Marital Status]]=tbl_Data[[#Headers],[Divorced]],tbl_Data[[#This Row],[Amt_Wines]],"")</f>
        <v/>
      </c>
    </row>
    <row r="1016" spans="1:47" x14ac:dyDescent="0.45">
      <c r="A1016" t="s">
        <v>201</v>
      </c>
      <c r="B1016" s="3">
        <v>95529</v>
      </c>
      <c r="C1016">
        <v>0</v>
      </c>
      <c r="D1016">
        <v>0</v>
      </c>
      <c r="E1016">
        <f t="shared" si="15"/>
        <v>0</v>
      </c>
      <c r="F1016">
        <v>29</v>
      </c>
      <c r="G1016" s="3">
        <v>770</v>
      </c>
      <c r="H1016" s="3">
        <v>29</v>
      </c>
      <c r="I1016" s="3">
        <v>890</v>
      </c>
      <c r="J1016" s="3">
        <v>250</v>
      </c>
      <c r="K1016" s="3">
        <v>27</v>
      </c>
      <c r="L1016" s="3">
        <v>24</v>
      </c>
      <c r="M1016">
        <v>1</v>
      </c>
      <c r="N1016">
        <v>7</v>
      </c>
      <c r="O1016">
        <v>3</v>
      </c>
      <c r="P1016">
        <v>7</v>
      </c>
      <c r="Q1016">
        <v>3</v>
      </c>
      <c r="R1016">
        <v>0</v>
      </c>
      <c r="S1016">
        <v>0</v>
      </c>
      <c r="T1016">
        <v>1</v>
      </c>
      <c r="U1016">
        <v>0</v>
      </c>
      <c r="V1016">
        <v>0</v>
      </c>
      <c r="W1016">
        <v>0</v>
      </c>
      <c r="X1016">
        <v>3</v>
      </c>
      <c r="Y1016">
        <v>11</v>
      </c>
      <c r="Z1016">
        <v>1</v>
      </c>
      <c r="AA1016">
        <v>26</v>
      </c>
      <c r="AB1016">
        <v>2732</v>
      </c>
      <c r="AC1016">
        <v>0</v>
      </c>
      <c r="AD1016">
        <v>0</v>
      </c>
      <c r="AE1016">
        <v>1</v>
      </c>
      <c r="AF1016">
        <v>0</v>
      </c>
      <c r="AG1016">
        <v>0</v>
      </c>
      <c r="AH1016">
        <v>0</v>
      </c>
      <c r="AI1016">
        <v>0</v>
      </c>
      <c r="AJ1016">
        <v>1</v>
      </c>
      <c r="AK1016">
        <v>0</v>
      </c>
      <c r="AL1016">
        <v>0</v>
      </c>
      <c r="AM1016" s="3">
        <f>SUM(tbl_Data[[#This Row],[Amt_Wines]:[Amt_GoldProds]])</f>
        <v>1990</v>
      </c>
      <c r="AN1016" s="3">
        <v>1942</v>
      </c>
      <c r="AO1016">
        <v>1</v>
      </c>
      <c r="AP1016" t="str" cm="1">
        <f t="array" ref="AP1016">_xlfn.IFS(tbl_Data[[#This Row],[marital_Divorced]]=1,"Divorced",tbl_Data[[#This Row],[marital_Married]]=1,"Married",tbl_Data[[#This Row],[marital_Single]]=1,"Single",tbl_Data[[#This Row],[marital_Together]]=1,"Together",tbl_Data[[#This Row],[marital_Widow]]=1,"Widowed")</f>
        <v>Single</v>
      </c>
      <c r="AQ1016" s="3">
        <f>IF(tbl_Data[[#This Row],[Marital Status]]=tbl_Data[[#Headers],[Single]],tbl_Data[[#This Row],[Amt_Wines]],"")</f>
        <v>770</v>
      </c>
      <c r="AR1016" s="3" t="str">
        <f>IF(tbl_Data[[#This Row],[Marital Status]]=tbl_Data[[#Headers],[Together]],tbl_Data[[#This Row],[Amt_Wines]],"")</f>
        <v/>
      </c>
      <c r="AS1016" s="3" t="str">
        <f>IF(tbl_Data[[#This Row],[Marital Status]]=tbl_Data[[#Headers],[Married]],tbl_Data[[#This Row],[Amt_Wines]],"")</f>
        <v/>
      </c>
      <c r="AT1016" s="3" t="str">
        <f>IF(tbl_Data[[#This Row],[Marital Status]]=tbl_Data[[#Headers],[Widow]],tbl_Data[[#This Row],[Amt_Wines]],"")</f>
        <v/>
      </c>
      <c r="AU1016" s="3" t="str">
        <f>IF(tbl_Data[[#This Row],[Marital Status]]=tbl_Data[[#Headers],[Divorced]],tbl_Data[[#This Row],[Amt_Wines]],"")</f>
        <v/>
      </c>
    </row>
    <row r="1017" spans="1:47" x14ac:dyDescent="0.45">
      <c r="A1017" t="s">
        <v>202</v>
      </c>
      <c r="B1017" s="3">
        <v>91700</v>
      </c>
      <c r="C1017">
        <v>0</v>
      </c>
      <c r="D1017">
        <v>0</v>
      </c>
      <c r="E1017">
        <f t="shared" si="15"/>
        <v>0</v>
      </c>
      <c r="F1017">
        <v>58</v>
      </c>
      <c r="G1017" s="3">
        <v>576</v>
      </c>
      <c r="H1017" s="3">
        <v>172</v>
      </c>
      <c r="I1017" s="3">
        <v>961</v>
      </c>
      <c r="J1017" s="3">
        <v>125</v>
      </c>
      <c r="K1017" s="3">
        <v>115</v>
      </c>
      <c r="L1017" s="3">
        <v>19</v>
      </c>
      <c r="M1017">
        <v>1</v>
      </c>
      <c r="N1017">
        <v>8</v>
      </c>
      <c r="O1017">
        <v>6</v>
      </c>
      <c r="P1017">
        <v>5</v>
      </c>
      <c r="Q1017">
        <v>3</v>
      </c>
      <c r="R1017">
        <v>0</v>
      </c>
      <c r="S1017">
        <v>0</v>
      </c>
      <c r="T1017">
        <v>0</v>
      </c>
      <c r="U1017">
        <v>0</v>
      </c>
      <c r="V1017">
        <v>0</v>
      </c>
      <c r="W1017">
        <v>0</v>
      </c>
      <c r="X1017">
        <v>3</v>
      </c>
      <c r="Y1017">
        <v>11</v>
      </c>
      <c r="Z1017">
        <v>1</v>
      </c>
      <c r="AA1017">
        <v>49</v>
      </c>
      <c r="AB1017">
        <v>2687</v>
      </c>
      <c r="AC1017">
        <v>0</v>
      </c>
      <c r="AD1017">
        <v>0</v>
      </c>
      <c r="AE1017">
        <v>1</v>
      </c>
      <c r="AF1017">
        <v>0</v>
      </c>
      <c r="AG1017">
        <v>0</v>
      </c>
      <c r="AH1017">
        <v>0</v>
      </c>
      <c r="AI1017">
        <v>0</v>
      </c>
      <c r="AJ1017">
        <v>1</v>
      </c>
      <c r="AK1017">
        <v>0</v>
      </c>
      <c r="AL1017">
        <v>0</v>
      </c>
      <c r="AM1017" s="3">
        <f>SUM(tbl_Data[[#This Row],[Amt_Wines]:[Amt_GoldProds]])</f>
        <v>1968</v>
      </c>
      <c r="AN1017" s="3">
        <v>1930</v>
      </c>
      <c r="AO1017">
        <v>0</v>
      </c>
      <c r="AP1017" t="str" cm="1">
        <f t="array" ref="AP1017">_xlfn.IFS(tbl_Data[[#This Row],[marital_Divorced]]=1,"Divorced",tbl_Data[[#This Row],[marital_Married]]=1,"Married",tbl_Data[[#This Row],[marital_Single]]=1,"Single",tbl_Data[[#This Row],[marital_Together]]=1,"Together",tbl_Data[[#This Row],[marital_Widow]]=1,"Widowed")</f>
        <v>Single</v>
      </c>
      <c r="AQ1017" s="3">
        <f>IF(tbl_Data[[#This Row],[Marital Status]]=tbl_Data[[#Headers],[Single]],tbl_Data[[#This Row],[Amt_Wines]],"")</f>
        <v>576</v>
      </c>
      <c r="AR1017" s="3" t="str">
        <f>IF(tbl_Data[[#This Row],[Marital Status]]=tbl_Data[[#Headers],[Together]],tbl_Data[[#This Row],[Amt_Wines]],"")</f>
        <v/>
      </c>
      <c r="AS1017" s="3" t="str">
        <f>IF(tbl_Data[[#This Row],[Marital Status]]=tbl_Data[[#Headers],[Married]],tbl_Data[[#This Row],[Amt_Wines]],"")</f>
        <v/>
      </c>
      <c r="AT1017" s="3" t="str">
        <f>IF(tbl_Data[[#This Row],[Marital Status]]=tbl_Data[[#Headers],[Widow]],tbl_Data[[#This Row],[Amt_Wines]],"")</f>
        <v/>
      </c>
      <c r="AU1017" s="3" t="str">
        <f>IF(tbl_Data[[#This Row],[Marital Status]]=tbl_Data[[#Headers],[Divorced]],tbl_Data[[#This Row],[Amt_Wines]],"")</f>
        <v/>
      </c>
    </row>
    <row r="1018" spans="1:47" x14ac:dyDescent="0.45">
      <c r="A1018" t="s">
        <v>211</v>
      </c>
      <c r="B1018" s="3">
        <v>72309</v>
      </c>
      <c r="C1018">
        <v>0</v>
      </c>
      <c r="D1018">
        <v>0</v>
      </c>
      <c r="E1018">
        <f t="shared" si="15"/>
        <v>0</v>
      </c>
      <c r="F1018">
        <v>64</v>
      </c>
      <c r="G1018" s="3">
        <v>960</v>
      </c>
      <c r="H1018" s="3">
        <v>0</v>
      </c>
      <c r="I1018" s="3">
        <v>883</v>
      </c>
      <c r="J1018" s="3">
        <v>50</v>
      </c>
      <c r="K1018" s="3">
        <v>38</v>
      </c>
      <c r="L1018" s="3">
        <v>0</v>
      </c>
      <c r="M1018">
        <v>1</v>
      </c>
      <c r="N1018">
        <v>5</v>
      </c>
      <c r="O1018">
        <v>6</v>
      </c>
      <c r="P1018">
        <v>8</v>
      </c>
      <c r="Q1018">
        <v>3</v>
      </c>
      <c r="R1018">
        <v>0</v>
      </c>
      <c r="S1018">
        <v>0</v>
      </c>
      <c r="T1018">
        <v>0</v>
      </c>
      <c r="U1018">
        <v>1</v>
      </c>
      <c r="V1018">
        <v>0</v>
      </c>
      <c r="W1018">
        <v>0</v>
      </c>
      <c r="X1018">
        <v>3</v>
      </c>
      <c r="Y1018">
        <v>11</v>
      </c>
      <c r="Z1018">
        <v>1</v>
      </c>
      <c r="AA1018">
        <v>44</v>
      </c>
      <c r="AB1018">
        <v>2634</v>
      </c>
      <c r="AC1018">
        <v>0</v>
      </c>
      <c r="AD1018">
        <v>0</v>
      </c>
      <c r="AE1018">
        <v>1</v>
      </c>
      <c r="AF1018">
        <v>0</v>
      </c>
      <c r="AG1018">
        <v>0</v>
      </c>
      <c r="AH1018">
        <v>0</v>
      </c>
      <c r="AI1018">
        <v>0</v>
      </c>
      <c r="AJ1018">
        <v>0</v>
      </c>
      <c r="AK1018">
        <v>1</v>
      </c>
      <c r="AL1018">
        <v>0</v>
      </c>
      <c r="AM1018" s="3">
        <f>SUM(tbl_Data[[#This Row],[Amt_Wines]:[Amt_GoldProds]])</f>
        <v>1931</v>
      </c>
      <c r="AN1018" s="3">
        <v>1931</v>
      </c>
      <c r="AO1018">
        <v>1</v>
      </c>
      <c r="AP1018" t="str" cm="1">
        <f t="array" ref="AP1018">_xlfn.IFS(tbl_Data[[#This Row],[marital_Divorced]]=1,"Divorced",tbl_Data[[#This Row],[marital_Married]]=1,"Married",tbl_Data[[#This Row],[marital_Single]]=1,"Single",tbl_Data[[#This Row],[marital_Together]]=1,"Together",tbl_Data[[#This Row],[marital_Widow]]=1,"Widowed")</f>
        <v>Single</v>
      </c>
      <c r="AQ1018" s="3">
        <f>IF(tbl_Data[[#This Row],[Marital Status]]=tbl_Data[[#Headers],[Single]],tbl_Data[[#This Row],[Amt_Wines]],"")</f>
        <v>960</v>
      </c>
      <c r="AR1018" s="3" t="str">
        <f>IF(tbl_Data[[#This Row],[Marital Status]]=tbl_Data[[#Headers],[Together]],tbl_Data[[#This Row],[Amt_Wines]],"")</f>
        <v/>
      </c>
      <c r="AS1018" s="3" t="str">
        <f>IF(tbl_Data[[#This Row],[Marital Status]]=tbl_Data[[#Headers],[Married]],tbl_Data[[#This Row],[Amt_Wines]],"")</f>
        <v/>
      </c>
      <c r="AT1018" s="3" t="str">
        <f>IF(tbl_Data[[#This Row],[Marital Status]]=tbl_Data[[#Headers],[Widow]],tbl_Data[[#This Row],[Amt_Wines]],"")</f>
        <v/>
      </c>
      <c r="AU1018" s="3" t="str">
        <f>IF(tbl_Data[[#This Row],[Marital Status]]=tbl_Data[[#Headers],[Divorced]],tbl_Data[[#This Row],[Amt_Wines]],"")</f>
        <v/>
      </c>
    </row>
    <row r="1019" spans="1:47" x14ac:dyDescent="0.45">
      <c r="A1019" t="s">
        <v>214</v>
      </c>
      <c r="B1019" s="3">
        <v>87188</v>
      </c>
      <c r="C1019">
        <v>0</v>
      </c>
      <c r="D1019">
        <v>0</v>
      </c>
      <c r="E1019">
        <f t="shared" si="15"/>
        <v>0</v>
      </c>
      <c r="F1019">
        <v>73</v>
      </c>
      <c r="G1019" s="3">
        <v>910</v>
      </c>
      <c r="H1019" s="3">
        <v>111</v>
      </c>
      <c r="I1019" s="3">
        <v>724</v>
      </c>
      <c r="J1019" s="3">
        <v>49</v>
      </c>
      <c r="K1019" s="3">
        <v>74</v>
      </c>
      <c r="L1019" s="3">
        <v>55</v>
      </c>
      <c r="M1019">
        <v>1</v>
      </c>
      <c r="N1019">
        <v>10</v>
      </c>
      <c r="O1019">
        <v>2</v>
      </c>
      <c r="P1019">
        <v>6</v>
      </c>
      <c r="Q1019">
        <v>3</v>
      </c>
      <c r="R1019">
        <v>0</v>
      </c>
      <c r="S1019">
        <v>0</v>
      </c>
      <c r="T1019">
        <v>0</v>
      </c>
      <c r="U1019">
        <v>0</v>
      </c>
      <c r="V1019">
        <v>0</v>
      </c>
      <c r="W1019">
        <v>0</v>
      </c>
      <c r="X1019">
        <v>3</v>
      </c>
      <c r="Y1019">
        <v>11</v>
      </c>
      <c r="Z1019">
        <v>1</v>
      </c>
      <c r="AA1019">
        <v>37</v>
      </c>
      <c r="AB1019">
        <v>2550</v>
      </c>
      <c r="AC1019">
        <v>0</v>
      </c>
      <c r="AD1019">
        <v>0</v>
      </c>
      <c r="AE1019">
        <v>1</v>
      </c>
      <c r="AF1019">
        <v>0</v>
      </c>
      <c r="AG1019">
        <v>0</v>
      </c>
      <c r="AH1019">
        <v>0</v>
      </c>
      <c r="AI1019">
        <v>0</v>
      </c>
      <c r="AJ1019">
        <v>0</v>
      </c>
      <c r="AK1019">
        <v>0</v>
      </c>
      <c r="AL1019">
        <v>1</v>
      </c>
      <c r="AM1019" s="3">
        <f>SUM(tbl_Data[[#This Row],[Amt_Wines]:[Amt_GoldProds]])</f>
        <v>1923</v>
      </c>
      <c r="AN1019" s="3">
        <v>1813</v>
      </c>
      <c r="AO1019">
        <v>0</v>
      </c>
      <c r="AP1019" t="str" cm="1">
        <f t="array" ref="AP1019">_xlfn.IFS(tbl_Data[[#This Row],[marital_Divorced]]=1,"Divorced",tbl_Data[[#This Row],[marital_Married]]=1,"Married",tbl_Data[[#This Row],[marital_Single]]=1,"Single",tbl_Data[[#This Row],[marital_Together]]=1,"Together",tbl_Data[[#This Row],[marital_Widow]]=1,"Widowed")</f>
        <v>Single</v>
      </c>
      <c r="AQ1019" s="3">
        <f>IF(tbl_Data[[#This Row],[Marital Status]]=tbl_Data[[#Headers],[Single]],tbl_Data[[#This Row],[Amt_Wines]],"")</f>
        <v>910</v>
      </c>
      <c r="AR1019" s="3" t="str">
        <f>IF(tbl_Data[[#This Row],[Marital Status]]=tbl_Data[[#Headers],[Together]],tbl_Data[[#This Row],[Amt_Wines]],"")</f>
        <v/>
      </c>
      <c r="AS1019" s="3" t="str">
        <f>IF(tbl_Data[[#This Row],[Marital Status]]=tbl_Data[[#Headers],[Married]],tbl_Data[[#This Row],[Amt_Wines]],"")</f>
        <v/>
      </c>
      <c r="AT1019" s="3" t="str">
        <f>IF(tbl_Data[[#This Row],[Marital Status]]=tbl_Data[[#Headers],[Widow]],tbl_Data[[#This Row],[Amt_Wines]],"")</f>
        <v/>
      </c>
      <c r="AU1019" s="3" t="str">
        <f>IF(tbl_Data[[#This Row],[Marital Status]]=tbl_Data[[#Headers],[Divorced]],tbl_Data[[#This Row],[Amt_Wines]],"")</f>
        <v/>
      </c>
    </row>
    <row r="1020" spans="1:47" x14ac:dyDescent="0.45">
      <c r="A1020" t="s">
        <v>215</v>
      </c>
      <c r="B1020" s="3">
        <v>79607</v>
      </c>
      <c r="C1020">
        <v>0</v>
      </c>
      <c r="D1020">
        <v>0</v>
      </c>
      <c r="E1020">
        <f t="shared" si="15"/>
        <v>0</v>
      </c>
      <c r="F1020">
        <v>37</v>
      </c>
      <c r="G1020" s="3">
        <v>450</v>
      </c>
      <c r="H1020" s="3">
        <v>133</v>
      </c>
      <c r="I1020" s="3">
        <v>951</v>
      </c>
      <c r="J1020" s="3">
        <v>173</v>
      </c>
      <c r="K1020" s="3">
        <v>0</v>
      </c>
      <c r="L1020" s="3">
        <v>216</v>
      </c>
      <c r="M1020">
        <v>1</v>
      </c>
      <c r="N1020">
        <v>3</v>
      </c>
      <c r="O1020">
        <v>6</v>
      </c>
      <c r="P1020">
        <v>6</v>
      </c>
      <c r="Q1020">
        <v>1</v>
      </c>
      <c r="R1020">
        <v>0</v>
      </c>
      <c r="S1020">
        <v>0</v>
      </c>
      <c r="T1020">
        <v>0</v>
      </c>
      <c r="U1020">
        <v>0</v>
      </c>
      <c r="V1020">
        <v>0</v>
      </c>
      <c r="W1020">
        <v>0</v>
      </c>
      <c r="X1020">
        <v>3</v>
      </c>
      <c r="Y1020">
        <v>11</v>
      </c>
      <c r="Z1020">
        <v>1</v>
      </c>
      <c r="AA1020">
        <v>36</v>
      </c>
      <c r="AB1020">
        <v>2593</v>
      </c>
      <c r="AC1020">
        <v>0</v>
      </c>
      <c r="AD1020">
        <v>0</v>
      </c>
      <c r="AE1020">
        <v>1</v>
      </c>
      <c r="AF1020">
        <v>0</v>
      </c>
      <c r="AG1020">
        <v>0</v>
      </c>
      <c r="AH1020">
        <v>0</v>
      </c>
      <c r="AI1020">
        <v>0</v>
      </c>
      <c r="AJ1020">
        <v>1</v>
      </c>
      <c r="AK1020">
        <v>0</v>
      </c>
      <c r="AL1020">
        <v>0</v>
      </c>
      <c r="AM1020" s="3">
        <f>SUM(tbl_Data[[#This Row],[Amt_Wines]:[Amt_GoldProds]])</f>
        <v>1923</v>
      </c>
      <c r="AN1020" s="3">
        <v>1491</v>
      </c>
      <c r="AO1020">
        <v>0</v>
      </c>
      <c r="AP1020" t="str" cm="1">
        <f t="array" ref="AP1020">_xlfn.IFS(tbl_Data[[#This Row],[marital_Divorced]]=1,"Divorced",tbl_Data[[#This Row],[marital_Married]]=1,"Married",tbl_Data[[#This Row],[marital_Single]]=1,"Single",tbl_Data[[#This Row],[marital_Together]]=1,"Together",tbl_Data[[#This Row],[marital_Widow]]=1,"Widowed")</f>
        <v>Single</v>
      </c>
      <c r="AQ1020" s="3">
        <f>IF(tbl_Data[[#This Row],[Marital Status]]=tbl_Data[[#Headers],[Single]],tbl_Data[[#This Row],[Amt_Wines]],"")</f>
        <v>450</v>
      </c>
      <c r="AR1020" s="3" t="str">
        <f>IF(tbl_Data[[#This Row],[Marital Status]]=tbl_Data[[#Headers],[Together]],tbl_Data[[#This Row],[Amt_Wines]],"")</f>
        <v/>
      </c>
      <c r="AS1020" s="3" t="str">
        <f>IF(tbl_Data[[#This Row],[Marital Status]]=tbl_Data[[#Headers],[Married]],tbl_Data[[#This Row],[Amt_Wines]],"")</f>
        <v/>
      </c>
      <c r="AT1020" s="3" t="str">
        <f>IF(tbl_Data[[#This Row],[Marital Status]]=tbl_Data[[#Headers],[Widow]],tbl_Data[[#This Row],[Amt_Wines]],"")</f>
        <v/>
      </c>
      <c r="AU1020" s="3" t="str">
        <f>IF(tbl_Data[[#This Row],[Marital Status]]=tbl_Data[[#Headers],[Divorced]],tbl_Data[[#This Row],[Amt_Wines]],"")</f>
        <v/>
      </c>
    </row>
    <row r="1021" spans="1:47" x14ac:dyDescent="0.45">
      <c r="A1021" t="s">
        <v>219</v>
      </c>
      <c r="B1021" s="3">
        <v>80695</v>
      </c>
      <c r="C1021">
        <v>0</v>
      </c>
      <c r="D1021">
        <v>0</v>
      </c>
      <c r="E1021">
        <f t="shared" si="15"/>
        <v>0</v>
      </c>
      <c r="F1021">
        <v>85</v>
      </c>
      <c r="G1021" s="3">
        <v>557</v>
      </c>
      <c r="H1021" s="3">
        <v>129</v>
      </c>
      <c r="I1021" s="3">
        <v>984</v>
      </c>
      <c r="J1021" s="3">
        <v>193</v>
      </c>
      <c r="K1021" s="3">
        <v>37</v>
      </c>
      <c r="L1021" s="3">
        <v>18</v>
      </c>
      <c r="M1021">
        <v>1</v>
      </c>
      <c r="N1021">
        <v>5</v>
      </c>
      <c r="O1021">
        <v>8</v>
      </c>
      <c r="P1021">
        <v>5</v>
      </c>
      <c r="Q1021">
        <v>2</v>
      </c>
      <c r="R1021">
        <v>0</v>
      </c>
      <c r="S1021">
        <v>0</v>
      </c>
      <c r="T1021">
        <v>0</v>
      </c>
      <c r="U1021">
        <v>0</v>
      </c>
      <c r="V1021">
        <v>0</v>
      </c>
      <c r="W1021">
        <v>0</v>
      </c>
      <c r="X1021">
        <v>3</v>
      </c>
      <c r="Y1021">
        <v>11</v>
      </c>
      <c r="Z1021">
        <v>0</v>
      </c>
      <c r="AA1021">
        <v>57</v>
      </c>
      <c r="AB1021">
        <v>2341</v>
      </c>
      <c r="AC1021">
        <v>0</v>
      </c>
      <c r="AD1021">
        <v>0</v>
      </c>
      <c r="AE1021">
        <v>1</v>
      </c>
      <c r="AF1021">
        <v>0</v>
      </c>
      <c r="AG1021">
        <v>0</v>
      </c>
      <c r="AH1021">
        <v>0</v>
      </c>
      <c r="AI1021">
        <v>0</v>
      </c>
      <c r="AJ1021">
        <v>1</v>
      </c>
      <c r="AK1021">
        <v>0</v>
      </c>
      <c r="AL1021">
        <v>0</v>
      </c>
      <c r="AM1021" s="3">
        <f>SUM(tbl_Data[[#This Row],[Amt_Wines]:[Amt_GoldProds]])</f>
        <v>1918</v>
      </c>
      <c r="AN1021" s="3">
        <v>1882</v>
      </c>
      <c r="AO1021">
        <v>0</v>
      </c>
      <c r="AP1021" t="str" cm="1">
        <f t="array" ref="AP1021">_xlfn.IFS(tbl_Data[[#This Row],[marital_Divorced]]=1,"Divorced",tbl_Data[[#This Row],[marital_Married]]=1,"Married",tbl_Data[[#This Row],[marital_Single]]=1,"Single",tbl_Data[[#This Row],[marital_Together]]=1,"Together",tbl_Data[[#This Row],[marital_Widow]]=1,"Widowed")</f>
        <v>Single</v>
      </c>
      <c r="AQ1021" s="3">
        <f>IF(tbl_Data[[#This Row],[Marital Status]]=tbl_Data[[#Headers],[Single]],tbl_Data[[#This Row],[Amt_Wines]],"")</f>
        <v>557</v>
      </c>
      <c r="AR1021" s="3" t="str">
        <f>IF(tbl_Data[[#This Row],[Marital Status]]=tbl_Data[[#Headers],[Together]],tbl_Data[[#This Row],[Amt_Wines]],"")</f>
        <v/>
      </c>
      <c r="AS1021" s="3" t="str">
        <f>IF(tbl_Data[[#This Row],[Marital Status]]=tbl_Data[[#Headers],[Married]],tbl_Data[[#This Row],[Amt_Wines]],"")</f>
        <v/>
      </c>
      <c r="AT1021" s="3" t="str">
        <f>IF(tbl_Data[[#This Row],[Marital Status]]=tbl_Data[[#Headers],[Widow]],tbl_Data[[#This Row],[Amt_Wines]],"")</f>
        <v/>
      </c>
      <c r="AU1021" s="3" t="str">
        <f>IF(tbl_Data[[#This Row],[Marital Status]]=tbl_Data[[#Headers],[Divorced]],tbl_Data[[#This Row],[Amt_Wines]],"")</f>
        <v/>
      </c>
    </row>
    <row r="1022" spans="1:47" x14ac:dyDescent="0.45">
      <c r="A1022" t="s">
        <v>224</v>
      </c>
      <c r="B1022" s="3">
        <v>95169</v>
      </c>
      <c r="C1022">
        <v>0</v>
      </c>
      <c r="D1022">
        <v>0</v>
      </c>
      <c r="E1022">
        <f t="shared" si="15"/>
        <v>0</v>
      </c>
      <c r="F1022">
        <v>1</v>
      </c>
      <c r="G1022" s="3">
        <v>1285</v>
      </c>
      <c r="H1022" s="3">
        <v>21</v>
      </c>
      <c r="I1022" s="3">
        <v>449</v>
      </c>
      <c r="J1022" s="3">
        <v>106</v>
      </c>
      <c r="K1022" s="3">
        <v>20</v>
      </c>
      <c r="L1022" s="3">
        <v>20</v>
      </c>
      <c r="M1022">
        <v>1</v>
      </c>
      <c r="N1022">
        <v>4</v>
      </c>
      <c r="O1022">
        <v>3</v>
      </c>
      <c r="P1022">
        <v>4</v>
      </c>
      <c r="Q1022">
        <v>1</v>
      </c>
      <c r="R1022">
        <v>0</v>
      </c>
      <c r="S1022">
        <v>0</v>
      </c>
      <c r="T1022">
        <v>1</v>
      </c>
      <c r="U1022">
        <v>1</v>
      </c>
      <c r="V1022">
        <v>0</v>
      </c>
      <c r="W1022">
        <v>0</v>
      </c>
      <c r="X1022">
        <v>3</v>
      </c>
      <c r="Y1022">
        <v>11</v>
      </c>
      <c r="Z1022">
        <v>1</v>
      </c>
      <c r="AA1022">
        <v>33</v>
      </c>
      <c r="AB1022">
        <v>2422</v>
      </c>
      <c r="AC1022">
        <v>0</v>
      </c>
      <c r="AD1022">
        <v>0</v>
      </c>
      <c r="AE1022">
        <v>1</v>
      </c>
      <c r="AF1022">
        <v>0</v>
      </c>
      <c r="AG1022">
        <v>0</v>
      </c>
      <c r="AH1022">
        <v>0</v>
      </c>
      <c r="AI1022">
        <v>0</v>
      </c>
      <c r="AJ1022">
        <v>0</v>
      </c>
      <c r="AK1022">
        <v>0</v>
      </c>
      <c r="AL1022">
        <v>1</v>
      </c>
      <c r="AM1022" s="3">
        <f>SUM(tbl_Data[[#This Row],[Amt_Wines]:[Amt_GoldProds]])</f>
        <v>1901</v>
      </c>
      <c r="AN1022" s="3">
        <v>1861</v>
      </c>
      <c r="AO1022">
        <v>2</v>
      </c>
      <c r="AP1022" t="str" cm="1">
        <f t="array" ref="AP1022">_xlfn.IFS(tbl_Data[[#This Row],[marital_Divorced]]=1,"Divorced",tbl_Data[[#This Row],[marital_Married]]=1,"Married",tbl_Data[[#This Row],[marital_Single]]=1,"Single",tbl_Data[[#This Row],[marital_Together]]=1,"Together",tbl_Data[[#This Row],[marital_Widow]]=1,"Widowed")</f>
        <v>Single</v>
      </c>
      <c r="AQ1022" s="3">
        <f>IF(tbl_Data[[#This Row],[Marital Status]]=tbl_Data[[#Headers],[Single]],tbl_Data[[#This Row],[Amt_Wines]],"")</f>
        <v>1285</v>
      </c>
      <c r="AR1022" s="3" t="str">
        <f>IF(tbl_Data[[#This Row],[Marital Status]]=tbl_Data[[#Headers],[Together]],tbl_Data[[#This Row],[Amt_Wines]],"")</f>
        <v/>
      </c>
      <c r="AS1022" s="3" t="str">
        <f>IF(tbl_Data[[#This Row],[Marital Status]]=tbl_Data[[#Headers],[Married]],tbl_Data[[#This Row],[Amt_Wines]],"")</f>
        <v/>
      </c>
      <c r="AT1022" s="3" t="str">
        <f>IF(tbl_Data[[#This Row],[Marital Status]]=tbl_Data[[#Headers],[Widow]],tbl_Data[[#This Row],[Amt_Wines]],"")</f>
        <v/>
      </c>
      <c r="AU1022" s="3" t="str">
        <f>IF(tbl_Data[[#This Row],[Marital Status]]=tbl_Data[[#Headers],[Divorced]],tbl_Data[[#This Row],[Amt_Wines]],"")</f>
        <v/>
      </c>
    </row>
    <row r="1023" spans="1:47" x14ac:dyDescent="0.45">
      <c r="A1023" t="s">
        <v>226</v>
      </c>
      <c r="B1023" s="3">
        <v>61839</v>
      </c>
      <c r="C1023">
        <v>0</v>
      </c>
      <c r="D1023">
        <v>0</v>
      </c>
      <c r="E1023">
        <f t="shared" si="15"/>
        <v>0</v>
      </c>
      <c r="F1023">
        <v>20</v>
      </c>
      <c r="G1023" s="3">
        <v>1000</v>
      </c>
      <c r="H1023" s="3">
        <v>155</v>
      </c>
      <c r="I1023" s="3">
        <v>379</v>
      </c>
      <c r="J1023" s="3">
        <v>224</v>
      </c>
      <c r="K1023" s="3">
        <v>17</v>
      </c>
      <c r="L1023" s="3">
        <v>120</v>
      </c>
      <c r="M1023">
        <v>1</v>
      </c>
      <c r="N1023">
        <v>4</v>
      </c>
      <c r="O1023">
        <v>8</v>
      </c>
      <c r="P1023">
        <v>4</v>
      </c>
      <c r="Q1023">
        <v>8</v>
      </c>
      <c r="R1023">
        <v>0</v>
      </c>
      <c r="S1023">
        <v>0</v>
      </c>
      <c r="T1023">
        <v>0</v>
      </c>
      <c r="U1023">
        <v>0</v>
      </c>
      <c r="V1023">
        <v>0</v>
      </c>
      <c r="W1023">
        <v>0</v>
      </c>
      <c r="X1023">
        <v>3</v>
      </c>
      <c r="Y1023">
        <v>11</v>
      </c>
      <c r="Z1023">
        <v>0</v>
      </c>
      <c r="AA1023">
        <v>56</v>
      </c>
      <c r="AB1023">
        <v>2845</v>
      </c>
      <c r="AC1023">
        <v>0</v>
      </c>
      <c r="AD1023">
        <v>0</v>
      </c>
      <c r="AE1023">
        <v>1</v>
      </c>
      <c r="AF1023">
        <v>0</v>
      </c>
      <c r="AG1023">
        <v>0</v>
      </c>
      <c r="AH1023">
        <v>0</v>
      </c>
      <c r="AI1023">
        <v>0</v>
      </c>
      <c r="AJ1023">
        <v>1</v>
      </c>
      <c r="AK1023">
        <v>0</v>
      </c>
      <c r="AL1023">
        <v>0</v>
      </c>
      <c r="AM1023" s="3">
        <f>SUM(tbl_Data[[#This Row],[Amt_Wines]:[Amt_GoldProds]])</f>
        <v>1895</v>
      </c>
      <c r="AN1023" s="3">
        <v>1655</v>
      </c>
      <c r="AO1023">
        <v>0</v>
      </c>
      <c r="AP1023" t="str" cm="1">
        <f t="array" ref="AP1023">_xlfn.IFS(tbl_Data[[#This Row],[marital_Divorced]]=1,"Divorced",tbl_Data[[#This Row],[marital_Married]]=1,"Married",tbl_Data[[#This Row],[marital_Single]]=1,"Single",tbl_Data[[#This Row],[marital_Together]]=1,"Together",tbl_Data[[#This Row],[marital_Widow]]=1,"Widowed")</f>
        <v>Single</v>
      </c>
      <c r="AQ1023" s="3">
        <f>IF(tbl_Data[[#This Row],[Marital Status]]=tbl_Data[[#Headers],[Single]],tbl_Data[[#This Row],[Amt_Wines]],"")</f>
        <v>1000</v>
      </c>
      <c r="AR1023" s="3" t="str">
        <f>IF(tbl_Data[[#This Row],[Marital Status]]=tbl_Data[[#Headers],[Together]],tbl_Data[[#This Row],[Amt_Wines]],"")</f>
        <v/>
      </c>
      <c r="AS1023" s="3" t="str">
        <f>IF(tbl_Data[[#This Row],[Marital Status]]=tbl_Data[[#Headers],[Married]],tbl_Data[[#This Row],[Amt_Wines]],"")</f>
        <v/>
      </c>
      <c r="AT1023" s="3" t="str">
        <f>IF(tbl_Data[[#This Row],[Marital Status]]=tbl_Data[[#Headers],[Widow]],tbl_Data[[#This Row],[Amt_Wines]],"")</f>
        <v/>
      </c>
      <c r="AU1023" s="3" t="str">
        <f>IF(tbl_Data[[#This Row],[Marital Status]]=tbl_Data[[#Headers],[Divorced]],tbl_Data[[#This Row],[Amt_Wines]],"")</f>
        <v/>
      </c>
    </row>
    <row r="1024" spans="1:47" x14ac:dyDescent="0.45">
      <c r="A1024" t="s">
        <v>242</v>
      </c>
      <c r="B1024" s="3">
        <v>68126</v>
      </c>
      <c r="C1024">
        <v>0</v>
      </c>
      <c r="D1024">
        <v>0</v>
      </c>
      <c r="E1024">
        <f t="shared" si="15"/>
        <v>0</v>
      </c>
      <c r="F1024">
        <v>40</v>
      </c>
      <c r="G1024" s="3">
        <v>1332</v>
      </c>
      <c r="H1024" s="3">
        <v>17</v>
      </c>
      <c r="I1024" s="3">
        <v>311</v>
      </c>
      <c r="J1024" s="3">
        <v>23</v>
      </c>
      <c r="K1024" s="3">
        <v>51</v>
      </c>
      <c r="L1024" s="3">
        <v>86</v>
      </c>
      <c r="M1024">
        <v>1</v>
      </c>
      <c r="N1024">
        <v>7</v>
      </c>
      <c r="O1024">
        <v>4</v>
      </c>
      <c r="P1024">
        <v>5</v>
      </c>
      <c r="Q1024">
        <v>9</v>
      </c>
      <c r="R1024">
        <v>0</v>
      </c>
      <c r="S1024">
        <v>1</v>
      </c>
      <c r="T1024">
        <v>0</v>
      </c>
      <c r="U1024">
        <v>0</v>
      </c>
      <c r="V1024">
        <v>0</v>
      </c>
      <c r="W1024">
        <v>0</v>
      </c>
      <c r="X1024">
        <v>3</v>
      </c>
      <c r="Y1024">
        <v>11</v>
      </c>
      <c r="Z1024">
        <v>1</v>
      </c>
      <c r="AA1024">
        <v>29</v>
      </c>
      <c r="AB1024">
        <v>2755</v>
      </c>
      <c r="AC1024">
        <v>0</v>
      </c>
      <c r="AD1024">
        <v>0</v>
      </c>
      <c r="AE1024">
        <v>1</v>
      </c>
      <c r="AF1024">
        <v>0</v>
      </c>
      <c r="AG1024">
        <v>0</v>
      </c>
      <c r="AH1024">
        <v>0</v>
      </c>
      <c r="AI1024">
        <v>0</v>
      </c>
      <c r="AJ1024">
        <v>0</v>
      </c>
      <c r="AK1024">
        <v>0</v>
      </c>
      <c r="AL1024">
        <v>1</v>
      </c>
      <c r="AM1024" s="3">
        <f>SUM(tbl_Data[[#This Row],[Amt_Wines]:[Amt_GoldProds]])</f>
        <v>1820</v>
      </c>
      <c r="AN1024" s="3">
        <v>1648</v>
      </c>
      <c r="AO1024">
        <v>1</v>
      </c>
      <c r="AP1024" t="str" cm="1">
        <f t="array" ref="AP1024">_xlfn.IFS(tbl_Data[[#This Row],[marital_Divorced]]=1,"Divorced",tbl_Data[[#This Row],[marital_Married]]=1,"Married",tbl_Data[[#This Row],[marital_Single]]=1,"Single",tbl_Data[[#This Row],[marital_Together]]=1,"Together",tbl_Data[[#This Row],[marital_Widow]]=1,"Widowed")</f>
        <v>Single</v>
      </c>
      <c r="AQ1024" s="3">
        <f>IF(tbl_Data[[#This Row],[Marital Status]]=tbl_Data[[#Headers],[Single]],tbl_Data[[#This Row],[Amt_Wines]],"")</f>
        <v>1332</v>
      </c>
      <c r="AR1024" s="3" t="str">
        <f>IF(tbl_Data[[#This Row],[Marital Status]]=tbl_Data[[#Headers],[Together]],tbl_Data[[#This Row],[Amt_Wines]],"")</f>
        <v/>
      </c>
      <c r="AS1024" s="3" t="str">
        <f>IF(tbl_Data[[#This Row],[Marital Status]]=tbl_Data[[#Headers],[Married]],tbl_Data[[#This Row],[Amt_Wines]],"")</f>
        <v/>
      </c>
      <c r="AT1024" s="3" t="str">
        <f>IF(tbl_Data[[#This Row],[Marital Status]]=tbl_Data[[#Headers],[Widow]],tbl_Data[[#This Row],[Amt_Wines]],"")</f>
        <v/>
      </c>
      <c r="AU1024" s="3" t="str">
        <f>IF(tbl_Data[[#This Row],[Marital Status]]=tbl_Data[[#Headers],[Divorced]],tbl_Data[[#This Row],[Amt_Wines]],"")</f>
        <v/>
      </c>
    </row>
    <row r="1025" spans="1:47" x14ac:dyDescent="0.45">
      <c r="A1025" t="s">
        <v>246</v>
      </c>
      <c r="B1025" s="3">
        <v>76412</v>
      </c>
      <c r="C1025">
        <v>0</v>
      </c>
      <c r="D1025">
        <v>0</v>
      </c>
      <c r="E1025">
        <f t="shared" si="15"/>
        <v>0</v>
      </c>
      <c r="F1025">
        <v>15</v>
      </c>
      <c r="G1025" s="3">
        <v>840</v>
      </c>
      <c r="H1025" s="3">
        <v>53</v>
      </c>
      <c r="I1025" s="3">
        <v>804</v>
      </c>
      <c r="J1025" s="3">
        <v>23</v>
      </c>
      <c r="K1025" s="3">
        <v>71</v>
      </c>
      <c r="L1025" s="3">
        <v>17</v>
      </c>
      <c r="M1025">
        <v>1</v>
      </c>
      <c r="N1025">
        <v>5</v>
      </c>
      <c r="O1025">
        <v>4</v>
      </c>
      <c r="P1025">
        <v>8</v>
      </c>
      <c r="Q1025">
        <v>3</v>
      </c>
      <c r="R1025">
        <v>0</v>
      </c>
      <c r="S1025">
        <v>0</v>
      </c>
      <c r="T1025">
        <v>1</v>
      </c>
      <c r="U1025">
        <v>1</v>
      </c>
      <c r="V1025">
        <v>0</v>
      </c>
      <c r="W1025">
        <v>0</v>
      </c>
      <c r="X1025">
        <v>3</v>
      </c>
      <c r="Y1025">
        <v>11</v>
      </c>
      <c r="Z1025">
        <v>1</v>
      </c>
      <c r="AA1025">
        <v>40</v>
      </c>
      <c r="AB1025">
        <v>2579</v>
      </c>
      <c r="AC1025">
        <v>0</v>
      </c>
      <c r="AD1025">
        <v>0</v>
      </c>
      <c r="AE1025">
        <v>1</v>
      </c>
      <c r="AF1025">
        <v>0</v>
      </c>
      <c r="AG1025">
        <v>0</v>
      </c>
      <c r="AH1025">
        <v>0</v>
      </c>
      <c r="AI1025">
        <v>0</v>
      </c>
      <c r="AJ1025">
        <v>0</v>
      </c>
      <c r="AK1025">
        <v>0</v>
      </c>
      <c r="AL1025">
        <v>1</v>
      </c>
      <c r="AM1025" s="3">
        <f>SUM(tbl_Data[[#This Row],[Amt_Wines]:[Amt_GoldProds]])</f>
        <v>1808</v>
      </c>
      <c r="AN1025" s="3">
        <v>1774</v>
      </c>
      <c r="AO1025">
        <v>2</v>
      </c>
      <c r="AP1025" t="str" cm="1">
        <f t="array" ref="AP1025">_xlfn.IFS(tbl_Data[[#This Row],[marital_Divorced]]=1,"Divorced",tbl_Data[[#This Row],[marital_Married]]=1,"Married",tbl_Data[[#This Row],[marital_Single]]=1,"Single",tbl_Data[[#This Row],[marital_Together]]=1,"Together",tbl_Data[[#This Row],[marital_Widow]]=1,"Widowed")</f>
        <v>Single</v>
      </c>
      <c r="AQ1025" s="3">
        <f>IF(tbl_Data[[#This Row],[Marital Status]]=tbl_Data[[#Headers],[Single]],tbl_Data[[#This Row],[Amt_Wines]],"")</f>
        <v>840</v>
      </c>
      <c r="AR1025" s="3" t="str">
        <f>IF(tbl_Data[[#This Row],[Marital Status]]=tbl_Data[[#Headers],[Together]],tbl_Data[[#This Row],[Amt_Wines]],"")</f>
        <v/>
      </c>
      <c r="AS1025" s="3" t="str">
        <f>IF(tbl_Data[[#This Row],[Marital Status]]=tbl_Data[[#Headers],[Married]],tbl_Data[[#This Row],[Amt_Wines]],"")</f>
        <v/>
      </c>
      <c r="AT1025" s="3" t="str">
        <f>IF(tbl_Data[[#This Row],[Marital Status]]=tbl_Data[[#Headers],[Widow]],tbl_Data[[#This Row],[Amt_Wines]],"")</f>
        <v/>
      </c>
      <c r="AU1025" s="3" t="str">
        <f>IF(tbl_Data[[#This Row],[Marital Status]]=tbl_Data[[#Headers],[Divorced]],tbl_Data[[#This Row],[Amt_Wines]],"")</f>
        <v/>
      </c>
    </row>
    <row r="1026" spans="1:47" x14ac:dyDescent="0.45">
      <c r="A1026" t="s">
        <v>250</v>
      </c>
      <c r="B1026" s="3">
        <v>63159</v>
      </c>
      <c r="C1026">
        <v>0</v>
      </c>
      <c r="D1026">
        <v>0</v>
      </c>
      <c r="E1026">
        <f t="shared" ref="E1026:E1089" si="16">SUM(_xlfn.SINGLE(Kidhome),_xlfn.SINGLE(Teenhome))</f>
        <v>0</v>
      </c>
      <c r="F1026">
        <v>74</v>
      </c>
      <c r="G1026" s="3">
        <v>965</v>
      </c>
      <c r="H1026" s="3">
        <v>34</v>
      </c>
      <c r="I1026" s="3">
        <v>586</v>
      </c>
      <c r="J1026" s="3">
        <v>89</v>
      </c>
      <c r="K1026" s="3">
        <v>86</v>
      </c>
      <c r="L1026" s="3">
        <v>37</v>
      </c>
      <c r="M1026">
        <v>1</v>
      </c>
      <c r="N1026">
        <v>3</v>
      </c>
      <c r="O1026">
        <v>5</v>
      </c>
      <c r="P1026">
        <v>8</v>
      </c>
      <c r="Q1026">
        <v>3</v>
      </c>
      <c r="R1026">
        <v>1</v>
      </c>
      <c r="S1026">
        <v>0</v>
      </c>
      <c r="T1026">
        <v>0</v>
      </c>
      <c r="U1026">
        <v>0</v>
      </c>
      <c r="V1026">
        <v>0</v>
      </c>
      <c r="W1026">
        <v>0</v>
      </c>
      <c r="X1026">
        <v>3</v>
      </c>
      <c r="Y1026">
        <v>11</v>
      </c>
      <c r="Z1026">
        <v>0</v>
      </c>
      <c r="AA1026">
        <v>46</v>
      </c>
      <c r="AB1026">
        <v>2760</v>
      </c>
      <c r="AC1026">
        <v>0</v>
      </c>
      <c r="AD1026">
        <v>0</v>
      </c>
      <c r="AE1026">
        <v>1</v>
      </c>
      <c r="AF1026">
        <v>0</v>
      </c>
      <c r="AG1026">
        <v>0</v>
      </c>
      <c r="AH1026">
        <v>0</v>
      </c>
      <c r="AI1026">
        <v>0</v>
      </c>
      <c r="AJ1026">
        <v>0</v>
      </c>
      <c r="AK1026">
        <v>0</v>
      </c>
      <c r="AL1026">
        <v>1</v>
      </c>
      <c r="AM1026" s="3">
        <f>SUM(tbl_Data[[#This Row],[Amt_Wines]:[Amt_GoldProds]])</f>
        <v>1797</v>
      </c>
      <c r="AN1026" s="3">
        <v>1723</v>
      </c>
      <c r="AO1026">
        <v>1</v>
      </c>
      <c r="AP1026" t="str" cm="1">
        <f t="array" ref="AP1026">_xlfn.IFS(tbl_Data[[#This Row],[marital_Divorced]]=1,"Divorced",tbl_Data[[#This Row],[marital_Married]]=1,"Married",tbl_Data[[#This Row],[marital_Single]]=1,"Single",tbl_Data[[#This Row],[marital_Together]]=1,"Together",tbl_Data[[#This Row],[marital_Widow]]=1,"Widowed")</f>
        <v>Single</v>
      </c>
      <c r="AQ1026" s="3">
        <f>IF(tbl_Data[[#This Row],[Marital Status]]=tbl_Data[[#Headers],[Single]],tbl_Data[[#This Row],[Amt_Wines]],"")</f>
        <v>965</v>
      </c>
      <c r="AR1026" s="3" t="str">
        <f>IF(tbl_Data[[#This Row],[Marital Status]]=tbl_Data[[#Headers],[Together]],tbl_Data[[#This Row],[Amt_Wines]],"")</f>
        <v/>
      </c>
      <c r="AS1026" s="3" t="str">
        <f>IF(tbl_Data[[#This Row],[Marital Status]]=tbl_Data[[#Headers],[Married]],tbl_Data[[#This Row],[Amt_Wines]],"")</f>
        <v/>
      </c>
      <c r="AT1026" s="3" t="str">
        <f>IF(tbl_Data[[#This Row],[Marital Status]]=tbl_Data[[#Headers],[Widow]],tbl_Data[[#This Row],[Amt_Wines]],"")</f>
        <v/>
      </c>
      <c r="AU1026" s="3" t="str">
        <f>IF(tbl_Data[[#This Row],[Marital Status]]=tbl_Data[[#Headers],[Divorced]],tbl_Data[[#This Row],[Amt_Wines]],"")</f>
        <v/>
      </c>
    </row>
    <row r="1027" spans="1:47" x14ac:dyDescent="0.45">
      <c r="A1027" t="s">
        <v>252</v>
      </c>
      <c r="B1027" s="3">
        <v>72066</v>
      </c>
      <c r="C1027">
        <v>0</v>
      </c>
      <c r="D1027">
        <v>0</v>
      </c>
      <c r="E1027">
        <f t="shared" si="16"/>
        <v>0</v>
      </c>
      <c r="F1027">
        <v>55</v>
      </c>
      <c r="G1027" s="3">
        <v>1003</v>
      </c>
      <c r="H1027" s="3">
        <v>34</v>
      </c>
      <c r="I1027" s="3">
        <v>536</v>
      </c>
      <c r="J1027" s="3">
        <v>134</v>
      </c>
      <c r="K1027" s="3">
        <v>51</v>
      </c>
      <c r="L1027" s="3">
        <v>34</v>
      </c>
      <c r="M1027">
        <v>1</v>
      </c>
      <c r="N1027">
        <v>4</v>
      </c>
      <c r="O1027">
        <v>6</v>
      </c>
      <c r="P1027">
        <v>6</v>
      </c>
      <c r="Q1027">
        <v>2</v>
      </c>
      <c r="R1027">
        <v>0</v>
      </c>
      <c r="S1027">
        <v>0</v>
      </c>
      <c r="T1027">
        <v>1</v>
      </c>
      <c r="U1027">
        <v>1</v>
      </c>
      <c r="V1027">
        <v>0</v>
      </c>
      <c r="W1027">
        <v>0</v>
      </c>
      <c r="X1027">
        <v>3</v>
      </c>
      <c r="Y1027">
        <v>11</v>
      </c>
      <c r="Z1027">
        <v>1</v>
      </c>
      <c r="AA1027">
        <v>39</v>
      </c>
      <c r="AB1027">
        <v>2165</v>
      </c>
      <c r="AC1027">
        <v>0</v>
      </c>
      <c r="AD1027">
        <v>0</v>
      </c>
      <c r="AE1027">
        <v>1</v>
      </c>
      <c r="AF1027">
        <v>0</v>
      </c>
      <c r="AG1027">
        <v>0</v>
      </c>
      <c r="AH1027">
        <v>0</v>
      </c>
      <c r="AI1027">
        <v>0</v>
      </c>
      <c r="AJ1027">
        <v>1</v>
      </c>
      <c r="AK1027">
        <v>0</v>
      </c>
      <c r="AL1027">
        <v>0</v>
      </c>
      <c r="AM1027" s="3">
        <f>SUM(tbl_Data[[#This Row],[Amt_Wines]:[Amt_GoldProds]])</f>
        <v>1792</v>
      </c>
      <c r="AN1027" s="3">
        <v>1724</v>
      </c>
      <c r="AO1027">
        <v>2</v>
      </c>
      <c r="AP1027" t="str" cm="1">
        <f t="array" ref="AP1027">_xlfn.IFS(tbl_Data[[#This Row],[marital_Divorced]]=1,"Divorced",tbl_Data[[#This Row],[marital_Married]]=1,"Married",tbl_Data[[#This Row],[marital_Single]]=1,"Single",tbl_Data[[#This Row],[marital_Together]]=1,"Together",tbl_Data[[#This Row],[marital_Widow]]=1,"Widowed")</f>
        <v>Single</v>
      </c>
      <c r="AQ1027" s="3">
        <f>IF(tbl_Data[[#This Row],[Marital Status]]=tbl_Data[[#Headers],[Single]],tbl_Data[[#This Row],[Amt_Wines]],"")</f>
        <v>1003</v>
      </c>
      <c r="AR1027" s="3" t="str">
        <f>IF(tbl_Data[[#This Row],[Marital Status]]=tbl_Data[[#Headers],[Together]],tbl_Data[[#This Row],[Amt_Wines]],"")</f>
        <v/>
      </c>
      <c r="AS1027" s="3" t="str">
        <f>IF(tbl_Data[[#This Row],[Marital Status]]=tbl_Data[[#Headers],[Married]],tbl_Data[[#This Row],[Amt_Wines]],"")</f>
        <v/>
      </c>
      <c r="AT1027" s="3" t="str">
        <f>IF(tbl_Data[[#This Row],[Marital Status]]=tbl_Data[[#Headers],[Widow]],tbl_Data[[#This Row],[Amt_Wines]],"")</f>
        <v/>
      </c>
      <c r="AU1027" s="3" t="str">
        <f>IF(tbl_Data[[#This Row],[Marital Status]]=tbl_Data[[#Headers],[Divorced]],tbl_Data[[#This Row],[Amt_Wines]],"")</f>
        <v/>
      </c>
    </row>
    <row r="1028" spans="1:47" x14ac:dyDescent="0.45">
      <c r="A1028" t="s">
        <v>268</v>
      </c>
      <c r="B1028" s="3">
        <v>77598</v>
      </c>
      <c r="C1028">
        <v>0</v>
      </c>
      <c r="D1028">
        <v>0</v>
      </c>
      <c r="E1028">
        <f t="shared" si="16"/>
        <v>0</v>
      </c>
      <c r="F1028">
        <v>53</v>
      </c>
      <c r="G1028" s="3">
        <v>1193</v>
      </c>
      <c r="H1028" s="3">
        <v>33</v>
      </c>
      <c r="I1028" s="3">
        <v>281</v>
      </c>
      <c r="J1028" s="3">
        <v>129</v>
      </c>
      <c r="K1028" s="3">
        <v>66</v>
      </c>
      <c r="L1028" s="3">
        <v>33</v>
      </c>
      <c r="M1028">
        <v>1</v>
      </c>
      <c r="N1028">
        <v>7</v>
      </c>
      <c r="O1028">
        <v>5</v>
      </c>
      <c r="P1028">
        <v>13</v>
      </c>
      <c r="Q1028">
        <v>3</v>
      </c>
      <c r="R1028">
        <v>0</v>
      </c>
      <c r="S1028">
        <v>0</v>
      </c>
      <c r="T1028">
        <v>1</v>
      </c>
      <c r="U1028">
        <v>0</v>
      </c>
      <c r="V1028">
        <v>0</v>
      </c>
      <c r="W1028">
        <v>0</v>
      </c>
      <c r="X1028">
        <v>3</v>
      </c>
      <c r="Y1028">
        <v>11</v>
      </c>
      <c r="Z1028">
        <v>0</v>
      </c>
      <c r="AA1028">
        <v>77</v>
      </c>
      <c r="AB1028">
        <v>2430</v>
      </c>
      <c r="AC1028">
        <v>0</v>
      </c>
      <c r="AD1028">
        <v>0</v>
      </c>
      <c r="AE1028">
        <v>1</v>
      </c>
      <c r="AF1028">
        <v>0</v>
      </c>
      <c r="AG1028">
        <v>0</v>
      </c>
      <c r="AH1028">
        <v>0</v>
      </c>
      <c r="AI1028">
        <v>0</v>
      </c>
      <c r="AJ1028">
        <v>0</v>
      </c>
      <c r="AK1028">
        <v>1</v>
      </c>
      <c r="AL1028">
        <v>0</v>
      </c>
      <c r="AM1028" s="3">
        <f>SUM(tbl_Data[[#This Row],[Amt_Wines]:[Amt_GoldProds]])</f>
        <v>1735</v>
      </c>
      <c r="AN1028" s="3">
        <v>1669</v>
      </c>
      <c r="AO1028">
        <v>1</v>
      </c>
      <c r="AP1028" t="str" cm="1">
        <f t="array" ref="AP1028">_xlfn.IFS(tbl_Data[[#This Row],[marital_Divorced]]=1,"Divorced",tbl_Data[[#This Row],[marital_Married]]=1,"Married",tbl_Data[[#This Row],[marital_Single]]=1,"Single",tbl_Data[[#This Row],[marital_Together]]=1,"Together",tbl_Data[[#This Row],[marital_Widow]]=1,"Widowed")</f>
        <v>Single</v>
      </c>
      <c r="AQ1028" s="3">
        <f>IF(tbl_Data[[#This Row],[Marital Status]]=tbl_Data[[#Headers],[Single]],tbl_Data[[#This Row],[Amt_Wines]],"")</f>
        <v>1193</v>
      </c>
      <c r="AR1028" s="3" t="str">
        <f>IF(tbl_Data[[#This Row],[Marital Status]]=tbl_Data[[#Headers],[Together]],tbl_Data[[#This Row],[Amt_Wines]],"")</f>
        <v/>
      </c>
      <c r="AS1028" s="3" t="str">
        <f>IF(tbl_Data[[#This Row],[Marital Status]]=tbl_Data[[#Headers],[Married]],tbl_Data[[#This Row],[Amt_Wines]],"")</f>
        <v/>
      </c>
      <c r="AT1028" s="3" t="str">
        <f>IF(tbl_Data[[#This Row],[Marital Status]]=tbl_Data[[#Headers],[Widow]],tbl_Data[[#This Row],[Amt_Wines]],"")</f>
        <v/>
      </c>
      <c r="AU1028" s="3" t="str">
        <f>IF(tbl_Data[[#This Row],[Marital Status]]=tbl_Data[[#Headers],[Divorced]],tbl_Data[[#This Row],[Amt_Wines]],"")</f>
        <v/>
      </c>
    </row>
    <row r="1029" spans="1:47" x14ac:dyDescent="0.45">
      <c r="A1029" t="s">
        <v>276</v>
      </c>
      <c r="B1029" s="3">
        <v>64509</v>
      </c>
      <c r="C1029">
        <v>0</v>
      </c>
      <c r="D1029">
        <v>0</v>
      </c>
      <c r="E1029">
        <f t="shared" si="16"/>
        <v>0</v>
      </c>
      <c r="F1029">
        <v>19</v>
      </c>
      <c r="G1029" s="3">
        <v>836</v>
      </c>
      <c r="H1029" s="3">
        <v>185</v>
      </c>
      <c r="I1029" s="3">
        <v>575</v>
      </c>
      <c r="J1029" s="3">
        <v>24</v>
      </c>
      <c r="K1029" s="3">
        <v>25</v>
      </c>
      <c r="L1029" s="3">
        <v>77</v>
      </c>
      <c r="M1029">
        <v>1</v>
      </c>
      <c r="N1029">
        <v>6</v>
      </c>
      <c r="O1029">
        <v>3</v>
      </c>
      <c r="P1029">
        <v>9</v>
      </c>
      <c r="Q1029">
        <v>4</v>
      </c>
      <c r="R1029">
        <v>1</v>
      </c>
      <c r="S1029">
        <v>0</v>
      </c>
      <c r="T1029">
        <v>0</v>
      </c>
      <c r="U1029">
        <v>0</v>
      </c>
      <c r="V1029">
        <v>0</v>
      </c>
      <c r="W1029">
        <v>0</v>
      </c>
      <c r="X1029">
        <v>3</v>
      </c>
      <c r="Y1029">
        <v>11</v>
      </c>
      <c r="Z1029">
        <v>1</v>
      </c>
      <c r="AA1029">
        <v>30</v>
      </c>
      <c r="AB1029">
        <v>2475</v>
      </c>
      <c r="AC1029">
        <v>0</v>
      </c>
      <c r="AD1029">
        <v>0</v>
      </c>
      <c r="AE1029">
        <v>1</v>
      </c>
      <c r="AF1029">
        <v>0</v>
      </c>
      <c r="AG1029">
        <v>0</v>
      </c>
      <c r="AH1029">
        <v>0</v>
      </c>
      <c r="AI1029">
        <v>0</v>
      </c>
      <c r="AJ1029">
        <v>1</v>
      </c>
      <c r="AK1029">
        <v>0</v>
      </c>
      <c r="AL1029">
        <v>0</v>
      </c>
      <c r="AM1029" s="3">
        <f>SUM(tbl_Data[[#This Row],[Amt_Wines]:[Amt_GoldProds]])</f>
        <v>1722</v>
      </c>
      <c r="AN1029" s="3">
        <v>1568</v>
      </c>
      <c r="AO1029">
        <v>1</v>
      </c>
      <c r="AP1029" t="str" cm="1">
        <f t="array" ref="AP1029">_xlfn.IFS(tbl_Data[[#This Row],[marital_Divorced]]=1,"Divorced",tbl_Data[[#This Row],[marital_Married]]=1,"Married",tbl_Data[[#This Row],[marital_Single]]=1,"Single",tbl_Data[[#This Row],[marital_Together]]=1,"Together",tbl_Data[[#This Row],[marital_Widow]]=1,"Widowed")</f>
        <v>Single</v>
      </c>
      <c r="AQ1029" s="3">
        <f>IF(tbl_Data[[#This Row],[Marital Status]]=tbl_Data[[#Headers],[Single]],tbl_Data[[#This Row],[Amt_Wines]],"")</f>
        <v>836</v>
      </c>
      <c r="AR1029" s="3" t="str">
        <f>IF(tbl_Data[[#This Row],[Marital Status]]=tbl_Data[[#Headers],[Together]],tbl_Data[[#This Row],[Amt_Wines]],"")</f>
        <v/>
      </c>
      <c r="AS1029" s="3" t="str">
        <f>IF(tbl_Data[[#This Row],[Marital Status]]=tbl_Data[[#Headers],[Married]],tbl_Data[[#This Row],[Amt_Wines]],"")</f>
        <v/>
      </c>
      <c r="AT1029" s="3" t="str">
        <f>IF(tbl_Data[[#This Row],[Marital Status]]=tbl_Data[[#Headers],[Widow]],tbl_Data[[#This Row],[Amt_Wines]],"")</f>
        <v/>
      </c>
      <c r="AU1029" s="3" t="str">
        <f>IF(tbl_Data[[#This Row],[Marital Status]]=tbl_Data[[#Headers],[Divorced]],tbl_Data[[#This Row],[Amt_Wines]],"")</f>
        <v/>
      </c>
    </row>
    <row r="1030" spans="1:47" x14ac:dyDescent="0.45">
      <c r="A1030" t="s">
        <v>277</v>
      </c>
      <c r="B1030" s="3">
        <v>86358</v>
      </c>
      <c r="C1030">
        <v>1</v>
      </c>
      <c r="D1030">
        <v>1</v>
      </c>
      <c r="E1030">
        <f t="shared" si="16"/>
        <v>2</v>
      </c>
      <c r="F1030">
        <v>78</v>
      </c>
      <c r="G1030" s="3">
        <v>957</v>
      </c>
      <c r="H1030" s="3">
        <v>47</v>
      </c>
      <c r="I1030" s="3">
        <v>494</v>
      </c>
      <c r="J1030" s="3">
        <v>82</v>
      </c>
      <c r="K1030" s="3">
        <v>47</v>
      </c>
      <c r="L1030" s="3">
        <v>95</v>
      </c>
      <c r="M1030">
        <v>4</v>
      </c>
      <c r="N1030">
        <v>5</v>
      </c>
      <c r="O1030">
        <v>3</v>
      </c>
      <c r="P1030">
        <v>6</v>
      </c>
      <c r="Q1030">
        <v>8</v>
      </c>
      <c r="R1030">
        <v>0</v>
      </c>
      <c r="S1030">
        <v>0</v>
      </c>
      <c r="T1030">
        <v>0</v>
      </c>
      <c r="U1030">
        <v>0</v>
      </c>
      <c r="V1030">
        <v>0</v>
      </c>
      <c r="W1030">
        <v>0</v>
      </c>
      <c r="X1030">
        <v>3</v>
      </c>
      <c r="Y1030">
        <v>11</v>
      </c>
      <c r="Z1030">
        <v>0</v>
      </c>
      <c r="AA1030">
        <v>54</v>
      </c>
      <c r="AB1030">
        <v>2849</v>
      </c>
      <c r="AC1030">
        <v>0</v>
      </c>
      <c r="AD1030">
        <v>0</v>
      </c>
      <c r="AE1030">
        <v>1</v>
      </c>
      <c r="AF1030">
        <v>0</v>
      </c>
      <c r="AG1030">
        <v>0</v>
      </c>
      <c r="AH1030">
        <v>0</v>
      </c>
      <c r="AI1030">
        <v>0</v>
      </c>
      <c r="AJ1030">
        <v>1</v>
      </c>
      <c r="AK1030">
        <v>0</v>
      </c>
      <c r="AL1030">
        <v>0</v>
      </c>
      <c r="AM1030" s="3">
        <f>SUM(tbl_Data[[#This Row],[Amt_Wines]:[Amt_GoldProds]])</f>
        <v>1722</v>
      </c>
      <c r="AN1030" s="3">
        <v>1532</v>
      </c>
      <c r="AO1030">
        <v>0</v>
      </c>
      <c r="AP1030" t="str" cm="1">
        <f t="array" ref="AP1030">_xlfn.IFS(tbl_Data[[#This Row],[marital_Divorced]]=1,"Divorced",tbl_Data[[#This Row],[marital_Married]]=1,"Married",tbl_Data[[#This Row],[marital_Single]]=1,"Single",tbl_Data[[#This Row],[marital_Together]]=1,"Together",tbl_Data[[#This Row],[marital_Widow]]=1,"Widowed")</f>
        <v>Single</v>
      </c>
      <c r="AQ1030" s="3">
        <f>IF(tbl_Data[[#This Row],[Marital Status]]=tbl_Data[[#Headers],[Single]],tbl_Data[[#This Row],[Amt_Wines]],"")</f>
        <v>957</v>
      </c>
      <c r="AR1030" s="3" t="str">
        <f>IF(tbl_Data[[#This Row],[Marital Status]]=tbl_Data[[#Headers],[Together]],tbl_Data[[#This Row],[Amt_Wines]],"")</f>
        <v/>
      </c>
      <c r="AS1030" s="3" t="str">
        <f>IF(tbl_Data[[#This Row],[Marital Status]]=tbl_Data[[#Headers],[Married]],tbl_Data[[#This Row],[Amt_Wines]],"")</f>
        <v/>
      </c>
      <c r="AT1030" s="3" t="str">
        <f>IF(tbl_Data[[#This Row],[Marital Status]]=tbl_Data[[#Headers],[Widow]],tbl_Data[[#This Row],[Amt_Wines]],"")</f>
        <v/>
      </c>
      <c r="AU1030" s="3" t="str">
        <f>IF(tbl_Data[[#This Row],[Marital Status]]=tbl_Data[[#Headers],[Divorced]],tbl_Data[[#This Row],[Amt_Wines]],"")</f>
        <v/>
      </c>
    </row>
    <row r="1031" spans="1:47" x14ac:dyDescent="0.45">
      <c r="A1031" t="s">
        <v>284</v>
      </c>
      <c r="B1031" s="3">
        <v>94472</v>
      </c>
      <c r="C1031">
        <v>0</v>
      </c>
      <c r="D1031">
        <v>1</v>
      </c>
      <c r="E1031">
        <f t="shared" si="16"/>
        <v>1</v>
      </c>
      <c r="F1031">
        <v>75</v>
      </c>
      <c r="G1031" s="3">
        <v>1017</v>
      </c>
      <c r="H1031" s="3">
        <v>33</v>
      </c>
      <c r="I1031" s="3">
        <v>417</v>
      </c>
      <c r="J1031" s="3">
        <v>108</v>
      </c>
      <c r="K1031" s="3">
        <v>100</v>
      </c>
      <c r="L1031" s="3">
        <v>16</v>
      </c>
      <c r="M1031">
        <v>1</v>
      </c>
      <c r="N1031">
        <v>5</v>
      </c>
      <c r="O1031">
        <v>5</v>
      </c>
      <c r="P1031">
        <v>5</v>
      </c>
      <c r="Q1031">
        <v>5</v>
      </c>
      <c r="R1031">
        <v>0</v>
      </c>
      <c r="S1031">
        <v>1</v>
      </c>
      <c r="T1031">
        <v>1</v>
      </c>
      <c r="U1031">
        <v>0</v>
      </c>
      <c r="V1031">
        <v>0</v>
      </c>
      <c r="W1031">
        <v>0</v>
      </c>
      <c r="X1031">
        <v>3</v>
      </c>
      <c r="Y1031">
        <v>11</v>
      </c>
      <c r="Z1031">
        <v>0</v>
      </c>
      <c r="AA1031">
        <v>62</v>
      </c>
      <c r="AB1031">
        <v>2246</v>
      </c>
      <c r="AC1031">
        <v>0</v>
      </c>
      <c r="AD1031">
        <v>0</v>
      </c>
      <c r="AE1031">
        <v>1</v>
      </c>
      <c r="AF1031">
        <v>0</v>
      </c>
      <c r="AG1031">
        <v>0</v>
      </c>
      <c r="AH1031">
        <v>0</v>
      </c>
      <c r="AI1031">
        <v>0</v>
      </c>
      <c r="AJ1031">
        <v>1</v>
      </c>
      <c r="AK1031">
        <v>0</v>
      </c>
      <c r="AL1031">
        <v>0</v>
      </c>
      <c r="AM1031" s="3">
        <f>SUM(tbl_Data[[#This Row],[Amt_Wines]:[Amt_GoldProds]])</f>
        <v>1691</v>
      </c>
      <c r="AN1031" s="3">
        <v>1659</v>
      </c>
      <c r="AO1031">
        <v>2</v>
      </c>
      <c r="AP1031" t="str" cm="1">
        <f t="array" ref="AP1031">_xlfn.IFS(tbl_Data[[#This Row],[marital_Divorced]]=1,"Divorced",tbl_Data[[#This Row],[marital_Married]]=1,"Married",tbl_Data[[#This Row],[marital_Single]]=1,"Single",tbl_Data[[#This Row],[marital_Together]]=1,"Together",tbl_Data[[#This Row],[marital_Widow]]=1,"Widowed")</f>
        <v>Single</v>
      </c>
      <c r="AQ1031" s="3">
        <f>IF(tbl_Data[[#This Row],[Marital Status]]=tbl_Data[[#Headers],[Single]],tbl_Data[[#This Row],[Amt_Wines]],"")</f>
        <v>1017</v>
      </c>
      <c r="AR1031" s="3" t="str">
        <f>IF(tbl_Data[[#This Row],[Marital Status]]=tbl_Data[[#Headers],[Together]],tbl_Data[[#This Row],[Amt_Wines]],"")</f>
        <v/>
      </c>
      <c r="AS1031" s="3" t="str">
        <f>IF(tbl_Data[[#This Row],[Marital Status]]=tbl_Data[[#Headers],[Married]],tbl_Data[[#This Row],[Amt_Wines]],"")</f>
        <v/>
      </c>
      <c r="AT1031" s="3" t="str">
        <f>IF(tbl_Data[[#This Row],[Marital Status]]=tbl_Data[[#Headers],[Widow]],tbl_Data[[#This Row],[Amt_Wines]],"")</f>
        <v/>
      </c>
      <c r="AU1031" s="3" t="str">
        <f>IF(tbl_Data[[#This Row],[Marital Status]]=tbl_Data[[#Headers],[Divorced]],tbl_Data[[#This Row],[Amt_Wines]],"")</f>
        <v/>
      </c>
    </row>
    <row r="1032" spans="1:47" x14ac:dyDescent="0.45">
      <c r="A1032" t="s">
        <v>286</v>
      </c>
      <c r="B1032" s="3">
        <v>84865</v>
      </c>
      <c r="C1032">
        <v>0</v>
      </c>
      <c r="D1032">
        <v>0</v>
      </c>
      <c r="E1032">
        <f t="shared" si="16"/>
        <v>0</v>
      </c>
      <c r="F1032">
        <v>1</v>
      </c>
      <c r="G1032" s="3">
        <v>1248</v>
      </c>
      <c r="H1032" s="3">
        <v>16</v>
      </c>
      <c r="I1032" s="3">
        <v>349</v>
      </c>
      <c r="J1032" s="3">
        <v>43</v>
      </c>
      <c r="K1032" s="3">
        <v>16</v>
      </c>
      <c r="L1032" s="3">
        <v>16</v>
      </c>
      <c r="M1032">
        <v>1</v>
      </c>
      <c r="N1032">
        <v>2</v>
      </c>
      <c r="O1032">
        <v>4</v>
      </c>
      <c r="P1032">
        <v>9</v>
      </c>
      <c r="Q1032">
        <v>4</v>
      </c>
      <c r="R1032">
        <v>0</v>
      </c>
      <c r="S1032">
        <v>1</v>
      </c>
      <c r="T1032">
        <v>1</v>
      </c>
      <c r="U1032">
        <v>1</v>
      </c>
      <c r="V1032">
        <v>1</v>
      </c>
      <c r="W1032">
        <v>0</v>
      </c>
      <c r="X1032">
        <v>3</v>
      </c>
      <c r="Y1032">
        <v>11</v>
      </c>
      <c r="Z1032">
        <v>1</v>
      </c>
      <c r="AA1032">
        <v>59</v>
      </c>
      <c r="AB1032">
        <v>2575</v>
      </c>
      <c r="AC1032">
        <v>0</v>
      </c>
      <c r="AD1032">
        <v>0</v>
      </c>
      <c r="AE1032">
        <v>1</v>
      </c>
      <c r="AF1032">
        <v>0</v>
      </c>
      <c r="AG1032">
        <v>0</v>
      </c>
      <c r="AH1032">
        <v>0</v>
      </c>
      <c r="AI1032">
        <v>0</v>
      </c>
      <c r="AJ1032">
        <v>0</v>
      </c>
      <c r="AK1032">
        <v>0</v>
      </c>
      <c r="AL1032">
        <v>1</v>
      </c>
      <c r="AM1032" s="3">
        <f>SUM(tbl_Data[[#This Row],[Amt_Wines]:[Amt_GoldProds]])</f>
        <v>1688</v>
      </c>
      <c r="AN1032" s="3">
        <v>1656</v>
      </c>
      <c r="AO1032">
        <v>4</v>
      </c>
      <c r="AP1032" t="str" cm="1">
        <f t="array" ref="AP1032">_xlfn.IFS(tbl_Data[[#This Row],[marital_Divorced]]=1,"Divorced",tbl_Data[[#This Row],[marital_Married]]=1,"Married",tbl_Data[[#This Row],[marital_Single]]=1,"Single",tbl_Data[[#This Row],[marital_Together]]=1,"Together",tbl_Data[[#This Row],[marital_Widow]]=1,"Widowed")</f>
        <v>Single</v>
      </c>
      <c r="AQ1032" s="3">
        <f>IF(tbl_Data[[#This Row],[Marital Status]]=tbl_Data[[#Headers],[Single]],tbl_Data[[#This Row],[Amt_Wines]],"")</f>
        <v>1248</v>
      </c>
      <c r="AR1032" s="3" t="str">
        <f>IF(tbl_Data[[#This Row],[Marital Status]]=tbl_Data[[#Headers],[Together]],tbl_Data[[#This Row],[Amt_Wines]],"")</f>
        <v/>
      </c>
      <c r="AS1032" s="3" t="str">
        <f>IF(tbl_Data[[#This Row],[Marital Status]]=tbl_Data[[#Headers],[Married]],tbl_Data[[#This Row],[Amt_Wines]],"")</f>
        <v/>
      </c>
      <c r="AT1032" s="3" t="str">
        <f>IF(tbl_Data[[#This Row],[Marital Status]]=tbl_Data[[#Headers],[Widow]],tbl_Data[[#This Row],[Amt_Wines]],"")</f>
        <v/>
      </c>
      <c r="AU1032" s="3" t="str">
        <f>IF(tbl_Data[[#This Row],[Marital Status]]=tbl_Data[[#Headers],[Divorced]],tbl_Data[[#This Row],[Amt_Wines]],"")</f>
        <v/>
      </c>
    </row>
    <row r="1033" spans="1:47" x14ac:dyDescent="0.45">
      <c r="A1033" t="s">
        <v>288</v>
      </c>
      <c r="B1033" s="3">
        <v>90933</v>
      </c>
      <c r="C1033">
        <v>0</v>
      </c>
      <c r="D1033">
        <v>0</v>
      </c>
      <c r="E1033">
        <f t="shared" si="16"/>
        <v>0</v>
      </c>
      <c r="F1033">
        <v>90</v>
      </c>
      <c r="G1033" s="3">
        <v>1020</v>
      </c>
      <c r="H1033" s="3">
        <v>31</v>
      </c>
      <c r="I1033" s="3">
        <v>430</v>
      </c>
      <c r="J1033" s="3">
        <v>62</v>
      </c>
      <c r="K1033" s="3">
        <v>63</v>
      </c>
      <c r="L1033" s="3">
        <v>79</v>
      </c>
      <c r="M1033">
        <v>1</v>
      </c>
      <c r="N1033">
        <v>4</v>
      </c>
      <c r="O1033">
        <v>6</v>
      </c>
      <c r="P1033">
        <v>4</v>
      </c>
      <c r="Q1033">
        <v>1</v>
      </c>
      <c r="R1033">
        <v>0</v>
      </c>
      <c r="S1033">
        <v>0</v>
      </c>
      <c r="T1033">
        <v>1</v>
      </c>
      <c r="U1033">
        <v>0</v>
      </c>
      <c r="V1033">
        <v>0</v>
      </c>
      <c r="W1033">
        <v>0</v>
      </c>
      <c r="X1033">
        <v>3</v>
      </c>
      <c r="Y1033">
        <v>11</v>
      </c>
      <c r="Z1033">
        <v>0</v>
      </c>
      <c r="AA1033">
        <v>66</v>
      </c>
      <c r="AB1033">
        <v>2249</v>
      </c>
      <c r="AC1033">
        <v>0</v>
      </c>
      <c r="AD1033">
        <v>0</v>
      </c>
      <c r="AE1033">
        <v>1</v>
      </c>
      <c r="AF1033">
        <v>0</v>
      </c>
      <c r="AG1033">
        <v>0</v>
      </c>
      <c r="AH1033">
        <v>0</v>
      </c>
      <c r="AI1033">
        <v>0</v>
      </c>
      <c r="AJ1033">
        <v>0</v>
      </c>
      <c r="AK1033">
        <v>0</v>
      </c>
      <c r="AL1033">
        <v>1</v>
      </c>
      <c r="AM1033" s="3">
        <f>SUM(tbl_Data[[#This Row],[Amt_Wines]:[Amt_GoldProds]])</f>
        <v>1685</v>
      </c>
      <c r="AN1033" s="3">
        <v>1527</v>
      </c>
      <c r="AO1033">
        <v>1</v>
      </c>
      <c r="AP1033" t="str" cm="1">
        <f t="array" ref="AP1033">_xlfn.IFS(tbl_Data[[#This Row],[marital_Divorced]]=1,"Divorced",tbl_Data[[#This Row],[marital_Married]]=1,"Married",tbl_Data[[#This Row],[marital_Single]]=1,"Single",tbl_Data[[#This Row],[marital_Together]]=1,"Together",tbl_Data[[#This Row],[marital_Widow]]=1,"Widowed")</f>
        <v>Single</v>
      </c>
      <c r="AQ1033" s="3">
        <f>IF(tbl_Data[[#This Row],[Marital Status]]=tbl_Data[[#Headers],[Single]],tbl_Data[[#This Row],[Amt_Wines]],"")</f>
        <v>1020</v>
      </c>
      <c r="AR1033" s="3" t="str">
        <f>IF(tbl_Data[[#This Row],[Marital Status]]=tbl_Data[[#Headers],[Together]],tbl_Data[[#This Row],[Amt_Wines]],"")</f>
        <v/>
      </c>
      <c r="AS1033" s="3" t="str">
        <f>IF(tbl_Data[[#This Row],[Marital Status]]=tbl_Data[[#Headers],[Married]],tbl_Data[[#This Row],[Amt_Wines]],"")</f>
        <v/>
      </c>
      <c r="AT1033" s="3" t="str">
        <f>IF(tbl_Data[[#This Row],[Marital Status]]=tbl_Data[[#Headers],[Widow]],tbl_Data[[#This Row],[Amt_Wines]],"")</f>
        <v/>
      </c>
      <c r="AU1033" s="3" t="str">
        <f>IF(tbl_Data[[#This Row],[Marital Status]]=tbl_Data[[#Headers],[Divorced]],tbl_Data[[#This Row],[Amt_Wines]],"")</f>
        <v/>
      </c>
    </row>
    <row r="1034" spans="1:47" x14ac:dyDescent="0.45">
      <c r="A1034" t="s">
        <v>294</v>
      </c>
      <c r="B1034" s="3">
        <v>91249</v>
      </c>
      <c r="C1034">
        <v>0</v>
      </c>
      <c r="D1034">
        <v>0</v>
      </c>
      <c r="E1034">
        <f t="shared" si="16"/>
        <v>0</v>
      </c>
      <c r="F1034">
        <v>84</v>
      </c>
      <c r="G1034" s="3">
        <v>1324</v>
      </c>
      <c r="H1034" s="3">
        <v>27</v>
      </c>
      <c r="I1034" s="3">
        <v>119</v>
      </c>
      <c r="J1034" s="3">
        <v>71</v>
      </c>
      <c r="K1034" s="3">
        <v>108</v>
      </c>
      <c r="L1034" s="3">
        <v>27</v>
      </c>
      <c r="M1034">
        <v>0</v>
      </c>
      <c r="N1034">
        <v>7</v>
      </c>
      <c r="O1034">
        <v>9</v>
      </c>
      <c r="P1034">
        <v>6</v>
      </c>
      <c r="Q1034">
        <v>4</v>
      </c>
      <c r="R1034">
        <v>0</v>
      </c>
      <c r="S1034">
        <v>1</v>
      </c>
      <c r="T1034">
        <v>1</v>
      </c>
      <c r="U1034">
        <v>1</v>
      </c>
      <c r="V1034">
        <v>1</v>
      </c>
      <c r="W1034">
        <v>0</v>
      </c>
      <c r="X1034">
        <v>3</v>
      </c>
      <c r="Y1034">
        <v>11</v>
      </c>
      <c r="Z1034">
        <v>1</v>
      </c>
      <c r="AA1034">
        <v>64</v>
      </c>
      <c r="AB1034">
        <v>2776</v>
      </c>
      <c r="AC1034">
        <v>0</v>
      </c>
      <c r="AD1034">
        <v>0</v>
      </c>
      <c r="AE1034">
        <v>1</v>
      </c>
      <c r="AF1034">
        <v>0</v>
      </c>
      <c r="AG1034">
        <v>0</v>
      </c>
      <c r="AH1034">
        <v>0</v>
      </c>
      <c r="AI1034">
        <v>0</v>
      </c>
      <c r="AJ1034">
        <v>1</v>
      </c>
      <c r="AK1034">
        <v>0</v>
      </c>
      <c r="AL1034">
        <v>0</v>
      </c>
      <c r="AM1034" s="3">
        <f>SUM(tbl_Data[[#This Row],[Amt_Wines]:[Amt_GoldProds]])</f>
        <v>1676</v>
      </c>
      <c r="AN1034" s="3">
        <v>1622</v>
      </c>
      <c r="AO1034">
        <v>4</v>
      </c>
      <c r="AP1034" t="str" cm="1">
        <f t="array" ref="AP1034">_xlfn.IFS(tbl_Data[[#This Row],[marital_Divorced]]=1,"Divorced",tbl_Data[[#This Row],[marital_Married]]=1,"Married",tbl_Data[[#This Row],[marital_Single]]=1,"Single",tbl_Data[[#This Row],[marital_Together]]=1,"Together",tbl_Data[[#This Row],[marital_Widow]]=1,"Widowed")</f>
        <v>Single</v>
      </c>
      <c r="AQ1034" s="3">
        <f>IF(tbl_Data[[#This Row],[Marital Status]]=tbl_Data[[#Headers],[Single]],tbl_Data[[#This Row],[Amt_Wines]],"")</f>
        <v>1324</v>
      </c>
      <c r="AR1034" s="3" t="str">
        <f>IF(tbl_Data[[#This Row],[Marital Status]]=tbl_Data[[#Headers],[Together]],tbl_Data[[#This Row],[Amt_Wines]],"")</f>
        <v/>
      </c>
      <c r="AS1034" s="3" t="str">
        <f>IF(tbl_Data[[#This Row],[Marital Status]]=tbl_Data[[#Headers],[Married]],tbl_Data[[#This Row],[Amt_Wines]],"")</f>
        <v/>
      </c>
      <c r="AT1034" s="3" t="str">
        <f>IF(tbl_Data[[#This Row],[Marital Status]]=tbl_Data[[#Headers],[Widow]],tbl_Data[[#This Row],[Amt_Wines]],"")</f>
        <v/>
      </c>
      <c r="AU1034" s="3" t="str">
        <f>IF(tbl_Data[[#This Row],[Marital Status]]=tbl_Data[[#Headers],[Divorced]],tbl_Data[[#This Row],[Amt_Wines]],"")</f>
        <v/>
      </c>
    </row>
    <row r="1035" spans="1:47" x14ac:dyDescent="0.45">
      <c r="A1035" t="s">
        <v>301</v>
      </c>
      <c r="B1035" s="3">
        <v>74004</v>
      </c>
      <c r="C1035">
        <v>0</v>
      </c>
      <c r="D1035">
        <v>0</v>
      </c>
      <c r="E1035">
        <f t="shared" si="16"/>
        <v>0</v>
      </c>
      <c r="F1035">
        <v>5</v>
      </c>
      <c r="G1035" s="3">
        <v>784</v>
      </c>
      <c r="H1035" s="3">
        <v>48</v>
      </c>
      <c r="I1035" s="3">
        <v>560</v>
      </c>
      <c r="J1035" s="3">
        <v>42</v>
      </c>
      <c r="K1035" s="3">
        <v>176</v>
      </c>
      <c r="L1035" s="3">
        <v>48</v>
      </c>
      <c r="M1035">
        <v>1</v>
      </c>
      <c r="N1035">
        <v>4</v>
      </c>
      <c r="O1035">
        <v>6</v>
      </c>
      <c r="P1035">
        <v>4</v>
      </c>
      <c r="Q1035">
        <v>3</v>
      </c>
      <c r="R1035">
        <v>0</v>
      </c>
      <c r="S1035">
        <v>0</v>
      </c>
      <c r="T1035">
        <v>1</v>
      </c>
      <c r="U1035">
        <v>1</v>
      </c>
      <c r="V1035">
        <v>0</v>
      </c>
      <c r="W1035">
        <v>0</v>
      </c>
      <c r="X1035">
        <v>3</v>
      </c>
      <c r="Y1035">
        <v>11</v>
      </c>
      <c r="Z1035">
        <v>1</v>
      </c>
      <c r="AA1035">
        <v>33</v>
      </c>
      <c r="AB1035">
        <v>2284</v>
      </c>
      <c r="AC1035">
        <v>0</v>
      </c>
      <c r="AD1035">
        <v>0</v>
      </c>
      <c r="AE1035">
        <v>1</v>
      </c>
      <c r="AF1035">
        <v>0</v>
      </c>
      <c r="AG1035">
        <v>0</v>
      </c>
      <c r="AH1035">
        <v>0</v>
      </c>
      <c r="AI1035">
        <v>0</v>
      </c>
      <c r="AJ1035">
        <v>0</v>
      </c>
      <c r="AK1035">
        <v>0</v>
      </c>
      <c r="AL1035">
        <v>1</v>
      </c>
      <c r="AM1035" s="3">
        <f>SUM(tbl_Data[[#This Row],[Amt_Wines]:[Amt_GoldProds]])</f>
        <v>1658</v>
      </c>
      <c r="AN1035" s="3">
        <v>1562</v>
      </c>
      <c r="AO1035">
        <v>2</v>
      </c>
      <c r="AP1035" t="str" cm="1">
        <f t="array" ref="AP1035">_xlfn.IFS(tbl_Data[[#This Row],[marital_Divorced]]=1,"Divorced",tbl_Data[[#This Row],[marital_Married]]=1,"Married",tbl_Data[[#This Row],[marital_Single]]=1,"Single",tbl_Data[[#This Row],[marital_Together]]=1,"Together",tbl_Data[[#This Row],[marital_Widow]]=1,"Widowed")</f>
        <v>Single</v>
      </c>
      <c r="AQ1035" s="3">
        <f>IF(tbl_Data[[#This Row],[Marital Status]]=tbl_Data[[#Headers],[Single]],tbl_Data[[#This Row],[Amt_Wines]],"")</f>
        <v>784</v>
      </c>
      <c r="AR1035" s="3" t="str">
        <f>IF(tbl_Data[[#This Row],[Marital Status]]=tbl_Data[[#Headers],[Together]],tbl_Data[[#This Row],[Amt_Wines]],"")</f>
        <v/>
      </c>
      <c r="AS1035" s="3" t="str">
        <f>IF(tbl_Data[[#This Row],[Marital Status]]=tbl_Data[[#Headers],[Married]],tbl_Data[[#This Row],[Amt_Wines]],"")</f>
        <v/>
      </c>
      <c r="AT1035" s="3" t="str">
        <f>IF(tbl_Data[[#This Row],[Marital Status]]=tbl_Data[[#Headers],[Widow]],tbl_Data[[#This Row],[Amt_Wines]],"")</f>
        <v/>
      </c>
      <c r="AU1035" s="3" t="str">
        <f>IF(tbl_Data[[#This Row],[Marital Status]]=tbl_Data[[#Headers],[Divorced]],tbl_Data[[#This Row],[Amt_Wines]],"")</f>
        <v/>
      </c>
    </row>
    <row r="1036" spans="1:47" x14ac:dyDescent="0.45">
      <c r="A1036" t="s">
        <v>303</v>
      </c>
      <c r="B1036" s="3">
        <v>68281</v>
      </c>
      <c r="C1036">
        <v>0</v>
      </c>
      <c r="D1036">
        <v>0</v>
      </c>
      <c r="E1036">
        <f t="shared" si="16"/>
        <v>0</v>
      </c>
      <c r="F1036">
        <v>31</v>
      </c>
      <c r="G1036" s="3">
        <v>995</v>
      </c>
      <c r="H1036" s="3">
        <v>112</v>
      </c>
      <c r="I1036" s="3">
        <v>417</v>
      </c>
      <c r="J1036" s="3">
        <v>42</v>
      </c>
      <c r="K1036" s="3">
        <v>48</v>
      </c>
      <c r="L1036" s="3">
        <v>41</v>
      </c>
      <c r="M1036">
        <v>1</v>
      </c>
      <c r="N1036">
        <v>2</v>
      </c>
      <c r="O1036">
        <v>9</v>
      </c>
      <c r="P1036">
        <v>13</v>
      </c>
      <c r="Q1036">
        <v>5</v>
      </c>
      <c r="R1036">
        <v>0</v>
      </c>
      <c r="S1036">
        <v>0</v>
      </c>
      <c r="T1036">
        <v>0</v>
      </c>
      <c r="U1036">
        <v>0</v>
      </c>
      <c r="V1036">
        <v>0</v>
      </c>
      <c r="W1036">
        <v>0</v>
      </c>
      <c r="X1036">
        <v>3</v>
      </c>
      <c r="Y1036">
        <v>11</v>
      </c>
      <c r="Z1036">
        <v>1</v>
      </c>
      <c r="AA1036">
        <v>62</v>
      </c>
      <c r="AB1036">
        <v>2850</v>
      </c>
      <c r="AC1036">
        <v>0</v>
      </c>
      <c r="AD1036">
        <v>0</v>
      </c>
      <c r="AE1036">
        <v>1</v>
      </c>
      <c r="AF1036">
        <v>0</v>
      </c>
      <c r="AG1036">
        <v>0</v>
      </c>
      <c r="AH1036">
        <v>0</v>
      </c>
      <c r="AI1036">
        <v>0</v>
      </c>
      <c r="AJ1036">
        <v>1</v>
      </c>
      <c r="AK1036">
        <v>0</v>
      </c>
      <c r="AL1036">
        <v>0</v>
      </c>
      <c r="AM1036" s="3">
        <f>SUM(tbl_Data[[#This Row],[Amt_Wines]:[Amt_GoldProds]])</f>
        <v>1655</v>
      </c>
      <c r="AN1036" s="3">
        <v>1573</v>
      </c>
      <c r="AO1036">
        <v>0</v>
      </c>
      <c r="AP1036" t="str" cm="1">
        <f t="array" ref="AP1036">_xlfn.IFS(tbl_Data[[#This Row],[marital_Divorced]]=1,"Divorced",tbl_Data[[#This Row],[marital_Married]]=1,"Married",tbl_Data[[#This Row],[marital_Single]]=1,"Single",tbl_Data[[#This Row],[marital_Together]]=1,"Together",tbl_Data[[#This Row],[marital_Widow]]=1,"Widowed")</f>
        <v>Single</v>
      </c>
      <c r="AQ1036" s="3">
        <f>IF(tbl_Data[[#This Row],[Marital Status]]=tbl_Data[[#Headers],[Single]],tbl_Data[[#This Row],[Amt_Wines]],"")</f>
        <v>995</v>
      </c>
      <c r="AR1036" s="3" t="str">
        <f>IF(tbl_Data[[#This Row],[Marital Status]]=tbl_Data[[#Headers],[Together]],tbl_Data[[#This Row],[Amt_Wines]],"")</f>
        <v/>
      </c>
      <c r="AS1036" s="3" t="str">
        <f>IF(tbl_Data[[#This Row],[Marital Status]]=tbl_Data[[#Headers],[Married]],tbl_Data[[#This Row],[Amt_Wines]],"")</f>
        <v/>
      </c>
      <c r="AT1036" s="3" t="str">
        <f>IF(tbl_Data[[#This Row],[Marital Status]]=tbl_Data[[#Headers],[Widow]],tbl_Data[[#This Row],[Amt_Wines]],"")</f>
        <v/>
      </c>
      <c r="AU1036" s="3" t="str">
        <f>IF(tbl_Data[[#This Row],[Marital Status]]=tbl_Data[[#Headers],[Divorced]],tbl_Data[[#This Row],[Amt_Wines]],"")</f>
        <v/>
      </c>
    </row>
    <row r="1037" spans="1:47" x14ac:dyDescent="0.45">
      <c r="A1037" t="s">
        <v>304</v>
      </c>
      <c r="B1037" s="3">
        <v>73454</v>
      </c>
      <c r="C1037">
        <v>0</v>
      </c>
      <c r="D1037">
        <v>0</v>
      </c>
      <c r="E1037">
        <f t="shared" si="16"/>
        <v>0</v>
      </c>
      <c r="F1037">
        <v>95</v>
      </c>
      <c r="G1037" s="3">
        <v>982</v>
      </c>
      <c r="H1037" s="3">
        <v>73</v>
      </c>
      <c r="I1037" s="3">
        <v>351</v>
      </c>
      <c r="J1037" s="3">
        <v>56</v>
      </c>
      <c r="K1037" s="3">
        <v>14</v>
      </c>
      <c r="L1037" s="3">
        <v>175</v>
      </c>
      <c r="M1037">
        <v>1</v>
      </c>
      <c r="N1037">
        <v>2</v>
      </c>
      <c r="O1037">
        <v>4</v>
      </c>
      <c r="P1037">
        <v>6</v>
      </c>
      <c r="Q1037">
        <v>5</v>
      </c>
      <c r="R1037">
        <v>1</v>
      </c>
      <c r="S1037">
        <v>0</v>
      </c>
      <c r="T1037">
        <v>0</v>
      </c>
      <c r="U1037">
        <v>0</v>
      </c>
      <c r="V1037">
        <v>0</v>
      </c>
      <c r="W1037">
        <v>0</v>
      </c>
      <c r="X1037">
        <v>3</v>
      </c>
      <c r="Y1037">
        <v>11</v>
      </c>
      <c r="Z1037">
        <v>0</v>
      </c>
      <c r="AA1037">
        <v>33</v>
      </c>
      <c r="AB1037">
        <v>2279</v>
      </c>
      <c r="AC1037">
        <v>0</v>
      </c>
      <c r="AD1037">
        <v>0</v>
      </c>
      <c r="AE1037">
        <v>1</v>
      </c>
      <c r="AF1037">
        <v>0</v>
      </c>
      <c r="AG1037">
        <v>0</v>
      </c>
      <c r="AH1037">
        <v>0</v>
      </c>
      <c r="AI1037">
        <v>0</v>
      </c>
      <c r="AJ1037">
        <v>0</v>
      </c>
      <c r="AK1037">
        <v>1</v>
      </c>
      <c r="AL1037">
        <v>0</v>
      </c>
      <c r="AM1037" s="3">
        <f>SUM(tbl_Data[[#This Row],[Amt_Wines]:[Amt_GoldProds]])</f>
        <v>1651</v>
      </c>
      <c r="AN1037" s="3">
        <v>1301</v>
      </c>
      <c r="AO1037">
        <v>1</v>
      </c>
      <c r="AP1037" t="str" cm="1">
        <f t="array" ref="AP1037">_xlfn.IFS(tbl_Data[[#This Row],[marital_Divorced]]=1,"Divorced",tbl_Data[[#This Row],[marital_Married]]=1,"Married",tbl_Data[[#This Row],[marital_Single]]=1,"Single",tbl_Data[[#This Row],[marital_Together]]=1,"Together",tbl_Data[[#This Row],[marital_Widow]]=1,"Widowed")</f>
        <v>Single</v>
      </c>
      <c r="AQ1037" s="3">
        <f>IF(tbl_Data[[#This Row],[Marital Status]]=tbl_Data[[#Headers],[Single]],tbl_Data[[#This Row],[Amt_Wines]],"")</f>
        <v>982</v>
      </c>
      <c r="AR1037" s="3" t="str">
        <f>IF(tbl_Data[[#This Row],[Marital Status]]=tbl_Data[[#Headers],[Together]],tbl_Data[[#This Row],[Amt_Wines]],"")</f>
        <v/>
      </c>
      <c r="AS1037" s="3" t="str">
        <f>IF(tbl_Data[[#This Row],[Marital Status]]=tbl_Data[[#Headers],[Married]],tbl_Data[[#This Row],[Amt_Wines]],"")</f>
        <v/>
      </c>
      <c r="AT1037" s="3" t="str">
        <f>IF(tbl_Data[[#This Row],[Marital Status]]=tbl_Data[[#Headers],[Widow]],tbl_Data[[#This Row],[Amt_Wines]],"")</f>
        <v/>
      </c>
      <c r="AU1037" s="3" t="str">
        <f>IF(tbl_Data[[#This Row],[Marital Status]]=tbl_Data[[#Headers],[Divorced]],tbl_Data[[#This Row],[Amt_Wines]],"")</f>
        <v/>
      </c>
    </row>
    <row r="1038" spans="1:47" x14ac:dyDescent="0.45">
      <c r="A1038" t="s">
        <v>305</v>
      </c>
      <c r="B1038" s="3">
        <v>74637</v>
      </c>
      <c r="C1038">
        <v>0</v>
      </c>
      <c r="D1038">
        <v>0</v>
      </c>
      <c r="E1038">
        <f t="shared" si="16"/>
        <v>0</v>
      </c>
      <c r="F1038">
        <v>73</v>
      </c>
      <c r="G1038" s="3">
        <v>960</v>
      </c>
      <c r="H1038" s="3">
        <v>64</v>
      </c>
      <c r="I1038" s="3">
        <v>464</v>
      </c>
      <c r="J1038" s="3">
        <v>146</v>
      </c>
      <c r="K1038" s="3">
        <v>0</v>
      </c>
      <c r="L1038" s="3">
        <v>16</v>
      </c>
      <c r="M1038">
        <v>1</v>
      </c>
      <c r="N1038">
        <v>6</v>
      </c>
      <c r="O1038">
        <v>9</v>
      </c>
      <c r="P1038">
        <v>9</v>
      </c>
      <c r="Q1038">
        <v>3</v>
      </c>
      <c r="R1038">
        <v>0</v>
      </c>
      <c r="S1038">
        <v>0</v>
      </c>
      <c r="T1038">
        <v>0</v>
      </c>
      <c r="U1038">
        <v>1</v>
      </c>
      <c r="V1038">
        <v>0</v>
      </c>
      <c r="W1038">
        <v>0</v>
      </c>
      <c r="X1038">
        <v>3</v>
      </c>
      <c r="Y1038">
        <v>11</v>
      </c>
      <c r="Z1038">
        <v>0</v>
      </c>
      <c r="AA1038">
        <v>66</v>
      </c>
      <c r="AB1038">
        <v>2566</v>
      </c>
      <c r="AC1038">
        <v>0</v>
      </c>
      <c r="AD1038">
        <v>0</v>
      </c>
      <c r="AE1038">
        <v>1</v>
      </c>
      <c r="AF1038">
        <v>0</v>
      </c>
      <c r="AG1038">
        <v>0</v>
      </c>
      <c r="AH1038">
        <v>0</v>
      </c>
      <c r="AI1038">
        <v>0</v>
      </c>
      <c r="AJ1038">
        <v>0</v>
      </c>
      <c r="AK1038">
        <v>0</v>
      </c>
      <c r="AL1038">
        <v>1</v>
      </c>
      <c r="AM1038" s="3">
        <f>SUM(tbl_Data[[#This Row],[Amt_Wines]:[Amt_GoldProds]])</f>
        <v>1650</v>
      </c>
      <c r="AN1038" s="3">
        <v>1618</v>
      </c>
      <c r="AO1038">
        <v>1</v>
      </c>
      <c r="AP1038" t="str" cm="1">
        <f t="array" ref="AP1038">_xlfn.IFS(tbl_Data[[#This Row],[marital_Divorced]]=1,"Divorced",tbl_Data[[#This Row],[marital_Married]]=1,"Married",tbl_Data[[#This Row],[marital_Single]]=1,"Single",tbl_Data[[#This Row],[marital_Together]]=1,"Together",tbl_Data[[#This Row],[marital_Widow]]=1,"Widowed")</f>
        <v>Single</v>
      </c>
      <c r="AQ1038" s="3">
        <f>IF(tbl_Data[[#This Row],[Marital Status]]=tbl_Data[[#Headers],[Single]],tbl_Data[[#This Row],[Amt_Wines]],"")</f>
        <v>960</v>
      </c>
      <c r="AR1038" s="3" t="str">
        <f>IF(tbl_Data[[#This Row],[Marital Status]]=tbl_Data[[#Headers],[Together]],tbl_Data[[#This Row],[Amt_Wines]],"")</f>
        <v/>
      </c>
      <c r="AS1038" s="3" t="str">
        <f>IF(tbl_Data[[#This Row],[Marital Status]]=tbl_Data[[#Headers],[Married]],tbl_Data[[#This Row],[Amt_Wines]],"")</f>
        <v/>
      </c>
      <c r="AT1038" s="3" t="str">
        <f>IF(tbl_Data[[#This Row],[Marital Status]]=tbl_Data[[#Headers],[Widow]],tbl_Data[[#This Row],[Amt_Wines]],"")</f>
        <v/>
      </c>
      <c r="AU1038" s="3" t="str">
        <f>IF(tbl_Data[[#This Row],[Marital Status]]=tbl_Data[[#Headers],[Divorced]],tbl_Data[[#This Row],[Amt_Wines]],"")</f>
        <v/>
      </c>
    </row>
    <row r="1039" spans="1:47" x14ac:dyDescent="0.45">
      <c r="A1039" t="s">
        <v>306</v>
      </c>
      <c r="B1039" s="3">
        <v>83528</v>
      </c>
      <c r="C1039">
        <v>0</v>
      </c>
      <c r="D1039">
        <v>0</v>
      </c>
      <c r="E1039">
        <f t="shared" si="16"/>
        <v>0</v>
      </c>
      <c r="F1039">
        <v>7</v>
      </c>
      <c r="G1039" s="3">
        <v>530</v>
      </c>
      <c r="H1039" s="3">
        <v>117</v>
      </c>
      <c r="I1039" s="3">
        <v>678</v>
      </c>
      <c r="J1039" s="3">
        <v>134</v>
      </c>
      <c r="K1039" s="3">
        <v>44</v>
      </c>
      <c r="L1039" s="3">
        <v>147</v>
      </c>
      <c r="M1039">
        <v>1</v>
      </c>
      <c r="N1039">
        <v>4</v>
      </c>
      <c r="O1039">
        <v>10</v>
      </c>
      <c r="P1039">
        <v>8</v>
      </c>
      <c r="Q1039">
        <v>1</v>
      </c>
      <c r="R1039">
        <v>1</v>
      </c>
      <c r="S1039">
        <v>0</v>
      </c>
      <c r="T1039">
        <v>0</v>
      </c>
      <c r="U1039">
        <v>1</v>
      </c>
      <c r="V1039">
        <v>0</v>
      </c>
      <c r="W1039">
        <v>0</v>
      </c>
      <c r="X1039">
        <v>3</v>
      </c>
      <c r="Y1039">
        <v>11</v>
      </c>
      <c r="Z1039">
        <v>1</v>
      </c>
      <c r="AA1039">
        <v>28</v>
      </c>
      <c r="AB1039">
        <v>2218</v>
      </c>
      <c r="AC1039">
        <v>0</v>
      </c>
      <c r="AD1039">
        <v>0</v>
      </c>
      <c r="AE1039">
        <v>1</v>
      </c>
      <c r="AF1039">
        <v>0</v>
      </c>
      <c r="AG1039">
        <v>0</v>
      </c>
      <c r="AH1039">
        <v>0</v>
      </c>
      <c r="AI1039">
        <v>0</v>
      </c>
      <c r="AJ1039">
        <v>1</v>
      </c>
      <c r="AK1039">
        <v>0</v>
      </c>
      <c r="AL1039">
        <v>0</v>
      </c>
      <c r="AM1039" s="3">
        <f>SUM(tbl_Data[[#This Row],[Amt_Wines]:[Amt_GoldProds]])</f>
        <v>1650</v>
      </c>
      <c r="AN1039" s="3">
        <v>1356</v>
      </c>
      <c r="AO1039">
        <v>2</v>
      </c>
      <c r="AP1039" t="str" cm="1">
        <f t="array" ref="AP1039">_xlfn.IFS(tbl_Data[[#This Row],[marital_Divorced]]=1,"Divorced",tbl_Data[[#This Row],[marital_Married]]=1,"Married",tbl_Data[[#This Row],[marital_Single]]=1,"Single",tbl_Data[[#This Row],[marital_Together]]=1,"Together",tbl_Data[[#This Row],[marital_Widow]]=1,"Widowed")</f>
        <v>Single</v>
      </c>
      <c r="AQ1039" s="3">
        <f>IF(tbl_Data[[#This Row],[Marital Status]]=tbl_Data[[#Headers],[Single]],tbl_Data[[#This Row],[Amt_Wines]],"")</f>
        <v>530</v>
      </c>
      <c r="AR1039" s="3" t="str">
        <f>IF(tbl_Data[[#This Row],[Marital Status]]=tbl_Data[[#Headers],[Together]],tbl_Data[[#This Row],[Amt_Wines]],"")</f>
        <v/>
      </c>
      <c r="AS1039" s="3" t="str">
        <f>IF(tbl_Data[[#This Row],[Marital Status]]=tbl_Data[[#Headers],[Married]],tbl_Data[[#This Row],[Amt_Wines]],"")</f>
        <v/>
      </c>
      <c r="AT1039" s="3" t="str">
        <f>IF(tbl_Data[[#This Row],[Marital Status]]=tbl_Data[[#Headers],[Widow]],tbl_Data[[#This Row],[Amt_Wines]],"")</f>
        <v/>
      </c>
      <c r="AU1039" s="3" t="str">
        <f>IF(tbl_Data[[#This Row],[Marital Status]]=tbl_Data[[#Headers],[Divorced]],tbl_Data[[#This Row],[Amt_Wines]],"")</f>
        <v/>
      </c>
    </row>
    <row r="1040" spans="1:47" x14ac:dyDescent="0.45">
      <c r="A1040" t="s">
        <v>307</v>
      </c>
      <c r="B1040" s="3">
        <v>89616</v>
      </c>
      <c r="C1040">
        <v>0</v>
      </c>
      <c r="D1040">
        <v>0</v>
      </c>
      <c r="E1040">
        <f t="shared" si="16"/>
        <v>0</v>
      </c>
      <c r="F1040">
        <v>36</v>
      </c>
      <c r="G1040" s="3">
        <v>671</v>
      </c>
      <c r="H1040" s="3">
        <v>47</v>
      </c>
      <c r="I1040" s="3">
        <v>655</v>
      </c>
      <c r="J1040" s="3">
        <v>145</v>
      </c>
      <c r="K1040" s="3">
        <v>111</v>
      </c>
      <c r="L1040" s="3">
        <v>15</v>
      </c>
      <c r="M1040">
        <v>1</v>
      </c>
      <c r="N1040">
        <v>7</v>
      </c>
      <c r="O1040">
        <v>5</v>
      </c>
      <c r="P1040">
        <v>12</v>
      </c>
      <c r="Q1040">
        <v>2</v>
      </c>
      <c r="R1040">
        <v>0</v>
      </c>
      <c r="S1040">
        <v>0</v>
      </c>
      <c r="T1040">
        <v>0</v>
      </c>
      <c r="U1040">
        <v>0</v>
      </c>
      <c r="V1040">
        <v>0</v>
      </c>
      <c r="W1040">
        <v>0</v>
      </c>
      <c r="X1040">
        <v>3</v>
      </c>
      <c r="Y1040">
        <v>11</v>
      </c>
      <c r="Z1040">
        <v>1</v>
      </c>
      <c r="AA1040">
        <v>37</v>
      </c>
      <c r="AB1040">
        <v>2648</v>
      </c>
      <c r="AC1040">
        <v>0</v>
      </c>
      <c r="AD1040">
        <v>0</v>
      </c>
      <c r="AE1040">
        <v>1</v>
      </c>
      <c r="AF1040">
        <v>0</v>
      </c>
      <c r="AG1040">
        <v>0</v>
      </c>
      <c r="AH1040">
        <v>0</v>
      </c>
      <c r="AI1040">
        <v>0</v>
      </c>
      <c r="AJ1040">
        <v>0</v>
      </c>
      <c r="AK1040">
        <v>1</v>
      </c>
      <c r="AL1040">
        <v>0</v>
      </c>
      <c r="AM1040" s="3">
        <f>SUM(tbl_Data[[#This Row],[Amt_Wines]:[Amt_GoldProds]])</f>
        <v>1644</v>
      </c>
      <c r="AN1040" s="3">
        <v>1614</v>
      </c>
      <c r="AO1040">
        <v>0</v>
      </c>
      <c r="AP1040" t="str" cm="1">
        <f t="array" ref="AP1040">_xlfn.IFS(tbl_Data[[#This Row],[marital_Divorced]]=1,"Divorced",tbl_Data[[#This Row],[marital_Married]]=1,"Married",tbl_Data[[#This Row],[marital_Single]]=1,"Single",tbl_Data[[#This Row],[marital_Together]]=1,"Together",tbl_Data[[#This Row],[marital_Widow]]=1,"Widowed")</f>
        <v>Single</v>
      </c>
      <c r="AQ1040" s="3">
        <f>IF(tbl_Data[[#This Row],[Marital Status]]=tbl_Data[[#Headers],[Single]],tbl_Data[[#This Row],[Amt_Wines]],"")</f>
        <v>671</v>
      </c>
      <c r="AR1040" s="3" t="str">
        <f>IF(tbl_Data[[#This Row],[Marital Status]]=tbl_Data[[#Headers],[Together]],tbl_Data[[#This Row],[Amt_Wines]],"")</f>
        <v/>
      </c>
      <c r="AS1040" s="3" t="str">
        <f>IF(tbl_Data[[#This Row],[Marital Status]]=tbl_Data[[#Headers],[Married]],tbl_Data[[#This Row],[Amt_Wines]],"")</f>
        <v/>
      </c>
      <c r="AT1040" s="3" t="str">
        <f>IF(tbl_Data[[#This Row],[Marital Status]]=tbl_Data[[#Headers],[Widow]],tbl_Data[[#This Row],[Amt_Wines]],"")</f>
        <v/>
      </c>
      <c r="AU1040" s="3" t="str">
        <f>IF(tbl_Data[[#This Row],[Marital Status]]=tbl_Data[[#Headers],[Divorced]],tbl_Data[[#This Row],[Amt_Wines]],"")</f>
        <v/>
      </c>
    </row>
    <row r="1041" spans="1:47" x14ac:dyDescent="0.45">
      <c r="A1041" t="s">
        <v>311</v>
      </c>
      <c r="B1041" s="3">
        <v>69267</v>
      </c>
      <c r="C1041">
        <v>0</v>
      </c>
      <c r="D1041">
        <v>0</v>
      </c>
      <c r="E1041">
        <f t="shared" si="16"/>
        <v>0</v>
      </c>
      <c r="F1041">
        <v>31</v>
      </c>
      <c r="G1041" s="3">
        <v>778</v>
      </c>
      <c r="H1041" s="3">
        <v>44</v>
      </c>
      <c r="I1041" s="3">
        <v>499</v>
      </c>
      <c r="J1041" s="3">
        <v>95</v>
      </c>
      <c r="K1041" s="3">
        <v>73</v>
      </c>
      <c r="L1041" s="3">
        <v>146</v>
      </c>
      <c r="M1041">
        <v>2</v>
      </c>
      <c r="N1041">
        <v>3</v>
      </c>
      <c r="O1041">
        <v>4</v>
      </c>
      <c r="P1041">
        <v>5</v>
      </c>
      <c r="Q1041">
        <v>7</v>
      </c>
      <c r="R1041">
        <v>0</v>
      </c>
      <c r="S1041">
        <v>0</v>
      </c>
      <c r="T1041">
        <v>0</v>
      </c>
      <c r="U1041">
        <v>0</v>
      </c>
      <c r="V1041">
        <v>0</v>
      </c>
      <c r="W1041">
        <v>0</v>
      </c>
      <c r="X1041">
        <v>3</v>
      </c>
      <c r="Y1041">
        <v>11</v>
      </c>
      <c r="Z1041">
        <v>1</v>
      </c>
      <c r="AA1041">
        <v>67</v>
      </c>
      <c r="AB1041">
        <v>2804</v>
      </c>
      <c r="AC1041">
        <v>0</v>
      </c>
      <c r="AD1041">
        <v>0</v>
      </c>
      <c r="AE1041">
        <v>1</v>
      </c>
      <c r="AF1041">
        <v>0</v>
      </c>
      <c r="AG1041">
        <v>0</v>
      </c>
      <c r="AH1041">
        <v>0</v>
      </c>
      <c r="AI1041">
        <v>0</v>
      </c>
      <c r="AJ1041">
        <v>1</v>
      </c>
      <c r="AK1041">
        <v>0</v>
      </c>
      <c r="AL1041">
        <v>0</v>
      </c>
      <c r="AM1041" s="3">
        <f>SUM(tbl_Data[[#This Row],[Amt_Wines]:[Amt_GoldProds]])</f>
        <v>1635</v>
      </c>
      <c r="AN1041" s="3">
        <v>1343</v>
      </c>
      <c r="AO1041">
        <v>0</v>
      </c>
      <c r="AP1041" t="str" cm="1">
        <f t="array" ref="AP1041">_xlfn.IFS(tbl_Data[[#This Row],[marital_Divorced]]=1,"Divorced",tbl_Data[[#This Row],[marital_Married]]=1,"Married",tbl_Data[[#This Row],[marital_Single]]=1,"Single",tbl_Data[[#This Row],[marital_Together]]=1,"Together",tbl_Data[[#This Row],[marital_Widow]]=1,"Widowed")</f>
        <v>Single</v>
      </c>
      <c r="AQ1041" s="3">
        <f>IF(tbl_Data[[#This Row],[Marital Status]]=tbl_Data[[#Headers],[Single]],tbl_Data[[#This Row],[Amt_Wines]],"")</f>
        <v>778</v>
      </c>
      <c r="AR1041" s="3" t="str">
        <f>IF(tbl_Data[[#This Row],[Marital Status]]=tbl_Data[[#Headers],[Together]],tbl_Data[[#This Row],[Amt_Wines]],"")</f>
        <v/>
      </c>
      <c r="AS1041" s="3" t="str">
        <f>IF(tbl_Data[[#This Row],[Marital Status]]=tbl_Data[[#Headers],[Married]],tbl_Data[[#This Row],[Amt_Wines]],"")</f>
        <v/>
      </c>
      <c r="AT1041" s="3" t="str">
        <f>IF(tbl_Data[[#This Row],[Marital Status]]=tbl_Data[[#Headers],[Widow]],tbl_Data[[#This Row],[Amt_Wines]],"")</f>
        <v/>
      </c>
      <c r="AU1041" s="3" t="str">
        <f>IF(tbl_Data[[#This Row],[Marital Status]]=tbl_Data[[#Headers],[Divorced]],tbl_Data[[#This Row],[Amt_Wines]],"")</f>
        <v/>
      </c>
    </row>
    <row r="1042" spans="1:47" x14ac:dyDescent="0.45">
      <c r="A1042" t="s">
        <v>318</v>
      </c>
      <c r="B1042" s="3">
        <v>90247</v>
      </c>
      <c r="C1042">
        <v>0</v>
      </c>
      <c r="D1042">
        <v>0</v>
      </c>
      <c r="E1042">
        <f t="shared" si="16"/>
        <v>0</v>
      </c>
      <c r="F1042">
        <v>27</v>
      </c>
      <c r="G1042" s="3">
        <v>1184</v>
      </c>
      <c r="H1042" s="3">
        <v>32</v>
      </c>
      <c r="I1042" s="3">
        <v>352</v>
      </c>
      <c r="J1042" s="3">
        <v>21</v>
      </c>
      <c r="K1042" s="3">
        <v>16</v>
      </c>
      <c r="L1042" s="3">
        <v>16</v>
      </c>
      <c r="M1042">
        <v>1</v>
      </c>
      <c r="N1042">
        <v>3</v>
      </c>
      <c r="O1042">
        <v>4</v>
      </c>
      <c r="P1042">
        <v>7</v>
      </c>
      <c r="Q1042">
        <v>1</v>
      </c>
      <c r="R1042">
        <v>0</v>
      </c>
      <c r="S1042">
        <v>1</v>
      </c>
      <c r="T1042">
        <v>1</v>
      </c>
      <c r="U1042">
        <v>1</v>
      </c>
      <c r="V1042">
        <v>0</v>
      </c>
      <c r="W1042">
        <v>0</v>
      </c>
      <c r="X1042">
        <v>3</v>
      </c>
      <c r="Y1042">
        <v>11</v>
      </c>
      <c r="Z1042">
        <v>1</v>
      </c>
      <c r="AA1042">
        <v>32</v>
      </c>
      <c r="AB1042">
        <v>2220</v>
      </c>
      <c r="AC1042">
        <v>0</v>
      </c>
      <c r="AD1042">
        <v>0</v>
      </c>
      <c r="AE1042">
        <v>1</v>
      </c>
      <c r="AF1042">
        <v>0</v>
      </c>
      <c r="AG1042">
        <v>0</v>
      </c>
      <c r="AH1042">
        <v>0</v>
      </c>
      <c r="AI1042">
        <v>0</v>
      </c>
      <c r="AJ1042">
        <v>0</v>
      </c>
      <c r="AK1042">
        <v>1</v>
      </c>
      <c r="AL1042">
        <v>0</v>
      </c>
      <c r="AM1042" s="3">
        <f>SUM(tbl_Data[[#This Row],[Amt_Wines]:[Amt_GoldProds]])</f>
        <v>1621</v>
      </c>
      <c r="AN1042" s="3">
        <v>1589</v>
      </c>
      <c r="AO1042">
        <v>3</v>
      </c>
      <c r="AP1042" t="str" cm="1">
        <f t="array" ref="AP1042">_xlfn.IFS(tbl_Data[[#This Row],[marital_Divorced]]=1,"Divorced",tbl_Data[[#This Row],[marital_Married]]=1,"Married",tbl_Data[[#This Row],[marital_Single]]=1,"Single",tbl_Data[[#This Row],[marital_Together]]=1,"Together",tbl_Data[[#This Row],[marital_Widow]]=1,"Widowed")</f>
        <v>Single</v>
      </c>
      <c r="AQ1042" s="3">
        <f>IF(tbl_Data[[#This Row],[Marital Status]]=tbl_Data[[#Headers],[Single]],tbl_Data[[#This Row],[Amt_Wines]],"")</f>
        <v>1184</v>
      </c>
      <c r="AR1042" s="3" t="str">
        <f>IF(tbl_Data[[#This Row],[Marital Status]]=tbl_Data[[#Headers],[Together]],tbl_Data[[#This Row],[Amt_Wines]],"")</f>
        <v/>
      </c>
      <c r="AS1042" s="3" t="str">
        <f>IF(tbl_Data[[#This Row],[Marital Status]]=tbl_Data[[#Headers],[Married]],tbl_Data[[#This Row],[Amt_Wines]],"")</f>
        <v/>
      </c>
      <c r="AT1042" s="3" t="str">
        <f>IF(tbl_Data[[#This Row],[Marital Status]]=tbl_Data[[#Headers],[Widow]],tbl_Data[[#This Row],[Amt_Wines]],"")</f>
        <v/>
      </c>
      <c r="AU1042" s="3" t="str">
        <f>IF(tbl_Data[[#This Row],[Marital Status]]=tbl_Data[[#Headers],[Divorced]],tbl_Data[[#This Row],[Amt_Wines]],"")</f>
        <v/>
      </c>
    </row>
    <row r="1043" spans="1:47" x14ac:dyDescent="0.45">
      <c r="A1043" t="s">
        <v>319</v>
      </c>
      <c r="B1043" s="3">
        <v>58138</v>
      </c>
      <c r="C1043">
        <v>0</v>
      </c>
      <c r="D1043">
        <v>0</v>
      </c>
      <c r="E1043">
        <f t="shared" si="16"/>
        <v>0</v>
      </c>
      <c r="F1043">
        <v>58</v>
      </c>
      <c r="G1043" s="3">
        <v>635</v>
      </c>
      <c r="H1043" s="3">
        <v>88</v>
      </c>
      <c r="I1043" s="3">
        <v>546</v>
      </c>
      <c r="J1043" s="3">
        <v>172</v>
      </c>
      <c r="K1043" s="3">
        <v>88</v>
      </c>
      <c r="L1043" s="3">
        <v>88</v>
      </c>
      <c r="M1043">
        <v>3</v>
      </c>
      <c r="N1043">
        <v>8</v>
      </c>
      <c r="O1043">
        <v>10</v>
      </c>
      <c r="P1043">
        <v>4</v>
      </c>
      <c r="Q1043">
        <v>7</v>
      </c>
      <c r="R1043">
        <v>0</v>
      </c>
      <c r="S1043">
        <v>0</v>
      </c>
      <c r="T1043">
        <v>0</v>
      </c>
      <c r="U1043">
        <v>0</v>
      </c>
      <c r="V1043">
        <v>0</v>
      </c>
      <c r="W1043">
        <v>0</v>
      </c>
      <c r="X1043">
        <v>3</v>
      </c>
      <c r="Y1043">
        <v>11</v>
      </c>
      <c r="Z1043">
        <v>1</v>
      </c>
      <c r="AA1043">
        <v>63</v>
      </c>
      <c r="AB1043">
        <v>2822</v>
      </c>
      <c r="AC1043">
        <v>0</v>
      </c>
      <c r="AD1043">
        <v>0</v>
      </c>
      <c r="AE1043">
        <v>1</v>
      </c>
      <c r="AF1043">
        <v>0</v>
      </c>
      <c r="AG1043">
        <v>0</v>
      </c>
      <c r="AH1043">
        <v>0</v>
      </c>
      <c r="AI1043">
        <v>0</v>
      </c>
      <c r="AJ1043">
        <v>1</v>
      </c>
      <c r="AK1043">
        <v>0</v>
      </c>
      <c r="AL1043">
        <v>0</v>
      </c>
      <c r="AM1043" s="3">
        <f>SUM(tbl_Data[[#This Row],[Amt_Wines]:[Amt_GoldProds]])</f>
        <v>1617</v>
      </c>
      <c r="AN1043" s="3">
        <v>1441</v>
      </c>
      <c r="AO1043">
        <v>0</v>
      </c>
      <c r="AP1043" t="str" cm="1">
        <f t="array" ref="AP1043">_xlfn.IFS(tbl_Data[[#This Row],[marital_Divorced]]=1,"Divorced",tbl_Data[[#This Row],[marital_Married]]=1,"Married",tbl_Data[[#This Row],[marital_Single]]=1,"Single",tbl_Data[[#This Row],[marital_Together]]=1,"Together",tbl_Data[[#This Row],[marital_Widow]]=1,"Widowed")</f>
        <v>Single</v>
      </c>
      <c r="AQ1043" s="3">
        <f>IF(tbl_Data[[#This Row],[Marital Status]]=tbl_Data[[#Headers],[Single]],tbl_Data[[#This Row],[Amt_Wines]],"")</f>
        <v>635</v>
      </c>
      <c r="AR1043" s="3" t="str">
        <f>IF(tbl_Data[[#This Row],[Marital Status]]=tbl_Data[[#Headers],[Together]],tbl_Data[[#This Row],[Amt_Wines]],"")</f>
        <v/>
      </c>
      <c r="AS1043" s="3" t="str">
        <f>IF(tbl_Data[[#This Row],[Marital Status]]=tbl_Data[[#Headers],[Married]],tbl_Data[[#This Row],[Amt_Wines]],"")</f>
        <v/>
      </c>
      <c r="AT1043" s="3" t="str">
        <f>IF(tbl_Data[[#This Row],[Marital Status]]=tbl_Data[[#Headers],[Widow]],tbl_Data[[#This Row],[Amt_Wines]],"")</f>
        <v/>
      </c>
      <c r="AU1043" s="3" t="str">
        <f>IF(tbl_Data[[#This Row],[Marital Status]]=tbl_Data[[#Headers],[Divorced]],tbl_Data[[#This Row],[Amt_Wines]],"")</f>
        <v/>
      </c>
    </row>
    <row r="1044" spans="1:47" x14ac:dyDescent="0.45">
      <c r="A1044" t="s">
        <v>333</v>
      </c>
      <c r="B1044" s="3">
        <v>83917</v>
      </c>
      <c r="C1044">
        <v>0</v>
      </c>
      <c r="D1044">
        <v>0</v>
      </c>
      <c r="E1044">
        <f t="shared" si="16"/>
        <v>0</v>
      </c>
      <c r="F1044">
        <v>12</v>
      </c>
      <c r="G1044" s="3">
        <v>514</v>
      </c>
      <c r="H1044" s="3">
        <v>22</v>
      </c>
      <c r="I1044" s="3">
        <v>732</v>
      </c>
      <c r="J1044" s="3">
        <v>42</v>
      </c>
      <c r="K1044" s="3">
        <v>198</v>
      </c>
      <c r="L1044" s="3">
        <v>79</v>
      </c>
      <c r="M1044">
        <v>1</v>
      </c>
      <c r="N1044">
        <v>6</v>
      </c>
      <c r="O1044">
        <v>7</v>
      </c>
      <c r="P1044">
        <v>7</v>
      </c>
      <c r="Q1044">
        <v>3</v>
      </c>
      <c r="R1044">
        <v>0</v>
      </c>
      <c r="S1044">
        <v>0</v>
      </c>
      <c r="T1044">
        <v>0</v>
      </c>
      <c r="U1044">
        <v>0</v>
      </c>
      <c r="V1044">
        <v>0</v>
      </c>
      <c r="W1044">
        <v>0</v>
      </c>
      <c r="X1044">
        <v>3</v>
      </c>
      <c r="Y1044">
        <v>11</v>
      </c>
      <c r="Z1044">
        <v>1</v>
      </c>
      <c r="AA1044">
        <v>47</v>
      </c>
      <c r="AB1044">
        <v>2596</v>
      </c>
      <c r="AC1044">
        <v>0</v>
      </c>
      <c r="AD1044">
        <v>0</v>
      </c>
      <c r="AE1044">
        <v>1</v>
      </c>
      <c r="AF1044">
        <v>0</v>
      </c>
      <c r="AG1044">
        <v>0</v>
      </c>
      <c r="AH1044">
        <v>0</v>
      </c>
      <c r="AI1044">
        <v>0</v>
      </c>
      <c r="AJ1044">
        <v>1</v>
      </c>
      <c r="AK1044">
        <v>0</v>
      </c>
      <c r="AL1044">
        <v>0</v>
      </c>
      <c r="AM1044" s="3">
        <f>SUM(tbl_Data[[#This Row],[Amt_Wines]:[Amt_GoldProds]])</f>
        <v>1587</v>
      </c>
      <c r="AN1044" s="3">
        <v>1429</v>
      </c>
      <c r="AO1044">
        <v>0</v>
      </c>
      <c r="AP1044" t="str" cm="1">
        <f t="array" ref="AP1044">_xlfn.IFS(tbl_Data[[#This Row],[marital_Divorced]]=1,"Divorced",tbl_Data[[#This Row],[marital_Married]]=1,"Married",tbl_Data[[#This Row],[marital_Single]]=1,"Single",tbl_Data[[#This Row],[marital_Together]]=1,"Together",tbl_Data[[#This Row],[marital_Widow]]=1,"Widowed")</f>
        <v>Single</v>
      </c>
      <c r="AQ1044" s="3">
        <f>IF(tbl_Data[[#This Row],[Marital Status]]=tbl_Data[[#Headers],[Single]],tbl_Data[[#This Row],[Amt_Wines]],"")</f>
        <v>514</v>
      </c>
      <c r="AR1044" s="3" t="str">
        <f>IF(tbl_Data[[#This Row],[Marital Status]]=tbl_Data[[#Headers],[Together]],tbl_Data[[#This Row],[Amt_Wines]],"")</f>
        <v/>
      </c>
      <c r="AS1044" s="3" t="str">
        <f>IF(tbl_Data[[#This Row],[Marital Status]]=tbl_Data[[#Headers],[Married]],tbl_Data[[#This Row],[Amt_Wines]],"")</f>
        <v/>
      </c>
      <c r="AT1044" s="3" t="str">
        <f>IF(tbl_Data[[#This Row],[Marital Status]]=tbl_Data[[#Headers],[Widow]],tbl_Data[[#This Row],[Amt_Wines]],"")</f>
        <v/>
      </c>
      <c r="AU1044" s="3" t="str">
        <f>IF(tbl_Data[[#This Row],[Marital Status]]=tbl_Data[[#Headers],[Divorced]],tbl_Data[[#This Row],[Amt_Wines]],"")</f>
        <v/>
      </c>
    </row>
    <row r="1045" spans="1:47" x14ac:dyDescent="0.45">
      <c r="A1045" t="s">
        <v>338</v>
      </c>
      <c r="B1045" s="3">
        <v>76467</v>
      </c>
      <c r="C1045">
        <v>1</v>
      </c>
      <c r="D1045">
        <v>0</v>
      </c>
      <c r="E1045">
        <f t="shared" si="16"/>
        <v>1</v>
      </c>
      <c r="F1045">
        <v>44</v>
      </c>
      <c r="G1045" s="3">
        <v>676</v>
      </c>
      <c r="H1045" s="3">
        <v>161</v>
      </c>
      <c r="I1045" s="3">
        <v>426</v>
      </c>
      <c r="J1045" s="3">
        <v>210</v>
      </c>
      <c r="K1045" s="3">
        <v>44</v>
      </c>
      <c r="L1045" s="3">
        <v>58</v>
      </c>
      <c r="M1045">
        <v>2</v>
      </c>
      <c r="N1045">
        <v>2</v>
      </c>
      <c r="O1045">
        <v>5</v>
      </c>
      <c r="P1045">
        <v>5</v>
      </c>
      <c r="Q1045">
        <v>6</v>
      </c>
      <c r="R1045">
        <v>0</v>
      </c>
      <c r="S1045">
        <v>0</v>
      </c>
      <c r="T1045">
        <v>0</v>
      </c>
      <c r="U1045">
        <v>0</v>
      </c>
      <c r="V1045">
        <v>0</v>
      </c>
      <c r="W1045">
        <v>0</v>
      </c>
      <c r="X1045">
        <v>3</v>
      </c>
      <c r="Y1045">
        <v>11</v>
      </c>
      <c r="Z1045">
        <v>1</v>
      </c>
      <c r="AA1045">
        <v>50</v>
      </c>
      <c r="AB1045">
        <v>2840</v>
      </c>
      <c r="AC1045">
        <v>0</v>
      </c>
      <c r="AD1045">
        <v>0</v>
      </c>
      <c r="AE1045">
        <v>1</v>
      </c>
      <c r="AF1045">
        <v>0</v>
      </c>
      <c r="AG1045">
        <v>0</v>
      </c>
      <c r="AH1045">
        <v>0</v>
      </c>
      <c r="AI1045">
        <v>0</v>
      </c>
      <c r="AJ1045">
        <v>1</v>
      </c>
      <c r="AK1045">
        <v>0</v>
      </c>
      <c r="AL1045">
        <v>0</v>
      </c>
      <c r="AM1045" s="3">
        <f>SUM(tbl_Data[[#This Row],[Amt_Wines]:[Amt_GoldProds]])</f>
        <v>1575</v>
      </c>
      <c r="AN1045" s="3">
        <v>1459</v>
      </c>
      <c r="AO1045">
        <v>0</v>
      </c>
      <c r="AP1045" t="str" cm="1">
        <f t="array" ref="AP1045">_xlfn.IFS(tbl_Data[[#This Row],[marital_Divorced]]=1,"Divorced",tbl_Data[[#This Row],[marital_Married]]=1,"Married",tbl_Data[[#This Row],[marital_Single]]=1,"Single",tbl_Data[[#This Row],[marital_Together]]=1,"Together",tbl_Data[[#This Row],[marital_Widow]]=1,"Widowed")</f>
        <v>Single</v>
      </c>
      <c r="AQ1045" s="3">
        <f>IF(tbl_Data[[#This Row],[Marital Status]]=tbl_Data[[#Headers],[Single]],tbl_Data[[#This Row],[Amt_Wines]],"")</f>
        <v>676</v>
      </c>
      <c r="AR1045" s="3" t="str">
        <f>IF(tbl_Data[[#This Row],[Marital Status]]=tbl_Data[[#Headers],[Together]],tbl_Data[[#This Row],[Amt_Wines]],"")</f>
        <v/>
      </c>
      <c r="AS1045" s="3" t="str">
        <f>IF(tbl_Data[[#This Row],[Marital Status]]=tbl_Data[[#Headers],[Married]],tbl_Data[[#This Row],[Amt_Wines]],"")</f>
        <v/>
      </c>
      <c r="AT1045" s="3" t="str">
        <f>IF(tbl_Data[[#This Row],[Marital Status]]=tbl_Data[[#Headers],[Widow]],tbl_Data[[#This Row],[Amt_Wines]],"")</f>
        <v/>
      </c>
      <c r="AU1045" s="3" t="str">
        <f>IF(tbl_Data[[#This Row],[Marital Status]]=tbl_Data[[#Headers],[Divorced]],tbl_Data[[#This Row],[Amt_Wines]],"")</f>
        <v/>
      </c>
    </row>
    <row r="1046" spans="1:47" x14ac:dyDescent="0.45">
      <c r="A1046" t="s">
        <v>342</v>
      </c>
      <c r="B1046" s="3">
        <v>72217</v>
      </c>
      <c r="C1046">
        <v>0</v>
      </c>
      <c r="D1046">
        <v>0</v>
      </c>
      <c r="E1046">
        <f t="shared" si="16"/>
        <v>0</v>
      </c>
      <c r="F1046">
        <v>93</v>
      </c>
      <c r="G1046" s="3">
        <v>816</v>
      </c>
      <c r="H1046" s="3">
        <v>42</v>
      </c>
      <c r="I1046" s="3">
        <v>450</v>
      </c>
      <c r="J1046" s="3">
        <v>55</v>
      </c>
      <c r="K1046" s="3">
        <v>56</v>
      </c>
      <c r="L1046" s="3">
        <v>154</v>
      </c>
      <c r="M1046">
        <v>1</v>
      </c>
      <c r="N1046">
        <v>3</v>
      </c>
      <c r="O1046">
        <v>10</v>
      </c>
      <c r="P1046">
        <v>8</v>
      </c>
      <c r="Q1046">
        <v>2</v>
      </c>
      <c r="R1046">
        <v>0</v>
      </c>
      <c r="S1046">
        <v>0</v>
      </c>
      <c r="T1046">
        <v>0</v>
      </c>
      <c r="U1046">
        <v>0</v>
      </c>
      <c r="V1046">
        <v>0</v>
      </c>
      <c r="W1046">
        <v>0</v>
      </c>
      <c r="X1046">
        <v>3</v>
      </c>
      <c r="Y1046">
        <v>11</v>
      </c>
      <c r="Z1046">
        <v>0</v>
      </c>
      <c r="AA1046">
        <v>58</v>
      </c>
      <c r="AB1046">
        <v>2604</v>
      </c>
      <c r="AC1046">
        <v>0</v>
      </c>
      <c r="AD1046">
        <v>0</v>
      </c>
      <c r="AE1046">
        <v>1</v>
      </c>
      <c r="AF1046">
        <v>0</v>
      </c>
      <c r="AG1046">
        <v>0</v>
      </c>
      <c r="AH1046">
        <v>0</v>
      </c>
      <c r="AI1046">
        <v>0</v>
      </c>
      <c r="AJ1046">
        <v>0</v>
      </c>
      <c r="AK1046">
        <v>1</v>
      </c>
      <c r="AL1046">
        <v>0</v>
      </c>
      <c r="AM1046" s="3">
        <f>SUM(tbl_Data[[#This Row],[Amt_Wines]:[Amt_GoldProds]])</f>
        <v>1573</v>
      </c>
      <c r="AN1046" s="3">
        <v>1265</v>
      </c>
      <c r="AO1046">
        <v>0</v>
      </c>
      <c r="AP1046" t="str" cm="1">
        <f t="array" ref="AP1046">_xlfn.IFS(tbl_Data[[#This Row],[marital_Divorced]]=1,"Divorced",tbl_Data[[#This Row],[marital_Married]]=1,"Married",tbl_Data[[#This Row],[marital_Single]]=1,"Single",tbl_Data[[#This Row],[marital_Together]]=1,"Together",tbl_Data[[#This Row],[marital_Widow]]=1,"Widowed")</f>
        <v>Single</v>
      </c>
      <c r="AQ1046" s="3">
        <f>IF(tbl_Data[[#This Row],[Marital Status]]=tbl_Data[[#Headers],[Single]],tbl_Data[[#This Row],[Amt_Wines]],"")</f>
        <v>816</v>
      </c>
      <c r="AR1046" s="3" t="str">
        <f>IF(tbl_Data[[#This Row],[Marital Status]]=tbl_Data[[#Headers],[Together]],tbl_Data[[#This Row],[Amt_Wines]],"")</f>
        <v/>
      </c>
      <c r="AS1046" s="3" t="str">
        <f>IF(tbl_Data[[#This Row],[Marital Status]]=tbl_Data[[#Headers],[Married]],tbl_Data[[#This Row],[Amt_Wines]],"")</f>
        <v/>
      </c>
      <c r="AT1046" s="3" t="str">
        <f>IF(tbl_Data[[#This Row],[Marital Status]]=tbl_Data[[#Headers],[Widow]],tbl_Data[[#This Row],[Amt_Wines]],"")</f>
        <v/>
      </c>
      <c r="AU1046" s="3" t="str">
        <f>IF(tbl_Data[[#This Row],[Marital Status]]=tbl_Data[[#Headers],[Divorced]],tbl_Data[[#This Row],[Amt_Wines]],"")</f>
        <v/>
      </c>
    </row>
    <row r="1047" spans="1:47" x14ac:dyDescent="0.45">
      <c r="A1047" t="s">
        <v>343</v>
      </c>
      <c r="B1047" s="3">
        <v>81741</v>
      </c>
      <c r="C1047">
        <v>0</v>
      </c>
      <c r="D1047">
        <v>0</v>
      </c>
      <c r="E1047">
        <f t="shared" si="16"/>
        <v>0</v>
      </c>
      <c r="F1047">
        <v>75</v>
      </c>
      <c r="G1047" s="3">
        <v>249</v>
      </c>
      <c r="H1047" s="3">
        <v>153</v>
      </c>
      <c r="I1047" s="3">
        <v>940</v>
      </c>
      <c r="J1047" s="3">
        <v>58</v>
      </c>
      <c r="K1047" s="3">
        <v>134</v>
      </c>
      <c r="L1047" s="3">
        <v>38</v>
      </c>
      <c r="M1047">
        <v>0</v>
      </c>
      <c r="N1047">
        <v>6</v>
      </c>
      <c r="O1047">
        <v>6</v>
      </c>
      <c r="P1047">
        <v>7</v>
      </c>
      <c r="Q1047">
        <v>2</v>
      </c>
      <c r="R1047">
        <v>0</v>
      </c>
      <c r="S1047">
        <v>0</v>
      </c>
      <c r="T1047">
        <v>0</v>
      </c>
      <c r="U1047">
        <v>0</v>
      </c>
      <c r="V1047">
        <v>0</v>
      </c>
      <c r="W1047">
        <v>0</v>
      </c>
      <c r="X1047">
        <v>3</v>
      </c>
      <c r="Y1047">
        <v>11</v>
      </c>
      <c r="Z1047">
        <v>0</v>
      </c>
      <c r="AA1047">
        <v>40</v>
      </c>
      <c r="AB1047">
        <v>2537</v>
      </c>
      <c r="AC1047">
        <v>0</v>
      </c>
      <c r="AD1047">
        <v>0</v>
      </c>
      <c r="AE1047">
        <v>1</v>
      </c>
      <c r="AF1047">
        <v>0</v>
      </c>
      <c r="AG1047">
        <v>0</v>
      </c>
      <c r="AH1047">
        <v>0</v>
      </c>
      <c r="AI1047">
        <v>0</v>
      </c>
      <c r="AJ1047">
        <v>1</v>
      </c>
      <c r="AK1047">
        <v>0</v>
      </c>
      <c r="AL1047">
        <v>0</v>
      </c>
      <c r="AM1047" s="3">
        <f>SUM(tbl_Data[[#This Row],[Amt_Wines]:[Amt_GoldProds]])</f>
        <v>1572</v>
      </c>
      <c r="AN1047" s="3">
        <v>1496</v>
      </c>
      <c r="AO1047">
        <v>0</v>
      </c>
      <c r="AP1047" t="str" cm="1">
        <f t="array" ref="AP1047">_xlfn.IFS(tbl_Data[[#This Row],[marital_Divorced]]=1,"Divorced",tbl_Data[[#This Row],[marital_Married]]=1,"Married",tbl_Data[[#This Row],[marital_Single]]=1,"Single",tbl_Data[[#This Row],[marital_Together]]=1,"Together",tbl_Data[[#This Row],[marital_Widow]]=1,"Widowed")</f>
        <v>Single</v>
      </c>
      <c r="AQ1047" s="3">
        <f>IF(tbl_Data[[#This Row],[Marital Status]]=tbl_Data[[#Headers],[Single]],tbl_Data[[#This Row],[Amt_Wines]],"")</f>
        <v>249</v>
      </c>
      <c r="AR1047" s="3" t="str">
        <f>IF(tbl_Data[[#This Row],[Marital Status]]=tbl_Data[[#Headers],[Together]],tbl_Data[[#This Row],[Amt_Wines]],"")</f>
        <v/>
      </c>
      <c r="AS1047" s="3" t="str">
        <f>IF(tbl_Data[[#This Row],[Marital Status]]=tbl_Data[[#Headers],[Married]],tbl_Data[[#This Row],[Amt_Wines]],"")</f>
        <v/>
      </c>
      <c r="AT1047" s="3" t="str">
        <f>IF(tbl_Data[[#This Row],[Marital Status]]=tbl_Data[[#Headers],[Widow]],tbl_Data[[#This Row],[Amt_Wines]],"")</f>
        <v/>
      </c>
      <c r="AU1047" s="3" t="str">
        <f>IF(tbl_Data[[#This Row],[Marital Status]]=tbl_Data[[#Headers],[Divorced]],tbl_Data[[#This Row],[Amt_Wines]],"")</f>
        <v/>
      </c>
    </row>
    <row r="1048" spans="1:47" x14ac:dyDescent="0.45">
      <c r="A1048" t="s">
        <v>350</v>
      </c>
      <c r="B1048" s="3">
        <v>96843</v>
      </c>
      <c r="C1048">
        <v>0</v>
      </c>
      <c r="D1048">
        <v>0</v>
      </c>
      <c r="E1048">
        <f t="shared" si="16"/>
        <v>0</v>
      </c>
      <c r="F1048">
        <v>60</v>
      </c>
      <c r="G1048" s="3">
        <v>448</v>
      </c>
      <c r="H1048" s="3">
        <v>71</v>
      </c>
      <c r="I1048" s="3">
        <v>951</v>
      </c>
      <c r="J1048" s="3">
        <v>40</v>
      </c>
      <c r="K1048" s="3">
        <v>17</v>
      </c>
      <c r="L1048" s="3">
        <v>17</v>
      </c>
      <c r="M1048">
        <v>1</v>
      </c>
      <c r="N1048">
        <v>6</v>
      </c>
      <c r="O1048">
        <v>11</v>
      </c>
      <c r="P1048">
        <v>10</v>
      </c>
      <c r="Q1048">
        <v>2</v>
      </c>
      <c r="R1048">
        <v>0</v>
      </c>
      <c r="S1048">
        <v>0</v>
      </c>
      <c r="T1048">
        <v>1</v>
      </c>
      <c r="U1048">
        <v>0</v>
      </c>
      <c r="V1048">
        <v>0</v>
      </c>
      <c r="W1048">
        <v>0</v>
      </c>
      <c r="X1048">
        <v>3</v>
      </c>
      <c r="Y1048">
        <v>11</v>
      </c>
      <c r="Z1048">
        <v>1</v>
      </c>
      <c r="AA1048">
        <v>30</v>
      </c>
      <c r="AB1048">
        <v>2591</v>
      </c>
      <c r="AC1048">
        <v>0</v>
      </c>
      <c r="AD1048">
        <v>0</v>
      </c>
      <c r="AE1048">
        <v>1</v>
      </c>
      <c r="AF1048">
        <v>0</v>
      </c>
      <c r="AG1048">
        <v>0</v>
      </c>
      <c r="AH1048">
        <v>0</v>
      </c>
      <c r="AI1048">
        <v>0</v>
      </c>
      <c r="AJ1048">
        <v>1</v>
      </c>
      <c r="AK1048">
        <v>0</v>
      </c>
      <c r="AL1048">
        <v>0</v>
      </c>
      <c r="AM1048" s="3">
        <f>SUM(tbl_Data[[#This Row],[Amt_Wines]:[Amt_GoldProds]])</f>
        <v>1544</v>
      </c>
      <c r="AN1048" s="3">
        <v>1510</v>
      </c>
      <c r="AO1048">
        <v>1</v>
      </c>
      <c r="AP1048" t="str" cm="1">
        <f t="array" ref="AP1048">_xlfn.IFS(tbl_Data[[#This Row],[marital_Divorced]]=1,"Divorced",tbl_Data[[#This Row],[marital_Married]]=1,"Married",tbl_Data[[#This Row],[marital_Single]]=1,"Single",tbl_Data[[#This Row],[marital_Together]]=1,"Together",tbl_Data[[#This Row],[marital_Widow]]=1,"Widowed")</f>
        <v>Single</v>
      </c>
      <c r="AQ1048" s="3">
        <f>IF(tbl_Data[[#This Row],[Marital Status]]=tbl_Data[[#Headers],[Single]],tbl_Data[[#This Row],[Amt_Wines]],"")</f>
        <v>448</v>
      </c>
      <c r="AR1048" s="3" t="str">
        <f>IF(tbl_Data[[#This Row],[Marital Status]]=tbl_Data[[#Headers],[Together]],tbl_Data[[#This Row],[Amt_Wines]],"")</f>
        <v/>
      </c>
      <c r="AS1048" s="3" t="str">
        <f>IF(tbl_Data[[#This Row],[Marital Status]]=tbl_Data[[#Headers],[Married]],tbl_Data[[#This Row],[Amt_Wines]],"")</f>
        <v/>
      </c>
      <c r="AT1048" s="3" t="str">
        <f>IF(tbl_Data[[#This Row],[Marital Status]]=tbl_Data[[#Headers],[Widow]],tbl_Data[[#This Row],[Amt_Wines]],"")</f>
        <v/>
      </c>
      <c r="AU1048" s="3" t="str">
        <f>IF(tbl_Data[[#This Row],[Marital Status]]=tbl_Data[[#Headers],[Divorced]],tbl_Data[[#This Row],[Amt_Wines]],"")</f>
        <v/>
      </c>
    </row>
    <row r="1049" spans="1:47" x14ac:dyDescent="0.45">
      <c r="A1049" t="s">
        <v>351</v>
      </c>
      <c r="B1049" s="3">
        <v>64857</v>
      </c>
      <c r="C1049">
        <v>0</v>
      </c>
      <c r="D1049">
        <v>0</v>
      </c>
      <c r="E1049">
        <f t="shared" si="16"/>
        <v>0</v>
      </c>
      <c r="F1049">
        <v>78</v>
      </c>
      <c r="G1049" s="3">
        <v>556</v>
      </c>
      <c r="H1049" s="3">
        <v>14</v>
      </c>
      <c r="I1049" s="3">
        <v>717</v>
      </c>
      <c r="J1049" s="3">
        <v>210</v>
      </c>
      <c r="K1049" s="3">
        <v>0</v>
      </c>
      <c r="L1049" s="3">
        <v>43</v>
      </c>
      <c r="M1049">
        <v>1</v>
      </c>
      <c r="N1049">
        <v>7</v>
      </c>
      <c r="O1049">
        <v>5</v>
      </c>
      <c r="P1049">
        <v>10</v>
      </c>
      <c r="Q1049">
        <v>4</v>
      </c>
      <c r="R1049">
        <v>0</v>
      </c>
      <c r="S1049">
        <v>0</v>
      </c>
      <c r="T1049">
        <v>0</v>
      </c>
      <c r="U1049">
        <v>0</v>
      </c>
      <c r="V1049">
        <v>0</v>
      </c>
      <c r="W1049">
        <v>0</v>
      </c>
      <c r="X1049">
        <v>3</v>
      </c>
      <c r="Y1049">
        <v>11</v>
      </c>
      <c r="Z1049">
        <v>0</v>
      </c>
      <c r="AA1049">
        <v>64</v>
      </c>
      <c r="AB1049">
        <v>2742</v>
      </c>
      <c r="AC1049">
        <v>0</v>
      </c>
      <c r="AD1049">
        <v>0</v>
      </c>
      <c r="AE1049">
        <v>1</v>
      </c>
      <c r="AF1049">
        <v>0</v>
      </c>
      <c r="AG1049">
        <v>0</v>
      </c>
      <c r="AH1049">
        <v>0</v>
      </c>
      <c r="AI1049">
        <v>0</v>
      </c>
      <c r="AJ1049">
        <v>0</v>
      </c>
      <c r="AK1049">
        <v>1</v>
      </c>
      <c r="AL1049">
        <v>0</v>
      </c>
      <c r="AM1049" s="3">
        <f>SUM(tbl_Data[[#This Row],[Amt_Wines]:[Amt_GoldProds]])</f>
        <v>1540</v>
      </c>
      <c r="AN1049" s="3">
        <v>1454</v>
      </c>
      <c r="AO1049">
        <v>0</v>
      </c>
      <c r="AP1049" t="str" cm="1">
        <f t="array" ref="AP1049">_xlfn.IFS(tbl_Data[[#This Row],[marital_Divorced]]=1,"Divorced",tbl_Data[[#This Row],[marital_Married]]=1,"Married",tbl_Data[[#This Row],[marital_Single]]=1,"Single",tbl_Data[[#This Row],[marital_Together]]=1,"Together",tbl_Data[[#This Row],[marital_Widow]]=1,"Widowed")</f>
        <v>Single</v>
      </c>
      <c r="AQ1049" s="3">
        <f>IF(tbl_Data[[#This Row],[Marital Status]]=tbl_Data[[#Headers],[Single]],tbl_Data[[#This Row],[Amt_Wines]],"")</f>
        <v>556</v>
      </c>
      <c r="AR1049" s="3" t="str">
        <f>IF(tbl_Data[[#This Row],[Marital Status]]=tbl_Data[[#Headers],[Together]],tbl_Data[[#This Row],[Amt_Wines]],"")</f>
        <v/>
      </c>
      <c r="AS1049" s="3" t="str">
        <f>IF(tbl_Data[[#This Row],[Marital Status]]=tbl_Data[[#Headers],[Married]],tbl_Data[[#This Row],[Amt_Wines]],"")</f>
        <v/>
      </c>
      <c r="AT1049" s="3" t="str">
        <f>IF(tbl_Data[[#This Row],[Marital Status]]=tbl_Data[[#Headers],[Widow]],tbl_Data[[#This Row],[Amt_Wines]],"")</f>
        <v/>
      </c>
      <c r="AU1049" s="3" t="str">
        <f>IF(tbl_Data[[#This Row],[Marital Status]]=tbl_Data[[#Headers],[Divorced]],tbl_Data[[#This Row],[Amt_Wines]],"")</f>
        <v/>
      </c>
    </row>
    <row r="1050" spans="1:47" x14ac:dyDescent="0.45">
      <c r="A1050" t="s">
        <v>352</v>
      </c>
      <c r="B1050" s="3">
        <v>68655</v>
      </c>
      <c r="C1050">
        <v>0</v>
      </c>
      <c r="D1050">
        <v>0</v>
      </c>
      <c r="E1050">
        <f t="shared" si="16"/>
        <v>0</v>
      </c>
      <c r="F1050">
        <v>95</v>
      </c>
      <c r="G1050" s="3">
        <v>456</v>
      </c>
      <c r="H1050" s="3">
        <v>19</v>
      </c>
      <c r="I1050" s="3">
        <v>832</v>
      </c>
      <c r="J1050" s="3">
        <v>75</v>
      </c>
      <c r="K1050" s="3">
        <v>118</v>
      </c>
      <c r="L1050" s="3">
        <v>38</v>
      </c>
      <c r="M1050">
        <v>1</v>
      </c>
      <c r="N1050">
        <v>4</v>
      </c>
      <c r="O1050">
        <v>5</v>
      </c>
      <c r="P1050">
        <v>11</v>
      </c>
      <c r="Q1050">
        <v>3</v>
      </c>
      <c r="R1050">
        <v>0</v>
      </c>
      <c r="S1050">
        <v>0</v>
      </c>
      <c r="T1050">
        <v>0</v>
      </c>
      <c r="U1050">
        <v>0</v>
      </c>
      <c r="V1050">
        <v>0</v>
      </c>
      <c r="W1050">
        <v>0</v>
      </c>
      <c r="X1050">
        <v>3</v>
      </c>
      <c r="Y1050">
        <v>11</v>
      </c>
      <c r="Z1050">
        <v>0</v>
      </c>
      <c r="AA1050">
        <v>32</v>
      </c>
      <c r="AB1050">
        <v>2847</v>
      </c>
      <c r="AC1050">
        <v>0</v>
      </c>
      <c r="AD1050">
        <v>0</v>
      </c>
      <c r="AE1050">
        <v>1</v>
      </c>
      <c r="AF1050">
        <v>0</v>
      </c>
      <c r="AG1050">
        <v>0</v>
      </c>
      <c r="AH1050">
        <v>0</v>
      </c>
      <c r="AI1050">
        <v>0</v>
      </c>
      <c r="AJ1050">
        <v>1</v>
      </c>
      <c r="AK1050">
        <v>0</v>
      </c>
      <c r="AL1050">
        <v>0</v>
      </c>
      <c r="AM1050" s="3">
        <f>SUM(tbl_Data[[#This Row],[Amt_Wines]:[Amt_GoldProds]])</f>
        <v>1538</v>
      </c>
      <c r="AN1050" s="3">
        <v>1462</v>
      </c>
      <c r="AO1050">
        <v>0</v>
      </c>
      <c r="AP1050" t="str" cm="1">
        <f t="array" ref="AP1050">_xlfn.IFS(tbl_Data[[#This Row],[marital_Divorced]]=1,"Divorced",tbl_Data[[#This Row],[marital_Married]]=1,"Married",tbl_Data[[#This Row],[marital_Single]]=1,"Single",tbl_Data[[#This Row],[marital_Together]]=1,"Together",tbl_Data[[#This Row],[marital_Widow]]=1,"Widowed")</f>
        <v>Single</v>
      </c>
      <c r="AQ1050" s="3">
        <f>IF(tbl_Data[[#This Row],[Marital Status]]=tbl_Data[[#Headers],[Single]],tbl_Data[[#This Row],[Amt_Wines]],"")</f>
        <v>456</v>
      </c>
      <c r="AR1050" s="3" t="str">
        <f>IF(tbl_Data[[#This Row],[Marital Status]]=tbl_Data[[#Headers],[Together]],tbl_Data[[#This Row],[Amt_Wines]],"")</f>
        <v/>
      </c>
      <c r="AS1050" s="3" t="str">
        <f>IF(tbl_Data[[#This Row],[Marital Status]]=tbl_Data[[#Headers],[Married]],tbl_Data[[#This Row],[Amt_Wines]],"")</f>
        <v/>
      </c>
      <c r="AT1050" s="3" t="str">
        <f>IF(tbl_Data[[#This Row],[Marital Status]]=tbl_Data[[#Headers],[Widow]],tbl_Data[[#This Row],[Amt_Wines]],"")</f>
        <v/>
      </c>
      <c r="AU1050" s="3" t="str">
        <f>IF(tbl_Data[[#This Row],[Marital Status]]=tbl_Data[[#Headers],[Divorced]],tbl_Data[[#This Row],[Amt_Wines]],"")</f>
        <v/>
      </c>
    </row>
    <row r="1051" spans="1:47" x14ac:dyDescent="0.45">
      <c r="A1051" t="s">
        <v>361</v>
      </c>
      <c r="B1051" s="3">
        <v>72258</v>
      </c>
      <c r="C1051">
        <v>0</v>
      </c>
      <c r="D1051">
        <v>1</v>
      </c>
      <c r="E1051">
        <f t="shared" si="16"/>
        <v>1</v>
      </c>
      <c r="F1051">
        <v>28</v>
      </c>
      <c r="G1051" s="3">
        <v>522</v>
      </c>
      <c r="H1051" s="3">
        <v>0</v>
      </c>
      <c r="I1051" s="3">
        <v>522</v>
      </c>
      <c r="J1051" s="3">
        <v>227</v>
      </c>
      <c r="K1051" s="3">
        <v>120</v>
      </c>
      <c r="L1051" s="3">
        <v>134</v>
      </c>
      <c r="M1051">
        <v>2</v>
      </c>
      <c r="N1051">
        <v>6</v>
      </c>
      <c r="O1051">
        <v>9</v>
      </c>
      <c r="P1051">
        <v>5</v>
      </c>
      <c r="Q1051">
        <v>2</v>
      </c>
      <c r="R1051">
        <v>0</v>
      </c>
      <c r="S1051">
        <v>0</v>
      </c>
      <c r="T1051">
        <v>0</v>
      </c>
      <c r="U1051">
        <v>0</v>
      </c>
      <c r="V1051">
        <v>0</v>
      </c>
      <c r="W1051">
        <v>0</v>
      </c>
      <c r="X1051">
        <v>3</v>
      </c>
      <c r="Y1051">
        <v>11</v>
      </c>
      <c r="Z1051">
        <v>0</v>
      </c>
      <c r="AA1051">
        <v>49</v>
      </c>
      <c r="AB1051">
        <v>2449</v>
      </c>
      <c r="AC1051">
        <v>0</v>
      </c>
      <c r="AD1051">
        <v>0</v>
      </c>
      <c r="AE1051">
        <v>1</v>
      </c>
      <c r="AF1051">
        <v>0</v>
      </c>
      <c r="AG1051">
        <v>0</v>
      </c>
      <c r="AH1051">
        <v>0</v>
      </c>
      <c r="AI1051">
        <v>0</v>
      </c>
      <c r="AJ1051">
        <v>1</v>
      </c>
      <c r="AK1051">
        <v>0</v>
      </c>
      <c r="AL1051">
        <v>0</v>
      </c>
      <c r="AM1051" s="3">
        <f>SUM(tbl_Data[[#This Row],[Amt_Wines]:[Amt_GoldProds]])</f>
        <v>1525</v>
      </c>
      <c r="AN1051" s="3">
        <v>1257</v>
      </c>
      <c r="AO1051">
        <v>0</v>
      </c>
      <c r="AP1051" t="str" cm="1">
        <f t="array" ref="AP1051">_xlfn.IFS(tbl_Data[[#This Row],[marital_Divorced]]=1,"Divorced",tbl_Data[[#This Row],[marital_Married]]=1,"Married",tbl_Data[[#This Row],[marital_Single]]=1,"Single",tbl_Data[[#This Row],[marital_Together]]=1,"Together",tbl_Data[[#This Row],[marital_Widow]]=1,"Widowed")</f>
        <v>Single</v>
      </c>
      <c r="AQ1051" s="3">
        <f>IF(tbl_Data[[#This Row],[Marital Status]]=tbl_Data[[#Headers],[Single]],tbl_Data[[#This Row],[Amt_Wines]],"")</f>
        <v>522</v>
      </c>
      <c r="AR1051" s="3" t="str">
        <f>IF(tbl_Data[[#This Row],[Marital Status]]=tbl_Data[[#Headers],[Together]],tbl_Data[[#This Row],[Amt_Wines]],"")</f>
        <v/>
      </c>
      <c r="AS1051" s="3" t="str">
        <f>IF(tbl_Data[[#This Row],[Marital Status]]=tbl_Data[[#Headers],[Married]],tbl_Data[[#This Row],[Amt_Wines]],"")</f>
        <v/>
      </c>
      <c r="AT1051" s="3" t="str">
        <f>IF(tbl_Data[[#This Row],[Marital Status]]=tbl_Data[[#Headers],[Widow]],tbl_Data[[#This Row],[Amt_Wines]],"")</f>
        <v/>
      </c>
      <c r="AU1051" s="3" t="str">
        <f>IF(tbl_Data[[#This Row],[Marital Status]]=tbl_Data[[#Headers],[Divorced]],tbl_Data[[#This Row],[Amt_Wines]],"")</f>
        <v/>
      </c>
    </row>
    <row r="1052" spans="1:47" x14ac:dyDescent="0.45">
      <c r="A1052" t="s">
        <v>366</v>
      </c>
      <c r="B1052" s="3">
        <v>82014</v>
      </c>
      <c r="C1052">
        <v>0</v>
      </c>
      <c r="D1052">
        <v>0</v>
      </c>
      <c r="E1052">
        <f t="shared" si="16"/>
        <v>0</v>
      </c>
      <c r="F1052">
        <v>48</v>
      </c>
      <c r="G1052" s="3">
        <v>980</v>
      </c>
      <c r="H1052" s="3">
        <v>37</v>
      </c>
      <c r="I1052" s="3">
        <v>265</v>
      </c>
      <c r="J1052" s="3">
        <v>35</v>
      </c>
      <c r="K1052" s="3">
        <v>163</v>
      </c>
      <c r="L1052" s="3">
        <v>31</v>
      </c>
      <c r="M1052">
        <v>1</v>
      </c>
      <c r="N1052">
        <v>3</v>
      </c>
      <c r="O1052">
        <v>6</v>
      </c>
      <c r="P1052">
        <v>12</v>
      </c>
      <c r="Q1052">
        <v>6</v>
      </c>
      <c r="R1052">
        <v>0</v>
      </c>
      <c r="S1052">
        <v>0</v>
      </c>
      <c r="T1052">
        <v>0</v>
      </c>
      <c r="U1052">
        <v>0</v>
      </c>
      <c r="V1052">
        <v>0</v>
      </c>
      <c r="W1052">
        <v>0</v>
      </c>
      <c r="X1052">
        <v>3</v>
      </c>
      <c r="Y1052">
        <v>11</v>
      </c>
      <c r="Z1052">
        <v>1</v>
      </c>
      <c r="AA1052">
        <v>59</v>
      </c>
      <c r="AB1052">
        <v>2837</v>
      </c>
      <c r="AC1052">
        <v>0</v>
      </c>
      <c r="AD1052">
        <v>0</v>
      </c>
      <c r="AE1052">
        <v>1</v>
      </c>
      <c r="AF1052">
        <v>0</v>
      </c>
      <c r="AG1052">
        <v>0</v>
      </c>
      <c r="AH1052">
        <v>0</v>
      </c>
      <c r="AI1052">
        <v>0</v>
      </c>
      <c r="AJ1052">
        <v>1</v>
      </c>
      <c r="AK1052">
        <v>0</v>
      </c>
      <c r="AL1052">
        <v>0</v>
      </c>
      <c r="AM1052" s="3">
        <f>SUM(tbl_Data[[#This Row],[Amt_Wines]:[Amt_GoldProds]])</f>
        <v>1511</v>
      </c>
      <c r="AN1052" s="3">
        <v>1449</v>
      </c>
      <c r="AO1052">
        <v>0</v>
      </c>
      <c r="AP1052" t="str" cm="1">
        <f t="array" ref="AP1052">_xlfn.IFS(tbl_Data[[#This Row],[marital_Divorced]]=1,"Divorced",tbl_Data[[#This Row],[marital_Married]]=1,"Married",tbl_Data[[#This Row],[marital_Single]]=1,"Single",tbl_Data[[#This Row],[marital_Together]]=1,"Together",tbl_Data[[#This Row],[marital_Widow]]=1,"Widowed")</f>
        <v>Single</v>
      </c>
      <c r="AQ1052" s="3">
        <f>IF(tbl_Data[[#This Row],[Marital Status]]=tbl_Data[[#Headers],[Single]],tbl_Data[[#This Row],[Amt_Wines]],"")</f>
        <v>980</v>
      </c>
      <c r="AR1052" s="3" t="str">
        <f>IF(tbl_Data[[#This Row],[Marital Status]]=tbl_Data[[#Headers],[Together]],tbl_Data[[#This Row],[Amt_Wines]],"")</f>
        <v/>
      </c>
      <c r="AS1052" s="3" t="str">
        <f>IF(tbl_Data[[#This Row],[Marital Status]]=tbl_Data[[#Headers],[Married]],tbl_Data[[#This Row],[Amt_Wines]],"")</f>
        <v/>
      </c>
      <c r="AT1052" s="3" t="str">
        <f>IF(tbl_Data[[#This Row],[Marital Status]]=tbl_Data[[#Headers],[Widow]],tbl_Data[[#This Row],[Amt_Wines]],"")</f>
        <v/>
      </c>
      <c r="AU1052" s="3" t="str">
        <f>IF(tbl_Data[[#This Row],[Marital Status]]=tbl_Data[[#Headers],[Divorced]],tbl_Data[[#This Row],[Amt_Wines]],"")</f>
        <v/>
      </c>
    </row>
    <row r="1053" spans="1:47" x14ac:dyDescent="0.45">
      <c r="A1053" t="s">
        <v>368</v>
      </c>
      <c r="B1053" s="3">
        <v>70893</v>
      </c>
      <c r="C1053">
        <v>0</v>
      </c>
      <c r="D1053">
        <v>0</v>
      </c>
      <c r="E1053">
        <f t="shared" si="16"/>
        <v>0</v>
      </c>
      <c r="F1053">
        <v>42</v>
      </c>
      <c r="G1053" s="3">
        <v>768</v>
      </c>
      <c r="H1053" s="3">
        <v>44</v>
      </c>
      <c r="I1053" s="3">
        <v>561</v>
      </c>
      <c r="J1053" s="3">
        <v>77</v>
      </c>
      <c r="K1053" s="3">
        <v>44</v>
      </c>
      <c r="L1053" s="3">
        <v>14</v>
      </c>
      <c r="M1053">
        <v>1</v>
      </c>
      <c r="N1053">
        <v>6</v>
      </c>
      <c r="O1053">
        <v>6</v>
      </c>
      <c r="P1053">
        <v>10</v>
      </c>
      <c r="Q1053">
        <v>3</v>
      </c>
      <c r="R1053">
        <v>0</v>
      </c>
      <c r="S1053">
        <v>0</v>
      </c>
      <c r="T1053">
        <v>0</v>
      </c>
      <c r="U1053">
        <v>0</v>
      </c>
      <c r="V1053">
        <v>0</v>
      </c>
      <c r="W1053">
        <v>0</v>
      </c>
      <c r="X1053">
        <v>3</v>
      </c>
      <c r="Y1053">
        <v>11</v>
      </c>
      <c r="Z1053">
        <v>0</v>
      </c>
      <c r="AA1053">
        <v>44</v>
      </c>
      <c r="AB1053">
        <v>2667</v>
      </c>
      <c r="AC1053">
        <v>0</v>
      </c>
      <c r="AD1053">
        <v>0</v>
      </c>
      <c r="AE1053">
        <v>1</v>
      </c>
      <c r="AF1053">
        <v>0</v>
      </c>
      <c r="AG1053">
        <v>0</v>
      </c>
      <c r="AH1053">
        <v>0</v>
      </c>
      <c r="AI1053">
        <v>0</v>
      </c>
      <c r="AJ1053">
        <v>0</v>
      </c>
      <c r="AK1053">
        <v>1</v>
      </c>
      <c r="AL1053">
        <v>0</v>
      </c>
      <c r="AM1053" s="3">
        <f>SUM(tbl_Data[[#This Row],[Amt_Wines]:[Amt_GoldProds]])</f>
        <v>1508</v>
      </c>
      <c r="AN1053" s="3">
        <v>1480</v>
      </c>
      <c r="AO1053">
        <v>0</v>
      </c>
      <c r="AP1053" t="str" cm="1">
        <f t="array" ref="AP1053">_xlfn.IFS(tbl_Data[[#This Row],[marital_Divorced]]=1,"Divorced",tbl_Data[[#This Row],[marital_Married]]=1,"Married",tbl_Data[[#This Row],[marital_Single]]=1,"Single",tbl_Data[[#This Row],[marital_Together]]=1,"Together",tbl_Data[[#This Row],[marital_Widow]]=1,"Widowed")</f>
        <v>Single</v>
      </c>
      <c r="AQ1053" s="3">
        <f>IF(tbl_Data[[#This Row],[Marital Status]]=tbl_Data[[#Headers],[Single]],tbl_Data[[#This Row],[Amt_Wines]],"")</f>
        <v>768</v>
      </c>
      <c r="AR1053" s="3" t="str">
        <f>IF(tbl_Data[[#This Row],[Marital Status]]=tbl_Data[[#Headers],[Together]],tbl_Data[[#This Row],[Amt_Wines]],"")</f>
        <v/>
      </c>
      <c r="AS1053" s="3" t="str">
        <f>IF(tbl_Data[[#This Row],[Marital Status]]=tbl_Data[[#Headers],[Married]],tbl_Data[[#This Row],[Amt_Wines]],"")</f>
        <v/>
      </c>
      <c r="AT1053" s="3" t="str">
        <f>IF(tbl_Data[[#This Row],[Marital Status]]=tbl_Data[[#Headers],[Widow]],tbl_Data[[#This Row],[Amt_Wines]],"")</f>
        <v/>
      </c>
      <c r="AU1053" s="3" t="str">
        <f>IF(tbl_Data[[#This Row],[Marital Status]]=tbl_Data[[#Headers],[Divorced]],tbl_Data[[#This Row],[Amt_Wines]],"")</f>
        <v/>
      </c>
    </row>
    <row r="1054" spans="1:47" x14ac:dyDescent="0.45">
      <c r="A1054" t="s">
        <v>369</v>
      </c>
      <c r="B1054" s="3">
        <v>73892</v>
      </c>
      <c r="C1054">
        <v>0</v>
      </c>
      <c r="D1054">
        <v>0</v>
      </c>
      <c r="E1054">
        <f t="shared" si="16"/>
        <v>0</v>
      </c>
      <c r="F1054">
        <v>40</v>
      </c>
      <c r="G1054" s="3">
        <v>703</v>
      </c>
      <c r="H1054" s="3">
        <v>102</v>
      </c>
      <c r="I1054" s="3">
        <v>601</v>
      </c>
      <c r="J1054" s="3">
        <v>0</v>
      </c>
      <c r="K1054" s="3">
        <v>58</v>
      </c>
      <c r="L1054" s="3">
        <v>43</v>
      </c>
      <c r="M1054">
        <v>1</v>
      </c>
      <c r="N1054">
        <v>3</v>
      </c>
      <c r="O1054">
        <v>11</v>
      </c>
      <c r="P1054">
        <v>8</v>
      </c>
      <c r="Q1054">
        <v>1</v>
      </c>
      <c r="R1054">
        <v>0</v>
      </c>
      <c r="S1054">
        <v>0</v>
      </c>
      <c r="T1054">
        <v>0</v>
      </c>
      <c r="U1054">
        <v>0</v>
      </c>
      <c r="V1054">
        <v>0</v>
      </c>
      <c r="W1054">
        <v>0</v>
      </c>
      <c r="X1054">
        <v>3</v>
      </c>
      <c r="Y1054">
        <v>11</v>
      </c>
      <c r="Z1054">
        <v>1</v>
      </c>
      <c r="AA1054">
        <v>67</v>
      </c>
      <c r="AB1054">
        <v>2387</v>
      </c>
      <c r="AC1054">
        <v>0</v>
      </c>
      <c r="AD1054">
        <v>0</v>
      </c>
      <c r="AE1054">
        <v>1</v>
      </c>
      <c r="AF1054">
        <v>0</v>
      </c>
      <c r="AG1054">
        <v>0</v>
      </c>
      <c r="AH1054">
        <v>0</v>
      </c>
      <c r="AI1054">
        <v>0</v>
      </c>
      <c r="AJ1054">
        <v>1</v>
      </c>
      <c r="AK1054">
        <v>0</v>
      </c>
      <c r="AL1054">
        <v>0</v>
      </c>
      <c r="AM1054" s="3">
        <f>SUM(tbl_Data[[#This Row],[Amt_Wines]:[Amt_GoldProds]])</f>
        <v>1507</v>
      </c>
      <c r="AN1054" s="3">
        <v>1421</v>
      </c>
      <c r="AO1054">
        <v>0</v>
      </c>
      <c r="AP1054" t="str" cm="1">
        <f t="array" ref="AP1054">_xlfn.IFS(tbl_Data[[#This Row],[marital_Divorced]]=1,"Divorced",tbl_Data[[#This Row],[marital_Married]]=1,"Married",tbl_Data[[#This Row],[marital_Single]]=1,"Single",tbl_Data[[#This Row],[marital_Together]]=1,"Together",tbl_Data[[#This Row],[marital_Widow]]=1,"Widowed")</f>
        <v>Single</v>
      </c>
      <c r="AQ1054" s="3">
        <f>IF(tbl_Data[[#This Row],[Marital Status]]=tbl_Data[[#Headers],[Single]],tbl_Data[[#This Row],[Amt_Wines]],"")</f>
        <v>703</v>
      </c>
      <c r="AR1054" s="3" t="str">
        <f>IF(tbl_Data[[#This Row],[Marital Status]]=tbl_Data[[#Headers],[Together]],tbl_Data[[#This Row],[Amt_Wines]],"")</f>
        <v/>
      </c>
      <c r="AS1054" s="3" t="str">
        <f>IF(tbl_Data[[#This Row],[Marital Status]]=tbl_Data[[#Headers],[Married]],tbl_Data[[#This Row],[Amt_Wines]],"")</f>
        <v/>
      </c>
      <c r="AT1054" s="3" t="str">
        <f>IF(tbl_Data[[#This Row],[Marital Status]]=tbl_Data[[#Headers],[Widow]],tbl_Data[[#This Row],[Amt_Wines]],"")</f>
        <v/>
      </c>
      <c r="AU1054" s="3" t="str">
        <f>IF(tbl_Data[[#This Row],[Marital Status]]=tbl_Data[[#Headers],[Divorced]],tbl_Data[[#This Row],[Amt_Wines]],"")</f>
        <v/>
      </c>
    </row>
    <row r="1055" spans="1:47" x14ac:dyDescent="0.45">
      <c r="A1055" t="s">
        <v>378</v>
      </c>
      <c r="B1055" s="3">
        <v>67384</v>
      </c>
      <c r="C1055">
        <v>0</v>
      </c>
      <c r="D1055">
        <v>1</v>
      </c>
      <c r="E1055">
        <f t="shared" si="16"/>
        <v>1</v>
      </c>
      <c r="F1055">
        <v>32</v>
      </c>
      <c r="G1055" s="3">
        <v>957</v>
      </c>
      <c r="H1055" s="3">
        <v>40</v>
      </c>
      <c r="I1055" s="3">
        <v>175</v>
      </c>
      <c r="J1055" s="3">
        <v>158</v>
      </c>
      <c r="K1055" s="3">
        <v>53</v>
      </c>
      <c r="L1055" s="3">
        <v>107</v>
      </c>
      <c r="M1055">
        <v>2</v>
      </c>
      <c r="N1055">
        <v>7</v>
      </c>
      <c r="O1055">
        <v>8</v>
      </c>
      <c r="P1055">
        <v>5</v>
      </c>
      <c r="Q1055">
        <v>5</v>
      </c>
      <c r="R1055">
        <v>0</v>
      </c>
      <c r="S1055">
        <v>1</v>
      </c>
      <c r="T1055">
        <v>0</v>
      </c>
      <c r="U1055">
        <v>0</v>
      </c>
      <c r="V1055">
        <v>0</v>
      </c>
      <c r="W1055">
        <v>0</v>
      </c>
      <c r="X1055">
        <v>3</v>
      </c>
      <c r="Y1055">
        <v>11</v>
      </c>
      <c r="Z1055">
        <v>0</v>
      </c>
      <c r="AA1055">
        <v>50</v>
      </c>
      <c r="AB1055">
        <v>2755</v>
      </c>
      <c r="AC1055">
        <v>0</v>
      </c>
      <c r="AD1055">
        <v>0</v>
      </c>
      <c r="AE1055">
        <v>1</v>
      </c>
      <c r="AF1055">
        <v>0</v>
      </c>
      <c r="AG1055">
        <v>0</v>
      </c>
      <c r="AH1055">
        <v>0</v>
      </c>
      <c r="AI1055">
        <v>0</v>
      </c>
      <c r="AJ1055">
        <v>1</v>
      </c>
      <c r="AK1055">
        <v>0</v>
      </c>
      <c r="AL1055">
        <v>0</v>
      </c>
      <c r="AM1055" s="3">
        <f>SUM(tbl_Data[[#This Row],[Amt_Wines]:[Amt_GoldProds]])</f>
        <v>1490</v>
      </c>
      <c r="AN1055" s="3">
        <v>1276</v>
      </c>
      <c r="AO1055">
        <v>1</v>
      </c>
      <c r="AP1055" t="str" cm="1">
        <f t="array" ref="AP1055">_xlfn.IFS(tbl_Data[[#This Row],[marital_Divorced]]=1,"Divorced",tbl_Data[[#This Row],[marital_Married]]=1,"Married",tbl_Data[[#This Row],[marital_Single]]=1,"Single",tbl_Data[[#This Row],[marital_Together]]=1,"Together",tbl_Data[[#This Row],[marital_Widow]]=1,"Widowed")</f>
        <v>Single</v>
      </c>
      <c r="AQ1055" s="3">
        <f>IF(tbl_Data[[#This Row],[Marital Status]]=tbl_Data[[#Headers],[Single]],tbl_Data[[#This Row],[Amt_Wines]],"")</f>
        <v>957</v>
      </c>
      <c r="AR1055" s="3" t="str">
        <f>IF(tbl_Data[[#This Row],[Marital Status]]=tbl_Data[[#Headers],[Together]],tbl_Data[[#This Row],[Amt_Wines]],"")</f>
        <v/>
      </c>
      <c r="AS1055" s="3" t="str">
        <f>IF(tbl_Data[[#This Row],[Marital Status]]=tbl_Data[[#Headers],[Married]],tbl_Data[[#This Row],[Amt_Wines]],"")</f>
        <v/>
      </c>
      <c r="AT1055" s="3" t="str">
        <f>IF(tbl_Data[[#This Row],[Marital Status]]=tbl_Data[[#Headers],[Widow]],tbl_Data[[#This Row],[Amt_Wines]],"")</f>
        <v/>
      </c>
      <c r="AU1055" s="3" t="str">
        <f>IF(tbl_Data[[#This Row],[Marital Status]]=tbl_Data[[#Headers],[Divorced]],tbl_Data[[#This Row],[Amt_Wines]],"")</f>
        <v/>
      </c>
    </row>
    <row r="1056" spans="1:47" x14ac:dyDescent="0.45">
      <c r="A1056" t="s">
        <v>385</v>
      </c>
      <c r="B1056" s="3">
        <v>72504</v>
      </c>
      <c r="C1056">
        <v>0</v>
      </c>
      <c r="D1056">
        <v>1</v>
      </c>
      <c r="E1056">
        <f t="shared" si="16"/>
        <v>1</v>
      </c>
      <c r="F1056">
        <v>43</v>
      </c>
      <c r="G1056" s="3">
        <v>604</v>
      </c>
      <c r="H1056" s="3">
        <v>26</v>
      </c>
      <c r="I1056" s="3">
        <v>470</v>
      </c>
      <c r="J1056" s="3">
        <v>123</v>
      </c>
      <c r="K1056" s="3">
        <v>161</v>
      </c>
      <c r="L1056" s="3">
        <v>94</v>
      </c>
      <c r="M1056">
        <v>2</v>
      </c>
      <c r="N1056">
        <v>5</v>
      </c>
      <c r="O1056">
        <v>9</v>
      </c>
      <c r="P1056">
        <v>6</v>
      </c>
      <c r="Q1056">
        <v>2</v>
      </c>
      <c r="R1056">
        <v>0</v>
      </c>
      <c r="S1056">
        <v>0</v>
      </c>
      <c r="T1056">
        <v>0</v>
      </c>
      <c r="U1056">
        <v>0</v>
      </c>
      <c r="V1056">
        <v>0</v>
      </c>
      <c r="W1056">
        <v>0</v>
      </c>
      <c r="X1056">
        <v>3</v>
      </c>
      <c r="Y1056">
        <v>11</v>
      </c>
      <c r="Z1056">
        <v>0</v>
      </c>
      <c r="AA1056">
        <v>48</v>
      </c>
      <c r="AB1056">
        <v>2608</v>
      </c>
      <c r="AC1056">
        <v>0</v>
      </c>
      <c r="AD1056">
        <v>0</v>
      </c>
      <c r="AE1056">
        <v>1</v>
      </c>
      <c r="AF1056">
        <v>0</v>
      </c>
      <c r="AG1056">
        <v>0</v>
      </c>
      <c r="AH1056">
        <v>0</v>
      </c>
      <c r="AI1056">
        <v>0</v>
      </c>
      <c r="AJ1056">
        <v>1</v>
      </c>
      <c r="AK1056">
        <v>0</v>
      </c>
      <c r="AL1056">
        <v>0</v>
      </c>
      <c r="AM1056" s="3">
        <f>SUM(tbl_Data[[#This Row],[Amt_Wines]:[Amt_GoldProds]])</f>
        <v>1478</v>
      </c>
      <c r="AN1056" s="3">
        <v>1290</v>
      </c>
      <c r="AO1056">
        <v>0</v>
      </c>
      <c r="AP1056" t="str" cm="1">
        <f t="array" ref="AP1056">_xlfn.IFS(tbl_Data[[#This Row],[marital_Divorced]]=1,"Divorced",tbl_Data[[#This Row],[marital_Married]]=1,"Married",tbl_Data[[#This Row],[marital_Single]]=1,"Single",tbl_Data[[#This Row],[marital_Together]]=1,"Together",tbl_Data[[#This Row],[marital_Widow]]=1,"Widowed")</f>
        <v>Single</v>
      </c>
      <c r="AQ1056" s="3">
        <f>IF(tbl_Data[[#This Row],[Marital Status]]=tbl_Data[[#Headers],[Single]],tbl_Data[[#This Row],[Amt_Wines]],"")</f>
        <v>604</v>
      </c>
      <c r="AR1056" s="3" t="str">
        <f>IF(tbl_Data[[#This Row],[Marital Status]]=tbl_Data[[#Headers],[Together]],tbl_Data[[#This Row],[Amt_Wines]],"")</f>
        <v/>
      </c>
      <c r="AS1056" s="3" t="str">
        <f>IF(tbl_Data[[#This Row],[Marital Status]]=tbl_Data[[#Headers],[Married]],tbl_Data[[#This Row],[Amt_Wines]],"")</f>
        <v/>
      </c>
      <c r="AT1056" s="3" t="str">
        <f>IF(tbl_Data[[#This Row],[Marital Status]]=tbl_Data[[#Headers],[Widow]],tbl_Data[[#This Row],[Amt_Wines]],"")</f>
        <v/>
      </c>
      <c r="AU1056" s="3" t="str">
        <f>IF(tbl_Data[[#This Row],[Marital Status]]=tbl_Data[[#Headers],[Divorced]],tbl_Data[[#This Row],[Amt_Wines]],"")</f>
        <v/>
      </c>
    </row>
    <row r="1057" spans="1:47" x14ac:dyDescent="0.45">
      <c r="A1057" t="s">
        <v>386</v>
      </c>
      <c r="B1057" s="3">
        <v>69882</v>
      </c>
      <c r="C1057">
        <v>0</v>
      </c>
      <c r="D1057">
        <v>0</v>
      </c>
      <c r="E1057">
        <f t="shared" si="16"/>
        <v>0</v>
      </c>
      <c r="F1057">
        <v>94</v>
      </c>
      <c r="G1057" s="3">
        <v>292</v>
      </c>
      <c r="H1057" s="3">
        <v>127</v>
      </c>
      <c r="I1057" s="3">
        <v>635</v>
      </c>
      <c r="J1057" s="3">
        <v>132</v>
      </c>
      <c r="K1057" s="3">
        <v>127</v>
      </c>
      <c r="L1057" s="3">
        <v>165</v>
      </c>
      <c r="M1057">
        <v>1</v>
      </c>
      <c r="N1057">
        <v>3</v>
      </c>
      <c r="O1057">
        <v>7</v>
      </c>
      <c r="P1057">
        <v>9</v>
      </c>
      <c r="Q1057">
        <v>1</v>
      </c>
      <c r="R1057">
        <v>0</v>
      </c>
      <c r="S1057">
        <v>0</v>
      </c>
      <c r="T1057">
        <v>0</v>
      </c>
      <c r="U1057">
        <v>0</v>
      </c>
      <c r="V1057">
        <v>0</v>
      </c>
      <c r="W1057">
        <v>0</v>
      </c>
      <c r="X1057">
        <v>3</v>
      </c>
      <c r="Y1057">
        <v>11</v>
      </c>
      <c r="Z1057">
        <v>0</v>
      </c>
      <c r="AA1057">
        <v>55</v>
      </c>
      <c r="AB1057">
        <v>2390</v>
      </c>
      <c r="AC1057">
        <v>0</v>
      </c>
      <c r="AD1057">
        <v>0</v>
      </c>
      <c r="AE1057">
        <v>1</v>
      </c>
      <c r="AF1057">
        <v>0</v>
      </c>
      <c r="AG1057">
        <v>0</v>
      </c>
      <c r="AH1057">
        <v>0</v>
      </c>
      <c r="AI1057">
        <v>0</v>
      </c>
      <c r="AJ1057">
        <v>0</v>
      </c>
      <c r="AK1057">
        <v>1</v>
      </c>
      <c r="AL1057">
        <v>0</v>
      </c>
      <c r="AM1057" s="3">
        <f>SUM(tbl_Data[[#This Row],[Amt_Wines]:[Amt_GoldProds]])</f>
        <v>1478</v>
      </c>
      <c r="AN1057" s="3">
        <v>1148</v>
      </c>
      <c r="AO1057">
        <v>0</v>
      </c>
      <c r="AP1057" t="str" cm="1">
        <f t="array" ref="AP1057">_xlfn.IFS(tbl_Data[[#This Row],[marital_Divorced]]=1,"Divorced",tbl_Data[[#This Row],[marital_Married]]=1,"Married",tbl_Data[[#This Row],[marital_Single]]=1,"Single",tbl_Data[[#This Row],[marital_Together]]=1,"Together",tbl_Data[[#This Row],[marital_Widow]]=1,"Widowed")</f>
        <v>Single</v>
      </c>
      <c r="AQ1057" s="3">
        <f>IF(tbl_Data[[#This Row],[Marital Status]]=tbl_Data[[#Headers],[Single]],tbl_Data[[#This Row],[Amt_Wines]],"")</f>
        <v>292</v>
      </c>
      <c r="AR1057" s="3" t="str">
        <f>IF(tbl_Data[[#This Row],[Marital Status]]=tbl_Data[[#Headers],[Together]],tbl_Data[[#This Row],[Amt_Wines]],"")</f>
        <v/>
      </c>
      <c r="AS1057" s="3" t="str">
        <f>IF(tbl_Data[[#This Row],[Marital Status]]=tbl_Data[[#Headers],[Married]],tbl_Data[[#This Row],[Amt_Wines]],"")</f>
        <v/>
      </c>
      <c r="AT1057" s="3" t="str">
        <f>IF(tbl_Data[[#This Row],[Marital Status]]=tbl_Data[[#Headers],[Widow]],tbl_Data[[#This Row],[Amt_Wines]],"")</f>
        <v/>
      </c>
      <c r="AU1057" s="3" t="str">
        <f>IF(tbl_Data[[#This Row],[Marital Status]]=tbl_Data[[#Headers],[Divorced]],tbl_Data[[#This Row],[Amt_Wines]],"")</f>
        <v/>
      </c>
    </row>
    <row r="1058" spans="1:47" x14ac:dyDescent="0.45">
      <c r="A1058" t="s">
        <v>389</v>
      </c>
      <c r="B1058" s="3">
        <v>91065</v>
      </c>
      <c r="C1058">
        <v>0</v>
      </c>
      <c r="D1058">
        <v>0</v>
      </c>
      <c r="E1058">
        <f t="shared" si="16"/>
        <v>0</v>
      </c>
      <c r="F1058">
        <v>33</v>
      </c>
      <c r="G1058" s="3">
        <v>822</v>
      </c>
      <c r="H1058" s="3">
        <v>114</v>
      </c>
      <c r="I1058" s="3">
        <v>108</v>
      </c>
      <c r="J1058" s="3">
        <v>179</v>
      </c>
      <c r="K1058" s="3">
        <v>137</v>
      </c>
      <c r="L1058" s="3">
        <v>114</v>
      </c>
      <c r="M1058">
        <v>1</v>
      </c>
      <c r="N1058">
        <v>7</v>
      </c>
      <c r="O1058">
        <v>9</v>
      </c>
      <c r="P1058">
        <v>9</v>
      </c>
      <c r="Q1058">
        <v>3</v>
      </c>
      <c r="R1058">
        <v>0</v>
      </c>
      <c r="S1058">
        <v>0</v>
      </c>
      <c r="T1058">
        <v>1</v>
      </c>
      <c r="U1058">
        <v>1</v>
      </c>
      <c r="V1058">
        <v>0</v>
      </c>
      <c r="W1058">
        <v>0</v>
      </c>
      <c r="X1058">
        <v>3</v>
      </c>
      <c r="Y1058">
        <v>11</v>
      </c>
      <c r="Z1058">
        <v>1</v>
      </c>
      <c r="AA1058">
        <v>39</v>
      </c>
      <c r="AB1058">
        <v>2651</v>
      </c>
      <c r="AC1058">
        <v>0</v>
      </c>
      <c r="AD1058">
        <v>0</v>
      </c>
      <c r="AE1058">
        <v>1</v>
      </c>
      <c r="AF1058">
        <v>0</v>
      </c>
      <c r="AG1058">
        <v>0</v>
      </c>
      <c r="AH1058">
        <v>0</v>
      </c>
      <c r="AI1058">
        <v>0</v>
      </c>
      <c r="AJ1058">
        <v>1</v>
      </c>
      <c r="AK1058">
        <v>0</v>
      </c>
      <c r="AL1058">
        <v>0</v>
      </c>
      <c r="AM1058" s="3">
        <f>SUM(tbl_Data[[#This Row],[Amt_Wines]:[Amt_GoldProds]])</f>
        <v>1474</v>
      </c>
      <c r="AN1058" s="3">
        <v>1246</v>
      </c>
      <c r="AO1058">
        <v>2</v>
      </c>
      <c r="AP1058" t="str" cm="1">
        <f t="array" ref="AP1058">_xlfn.IFS(tbl_Data[[#This Row],[marital_Divorced]]=1,"Divorced",tbl_Data[[#This Row],[marital_Married]]=1,"Married",tbl_Data[[#This Row],[marital_Single]]=1,"Single",tbl_Data[[#This Row],[marital_Together]]=1,"Together",tbl_Data[[#This Row],[marital_Widow]]=1,"Widowed")</f>
        <v>Single</v>
      </c>
      <c r="AQ1058" s="3">
        <f>IF(tbl_Data[[#This Row],[Marital Status]]=tbl_Data[[#Headers],[Single]],tbl_Data[[#This Row],[Amt_Wines]],"")</f>
        <v>822</v>
      </c>
      <c r="AR1058" s="3" t="str">
        <f>IF(tbl_Data[[#This Row],[Marital Status]]=tbl_Data[[#Headers],[Together]],tbl_Data[[#This Row],[Amt_Wines]],"")</f>
        <v/>
      </c>
      <c r="AS1058" s="3" t="str">
        <f>IF(tbl_Data[[#This Row],[Marital Status]]=tbl_Data[[#Headers],[Married]],tbl_Data[[#This Row],[Amt_Wines]],"")</f>
        <v/>
      </c>
      <c r="AT1058" s="3" t="str">
        <f>IF(tbl_Data[[#This Row],[Marital Status]]=tbl_Data[[#Headers],[Widow]],tbl_Data[[#This Row],[Amt_Wines]],"")</f>
        <v/>
      </c>
      <c r="AU1058" s="3" t="str">
        <f>IF(tbl_Data[[#This Row],[Marital Status]]=tbl_Data[[#Headers],[Divorced]],tbl_Data[[#This Row],[Amt_Wines]],"")</f>
        <v/>
      </c>
    </row>
    <row r="1059" spans="1:47" x14ac:dyDescent="0.45">
      <c r="A1059" t="s">
        <v>398</v>
      </c>
      <c r="B1059" s="3">
        <v>78420</v>
      </c>
      <c r="C1059">
        <v>0</v>
      </c>
      <c r="D1059">
        <v>0</v>
      </c>
      <c r="E1059">
        <f t="shared" si="16"/>
        <v>0</v>
      </c>
      <c r="F1059">
        <v>75</v>
      </c>
      <c r="G1059" s="3">
        <v>604</v>
      </c>
      <c r="H1059" s="3">
        <v>28</v>
      </c>
      <c r="I1059" s="3">
        <v>674</v>
      </c>
      <c r="J1059" s="3">
        <v>91</v>
      </c>
      <c r="K1059" s="3">
        <v>28</v>
      </c>
      <c r="L1059" s="3">
        <v>28</v>
      </c>
      <c r="M1059">
        <v>1</v>
      </c>
      <c r="N1059">
        <v>3</v>
      </c>
      <c r="O1059">
        <v>10</v>
      </c>
      <c r="P1059">
        <v>8</v>
      </c>
      <c r="Q1059">
        <v>1</v>
      </c>
      <c r="R1059">
        <v>0</v>
      </c>
      <c r="S1059">
        <v>0</v>
      </c>
      <c r="T1059">
        <v>0</v>
      </c>
      <c r="U1059">
        <v>0</v>
      </c>
      <c r="V1059">
        <v>0</v>
      </c>
      <c r="W1059">
        <v>0</v>
      </c>
      <c r="X1059">
        <v>3</v>
      </c>
      <c r="Y1059">
        <v>11</v>
      </c>
      <c r="Z1059">
        <v>0</v>
      </c>
      <c r="AA1059">
        <v>54</v>
      </c>
      <c r="AB1059">
        <v>2524</v>
      </c>
      <c r="AC1059">
        <v>0</v>
      </c>
      <c r="AD1059">
        <v>0</v>
      </c>
      <c r="AE1059">
        <v>1</v>
      </c>
      <c r="AF1059">
        <v>0</v>
      </c>
      <c r="AG1059">
        <v>0</v>
      </c>
      <c r="AH1059">
        <v>0</v>
      </c>
      <c r="AI1059">
        <v>0</v>
      </c>
      <c r="AJ1059">
        <v>0</v>
      </c>
      <c r="AK1059">
        <v>0</v>
      </c>
      <c r="AL1059">
        <v>1</v>
      </c>
      <c r="AM1059" s="3">
        <f>SUM(tbl_Data[[#This Row],[Amt_Wines]:[Amt_GoldProds]])</f>
        <v>1453</v>
      </c>
      <c r="AN1059" s="3">
        <v>1397</v>
      </c>
      <c r="AO1059">
        <v>0</v>
      </c>
      <c r="AP1059" t="str" cm="1">
        <f t="array" ref="AP1059">_xlfn.IFS(tbl_Data[[#This Row],[marital_Divorced]]=1,"Divorced",tbl_Data[[#This Row],[marital_Married]]=1,"Married",tbl_Data[[#This Row],[marital_Single]]=1,"Single",tbl_Data[[#This Row],[marital_Together]]=1,"Together",tbl_Data[[#This Row],[marital_Widow]]=1,"Widowed")</f>
        <v>Single</v>
      </c>
      <c r="AQ1059" s="3">
        <f>IF(tbl_Data[[#This Row],[Marital Status]]=tbl_Data[[#Headers],[Single]],tbl_Data[[#This Row],[Amt_Wines]],"")</f>
        <v>604</v>
      </c>
      <c r="AR1059" s="3" t="str">
        <f>IF(tbl_Data[[#This Row],[Marital Status]]=tbl_Data[[#Headers],[Together]],tbl_Data[[#This Row],[Amt_Wines]],"")</f>
        <v/>
      </c>
      <c r="AS1059" s="3" t="str">
        <f>IF(tbl_Data[[#This Row],[Marital Status]]=tbl_Data[[#Headers],[Married]],tbl_Data[[#This Row],[Amt_Wines]],"")</f>
        <v/>
      </c>
      <c r="AT1059" s="3" t="str">
        <f>IF(tbl_Data[[#This Row],[Marital Status]]=tbl_Data[[#Headers],[Widow]],tbl_Data[[#This Row],[Amt_Wines]],"")</f>
        <v/>
      </c>
      <c r="AU1059" s="3" t="str">
        <f>IF(tbl_Data[[#This Row],[Marital Status]]=tbl_Data[[#Headers],[Divorced]],tbl_Data[[#This Row],[Amt_Wines]],"")</f>
        <v/>
      </c>
    </row>
    <row r="1060" spans="1:47" x14ac:dyDescent="0.45">
      <c r="A1060" t="s">
        <v>400</v>
      </c>
      <c r="B1060" s="3">
        <v>86429</v>
      </c>
      <c r="C1060">
        <v>0</v>
      </c>
      <c r="D1060">
        <v>0</v>
      </c>
      <c r="E1060">
        <f t="shared" si="16"/>
        <v>0</v>
      </c>
      <c r="F1060">
        <v>10</v>
      </c>
      <c r="G1060" s="3">
        <v>464</v>
      </c>
      <c r="H1060" s="3">
        <v>28</v>
      </c>
      <c r="I1060" s="3">
        <v>873</v>
      </c>
      <c r="J1060" s="3">
        <v>29</v>
      </c>
      <c r="K1060" s="3">
        <v>18</v>
      </c>
      <c r="L1060" s="3">
        <v>37</v>
      </c>
      <c r="M1060">
        <v>0</v>
      </c>
      <c r="N1060">
        <v>7</v>
      </c>
      <c r="O1060">
        <v>4</v>
      </c>
      <c r="P1060">
        <v>7</v>
      </c>
      <c r="Q1060">
        <v>2</v>
      </c>
      <c r="R1060">
        <v>0</v>
      </c>
      <c r="S1060">
        <v>0</v>
      </c>
      <c r="T1060">
        <v>0</v>
      </c>
      <c r="U1060">
        <v>1</v>
      </c>
      <c r="V1060">
        <v>0</v>
      </c>
      <c r="W1060">
        <v>0</v>
      </c>
      <c r="X1060">
        <v>3</v>
      </c>
      <c r="Y1060">
        <v>11</v>
      </c>
      <c r="Z1060">
        <v>1</v>
      </c>
      <c r="AA1060">
        <v>59</v>
      </c>
      <c r="AB1060">
        <v>2379</v>
      </c>
      <c r="AC1060">
        <v>0</v>
      </c>
      <c r="AD1060">
        <v>0</v>
      </c>
      <c r="AE1060">
        <v>1</v>
      </c>
      <c r="AF1060">
        <v>0</v>
      </c>
      <c r="AG1060">
        <v>0</v>
      </c>
      <c r="AH1060">
        <v>0</v>
      </c>
      <c r="AI1060">
        <v>0</v>
      </c>
      <c r="AJ1060">
        <v>1</v>
      </c>
      <c r="AK1060">
        <v>0</v>
      </c>
      <c r="AL1060">
        <v>0</v>
      </c>
      <c r="AM1060" s="3">
        <f>SUM(tbl_Data[[#This Row],[Amt_Wines]:[Amt_GoldProds]])</f>
        <v>1449</v>
      </c>
      <c r="AN1060" s="3">
        <v>1375</v>
      </c>
      <c r="AO1060">
        <v>1</v>
      </c>
      <c r="AP1060" t="str" cm="1">
        <f t="array" ref="AP1060">_xlfn.IFS(tbl_Data[[#This Row],[marital_Divorced]]=1,"Divorced",tbl_Data[[#This Row],[marital_Married]]=1,"Married",tbl_Data[[#This Row],[marital_Single]]=1,"Single",tbl_Data[[#This Row],[marital_Together]]=1,"Together",tbl_Data[[#This Row],[marital_Widow]]=1,"Widowed")</f>
        <v>Single</v>
      </c>
      <c r="AQ1060" s="3">
        <f>IF(tbl_Data[[#This Row],[Marital Status]]=tbl_Data[[#Headers],[Single]],tbl_Data[[#This Row],[Amt_Wines]],"")</f>
        <v>464</v>
      </c>
      <c r="AR1060" s="3" t="str">
        <f>IF(tbl_Data[[#This Row],[Marital Status]]=tbl_Data[[#Headers],[Together]],tbl_Data[[#This Row],[Amt_Wines]],"")</f>
        <v/>
      </c>
      <c r="AS1060" s="3" t="str">
        <f>IF(tbl_Data[[#This Row],[Marital Status]]=tbl_Data[[#Headers],[Married]],tbl_Data[[#This Row],[Amt_Wines]],"")</f>
        <v/>
      </c>
      <c r="AT1060" s="3" t="str">
        <f>IF(tbl_Data[[#This Row],[Marital Status]]=tbl_Data[[#Headers],[Widow]],tbl_Data[[#This Row],[Amt_Wines]],"")</f>
        <v/>
      </c>
      <c r="AU1060" s="3" t="str">
        <f>IF(tbl_Data[[#This Row],[Marital Status]]=tbl_Data[[#Headers],[Divorced]],tbl_Data[[#This Row],[Amt_Wines]],"")</f>
        <v/>
      </c>
    </row>
    <row r="1061" spans="1:47" x14ac:dyDescent="0.45">
      <c r="A1061" t="s">
        <v>406</v>
      </c>
      <c r="B1061" s="3">
        <v>75777</v>
      </c>
      <c r="C1061">
        <v>0</v>
      </c>
      <c r="D1061">
        <v>0</v>
      </c>
      <c r="E1061">
        <f t="shared" si="16"/>
        <v>0</v>
      </c>
      <c r="F1061">
        <v>12</v>
      </c>
      <c r="G1061" s="3">
        <v>712</v>
      </c>
      <c r="H1061" s="3">
        <v>26</v>
      </c>
      <c r="I1061" s="3">
        <v>538</v>
      </c>
      <c r="J1061" s="3">
        <v>69</v>
      </c>
      <c r="K1061" s="3">
        <v>13</v>
      </c>
      <c r="L1061" s="3">
        <v>80</v>
      </c>
      <c r="M1061">
        <v>1</v>
      </c>
      <c r="N1061">
        <v>3</v>
      </c>
      <c r="O1061">
        <v>6</v>
      </c>
      <c r="P1061">
        <v>11</v>
      </c>
      <c r="Q1061">
        <v>1</v>
      </c>
      <c r="R1061">
        <v>0</v>
      </c>
      <c r="S1061">
        <v>1</v>
      </c>
      <c r="T1061">
        <v>1</v>
      </c>
      <c r="U1061">
        <v>0</v>
      </c>
      <c r="V1061">
        <v>0</v>
      </c>
      <c r="W1061">
        <v>0</v>
      </c>
      <c r="X1061">
        <v>3</v>
      </c>
      <c r="Y1061">
        <v>11</v>
      </c>
      <c r="Z1061">
        <v>1</v>
      </c>
      <c r="AA1061">
        <v>38</v>
      </c>
      <c r="AB1061">
        <v>2519</v>
      </c>
      <c r="AC1061">
        <v>0</v>
      </c>
      <c r="AD1061">
        <v>0</v>
      </c>
      <c r="AE1061">
        <v>1</v>
      </c>
      <c r="AF1061">
        <v>0</v>
      </c>
      <c r="AG1061">
        <v>0</v>
      </c>
      <c r="AH1061">
        <v>0</v>
      </c>
      <c r="AI1061">
        <v>0</v>
      </c>
      <c r="AJ1061">
        <v>0</v>
      </c>
      <c r="AK1061">
        <v>1</v>
      </c>
      <c r="AL1061">
        <v>0</v>
      </c>
      <c r="AM1061" s="3">
        <f>SUM(tbl_Data[[#This Row],[Amt_Wines]:[Amt_GoldProds]])</f>
        <v>1438</v>
      </c>
      <c r="AN1061" s="3">
        <v>1278</v>
      </c>
      <c r="AO1061">
        <v>2</v>
      </c>
      <c r="AP1061" t="str" cm="1">
        <f t="array" ref="AP1061">_xlfn.IFS(tbl_Data[[#This Row],[marital_Divorced]]=1,"Divorced",tbl_Data[[#This Row],[marital_Married]]=1,"Married",tbl_Data[[#This Row],[marital_Single]]=1,"Single",tbl_Data[[#This Row],[marital_Together]]=1,"Together",tbl_Data[[#This Row],[marital_Widow]]=1,"Widowed")</f>
        <v>Single</v>
      </c>
      <c r="AQ1061" s="3">
        <f>IF(tbl_Data[[#This Row],[Marital Status]]=tbl_Data[[#Headers],[Single]],tbl_Data[[#This Row],[Amt_Wines]],"")</f>
        <v>712</v>
      </c>
      <c r="AR1061" s="3" t="str">
        <f>IF(tbl_Data[[#This Row],[Marital Status]]=tbl_Data[[#Headers],[Together]],tbl_Data[[#This Row],[Amt_Wines]],"")</f>
        <v/>
      </c>
      <c r="AS1061" s="3" t="str">
        <f>IF(tbl_Data[[#This Row],[Marital Status]]=tbl_Data[[#Headers],[Married]],tbl_Data[[#This Row],[Amt_Wines]],"")</f>
        <v/>
      </c>
      <c r="AT1061" s="3" t="str">
        <f>IF(tbl_Data[[#This Row],[Marital Status]]=tbl_Data[[#Headers],[Widow]],tbl_Data[[#This Row],[Amt_Wines]],"")</f>
        <v/>
      </c>
      <c r="AU1061" s="3" t="str">
        <f>IF(tbl_Data[[#This Row],[Marital Status]]=tbl_Data[[#Headers],[Divorced]],tbl_Data[[#This Row],[Amt_Wines]],"")</f>
        <v/>
      </c>
    </row>
    <row r="1062" spans="1:47" x14ac:dyDescent="0.45">
      <c r="A1062" t="s">
        <v>407</v>
      </c>
      <c r="B1062" s="3">
        <v>80617</v>
      </c>
      <c r="C1062">
        <v>0</v>
      </c>
      <c r="D1062">
        <v>0</v>
      </c>
      <c r="E1062">
        <f t="shared" si="16"/>
        <v>0</v>
      </c>
      <c r="F1062">
        <v>42</v>
      </c>
      <c r="G1062" s="3">
        <v>594</v>
      </c>
      <c r="H1062" s="3">
        <v>51</v>
      </c>
      <c r="I1062" s="3">
        <v>631</v>
      </c>
      <c r="J1062" s="3">
        <v>72</v>
      </c>
      <c r="K1062" s="3">
        <v>55</v>
      </c>
      <c r="L1062" s="3">
        <v>32</v>
      </c>
      <c r="M1062">
        <v>1</v>
      </c>
      <c r="N1062">
        <v>4</v>
      </c>
      <c r="O1062">
        <v>6</v>
      </c>
      <c r="P1062">
        <v>8</v>
      </c>
      <c r="Q1062">
        <v>2</v>
      </c>
      <c r="R1062">
        <v>0</v>
      </c>
      <c r="S1062">
        <v>0</v>
      </c>
      <c r="T1062">
        <v>0</v>
      </c>
      <c r="U1062">
        <v>0</v>
      </c>
      <c r="V1062">
        <v>0</v>
      </c>
      <c r="W1062">
        <v>0</v>
      </c>
      <c r="X1062">
        <v>3</v>
      </c>
      <c r="Y1062">
        <v>11</v>
      </c>
      <c r="Z1062">
        <v>0</v>
      </c>
      <c r="AA1062">
        <v>25</v>
      </c>
      <c r="AB1062">
        <v>2784</v>
      </c>
      <c r="AC1062">
        <v>0</v>
      </c>
      <c r="AD1062">
        <v>0</v>
      </c>
      <c r="AE1062">
        <v>1</v>
      </c>
      <c r="AF1062">
        <v>0</v>
      </c>
      <c r="AG1062">
        <v>0</v>
      </c>
      <c r="AH1062">
        <v>1</v>
      </c>
      <c r="AI1062">
        <v>0</v>
      </c>
      <c r="AJ1062">
        <v>0</v>
      </c>
      <c r="AK1062">
        <v>0</v>
      </c>
      <c r="AL1062">
        <v>0</v>
      </c>
      <c r="AM1062" s="3">
        <f>SUM(tbl_Data[[#This Row],[Amt_Wines]:[Amt_GoldProds]])</f>
        <v>1435</v>
      </c>
      <c r="AN1062" s="3">
        <v>1371</v>
      </c>
      <c r="AO1062">
        <v>0</v>
      </c>
      <c r="AP1062" t="str" cm="1">
        <f t="array" ref="AP1062">_xlfn.IFS(tbl_Data[[#This Row],[marital_Divorced]]=1,"Divorced",tbl_Data[[#This Row],[marital_Married]]=1,"Married",tbl_Data[[#This Row],[marital_Single]]=1,"Single",tbl_Data[[#This Row],[marital_Together]]=1,"Together",tbl_Data[[#This Row],[marital_Widow]]=1,"Widowed")</f>
        <v>Single</v>
      </c>
      <c r="AQ1062" s="3">
        <f>IF(tbl_Data[[#This Row],[Marital Status]]=tbl_Data[[#Headers],[Single]],tbl_Data[[#This Row],[Amt_Wines]],"")</f>
        <v>594</v>
      </c>
      <c r="AR1062" s="3" t="str">
        <f>IF(tbl_Data[[#This Row],[Marital Status]]=tbl_Data[[#Headers],[Together]],tbl_Data[[#This Row],[Amt_Wines]],"")</f>
        <v/>
      </c>
      <c r="AS1062" s="3" t="str">
        <f>IF(tbl_Data[[#This Row],[Marital Status]]=tbl_Data[[#Headers],[Married]],tbl_Data[[#This Row],[Amt_Wines]],"")</f>
        <v/>
      </c>
      <c r="AT1062" s="3" t="str">
        <f>IF(tbl_Data[[#This Row],[Marital Status]]=tbl_Data[[#Headers],[Widow]],tbl_Data[[#This Row],[Amt_Wines]],"")</f>
        <v/>
      </c>
      <c r="AU1062" s="3" t="str">
        <f>IF(tbl_Data[[#This Row],[Marital Status]]=tbl_Data[[#Headers],[Divorced]],tbl_Data[[#This Row],[Amt_Wines]],"")</f>
        <v/>
      </c>
    </row>
    <row r="1063" spans="1:47" x14ac:dyDescent="0.45">
      <c r="A1063" t="s">
        <v>413</v>
      </c>
      <c r="B1063" s="3">
        <v>90842</v>
      </c>
      <c r="C1063">
        <v>0</v>
      </c>
      <c r="D1063">
        <v>0</v>
      </c>
      <c r="E1063">
        <f t="shared" si="16"/>
        <v>0</v>
      </c>
      <c r="F1063">
        <v>57</v>
      </c>
      <c r="G1063" s="3">
        <v>774</v>
      </c>
      <c r="H1063" s="3">
        <v>70</v>
      </c>
      <c r="I1063" s="3">
        <v>118</v>
      </c>
      <c r="J1063" s="3">
        <v>182</v>
      </c>
      <c r="K1063" s="3">
        <v>187</v>
      </c>
      <c r="L1063" s="3">
        <v>93</v>
      </c>
      <c r="M1063">
        <v>1</v>
      </c>
      <c r="N1063">
        <v>4</v>
      </c>
      <c r="O1063">
        <v>9</v>
      </c>
      <c r="P1063">
        <v>13</v>
      </c>
      <c r="Q1063">
        <v>1</v>
      </c>
      <c r="R1063">
        <v>0</v>
      </c>
      <c r="S1063">
        <v>0</v>
      </c>
      <c r="T1063">
        <v>0</v>
      </c>
      <c r="U1063">
        <v>0</v>
      </c>
      <c r="V1063">
        <v>0</v>
      </c>
      <c r="W1063">
        <v>0</v>
      </c>
      <c r="X1063">
        <v>3</v>
      </c>
      <c r="Y1063">
        <v>11</v>
      </c>
      <c r="Z1063">
        <v>0</v>
      </c>
      <c r="AA1063">
        <v>72</v>
      </c>
      <c r="AB1063">
        <v>2494</v>
      </c>
      <c r="AC1063">
        <v>0</v>
      </c>
      <c r="AD1063">
        <v>0</v>
      </c>
      <c r="AE1063">
        <v>1</v>
      </c>
      <c r="AF1063">
        <v>0</v>
      </c>
      <c r="AG1063">
        <v>0</v>
      </c>
      <c r="AH1063">
        <v>0</v>
      </c>
      <c r="AI1063">
        <v>0</v>
      </c>
      <c r="AJ1063">
        <v>1</v>
      </c>
      <c r="AK1063">
        <v>0</v>
      </c>
      <c r="AL1063">
        <v>0</v>
      </c>
      <c r="AM1063" s="3">
        <f>SUM(tbl_Data[[#This Row],[Amt_Wines]:[Amt_GoldProds]])</f>
        <v>1424</v>
      </c>
      <c r="AN1063" s="3">
        <v>1238</v>
      </c>
      <c r="AO1063">
        <v>0</v>
      </c>
      <c r="AP1063" t="str" cm="1">
        <f t="array" ref="AP1063">_xlfn.IFS(tbl_Data[[#This Row],[marital_Divorced]]=1,"Divorced",tbl_Data[[#This Row],[marital_Married]]=1,"Married",tbl_Data[[#This Row],[marital_Single]]=1,"Single",tbl_Data[[#This Row],[marital_Together]]=1,"Together",tbl_Data[[#This Row],[marital_Widow]]=1,"Widowed")</f>
        <v>Single</v>
      </c>
      <c r="AQ1063" s="3">
        <f>IF(tbl_Data[[#This Row],[Marital Status]]=tbl_Data[[#Headers],[Single]],tbl_Data[[#This Row],[Amt_Wines]],"")</f>
        <v>774</v>
      </c>
      <c r="AR1063" s="3" t="str">
        <f>IF(tbl_Data[[#This Row],[Marital Status]]=tbl_Data[[#Headers],[Together]],tbl_Data[[#This Row],[Amt_Wines]],"")</f>
        <v/>
      </c>
      <c r="AS1063" s="3" t="str">
        <f>IF(tbl_Data[[#This Row],[Marital Status]]=tbl_Data[[#Headers],[Married]],tbl_Data[[#This Row],[Amt_Wines]],"")</f>
        <v/>
      </c>
      <c r="AT1063" s="3" t="str">
        <f>IF(tbl_Data[[#This Row],[Marital Status]]=tbl_Data[[#Headers],[Widow]],tbl_Data[[#This Row],[Amt_Wines]],"")</f>
        <v/>
      </c>
      <c r="AU1063" s="3" t="str">
        <f>IF(tbl_Data[[#This Row],[Marital Status]]=tbl_Data[[#Headers],[Divorced]],tbl_Data[[#This Row],[Amt_Wines]],"")</f>
        <v/>
      </c>
    </row>
    <row r="1064" spans="1:47" x14ac:dyDescent="0.45">
      <c r="A1064" t="s">
        <v>414</v>
      </c>
      <c r="B1064" s="3">
        <v>85072</v>
      </c>
      <c r="C1064">
        <v>0</v>
      </c>
      <c r="D1064">
        <v>0</v>
      </c>
      <c r="E1064">
        <f t="shared" si="16"/>
        <v>0</v>
      </c>
      <c r="F1064">
        <v>94</v>
      </c>
      <c r="G1064" s="3">
        <v>494</v>
      </c>
      <c r="H1064" s="3">
        <v>92</v>
      </c>
      <c r="I1064" s="3">
        <v>391</v>
      </c>
      <c r="J1064" s="3">
        <v>194</v>
      </c>
      <c r="K1064" s="3">
        <v>11</v>
      </c>
      <c r="L1064" s="3">
        <v>241</v>
      </c>
      <c r="M1064">
        <v>1</v>
      </c>
      <c r="N1064">
        <v>3</v>
      </c>
      <c r="O1064">
        <v>4</v>
      </c>
      <c r="P1064">
        <v>10</v>
      </c>
      <c r="Q1064">
        <v>0</v>
      </c>
      <c r="R1064">
        <v>0</v>
      </c>
      <c r="S1064">
        <v>0</v>
      </c>
      <c r="T1064">
        <v>0</v>
      </c>
      <c r="U1064">
        <v>0</v>
      </c>
      <c r="V1064">
        <v>0</v>
      </c>
      <c r="W1064">
        <v>0</v>
      </c>
      <c r="X1064">
        <v>3</v>
      </c>
      <c r="Y1064">
        <v>11</v>
      </c>
      <c r="Z1064">
        <v>0</v>
      </c>
      <c r="AA1064">
        <v>43</v>
      </c>
      <c r="AB1064">
        <v>2240</v>
      </c>
      <c r="AC1064">
        <v>0</v>
      </c>
      <c r="AD1064">
        <v>0</v>
      </c>
      <c r="AE1064">
        <v>1</v>
      </c>
      <c r="AF1064">
        <v>0</v>
      </c>
      <c r="AG1064">
        <v>0</v>
      </c>
      <c r="AH1064">
        <v>0</v>
      </c>
      <c r="AI1064">
        <v>0</v>
      </c>
      <c r="AJ1064">
        <v>1</v>
      </c>
      <c r="AK1064">
        <v>0</v>
      </c>
      <c r="AL1064">
        <v>0</v>
      </c>
      <c r="AM1064" s="3">
        <f>SUM(tbl_Data[[#This Row],[Amt_Wines]:[Amt_GoldProds]])</f>
        <v>1423</v>
      </c>
      <c r="AN1064" s="3">
        <v>941</v>
      </c>
      <c r="AO1064">
        <v>0</v>
      </c>
      <c r="AP1064" t="str" cm="1">
        <f t="array" ref="AP1064">_xlfn.IFS(tbl_Data[[#This Row],[marital_Divorced]]=1,"Divorced",tbl_Data[[#This Row],[marital_Married]]=1,"Married",tbl_Data[[#This Row],[marital_Single]]=1,"Single",tbl_Data[[#This Row],[marital_Together]]=1,"Together",tbl_Data[[#This Row],[marital_Widow]]=1,"Widowed")</f>
        <v>Single</v>
      </c>
      <c r="AQ1064" s="3">
        <f>IF(tbl_Data[[#This Row],[Marital Status]]=tbl_Data[[#Headers],[Single]],tbl_Data[[#This Row],[Amt_Wines]],"")</f>
        <v>494</v>
      </c>
      <c r="AR1064" s="3" t="str">
        <f>IF(tbl_Data[[#This Row],[Marital Status]]=tbl_Data[[#Headers],[Together]],tbl_Data[[#This Row],[Amt_Wines]],"")</f>
        <v/>
      </c>
      <c r="AS1064" s="3" t="str">
        <f>IF(tbl_Data[[#This Row],[Marital Status]]=tbl_Data[[#Headers],[Married]],tbl_Data[[#This Row],[Amt_Wines]],"")</f>
        <v/>
      </c>
      <c r="AT1064" s="3" t="str">
        <f>IF(tbl_Data[[#This Row],[Marital Status]]=tbl_Data[[#Headers],[Widow]],tbl_Data[[#This Row],[Amt_Wines]],"")</f>
        <v/>
      </c>
      <c r="AU1064" s="3" t="str">
        <f>IF(tbl_Data[[#This Row],[Marital Status]]=tbl_Data[[#Headers],[Divorced]],tbl_Data[[#This Row],[Amt_Wines]],"")</f>
        <v/>
      </c>
    </row>
    <row r="1065" spans="1:47" x14ac:dyDescent="0.45">
      <c r="A1065" t="s">
        <v>421</v>
      </c>
      <c r="B1065" s="3">
        <v>49667</v>
      </c>
      <c r="C1065">
        <v>0</v>
      </c>
      <c r="D1065">
        <v>0</v>
      </c>
      <c r="E1065">
        <f t="shared" si="16"/>
        <v>0</v>
      </c>
      <c r="F1065">
        <v>35</v>
      </c>
      <c r="G1065" s="3">
        <v>1181</v>
      </c>
      <c r="H1065" s="3">
        <v>26</v>
      </c>
      <c r="I1065" s="3">
        <v>120</v>
      </c>
      <c r="J1065" s="3">
        <v>17</v>
      </c>
      <c r="K1065" s="3">
        <v>13</v>
      </c>
      <c r="L1065" s="3">
        <v>39</v>
      </c>
      <c r="M1065">
        <v>2</v>
      </c>
      <c r="N1065">
        <v>5</v>
      </c>
      <c r="O1065">
        <v>10</v>
      </c>
      <c r="P1065">
        <v>5</v>
      </c>
      <c r="Q1065">
        <v>8</v>
      </c>
      <c r="R1065">
        <v>1</v>
      </c>
      <c r="S1065">
        <v>0</v>
      </c>
      <c r="T1065">
        <v>0</v>
      </c>
      <c r="U1065">
        <v>0</v>
      </c>
      <c r="V1065">
        <v>0</v>
      </c>
      <c r="W1065">
        <v>0</v>
      </c>
      <c r="X1065">
        <v>3</v>
      </c>
      <c r="Y1065">
        <v>11</v>
      </c>
      <c r="Z1065">
        <v>1</v>
      </c>
      <c r="AA1065">
        <v>65</v>
      </c>
      <c r="AB1065">
        <v>2837</v>
      </c>
      <c r="AC1065">
        <v>0</v>
      </c>
      <c r="AD1065">
        <v>0</v>
      </c>
      <c r="AE1065">
        <v>1</v>
      </c>
      <c r="AF1065">
        <v>0</v>
      </c>
      <c r="AG1065">
        <v>0</v>
      </c>
      <c r="AH1065">
        <v>0</v>
      </c>
      <c r="AI1065">
        <v>0</v>
      </c>
      <c r="AJ1065">
        <v>0</v>
      </c>
      <c r="AK1065">
        <v>0</v>
      </c>
      <c r="AL1065">
        <v>1</v>
      </c>
      <c r="AM1065" s="3">
        <f>SUM(tbl_Data[[#This Row],[Amt_Wines]:[Amt_GoldProds]])</f>
        <v>1396</v>
      </c>
      <c r="AN1065" s="3">
        <v>1318</v>
      </c>
      <c r="AO1065">
        <v>1</v>
      </c>
      <c r="AP1065" t="str" cm="1">
        <f t="array" ref="AP1065">_xlfn.IFS(tbl_Data[[#This Row],[marital_Divorced]]=1,"Divorced",tbl_Data[[#This Row],[marital_Married]]=1,"Married",tbl_Data[[#This Row],[marital_Single]]=1,"Single",tbl_Data[[#This Row],[marital_Together]]=1,"Together",tbl_Data[[#This Row],[marital_Widow]]=1,"Widowed")</f>
        <v>Single</v>
      </c>
      <c r="AQ1065" s="3">
        <f>IF(tbl_Data[[#This Row],[Marital Status]]=tbl_Data[[#Headers],[Single]],tbl_Data[[#This Row],[Amt_Wines]],"")</f>
        <v>1181</v>
      </c>
      <c r="AR1065" s="3" t="str">
        <f>IF(tbl_Data[[#This Row],[Marital Status]]=tbl_Data[[#Headers],[Together]],tbl_Data[[#This Row],[Amt_Wines]],"")</f>
        <v/>
      </c>
      <c r="AS1065" s="3" t="str">
        <f>IF(tbl_Data[[#This Row],[Marital Status]]=tbl_Data[[#Headers],[Married]],tbl_Data[[#This Row],[Amt_Wines]],"")</f>
        <v/>
      </c>
      <c r="AT1065" s="3" t="str">
        <f>IF(tbl_Data[[#This Row],[Marital Status]]=tbl_Data[[#Headers],[Widow]],tbl_Data[[#This Row],[Amt_Wines]],"")</f>
        <v/>
      </c>
      <c r="AU1065" s="3" t="str">
        <f>IF(tbl_Data[[#This Row],[Marital Status]]=tbl_Data[[#Headers],[Divorced]],tbl_Data[[#This Row],[Amt_Wines]],"")</f>
        <v/>
      </c>
    </row>
    <row r="1066" spans="1:47" x14ac:dyDescent="0.45">
      <c r="A1066" t="s">
        <v>423</v>
      </c>
      <c r="B1066" s="3">
        <v>83273</v>
      </c>
      <c r="C1066">
        <v>1</v>
      </c>
      <c r="D1066">
        <v>2</v>
      </c>
      <c r="E1066">
        <f t="shared" si="16"/>
        <v>3</v>
      </c>
      <c r="F1066">
        <v>98</v>
      </c>
      <c r="G1066" s="3">
        <v>433</v>
      </c>
      <c r="H1066" s="3">
        <v>89</v>
      </c>
      <c r="I1066" s="3">
        <v>650</v>
      </c>
      <c r="J1066" s="3">
        <v>16</v>
      </c>
      <c r="K1066" s="3">
        <v>102</v>
      </c>
      <c r="L1066" s="3">
        <v>102</v>
      </c>
      <c r="M1066">
        <v>10</v>
      </c>
      <c r="N1066">
        <v>4</v>
      </c>
      <c r="O1066">
        <v>6</v>
      </c>
      <c r="P1066">
        <v>9</v>
      </c>
      <c r="Q1066">
        <v>7</v>
      </c>
      <c r="R1066">
        <v>0</v>
      </c>
      <c r="S1066">
        <v>0</v>
      </c>
      <c r="T1066">
        <v>0</v>
      </c>
      <c r="U1066">
        <v>0</v>
      </c>
      <c r="V1066">
        <v>0</v>
      </c>
      <c r="W1066">
        <v>0</v>
      </c>
      <c r="X1066">
        <v>3</v>
      </c>
      <c r="Y1066">
        <v>11</v>
      </c>
      <c r="Z1066">
        <v>0</v>
      </c>
      <c r="AA1066">
        <v>50</v>
      </c>
      <c r="AB1066">
        <v>2801</v>
      </c>
      <c r="AC1066">
        <v>0</v>
      </c>
      <c r="AD1066">
        <v>0</v>
      </c>
      <c r="AE1066">
        <v>1</v>
      </c>
      <c r="AF1066">
        <v>0</v>
      </c>
      <c r="AG1066">
        <v>0</v>
      </c>
      <c r="AH1066">
        <v>0</v>
      </c>
      <c r="AI1066">
        <v>0</v>
      </c>
      <c r="AJ1066">
        <v>1</v>
      </c>
      <c r="AK1066">
        <v>0</v>
      </c>
      <c r="AL1066">
        <v>0</v>
      </c>
      <c r="AM1066" s="3">
        <f>SUM(tbl_Data[[#This Row],[Amt_Wines]:[Amt_GoldProds]])</f>
        <v>1392</v>
      </c>
      <c r="AN1066" s="3">
        <v>1188</v>
      </c>
      <c r="AO1066">
        <v>0</v>
      </c>
      <c r="AP1066" t="str" cm="1">
        <f t="array" ref="AP1066">_xlfn.IFS(tbl_Data[[#This Row],[marital_Divorced]]=1,"Divorced",tbl_Data[[#This Row],[marital_Married]]=1,"Married",tbl_Data[[#This Row],[marital_Single]]=1,"Single",tbl_Data[[#This Row],[marital_Together]]=1,"Together",tbl_Data[[#This Row],[marital_Widow]]=1,"Widowed")</f>
        <v>Single</v>
      </c>
      <c r="AQ1066" s="3">
        <f>IF(tbl_Data[[#This Row],[Marital Status]]=tbl_Data[[#Headers],[Single]],tbl_Data[[#This Row],[Amt_Wines]],"")</f>
        <v>433</v>
      </c>
      <c r="AR1066" s="3" t="str">
        <f>IF(tbl_Data[[#This Row],[Marital Status]]=tbl_Data[[#Headers],[Together]],tbl_Data[[#This Row],[Amt_Wines]],"")</f>
        <v/>
      </c>
      <c r="AS1066" s="3" t="str">
        <f>IF(tbl_Data[[#This Row],[Marital Status]]=tbl_Data[[#Headers],[Married]],tbl_Data[[#This Row],[Amt_Wines]],"")</f>
        <v/>
      </c>
      <c r="AT1066" s="3" t="str">
        <f>IF(tbl_Data[[#This Row],[Marital Status]]=tbl_Data[[#Headers],[Widow]],tbl_Data[[#This Row],[Amt_Wines]],"")</f>
        <v/>
      </c>
      <c r="AU1066" s="3" t="str">
        <f>IF(tbl_Data[[#This Row],[Marital Status]]=tbl_Data[[#Headers],[Divorced]],tbl_Data[[#This Row],[Amt_Wines]],"")</f>
        <v/>
      </c>
    </row>
    <row r="1067" spans="1:47" x14ac:dyDescent="0.45">
      <c r="A1067" t="s">
        <v>427</v>
      </c>
      <c r="B1067" s="3">
        <v>85485</v>
      </c>
      <c r="C1067">
        <v>0</v>
      </c>
      <c r="D1067">
        <v>0</v>
      </c>
      <c r="E1067">
        <f t="shared" si="16"/>
        <v>0</v>
      </c>
      <c r="F1067">
        <v>73</v>
      </c>
      <c r="G1067" s="3">
        <v>630</v>
      </c>
      <c r="H1067" s="3">
        <v>26</v>
      </c>
      <c r="I1067" s="3">
        <v>611</v>
      </c>
      <c r="J1067" s="3">
        <v>44</v>
      </c>
      <c r="K1067" s="3">
        <v>18</v>
      </c>
      <c r="L1067" s="3">
        <v>54</v>
      </c>
      <c r="M1067">
        <v>1</v>
      </c>
      <c r="N1067">
        <v>6</v>
      </c>
      <c r="O1067">
        <v>6</v>
      </c>
      <c r="P1067">
        <v>6</v>
      </c>
      <c r="Q1067">
        <v>2</v>
      </c>
      <c r="R1067">
        <v>0</v>
      </c>
      <c r="S1067">
        <v>0</v>
      </c>
      <c r="T1067">
        <v>0</v>
      </c>
      <c r="U1067">
        <v>0</v>
      </c>
      <c r="V1067">
        <v>0</v>
      </c>
      <c r="W1067">
        <v>0</v>
      </c>
      <c r="X1067">
        <v>3</v>
      </c>
      <c r="Y1067">
        <v>11</v>
      </c>
      <c r="Z1067">
        <v>0</v>
      </c>
      <c r="AA1067">
        <v>62</v>
      </c>
      <c r="AB1067">
        <v>2167</v>
      </c>
      <c r="AC1067">
        <v>0</v>
      </c>
      <c r="AD1067">
        <v>0</v>
      </c>
      <c r="AE1067">
        <v>1</v>
      </c>
      <c r="AF1067">
        <v>0</v>
      </c>
      <c r="AG1067">
        <v>0</v>
      </c>
      <c r="AH1067">
        <v>1</v>
      </c>
      <c r="AI1067">
        <v>0</v>
      </c>
      <c r="AJ1067">
        <v>0</v>
      </c>
      <c r="AK1067">
        <v>0</v>
      </c>
      <c r="AL1067">
        <v>0</v>
      </c>
      <c r="AM1067" s="3">
        <f>SUM(tbl_Data[[#This Row],[Amt_Wines]:[Amt_GoldProds]])</f>
        <v>1383</v>
      </c>
      <c r="AN1067" s="3">
        <v>1275</v>
      </c>
      <c r="AO1067">
        <v>0</v>
      </c>
      <c r="AP1067" t="str" cm="1">
        <f t="array" ref="AP1067">_xlfn.IFS(tbl_Data[[#This Row],[marital_Divorced]]=1,"Divorced",tbl_Data[[#This Row],[marital_Married]]=1,"Married",tbl_Data[[#This Row],[marital_Single]]=1,"Single",tbl_Data[[#This Row],[marital_Together]]=1,"Together",tbl_Data[[#This Row],[marital_Widow]]=1,"Widowed")</f>
        <v>Single</v>
      </c>
      <c r="AQ1067" s="3">
        <f>IF(tbl_Data[[#This Row],[Marital Status]]=tbl_Data[[#Headers],[Single]],tbl_Data[[#This Row],[Amt_Wines]],"")</f>
        <v>630</v>
      </c>
      <c r="AR1067" s="3" t="str">
        <f>IF(tbl_Data[[#This Row],[Marital Status]]=tbl_Data[[#Headers],[Together]],tbl_Data[[#This Row],[Amt_Wines]],"")</f>
        <v/>
      </c>
      <c r="AS1067" s="3" t="str">
        <f>IF(tbl_Data[[#This Row],[Marital Status]]=tbl_Data[[#Headers],[Married]],tbl_Data[[#This Row],[Amt_Wines]],"")</f>
        <v/>
      </c>
      <c r="AT1067" s="3" t="str">
        <f>IF(tbl_Data[[#This Row],[Marital Status]]=tbl_Data[[#Headers],[Widow]],tbl_Data[[#This Row],[Amt_Wines]],"")</f>
        <v/>
      </c>
      <c r="AU1067" s="3" t="str">
        <f>IF(tbl_Data[[#This Row],[Marital Status]]=tbl_Data[[#Headers],[Divorced]],tbl_Data[[#This Row],[Amt_Wines]],"")</f>
        <v/>
      </c>
    </row>
    <row r="1068" spans="1:47" x14ac:dyDescent="0.45">
      <c r="A1068" t="s">
        <v>433</v>
      </c>
      <c r="B1068" s="3">
        <v>81246</v>
      </c>
      <c r="C1068">
        <v>0</v>
      </c>
      <c r="D1068">
        <v>0</v>
      </c>
      <c r="E1068">
        <f t="shared" si="16"/>
        <v>0</v>
      </c>
      <c r="F1068">
        <v>87</v>
      </c>
      <c r="G1068" s="3">
        <v>398</v>
      </c>
      <c r="H1068" s="3">
        <v>190</v>
      </c>
      <c r="I1068" s="3">
        <v>537</v>
      </c>
      <c r="J1068" s="3">
        <v>61</v>
      </c>
      <c r="K1068" s="3">
        <v>156</v>
      </c>
      <c r="L1068" s="3">
        <v>37</v>
      </c>
      <c r="M1068">
        <v>1</v>
      </c>
      <c r="N1068">
        <v>4</v>
      </c>
      <c r="O1068">
        <v>5</v>
      </c>
      <c r="P1068">
        <v>7</v>
      </c>
      <c r="Q1068">
        <v>1</v>
      </c>
      <c r="R1068">
        <v>1</v>
      </c>
      <c r="S1068">
        <v>0</v>
      </c>
      <c r="T1068">
        <v>0</v>
      </c>
      <c r="U1068">
        <v>1</v>
      </c>
      <c r="V1068">
        <v>0</v>
      </c>
      <c r="W1068">
        <v>0</v>
      </c>
      <c r="X1068">
        <v>3</v>
      </c>
      <c r="Y1068">
        <v>11</v>
      </c>
      <c r="Z1068">
        <v>0</v>
      </c>
      <c r="AA1068">
        <v>56</v>
      </c>
      <c r="AB1068">
        <v>2341</v>
      </c>
      <c r="AC1068">
        <v>0</v>
      </c>
      <c r="AD1068">
        <v>0</v>
      </c>
      <c r="AE1068">
        <v>1</v>
      </c>
      <c r="AF1068">
        <v>0</v>
      </c>
      <c r="AG1068">
        <v>0</v>
      </c>
      <c r="AH1068">
        <v>0</v>
      </c>
      <c r="AI1068">
        <v>0</v>
      </c>
      <c r="AJ1068">
        <v>1</v>
      </c>
      <c r="AK1068">
        <v>0</v>
      </c>
      <c r="AL1068">
        <v>0</v>
      </c>
      <c r="AM1068" s="3">
        <f>SUM(tbl_Data[[#This Row],[Amt_Wines]:[Amt_GoldProds]])</f>
        <v>1379</v>
      </c>
      <c r="AN1068" s="3">
        <v>1305</v>
      </c>
      <c r="AO1068">
        <v>2</v>
      </c>
      <c r="AP1068" t="str" cm="1">
        <f t="array" ref="AP1068">_xlfn.IFS(tbl_Data[[#This Row],[marital_Divorced]]=1,"Divorced",tbl_Data[[#This Row],[marital_Married]]=1,"Married",tbl_Data[[#This Row],[marital_Single]]=1,"Single",tbl_Data[[#This Row],[marital_Together]]=1,"Together",tbl_Data[[#This Row],[marital_Widow]]=1,"Widowed")</f>
        <v>Single</v>
      </c>
      <c r="AQ1068" s="3">
        <f>IF(tbl_Data[[#This Row],[Marital Status]]=tbl_Data[[#Headers],[Single]],tbl_Data[[#This Row],[Amt_Wines]],"")</f>
        <v>398</v>
      </c>
      <c r="AR1068" s="3" t="str">
        <f>IF(tbl_Data[[#This Row],[Marital Status]]=tbl_Data[[#Headers],[Together]],tbl_Data[[#This Row],[Amt_Wines]],"")</f>
        <v/>
      </c>
      <c r="AS1068" s="3" t="str">
        <f>IF(tbl_Data[[#This Row],[Marital Status]]=tbl_Data[[#Headers],[Married]],tbl_Data[[#This Row],[Amt_Wines]],"")</f>
        <v/>
      </c>
      <c r="AT1068" s="3" t="str">
        <f>IF(tbl_Data[[#This Row],[Marital Status]]=tbl_Data[[#Headers],[Widow]],tbl_Data[[#This Row],[Amt_Wines]],"")</f>
        <v/>
      </c>
      <c r="AU1068" s="3" t="str">
        <f>IF(tbl_Data[[#This Row],[Marital Status]]=tbl_Data[[#Headers],[Divorced]],tbl_Data[[#This Row],[Amt_Wines]],"")</f>
        <v/>
      </c>
    </row>
    <row r="1069" spans="1:47" x14ac:dyDescent="0.45">
      <c r="A1069" t="s">
        <v>438</v>
      </c>
      <c r="B1069" s="3">
        <v>84574</v>
      </c>
      <c r="C1069">
        <v>0</v>
      </c>
      <c r="D1069">
        <v>0</v>
      </c>
      <c r="E1069">
        <f t="shared" si="16"/>
        <v>0</v>
      </c>
      <c r="F1069">
        <v>72</v>
      </c>
      <c r="G1069" s="3">
        <v>387</v>
      </c>
      <c r="H1069" s="3">
        <v>20</v>
      </c>
      <c r="I1069" s="3">
        <v>713</v>
      </c>
      <c r="J1069" s="3">
        <v>38</v>
      </c>
      <c r="K1069" s="3">
        <v>54</v>
      </c>
      <c r="L1069" s="3">
        <v>163</v>
      </c>
      <c r="M1069">
        <v>1</v>
      </c>
      <c r="N1069">
        <v>9</v>
      </c>
      <c r="O1069">
        <v>11</v>
      </c>
      <c r="P1069">
        <v>11</v>
      </c>
      <c r="Q1069">
        <v>5</v>
      </c>
      <c r="R1069">
        <v>0</v>
      </c>
      <c r="S1069">
        <v>0</v>
      </c>
      <c r="T1069">
        <v>0</v>
      </c>
      <c r="U1069">
        <v>0</v>
      </c>
      <c r="V1069">
        <v>0</v>
      </c>
      <c r="W1069">
        <v>0</v>
      </c>
      <c r="X1069">
        <v>3</v>
      </c>
      <c r="Y1069">
        <v>11</v>
      </c>
      <c r="Z1069">
        <v>0</v>
      </c>
      <c r="AA1069">
        <v>68</v>
      </c>
      <c r="AB1069">
        <v>2549</v>
      </c>
      <c r="AC1069">
        <v>0</v>
      </c>
      <c r="AD1069">
        <v>0</v>
      </c>
      <c r="AE1069">
        <v>1</v>
      </c>
      <c r="AF1069">
        <v>0</v>
      </c>
      <c r="AG1069">
        <v>0</v>
      </c>
      <c r="AH1069">
        <v>0</v>
      </c>
      <c r="AI1069">
        <v>0</v>
      </c>
      <c r="AJ1069">
        <v>1</v>
      </c>
      <c r="AK1069">
        <v>0</v>
      </c>
      <c r="AL1069">
        <v>0</v>
      </c>
      <c r="AM1069" s="3">
        <f>SUM(tbl_Data[[#This Row],[Amt_Wines]:[Amt_GoldProds]])</f>
        <v>1375</v>
      </c>
      <c r="AN1069" s="3">
        <v>1049</v>
      </c>
      <c r="AO1069">
        <v>0</v>
      </c>
      <c r="AP1069" t="str" cm="1">
        <f t="array" ref="AP1069">_xlfn.IFS(tbl_Data[[#This Row],[marital_Divorced]]=1,"Divorced",tbl_Data[[#This Row],[marital_Married]]=1,"Married",tbl_Data[[#This Row],[marital_Single]]=1,"Single",tbl_Data[[#This Row],[marital_Together]]=1,"Together",tbl_Data[[#This Row],[marital_Widow]]=1,"Widowed")</f>
        <v>Single</v>
      </c>
      <c r="AQ1069" s="3">
        <f>IF(tbl_Data[[#This Row],[Marital Status]]=tbl_Data[[#Headers],[Single]],tbl_Data[[#This Row],[Amt_Wines]],"")</f>
        <v>387</v>
      </c>
      <c r="AR1069" s="3" t="str">
        <f>IF(tbl_Data[[#This Row],[Marital Status]]=tbl_Data[[#Headers],[Together]],tbl_Data[[#This Row],[Amt_Wines]],"")</f>
        <v/>
      </c>
      <c r="AS1069" s="3" t="str">
        <f>IF(tbl_Data[[#This Row],[Marital Status]]=tbl_Data[[#Headers],[Married]],tbl_Data[[#This Row],[Amt_Wines]],"")</f>
        <v/>
      </c>
      <c r="AT1069" s="3" t="str">
        <f>IF(tbl_Data[[#This Row],[Marital Status]]=tbl_Data[[#Headers],[Widow]],tbl_Data[[#This Row],[Amt_Wines]],"")</f>
        <v/>
      </c>
      <c r="AU1069" s="3" t="str">
        <f>IF(tbl_Data[[#This Row],[Marital Status]]=tbl_Data[[#Headers],[Divorced]],tbl_Data[[#This Row],[Amt_Wines]],"")</f>
        <v/>
      </c>
    </row>
    <row r="1070" spans="1:47" x14ac:dyDescent="0.45">
      <c r="A1070" t="s">
        <v>441</v>
      </c>
      <c r="B1070" s="3">
        <v>63810</v>
      </c>
      <c r="C1070">
        <v>0</v>
      </c>
      <c r="D1070">
        <v>1</v>
      </c>
      <c r="E1070">
        <f t="shared" si="16"/>
        <v>1</v>
      </c>
      <c r="F1070">
        <v>45</v>
      </c>
      <c r="G1070" s="3">
        <v>977</v>
      </c>
      <c r="H1070" s="3">
        <v>12</v>
      </c>
      <c r="I1070" s="3">
        <v>253</v>
      </c>
      <c r="J1070" s="3">
        <v>16</v>
      </c>
      <c r="K1070" s="3">
        <v>12</v>
      </c>
      <c r="L1070" s="3">
        <v>101</v>
      </c>
      <c r="M1070">
        <v>4</v>
      </c>
      <c r="N1070">
        <v>4</v>
      </c>
      <c r="O1070">
        <v>3</v>
      </c>
      <c r="P1070">
        <v>12</v>
      </c>
      <c r="Q1070">
        <v>8</v>
      </c>
      <c r="R1070">
        <v>0</v>
      </c>
      <c r="S1070">
        <v>1</v>
      </c>
      <c r="T1070">
        <v>0</v>
      </c>
      <c r="U1070">
        <v>0</v>
      </c>
      <c r="V1070">
        <v>0</v>
      </c>
      <c r="W1070">
        <v>0</v>
      </c>
      <c r="X1070">
        <v>3</v>
      </c>
      <c r="Y1070">
        <v>11</v>
      </c>
      <c r="Z1070">
        <v>0</v>
      </c>
      <c r="AA1070">
        <v>54</v>
      </c>
      <c r="AB1070">
        <v>2754</v>
      </c>
      <c r="AC1070">
        <v>0</v>
      </c>
      <c r="AD1070">
        <v>0</v>
      </c>
      <c r="AE1070">
        <v>1</v>
      </c>
      <c r="AF1070">
        <v>0</v>
      </c>
      <c r="AG1070">
        <v>0</v>
      </c>
      <c r="AH1070">
        <v>0</v>
      </c>
      <c r="AI1070">
        <v>0</v>
      </c>
      <c r="AJ1070">
        <v>1</v>
      </c>
      <c r="AK1070">
        <v>0</v>
      </c>
      <c r="AL1070">
        <v>0</v>
      </c>
      <c r="AM1070" s="3">
        <f>SUM(tbl_Data[[#This Row],[Amt_Wines]:[Amt_GoldProds]])</f>
        <v>1371</v>
      </c>
      <c r="AN1070" s="3">
        <v>1169</v>
      </c>
      <c r="AO1070">
        <v>1</v>
      </c>
      <c r="AP1070" t="str" cm="1">
        <f t="array" ref="AP1070">_xlfn.IFS(tbl_Data[[#This Row],[marital_Divorced]]=1,"Divorced",tbl_Data[[#This Row],[marital_Married]]=1,"Married",tbl_Data[[#This Row],[marital_Single]]=1,"Single",tbl_Data[[#This Row],[marital_Together]]=1,"Together",tbl_Data[[#This Row],[marital_Widow]]=1,"Widowed")</f>
        <v>Single</v>
      </c>
      <c r="AQ1070" s="3">
        <f>IF(tbl_Data[[#This Row],[Marital Status]]=tbl_Data[[#Headers],[Single]],tbl_Data[[#This Row],[Amt_Wines]],"")</f>
        <v>977</v>
      </c>
      <c r="AR1070" s="3" t="str">
        <f>IF(tbl_Data[[#This Row],[Marital Status]]=tbl_Data[[#Headers],[Together]],tbl_Data[[#This Row],[Amt_Wines]],"")</f>
        <v/>
      </c>
      <c r="AS1070" s="3" t="str">
        <f>IF(tbl_Data[[#This Row],[Marital Status]]=tbl_Data[[#Headers],[Married]],tbl_Data[[#This Row],[Amt_Wines]],"")</f>
        <v/>
      </c>
      <c r="AT1070" s="3" t="str">
        <f>IF(tbl_Data[[#This Row],[Marital Status]]=tbl_Data[[#Headers],[Widow]],tbl_Data[[#This Row],[Amt_Wines]],"")</f>
        <v/>
      </c>
      <c r="AU1070" s="3" t="str">
        <f>IF(tbl_Data[[#This Row],[Marital Status]]=tbl_Data[[#Headers],[Divorced]],tbl_Data[[#This Row],[Amt_Wines]],"")</f>
        <v/>
      </c>
    </row>
    <row r="1071" spans="1:47" x14ac:dyDescent="0.45">
      <c r="A1071" t="s">
        <v>446</v>
      </c>
      <c r="B1071" s="3">
        <v>83257</v>
      </c>
      <c r="C1071">
        <v>0</v>
      </c>
      <c r="D1071">
        <v>0</v>
      </c>
      <c r="E1071">
        <f t="shared" si="16"/>
        <v>0</v>
      </c>
      <c r="F1071">
        <v>56</v>
      </c>
      <c r="G1071" s="3">
        <v>536</v>
      </c>
      <c r="H1071" s="3">
        <v>27</v>
      </c>
      <c r="I1071" s="3">
        <v>590</v>
      </c>
      <c r="J1071" s="3">
        <v>38</v>
      </c>
      <c r="K1071" s="3">
        <v>107</v>
      </c>
      <c r="L1071" s="3">
        <v>67</v>
      </c>
      <c r="M1071">
        <v>1</v>
      </c>
      <c r="N1071">
        <v>5</v>
      </c>
      <c r="O1071">
        <v>10</v>
      </c>
      <c r="P1071">
        <v>12</v>
      </c>
      <c r="Q1071">
        <v>6</v>
      </c>
      <c r="R1071">
        <v>1</v>
      </c>
      <c r="S1071">
        <v>0</v>
      </c>
      <c r="T1071">
        <v>1</v>
      </c>
      <c r="U1071">
        <v>0</v>
      </c>
      <c r="V1071">
        <v>0</v>
      </c>
      <c r="W1071">
        <v>1</v>
      </c>
      <c r="X1071">
        <v>3</v>
      </c>
      <c r="Y1071">
        <v>11</v>
      </c>
      <c r="Z1071">
        <v>1</v>
      </c>
      <c r="AA1071">
        <v>25</v>
      </c>
      <c r="AB1071">
        <v>2808</v>
      </c>
      <c r="AC1071">
        <v>0</v>
      </c>
      <c r="AD1071">
        <v>0</v>
      </c>
      <c r="AE1071">
        <v>1</v>
      </c>
      <c r="AF1071">
        <v>0</v>
      </c>
      <c r="AG1071">
        <v>0</v>
      </c>
      <c r="AH1071">
        <v>1</v>
      </c>
      <c r="AI1071">
        <v>0</v>
      </c>
      <c r="AJ1071">
        <v>0</v>
      </c>
      <c r="AK1071">
        <v>0</v>
      </c>
      <c r="AL1071">
        <v>0</v>
      </c>
      <c r="AM1071" s="3">
        <f>SUM(tbl_Data[[#This Row],[Amt_Wines]:[Amt_GoldProds]])</f>
        <v>1365</v>
      </c>
      <c r="AN1071" s="3">
        <v>1231</v>
      </c>
      <c r="AO1071">
        <v>2</v>
      </c>
      <c r="AP1071" t="str" cm="1">
        <f t="array" ref="AP1071">_xlfn.IFS(tbl_Data[[#This Row],[marital_Divorced]]=1,"Divorced",tbl_Data[[#This Row],[marital_Married]]=1,"Married",tbl_Data[[#This Row],[marital_Single]]=1,"Single",tbl_Data[[#This Row],[marital_Together]]=1,"Together",tbl_Data[[#This Row],[marital_Widow]]=1,"Widowed")</f>
        <v>Single</v>
      </c>
      <c r="AQ1071" s="3">
        <f>IF(tbl_Data[[#This Row],[Marital Status]]=tbl_Data[[#Headers],[Single]],tbl_Data[[#This Row],[Amt_Wines]],"")</f>
        <v>536</v>
      </c>
      <c r="AR1071" s="3" t="str">
        <f>IF(tbl_Data[[#This Row],[Marital Status]]=tbl_Data[[#Headers],[Together]],tbl_Data[[#This Row],[Amt_Wines]],"")</f>
        <v/>
      </c>
      <c r="AS1071" s="3" t="str">
        <f>IF(tbl_Data[[#This Row],[Marital Status]]=tbl_Data[[#Headers],[Married]],tbl_Data[[#This Row],[Amt_Wines]],"")</f>
        <v/>
      </c>
      <c r="AT1071" s="3" t="str">
        <f>IF(tbl_Data[[#This Row],[Marital Status]]=tbl_Data[[#Headers],[Widow]],tbl_Data[[#This Row],[Amt_Wines]],"")</f>
        <v/>
      </c>
      <c r="AU1071" s="3" t="str">
        <f>IF(tbl_Data[[#This Row],[Marital Status]]=tbl_Data[[#Headers],[Divorced]],tbl_Data[[#This Row],[Amt_Wines]],"")</f>
        <v/>
      </c>
    </row>
    <row r="1072" spans="1:47" x14ac:dyDescent="0.45">
      <c r="A1072" t="s">
        <v>452</v>
      </c>
      <c r="B1072" s="3">
        <v>61618</v>
      </c>
      <c r="C1072">
        <v>0</v>
      </c>
      <c r="D1072">
        <v>0</v>
      </c>
      <c r="E1072">
        <f t="shared" si="16"/>
        <v>0</v>
      </c>
      <c r="F1072">
        <v>27</v>
      </c>
      <c r="G1072" s="3">
        <v>605</v>
      </c>
      <c r="H1072" s="3">
        <v>91</v>
      </c>
      <c r="I1072" s="3">
        <v>399</v>
      </c>
      <c r="J1072" s="3">
        <v>0</v>
      </c>
      <c r="K1072" s="3">
        <v>45</v>
      </c>
      <c r="L1072" s="3">
        <v>205</v>
      </c>
      <c r="M1072">
        <v>2</v>
      </c>
      <c r="N1072">
        <v>3</v>
      </c>
      <c r="O1072">
        <v>6</v>
      </c>
      <c r="P1072">
        <v>8</v>
      </c>
      <c r="Q1072">
        <v>3</v>
      </c>
      <c r="R1072">
        <v>0</v>
      </c>
      <c r="S1072">
        <v>0</v>
      </c>
      <c r="T1072">
        <v>0</v>
      </c>
      <c r="U1072">
        <v>0</v>
      </c>
      <c r="V1072">
        <v>0</v>
      </c>
      <c r="W1072">
        <v>0</v>
      </c>
      <c r="X1072">
        <v>3</v>
      </c>
      <c r="Y1072">
        <v>11</v>
      </c>
      <c r="Z1072">
        <v>0</v>
      </c>
      <c r="AA1072">
        <v>29</v>
      </c>
      <c r="AB1072">
        <v>2797</v>
      </c>
      <c r="AC1072">
        <v>0</v>
      </c>
      <c r="AD1072">
        <v>0</v>
      </c>
      <c r="AE1072">
        <v>1</v>
      </c>
      <c r="AF1072">
        <v>0</v>
      </c>
      <c r="AG1072">
        <v>0</v>
      </c>
      <c r="AH1072">
        <v>1</v>
      </c>
      <c r="AI1072">
        <v>0</v>
      </c>
      <c r="AJ1072">
        <v>0</v>
      </c>
      <c r="AK1072">
        <v>0</v>
      </c>
      <c r="AL1072">
        <v>0</v>
      </c>
      <c r="AM1072" s="3">
        <f>SUM(tbl_Data[[#This Row],[Amt_Wines]:[Amt_GoldProds]])</f>
        <v>1345</v>
      </c>
      <c r="AN1072" s="3">
        <v>935</v>
      </c>
      <c r="AO1072">
        <v>0</v>
      </c>
      <c r="AP1072" t="str" cm="1">
        <f t="array" ref="AP1072">_xlfn.IFS(tbl_Data[[#This Row],[marital_Divorced]]=1,"Divorced",tbl_Data[[#This Row],[marital_Married]]=1,"Married",tbl_Data[[#This Row],[marital_Single]]=1,"Single",tbl_Data[[#This Row],[marital_Together]]=1,"Together",tbl_Data[[#This Row],[marital_Widow]]=1,"Widowed")</f>
        <v>Single</v>
      </c>
      <c r="AQ1072" s="3">
        <f>IF(tbl_Data[[#This Row],[Marital Status]]=tbl_Data[[#Headers],[Single]],tbl_Data[[#This Row],[Amt_Wines]],"")</f>
        <v>605</v>
      </c>
      <c r="AR1072" s="3" t="str">
        <f>IF(tbl_Data[[#This Row],[Marital Status]]=tbl_Data[[#Headers],[Together]],tbl_Data[[#This Row],[Amt_Wines]],"")</f>
        <v/>
      </c>
      <c r="AS1072" s="3" t="str">
        <f>IF(tbl_Data[[#This Row],[Marital Status]]=tbl_Data[[#Headers],[Married]],tbl_Data[[#This Row],[Amt_Wines]],"")</f>
        <v/>
      </c>
      <c r="AT1072" s="3" t="str">
        <f>IF(tbl_Data[[#This Row],[Marital Status]]=tbl_Data[[#Headers],[Widow]],tbl_Data[[#This Row],[Amt_Wines]],"")</f>
        <v/>
      </c>
      <c r="AU1072" s="3" t="str">
        <f>IF(tbl_Data[[#This Row],[Marital Status]]=tbl_Data[[#Headers],[Divorced]],tbl_Data[[#This Row],[Amt_Wines]],"")</f>
        <v/>
      </c>
    </row>
    <row r="1073" spans="1:47" x14ac:dyDescent="0.45">
      <c r="A1073" t="s">
        <v>457</v>
      </c>
      <c r="B1073" s="3">
        <v>64849</v>
      </c>
      <c r="C1073">
        <v>0</v>
      </c>
      <c r="D1073">
        <v>0</v>
      </c>
      <c r="E1073">
        <f t="shared" si="16"/>
        <v>0</v>
      </c>
      <c r="F1073">
        <v>42</v>
      </c>
      <c r="G1073" s="3">
        <v>652</v>
      </c>
      <c r="H1073" s="3">
        <v>48</v>
      </c>
      <c r="I1073" s="3">
        <v>350</v>
      </c>
      <c r="J1073" s="3">
        <v>94</v>
      </c>
      <c r="K1073" s="3">
        <v>84</v>
      </c>
      <c r="L1073" s="3">
        <v>108</v>
      </c>
      <c r="M1073">
        <v>1</v>
      </c>
      <c r="N1073">
        <v>9</v>
      </c>
      <c r="O1073">
        <v>3</v>
      </c>
      <c r="P1073">
        <v>6</v>
      </c>
      <c r="Q1073">
        <v>5</v>
      </c>
      <c r="R1073">
        <v>0</v>
      </c>
      <c r="S1073">
        <v>0</v>
      </c>
      <c r="T1073">
        <v>0</v>
      </c>
      <c r="U1073">
        <v>0</v>
      </c>
      <c r="V1073">
        <v>0</v>
      </c>
      <c r="W1073">
        <v>0</v>
      </c>
      <c r="X1073">
        <v>3</v>
      </c>
      <c r="Y1073">
        <v>11</v>
      </c>
      <c r="Z1073">
        <v>1</v>
      </c>
      <c r="AA1073">
        <v>63</v>
      </c>
      <c r="AB1073">
        <v>2752</v>
      </c>
      <c r="AC1073">
        <v>0</v>
      </c>
      <c r="AD1073">
        <v>0</v>
      </c>
      <c r="AE1073">
        <v>1</v>
      </c>
      <c r="AF1073">
        <v>0</v>
      </c>
      <c r="AG1073">
        <v>0</v>
      </c>
      <c r="AH1073">
        <v>0</v>
      </c>
      <c r="AI1073">
        <v>0</v>
      </c>
      <c r="AJ1073">
        <v>1</v>
      </c>
      <c r="AK1073">
        <v>0</v>
      </c>
      <c r="AL1073">
        <v>0</v>
      </c>
      <c r="AM1073" s="3">
        <f>SUM(tbl_Data[[#This Row],[Amt_Wines]:[Amt_GoldProds]])</f>
        <v>1336</v>
      </c>
      <c r="AN1073" s="3">
        <v>1120</v>
      </c>
      <c r="AO1073">
        <v>0</v>
      </c>
      <c r="AP1073" t="str" cm="1">
        <f t="array" ref="AP1073">_xlfn.IFS(tbl_Data[[#This Row],[marital_Divorced]]=1,"Divorced",tbl_Data[[#This Row],[marital_Married]]=1,"Married",tbl_Data[[#This Row],[marital_Single]]=1,"Single",tbl_Data[[#This Row],[marital_Together]]=1,"Together",tbl_Data[[#This Row],[marital_Widow]]=1,"Widowed")</f>
        <v>Single</v>
      </c>
      <c r="AQ1073" s="3">
        <f>IF(tbl_Data[[#This Row],[Marital Status]]=tbl_Data[[#Headers],[Single]],tbl_Data[[#This Row],[Amt_Wines]],"")</f>
        <v>652</v>
      </c>
      <c r="AR1073" s="3" t="str">
        <f>IF(tbl_Data[[#This Row],[Marital Status]]=tbl_Data[[#Headers],[Together]],tbl_Data[[#This Row],[Amt_Wines]],"")</f>
        <v/>
      </c>
      <c r="AS1073" s="3" t="str">
        <f>IF(tbl_Data[[#This Row],[Marital Status]]=tbl_Data[[#Headers],[Married]],tbl_Data[[#This Row],[Amt_Wines]],"")</f>
        <v/>
      </c>
      <c r="AT1073" s="3" t="str">
        <f>IF(tbl_Data[[#This Row],[Marital Status]]=tbl_Data[[#Headers],[Widow]],tbl_Data[[#This Row],[Amt_Wines]],"")</f>
        <v/>
      </c>
      <c r="AU1073" s="3" t="str">
        <f>IF(tbl_Data[[#This Row],[Marital Status]]=tbl_Data[[#Headers],[Divorced]],tbl_Data[[#This Row],[Amt_Wines]],"")</f>
        <v/>
      </c>
    </row>
    <row r="1074" spans="1:47" x14ac:dyDescent="0.45">
      <c r="A1074" t="s">
        <v>458</v>
      </c>
      <c r="B1074" s="3">
        <v>80872</v>
      </c>
      <c r="C1074">
        <v>0</v>
      </c>
      <c r="D1074">
        <v>0</v>
      </c>
      <c r="E1074">
        <f t="shared" si="16"/>
        <v>0</v>
      </c>
      <c r="F1074">
        <v>60</v>
      </c>
      <c r="G1074" s="3">
        <v>483</v>
      </c>
      <c r="H1074" s="3">
        <v>72</v>
      </c>
      <c r="I1074" s="3">
        <v>567</v>
      </c>
      <c r="J1074" s="3">
        <v>94</v>
      </c>
      <c r="K1074" s="3">
        <v>12</v>
      </c>
      <c r="L1074" s="3">
        <v>108</v>
      </c>
      <c r="M1074">
        <v>1</v>
      </c>
      <c r="N1074">
        <v>4</v>
      </c>
      <c r="O1074">
        <v>4</v>
      </c>
      <c r="P1074">
        <v>10</v>
      </c>
      <c r="Q1074">
        <v>1</v>
      </c>
      <c r="R1074">
        <v>0</v>
      </c>
      <c r="S1074">
        <v>0</v>
      </c>
      <c r="T1074">
        <v>0</v>
      </c>
      <c r="U1074">
        <v>0</v>
      </c>
      <c r="V1074">
        <v>0</v>
      </c>
      <c r="W1074">
        <v>0</v>
      </c>
      <c r="X1074">
        <v>3</v>
      </c>
      <c r="Y1074">
        <v>11</v>
      </c>
      <c r="Z1074">
        <v>0</v>
      </c>
      <c r="AA1074">
        <v>69</v>
      </c>
      <c r="AB1074">
        <v>2207</v>
      </c>
      <c r="AC1074">
        <v>0</v>
      </c>
      <c r="AD1074">
        <v>0</v>
      </c>
      <c r="AE1074">
        <v>1</v>
      </c>
      <c r="AF1074">
        <v>0</v>
      </c>
      <c r="AG1074">
        <v>0</v>
      </c>
      <c r="AH1074">
        <v>0</v>
      </c>
      <c r="AI1074">
        <v>0</v>
      </c>
      <c r="AJ1074">
        <v>1</v>
      </c>
      <c r="AK1074">
        <v>0</v>
      </c>
      <c r="AL1074">
        <v>0</v>
      </c>
      <c r="AM1074" s="3">
        <f>SUM(tbl_Data[[#This Row],[Amt_Wines]:[Amt_GoldProds]])</f>
        <v>1336</v>
      </c>
      <c r="AN1074" s="3">
        <v>1120</v>
      </c>
      <c r="AO1074">
        <v>0</v>
      </c>
      <c r="AP1074" t="str" cm="1">
        <f t="array" ref="AP1074">_xlfn.IFS(tbl_Data[[#This Row],[marital_Divorced]]=1,"Divorced",tbl_Data[[#This Row],[marital_Married]]=1,"Married",tbl_Data[[#This Row],[marital_Single]]=1,"Single",tbl_Data[[#This Row],[marital_Together]]=1,"Together",tbl_Data[[#This Row],[marital_Widow]]=1,"Widowed")</f>
        <v>Single</v>
      </c>
      <c r="AQ1074" s="3">
        <f>IF(tbl_Data[[#This Row],[Marital Status]]=tbl_Data[[#Headers],[Single]],tbl_Data[[#This Row],[Amt_Wines]],"")</f>
        <v>483</v>
      </c>
      <c r="AR1074" s="3" t="str">
        <f>IF(tbl_Data[[#This Row],[Marital Status]]=tbl_Data[[#Headers],[Together]],tbl_Data[[#This Row],[Amt_Wines]],"")</f>
        <v/>
      </c>
      <c r="AS1074" s="3" t="str">
        <f>IF(tbl_Data[[#This Row],[Marital Status]]=tbl_Data[[#Headers],[Married]],tbl_Data[[#This Row],[Amt_Wines]],"")</f>
        <v/>
      </c>
      <c r="AT1074" s="3" t="str">
        <f>IF(tbl_Data[[#This Row],[Marital Status]]=tbl_Data[[#Headers],[Widow]],tbl_Data[[#This Row],[Amt_Wines]],"")</f>
        <v/>
      </c>
      <c r="AU1074" s="3" t="str">
        <f>IF(tbl_Data[[#This Row],[Marital Status]]=tbl_Data[[#Headers],[Divorced]],tbl_Data[[#This Row],[Amt_Wines]],"")</f>
        <v/>
      </c>
    </row>
    <row r="1075" spans="1:47" x14ac:dyDescent="0.45">
      <c r="A1075" t="s">
        <v>461</v>
      </c>
      <c r="B1075" s="3">
        <v>78499</v>
      </c>
      <c r="C1075">
        <v>0</v>
      </c>
      <c r="D1075">
        <v>0</v>
      </c>
      <c r="E1075">
        <f t="shared" si="16"/>
        <v>0</v>
      </c>
      <c r="F1075">
        <v>12</v>
      </c>
      <c r="G1075" s="3">
        <v>912</v>
      </c>
      <c r="H1075" s="3">
        <v>72</v>
      </c>
      <c r="I1075" s="3">
        <v>170</v>
      </c>
      <c r="J1075" s="3">
        <v>47</v>
      </c>
      <c r="K1075" s="3">
        <v>36</v>
      </c>
      <c r="L1075" s="3">
        <v>97</v>
      </c>
      <c r="M1075">
        <v>1</v>
      </c>
      <c r="N1075">
        <v>11</v>
      </c>
      <c r="O1075">
        <v>3</v>
      </c>
      <c r="P1075">
        <v>4</v>
      </c>
      <c r="Q1075">
        <v>4</v>
      </c>
      <c r="R1075">
        <v>0</v>
      </c>
      <c r="S1075">
        <v>0</v>
      </c>
      <c r="T1075">
        <v>1</v>
      </c>
      <c r="U1075">
        <v>0</v>
      </c>
      <c r="V1075">
        <v>0</v>
      </c>
      <c r="W1075">
        <v>0</v>
      </c>
      <c r="X1075">
        <v>3</v>
      </c>
      <c r="Y1075">
        <v>11</v>
      </c>
      <c r="Z1075">
        <v>1</v>
      </c>
      <c r="AA1075">
        <v>63</v>
      </c>
      <c r="AB1075">
        <v>2377</v>
      </c>
      <c r="AC1075">
        <v>0</v>
      </c>
      <c r="AD1075">
        <v>0</v>
      </c>
      <c r="AE1075">
        <v>1</v>
      </c>
      <c r="AF1075">
        <v>0</v>
      </c>
      <c r="AG1075">
        <v>0</v>
      </c>
      <c r="AH1075">
        <v>0</v>
      </c>
      <c r="AI1075">
        <v>0</v>
      </c>
      <c r="AJ1075">
        <v>1</v>
      </c>
      <c r="AK1075">
        <v>0</v>
      </c>
      <c r="AL1075">
        <v>0</v>
      </c>
      <c r="AM1075" s="3">
        <f>SUM(tbl_Data[[#This Row],[Amt_Wines]:[Amt_GoldProds]])</f>
        <v>1334</v>
      </c>
      <c r="AN1075" s="3">
        <v>1140</v>
      </c>
      <c r="AO1075">
        <v>1</v>
      </c>
      <c r="AP1075" t="str" cm="1">
        <f t="array" ref="AP1075">_xlfn.IFS(tbl_Data[[#This Row],[marital_Divorced]]=1,"Divorced",tbl_Data[[#This Row],[marital_Married]]=1,"Married",tbl_Data[[#This Row],[marital_Single]]=1,"Single",tbl_Data[[#This Row],[marital_Together]]=1,"Together",tbl_Data[[#This Row],[marital_Widow]]=1,"Widowed")</f>
        <v>Single</v>
      </c>
      <c r="AQ1075" s="3">
        <f>IF(tbl_Data[[#This Row],[Marital Status]]=tbl_Data[[#Headers],[Single]],tbl_Data[[#This Row],[Amt_Wines]],"")</f>
        <v>912</v>
      </c>
      <c r="AR1075" s="3" t="str">
        <f>IF(tbl_Data[[#This Row],[Marital Status]]=tbl_Data[[#Headers],[Together]],tbl_Data[[#This Row],[Amt_Wines]],"")</f>
        <v/>
      </c>
      <c r="AS1075" s="3" t="str">
        <f>IF(tbl_Data[[#This Row],[Marital Status]]=tbl_Data[[#Headers],[Married]],tbl_Data[[#This Row],[Amt_Wines]],"")</f>
        <v/>
      </c>
      <c r="AT1075" s="3" t="str">
        <f>IF(tbl_Data[[#This Row],[Marital Status]]=tbl_Data[[#Headers],[Widow]],tbl_Data[[#This Row],[Amt_Wines]],"")</f>
        <v/>
      </c>
      <c r="AU1075" s="3" t="str">
        <f>IF(tbl_Data[[#This Row],[Marital Status]]=tbl_Data[[#Headers],[Divorced]],tbl_Data[[#This Row],[Amt_Wines]],"")</f>
        <v/>
      </c>
    </row>
    <row r="1076" spans="1:47" x14ac:dyDescent="0.45">
      <c r="A1076" t="s">
        <v>462</v>
      </c>
      <c r="B1076" s="3">
        <v>72282</v>
      </c>
      <c r="C1076">
        <v>0</v>
      </c>
      <c r="D1076">
        <v>0</v>
      </c>
      <c r="E1076">
        <f t="shared" si="16"/>
        <v>0</v>
      </c>
      <c r="F1076">
        <v>70</v>
      </c>
      <c r="G1076" s="3">
        <v>503</v>
      </c>
      <c r="H1076" s="3">
        <v>27</v>
      </c>
      <c r="I1076" s="3">
        <v>419</v>
      </c>
      <c r="J1076" s="3">
        <v>90</v>
      </c>
      <c r="K1076" s="3">
        <v>139</v>
      </c>
      <c r="L1076" s="3">
        <v>153</v>
      </c>
      <c r="M1076">
        <v>1</v>
      </c>
      <c r="N1076">
        <v>5</v>
      </c>
      <c r="O1076">
        <v>7</v>
      </c>
      <c r="P1076">
        <v>9</v>
      </c>
      <c r="Q1076">
        <v>7</v>
      </c>
      <c r="R1076">
        <v>0</v>
      </c>
      <c r="S1076">
        <v>0</v>
      </c>
      <c r="T1076">
        <v>0</v>
      </c>
      <c r="U1076">
        <v>0</v>
      </c>
      <c r="V1076">
        <v>0</v>
      </c>
      <c r="W1076">
        <v>0</v>
      </c>
      <c r="X1076">
        <v>3</v>
      </c>
      <c r="Y1076">
        <v>11</v>
      </c>
      <c r="Z1076">
        <v>1</v>
      </c>
      <c r="AA1076">
        <v>69</v>
      </c>
      <c r="AB1076">
        <v>2504</v>
      </c>
      <c r="AC1076">
        <v>0</v>
      </c>
      <c r="AD1076">
        <v>0</v>
      </c>
      <c r="AE1076">
        <v>1</v>
      </c>
      <c r="AF1076">
        <v>0</v>
      </c>
      <c r="AG1076">
        <v>0</v>
      </c>
      <c r="AH1076">
        <v>0</v>
      </c>
      <c r="AI1076">
        <v>0</v>
      </c>
      <c r="AJ1076">
        <v>1</v>
      </c>
      <c r="AK1076">
        <v>0</v>
      </c>
      <c r="AL1076">
        <v>0</v>
      </c>
      <c r="AM1076" s="3">
        <f>SUM(tbl_Data[[#This Row],[Amt_Wines]:[Amt_GoldProds]])</f>
        <v>1331</v>
      </c>
      <c r="AN1076" s="3">
        <v>1025</v>
      </c>
      <c r="AO1076">
        <v>0</v>
      </c>
      <c r="AP1076" t="str" cm="1">
        <f t="array" ref="AP1076">_xlfn.IFS(tbl_Data[[#This Row],[marital_Divorced]]=1,"Divorced",tbl_Data[[#This Row],[marital_Married]]=1,"Married",tbl_Data[[#This Row],[marital_Single]]=1,"Single",tbl_Data[[#This Row],[marital_Together]]=1,"Together",tbl_Data[[#This Row],[marital_Widow]]=1,"Widowed")</f>
        <v>Single</v>
      </c>
      <c r="AQ1076" s="3">
        <f>IF(tbl_Data[[#This Row],[Marital Status]]=tbl_Data[[#Headers],[Single]],tbl_Data[[#This Row],[Amt_Wines]],"")</f>
        <v>503</v>
      </c>
      <c r="AR1076" s="3" t="str">
        <f>IF(tbl_Data[[#This Row],[Marital Status]]=tbl_Data[[#Headers],[Together]],tbl_Data[[#This Row],[Amt_Wines]],"")</f>
        <v/>
      </c>
      <c r="AS1076" s="3" t="str">
        <f>IF(tbl_Data[[#This Row],[Marital Status]]=tbl_Data[[#Headers],[Married]],tbl_Data[[#This Row],[Amt_Wines]],"")</f>
        <v/>
      </c>
      <c r="AT1076" s="3" t="str">
        <f>IF(tbl_Data[[#This Row],[Marital Status]]=tbl_Data[[#Headers],[Widow]],tbl_Data[[#This Row],[Amt_Wines]],"")</f>
        <v/>
      </c>
      <c r="AU1076" s="3" t="str">
        <f>IF(tbl_Data[[#This Row],[Marital Status]]=tbl_Data[[#Headers],[Divorced]],tbl_Data[[#This Row],[Amt_Wines]],"")</f>
        <v/>
      </c>
    </row>
    <row r="1077" spans="1:47" x14ac:dyDescent="0.45">
      <c r="A1077" t="s">
        <v>464</v>
      </c>
      <c r="B1077" s="3">
        <v>76045</v>
      </c>
      <c r="C1077">
        <v>0</v>
      </c>
      <c r="D1077">
        <v>0</v>
      </c>
      <c r="E1077">
        <f t="shared" si="16"/>
        <v>0</v>
      </c>
      <c r="F1077">
        <v>78</v>
      </c>
      <c r="G1077" s="3">
        <v>760</v>
      </c>
      <c r="H1077" s="3">
        <v>53</v>
      </c>
      <c r="I1077" s="3">
        <v>400</v>
      </c>
      <c r="J1077" s="3">
        <v>17</v>
      </c>
      <c r="K1077" s="3">
        <v>93</v>
      </c>
      <c r="L1077" s="3">
        <v>0</v>
      </c>
      <c r="M1077">
        <v>1</v>
      </c>
      <c r="N1077">
        <v>4</v>
      </c>
      <c r="O1077">
        <v>5</v>
      </c>
      <c r="P1077">
        <v>11</v>
      </c>
      <c r="Q1077">
        <v>2</v>
      </c>
      <c r="R1077">
        <v>0</v>
      </c>
      <c r="S1077">
        <v>0</v>
      </c>
      <c r="T1077">
        <v>0</v>
      </c>
      <c r="U1077">
        <v>1</v>
      </c>
      <c r="V1077">
        <v>0</v>
      </c>
      <c r="W1077">
        <v>0</v>
      </c>
      <c r="X1077">
        <v>3</v>
      </c>
      <c r="Y1077">
        <v>11</v>
      </c>
      <c r="Z1077">
        <v>0</v>
      </c>
      <c r="AA1077">
        <v>60</v>
      </c>
      <c r="AB1077">
        <v>2385</v>
      </c>
      <c r="AC1077">
        <v>0</v>
      </c>
      <c r="AD1077">
        <v>0</v>
      </c>
      <c r="AE1077">
        <v>1</v>
      </c>
      <c r="AF1077">
        <v>0</v>
      </c>
      <c r="AG1077">
        <v>0</v>
      </c>
      <c r="AH1077">
        <v>0</v>
      </c>
      <c r="AI1077">
        <v>0</v>
      </c>
      <c r="AJ1077">
        <v>0</v>
      </c>
      <c r="AK1077">
        <v>0</v>
      </c>
      <c r="AL1077">
        <v>1</v>
      </c>
      <c r="AM1077" s="3">
        <f>SUM(tbl_Data[[#This Row],[Amt_Wines]:[Amt_GoldProds]])</f>
        <v>1323</v>
      </c>
      <c r="AN1077" s="3">
        <v>1323</v>
      </c>
      <c r="AO1077">
        <v>1</v>
      </c>
      <c r="AP1077" t="str" cm="1">
        <f t="array" ref="AP1077">_xlfn.IFS(tbl_Data[[#This Row],[marital_Divorced]]=1,"Divorced",tbl_Data[[#This Row],[marital_Married]]=1,"Married",tbl_Data[[#This Row],[marital_Single]]=1,"Single",tbl_Data[[#This Row],[marital_Together]]=1,"Together",tbl_Data[[#This Row],[marital_Widow]]=1,"Widowed")</f>
        <v>Single</v>
      </c>
      <c r="AQ1077" s="3">
        <f>IF(tbl_Data[[#This Row],[Marital Status]]=tbl_Data[[#Headers],[Single]],tbl_Data[[#This Row],[Amt_Wines]],"")</f>
        <v>760</v>
      </c>
      <c r="AR1077" s="3" t="str">
        <f>IF(tbl_Data[[#This Row],[Marital Status]]=tbl_Data[[#Headers],[Together]],tbl_Data[[#This Row],[Amt_Wines]],"")</f>
        <v/>
      </c>
      <c r="AS1077" s="3" t="str">
        <f>IF(tbl_Data[[#This Row],[Marital Status]]=tbl_Data[[#Headers],[Married]],tbl_Data[[#This Row],[Amt_Wines]],"")</f>
        <v/>
      </c>
      <c r="AT1077" s="3" t="str">
        <f>IF(tbl_Data[[#This Row],[Marital Status]]=tbl_Data[[#Headers],[Widow]],tbl_Data[[#This Row],[Amt_Wines]],"")</f>
        <v/>
      </c>
      <c r="AU1077" s="3" t="str">
        <f>IF(tbl_Data[[#This Row],[Marital Status]]=tbl_Data[[#Headers],[Divorced]],tbl_Data[[#This Row],[Amt_Wines]],"")</f>
        <v/>
      </c>
    </row>
    <row r="1078" spans="1:47" x14ac:dyDescent="0.45">
      <c r="A1078" t="s">
        <v>465</v>
      </c>
      <c r="B1078" s="3">
        <v>82733</v>
      </c>
      <c r="C1078">
        <v>0</v>
      </c>
      <c r="D1078">
        <v>0</v>
      </c>
      <c r="E1078">
        <f t="shared" si="16"/>
        <v>0</v>
      </c>
      <c r="F1078">
        <v>28</v>
      </c>
      <c r="G1078" s="3">
        <v>712</v>
      </c>
      <c r="H1078" s="3">
        <v>50</v>
      </c>
      <c r="I1078" s="3">
        <v>420</v>
      </c>
      <c r="J1078" s="3">
        <v>65</v>
      </c>
      <c r="K1078" s="3">
        <v>38</v>
      </c>
      <c r="L1078" s="3">
        <v>38</v>
      </c>
      <c r="M1078">
        <v>1</v>
      </c>
      <c r="N1078">
        <v>8</v>
      </c>
      <c r="O1078">
        <v>4</v>
      </c>
      <c r="P1078">
        <v>7</v>
      </c>
      <c r="Q1078">
        <v>4</v>
      </c>
      <c r="R1078">
        <v>0</v>
      </c>
      <c r="S1078">
        <v>0</v>
      </c>
      <c r="T1078">
        <v>0</v>
      </c>
      <c r="U1078">
        <v>0</v>
      </c>
      <c r="V1078">
        <v>0</v>
      </c>
      <c r="W1078">
        <v>0</v>
      </c>
      <c r="X1078">
        <v>3</v>
      </c>
      <c r="Y1078">
        <v>11</v>
      </c>
      <c r="Z1078">
        <v>1</v>
      </c>
      <c r="AA1078">
        <v>36</v>
      </c>
      <c r="AB1078">
        <v>2451</v>
      </c>
      <c r="AC1078">
        <v>0</v>
      </c>
      <c r="AD1078">
        <v>0</v>
      </c>
      <c r="AE1078">
        <v>1</v>
      </c>
      <c r="AF1078">
        <v>0</v>
      </c>
      <c r="AG1078">
        <v>0</v>
      </c>
      <c r="AH1078">
        <v>0</v>
      </c>
      <c r="AI1078">
        <v>0</v>
      </c>
      <c r="AJ1078">
        <v>0</v>
      </c>
      <c r="AK1078">
        <v>0</v>
      </c>
      <c r="AL1078">
        <v>1</v>
      </c>
      <c r="AM1078" s="3">
        <f>SUM(tbl_Data[[#This Row],[Amt_Wines]:[Amt_GoldProds]])</f>
        <v>1323</v>
      </c>
      <c r="AN1078" s="3">
        <v>1247</v>
      </c>
      <c r="AO1078">
        <v>0</v>
      </c>
      <c r="AP1078" t="str" cm="1">
        <f t="array" ref="AP1078">_xlfn.IFS(tbl_Data[[#This Row],[marital_Divorced]]=1,"Divorced",tbl_Data[[#This Row],[marital_Married]]=1,"Married",tbl_Data[[#This Row],[marital_Single]]=1,"Single",tbl_Data[[#This Row],[marital_Together]]=1,"Together",tbl_Data[[#This Row],[marital_Widow]]=1,"Widowed")</f>
        <v>Single</v>
      </c>
      <c r="AQ1078" s="3">
        <f>IF(tbl_Data[[#This Row],[Marital Status]]=tbl_Data[[#Headers],[Single]],tbl_Data[[#This Row],[Amt_Wines]],"")</f>
        <v>712</v>
      </c>
      <c r="AR1078" s="3" t="str">
        <f>IF(tbl_Data[[#This Row],[Marital Status]]=tbl_Data[[#Headers],[Together]],tbl_Data[[#This Row],[Amt_Wines]],"")</f>
        <v/>
      </c>
      <c r="AS1078" s="3" t="str">
        <f>IF(tbl_Data[[#This Row],[Marital Status]]=tbl_Data[[#Headers],[Married]],tbl_Data[[#This Row],[Amt_Wines]],"")</f>
        <v/>
      </c>
      <c r="AT1078" s="3" t="str">
        <f>IF(tbl_Data[[#This Row],[Marital Status]]=tbl_Data[[#Headers],[Widow]],tbl_Data[[#This Row],[Amt_Wines]],"")</f>
        <v/>
      </c>
      <c r="AU1078" s="3" t="str">
        <f>IF(tbl_Data[[#This Row],[Marital Status]]=tbl_Data[[#Headers],[Divorced]],tbl_Data[[#This Row],[Amt_Wines]],"")</f>
        <v/>
      </c>
    </row>
    <row r="1079" spans="1:47" x14ac:dyDescent="0.45">
      <c r="A1079" t="s">
        <v>470</v>
      </c>
      <c r="B1079" s="3">
        <v>82800</v>
      </c>
      <c r="C1079">
        <v>0</v>
      </c>
      <c r="D1079">
        <v>0</v>
      </c>
      <c r="E1079">
        <f t="shared" si="16"/>
        <v>0</v>
      </c>
      <c r="F1079">
        <v>23</v>
      </c>
      <c r="G1079" s="3">
        <v>1006</v>
      </c>
      <c r="H1079" s="3">
        <v>22</v>
      </c>
      <c r="I1079" s="3">
        <v>115</v>
      </c>
      <c r="J1079" s="3">
        <v>59</v>
      </c>
      <c r="K1079" s="3">
        <v>68</v>
      </c>
      <c r="L1079" s="3">
        <v>45</v>
      </c>
      <c r="M1079">
        <v>1</v>
      </c>
      <c r="N1079">
        <v>7</v>
      </c>
      <c r="O1079">
        <v>6</v>
      </c>
      <c r="P1079">
        <v>12</v>
      </c>
      <c r="Q1079">
        <v>3</v>
      </c>
      <c r="R1079">
        <v>0</v>
      </c>
      <c r="S1079">
        <v>0</v>
      </c>
      <c r="T1079">
        <v>1</v>
      </c>
      <c r="U1079">
        <v>1</v>
      </c>
      <c r="V1079">
        <v>0</v>
      </c>
      <c r="W1079">
        <v>0</v>
      </c>
      <c r="X1079">
        <v>3</v>
      </c>
      <c r="Y1079">
        <v>11</v>
      </c>
      <c r="Z1079">
        <v>1</v>
      </c>
      <c r="AA1079">
        <v>74</v>
      </c>
      <c r="AB1079">
        <v>2741</v>
      </c>
      <c r="AC1079">
        <v>0</v>
      </c>
      <c r="AD1079">
        <v>0</v>
      </c>
      <c r="AE1079">
        <v>1</v>
      </c>
      <c r="AF1079">
        <v>0</v>
      </c>
      <c r="AG1079">
        <v>0</v>
      </c>
      <c r="AH1079">
        <v>0</v>
      </c>
      <c r="AI1079">
        <v>0</v>
      </c>
      <c r="AJ1079">
        <v>0</v>
      </c>
      <c r="AK1079">
        <v>0</v>
      </c>
      <c r="AL1079">
        <v>1</v>
      </c>
      <c r="AM1079" s="3">
        <f>SUM(tbl_Data[[#This Row],[Amt_Wines]:[Amt_GoldProds]])</f>
        <v>1315</v>
      </c>
      <c r="AN1079" s="3">
        <v>1225</v>
      </c>
      <c r="AO1079">
        <v>2</v>
      </c>
      <c r="AP1079" t="str" cm="1">
        <f t="array" ref="AP1079">_xlfn.IFS(tbl_Data[[#This Row],[marital_Divorced]]=1,"Divorced",tbl_Data[[#This Row],[marital_Married]]=1,"Married",tbl_Data[[#This Row],[marital_Single]]=1,"Single",tbl_Data[[#This Row],[marital_Together]]=1,"Together",tbl_Data[[#This Row],[marital_Widow]]=1,"Widowed")</f>
        <v>Single</v>
      </c>
      <c r="AQ1079" s="3">
        <f>IF(tbl_Data[[#This Row],[Marital Status]]=tbl_Data[[#Headers],[Single]],tbl_Data[[#This Row],[Amt_Wines]],"")</f>
        <v>1006</v>
      </c>
      <c r="AR1079" s="3" t="str">
        <f>IF(tbl_Data[[#This Row],[Marital Status]]=tbl_Data[[#Headers],[Together]],tbl_Data[[#This Row],[Amt_Wines]],"")</f>
        <v/>
      </c>
      <c r="AS1079" s="3" t="str">
        <f>IF(tbl_Data[[#This Row],[Marital Status]]=tbl_Data[[#Headers],[Married]],tbl_Data[[#This Row],[Amt_Wines]],"")</f>
        <v/>
      </c>
      <c r="AT1079" s="3" t="str">
        <f>IF(tbl_Data[[#This Row],[Marital Status]]=tbl_Data[[#Headers],[Widow]],tbl_Data[[#This Row],[Amt_Wines]],"")</f>
        <v/>
      </c>
      <c r="AU1079" s="3" t="str">
        <f>IF(tbl_Data[[#This Row],[Marital Status]]=tbl_Data[[#Headers],[Divorced]],tbl_Data[[#This Row],[Amt_Wines]],"")</f>
        <v/>
      </c>
    </row>
    <row r="1080" spans="1:47" x14ac:dyDescent="0.45">
      <c r="A1080" t="s">
        <v>471</v>
      </c>
      <c r="B1080" s="3">
        <v>79689</v>
      </c>
      <c r="C1080">
        <v>0</v>
      </c>
      <c r="D1080">
        <v>0</v>
      </c>
      <c r="E1080">
        <f t="shared" si="16"/>
        <v>0</v>
      </c>
      <c r="F1080">
        <v>65</v>
      </c>
      <c r="G1080" s="3">
        <v>311</v>
      </c>
      <c r="H1080" s="3">
        <v>26</v>
      </c>
      <c r="I1080" s="3">
        <v>640</v>
      </c>
      <c r="J1080" s="3">
        <v>180</v>
      </c>
      <c r="K1080" s="3">
        <v>37</v>
      </c>
      <c r="L1080" s="3">
        <v>121</v>
      </c>
      <c r="M1080">
        <v>1</v>
      </c>
      <c r="N1080">
        <v>4</v>
      </c>
      <c r="O1080">
        <v>9</v>
      </c>
      <c r="P1080">
        <v>13</v>
      </c>
      <c r="Q1080">
        <v>2</v>
      </c>
      <c r="R1080">
        <v>0</v>
      </c>
      <c r="S1080">
        <v>0</v>
      </c>
      <c r="T1080">
        <v>0</v>
      </c>
      <c r="U1080">
        <v>0</v>
      </c>
      <c r="V1080">
        <v>0</v>
      </c>
      <c r="W1080">
        <v>0</v>
      </c>
      <c r="X1080">
        <v>3</v>
      </c>
      <c r="Y1080">
        <v>11</v>
      </c>
      <c r="Z1080">
        <v>0</v>
      </c>
      <c r="AA1080">
        <v>44</v>
      </c>
      <c r="AB1080">
        <v>2572</v>
      </c>
      <c r="AC1080">
        <v>0</v>
      </c>
      <c r="AD1080">
        <v>0</v>
      </c>
      <c r="AE1080">
        <v>1</v>
      </c>
      <c r="AF1080">
        <v>0</v>
      </c>
      <c r="AG1080">
        <v>0</v>
      </c>
      <c r="AH1080">
        <v>1</v>
      </c>
      <c r="AI1080">
        <v>0</v>
      </c>
      <c r="AJ1080">
        <v>0</v>
      </c>
      <c r="AK1080">
        <v>0</v>
      </c>
      <c r="AL1080">
        <v>0</v>
      </c>
      <c r="AM1080" s="3">
        <f>SUM(tbl_Data[[#This Row],[Amt_Wines]:[Amt_GoldProds]])</f>
        <v>1315</v>
      </c>
      <c r="AN1080" s="3">
        <v>1073</v>
      </c>
      <c r="AO1080">
        <v>0</v>
      </c>
      <c r="AP1080" t="str" cm="1">
        <f t="array" ref="AP1080">_xlfn.IFS(tbl_Data[[#This Row],[marital_Divorced]]=1,"Divorced",tbl_Data[[#This Row],[marital_Married]]=1,"Married",tbl_Data[[#This Row],[marital_Single]]=1,"Single",tbl_Data[[#This Row],[marital_Together]]=1,"Together",tbl_Data[[#This Row],[marital_Widow]]=1,"Widowed")</f>
        <v>Single</v>
      </c>
      <c r="AQ1080" s="3">
        <f>IF(tbl_Data[[#This Row],[Marital Status]]=tbl_Data[[#Headers],[Single]],tbl_Data[[#This Row],[Amt_Wines]],"")</f>
        <v>311</v>
      </c>
      <c r="AR1080" s="3" t="str">
        <f>IF(tbl_Data[[#This Row],[Marital Status]]=tbl_Data[[#Headers],[Together]],tbl_Data[[#This Row],[Amt_Wines]],"")</f>
        <v/>
      </c>
      <c r="AS1080" s="3" t="str">
        <f>IF(tbl_Data[[#This Row],[Marital Status]]=tbl_Data[[#Headers],[Married]],tbl_Data[[#This Row],[Amt_Wines]],"")</f>
        <v/>
      </c>
      <c r="AT1080" s="3" t="str">
        <f>IF(tbl_Data[[#This Row],[Marital Status]]=tbl_Data[[#Headers],[Widow]],tbl_Data[[#This Row],[Amt_Wines]],"")</f>
        <v/>
      </c>
      <c r="AU1080" s="3" t="str">
        <f>IF(tbl_Data[[#This Row],[Marital Status]]=tbl_Data[[#Headers],[Divorced]],tbl_Data[[#This Row],[Amt_Wines]],"")</f>
        <v/>
      </c>
    </row>
    <row r="1081" spans="1:47" x14ac:dyDescent="0.45">
      <c r="A1081" t="s">
        <v>479</v>
      </c>
      <c r="B1081" s="3">
        <v>75922</v>
      </c>
      <c r="C1081">
        <v>0</v>
      </c>
      <c r="D1081">
        <v>0</v>
      </c>
      <c r="E1081">
        <f t="shared" si="16"/>
        <v>0</v>
      </c>
      <c r="F1081">
        <v>60</v>
      </c>
      <c r="G1081" s="3">
        <v>265</v>
      </c>
      <c r="H1081" s="3">
        <v>138</v>
      </c>
      <c r="I1081" s="3">
        <v>553</v>
      </c>
      <c r="J1081" s="3">
        <v>224</v>
      </c>
      <c r="K1081" s="3">
        <v>23</v>
      </c>
      <c r="L1081" s="3">
        <v>92</v>
      </c>
      <c r="M1081">
        <v>1</v>
      </c>
      <c r="N1081">
        <v>4</v>
      </c>
      <c r="O1081">
        <v>4</v>
      </c>
      <c r="P1081">
        <v>9</v>
      </c>
      <c r="Q1081">
        <v>1</v>
      </c>
      <c r="R1081">
        <v>0</v>
      </c>
      <c r="S1081">
        <v>0</v>
      </c>
      <c r="T1081">
        <v>0</v>
      </c>
      <c r="U1081">
        <v>0</v>
      </c>
      <c r="V1081">
        <v>0</v>
      </c>
      <c r="W1081">
        <v>0</v>
      </c>
      <c r="X1081">
        <v>3</v>
      </c>
      <c r="Y1081">
        <v>11</v>
      </c>
      <c r="Z1081">
        <v>0</v>
      </c>
      <c r="AA1081">
        <v>52</v>
      </c>
      <c r="AB1081">
        <v>2361</v>
      </c>
      <c r="AC1081">
        <v>0</v>
      </c>
      <c r="AD1081">
        <v>0</v>
      </c>
      <c r="AE1081">
        <v>1</v>
      </c>
      <c r="AF1081">
        <v>0</v>
      </c>
      <c r="AG1081">
        <v>0</v>
      </c>
      <c r="AH1081">
        <v>0</v>
      </c>
      <c r="AI1081">
        <v>0</v>
      </c>
      <c r="AJ1081">
        <v>1</v>
      </c>
      <c r="AK1081">
        <v>0</v>
      </c>
      <c r="AL1081">
        <v>0</v>
      </c>
      <c r="AM1081" s="3">
        <f>SUM(tbl_Data[[#This Row],[Amt_Wines]:[Amt_GoldProds]])</f>
        <v>1295</v>
      </c>
      <c r="AN1081" s="3">
        <v>1111</v>
      </c>
      <c r="AO1081">
        <v>0</v>
      </c>
      <c r="AP1081" t="str" cm="1">
        <f t="array" ref="AP1081">_xlfn.IFS(tbl_Data[[#This Row],[marital_Divorced]]=1,"Divorced",tbl_Data[[#This Row],[marital_Married]]=1,"Married",tbl_Data[[#This Row],[marital_Single]]=1,"Single",tbl_Data[[#This Row],[marital_Together]]=1,"Together",tbl_Data[[#This Row],[marital_Widow]]=1,"Widowed")</f>
        <v>Single</v>
      </c>
      <c r="AQ1081" s="3">
        <f>IF(tbl_Data[[#This Row],[Marital Status]]=tbl_Data[[#Headers],[Single]],tbl_Data[[#This Row],[Amt_Wines]],"")</f>
        <v>265</v>
      </c>
      <c r="AR1081" s="3" t="str">
        <f>IF(tbl_Data[[#This Row],[Marital Status]]=tbl_Data[[#Headers],[Together]],tbl_Data[[#This Row],[Amt_Wines]],"")</f>
        <v/>
      </c>
      <c r="AS1081" s="3" t="str">
        <f>IF(tbl_Data[[#This Row],[Marital Status]]=tbl_Data[[#Headers],[Married]],tbl_Data[[#This Row],[Amt_Wines]],"")</f>
        <v/>
      </c>
      <c r="AT1081" s="3" t="str">
        <f>IF(tbl_Data[[#This Row],[Marital Status]]=tbl_Data[[#Headers],[Widow]],tbl_Data[[#This Row],[Amt_Wines]],"")</f>
        <v/>
      </c>
      <c r="AU1081" s="3" t="str">
        <f>IF(tbl_Data[[#This Row],[Marital Status]]=tbl_Data[[#Headers],[Divorced]],tbl_Data[[#This Row],[Amt_Wines]],"")</f>
        <v/>
      </c>
    </row>
    <row r="1082" spans="1:47" x14ac:dyDescent="0.45">
      <c r="A1082" t="s">
        <v>483</v>
      </c>
      <c r="B1082" s="3">
        <v>66582</v>
      </c>
      <c r="C1082">
        <v>0</v>
      </c>
      <c r="D1082">
        <v>0</v>
      </c>
      <c r="E1082">
        <f t="shared" si="16"/>
        <v>0</v>
      </c>
      <c r="F1082">
        <v>83</v>
      </c>
      <c r="G1082" s="3">
        <v>789</v>
      </c>
      <c r="H1082" s="3">
        <v>25</v>
      </c>
      <c r="I1082" s="3">
        <v>420</v>
      </c>
      <c r="J1082" s="3">
        <v>16</v>
      </c>
      <c r="K1082" s="3">
        <v>38</v>
      </c>
      <c r="L1082" s="3">
        <v>0</v>
      </c>
      <c r="M1082">
        <v>1</v>
      </c>
      <c r="N1082">
        <v>2</v>
      </c>
      <c r="O1082">
        <v>8</v>
      </c>
      <c r="P1082">
        <v>9</v>
      </c>
      <c r="Q1082">
        <v>1</v>
      </c>
      <c r="R1082">
        <v>0</v>
      </c>
      <c r="S1082">
        <v>0</v>
      </c>
      <c r="T1082">
        <v>0</v>
      </c>
      <c r="U1082">
        <v>0</v>
      </c>
      <c r="V1082">
        <v>0</v>
      </c>
      <c r="W1082">
        <v>0</v>
      </c>
      <c r="X1082">
        <v>3</v>
      </c>
      <c r="Y1082">
        <v>11</v>
      </c>
      <c r="Z1082">
        <v>0</v>
      </c>
      <c r="AA1082">
        <v>51</v>
      </c>
      <c r="AB1082">
        <v>2277</v>
      </c>
      <c r="AC1082">
        <v>0</v>
      </c>
      <c r="AD1082">
        <v>0</v>
      </c>
      <c r="AE1082">
        <v>1</v>
      </c>
      <c r="AF1082">
        <v>0</v>
      </c>
      <c r="AG1082">
        <v>0</v>
      </c>
      <c r="AH1082">
        <v>0</v>
      </c>
      <c r="AI1082">
        <v>0</v>
      </c>
      <c r="AJ1082">
        <v>0</v>
      </c>
      <c r="AK1082">
        <v>0</v>
      </c>
      <c r="AL1082">
        <v>1</v>
      </c>
      <c r="AM1082" s="3">
        <f>SUM(tbl_Data[[#This Row],[Amt_Wines]:[Amt_GoldProds]])</f>
        <v>1288</v>
      </c>
      <c r="AN1082" s="3">
        <v>1288</v>
      </c>
      <c r="AO1082">
        <v>0</v>
      </c>
      <c r="AP1082" t="str" cm="1">
        <f t="array" ref="AP1082">_xlfn.IFS(tbl_Data[[#This Row],[marital_Divorced]]=1,"Divorced",tbl_Data[[#This Row],[marital_Married]]=1,"Married",tbl_Data[[#This Row],[marital_Single]]=1,"Single",tbl_Data[[#This Row],[marital_Together]]=1,"Together",tbl_Data[[#This Row],[marital_Widow]]=1,"Widowed")</f>
        <v>Single</v>
      </c>
      <c r="AQ1082" s="3">
        <f>IF(tbl_Data[[#This Row],[Marital Status]]=tbl_Data[[#Headers],[Single]],tbl_Data[[#This Row],[Amt_Wines]],"")</f>
        <v>789</v>
      </c>
      <c r="AR1082" s="3" t="str">
        <f>IF(tbl_Data[[#This Row],[Marital Status]]=tbl_Data[[#Headers],[Together]],tbl_Data[[#This Row],[Amt_Wines]],"")</f>
        <v/>
      </c>
      <c r="AS1082" s="3" t="str">
        <f>IF(tbl_Data[[#This Row],[Marital Status]]=tbl_Data[[#Headers],[Married]],tbl_Data[[#This Row],[Amt_Wines]],"")</f>
        <v/>
      </c>
      <c r="AT1082" s="3" t="str">
        <f>IF(tbl_Data[[#This Row],[Marital Status]]=tbl_Data[[#Headers],[Widow]],tbl_Data[[#This Row],[Amt_Wines]],"")</f>
        <v/>
      </c>
      <c r="AU1082" s="3" t="str">
        <f>IF(tbl_Data[[#This Row],[Marital Status]]=tbl_Data[[#Headers],[Divorced]],tbl_Data[[#This Row],[Amt_Wines]],"")</f>
        <v/>
      </c>
    </row>
    <row r="1083" spans="1:47" x14ac:dyDescent="0.45">
      <c r="A1083" t="s">
        <v>488</v>
      </c>
      <c r="B1083" s="3">
        <v>68092</v>
      </c>
      <c r="C1083">
        <v>0</v>
      </c>
      <c r="D1083">
        <v>0</v>
      </c>
      <c r="E1083">
        <f t="shared" si="16"/>
        <v>0</v>
      </c>
      <c r="F1083">
        <v>7</v>
      </c>
      <c r="G1083" s="3">
        <v>852</v>
      </c>
      <c r="H1083" s="3">
        <v>60</v>
      </c>
      <c r="I1083" s="3">
        <v>207</v>
      </c>
      <c r="J1083" s="3">
        <v>78</v>
      </c>
      <c r="K1083" s="3">
        <v>36</v>
      </c>
      <c r="L1083" s="3">
        <v>48</v>
      </c>
      <c r="M1083">
        <v>2</v>
      </c>
      <c r="N1083">
        <v>2</v>
      </c>
      <c r="O1083">
        <v>6</v>
      </c>
      <c r="P1083">
        <v>10</v>
      </c>
      <c r="Q1083">
        <v>5</v>
      </c>
      <c r="R1083">
        <v>0</v>
      </c>
      <c r="S1083">
        <v>0</v>
      </c>
      <c r="T1083">
        <v>0</v>
      </c>
      <c r="U1083">
        <v>0</v>
      </c>
      <c r="V1083">
        <v>0</v>
      </c>
      <c r="W1083">
        <v>0</v>
      </c>
      <c r="X1083">
        <v>3</v>
      </c>
      <c r="Y1083">
        <v>11</v>
      </c>
      <c r="Z1083">
        <v>0</v>
      </c>
      <c r="AA1083">
        <v>42</v>
      </c>
      <c r="AB1083">
        <v>2354</v>
      </c>
      <c r="AC1083">
        <v>0</v>
      </c>
      <c r="AD1083">
        <v>0</v>
      </c>
      <c r="AE1083">
        <v>1</v>
      </c>
      <c r="AF1083">
        <v>0</v>
      </c>
      <c r="AG1083">
        <v>0</v>
      </c>
      <c r="AH1083">
        <v>0</v>
      </c>
      <c r="AI1083">
        <v>0</v>
      </c>
      <c r="AJ1083">
        <v>0</v>
      </c>
      <c r="AK1083">
        <v>1</v>
      </c>
      <c r="AL1083">
        <v>0</v>
      </c>
      <c r="AM1083" s="3">
        <f>SUM(tbl_Data[[#This Row],[Amt_Wines]:[Amt_GoldProds]])</f>
        <v>1281</v>
      </c>
      <c r="AN1083" s="3">
        <v>1185</v>
      </c>
      <c r="AO1083">
        <v>0</v>
      </c>
      <c r="AP1083" t="str" cm="1">
        <f t="array" ref="AP1083">_xlfn.IFS(tbl_Data[[#This Row],[marital_Divorced]]=1,"Divorced",tbl_Data[[#This Row],[marital_Married]]=1,"Married",tbl_Data[[#This Row],[marital_Single]]=1,"Single",tbl_Data[[#This Row],[marital_Together]]=1,"Together",tbl_Data[[#This Row],[marital_Widow]]=1,"Widowed")</f>
        <v>Single</v>
      </c>
      <c r="AQ1083" s="3">
        <f>IF(tbl_Data[[#This Row],[Marital Status]]=tbl_Data[[#Headers],[Single]],tbl_Data[[#This Row],[Amt_Wines]],"")</f>
        <v>852</v>
      </c>
      <c r="AR1083" s="3" t="str">
        <f>IF(tbl_Data[[#This Row],[Marital Status]]=tbl_Data[[#Headers],[Together]],tbl_Data[[#This Row],[Amt_Wines]],"")</f>
        <v/>
      </c>
      <c r="AS1083" s="3" t="str">
        <f>IF(tbl_Data[[#This Row],[Marital Status]]=tbl_Data[[#Headers],[Married]],tbl_Data[[#This Row],[Amt_Wines]],"")</f>
        <v/>
      </c>
      <c r="AT1083" s="3" t="str">
        <f>IF(tbl_Data[[#This Row],[Marital Status]]=tbl_Data[[#Headers],[Widow]],tbl_Data[[#This Row],[Amt_Wines]],"")</f>
        <v/>
      </c>
      <c r="AU1083" s="3" t="str">
        <f>IF(tbl_Data[[#This Row],[Marital Status]]=tbl_Data[[#Headers],[Divorced]],tbl_Data[[#This Row],[Amt_Wines]],"")</f>
        <v/>
      </c>
    </row>
    <row r="1084" spans="1:47" x14ac:dyDescent="0.45">
      <c r="A1084" t="s">
        <v>490</v>
      </c>
      <c r="B1084" s="3">
        <v>60000</v>
      </c>
      <c r="C1084">
        <v>0</v>
      </c>
      <c r="D1084">
        <v>1</v>
      </c>
      <c r="E1084">
        <f t="shared" si="16"/>
        <v>1</v>
      </c>
      <c r="F1084">
        <v>57</v>
      </c>
      <c r="G1084" s="3">
        <v>1048</v>
      </c>
      <c r="H1084" s="3">
        <v>0</v>
      </c>
      <c r="I1084" s="3">
        <v>217</v>
      </c>
      <c r="J1084" s="3">
        <v>0</v>
      </c>
      <c r="K1084" s="3">
        <v>0</v>
      </c>
      <c r="L1084" s="3">
        <v>12</v>
      </c>
      <c r="M1084">
        <v>5</v>
      </c>
      <c r="N1084">
        <v>11</v>
      </c>
      <c r="O1084">
        <v>3</v>
      </c>
      <c r="P1084">
        <v>5</v>
      </c>
      <c r="Q1084">
        <v>6</v>
      </c>
      <c r="R1084">
        <v>0</v>
      </c>
      <c r="S1084">
        <v>0</v>
      </c>
      <c r="T1084">
        <v>0</v>
      </c>
      <c r="U1084">
        <v>0</v>
      </c>
      <c r="V1084">
        <v>0</v>
      </c>
      <c r="W1084">
        <v>0</v>
      </c>
      <c r="X1084">
        <v>3</v>
      </c>
      <c r="Y1084">
        <v>11</v>
      </c>
      <c r="Z1084">
        <v>0</v>
      </c>
      <c r="AA1084">
        <v>44</v>
      </c>
      <c r="AB1084">
        <v>2713</v>
      </c>
      <c r="AC1084">
        <v>0</v>
      </c>
      <c r="AD1084">
        <v>0</v>
      </c>
      <c r="AE1084">
        <v>1</v>
      </c>
      <c r="AF1084">
        <v>0</v>
      </c>
      <c r="AG1084">
        <v>0</v>
      </c>
      <c r="AH1084">
        <v>0</v>
      </c>
      <c r="AI1084">
        <v>0</v>
      </c>
      <c r="AJ1084">
        <v>0</v>
      </c>
      <c r="AK1084">
        <v>0</v>
      </c>
      <c r="AL1084">
        <v>1</v>
      </c>
      <c r="AM1084" s="3">
        <f>SUM(tbl_Data[[#This Row],[Amt_Wines]:[Amt_GoldProds]])</f>
        <v>1277</v>
      </c>
      <c r="AN1084" s="3">
        <v>1253</v>
      </c>
      <c r="AO1084">
        <v>0</v>
      </c>
      <c r="AP1084" t="str" cm="1">
        <f t="array" ref="AP1084">_xlfn.IFS(tbl_Data[[#This Row],[marital_Divorced]]=1,"Divorced",tbl_Data[[#This Row],[marital_Married]]=1,"Married",tbl_Data[[#This Row],[marital_Single]]=1,"Single",tbl_Data[[#This Row],[marital_Together]]=1,"Together",tbl_Data[[#This Row],[marital_Widow]]=1,"Widowed")</f>
        <v>Single</v>
      </c>
      <c r="AQ1084" s="3">
        <f>IF(tbl_Data[[#This Row],[Marital Status]]=tbl_Data[[#Headers],[Single]],tbl_Data[[#This Row],[Amt_Wines]],"")</f>
        <v>1048</v>
      </c>
      <c r="AR1084" s="3" t="str">
        <f>IF(tbl_Data[[#This Row],[Marital Status]]=tbl_Data[[#Headers],[Together]],tbl_Data[[#This Row],[Amt_Wines]],"")</f>
        <v/>
      </c>
      <c r="AS1084" s="3" t="str">
        <f>IF(tbl_Data[[#This Row],[Marital Status]]=tbl_Data[[#Headers],[Married]],tbl_Data[[#This Row],[Amt_Wines]],"")</f>
        <v/>
      </c>
      <c r="AT1084" s="3" t="str">
        <f>IF(tbl_Data[[#This Row],[Marital Status]]=tbl_Data[[#Headers],[Widow]],tbl_Data[[#This Row],[Amt_Wines]],"")</f>
        <v/>
      </c>
      <c r="AU1084" s="3" t="str">
        <f>IF(tbl_Data[[#This Row],[Marital Status]]=tbl_Data[[#Headers],[Divorced]],tbl_Data[[#This Row],[Amt_Wines]],"")</f>
        <v/>
      </c>
    </row>
    <row r="1085" spans="1:47" x14ac:dyDescent="0.45">
      <c r="A1085" t="s">
        <v>491</v>
      </c>
      <c r="B1085" s="3">
        <v>88194</v>
      </c>
      <c r="C1085">
        <v>0</v>
      </c>
      <c r="D1085">
        <v>1</v>
      </c>
      <c r="E1085">
        <f t="shared" si="16"/>
        <v>1</v>
      </c>
      <c r="F1085">
        <v>19</v>
      </c>
      <c r="G1085" s="3">
        <v>688</v>
      </c>
      <c r="H1085" s="3">
        <v>14</v>
      </c>
      <c r="I1085" s="3">
        <v>309</v>
      </c>
      <c r="J1085" s="3">
        <v>201</v>
      </c>
      <c r="K1085" s="3">
        <v>24</v>
      </c>
      <c r="L1085" s="3">
        <v>38</v>
      </c>
      <c r="M1085">
        <v>1</v>
      </c>
      <c r="N1085">
        <v>11</v>
      </c>
      <c r="O1085">
        <v>10</v>
      </c>
      <c r="P1085">
        <v>10</v>
      </c>
      <c r="Q1085">
        <v>5</v>
      </c>
      <c r="R1085">
        <v>1</v>
      </c>
      <c r="S1085">
        <v>0</v>
      </c>
      <c r="T1085">
        <v>0</v>
      </c>
      <c r="U1085">
        <v>1</v>
      </c>
      <c r="V1085">
        <v>0</v>
      </c>
      <c r="W1085">
        <v>0</v>
      </c>
      <c r="X1085">
        <v>3</v>
      </c>
      <c r="Y1085">
        <v>11</v>
      </c>
      <c r="Z1085">
        <v>1</v>
      </c>
      <c r="AA1085">
        <v>41</v>
      </c>
      <c r="AB1085">
        <v>2261</v>
      </c>
      <c r="AC1085">
        <v>0</v>
      </c>
      <c r="AD1085">
        <v>0</v>
      </c>
      <c r="AE1085">
        <v>1</v>
      </c>
      <c r="AF1085">
        <v>0</v>
      </c>
      <c r="AG1085">
        <v>0</v>
      </c>
      <c r="AH1085">
        <v>1</v>
      </c>
      <c r="AI1085">
        <v>0</v>
      </c>
      <c r="AJ1085">
        <v>0</v>
      </c>
      <c r="AK1085">
        <v>0</v>
      </c>
      <c r="AL1085">
        <v>0</v>
      </c>
      <c r="AM1085" s="3">
        <f>SUM(tbl_Data[[#This Row],[Amt_Wines]:[Amt_GoldProds]])</f>
        <v>1274</v>
      </c>
      <c r="AN1085" s="3">
        <v>1198</v>
      </c>
      <c r="AO1085">
        <v>2</v>
      </c>
      <c r="AP1085" t="str" cm="1">
        <f t="array" ref="AP1085">_xlfn.IFS(tbl_Data[[#This Row],[marital_Divorced]]=1,"Divorced",tbl_Data[[#This Row],[marital_Married]]=1,"Married",tbl_Data[[#This Row],[marital_Single]]=1,"Single",tbl_Data[[#This Row],[marital_Together]]=1,"Together",tbl_Data[[#This Row],[marital_Widow]]=1,"Widowed")</f>
        <v>Single</v>
      </c>
      <c r="AQ1085" s="3">
        <f>IF(tbl_Data[[#This Row],[Marital Status]]=tbl_Data[[#Headers],[Single]],tbl_Data[[#This Row],[Amt_Wines]],"")</f>
        <v>688</v>
      </c>
      <c r="AR1085" s="3" t="str">
        <f>IF(tbl_Data[[#This Row],[Marital Status]]=tbl_Data[[#Headers],[Together]],tbl_Data[[#This Row],[Amt_Wines]],"")</f>
        <v/>
      </c>
      <c r="AS1085" s="3" t="str">
        <f>IF(tbl_Data[[#This Row],[Marital Status]]=tbl_Data[[#Headers],[Married]],tbl_Data[[#This Row],[Amt_Wines]],"")</f>
        <v/>
      </c>
      <c r="AT1085" s="3" t="str">
        <f>IF(tbl_Data[[#This Row],[Marital Status]]=tbl_Data[[#Headers],[Widow]],tbl_Data[[#This Row],[Amt_Wines]],"")</f>
        <v/>
      </c>
      <c r="AU1085" s="3" t="str">
        <f>IF(tbl_Data[[#This Row],[Marital Status]]=tbl_Data[[#Headers],[Divorced]],tbl_Data[[#This Row],[Amt_Wines]],"")</f>
        <v/>
      </c>
    </row>
    <row r="1086" spans="1:47" x14ac:dyDescent="0.45">
      <c r="A1086" t="s">
        <v>494</v>
      </c>
      <c r="B1086" s="3">
        <v>63972</v>
      </c>
      <c r="C1086">
        <v>0</v>
      </c>
      <c r="D1086">
        <v>1</v>
      </c>
      <c r="E1086">
        <f t="shared" si="16"/>
        <v>1</v>
      </c>
      <c r="F1086">
        <v>93</v>
      </c>
      <c r="G1086" s="3">
        <v>928</v>
      </c>
      <c r="H1086" s="3">
        <v>63</v>
      </c>
      <c r="I1086" s="3">
        <v>254</v>
      </c>
      <c r="J1086" s="3">
        <v>0</v>
      </c>
      <c r="K1086" s="3">
        <v>12</v>
      </c>
      <c r="L1086" s="3">
        <v>12</v>
      </c>
      <c r="M1086">
        <v>4</v>
      </c>
      <c r="N1086">
        <v>5</v>
      </c>
      <c r="O1086">
        <v>4</v>
      </c>
      <c r="P1086">
        <v>10</v>
      </c>
      <c r="Q1086">
        <v>4</v>
      </c>
      <c r="R1086">
        <v>0</v>
      </c>
      <c r="S1086">
        <v>1</v>
      </c>
      <c r="T1086">
        <v>0</v>
      </c>
      <c r="U1086">
        <v>0</v>
      </c>
      <c r="V1086">
        <v>0</v>
      </c>
      <c r="W1086">
        <v>0</v>
      </c>
      <c r="X1086">
        <v>3</v>
      </c>
      <c r="Y1086">
        <v>11</v>
      </c>
      <c r="Z1086">
        <v>0</v>
      </c>
      <c r="AA1086">
        <v>56</v>
      </c>
      <c r="AB1086">
        <v>2733</v>
      </c>
      <c r="AC1086">
        <v>0</v>
      </c>
      <c r="AD1086">
        <v>0</v>
      </c>
      <c r="AE1086">
        <v>1</v>
      </c>
      <c r="AF1086">
        <v>0</v>
      </c>
      <c r="AG1086">
        <v>0</v>
      </c>
      <c r="AH1086">
        <v>0</v>
      </c>
      <c r="AI1086">
        <v>0</v>
      </c>
      <c r="AJ1086">
        <v>0</v>
      </c>
      <c r="AK1086">
        <v>1</v>
      </c>
      <c r="AL1086">
        <v>0</v>
      </c>
      <c r="AM1086" s="3">
        <f>SUM(tbl_Data[[#This Row],[Amt_Wines]:[Amt_GoldProds]])</f>
        <v>1269</v>
      </c>
      <c r="AN1086" s="3">
        <v>1245</v>
      </c>
      <c r="AO1086">
        <v>1</v>
      </c>
      <c r="AP1086" t="str" cm="1">
        <f t="array" ref="AP1086">_xlfn.IFS(tbl_Data[[#This Row],[marital_Divorced]]=1,"Divorced",tbl_Data[[#This Row],[marital_Married]]=1,"Married",tbl_Data[[#This Row],[marital_Single]]=1,"Single",tbl_Data[[#This Row],[marital_Together]]=1,"Together",tbl_Data[[#This Row],[marital_Widow]]=1,"Widowed")</f>
        <v>Single</v>
      </c>
      <c r="AQ1086" s="3">
        <f>IF(tbl_Data[[#This Row],[Marital Status]]=tbl_Data[[#Headers],[Single]],tbl_Data[[#This Row],[Amt_Wines]],"")</f>
        <v>928</v>
      </c>
      <c r="AR1086" s="3" t="str">
        <f>IF(tbl_Data[[#This Row],[Marital Status]]=tbl_Data[[#Headers],[Together]],tbl_Data[[#This Row],[Amt_Wines]],"")</f>
        <v/>
      </c>
      <c r="AS1086" s="3" t="str">
        <f>IF(tbl_Data[[#This Row],[Marital Status]]=tbl_Data[[#Headers],[Married]],tbl_Data[[#This Row],[Amt_Wines]],"")</f>
        <v/>
      </c>
      <c r="AT1086" s="3" t="str">
        <f>IF(tbl_Data[[#This Row],[Marital Status]]=tbl_Data[[#Headers],[Widow]],tbl_Data[[#This Row],[Amt_Wines]],"")</f>
        <v/>
      </c>
      <c r="AU1086" s="3" t="str">
        <f>IF(tbl_Data[[#This Row],[Marital Status]]=tbl_Data[[#Headers],[Divorced]],tbl_Data[[#This Row],[Amt_Wines]],"")</f>
        <v/>
      </c>
    </row>
    <row r="1087" spans="1:47" x14ac:dyDescent="0.45">
      <c r="A1087" t="s">
        <v>498</v>
      </c>
      <c r="B1087" s="3">
        <v>70515</v>
      </c>
      <c r="C1087">
        <v>0</v>
      </c>
      <c r="D1087">
        <v>0</v>
      </c>
      <c r="E1087">
        <f t="shared" si="16"/>
        <v>0</v>
      </c>
      <c r="F1087">
        <v>12</v>
      </c>
      <c r="G1087" s="3">
        <v>420</v>
      </c>
      <c r="H1087" s="3">
        <v>0</v>
      </c>
      <c r="I1087" s="3">
        <v>452</v>
      </c>
      <c r="J1087" s="3">
        <v>182</v>
      </c>
      <c r="K1087" s="3">
        <v>64</v>
      </c>
      <c r="L1087" s="3">
        <v>140</v>
      </c>
      <c r="M1087">
        <v>1</v>
      </c>
      <c r="N1087">
        <v>6</v>
      </c>
      <c r="O1087">
        <v>6</v>
      </c>
      <c r="P1087">
        <v>4</v>
      </c>
      <c r="Q1087">
        <v>2</v>
      </c>
      <c r="R1087">
        <v>0</v>
      </c>
      <c r="S1087">
        <v>0</v>
      </c>
      <c r="T1087">
        <v>0</v>
      </c>
      <c r="U1087">
        <v>0</v>
      </c>
      <c r="V1087">
        <v>0</v>
      </c>
      <c r="W1087">
        <v>0</v>
      </c>
      <c r="X1087">
        <v>3</v>
      </c>
      <c r="Y1087">
        <v>11</v>
      </c>
      <c r="Z1087">
        <v>1</v>
      </c>
      <c r="AA1087">
        <v>27</v>
      </c>
      <c r="AB1087">
        <v>2410</v>
      </c>
      <c r="AC1087">
        <v>0</v>
      </c>
      <c r="AD1087">
        <v>0</v>
      </c>
      <c r="AE1087">
        <v>1</v>
      </c>
      <c r="AF1087">
        <v>0</v>
      </c>
      <c r="AG1087">
        <v>0</v>
      </c>
      <c r="AH1087">
        <v>0</v>
      </c>
      <c r="AI1087">
        <v>0</v>
      </c>
      <c r="AJ1087">
        <v>1</v>
      </c>
      <c r="AK1087">
        <v>0</v>
      </c>
      <c r="AL1087">
        <v>0</v>
      </c>
      <c r="AM1087" s="3">
        <f>SUM(tbl_Data[[#This Row],[Amt_Wines]:[Amt_GoldProds]])</f>
        <v>1258</v>
      </c>
      <c r="AN1087" s="3">
        <v>978</v>
      </c>
      <c r="AO1087">
        <v>0</v>
      </c>
      <c r="AP1087" t="str" cm="1">
        <f t="array" ref="AP1087">_xlfn.IFS(tbl_Data[[#This Row],[marital_Divorced]]=1,"Divorced",tbl_Data[[#This Row],[marital_Married]]=1,"Married",tbl_Data[[#This Row],[marital_Single]]=1,"Single",tbl_Data[[#This Row],[marital_Together]]=1,"Together",tbl_Data[[#This Row],[marital_Widow]]=1,"Widowed")</f>
        <v>Single</v>
      </c>
      <c r="AQ1087" s="3">
        <f>IF(tbl_Data[[#This Row],[Marital Status]]=tbl_Data[[#Headers],[Single]],tbl_Data[[#This Row],[Amt_Wines]],"")</f>
        <v>420</v>
      </c>
      <c r="AR1087" s="3" t="str">
        <f>IF(tbl_Data[[#This Row],[Marital Status]]=tbl_Data[[#Headers],[Together]],tbl_Data[[#This Row],[Amt_Wines]],"")</f>
        <v/>
      </c>
      <c r="AS1087" s="3" t="str">
        <f>IF(tbl_Data[[#This Row],[Marital Status]]=tbl_Data[[#Headers],[Married]],tbl_Data[[#This Row],[Amt_Wines]],"")</f>
        <v/>
      </c>
      <c r="AT1087" s="3" t="str">
        <f>IF(tbl_Data[[#This Row],[Marital Status]]=tbl_Data[[#Headers],[Widow]],tbl_Data[[#This Row],[Amt_Wines]],"")</f>
        <v/>
      </c>
      <c r="AU1087" s="3" t="str">
        <f>IF(tbl_Data[[#This Row],[Marital Status]]=tbl_Data[[#Headers],[Divorced]],tbl_Data[[#This Row],[Amt_Wines]],"")</f>
        <v/>
      </c>
    </row>
    <row r="1088" spans="1:47" x14ac:dyDescent="0.45">
      <c r="A1088" t="s">
        <v>502</v>
      </c>
      <c r="B1088" s="3">
        <v>72228</v>
      </c>
      <c r="C1088">
        <v>0</v>
      </c>
      <c r="D1088">
        <v>0</v>
      </c>
      <c r="E1088">
        <f t="shared" si="16"/>
        <v>0</v>
      </c>
      <c r="F1088">
        <v>87</v>
      </c>
      <c r="G1088" s="3">
        <v>631</v>
      </c>
      <c r="H1088" s="3">
        <v>28</v>
      </c>
      <c r="I1088" s="3">
        <v>491</v>
      </c>
      <c r="J1088" s="3">
        <v>30</v>
      </c>
      <c r="K1088" s="3">
        <v>14</v>
      </c>
      <c r="L1088" s="3">
        <v>56</v>
      </c>
      <c r="M1088">
        <v>1</v>
      </c>
      <c r="N1088">
        <v>6</v>
      </c>
      <c r="O1088">
        <v>7</v>
      </c>
      <c r="P1088">
        <v>8</v>
      </c>
      <c r="Q1088">
        <v>3</v>
      </c>
      <c r="R1088">
        <v>0</v>
      </c>
      <c r="S1088">
        <v>0</v>
      </c>
      <c r="T1088">
        <v>0</v>
      </c>
      <c r="U1088">
        <v>0</v>
      </c>
      <c r="V1088">
        <v>0</v>
      </c>
      <c r="W1088">
        <v>0</v>
      </c>
      <c r="X1088">
        <v>3</v>
      </c>
      <c r="Y1088">
        <v>11</v>
      </c>
      <c r="Z1088">
        <v>0</v>
      </c>
      <c r="AA1088">
        <v>68</v>
      </c>
      <c r="AB1088">
        <v>2738</v>
      </c>
      <c r="AC1088">
        <v>0</v>
      </c>
      <c r="AD1088">
        <v>0</v>
      </c>
      <c r="AE1088">
        <v>1</v>
      </c>
      <c r="AF1088">
        <v>0</v>
      </c>
      <c r="AG1088">
        <v>0</v>
      </c>
      <c r="AH1088">
        <v>0</v>
      </c>
      <c r="AI1088">
        <v>0</v>
      </c>
      <c r="AJ1088">
        <v>1</v>
      </c>
      <c r="AK1088">
        <v>0</v>
      </c>
      <c r="AL1088">
        <v>0</v>
      </c>
      <c r="AM1088" s="3">
        <f>SUM(tbl_Data[[#This Row],[Amt_Wines]:[Amt_GoldProds]])</f>
        <v>1250</v>
      </c>
      <c r="AN1088" s="3">
        <v>1138</v>
      </c>
      <c r="AO1088">
        <v>0</v>
      </c>
      <c r="AP1088" t="str" cm="1">
        <f t="array" ref="AP1088">_xlfn.IFS(tbl_Data[[#This Row],[marital_Divorced]]=1,"Divorced",tbl_Data[[#This Row],[marital_Married]]=1,"Married",tbl_Data[[#This Row],[marital_Single]]=1,"Single",tbl_Data[[#This Row],[marital_Together]]=1,"Together",tbl_Data[[#This Row],[marital_Widow]]=1,"Widowed")</f>
        <v>Single</v>
      </c>
      <c r="AQ1088" s="3">
        <f>IF(tbl_Data[[#This Row],[Marital Status]]=tbl_Data[[#Headers],[Single]],tbl_Data[[#This Row],[Amt_Wines]],"")</f>
        <v>631</v>
      </c>
      <c r="AR1088" s="3" t="str">
        <f>IF(tbl_Data[[#This Row],[Marital Status]]=tbl_Data[[#Headers],[Together]],tbl_Data[[#This Row],[Amt_Wines]],"")</f>
        <v/>
      </c>
      <c r="AS1088" s="3" t="str">
        <f>IF(tbl_Data[[#This Row],[Marital Status]]=tbl_Data[[#Headers],[Married]],tbl_Data[[#This Row],[Amt_Wines]],"")</f>
        <v/>
      </c>
      <c r="AT1088" s="3" t="str">
        <f>IF(tbl_Data[[#This Row],[Marital Status]]=tbl_Data[[#Headers],[Widow]],tbl_Data[[#This Row],[Amt_Wines]],"")</f>
        <v/>
      </c>
      <c r="AU1088" s="3" t="str">
        <f>IF(tbl_Data[[#This Row],[Marital Status]]=tbl_Data[[#Headers],[Divorced]],tbl_Data[[#This Row],[Amt_Wines]],"")</f>
        <v/>
      </c>
    </row>
    <row r="1089" spans="1:47" x14ac:dyDescent="0.45">
      <c r="A1089" t="s">
        <v>510</v>
      </c>
      <c r="B1089" s="3">
        <v>84196</v>
      </c>
      <c r="C1089">
        <v>0</v>
      </c>
      <c r="D1089">
        <v>1</v>
      </c>
      <c r="E1089">
        <f t="shared" si="16"/>
        <v>1</v>
      </c>
      <c r="F1089">
        <v>56</v>
      </c>
      <c r="G1089" s="3">
        <v>215</v>
      </c>
      <c r="H1089" s="3">
        <v>63</v>
      </c>
      <c r="I1089" s="3">
        <v>507</v>
      </c>
      <c r="J1089" s="3">
        <v>231</v>
      </c>
      <c r="K1089" s="3">
        <v>31</v>
      </c>
      <c r="L1089" s="3">
        <v>190</v>
      </c>
      <c r="M1089">
        <v>1</v>
      </c>
      <c r="N1089">
        <v>8</v>
      </c>
      <c r="O1089">
        <v>4</v>
      </c>
      <c r="P1089">
        <v>7</v>
      </c>
      <c r="Q1089">
        <v>3</v>
      </c>
      <c r="R1089">
        <v>0</v>
      </c>
      <c r="S1089">
        <v>0</v>
      </c>
      <c r="T1089">
        <v>0</v>
      </c>
      <c r="U1089">
        <v>0</v>
      </c>
      <c r="V1089">
        <v>0</v>
      </c>
      <c r="W1089">
        <v>0</v>
      </c>
      <c r="X1089">
        <v>3</v>
      </c>
      <c r="Y1089">
        <v>11</v>
      </c>
      <c r="Z1089">
        <v>0</v>
      </c>
      <c r="AA1089">
        <v>45</v>
      </c>
      <c r="AB1089">
        <v>2550</v>
      </c>
      <c r="AC1089">
        <v>0</v>
      </c>
      <c r="AD1089">
        <v>0</v>
      </c>
      <c r="AE1089">
        <v>1</v>
      </c>
      <c r="AF1089">
        <v>0</v>
      </c>
      <c r="AG1089">
        <v>0</v>
      </c>
      <c r="AH1089">
        <v>0</v>
      </c>
      <c r="AI1089">
        <v>0</v>
      </c>
      <c r="AJ1089">
        <v>1</v>
      </c>
      <c r="AK1089">
        <v>0</v>
      </c>
      <c r="AL1089">
        <v>0</v>
      </c>
      <c r="AM1089" s="3">
        <f>SUM(tbl_Data[[#This Row],[Amt_Wines]:[Amt_GoldProds]])</f>
        <v>1237</v>
      </c>
      <c r="AN1089" s="3">
        <v>857</v>
      </c>
      <c r="AO1089">
        <v>0</v>
      </c>
      <c r="AP1089" t="str" cm="1">
        <f t="array" ref="AP1089">_xlfn.IFS(tbl_Data[[#This Row],[marital_Divorced]]=1,"Divorced",tbl_Data[[#This Row],[marital_Married]]=1,"Married",tbl_Data[[#This Row],[marital_Single]]=1,"Single",tbl_Data[[#This Row],[marital_Together]]=1,"Together",tbl_Data[[#This Row],[marital_Widow]]=1,"Widowed")</f>
        <v>Single</v>
      </c>
      <c r="AQ1089" s="3">
        <f>IF(tbl_Data[[#This Row],[Marital Status]]=tbl_Data[[#Headers],[Single]],tbl_Data[[#This Row],[Amt_Wines]],"")</f>
        <v>215</v>
      </c>
      <c r="AR1089" s="3" t="str">
        <f>IF(tbl_Data[[#This Row],[Marital Status]]=tbl_Data[[#Headers],[Together]],tbl_Data[[#This Row],[Amt_Wines]],"")</f>
        <v/>
      </c>
      <c r="AS1089" s="3" t="str">
        <f>IF(tbl_Data[[#This Row],[Marital Status]]=tbl_Data[[#Headers],[Married]],tbl_Data[[#This Row],[Amt_Wines]],"")</f>
        <v/>
      </c>
      <c r="AT1089" s="3" t="str">
        <f>IF(tbl_Data[[#This Row],[Marital Status]]=tbl_Data[[#Headers],[Widow]],tbl_Data[[#This Row],[Amt_Wines]],"")</f>
        <v/>
      </c>
      <c r="AU1089" s="3" t="str">
        <f>IF(tbl_Data[[#This Row],[Marital Status]]=tbl_Data[[#Headers],[Divorced]],tbl_Data[[#This Row],[Amt_Wines]],"")</f>
        <v/>
      </c>
    </row>
    <row r="1090" spans="1:47" x14ac:dyDescent="0.45">
      <c r="A1090" t="s">
        <v>513</v>
      </c>
      <c r="B1090" s="3">
        <v>80317</v>
      </c>
      <c r="C1090">
        <v>0</v>
      </c>
      <c r="D1090">
        <v>0</v>
      </c>
      <c r="E1090">
        <f t="shared" ref="E1090:E1153" si="17">SUM(_xlfn.SINGLE(Kidhome),_xlfn.SINGLE(Teenhome))</f>
        <v>0</v>
      </c>
      <c r="F1090">
        <v>64</v>
      </c>
      <c r="G1090" s="3">
        <v>536</v>
      </c>
      <c r="H1090" s="3">
        <v>11</v>
      </c>
      <c r="I1090" s="3">
        <v>387</v>
      </c>
      <c r="J1090" s="3">
        <v>149</v>
      </c>
      <c r="K1090" s="3">
        <v>91</v>
      </c>
      <c r="L1090" s="3">
        <v>57</v>
      </c>
      <c r="M1090">
        <v>1</v>
      </c>
      <c r="N1090">
        <v>3</v>
      </c>
      <c r="O1090">
        <v>4</v>
      </c>
      <c r="P1090">
        <v>10</v>
      </c>
      <c r="Q1090">
        <v>1</v>
      </c>
      <c r="R1090">
        <v>0</v>
      </c>
      <c r="S1090">
        <v>0</v>
      </c>
      <c r="T1090">
        <v>0</v>
      </c>
      <c r="U1090">
        <v>0</v>
      </c>
      <c r="V1090">
        <v>0</v>
      </c>
      <c r="W1090">
        <v>0</v>
      </c>
      <c r="X1090">
        <v>3</v>
      </c>
      <c r="Y1090">
        <v>11</v>
      </c>
      <c r="Z1090">
        <v>0</v>
      </c>
      <c r="AA1090">
        <v>65</v>
      </c>
      <c r="AB1090">
        <v>2472</v>
      </c>
      <c r="AC1090">
        <v>0</v>
      </c>
      <c r="AD1090">
        <v>0</v>
      </c>
      <c r="AE1090">
        <v>1</v>
      </c>
      <c r="AF1090">
        <v>0</v>
      </c>
      <c r="AG1090">
        <v>0</v>
      </c>
      <c r="AH1090">
        <v>0</v>
      </c>
      <c r="AI1090">
        <v>0</v>
      </c>
      <c r="AJ1090">
        <v>1</v>
      </c>
      <c r="AK1090">
        <v>0</v>
      </c>
      <c r="AL1090">
        <v>0</v>
      </c>
      <c r="AM1090" s="3">
        <f>SUM(tbl_Data[[#This Row],[Amt_Wines]:[Amt_GoldProds]])</f>
        <v>1231</v>
      </c>
      <c r="AN1090" s="3">
        <v>1117</v>
      </c>
      <c r="AO1090">
        <v>0</v>
      </c>
      <c r="AP1090" t="str" cm="1">
        <f t="array" ref="AP1090">_xlfn.IFS(tbl_Data[[#This Row],[marital_Divorced]]=1,"Divorced",tbl_Data[[#This Row],[marital_Married]]=1,"Married",tbl_Data[[#This Row],[marital_Single]]=1,"Single",tbl_Data[[#This Row],[marital_Together]]=1,"Together",tbl_Data[[#This Row],[marital_Widow]]=1,"Widowed")</f>
        <v>Single</v>
      </c>
      <c r="AQ1090" s="3">
        <f>IF(tbl_Data[[#This Row],[Marital Status]]=tbl_Data[[#Headers],[Single]],tbl_Data[[#This Row],[Amt_Wines]],"")</f>
        <v>536</v>
      </c>
      <c r="AR1090" s="3" t="str">
        <f>IF(tbl_Data[[#This Row],[Marital Status]]=tbl_Data[[#Headers],[Together]],tbl_Data[[#This Row],[Amt_Wines]],"")</f>
        <v/>
      </c>
      <c r="AS1090" s="3" t="str">
        <f>IF(tbl_Data[[#This Row],[Marital Status]]=tbl_Data[[#Headers],[Married]],tbl_Data[[#This Row],[Amt_Wines]],"")</f>
        <v/>
      </c>
      <c r="AT1090" s="3" t="str">
        <f>IF(tbl_Data[[#This Row],[Marital Status]]=tbl_Data[[#Headers],[Widow]],tbl_Data[[#This Row],[Amt_Wines]],"")</f>
        <v/>
      </c>
      <c r="AU1090" s="3" t="str">
        <f>IF(tbl_Data[[#This Row],[Marital Status]]=tbl_Data[[#Headers],[Divorced]],tbl_Data[[#This Row],[Amt_Wines]],"")</f>
        <v/>
      </c>
    </row>
    <row r="1091" spans="1:47" x14ac:dyDescent="0.45">
      <c r="A1091" t="s">
        <v>514</v>
      </c>
      <c r="B1091" s="3">
        <v>71466</v>
      </c>
      <c r="C1091">
        <v>0</v>
      </c>
      <c r="D1091">
        <v>0</v>
      </c>
      <c r="E1091">
        <f t="shared" si="17"/>
        <v>0</v>
      </c>
      <c r="F1091">
        <v>86</v>
      </c>
      <c r="G1091" s="3">
        <v>412</v>
      </c>
      <c r="H1091" s="3">
        <v>12</v>
      </c>
      <c r="I1091" s="3">
        <v>546</v>
      </c>
      <c r="J1091" s="3">
        <v>78</v>
      </c>
      <c r="K1091" s="3">
        <v>182</v>
      </c>
      <c r="L1091" s="3">
        <v>0</v>
      </c>
      <c r="M1091">
        <v>1</v>
      </c>
      <c r="N1091">
        <v>4</v>
      </c>
      <c r="O1091">
        <v>4</v>
      </c>
      <c r="P1091">
        <v>10</v>
      </c>
      <c r="Q1091">
        <v>1</v>
      </c>
      <c r="R1091">
        <v>0</v>
      </c>
      <c r="S1091">
        <v>0</v>
      </c>
      <c r="T1091">
        <v>0</v>
      </c>
      <c r="U1091">
        <v>0</v>
      </c>
      <c r="V1091">
        <v>0</v>
      </c>
      <c r="W1091">
        <v>0</v>
      </c>
      <c r="X1091">
        <v>3</v>
      </c>
      <c r="Y1091">
        <v>11</v>
      </c>
      <c r="Z1091">
        <v>0</v>
      </c>
      <c r="AA1091">
        <v>46</v>
      </c>
      <c r="AB1091">
        <v>2244</v>
      </c>
      <c r="AC1091">
        <v>0</v>
      </c>
      <c r="AD1091">
        <v>0</v>
      </c>
      <c r="AE1091">
        <v>1</v>
      </c>
      <c r="AF1091">
        <v>0</v>
      </c>
      <c r="AG1091">
        <v>0</v>
      </c>
      <c r="AH1091">
        <v>0</v>
      </c>
      <c r="AI1091">
        <v>0</v>
      </c>
      <c r="AJ1091">
        <v>0</v>
      </c>
      <c r="AK1091">
        <v>0</v>
      </c>
      <c r="AL1091">
        <v>1</v>
      </c>
      <c r="AM1091" s="3">
        <f>SUM(tbl_Data[[#This Row],[Amt_Wines]:[Amt_GoldProds]])</f>
        <v>1230</v>
      </c>
      <c r="AN1091" s="3">
        <v>1230</v>
      </c>
      <c r="AO1091">
        <v>0</v>
      </c>
      <c r="AP1091" t="str" cm="1">
        <f t="array" ref="AP1091">_xlfn.IFS(tbl_Data[[#This Row],[marital_Divorced]]=1,"Divorced",tbl_Data[[#This Row],[marital_Married]]=1,"Married",tbl_Data[[#This Row],[marital_Single]]=1,"Single",tbl_Data[[#This Row],[marital_Together]]=1,"Together",tbl_Data[[#This Row],[marital_Widow]]=1,"Widowed")</f>
        <v>Single</v>
      </c>
      <c r="AQ1091" s="3">
        <f>IF(tbl_Data[[#This Row],[Marital Status]]=tbl_Data[[#Headers],[Single]],tbl_Data[[#This Row],[Amt_Wines]],"")</f>
        <v>412</v>
      </c>
      <c r="AR1091" s="3" t="str">
        <f>IF(tbl_Data[[#This Row],[Marital Status]]=tbl_Data[[#Headers],[Together]],tbl_Data[[#This Row],[Amt_Wines]],"")</f>
        <v/>
      </c>
      <c r="AS1091" s="3" t="str">
        <f>IF(tbl_Data[[#This Row],[Marital Status]]=tbl_Data[[#Headers],[Married]],tbl_Data[[#This Row],[Amt_Wines]],"")</f>
        <v/>
      </c>
      <c r="AT1091" s="3" t="str">
        <f>IF(tbl_Data[[#This Row],[Marital Status]]=tbl_Data[[#Headers],[Widow]],tbl_Data[[#This Row],[Amt_Wines]],"")</f>
        <v/>
      </c>
      <c r="AU1091" s="3" t="str">
        <f>IF(tbl_Data[[#This Row],[Marital Status]]=tbl_Data[[#Headers],[Divorced]],tbl_Data[[#This Row],[Amt_Wines]],"")</f>
        <v/>
      </c>
    </row>
    <row r="1092" spans="1:47" x14ac:dyDescent="0.45">
      <c r="A1092" t="s">
        <v>517</v>
      </c>
      <c r="B1092" s="3">
        <v>72354</v>
      </c>
      <c r="C1092">
        <v>0</v>
      </c>
      <c r="D1092">
        <v>0</v>
      </c>
      <c r="E1092">
        <f t="shared" si="17"/>
        <v>0</v>
      </c>
      <c r="F1092">
        <v>67</v>
      </c>
      <c r="G1092" s="3">
        <v>315</v>
      </c>
      <c r="H1092" s="3">
        <v>26</v>
      </c>
      <c r="I1092" s="3">
        <v>473</v>
      </c>
      <c r="J1092" s="3">
        <v>220</v>
      </c>
      <c r="K1092" s="3">
        <v>12</v>
      </c>
      <c r="L1092" s="3">
        <v>182</v>
      </c>
      <c r="M1092">
        <v>1</v>
      </c>
      <c r="N1092">
        <v>2</v>
      </c>
      <c r="O1092">
        <v>10</v>
      </c>
      <c r="P1092">
        <v>6</v>
      </c>
      <c r="Q1092">
        <v>1</v>
      </c>
      <c r="R1092">
        <v>0</v>
      </c>
      <c r="S1092">
        <v>0</v>
      </c>
      <c r="T1092">
        <v>0</v>
      </c>
      <c r="U1092">
        <v>0</v>
      </c>
      <c r="V1092">
        <v>0</v>
      </c>
      <c r="W1092">
        <v>0</v>
      </c>
      <c r="X1092">
        <v>3</v>
      </c>
      <c r="Y1092">
        <v>11</v>
      </c>
      <c r="Z1092">
        <v>0</v>
      </c>
      <c r="AA1092">
        <v>27</v>
      </c>
      <c r="AB1092">
        <v>2597</v>
      </c>
      <c r="AC1092">
        <v>0</v>
      </c>
      <c r="AD1092">
        <v>0</v>
      </c>
      <c r="AE1092">
        <v>1</v>
      </c>
      <c r="AF1092">
        <v>0</v>
      </c>
      <c r="AG1092">
        <v>0</v>
      </c>
      <c r="AH1092">
        <v>0</v>
      </c>
      <c r="AI1092">
        <v>0</v>
      </c>
      <c r="AJ1092">
        <v>1</v>
      </c>
      <c r="AK1092">
        <v>0</v>
      </c>
      <c r="AL1092">
        <v>0</v>
      </c>
      <c r="AM1092" s="3">
        <f>SUM(tbl_Data[[#This Row],[Amt_Wines]:[Amt_GoldProds]])</f>
        <v>1228</v>
      </c>
      <c r="AN1092" s="3">
        <v>864</v>
      </c>
      <c r="AO1092">
        <v>0</v>
      </c>
      <c r="AP1092" t="str" cm="1">
        <f t="array" ref="AP1092">_xlfn.IFS(tbl_Data[[#This Row],[marital_Divorced]]=1,"Divorced",tbl_Data[[#This Row],[marital_Married]]=1,"Married",tbl_Data[[#This Row],[marital_Single]]=1,"Single",tbl_Data[[#This Row],[marital_Together]]=1,"Together",tbl_Data[[#This Row],[marital_Widow]]=1,"Widowed")</f>
        <v>Single</v>
      </c>
      <c r="AQ1092" s="3">
        <f>IF(tbl_Data[[#This Row],[Marital Status]]=tbl_Data[[#Headers],[Single]],tbl_Data[[#This Row],[Amt_Wines]],"")</f>
        <v>315</v>
      </c>
      <c r="AR1092" s="3" t="str">
        <f>IF(tbl_Data[[#This Row],[Marital Status]]=tbl_Data[[#Headers],[Together]],tbl_Data[[#This Row],[Amt_Wines]],"")</f>
        <v/>
      </c>
      <c r="AS1092" s="3" t="str">
        <f>IF(tbl_Data[[#This Row],[Marital Status]]=tbl_Data[[#Headers],[Married]],tbl_Data[[#This Row],[Amt_Wines]],"")</f>
        <v/>
      </c>
      <c r="AT1092" s="3" t="str">
        <f>IF(tbl_Data[[#This Row],[Marital Status]]=tbl_Data[[#Headers],[Widow]],tbl_Data[[#This Row],[Amt_Wines]],"")</f>
        <v/>
      </c>
      <c r="AU1092" s="3" t="str">
        <f>IF(tbl_Data[[#This Row],[Marital Status]]=tbl_Data[[#Headers],[Divorced]],tbl_Data[[#This Row],[Amt_Wines]],"")</f>
        <v/>
      </c>
    </row>
    <row r="1093" spans="1:47" x14ac:dyDescent="0.45">
      <c r="A1093" t="s">
        <v>519</v>
      </c>
      <c r="B1093" s="3">
        <v>86424</v>
      </c>
      <c r="C1093">
        <v>0</v>
      </c>
      <c r="D1093">
        <v>0</v>
      </c>
      <c r="E1093">
        <f t="shared" si="17"/>
        <v>0</v>
      </c>
      <c r="F1093">
        <v>12</v>
      </c>
      <c r="G1093" s="3">
        <v>387</v>
      </c>
      <c r="H1093" s="3">
        <v>68</v>
      </c>
      <c r="I1093" s="3">
        <v>569</v>
      </c>
      <c r="J1093" s="3">
        <v>89</v>
      </c>
      <c r="K1093" s="3">
        <v>45</v>
      </c>
      <c r="L1093" s="3">
        <v>68</v>
      </c>
      <c r="M1093">
        <v>1</v>
      </c>
      <c r="N1093">
        <v>6</v>
      </c>
      <c r="O1093">
        <v>9</v>
      </c>
      <c r="P1093">
        <v>12</v>
      </c>
      <c r="Q1093">
        <v>1</v>
      </c>
      <c r="R1093">
        <v>0</v>
      </c>
      <c r="S1093">
        <v>0</v>
      </c>
      <c r="T1093">
        <v>0</v>
      </c>
      <c r="U1093">
        <v>0</v>
      </c>
      <c r="V1093">
        <v>0</v>
      </c>
      <c r="W1093">
        <v>0</v>
      </c>
      <c r="X1093">
        <v>3</v>
      </c>
      <c r="Y1093">
        <v>11</v>
      </c>
      <c r="Z1093">
        <v>0</v>
      </c>
      <c r="AA1093">
        <v>64</v>
      </c>
      <c r="AB1093">
        <v>2244</v>
      </c>
      <c r="AC1093">
        <v>0</v>
      </c>
      <c r="AD1093">
        <v>0</v>
      </c>
      <c r="AE1093">
        <v>1</v>
      </c>
      <c r="AF1093">
        <v>0</v>
      </c>
      <c r="AG1093">
        <v>0</v>
      </c>
      <c r="AH1093">
        <v>0</v>
      </c>
      <c r="AI1093">
        <v>0</v>
      </c>
      <c r="AJ1093">
        <v>0</v>
      </c>
      <c r="AK1093">
        <v>1</v>
      </c>
      <c r="AL1093">
        <v>0</v>
      </c>
      <c r="AM1093" s="3">
        <f>SUM(tbl_Data[[#This Row],[Amt_Wines]:[Amt_GoldProds]])</f>
        <v>1226</v>
      </c>
      <c r="AN1093" s="3">
        <v>1090</v>
      </c>
      <c r="AO1093">
        <v>0</v>
      </c>
      <c r="AP1093" t="str" cm="1">
        <f t="array" ref="AP1093">_xlfn.IFS(tbl_Data[[#This Row],[marital_Divorced]]=1,"Divorced",tbl_Data[[#This Row],[marital_Married]]=1,"Married",tbl_Data[[#This Row],[marital_Single]]=1,"Single",tbl_Data[[#This Row],[marital_Together]]=1,"Together",tbl_Data[[#This Row],[marital_Widow]]=1,"Widowed")</f>
        <v>Single</v>
      </c>
      <c r="AQ1093" s="3">
        <f>IF(tbl_Data[[#This Row],[Marital Status]]=tbl_Data[[#Headers],[Single]],tbl_Data[[#This Row],[Amt_Wines]],"")</f>
        <v>387</v>
      </c>
      <c r="AR1093" s="3" t="str">
        <f>IF(tbl_Data[[#This Row],[Marital Status]]=tbl_Data[[#Headers],[Together]],tbl_Data[[#This Row],[Amt_Wines]],"")</f>
        <v/>
      </c>
      <c r="AS1093" s="3" t="str">
        <f>IF(tbl_Data[[#This Row],[Marital Status]]=tbl_Data[[#Headers],[Married]],tbl_Data[[#This Row],[Amt_Wines]],"")</f>
        <v/>
      </c>
      <c r="AT1093" s="3" t="str">
        <f>IF(tbl_Data[[#This Row],[Marital Status]]=tbl_Data[[#Headers],[Widow]],tbl_Data[[#This Row],[Amt_Wines]],"")</f>
        <v/>
      </c>
      <c r="AU1093" s="3" t="str">
        <f>IF(tbl_Data[[#This Row],[Marital Status]]=tbl_Data[[#Headers],[Divorced]],tbl_Data[[#This Row],[Amt_Wines]],"")</f>
        <v/>
      </c>
    </row>
    <row r="1094" spans="1:47" x14ac:dyDescent="0.45">
      <c r="A1094" t="s">
        <v>522</v>
      </c>
      <c r="B1094" s="3">
        <v>79244</v>
      </c>
      <c r="C1094">
        <v>0</v>
      </c>
      <c r="D1094">
        <v>0</v>
      </c>
      <c r="E1094">
        <f t="shared" si="17"/>
        <v>0</v>
      </c>
      <c r="F1094">
        <v>58</v>
      </c>
      <c r="G1094" s="3">
        <v>471</v>
      </c>
      <c r="H1094" s="3">
        <v>102</v>
      </c>
      <c r="I1094" s="3">
        <v>125</v>
      </c>
      <c r="J1094" s="3">
        <v>212</v>
      </c>
      <c r="K1094" s="3">
        <v>61</v>
      </c>
      <c r="L1094" s="3">
        <v>245</v>
      </c>
      <c r="M1094">
        <v>1</v>
      </c>
      <c r="N1094">
        <v>4</v>
      </c>
      <c r="O1094">
        <v>10</v>
      </c>
      <c r="P1094">
        <v>7</v>
      </c>
      <c r="Q1094">
        <v>1</v>
      </c>
      <c r="R1094">
        <v>0</v>
      </c>
      <c r="S1094">
        <v>0</v>
      </c>
      <c r="T1094">
        <v>1</v>
      </c>
      <c r="U1094">
        <v>1</v>
      </c>
      <c r="V1094">
        <v>0</v>
      </c>
      <c r="W1094">
        <v>0</v>
      </c>
      <c r="X1094">
        <v>3</v>
      </c>
      <c r="Y1094">
        <v>11</v>
      </c>
      <c r="Z1094">
        <v>1</v>
      </c>
      <c r="AA1094">
        <v>27</v>
      </c>
      <c r="AB1094">
        <v>2716</v>
      </c>
      <c r="AC1094">
        <v>0</v>
      </c>
      <c r="AD1094">
        <v>0</v>
      </c>
      <c r="AE1094">
        <v>1</v>
      </c>
      <c r="AF1094">
        <v>0</v>
      </c>
      <c r="AG1094">
        <v>0</v>
      </c>
      <c r="AH1094">
        <v>0</v>
      </c>
      <c r="AI1094">
        <v>0</v>
      </c>
      <c r="AJ1094">
        <v>1</v>
      </c>
      <c r="AK1094">
        <v>0</v>
      </c>
      <c r="AL1094">
        <v>0</v>
      </c>
      <c r="AM1094" s="3">
        <f>SUM(tbl_Data[[#This Row],[Amt_Wines]:[Amt_GoldProds]])</f>
        <v>1216</v>
      </c>
      <c r="AN1094" s="3">
        <v>726</v>
      </c>
      <c r="AO1094">
        <v>2</v>
      </c>
      <c r="AP1094" t="str" cm="1">
        <f t="array" ref="AP1094">_xlfn.IFS(tbl_Data[[#This Row],[marital_Divorced]]=1,"Divorced",tbl_Data[[#This Row],[marital_Married]]=1,"Married",tbl_Data[[#This Row],[marital_Single]]=1,"Single",tbl_Data[[#This Row],[marital_Together]]=1,"Together",tbl_Data[[#This Row],[marital_Widow]]=1,"Widowed")</f>
        <v>Single</v>
      </c>
      <c r="AQ1094" s="3">
        <f>IF(tbl_Data[[#This Row],[Marital Status]]=tbl_Data[[#Headers],[Single]],tbl_Data[[#This Row],[Amt_Wines]],"")</f>
        <v>471</v>
      </c>
      <c r="AR1094" s="3" t="str">
        <f>IF(tbl_Data[[#This Row],[Marital Status]]=tbl_Data[[#Headers],[Together]],tbl_Data[[#This Row],[Amt_Wines]],"")</f>
        <v/>
      </c>
      <c r="AS1094" s="3" t="str">
        <f>IF(tbl_Data[[#This Row],[Marital Status]]=tbl_Data[[#Headers],[Married]],tbl_Data[[#This Row],[Amt_Wines]],"")</f>
        <v/>
      </c>
      <c r="AT1094" s="3" t="str">
        <f>IF(tbl_Data[[#This Row],[Marital Status]]=tbl_Data[[#Headers],[Widow]],tbl_Data[[#This Row],[Amt_Wines]],"")</f>
        <v/>
      </c>
      <c r="AU1094" s="3" t="str">
        <f>IF(tbl_Data[[#This Row],[Marital Status]]=tbl_Data[[#Headers],[Divorced]],tbl_Data[[#This Row],[Amt_Wines]],"")</f>
        <v/>
      </c>
    </row>
    <row r="1095" spans="1:47" x14ac:dyDescent="0.45">
      <c r="A1095" t="s">
        <v>540</v>
      </c>
      <c r="B1095" s="3">
        <v>71691</v>
      </c>
      <c r="C1095">
        <v>0</v>
      </c>
      <c r="D1095">
        <v>0</v>
      </c>
      <c r="E1095">
        <f t="shared" si="17"/>
        <v>0</v>
      </c>
      <c r="F1095">
        <v>0</v>
      </c>
      <c r="G1095" s="3">
        <v>336</v>
      </c>
      <c r="H1095" s="3">
        <v>130</v>
      </c>
      <c r="I1095" s="3">
        <v>411</v>
      </c>
      <c r="J1095" s="3">
        <v>240</v>
      </c>
      <c r="K1095" s="3">
        <v>32</v>
      </c>
      <c r="L1095" s="3">
        <v>43</v>
      </c>
      <c r="M1095">
        <v>1</v>
      </c>
      <c r="N1095">
        <v>4</v>
      </c>
      <c r="O1095">
        <v>7</v>
      </c>
      <c r="P1095">
        <v>5</v>
      </c>
      <c r="Q1095">
        <v>2</v>
      </c>
      <c r="R1095">
        <v>0</v>
      </c>
      <c r="S1095">
        <v>0</v>
      </c>
      <c r="T1095">
        <v>0</v>
      </c>
      <c r="U1095">
        <v>0</v>
      </c>
      <c r="V1095">
        <v>0</v>
      </c>
      <c r="W1095">
        <v>0</v>
      </c>
      <c r="X1095">
        <v>3</v>
      </c>
      <c r="Y1095">
        <v>11</v>
      </c>
      <c r="Z1095">
        <v>1</v>
      </c>
      <c r="AA1095">
        <v>62</v>
      </c>
      <c r="AB1095">
        <v>2263</v>
      </c>
      <c r="AC1095">
        <v>0</v>
      </c>
      <c r="AD1095">
        <v>0</v>
      </c>
      <c r="AE1095">
        <v>1</v>
      </c>
      <c r="AF1095">
        <v>0</v>
      </c>
      <c r="AG1095">
        <v>0</v>
      </c>
      <c r="AH1095">
        <v>0</v>
      </c>
      <c r="AI1095">
        <v>0</v>
      </c>
      <c r="AJ1095">
        <v>0</v>
      </c>
      <c r="AK1095">
        <v>0</v>
      </c>
      <c r="AL1095">
        <v>1</v>
      </c>
      <c r="AM1095" s="3">
        <f>SUM(tbl_Data[[#This Row],[Amt_Wines]:[Amt_GoldProds]])</f>
        <v>1192</v>
      </c>
      <c r="AN1095" s="3">
        <v>1106</v>
      </c>
      <c r="AO1095">
        <v>0</v>
      </c>
      <c r="AP1095" t="str" cm="1">
        <f t="array" ref="AP1095">_xlfn.IFS(tbl_Data[[#This Row],[marital_Divorced]]=1,"Divorced",tbl_Data[[#This Row],[marital_Married]]=1,"Married",tbl_Data[[#This Row],[marital_Single]]=1,"Single",tbl_Data[[#This Row],[marital_Together]]=1,"Together",tbl_Data[[#This Row],[marital_Widow]]=1,"Widowed")</f>
        <v>Single</v>
      </c>
      <c r="AQ1095" s="3">
        <f>IF(tbl_Data[[#This Row],[Marital Status]]=tbl_Data[[#Headers],[Single]],tbl_Data[[#This Row],[Amt_Wines]],"")</f>
        <v>336</v>
      </c>
      <c r="AR1095" s="3" t="str">
        <f>IF(tbl_Data[[#This Row],[Marital Status]]=tbl_Data[[#Headers],[Together]],tbl_Data[[#This Row],[Amt_Wines]],"")</f>
        <v/>
      </c>
      <c r="AS1095" s="3" t="str">
        <f>IF(tbl_Data[[#This Row],[Marital Status]]=tbl_Data[[#Headers],[Married]],tbl_Data[[#This Row],[Amt_Wines]],"")</f>
        <v/>
      </c>
      <c r="AT1095" s="3" t="str">
        <f>IF(tbl_Data[[#This Row],[Marital Status]]=tbl_Data[[#Headers],[Widow]],tbl_Data[[#This Row],[Amt_Wines]],"")</f>
        <v/>
      </c>
      <c r="AU1095" s="3" t="str">
        <f>IF(tbl_Data[[#This Row],[Marital Status]]=tbl_Data[[#Headers],[Divorced]],tbl_Data[[#This Row],[Amt_Wines]],"")</f>
        <v/>
      </c>
    </row>
    <row r="1096" spans="1:47" x14ac:dyDescent="0.45">
      <c r="A1096" t="s">
        <v>542</v>
      </c>
      <c r="B1096" s="3">
        <v>80982</v>
      </c>
      <c r="C1096">
        <v>1</v>
      </c>
      <c r="D1096">
        <v>1</v>
      </c>
      <c r="E1096">
        <f t="shared" si="17"/>
        <v>2</v>
      </c>
      <c r="F1096">
        <v>48</v>
      </c>
      <c r="G1096" s="3">
        <v>505</v>
      </c>
      <c r="H1096" s="3">
        <v>137</v>
      </c>
      <c r="I1096" s="3">
        <v>401</v>
      </c>
      <c r="J1096" s="3">
        <v>104</v>
      </c>
      <c r="K1096" s="3">
        <v>22</v>
      </c>
      <c r="L1096" s="3">
        <v>22</v>
      </c>
      <c r="M1096">
        <v>3</v>
      </c>
      <c r="N1096">
        <v>11</v>
      </c>
      <c r="O1096">
        <v>5</v>
      </c>
      <c r="P1096">
        <v>11</v>
      </c>
      <c r="Q1096">
        <v>5</v>
      </c>
      <c r="R1096">
        <v>0</v>
      </c>
      <c r="S1096">
        <v>0</v>
      </c>
      <c r="T1096">
        <v>0</v>
      </c>
      <c r="U1096">
        <v>0</v>
      </c>
      <c r="V1096">
        <v>0</v>
      </c>
      <c r="W1096">
        <v>1</v>
      </c>
      <c r="X1096">
        <v>3</v>
      </c>
      <c r="Y1096">
        <v>11</v>
      </c>
      <c r="Z1096">
        <v>0</v>
      </c>
      <c r="AA1096">
        <v>61</v>
      </c>
      <c r="AB1096">
        <v>2696</v>
      </c>
      <c r="AC1096">
        <v>0</v>
      </c>
      <c r="AD1096">
        <v>0</v>
      </c>
      <c r="AE1096">
        <v>1</v>
      </c>
      <c r="AF1096">
        <v>0</v>
      </c>
      <c r="AG1096">
        <v>0</v>
      </c>
      <c r="AH1096">
        <v>0</v>
      </c>
      <c r="AI1096">
        <v>0</v>
      </c>
      <c r="AJ1096">
        <v>1</v>
      </c>
      <c r="AK1096">
        <v>0</v>
      </c>
      <c r="AL1096">
        <v>0</v>
      </c>
      <c r="AM1096" s="3">
        <f>SUM(tbl_Data[[#This Row],[Amt_Wines]:[Amt_GoldProds]])</f>
        <v>1191</v>
      </c>
      <c r="AN1096" s="3">
        <v>1147</v>
      </c>
      <c r="AO1096">
        <v>0</v>
      </c>
      <c r="AP1096" t="str" cm="1">
        <f t="array" ref="AP1096">_xlfn.IFS(tbl_Data[[#This Row],[marital_Divorced]]=1,"Divorced",tbl_Data[[#This Row],[marital_Married]]=1,"Married",tbl_Data[[#This Row],[marital_Single]]=1,"Single",tbl_Data[[#This Row],[marital_Together]]=1,"Together",tbl_Data[[#This Row],[marital_Widow]]=1,"Widowed")</f>
        <v>Single</v>
      </c>
      <c r="AQ1096" s="3">
        <f>IF(tbl_Data[[#This Row],[Marital Status]]=tbl_Data[[#Headers],[Single]],tbl_Data[[#This Row],[Amt_Wines]],"")</f>
        <v>505</v>
      </c>
      <c r="AR1096" s="3" t="str">
        <f>IF(tbl_Data[[#This Row],[Marital Status]]=tbl_Data[[#Headers],[Together]],tbl_Data[[#This Row],[Amt_Wines]],"")</f>
        <v/>
      </c>
      <c r="AS1096" s="3" t="str">
        <f>IF(tbl_Data[[#This Row],[Marital Status]]=tbl_Data[[#Headers],[Married]],tbl_Data[[#This Row],[Amt_Wines]],"")</f>
        <v/>
      </c>
      <c r="AT1096" s="3" t="str">
        <f>IF(tbl_Data[[#This Row],[Marital Status]]=tbl_Data[[#Headers],[Widow]],tbl_Data[[#This Row],[Amt_Wines]],"")</f>
        <v/>
      </c>
      <c r="AU1096" s="3" t="str">
        <f>IF(tbl_Data[[#This Row],[Marital Status]]=tbl_Data[[#Headers],[Divorced]],tbl_Data[[#This Row],[Amt_Wines]],"")</f>
        <v/>
      </c>
    </row>
    <row r="1097" spans="1:47" x14ac:dyDescent="0.45">
      <c r="A1097" t="s">
        <v>550</v>
      </c>
      <c r="B1097" s="3">
        <v>60474</v>
      </c>
      <c r="C1097">
        <v>0</v>
      </c>
      <c r="D1097">
        <v>1</v>
      </c>
      <c r="E1097">
        <f t="shared" si="17"/>
        <v>1</v>
      </c>
      <c r="F1097">
        <v>25</v>
      </c>
      <c r="G1097" s="3">
        <v>265</v>
      </c>
      <c r="H1097" s="3">
        <v>199</v>
      </c>
      <c r="I1097" s="3">
        <v>303</v>
      </c>
      <c r="J1097" s="3">
        <v>234</v>
      </c>
      <c r="K1097" s="3">
        <v>9</v>
      </c>
      <c r="L1097" s="3">
        <v>170</v>
      </c>
      <c r="M1097">
        <v>7</v>
      </c>
      <c r="N1097">
        <v>10</v>
      </c>
      <c r="O1097">
        <v>2</v>
      </c>
      <c r="P1097">
        <v>12</v>
      </c>
      <c r="Q1097">
        <v>7</v>
      </c>
      <c r="R1097">
        <v>0</v>
      </c>
      <c r="S1097">
        <v>0</v>
      </c>
      <c r="T1097">
        <v>0</v>
      </c>
      <c r="U1097">
        <v>0</v>
      </c>
      <c r="V1097">
        <v>0</v>
      </c>
      <c r="W1097">
        <v>0</v>
      </c>
      <c r="X1097">
        <v>3</v>
      </c>
      <c r="Y1097">
        <v>11</v>
      </c>
      <c r="Z1097">
        <v>0</v>
      </c>
      <c r="AA1097">
        <v>41</v>
      </c>
      <c r="AB1097">
        <v>2613</v>
      </c>
      <c r="AC1097">
        <v>0</v>
      </c>
      <c r="AD1097">
        <v>0</v>
      </c>
      <c r="AE1097">
        <v>1</v>
      </c>
      <c r="AF1097">
        <v>0</v>
      </c>
      <c r="AG1097">
        <v>0</v>
      </c>
      <c r="AH1097">
        <v>0</v>
      </c>
      <c r="AI1097">
        <v>0</v>
      </c>
      <c r="AJ1097">
        <v>1</v>
      </c>
      <c r="AK1097">
        <v>0</v>
      </c>
      <c r="AL1097">
        <v>0</v>
      </c>
      <c r="AM1097" s="3">
        <f>SUM(tbl_Data[[#This Row],[Amt_Wines]:[Amt_GoldProds]])</f>
        <v>1180</v>
      </c>
      <c r="AN1097" s="3">
        <v>840</v>
      </c>
      <c r="AO1097">
        <v>0</v>
      </c>
      <c r="AP1097" t="str" cm="1">
        <f t="array" ref="AP1097">_xlfn.IFS(tbl_Data[[#This Row],[marital_Divorced]]=1,"Divorced",tbl_Data[[#This Row],[marital_Married]]=1,"Married",tbl_Data[[#This Row],[marital_Single]]=1,"Single",tbl_Data[[#This Row],[marital_Together]]=1,"Together",tbl_Data[[#This Row],[marital_Widow]]=1,"Widowed")</f>
        <v>Single</v>
      </c>
      <c r="AQ1097" s="3">
        <f>IF(tbl_Data[[#This Row],[Marital Status]]=tbl_Data[[#Headers],[Single]],tbl_Data[[#This Row],[Amt_Wines]],"")</f>
        <v>265</v>
      </c>
      <c r="AR1097" s="3" t="str">
        <f>IF(tbl_Data[[#This Row],[Marital Status]]=tbl_Data[[#Headers],[Together]],tbl_Data[[#This Row],[Amt_Wines]],"")</f>
        <v/>
      </c>
      <c r="AS1097" s="3" t="str">
        <f>IF(tbl_Data[[#This Row],[Marital Status]]=tbl_Data[[#Headers],[Married]],tbl_Data[[#This Row],[Amt_Wines]],"")</f>
        <v/>
      </c>
      <c r="AT1097" s="3" t="str">
        <f>IF(tbl_Data[[#This Row],[Marital Status]]=tbl_Data[[#Headers],[Widow]],tbl_Data[[#This Row],[Amt_Wines]],"")</f>
        <v/>
      </c>
      <c r="AU1097" s="3" t="str">
        <f>IF(tbl_Data[[#This Row],[Marital Status]]=tbl_Data[[#Headers],[Divorced]],tbl_Data[[#This Row],[Amt_Wines]],"")</f>
        <v/>
      </c>
    </row>
    <row r="1098" spans="1:47" x14ac:dyDescent="0.45">
      <c r="A1098" t="s">
        <v>562</v>
      </c>
      <c r="B1098" s="3">
        <v>65487</v>
      </c>
      <c r="C1098">
        <v>0</v>
      </c>
      <c r="D1098">
        <v>0</v>
      </c>
      <c r="E1098">
        <f t="shared" si="17"/>
        <v>0</v>
      </c>
      <c r="F1098">
        <v>48</v>
      </c>
      <c r="G1098" s="3">
        <v>240</v>
      </c>
      <c r="H1098" s="3">
        <v>67</v>
      </c>
      <c r="I1098" s="3">
        <v>500</v>
      </c>
      <c r="J1098" s="3">
        <v>199</v>
      </c>
      <c r="K1098" s="3">
        <v>0</v>
      </c>
      <c r="L1098" s="3">
        <v>163</v>
      </c>
      <c r="M1098">
        <v>3</v>
      </c>
      <c r="N1098">
        <v>3</v>
      </c>
      <c r="O1098">
        <v>5</v>
      </c>
      <c r="P1098">
        <v>6</v>
      </c>
      <c r="Q1098">
        <v>2</v>
      </c>
      <c r="R1098">
        <v>0</v>
      </c>
      <c r="S1098">
        <v>0</v>
      </c>
      <c r="T1098">
        <v>0</v>
      </c>
      <c r="U1098">
        <v>0</v>
      </c>
      <c r="V1098">
        <v>0</v>
      </c>
      <c r="W1098">
        <v>0</v>
      </c>
      <c r="X1098">
        <v>3</v>
      </c>
      <c r="Y1098">
        <v>11</v>
      </c>
      <c r="Z1098">
        <v>0</v>
      </c>
      <c r="AA1098">
        <v>63</v>
      </c>
      <c r="AB1098">
        <v>2329</v>
      </c>
      <c r="AC1098">
        <v>0</v>
      </c>
      <c r="AD1098">
        <v>0</v>
      </c>
      <c r="AE1098">
        <v>1</v>
      </c>
      <c r="AF1098">
        <v>0</v>
      </c>
      <c r="AG1098">
        <v>0</v>
      </c>
      <c r="AH1098">
        <v>0</v>
      </c>
      <c r="AI1098">
        <v>0</v>
      </c>
      <c r="AJ1098">
        <v>0</v>
      </c>
      <c r="AK1098">
        <v>1</v>
      </c>
      <c r="AL1098">
        <v>0</v>
      </c>
      <c r="AM1098" s="3">
        <f>SUM(tbl_Data[[#This Row],[Amt_Wines]:[Amt_GoldProds]])</f>
        <v>1169</v>
      </c>
      <c r="AN1098" s="3">
        <v>843</v>
      </c>
      <c r="AO1098">
        <v>0</v>
      </c>
      <c r="AP1098" t="str" cm="1">
        <f t="array" ref="AP1098">_xlfn.IFS(tbl_Data[[#This Row],[marital_Divorced]]=1,"Divorced",tbl_Data[[#This Row],[marital_Married]]=1,"Married",tbl_Data[[#This Row],[marital_Single]]=1,"Single",tbl_Data[[#This Row],[marital_Together]]=1,"Together",tbl_Data[[#This Row],[marital_Widow]]=1,"Widowed")</f>
        <v>Single</v>
      </c>
      <c r="AQ1098" s="3">
        <f>IF(tbl_Data[[#This Row],[Marital Status]]=tbl_Data[[#Headers],[Single]],tbl_Data[[#This Row],[Amt_Wines]],"")</f>
        <v>240</v>
      </c>
      <c r="AR1098" s="3" t="str">
        <f>IF(tbl_Data[[#This Row],[Marital Status]]=tbl_Data[[#Headers],[Together]],tbl_Data[[#This Row],[Amt_Wines]],"")</f>
        <v/>
      </c>
      <c r="AS1098" s="3" t="str">
        <f>IF(tbl_Data[[#This Row],[Marital Status]]=tbl_Data[[#Headers],[Married]],tbl_Data[[#This Row],[Amt_Wines]],"")</f>
        <v/>
      </c>
      <c r="AT1098" s="3" t="str">
        <f>IF(tbl_Data[[#This Row],[Marital Status]]=tbl_Data[[#Headers],[Widow]],tbl_Data[[#This Row],[Amt_Wines]],"")</f>
        <v/>
      </c>
      <c r="AU1098" s="3" t="str">
        <f>IF(tbl_Data[[#This Row],[Marital Status]]=tbl_Data[[#Headers],[Divorced]],tbl_Data[[#This Row],[Amt_Wines]],"")</f>
        <v/>
      </c>
    </row>
    <row r="1099" spans="1:47" x14ac:dyDescent="0.45">
      <c r="A1099" t="s">
        <v>564</v>
      </c>
      <c r="B1099" s="3">
        <v>72679</v>
      </c>
      <c r="C1099">
        <v>0</v>
      </c>
      <c r="D1099">
        <v>1</v>
      </c>
      <c r="E1099">
        <f t="shared" si="17"/>
        <v>1</v>
      </c>
      <c r="F1099">
        <v>65</v>
      </c>
      <c r="G1099" s="3">
        <v>619</v>
      </c>
      <c r="H1099" s="3">
        <v>54</v>
      </c>
      <c r="I1099" s="3">
        <v>260</v>
      </c>
      <c r="J1099" s="3">
        <v>127</v>
      </c>
      <c r="K1099" s="3">
        <v>54</v>
      </c>
      <c r="L1099" s="3">
        <v>54</v>
      </c>
      <c r="M1099">
        <v>1</v>
      </c>
      <c r="N1099">
        <v>4</v>
      </c>
      <c r="O1099">
        <v>7</v>
      </c>
      <c r="P1099">
        <v>5</v>
      </c>
      <c r="Q1099">
        <v>1</v>
      </c>
      <c r="R1099">
        <v>0</v>
      </c>
      <c r="S1099">
        <v>0</v>
      </c>
      <c r="T1099">
        <v>0</v>
      </c>
      <c r="U1099">
        <v>0</v>
      </c>
      <c r="V1099">
        <v>0</v>
      </c>
      <c r="W1099">
        <v>0</v>
      </c>
      <c r="X1099">
        <v>3</v>
      </c>
      <c r="Y1099">
        <v>11</v>
      </c>
      <c r="Z1099">
        <v>0</v>
      </c>
      <c r="AA1099">
        <v>51</v>
      </c>
      <c r="AB1099">
        <v>2443</v>
      </c>
      <c r="AC1099">
        <v>0</v>
      </c>
      <c r="AD1099">
        <v>0</v>
      </c>
      <c r="AE1099">
        <v>1</v>
      </c>
      <c r="AF1099">
        <v>0</v>
      </c>
      <c r="AG1099">
        <v>0</v>
      </c>
      <c r="AH1099">
        <v>0</v>
      </c>
      <c r="AI1099">
        <v>0</v>
      </c>
      <c r="AJ1099">
        <v>1</v>
      </c>
      <c r="AK1099">
        <v>0</v>
      </c>
      <c r="AL1099">
        <v>0</v>
      </c>
      <c r="AM1099" s="3">
        <f>SUM(tbl_Data[[#This Row],[Amt_Wines]:[Amt_GoldProds]])</f>
        <v>1168</v>
      </c>
      <c r="AN1099" s="3">
        <v>1060</v>
      </c>
      <c r="AO1099">
        <v>0</v>
      </c>
      <c r="AP1099" t="str" cm="1">
        <f t="array" ref="AP1099">_xlfn.IFS(tbl_Data[[#This Row],[marital_Divorced]]=1,"Divorced",tbl_Data[[#This Row],[marital_Married]]=1,"Married",tbl_Data[[#This Row],[marital_Single]]=1,"Single",tbl_Data[[#This Row],[marital_Together]]=1,"Together",tbl_Data[[#This Row],[marital_Widow]]=1,"Widowed")</f>
        <v>Single</v>
      </c>
      <c r="AQ1099" s="3">
        <f>IF(tbl_Data[[#This Row],[Marital Status]]=tbl_Data[[#Headers],[Single]],tbl_Data[[#This Row],[Amt_Wines]],"")</f>
        <v>619</v>
      </c>
      <c r="AR1099" s="3" t="str">
        <f>IF(tbl_Data[[#This Row],[Marital Status]]=tbl_Data[[#Headers],[Together]],tbl_Data[[#This Row],[Amt_Wines]],"")</f>
        <v/>
      </c>
      <c r="AS1099" s="3" t="str">
        <f>IF(tbl_Data[[#This Row],[Marital Status]]=tbl_Data[[#Headers],[Married]],tbl_Data[[#This Row],[Amt_Wines]],"")</f>
        <v/>
      </c>
      <c r="AT1099" s="3" t="str">
        <f>IF(tbl_Data[[#This Row],[Marital Status]]=tbl_Data[[#Headers],[Widow]],tbl_Data[[#This Row],[Amt_Wines]],"")</f>
        <v/>
      </c>
      <c r="AU1099" s="3" t="str">
        <f>IF(tbl_Data[[#This Row],[Marital Status]]=tbl_Data[[#Headers],[Divorced]],tbl_Data[[#This Row],[Amt_Wines]],"")</f>
        <v/>
      </c>
    </row>
    <row r="1100" spans="1:47" x14ac:dyDescent="0.45">
      <c r="A1100" t="s">
        <v>566</v>
      </c>
      <c r="B1100" s="3">
        <v>82716</v>
      </c>
      <c r="C1100">
        <v>0</v>
      </c>
      <c r="D1100">
        <v>0</v>
      </c>
      <c r="E1100">
        <f t="shared" si="17"/>
        <v>0</v>
      </c>
      <c r="F1100">
        <v>8</v>
      </c>
      <c r="G1100" s="3">
        <v>606</v>
      </c>
      <c r="H1100" s="3">
        <v>148</v>
      </c>
      <c r="I1100" s="3">
        <v>228</v>
      </c>
      <c r="J1100" s="3">
        <v>15</v>
      </c>
      <c r="K1100" s="3">
        <v>148</v>
      </c>
      <c r="L1100" s="3">
        <v>22</v>
      </c>
      <c r="M1100">
        <v>1</v>
      </c>
      <c r="N1100">
        <v>6</v>
      </c>
      <c r="O1100">
        <v>8</v>
      </c>
      <c r="P1100">
        <v>13</v>
      </c>
      <c r="Q1100">
        <v>2</v>
      </c>
      <c r="R1100">
        <v>0</v>
      </c>
      <c r="S1100">
        <v>0</v>
      </c>
      <c r="T1100">
        <v>0</v>
      </c>
      <c r="U1100">
        <v>0</v>
      </c>
      <c r="V1100">
        <v>0</v>
      </c>
      <c r="W1100">
        <v>0</v>
      </c>
      <c r="X1100">
        <v>3</v>
      </c>
      <c r="Y1100">
        <v>11</v>
      </c>
      <c r="Z1100">
        <v>0</v>
      </c>
      <c r="AA1100">
        <v>76</v>
      </c>
      <c r="AB1100">
        <v>2395</v>
      </c>
      <c r="AC1100">
        <v>0</v>
      </c>
      <c r="AD1100">
        <v>0</v>
      </c>
      <c r="AE1100">
        <v>1</v>
      </c>
      <c r="AF1100">
        <v>0</v>
      </c>
      <c r="AG1100">
        <v>0</v>
      </c>
      <c r="AH1100">
        <v>0</v>
      </c>
      <c r="AI1100">
        <v>0</v>
      </c>
      <c r="AJ1100">
        <v>0</v>
      </c>
      <c r="AK1100">
        <v>0</v>
      </c>
      <c r="AL1100">
        <v>1</v>
      </c>
      <c r="AM1100" s="3">
        <f>SUM(tbl_Data[[#This Row],[Amt_Wines]:[Amt_GoldProds]])</f>
        <v>1167</v>
      </c>
      <c r="AN1100" s="3">
        <v>1123</v>
      </c>
      <c r="AO1100">
        <v>0</v>
      </c>
      <c r="AP1100" t="str" cm="1">
        <f t="array" ref="AP1100">_xlfn.IFS(tbl_Data[[#This Row],[marital_Divorced]]=1,"Divorced",tbl_Data[[#This Row],[marital_Married]]=1,"Married",tbl_Data[[#This Row],[marital_Single]]=1,"Single",tbl_Data[[#This Row],[marital_Together]]=1,"Together",tbl_Data[[#This Row],[marital_Widow]]=1,"Widowed")</f>
        <v>Single</v>
      </c>
      <c r="AQ1100" s="3">
        <f>IF(tbl_Data[[#This Row],[Marital Status]]=tbl_Data[[#Headers],[Single]],tbl_Data[[#This Row],[Amt_Wines]],"")</f>
        <v>606</v>
      </c>
      <c r="AR1100" s="3" t="str">
        <f>IF(tbl_Data[[#This Row],[Marital Status]]=tbl_Data[[#Headers],[Together]],tbl_Data[[#This Row],[Amt_Wines]],"")</f>
        <v/>
      </c>
      <c r="AS1100" s="3" t="str">
        <f>IF(tbl_Data[[#This Row],[Marital Status]]=tbl_Data[[#Headers],[Married]],tbl_Data[[#This Row],[Amt_Wines]],"")</f>
        <v/>
      </c>
      <c r="AT1100" s="3" t="str">
        <f>IF(tbl_Data[[#This Row],[Marital Status]]=tbl_Data[[#Headers],[Widow]],tbl_Data[[#This Row],[Amt_Wines]],"")</f>
        <v/>
      </c>
      <c r="AU1100" s="3" t="str">
        <f>IF(tbl_Data[[#This Row],[Marital Status]]=tbl_Data[[#Headers],[Divorced]],tbl_Data[[#This Row],[Amt_Wines]],"")</f>
        <v/>
      </c>
    </row>
    <row r="1101" spans="1:47" x14ac:dyDescent="0.45">
      <c r="A1101" t="s">
        <v>572</v>
      </c>
      <c r="B1101" s="3">
        <v>77457</v>
      </c>
      <c r="C1101">
        <v>0</v>
      </c>
      <c r="D1101">
        <v>0</v>
      </c>
      <c r="E1101">
        <f t="shared" si="17"/>
        <v>0</v>
      </c>
      <c r="F1101">
        <v>85</v>
      </c>
      <c r="G1101" s="3">
        <v>675</v>
      </c>
      <c r="H1101" s="3">
        <v>11</v>
      </c>
      <c r="I1101" s="3">
        <v>400</v>
      </c>
      <c r="J1101" s="3">
        <v>15</v>
      </c>
      <c r="K1101" s="3">
        <v>45</v>
      </c>
      <c r="L1101" s="3">
        <v>11</v>
      </c>
      <c r="M1101">
        <v>1</v>
      </c>
      <c r="N1101">
        <v>2</v>
      </c>
      <c r="O1101">
        <v>5</v>
      </c>
      <c r="P1101">
        <v>10</v>
      </c>
      <c r="Q1101">
        <v>1</v>
      </c>
      <c r="R1101">
        <v>0</v>
      </c>
      <c r="S1101">
        <v>0</v>
      </c>
      <c r="T1101">
        <v>1</v>
      </c>
      <c r="U1101">
        <v>0</v>
      </c>
      <c r="V1101">
        <v>0</v>
      </c>
      <c r="W1101">
        <v>0</v>
      </c>
      <c r="X1101">
        <v>3</v>
      </c>
      <c r="Y1101">
        <v>11</v>
      </c>
      <c r="Z1101">
        <v>0</v>
      </c>
      <c r="AA1101">
        <v>73</v>
      </c>
      <c r="AB1101">
        <v>2275</v>
      </c>
      <c r="AC1101">
        <v>0</v>
      </c>
      <c r="AD1101">
        <v>0</v>
      </c>
      <c r="AE1101">
        <v>1</v>
      </c>
      <c r="AF1101">
        <v>0</v>
      </c>
      <c r="AG1101">
        <v>0</v>
      </c>
      <c r="AH1101">
        <v>0</v>
      </c>
      <c r="AI1101">
        <v>0</v>
      </c>
      <c r="AJ1101">
        <v>1</v>
      </c>
      <c r="AK1101">
        <v>0</v>
      </c>
      <c r="AL1101">
        <v>0</v>
      </c>
      <c r="AM1101" s="3">
        <f>SUM(tbl_Data[[#This Row],[Amt_Wines]:[Amt_GoldProds]])</f>
        <v>1157</v>
      </c>
      <c r="AN1101" s="3">
        <v>1135</v>
      </c>
      <c r="AO1101">
        <v>1</v>
      </c>
      <c r="AP1101" t="str" cm="1">
        <f t="array" ref="AP1101">_xlfn.IFS(tbl_Data[[#This Row],[marital_Divorced]]=1,"Divorced",tbl_Data[[#This Row],[marital_Married]]=1,"Married",tbl_Data[[#This Row],[marital_Single]]=1,"Single",tbl_Data[[#This Row],[marital_Together]]=1,"Together",tbl_Data[[#This Row],[marital_Widow]]=1,"Widowed")</f>
        <v>Single</v>
      </c>
      <c r="AQ1101" s="3">
        <f>IF(tbl_Data[[#This Row],[Marital Status]]=tbl_Data[[#Headers],[Single]],tbl_Data[[#This Row],[Amt_Wines]],"")</f>
        <v>675</v>
      </c>
      <c r="AR1101" s="3" t="str">
        <f>IF(tbl_Data[[#This Row],[Marital Status]]=tbl_Data[[#Headers],[Together]],tbl_Data[[#This Row],[Amt_Wines]],"")</f>
        <v/>
      </c>
      <c r="AS1101" s="3" t="str">
        <f>IF(tbl_Data[[#This Row],[Marital Status]]=tbl_Data[[#Headers],[Married]],tbl_Data[[#This Row],[Amt_Wines]],"")</f>
        <v/>
      </c>
      <c r="AT1101" s="3" t="str">
        <f>IF(tbl_Data[[#This Row],[Marital Status]]=tbl_Data[[#Headers],[Widow]],tbl_Data[[#This Row],[Amt_Wines]],"")</f>
        <v/>
      </c>
      <c r="AU1101" s="3" t="str">
        <f>IF(tbl_Data[[#This Row],[Marital Status]]=tbl_Data[[#Headers],[Divorced]],tbl_Data[[#This Row],[Amt_Wines]],"")</f>
        <v/>
      </c>
    </row>
    <row r="1102" spans="1:47" x14ac:dyDescent="0.45">
      <c r="A1102" t="s">
        <v>573</v>
      </c>
      <c r="B1102" s="3">
        <v>81217</v>
      </c>
      <c r="C1102">
        <v>0</v>
      </c>
      <c r="D1102">
        <v>0</v>
      </c>
      <c r="E1102">
        <f t="shared" si="17"/>
        <v>0</v>
      </c>
      <c r="F1102">
        <v>77</v>
      </c>
      <c r="G1102" s="3">
        <v>493</v>
      </c>
      <c r="H1102" s="3">
        <v>70</v>
      </c>
      <c r="I1102" s="3">
        <v>324</v>
      </c>
      <c r="J1102" s="3">
        <v>146</v>
      </c>
      <c r="K1102" s="3">
        <v>40</v>
      </c>
      <c r="L1102" s="3">
        <v>84</v>
      </c>
      <c r="M1102">
        <v>1</v>
      </c>
      <c r="N1102">
        <v>3</v>
      </c>
      <c r="O1102">
        <v>7</v>
      </c>
      <c r="P1102">
        <v>11</v>
      </c>
      <c r="Q1102">
        <v>1</v>
      </c>
      <c r="R1102">
        <v>0</v>
      </c>
      <c r="S1102">
        <v>0</v>
      </c>
      <c r="T1102">
        <v>0</v>
      </c>
      <c r="U1102">
        <v>0</v>
      </c>
      <c r="V1102">
        <v>0</v>
      </c>
      <c r="W1102">
        <v>0</v>
      </c>
      <c r="X1102">
        <v>3</v>
      </c>
      <c r="Y1102">
        <v>11</v>
      </c>
      <c r="Z1102">
        <v>0</v>
      </c>
      <c r="AA1102">
        <v>31</v>
      </c>
      <c r="AB1102">
        <v>2504</v>
      </c>
      <c r="AC1102">
        <v>0</v>
      </c>
      <c r="AD1102">
        <v>0</v>
      </c>
      <c r="AE1102">
        <v>1</v>
      </c>
      <c r="AF1102">
        <v>0</v>
      </c>
      <c r="AG1102">
        <v>0</v>
      </c>
      <c r="AH1102">
        <v>0</v>
      </c>
      <c r="AI1102">
        <v>0</v>
      </c>
      <c r="AJ1102">
        <v>1</v>
      </c>
      <c r="AK1102">
        <v>0</v>
      </c>
      <c r="AL1102">
        <v>0</v>
      </c>
      <c r="AM1102" s="3">
        <f>SUM(tbl_Data[[#This Row],[Amt_Wines]:[Amt_GoldProds]])</f>
        <v>1157</v>
      </c>
      <c r="AN1102" s="3">
        <v>989</v>
      </c>
      <c r="AO1102">
        <v>0</v>
      </c>
      <c r="AP1102" t="str" cm="1">
        <f t="array" ref="AP1102">_xlfn.IFS(tbl_Data[[#This Row],[marital_Divorced]]=1,"Divorced",tbl_Data[[#This Row],[marital_Married]]=1,"Married",tbl_Data[[#This Row],[marital_Single]]=1,"Single",tbl_Data[[#This Row],[marital_Together]]=1,"Together",tbl_Data[[#This Row],[marital_Widow]]=1,"Widowed")</f>
        <v>Single</v>
      </c>
      <c r="AQ1102" s="3">
        <f>IF(tbl_Data[[#This Row],[Marital Status]]=tbl_Data[[#Headers],[Single]],tbl_Data[[#This Row],[Amt_Wines]],"")</f>
        <v>493</v>
      </c>
      <c r="AR1102" s="3" t="str">
        <f>IF(tbl_Data[[#This Row],[Marital Status]]=tbl_Data[[#Headers],[Together]],tbl_Data[[#This Row],[Amt_Wines]],"")</f>
        <v/>
      </c>
      <c r="AS1102" s="3" t="str">
        <f>IF(tbl_Data[[#This Row],[Marital Status]]=tbl_Data[[#Headers],[Married]],tbl_Data[[#This Row],[Amt_Wines]],"")</f>
        <v/>
      </c>
      <c r="AT1102" s="3" t="str">
        <f>IF(tbl_Data[[#This Row],[Marital Status]]=tbl_Data[[#Headers],[Widow]],tbl_Data[[#This Row],[Amt_Wines]],"")</f>
        <v/>
      </c>
      <c r="AU1102" s="3" t="str">
        <f>IF(tbl_Data[[#This Row],[Marital Status]]=tbl_Data[[#Headers],[Divorced]],tbl_Data[[#This Row],[Amt_Wines]],"")</f>
        <v/>
      </c>
    </row>
    <row r="1103" spans="1:47" x14ac:dyDescent="0.45">
      <c r="A1103" t="s">
        <v>579</v>
      </c>
      <c r="B1103" s="3">
        <v>72906</v>
      </c>
      <c r="C1103">
        <v>0</v>
      </c>
      <c r="D1103">
        <v>0</v>
      </c>
      <c r="E1103">
        <f t="shared" si="17"/>
        <v>0</v>
      </c>
      <c r="F1103">
        <v>79</v>
      </c>
      <c r="G1103" s="3">
        <v>400</v>
      </c>
      <c r="H1103" s="3">
        <v>32</v>
      </c>
      <c r="I1103" s="3">
        <v>519</v>
      </c>
      <c r="J1103" s="3">
        <v>71</v>
      </c>
      <c r="K1103" s="3">
        <v>75</v>
      </c>
      <c r="L1103" s="3">
        <v>54</v>
      </c>
      <c r="M1103">
        <v>1</v>
      </c>
      <c r="N1103">
        <v>3</v>
      </c>
      <c r="O1103">
        <v>4</v>
      </c>
      <c r="P1103">
        <v>9</v>
      </c>
      <c r="Q1103">
        <v>1</v>
      </c>
      <c r="R1103">
        <v>0</v>
      </c>
      <c r="S1103">
        <v>0</v>
      </c>
      <c r="T1103">
        <v>0</v>
      </c>
      <c r="U1103">
        <v>0</v>
      </c>
      <c r="V1103">
        <v>0</v>
      </c>
      <c r="W1103">
        <v>0</v>
      </c>
      <c r="X1103">
        <v>3</v>
      </c>
      <c r="Y1103">
        <v>11</v>
      </c>
      <c r="Z1103">
        <v>0</v>
      </c>
      <c r="AA1103">
        <v>65</v>
      </c>
      <c r="AB1103">
        <v>2444</v>
      </c>
      <c r="AC1103">
        <v>0</v>
      </c>
      <c r="AD1103">
        <v>0</v>
      </c>
      <c r="AE1103">
        <v>1</v>
      </c>
      <c r="AF1103">
        <v>0</v>
      </c>
      <c r="AG1103">
        <v>0</v>
      </c>
      <c r="AH1103">
        <v>0</v>
      </c>
      <c r="AI1103">
        <v>0</v>
      </c>
      <c r="AJ1103">
        <v>1</v>
      </c>
      <c r="AK1103">
        <v>0</v>
      </c>
      <c r="AL1103">
        <v>0</v>
      </c>
      <c r="AM1103" s="3">
        <f>SUM(tbl_Data[[#This Row],[Amt_Wines]:[Amt_GoldProds]])</f>
        <v>1151</v>
      </c>
      <c r="AN1103" s="3">
        <v>1043</v>
      </c>
      <c r="AO1103">
        <v>0</v>
      </c>
      <c r="AP1103" t="str" cm="1">
        <f t="array" ref="AP1103">_xlfn.IFS(tbl_Data[[#This Row],[marital_Divorced]]=1,"Divorced",tbl_Data[[#This Row],[marital_Married]]=1,"Married",tbl_Data[[#This Row],[marital_Single]]=1,"Single",tbl_Data[[#This Row],[marital_Together]]=1,"Together",tbl_Data[[#This Row],[marital_Widow]]=1,"Widowed")</f>
        <v>Single</v>
      </c>
      <c r="AQ1103" s="3">
        <f>IF(tbl_Data[[#This Row],[Marital Status]]=tbl_Data[[#Headers],[Single]],tbl_Data[[#This Row],[Amt_Wines]],"")</f>
        <v>400</v>
      </c>
      <c r="AR1103" s="3" t="str">
        <f>IF(tbl_Data[[#This Row],[Marital Status]]=tbl_Data[[#Headers],[Together]],tbl_Data[[#This Row],[Amt_Wines]],"")</f>
        <v/>
      </c>
      <c r="AS1103" s="3" t="str">
        <f>IF(tbl_Data[[#This Row],[Marital Status]]=tbl_Data[[#Headers],[Married]],tbl_Data[[#This Row],[Amt_Wines]],"")</f>
        <v/>
      </c>
      <c r="AT1103" s="3" t="str">
        <f>IF(tbl_Data[[#This Row],[Marital Status]]=tbl_Data[[#Headers],[Widow]],tbl_Data[[#This Row],[Amt_Wines]],"")</f>
        <v/>
      </c>
      <c r="AU1103" s="3" t="str">
        <f>IF(tbl_Data[[#This Row],[Marital Status]]=tbl_Data[[#Headers],[Divorced]],tbl_Data[[#This Row],[Amt_Wines]],"")</f>
        <v/>
      </c>
    </row>
    <row r="1104" spans="1:47" x14ac:dyDescent="0.45">
      <c r="A1104" t="s">
        <v>587</v>
      </c>
      <c r="B1104" s="3">
        <v>75154</v>
      </c>
      <c r="C1104">
        <v>0</v>
      </c>
      <c r="D1104">
        <v>1</v>
      </c>
      <c r="E1104">
        <f t="shared" si="17"/>
        <v>1</v>
      </c>
      <c r="F1104">
        <v>79</v>
      </c>
      <c r="G1104" s="3">
        <v>543</v>
      </c>
      <c r="H1104" s="3">
        <v>10</v>
      </c>
      <c r="I1104" s="3">
        <v>205</v>
      </c>
      <c r="J1104" s="3">
        <v>160</v>
      </c>
      <c r="K1104" s="3">
        <v>143</v>
      </c>
      <c r="L1104" s="3">
        <v>82</v>
      </c>
      <c r="M1104">
        <v>1</v>
      </c>
      <c r="N1104">
        <v>6</v>
      </c>
      <c r="O1104">
        <v>3</v>
      </c>
      <c r="P1104">
        <v>6</v>
      </c>
      <c r="Q1104">
        <v>3</v>
      </c>
      <c r="R1104">
        <v>0</v>
      </c>
      <c r="S1104">
        <v>0</v>
      </c>
      <c r="T1104">
        <v>0</v>
      </c>
      <c r="U1104">
        <v>0</v>
      </c>
      <c r="V1104">
        <v>0</v>
      </c>
      <c r="W1104">
        <v>0</v>
      </c>
      <c r="X1104">
        <v>3</v>
      </c>
      <c r="Y1104">
        <v>11</v>
      </c>
      <c r="Z1104">
        <v>1</v>
      </c>
      <c r="AA1104">
        <v>62</v>
      </c>
      <c r="AB1104">
        <v>2822</v>
      </c>
      <c r="AC1104">
        <v>0</v>
      </c>
      <c r="AD1104">
        <v>0</v>
      </c>
      <c r="AE1104">
        <v>1</v>
      </c>
      <c r="AF1104">
        <v>0</v>
      </c>
      <c r="AG1104">
        <v>0</v>
      </c>
      <c r="AH1104">
        <v>0</v>
      </c>
      <c r="AI1104">
        <v>0</v>
      </c>
      <c r="AJ1104">
        <v>0</v>
      </c>
      <c r="AK1104">
        <v>1</v>
      </c>
      <c r="AL1104">
        <v>0</v>
      </c>
      <c r="AM1104" s="3">
        <f>SUM(tbl_Data[[#This Row],[Amt_Wines]:[Amt_GoldProds]])</f>
        <v>1143</v>
      </c>
      <c r="AN1104" s="3">
        <v>979</v>
      </c>
      <c r="AO1104">
        <v>0</v>
      </c>
      <c r="AP1104" t="str" cm="1">
        <f t="array" ref="AP1104">_xlfn.IFS(tbl_Data[[#This Row],[marital_Divorced]]=1,"Divorced",tbl_Data[[#This Row],[marital_Married]]=1,"Married",tbl_Data[[#This Row],[marital_Single]]=1,"Single",tbl_Data[[#This Row],[marital_Together]]=1,"Together",tbl_Data[[#This Row],[marital_Widow]]=1,"Widowed")</f>
        <v>Single</v>
      </c>
      <c r="AQ1104" s="3">
        <f>IF(tbl_Data[[#This Row],[Marital Status]]=tbl_Data[[#Headers],[Single]],tbl_Data[[#This Row],[Amt_Wines]],"")</f>
        <v>543</v>
      </c>
      <c r="AR1104" s="3" t="str">
        <f>IF(tbl_Data[[#This Row],[Marital Status]]=tbl_Data[[#Headers],[Together]],tbl_Data[[#This Row],[Amt_Wines]],"")</f>
        <v/>
      </c>
      <c r="AS1104" s="3" t="str">
        <f>IF(tbl_Data[[#This Row],[Marital Status]]=tbl_Data[[#Headers],[Married]],tbl_Data[[#This Row],[Amt_Wines]],"")</f>
        <v/>
      </c>
      <c r="AT1104" s="3" t="str">
        <f>IF(tbl_Data[[#This Row],[Marital Status]]=tbl_Data[[#Headers],[Widow]],tbl_Data[[#This Row],[Amt_Wines]],"")</f>
        <v/>
      </c>
      <c r="AU1104" s="3" t="str">
        <f>IF(tbl_Data[[#This Row],[Marital Status]]=tbl_Data[[#Headers],[Divorced]],tbl_Data[[#This Row],[Amt_Wines]],"")</f>
        <v/>
      </c>
    </row>
    <row r="1105" spans="1:47" x14ac:dyDescent="0.45">
      <c r="A1105" t="s">
        <v>588</v>
      </c>
      <c r="B1105" s="3">
        <v>46757</v>
      </c>
      <c r="C1105">
        <v>0</v>
      </c>
      <c r="D1105">
        <v>1</v>
      </c>
      <c r="E1105">
        <f t="shared" si="17"/>
        <v>1</v>
      </c>
      <c r="F1105">
        <v>71</v>
      </c>
      <c r="G1105" s="3">
        <v>777</v>
      </c>
      <c r="H1105" s="3">
        <v>30</v>
      </c>
      <c r="I1105" s="3">
        <v>163</v>
      </c>
      <c r="J1105" s="3">
        <v>0</v>
      </c>
      <c r="K1105" s="3">
        <v>51</v>
      </c>
      <c r="L1105" s="3">
        <v>122</v>
      </c>
      <c r="M1105">
        <v>6</v>
      </c>
      <c r="N1105">
        <v>4</v>
      </c>
      <c r="O1105">
        <v>4</v>
      </c>
      <c r="P1105">
        <v>7</v>
      </c>
      <c r="Q1105">
        <v>9</v>
      </c>
      <c r="R1105">
        <v>0</v>
      </c>
      <c r="S1105">
        <v>0</v>
      </c>
      <c r="T1105">
        <v>0</v>
      </c>
      <c r="U1105">
        <v>0</v>
      </c>
      <c r="V1105">
        <v>0</v>
      </c>
      <c r="W1105">
        <v>0</v>
      </c>
      <c r="X1105">
        <v>3</v>
      </c>
      <c r="Y1105">
        <v>11</v>
      </c>
      <c r="Z1105">
        <v>0</v>
      </c>
      <c r="AA1105">
        <v>57</v>
      </c>
      <c r="AB1105">
        <v>2749</v>
      </c>
      <c r="AC1105">
        <v>0</v>
      </c>
      <c r="AD1105">
        <v>0</v>
      </c>
      <c r="AE1105">
        <v>1</v>
      </c>
      <c r="AF1105">
        <v>0</v>
      </c>
      <c r="AG1105">
        <v>0</v>
      </c>
      <c r="AH1105">
        <v>0</v>
      </c>
      <c r="AI1105">
        <v>0</v>
      </c>
      <c r="AJ1105">
        <v>0</v>
      </c>
      <c r="AK1105">
        <v>0</v>
      </c>
      <c r="AL1105">
        <v>1</v>
      </c>
      <c r="AM1105" s="3">
        <f>SUM(tbl_Data[[#This Row],[Amt_Wines]:[Amt_GoldProds]])</f>
        <v>1143</v>
      </c>
      <c r="AN1105" s="3">
        <v>899</v>
      </c>
      <c r="AO1105">
        <v>0</v>
      </c>
      <c r="AP1105" t="str" cm="1">
        <f t="array" ref="AP1105">_xlfn.IFS(tbl_Data[[#This Row],[marital_Divorced]]=1,"Divorced",tbl_Data[[#This Row],[marital_Married]]=1,"Married",tbl_Data[[#This Row],[marital_Single]]=1,"Single",tbl_Data[[#This Row],[marital_Together]]=1,"Together",tbl_Data[[#This Row],[marital_Widow]]=1,"Widowed")</f>
        <v>Single</v>
      </c>
      <c r="AQ1105" s="3">
        <f>IF(tbl_Data[[#This Row],[Marital Status]]=tbl_Data[[#Headers],[Single]],tbl_Data[[#This Row],[Amt_Wines]],"")</f>
        <v>777</v>
      </c>
      <c r="AR1105" s="3" t="str">
        <f>IF(tbl_Data[[#This Row],[Marital Status]]=tbl_Data[[#Headers],[Together]],tbl_Data[[#This Row],[Amt_Wines]],"")</f>
        <v/>
      </c>
      <c r="AS1105" s="3" t="str">
        <f>IF(tbl_Data[[#This Row],[Marital Status]]=tbl_Data[[#Headers],[Married]],tbl_Data[[#This Row],[Amt_Wines]],"")</f>
        <v/>
      </c>
      <c r="AT1105" s="3" t="str">
        <f>IF(tbl_Data[[#This Row],[Marital Status]]=tbl_Data[[#Headers],[Widow]],tbl_Data[[#This Row],[Amt_Wines]],"")</f>
        <v/>
      </c>
      <c r="AU1105" s="3" t="str">
        <f>IF(tbl_Data[[#This Row],[Marital Status]]=tbl_Data[[#Headers],[Divorced]],tbl_Data[[#This Row],[Amt_Wines]],"")</f>
        <v/>
      </c>
    </row>
    <row r="1106" spans="1:47" x14ac:dyDescent="0.45">
      <c r="A1106" t="s">
        <v>590</v>
      </c>
      <c r="B1106" s="3">
        <v>55260</v>
      </c>
      <c r="C1106">
        <v>0</v>
      </c>
      <c r="D1106">
        <v>1</v>
      </c>
      <c r="E1106">
        <f t="shared" si="17"/>
        <v>1</v>
      </c>
      <c r="F1106">
        <v>81</v>
      </c>
      <c r="G1106" s="3">
        <v>825</v>
      </c>
      <c r="H1106" s="3">
        <v>8</v>
      </c>
      <c r="I1106" s="3">
        <v>53</v>
      </c>
      <c r="J1106" s="3">
        <v>11</v>
      </c>
      <c r="K1106" s="3">
        <v>0</v>
      </c>
      <c r="L1106" s="3">
        <v>242</v>
      </c>
      <c r="M1106">
        <v>2</v>
      </c>
      <c r="N1106">
        <v>8</v>
      </c>
      <c r="O1106">
        <v>10</v>
      </c>
      <c r="P1106">
        <v>5</v>
      </c>
      <c r="Q1106">
        <v>6</v>
      </c>
      <c r="R1106">
        <v>0</v>
      </c>
      <c r="S1106">
        <v>0</v>
      </c>
      <c r="T1106">
        <v>0</v>
      </c>
      <c r="U1106">
        <v>0</v>
      </c>
      <c r="V1106">
        <v>0</v>
      </c>
      <c r="W1106">
        <v>0</v>
      </c>
      <c r="X1106">
        <v>3</v>
      </c>
      <c r="Y1106">
        <v>11</v>
      </c>
      <c r="Z1106">
        <v>0</v>
      </c>
      <c r="AA1106">
        <v>48</v>
      </c>
      <c r="AB1106">
        <v>2723</v>
      </c>
      <c r="AC1106">
        <v>0</v>
      </c>
      <c r="AD1106">
        <v>0</v>
      </c>
      <c r="AE1106">
        <v>1</v>
      </c>
      <c r="AF1106">
        <v>0</v>
      </c>
      <c r="AG1106">
        <v>0</v>
      </c>
      <c r="AH1106">
        <v>0</v>
      </c>
      <c r="AI1106">
        <v>0</v>
      </c>
      <c r="AJ1106">
        <v>0</v>
      </c>
      <c r="AK1106">
        <v>0</v>
      </c>
      <c r="AL1106">
        <v>1</v>
      </c>
      <c r="AM1106" s="3">
        <f>SUM(tbl_Data[[#This Row],[Amt_Wines]:[Amt_GoldProds]])</f>
        <v>1139</v>
      </c>
      <c r="AN1106" s="3">
        <v>655</v>
      </c>
      <c r="AO1106">
        <v>0</v>
      </c>
      <c r="AP1106" t="str" cm="1">
        <f t="array" ref="AP1106">_xlfn.IFS(tbl_Data[[#This Row],[marital_Divorced]]=1,"Divorced",tbl_Data[[#This Row],[marital_Married]]=1,"Married",tbl_Data[[#This Row],[marital_Single]]=1,"Single",tbl_Data[[#This Row],[marital_Together]]=1,"Together",tbl_Data[[#This Row],[marital_Widow]]=1,"Widowed")</f>
        <v>Single</v>
      </c>
      <c r="AQ1106" s="3">
        <f>IF(tbl_Data[[#This Row],[Marital Status]]=tbl_Data[[#Headers],[Single]],tbl_Data[[#This Row],[Amt_Wines]],"")</f>
        <v>825</v>
      </c>
      <c r="AR1106" s="3" t="str">
        <f>IF(tbl_Data[[#This Row],[Marital Status]]=tbl_Data[[#Headers],[Together]],tbl_Data[[#This Row],[Amt_Wines]],"")</f>
        <v/>
      </c>
      <c r="AS1106" s="3" t="str">
        <f>IF(tbl_Data[[#This Row],[Marital Status]]=tbl_Data[[#Headers],[Married]],tbl_Data[[#This Row],[Amt_Wines]],"")</f>
        <v/>
      </c>
      <c r="AT1106" s="3" t="str">
        <f>IF(tbl_Data[[#This Row],[Marital Status]]=tbl_Data[[#Headers],[Widow]],tbl_Data[[#This Row],[Amt_Wines]],"")</f>
        <v/>
      </c>
      <c r="AU1106" s="3" t="str">
        <f>IF(tbl_Data[[#This Row],[Marital Status]]=tbl_Data[[#Headers],[Divorced]],tbl_Data[[#This Row],[Amt_Wines]],"")</f>
        <v/>
      </c>
    </row>
    <row r="1107" spans="1:47" x14ac:dyDescent="0.45">
      <c r="A1107" t="s">
        <v>593</v>
      </c>
      <c r="B1107" s="3">
        <v>101970</v>
      </c>
      <c r="C1107">
        <v>0</v>
      </c>
      <c r="D1107">
        <v>0</v>
      </c>
      <c r="E1107">
        <f t="shared" si="17"/>
        <v>0</v>
      </c>
      <c r="F1107">
        <v>69</v>
      </c>
      <c r="G1107" s="3">
        <v>722</v>
      </c>
      <c r="H1107" s="3">
        <v>27</v>
      </c>
      <c r="I1107" s="3">
        <v>102</v>
      </c>
      <c r="J1107" s="3">
        <v>44</v>
      </c>
      <c r="K1107" s="3">
        <v>72</v>
      </c>
      <c r="L1107" s="3">
        <v>168</v>
      </c>
      <c r="M1107">
        <v>0</v>
      </c>
      <c r="N1107">
        <v>6</v>
      </c>
      <c r="O1107">
        <v>8</v>
      </c>
      <c r="P1107">
        <v>13</v>
      </c>
      <c r="Q1107">
        <v>2</v>
      </c>
      <c r="R1107">
        <v>0</v>
      </c>
      <c r="S1107">
        <v>1</v>
      </c>
      <c r="T1107">
        <v>1</v>
      </c>
      <c r="U1107">
        <v>1</v>
      </c>
      <c r="V1107">
        <v>0</v>
      </c>
      <c r="W1107">
        <v>0</v>
      </c>
      <c r="X1107">
        <v>3</v>
      </c>
      <c r="Y1107">
        <v>11</v>
      </c>
      <c r="Z1107">
        <v>1</v>
      </c>
      <c r="AA1107">
        <v>37</v>
      </c>
      <c r="AB1107">
        <v>2633</v>
      </c>
      <c r="AC1107">
        <v>0</v>
      </c>
      <c r="AD1107">
        <v>0</v>
      </c>
      <c r="AE1107">
        <v>1</v>
      </c>
      <c r="AF1107">
        <v>0</v>
      </c>
      <c r="AG1107">
        <v>0</v>
      </c>
      <c r="AH1107">
        <v>0</v>
      </c>
      <c r="AI1107">
        <v>0</v>
      </c>
      <c r="AJ1107">
        <v>1</v>
      </c>
      <c r="AK1107">
        <v>0</v>
      </c>
      <c r="AL1107">
        <v>0</v>
      </c>
      <c r="AM1107" s="3">
        <f>SUM(tbl_Data[[#This Row],[Amt_Wines]:[Amt_GoldProds]])</f>
        <v>1135</v>
      </c>
      <c r="AN1107" s="3">
        <v>799</v>
      </c>
      <c r="AO1107">
        <v>3</v>
      </c>
      <c r="AP1107" t="str" cm="1">
        <f t="array" ref="AP1107">_xlfn.IFS(tbl_Data[[#This Row],[marital_Divorced]]=1,"Divorced",tbl_Data[[#This Row],[marital_Married]]=1,"Married",tbl_Data[[#This Row],[marital_Single]]=1,"Single",tbl_Data[[#This Row],[marital_Together]]=1,"Together",tbl_Data[[#This Row],[marital_Widow]]=1,"Widowed")</f>
        <v>Single</v>
      </c>
      <c r="AQ1107" s="3">
        <f>IF(tbl_Data[[#This Row],[Marital Status]]=tbl_Data[[#Headers],[Single]],tbl_Data[[#This Row],[Amt_Wines]],"")</f>
        <v>722</v>
      </c>
      <c r="AR1107" s="3" t="str">
        <f>IF(tbl_Data[[#This Row],[Marital Status]]=tbl_Data[[#Headers],[Together]],tbl_Data[[#This Row],[Amt_Wines]],"")</f>
        <v/>
      </c>
      <c r="AS1107" s="3" t="str">
        <f>IF(tbl_Data[[#This Row],[Marital Status]]=tbl_Data[[#Headers],[Married]],tbl_Data[[#This Row],[Amt_Wines]],"")</f>
        <v/>
      </c>
      <c r="AT1107" s="3" t="str">
        <f>IF(tbl_Data[[#This Row],[Marital Status]]=tbl_Data[[#Headers],[Widow]],tbl_Data[[#This Row],[Amt_Wines]],"")</f>
        <v/>
      </c>
      <c r="AU1107" s="3" t="str">
        <f>IF(tbl_Data[[#This Row],[Marital Status]]=tbl_Data[[#Headers],[Divorced]],tbl_Data[[#This Row],[Amt_Wines]],"")</f>
        <v/>
      </c>
    </row>
    <row r="1108" spans="1:47" x14ac:dyDescent="0.45">
      <c r="A1108" t="s">
        <v>597</v>
      </c>
      <c r="B1108" s="3">
        <v>59235</v>
      </c>
      <c r="C1108">
        <v>1</v>
      </c>
      <c r="D1108">
        <v>0</v>
      </c>
      <c r="E1108">
        <f t="shared" si="17"/>
        <v>1</v>
      </c>
      <c r="F1108">
        <v>4</v>
      </c>
      <c r="G1108" s="3">
        <v>448</v>
      </c>
      <c r="H1108" s="3">
        <v>40</v>
      </c>
      <c r="I1108" s="3">
        <v>469</v>
      </c>
      <c r="J1108" s="3">
        <v>80</v>
      </c>
      <c r="K1108" s="3">
        <v>0</v>
      </c>
      <c r="L1108" s="3">
        <v>91</v>
      </c>
      <c r="M1108">
        <v>3</v>
      </c>
      <c r="N1108">
        <v>11</v>
      </c>
      <c r="O1108">
        <v>2</v>
      </c>
      <c r="P1108">
        <v>12</v>
      </c>
      <c r="Q1108">
        <v>7</v>
      </c>
      <c r="R1108">
        <v>0</v>
      </c>
      <c r="S1108">
        <v>0</v>
      </c>
      <c r="T1108">
        <v>0</v>
      </c>
      <c r="U1108">
        <v>0</v>
      </c>
      <c r="V1108">
        <v>0</v>
      </c>
      <c r="W1108">
        <v>0</v>
      </c>
      <c r="X1108">
        <v>3</v>
      </c>
      <c r="Y1108">
        <v>11</v>
      </c>
      <c r="Z1108">
        <v>0</v>
      </c>
      <c r="AA1108">
        <v>53</v>
      </c>
      <c r="AB1108">
        <v>2692</v>
      </c>
      <c r="AC1108">
        <v>0</v>
      </c>
      <c r="AD1108">
        <v>0</v>
      </c>
      <c r="AE1108">
        <v>1</v>
      </c>
      <c r="AF1108">
        <v>0</v>
      </c>
      <c r="AG1108">
        <v>0</v>
      </c>
      <c r="AH1108">
        <v>0</v>
      </c>
      <c r="AI1108">
        <v>0</v>
      </c>
      <c r="AJ1108">
        <v>0</v>
      </c>
      <c r="AK1108">
        <v>1</v>
      </c>
      <c r="AL1108">
        <v>0</v>
      </c>
      <c r="AM1108" s="3">
        <f>SUM(tbl_Data[[#This Row],[Amt_Wines]:[Amt_GoldProds]])</f>
        <v>1128</v>
      </c>
      <c r="AN1108" s="3">
        <v>946</v>
      </c>
      <c r="AO1108">
        <v>0</v>
      </c>
      <c r="AP1108" t="str" cm="1">
        <f t="array" ref="AP1108">_xlfn.IFS(tbl_Data[[#This Row],[marital_Divorced]]=1,"Divorced",tbl_Data[[#This Row],[marital_Married]]=1,"Married",tbl_Data[[#This Row],[marital_Single]]=1,"Single",tbl_Data[[#This Row],[marital_Together]]=1,"Together",tbl_Data[[#This Row],[marital_Widow]]=1,"Widowed")</f>
        <v>Single</v>
      </c>
      <c r="AQ1108" s="3">
        <f>IF(tbl_Data[[#This Row],[Marital Status]]=tbl_Data[[#Headers],[Single]],tbl_Data[[#This Row],[Amt_Wines]],"")</f>
        <v>448</v>
      </c>
      <c r="AR1108" s="3" t="str">
        <f>IF(tbl_Data[[#This Row],[Marital Status]]=tbl_Data[[#Headers],[Together]],tbl_Data[[#This Row],[Amt_Wines]],"")</f>
        <v/>
      </c>
      <c r="AS1108" s="3" t="str">
        <f>IF(tbl_Data[[#This Row],[Marital Status]]=tbl_Data[[#Headers],[Married]],tbl_Data[[#This Row],[Amt_Wines]],"")</f>
        <v/>
      </c>
      <c r="AT1108" s="3" t="str">
        <f>IF(tbl_Data[[#This Row],[Marital Status]]=tbl_Data[[#Headers],[Widow]],tbl_Data[[#This Row],[Amt_Wines]],"")</f>
        <v/>
      </c>
      <c r="AU1108" s="3" t="str">
        <f>IF(tbl_Data[[#This Row],[Marital Status]]=tbl_Data[[#Headers],[Divorced]],tbl_Data[[#This Row],[Amt_Wines]],"")</f>
        <v/>
      </c>
    </row>
    <row r="1109" spans="1:47" x14ac:dyDescent="0.45">
      <c r="A1109" t="s">
        <v>598</v>
      </c>
      <c r="B1109" s="3">
        <v>74293</v>
      </c>
      <c r="C1109">
        <v>0</v>
      </c>
      <c r="D1109">
        <v>0</v>
      </c>
      <c r="E1109">
        <f t="shared" si="17"/>
        <v>0</v>
      </c>
      <c r="F1109">
        <v>66</v>
      </c>
      <c r="G1109" s="3">
        <v>375</v>
      </c>
      <c r="H1109" s="3">
        <v>152</v>
      </c>
      <c r="I1109" s="3">
        <v>335</v>
      </c>
      <c r="J1109" s="3">
        <v>93</v>
      </c>
      <c r="K1109" s="3">
        <v>91</v>
      </c>
      <c r="L1109" s="3">
        <v>81</v>
      </c>
      <c r="M1109">
        <v>1</v>
      </c>
      <c r="N1109">
        <v>5</v>
      </c>
      <c r="O1109">
        <v>4</v>
      </c>
      <c r="P1109">
        <v>6</v>
      </c>
      <c r="Q1109">
        <v>2</v>
      </c>
      <c r="R1109">
        <v>0</v>
      </c>
      <c r="S1109">
        <v>0</v>
      </c>
      <c r="T1109">
        <v>0</v>
      </c>
      <c r="U1109">
        <v>0</v>
      </c>
      <c r="V1109">
        <v>0</v>
      </c>
      <c r="W1109">
        <v>0</v>
      </c>
      <c r="X1109">
        <v>3</v>
      </c>
      <c r="Y1109">
        <v>11</v>
      </c>
      <c r="Z1109">
        <v>0</v>
      </c>
      <c r="AA1109">
        <v>27</v>
      </c>
      <c r="AB1109">
        <v>2215</v>
      </c>
      <c r="AC1109">
        <v>0</v>
      </c>
      <c r="AD1109">
        <v>0</v>
      </c>
      <c r="AE1109">
        <v>1</v>
      </c>
      <c r="AF1109">
        <v>0</v>
      </c>
      <c r="AG1109">
        <v>0</v>
      </c>
      <c r="AH1109">
        <v>0</v>
      </c>
      <c r="AI1109">
        <v>0</v>
      </c>
      <c r="AJ1109">
        <v>1</v>
      </c>
      <c r="AK1109">
        <v>0</v>
      </c>
      <c r="AL1109">
        <v>0</v>
      </c>
      <c r="AM1109" s="3">
        <f>SUM(tbl_Data[[#This Row],[Amt_Wines]:[Amt_GoldProds]])</f>
        <v>1127</v>
      </c>
      <c r="AN1109" s="3">
        <v>965</v>
      </c>
      <c r="AO1109">
        <v>0</v>
      </c>
      <c r="AP1109" t="str" cm="1">
        <f t="array" ref="AP1109">_xlfn.IFS(tbl_Data[[#This Row],[marital_Divorced]]=1,"Divorced",tbl_Data[[#This Row],[marital_Married]]=1,"Married",tbl_Data[[#This Row],[marital_Single]]=1,"Single",tbl_Data[[#This Row],[marital_Together]]=1,"Together",tbl_Data[[#This Row],[marital_Widow]]=1,"Widowed")</f>
        <v>Single</v>
      </c>
      <c r="AQ1109" s="3">
        <f>IF(tbl_Data[[#This Row],[Marital Status]]=tbl_Data[[#Headers],[Single]],tbl_Data[[#This Row],[Amt_Wines]],"")</f>
        <v>375</v>
      </c>
      <c r="AR1109" s="3" t="str">
        <f>IF(tbl_Data[[#This Row],[Marital Status]]=tbl_Data[[#Headers],[Together]],tbl_Data[[#This Row],[Amt_Wines]],"")</f>
        <v/>
      </c>
      <c r="AS1109" s="3" t="str">
        <f>IF(tbl_Data[[#This Row],[Marital Status]]=tbl_Data[[#Headers],[Married]],tbl_Data[[#This Row],[Amt_Wines]],"")</f>
        <v/>
      </c>
      <c r="AT1109" s="3" t="str">
        <f>IF(tbl_Data[[#This Row],[Marital Status]]=tbl_Data[[#Headers],[Widow]],tbl_Data[[#This Row],[Amt_Wines]],"")</f>
        <v/>
      </c>
      <c r="AU1109" s="3" t="str">
        <f>IF(tbl_Data[[#This Row],[Marital Status]]=tbl_Data[[#Headers],[Divorced]],tbl_Data[[#This Row],[Amt_Wines]],"")</f>
        <v/>
      </c>
    </row>
    <row r="1110" spans="1:47" x14ac:dyDescent="0.45">
      <c r="A1110" t="s">
        <v>603</v>
      </c>
      <c r="B1110" s="3">
        <v>64831</v>
      </c>
      <c r="C1110">
        <v>1</v>
      </c>
      <c r="D1110">
        <v>1</v>
      </c>
      <c r="E1110">
        <f t="shared" si="17"/>
        <v>2</v>
      </c>
      <c r="F1110">
        <v>51</v>
      </c>
      <c r="G1110" s="3">
        <v>480</v>
      </c>
      <c r="H1110" s="3">
        <v>86</v>
      </c>
      <c r="I1110" s="3">
        <v>249</v>
      </c>
      <c r="J1110" s="3">
        <v>75</v>
      </c>
      <c r="K1110" s="3">
        <v>86</v>
      </c>
      <c r="L1110" s="3">
        <v>144</v>
      </c>
      <c r="M1110">
        <v>8</v>
      </c>
      <c r="N1110">
        <v>6</v>
      </c>
      <c r="O1110">
        <v>3</v>
      </c>
      <c r="P1110">
        <v>5</v>
      </c>
      <c r="Q1110">
        <v>6</v>
      </c>
      <c r="R1110">
        <v>0</v>
      </c>
      <c r="S1110">
        <v>0</v>
      </c>
      <c r="T1110">
        <v>0</v>
      </c>
      <c r="U1110">
        <v>0</v>
      </c>
      <c r="V1110">
        <v>0</v>
      </c>
      <c r="W1110">
        <v>0</v>
      </c>
      <c r="X1110">
        <v>3</v>
      </c>
      <c r="Y1110">
        <v>11</v>
      </c>
      <c r="Z1110">
        <v>0</v>
      </c>
      <c r="AA1110">
        <v>68</v>
      </c>
      <c r="AB1110">
        <v>2543</v>
      </c>
      <c r="AC1110">
        <v>0</v>
      </c>
      <c r="AD1110">
        <v>0</v>
      </c>
      <c r="AE1110">
        <v>1</v>
      </c>
      <c r="AF1110">
        <v>0</v>
      </c>
      <c r="AG1110">
        <v>0</v>
      </c>
      <c r="AH1110">
        <v>1</v>
      </c>
      <c r="AI1110">
        <v>0</v>
      </c>
      <c r="AJ1110">
        <v>0</v>
      </c>
      <c r="AK1110">
        <v>0</v>
      </c>
      <c r="AL1110">
        <v>0</v>
      </c>
      <c r="AM1110" s="3">
        <f>SUM(tbl_Data[[#This Row],[Amt_Wines]:[Amt_GoldProds]])</f>
        <v>1120</v>
      </c>
      <c r="AN1110" s="3">
        <v>832</v>
      </c>
      <c r="AO1110">
        <v>0</v>
      </c>
      <c r="AP1110" t="str" cm="1">
        <f t="array" ref="AP1110">_xlfn.IFS(tbl_Data[[#This Row],[marital_Divorced]]=1,"Divorced",tbl_Data[[#This Row],[marital_Married]]=1,"Married",tbl_Data[[#This Row],[marital_Single]]=1,"Single",tbl_Data[[#This Row],[marital_Together]]=1,"Together",tbl_Data[[#This Row],[marital_Widow]]=1,"Widowed")</f>
        <v>Single</v>
      </c>
      <c r="AQ1110" s="3">
        <f>IF(tbl_Data[[#This Row],[Marital Status]]=tbl_Data[[#Headers],[Single]],tbl_Data[[#This Row],[Amt_Wines]],"")</f>
        <v>480</v>
      </c>
      <c r="AR1110" s="3" t="str">
        <f>IF(tbl_Data[[#This Row],[Marital Status]]=tbl_Data[[#Headers],[Together]],tbl_Data[[#This Row],[Amt_Wines]],"")</f>
        <v/>
      </c>
      <c r="AS1110" s="3" t="str">
        <f>IF(tbl_Data[[#This Row],[Marital Status]]=tbl_Data[[#Headers],[Married]],tbl_Data[[#This Row],[Amt_Wines]],"")</f>
        <v/>
      </c>
      <c r="AT1110" s="3" t="str">
        <f>IF(tbl_Data[[#This Row],[Marital Status]]=tbl_Data[[#Headers],[Widow]],tbl_Data[[#This Row],[Amt_Wines]],"")</f>
        <v/>
      </c>
      <c r="AU1110" s="3" t="str">
        <f>IF(tbl_Data[[#This Row],[Marital Status]]=tbl_Data[[#Headers],[Divorced]],tbl_Data[[#This Row],[Amt_Wines]],"")</f>
        <v/>
      </c>
    </row>
    <row r="1111" spans="1:47" x14ac:dyDescent="0.45">
      <c r="A1111" t="s">
        <v>605</v>
      </c>
      <c r="B1111" s="3">
        <v>66951</v>
      </c>
      <c r="C1111">
        <v>0</v>
      </c>
      <c r="D1111">
        <v>0</v>
      </c>
      <c r="E1111">
        <f t="shared" si="17"/>
        <v>0</v>
      </c>
      <c r="F1111">
        <v>46</v>
      </c>
      <c r="G1111" s="3">
        <v>277</v>
      </c>
      <c r="H1111" s="3">
        <v>162</v>
      </c>
      <c r="I1111" s="3">
        <v>305</v>
      </c>
      <c r="J1111" s="3">
        <v>173</v>
      </c>
      <c r="K1111" s="3">
        <v>76</v>
      </c>
      <c r="L1111" s="3">
        <v>124</v>
      </c>
      <c r="M1111">
        <v>1</v>
      </c>
      <c r="N1111">
        <v>3</v>
      </c>
      <c r="O1111">
        <v>4</v>
      </c>
      <c r="P1111">
        <v>7</v>
      </c>
      <c r="Q1111">
        <v>1</v>
      </c>
      <c r="R1111">
        <v>0</v>
      </c>
      <c r="S1111">
        <v>0</v>
      </c>
      <c r="T1111">
        <v>0</v>
      </c>
      <c r="U1111">
        <v>0</v>
      </c>
      <c r="V1111">
        <v>0</v>
      </c>
      <c r="W1111">
        <v>0</v>
      </c>
      <c r="X1111">
        <v>3</v>
      </c>
      <c r="Y1111">
        <v>11</v>
      </c>
      <c r="Z1111">
        <v>0</v>
      </c>
      <c r="AA1111">
        <v>32</v>
      </c>
      <c r="AB1111">
        <v>2398</v>
      </c>
      <c r="AC1111">
        <v>0</v>
      </c>
      <c r="AD1111">
        <v>0</v>
      </c>
      <c r="AE1111">
        <v>1</v>
      </c>
      <c r="AF1111">
        <v>0</v>
      </c>
      <c r="AG1111">
        <v>0</v>
      </c>
      <c r="AH1111">
        <v>0</v>
      </c>
      <c r="AI1111">
        <v>0</v>
      </c>
      <c r="AJ1111">
        <v>1</v>
      </c>
      <c r="AK1111">
        <v>0</v>
      </c>
      <c r="AL1111">
        <v>0</v>
      </c>
      <c r="AM1111" s="3">
        <f>SUM(tbl_Data[[#This Row],[Amt_Wines]:[Amt_GoldProds]])</f>
        <v>1117</v>
      </c>
      <c r="AN1111" s="3">
        <v>869</v>
      </c>
      <c r="AO1111">
        <v>0</v>
      </c>
      <c r="AP1111" t="str" cm="1">
        <f t="array" ref="AP1111">_xlfn.IFS(tbl_Data[[#This Row],[marital_Divorced]]=1,"Divorced",tbl_Data[[#This Row],[marital_Married]]=1,"Married",tbl_Data[[#This Row],[marital_Single]]=1,"Single",tbl_Data[[#This Row],[marital_Together]]=1,"Together",tbl_Data[[#This Row],[marital_Widow]]=1,"Widowed")</f>
        <v>Single</v>
      </c>
      <c r="AQ1111" s="3">
        <f>IF(tbl_Data[[#This Row],[Marital Status]]=tbl_Data[[#Headers],[Single]],tbl_Data[[#This Row],[Amt_Wines]],"")</f>
        <v>277</v>
      </c>
      <c r="AR1111" s="3" t="str">
        <f>IF(tbl_Data[[#This Row],[Marital Status]]=tbl_Data[[#Headers],[Together]],tbl_Data[[#This Row],[Amt_Wines]],"")</f>
        <v/>
      </c>
      <c r="AS1111" s="3" t="str">
        <f>IF(tbl_Data[[#This Row],[Marital Status]]=tbl_Data[[#Headers],[Married]],tbl_Data[[#This Row],[Amt_Wines]],"")</f>
        <v/>
      </c>
      <c r="AT1111" s="3" t="str">
        <f>IF(tbl_Data[[#This Row],[Marital Status]]=tbl_Data[[#Headers],[Widow]],tbl_Data[[#This Row],[Amt_Wines]],"")</f>
        <v/>
      </c>
      <c r="AU1111" s="3" t="str">
        <f>IF(tbl_Data[[#This Row],[Marital Status]]=tbl_Data[[#Headers],[Divorced]],tbl_Data[[#This Row],[Amt_Wines]],"")</f>
        <v/>
      </c>
    </row>
    <row r="1112" spans="1:47" x14ac:dyDescent="0.45">
      <c r="A1112" t="s">
        <v>612</v>
      </c>
      <c r="B1112" s="3">
        <v>81698</v>
      </c>
      <c r="C1112">
        <v>0</v>
      </c>
      <c r="D1112">
        <v>0</v>
      </c>
      <c r="E1112">
        <f t="shared" si="17"/>
        <v>0</v>
      </c>
      <c r="F1112">
        <v>1</v>
      </c>
      <c r="G1112" s="3">
        <v>709</v>
      </c>
      <c r="H1112" s="3">
        <v>45</v>
      </c>
      <c r="I1112" s="3">
        <v>115</v>
      </c>
      <c r="J1112" s="3">
        <v>30</v>
      </c>
      <c r="K1112" s="3">
        <v>160</v>
      </c>
      <c r="L1112" s="3">
        <v>45</v>
      </c>
      <c r="M1112">
        <v>1</v>
      </c>
      <c r="N1112">
        <v>8</v>
      </c>
      <c r="O1112">
        <v>2</v>
      </c>
      <c r="P1112">
        <v>5</v>
      </c>
      <c r="Q1112">
        <v>5</v>
      </c>
      <c r="R1112">
        <v>0</v>
      </c>
      <c r="S1112">
        <v>0</v>
      </c>
      <c r="T1112">
        <v>0</v>
      </c>
      <c r="U1112">
        <v>1</v>
      </c>
      <c r="V1112">
        <v>0</v>
      </c>
      <c r="W1112">
        <v>0</v>
      </c>
      <c r="X1112">
        <v>3</v>
      </c>
      <c r="Y1112">
        <v>11</v>
      </c>
      <c r="Z1112">
        <v>1</v>
      </c>
      <c r="AA1112">
        <v>37</v>
      </c>
      <c r="AB1112">
        <v>2644</v>
      </c>
      <c r="AC1112">
        <v>0</v>
      </c>
      <c r="AD1112">
        <v>0</v>
      </c>
      <c r="AE1112">
        <v>1</v>
      </c>
      <c r="AF1112">
        <v>0</v>
      </c>
      <c r="AG1112">
        <v>0</v>
      </c>
      <c r="AH1112">
        <v>1</v>
      </c>
      <c r="AI1112">
        <v>0</v>
      </c>
      <c r="AJ1112">
        <v>0</v>
      </c>
      <c r="AK1112">
        <v>0</v>
      </c>
      <c r="AL1112">
        <v>0</v>
      </c>
      <c r="AM1112" s="3">
        <f>SUM(tbl_Data[[#This Row],[Amt_Wines]:[Amt_GoldProds]])</f>
        <v>1104</v>
      </c>
      <c r="AN1112" s="3">
        <v>1014</v>
      </c>
      <c r="AO1112">
        <v>1</v>
      </c>
      <c r="AP1112" t="str" cm="1">
        <f t="array" ref="AP1112">_xlfn.IFS(tbl_Data[[#This Row],[marital_Divorced]]=1,"Divorced",tbl_Data[[#This Row],[marital_Married]]=1,"Married",tbl_Data[[#This Row],[marital_Single]]=1,"Single",tbl_Data[[#This Row],[marital_Together]]=1,"Together",tbl_Data[[#This Row],[marital_Widow]]=1,"Widowed")</f>
        <v>Single</v>
      </c>
      <c r="AQ1112" s="3">
        <f>IF(tbl_Data[[#This Row],[Marital Status]]=tbl_Data[[#Headers],[Single]],tbl_Data[[#This Row],[Amt_Wines]],"")</f>
        <v>709</v>
      </c>
      <c r="AR1112" s="3" t="str">
        <f>IF(tbl_Data[[#This Row],[Marital Status]]=tbl_Data[[#Headers],[Together]],tbl_Data[[#This Row],[Amt_Wines]],"")</f>
        <v/>
      </c>
      <c r="AS1112" s="3" t="str">
        <f>IF(tbl_Data[[#This Row],[Marital Status]]=tbl_Data[[#Headers],[Married]],tbl_Data[[#This Row],[Amt_Wines]],"")</f>
        <v/>
      </c>
      <c r="AT1112" s="3" t="str">
        <f>IF(tbl_Data[[#This Row],[Marital Status]]=tbl_Data[[#Headers],[Widow]],tbl_Data[[#This Row],[Amt_Wines]],"")</f>
        <v/>
      </c>
      <c r="AU1112" s="3" t="str">
        <f>IF(tbl_Data[[#This Row],[Marital Status]]=tbl_Data[[#Headers],[Divorced]],tbl_Data[[#This Row],[Amt_Wines]],"")</f>
        <v/>
      </c>
    </row>
    <row r="1113" spans="1:47" x14ac:dyDescent="0.45">
      <c r="A1113" t="s">
        <v>620</v>
      </c>
      <c r="B1113" s="3">
        <v>64108</v>
      </c>
      <c r="C1113">
        <v>0</v>
      </c>
      <c r="D1113">
        <v>1</v>
      </c>
      <c r="E1113">
        <f t="shared" si="17"/>
        <v>1</v>
      </c>
      <c r="F1113">
        <v>8</v>
      </c>
      <c r="G1113" s="3">
        <v>948</v>
      </c>
      <c r="H1113" s="3">
        <v>10</v>
      </c>
      <c r="I1113" s="3">
        <v>86</v>
      </c>
      <c r="J1113" s="3">
        <v>13</v>
      </c>
      <c r="K1113" s="3">
        <v>21</v>
      </c>
      <c r="L1113" s="3">
        <v>21</v>
      </c>
      <c r="M1113">
        <v>4</v>
      </c>
      <c r="N1113">
        <v>6</v>
      </c>
      <c r="O1113">
        <v>9</v>
      </c>
      <c r="P1113">
        <v>11</v>
      </c>
      <c r="Q1113">
        <v>5</v>
      </c>
      <c r="R1113">
        <v>0</v>
      </c>
      <c r="S1113">
        <v>0</v>
      </c>
      <c r="T1113">
        <v>0</v>
      </c>
      <c r="U1113">
        <v>0</v>
      </c>
      <c r="V1113">
        <v>0</v>
      </c>
      <c r="W1113">
        <v>0</v>
      </c>
      <c r="X1113">
        <v>3</v>
      </c>
      <c r="Y1113">
        <v>11</v>
      </c>
      <c r="Z1113">
        <v>0</v>
      </c>
      <c r="AA1113">
        <v>67</v>
      </c>
      <c r="AB1113">
        <v>2622</v>
      </c>
      <c r="AC1113">
        <v>0</v>
      </c>
      <c r="AD1113">
        <v>0</v>
      </c>
      <c r="AE1113">
        <v>1</v>
      </c>
      <c r="AF1113">
        <v>0</v>
      </c>
      <c r="AG1113">
        <v>0</v>
      </c>
      <c r="AH1113">
        <v>0</v>
      </c>
      <c r="AI1113">
        <v>0</v>
      </c>
      <c r="AJ1113">
        <v>0</v>
      </c>
      <c r="AK1113">
        <v>0</v>
      </c>
      <c r="AL1113">
        <v>1</v>
      </c>
      <c r="AM1113" s="3">
        <f>SUM(tbl_Data[[#This Row],[Amt_Wines]:[Amt_GoldProds]])</f>
        <v>1099</v>
      </c>
      <c r="AN1113" s="3">
        <v>1057</v>
      </c>
      <c r="AO1113">
        <v>0</v>
      </c>
      <c r="AP1113" t="str" cm="1">
        <f t="array" ref="AP1113">_xlfn.IFS(tbl_Data[[#This Row],[marital_Divorced]]=1,"Divorced",tbl_Data[[#This Row],[marital_Married]]=1,"Married",tbl_Data[[#This Row],[marital_Single]]=1,"Single",tbl_Data[[#This Row],[marital_Together]]=1,"Together",tbl_Data[[#This Row],[marital_Widow]]=1,"Widowed")</f>
        <v>Single</v>
      </c>
      <c r="AQ1113" s="3">
        <f>IF(tbl_Data[[#This Row],[Marital Status]]=tbl_Data[[#Headers],[Single]],tbl_Data[[#This Row],[Amt_Wines]],"")</f>
        <v>948</v>
      </c>
      <c r="AR1113" s="3" t="str">
        <f>IF(tbl_Data[[#This Row],[Marital Status]]=tbl_Data[[#Headers],[Together]],tbl_Data[[#This Row],[Amt_Wines]],"")</f>
        <v/>
      </c>
      <c r="AS1113" s="3" t="str">
        <f>IF(tbl_Data[[#This Row],[Marital Status]]=tbl_Data[[#Headers],[Married]],tbl_Data[[#This Row],[Amt_Wines]],"")</f>
        <v/>
      </c>
      <c r="AT1113" s="3" t="str">
        <f>IF(tbl_Data[[#This Row],[Marital Status]]=tbl_Data[[#Headers],[Widow]],tbl_Data[[#This Row],[Amt_Wines]],"")</f>
        <v/>
      </c>
      <c r="AU1113" s="3" t="str">
        <f>IF(tbl_Data[[#This Row],[Marital Status]]=tbl_Data[[#Headers],[Divorced]],tbl_Data[[#This Row],[Amt_Wines]],"")</f>
        <v/>
      </c>
    </row>
    <row r="1114" spans="1:47" x14ac:dyDescent="0.45">
      <c r="A1114" t="s">
        <v>622</v>
      </c>
      <c r="B1114" s="3">
        <v>81657</v>
      </c>
      <c r="C1114">
        <v>0</v>
      </c>
      <c r="D1114">
        <v>0</v>
      </c>
      <c r="E1114">
        <f t="shared" si="17"/>
        <v>0</v>
      </c>
      <c r="F1114">
        <v>69</v>
      </c>
      <c r="G1114" s="3">
        <v>364</v>
      </c>
      <c r="H1114" s="3">
        <v>40</v>
      </c>
      <c r="I1114" s="3">
        <v>425</v>
      </c>
      <c r="J1114" s="3">
        <v>158</v>
      </c>
      <c r="K1114" s="3">
        <v>60</v>
      </c>
      <c r="L1114" s="3">
        <v>50</v>
      </c>
      <c r="M1114">
        <v>1</v>
      </c>
      <c r="N1114">
        <v>3</v>
      </c>
      <c r="O1114">
        <v>4</v>
      </c>
      <c r="P1114">
        <v>8</v>
      </c>
      <c r="Q1114">
        <v>1</v>
      </c>
      <c r="R1114">
        <v>0</v>
      </c>
      <c r="S1114">
        <v>0</v>
      </c>
      <c r="T1114">
        <v>0</v>
      </c>
      <c r="U1114">
        <v>0</v>
      </c>
      <c r="V1114">
        <v>0</v>
      </c>
      <c r="W1114">
        <v>0</v>
      </c>
      <c r="X1114">
        <v>3</v>
      </c>
      <c r="Y1114">
        <v>11</v>
      </c>
      <c r="Z1114">
        <v>0</v>
      </c>
      <c r="AA1114">
        <v>51</v>
      </c>
      <c r="AB1114">
        <v>2317</v>
      </c>
      <c r="AC1114">
        <v>0</v>
      </c>
      <c r="AD1114">
        <v>0</v>
      </c>
      <c r="AE1114">
        <v>1</v>
      </c>
      <c r="AF1114">
        <v>0</v>
      </c>
      <c r="AG1114">
        <v>0</v>
      </c>
      <c r="AH1114">
        <v>0</v>
      </c>
      <c r="AI1114">
        <v>0</v>
      </c>
      <c r="AJ1114">
        <v>1</v>
      </c>
      <c r="AK1114">
        <v>0</v>
      </c>
      <c r="AL1114">
        <v>0</v>
      </c>
      <c r="AM1114" s="3">
        <f>SUM(tbl_Data[[#This Row],[Amt_Wines]:[Amt_GoldProds]])</f>
        <v>1097</v>
      </c>
      <c r="AN1114" s="3">
        <v>997</v>
      </c>
      <c r="AO1114">
        <v>0</v>
      </c>
      <c r="AP1114" t="str" cm="1">
        <f t="array" ref="AP1114">_xlfn.IFS(tbl_Data[[#This Row],[marital_Divorced]]=1,"Divorced",tbl_Data[[#This Row],[marital_Married]]=1,"Married",tbl_Data[[#This Row],[marital_Single]]=1,"Single",tbl_Data[[#This Row],[marital_Together]]=1,"Together",tbl_Data[[#This Row],[marital_Widow]]=1,"Widowed")</f>
        <v>Single</v>
      </c>
      <c r="AQ1114" s="3">
        <f>IF(tbl_Data[[#This Row],[Marital Status]]=tbl_Data[[#Headers],[Single]],tbl_Data[[#This Row],[Amt_Wines]],"")</f>
        <v>364</v>
      </c>
      <c r="AR1114" s="3" t="str">
        <f>IF(tbl_Data[[#This Row],[Marital Status]]=tbl_Data[[#Headers],[Together]],tbl_Data[[#This Row],[Amt_Wines]],"")</f>
        <v/>
      </c>
      <c r="AS1114" s="3" t="str">
        <f>IF(tbl_Data[[#This Row],[Marital Status]]=tbl_Data[[#Headers],[Married]],tbl_Data[[#This Row],[Amt_Wines]],"")</f>
        <v/>
      </c>
      <c r="AT1114" s="3" t="str">
        <f>IF(tbl_Data[[#This Row],[Marital Status]]=tbl_Data[[#Headers],[Widow]],tbl_Data[[#This Row],[Amt_Wines]],"")</f>
        <v/>
      </c>
      <c r="AU1114" s="3" t="str">
        <f>IF(tbl_Data[[#This Row],[Marital Status]]=tbl_Data[[#Headers],[Divorced]],tbl_Data[[#This Row],[Amt_Wines]],"")</f>
        <v/>
      </c>
    </row>
    <row r="1115" spans="1:47" x14ac:dyDescent="0.45">
      <c r="A1115" t="s">
        <v>627</v>
      </c>
      <c r="B1115" s="3">
        <v>91172</v>
      </c>
      <c r="C1115">
        <v>0</v>
      </c>
      <c r="D1115">
        <v>0</v>
      </c>
      <c r="E1115">
        <f t="shared" si="17"/>
        <v>0</v>
      </c>
      <c r="F1115">
        <v>94</v>
      </c>
      <c r="G1115" s="3">
        <v>162</v>
      </c>
      <c r="H1115" s="3">
        <v>28</v>
      </c>
      <c r="I1115" s="3">
        <v>818</v>
      </c>
      <c r="J1115" s="3">
        <v>0</v>
      </c>
      <c r="K1115" s="3">
        <v>28</v>
      </c>
      <c r="L1115" s="3">
        <v>56</v>
      </c>
      <c r="M1115">
        <v>0</v>
      </c>
      <c r="N1115">
        <v>4</v>
      </c>
      <c r="O1115">
        <v>3</v>
      </c>
      <c r="P1115">
        <v>7</v>
      </c>
      <c r="Q1115">
        <v>3</v>
      </c>
      <c r="R1115">
        <v>1</v>
      </c>
      <c r="S1115">
        <v>0</v>
      </c>
      <c r="T1115">
        <v>1</v>
      </c>
      <c r="U1115">
        <v>1</v>
      </c>
      <c r="V1115">
        <v>1</v>
      </c>
      <c r="W1115">
        <v>0</v>
      </c>
      <c r="X1115">
        <v>3</v>
      </c>
      <c r="Y1115">
        <v>11</v>
      </c>
      <c r="Z1115">
        <v>1</v>
      </c>
      <c r="AA1115">
        <v>30</v>
      </c>
      <c r="AB1115">
        <v>2618</v>
      </c>
      <c r="AC1115">
        <v>0</v>
      </c>
      <c r="AD1115">
        <v>0</v>
      </c>
      <c r="AE1115">
        <v>1</v>
      </c>
      <c r="AF1115">
        <v>0</v>
      </c>
      <c r="AG1115">
        <v>0</v>
      </c>
      <c r="AH1115">
        <v>0</v>
      </c>
      <c r="AI1115">
        <v>0</v>
      </c>
      <c r="AJ1115">
        <v>0</v>
      </c>
      <c r="AK1115">
        <v>1</v>
      </c>
      <c r="AL1115">
        <v>0</v>
      </c>
      <c r="AM1115" s="3">
        <f>SUM(tbl_Data[[#This Row],[Amt_Wines]:[Amt_GoldProds]])</f>
        <v>1092</v>
      </c>
      <c r="AN1115" s="3">
        <v>980</v>
      </c>
      <c r="AO1115">
        <v>4</v>
      </c>
      <c r="AP1115" t="str" cm="1">
        <f t="array" ref="AP1115">_xlfn.IFS(tbl_Data[[#This Row],[marital_Divorced]]=1,"Divorced",tbl_Data[[#This Row],[marital_Married]]=1,"Married",tbl_Data[[#This Row],[marital_Single]]=1,"Single",tbl_Data[[#This Row],[marital_Together]]=1,"Together",tbl_Data[[#This Row],[marital_Widow]]=1,"Widowed")</f>
        <v>Single</v>
      </c>
      <c r="AQ1115" s="3">
        <f>IF(tbl_Data[[#This Row],[Marital Status]]=tbl_Data[[#Headers],[Single]],tbl_Data[[#This Row],[Amt_Wines]],"")</f>
        <v>162</v>
      </c>
      <c r="AR1115" s="3" t="str">
        <f>IF(tbl_Data[[#This Row],[Marital Status]]=tbl_Data[[#Headers],[Together]],tbl_Data[[#This Row],[Amt_Wines]],"")</f>
        <v/>
      </c>
      <c r="AS1115" s="3" t="str">
        <f>IF(tbl_Data[[#This Row],[Marital Status]]=tbl_Data[[#Headers],[Married]],tbl_Data[[#This Row],[Amt_Wines]],"")</f>
        <v/>
      </c>
      <c r="AT1115" s="3" t="str">
        <f>IF(tbl_Data[[#This Row],[Marital Status]]=tbl_Data[[#Headers],[Widow]],tbl_Data[[#This Row],[Amt_Wines]],"")</f>
        <v/>
      </c>
      <c r="AU1115" s="3" t="str">
        <f>IF(tbl_Data[[#This Row],[Marital Status]]=tbl_Data[[#Headers],[Divorced]],tbl_Data[[#This Row],[Amt_Wines]],"")</f>
        <v/>
      </c>
    </row>
    <row r="1116" spans="1:47" x14ac:dyDescent="0.45">
      <c r="A1116" t="s">
        <v>644</v>
      </c>
      <c r="B1116" s="3">
        <v>60230</v>
      </c>
      <c r="C1116">
        <v>0</v>
      </c>
      <c r="D1116">
        <v>1</v>
      </c>
      <c r="E1116">
        <f t="shared" si="17"/>
        <v>1</v>
      </c>
      <c r="F1116">
        <v>78</v>
      </c>
      <c r="G1116" s="3">
        <v>520</v>
      </c>
      <c r="H1116" s="3">
        <v>20</v>
      </c>
      <c r="I1116" s="3">
        <v>367</v>
      </c>
      <c r="J1116" s="3">
        <v>39</v>
      </c>
      <c r="K1116" s="3">
        <v>81</v>
      </c>
      <c r="L1116" s="3">
        <v>40</v>
      </c>
      <c r="M1116">
        <v>2</v>
      </c>
      <c r="N1116">
        <v>6</v>
      </c>
      <c r="O1116">
        <v>3</v>
      </c>
      <c r="P1116">
        <v>6</v>
      </c>
      <c r="Q1116">
        <v>5</v>
      </c>
      <c r="R1116">
        <v>0</v>
      </c>
      <c r="S1116">
        <v>0</v>
      </c>
      <c r="T1116">
        <v>0</v>
      </c>
      <c r="U1116">
        <v>0</v>
      </c>
      <c r="V1116">
        <v>0</v>
      </c>
      <c r="W1116">
        <v>0</v>
      </c>
      <c r="X1116">
        <v>3</v>
      </c>
      <c r="Y1116">
        <v>11</v>
      </c>
      <c r="Z1116">
        <v>0</v>
      </c>
      <c r="AA1116">
        <v>64</v>
      </c>
      <c r="AB1116">
        <v>2564</v>
      </c>
      <c r="AC1116">
        <v>0</v>
      </c>
      <c r="AD1116">
        <v>0</v>
      </c>
      <c r="AE1116">
        <v>1</v>
      </c>
      <c r="AF1116">
        <v>0</v>
      </c>
      <c r="AG1116">
        <v>0</v>
      </c>
      <c r="AH1116">
        <v>0</v>
      </c>
      <c r="AI1116">
        <v>0</v>
      </c>
      <c r="AJ1116">
        <v>1</v>
      </c>
      <c r="AK1116">
        <v>0</v>
      </c>
      <c r="AL1116">
        <v>0</v>
      </c>
      <c r="AM1116" s="3">
        <f>SUM(tbl_Data[[#This Row],[Amt_Wines]:[Amt_GoldProds]])</f>
        <v>1067</v>
      </c>
      <c r="AN1116" s="3">
        <v>987</v>
      </c>
      <c r="AO1116">
        <v>0</v>
      </c>
      <c r="AP1116" t="str" cm="1">
        <f t="array" ref="AP1116">_xlfn.IFS(tbl_Data[[#This Row],[marital_Divorced]]=1,"Divorced",tbl_Data[[#This Row],[marital_Married]]=1,"Married",tbl_Data[[#This Row],[marital_Single]]=1,"Single",tbl_Data[[#This Row],[marital_Together]]=1,"Together",tbl_Data[[#This Row],[marital_Widow]]=1,"Widowed")</f>
        <v>Single</v>
      </c>
      <c r="AQ1116" s="3">
        <f>IF(tbl_Data[[#This Row],[Marital Status]]=tbl_Data[[#Headers],[Single]],tbl_Data[[#This Row],[Amt_Wines]],"")</f>
        <v>520</v>
      </c>
      <c r="AR1116" s="3" t="str">
        <f>IF(tbl_Data[[#This Row],[Marital Status]]=tbl_Data[[#Headers],[Together]],tbl_Data[[#This Row],[Amt_Wines]],"")</f>
        <v/>
      </c>
      <c r="AS1116" s="3" t="str">
        <f>IF(tbl_Data[[#This Row],[Marital Status]]=tbl_Data[[#Headers],[Married]],tbl_Data[[#This Row],[Amt_Wines]],"")</f>
        <v/>
      </c>
      <c r="AT1116" s="3" t="str">
        <f>IF(tbl_Data[[#This Row],[Marital Status]]=tbl_Data[[#Headers],[Widow]],tbl_Data[[#This Row],[Amt_Wines]],"")</f>
        <v/>
      </c>
      <c r="AU1116" s="3" t="str">
        <f>IF(tbl_Data[[#This Row],[Marital Status]]=tbl_Data[[#Headers],[Divorced]],tbl_Data[[#This Row],[Amt_Wines]],"")</f>
        <v/>
      </c>
    </row>
    <row r="1117" spans="1:47" x14ac:dyDescent="0.45">
      <c r="A1117" t="s">
        <v>646</v>
      </c>
      <c r="B1117" s="3">
        <v>66565</v>
      </c>
      <c r="C1117">
        <v>0</v>
      </c>
      <c r="D1117">
        <v>1</v>
      </c>
      <c r="E1117">
        <f t="shared" si="17"/>
        <v>1</v>
      </c>
      <c r="F1117">
        <v>80</v>
      </c>
      <c r="G1117" s="3">
        <v>747</v>
      </c>
      <c r="H1117" s="3">
        <v>10</v>
      </c>
      <c r="I1117" s="3">
        <v>161</v>
      </c>
      <c r="J1117" s="3">
        <v>65</v>
      </c>
      <c r="K1117" s="3">
        <v>40</v>
      </c>
      <c r="L1117" s="3">
        <v>42</v>
      </c>
      <c r="M1117">
        <v>4</v>
      </c>
      <c r="N1117">
        <v>4</v>
      </c>
      <c r="O1117">
        <v>2</v>
      </c>
      <c r="P1117">
        <v>9</v>
      </c>
      <c r="Q1117">
        <v>8</v>
      </c>
      <c r="R1117">
        <v>0</v>
      </c>
      <c r="S1117">
        <v>0</v>
      </c>
      <c r="T1117">
        <v>0</v>
      </c>
      <c r="U1117">
        <v>0</v>
      </c>
      <c r="V1117">
        <v>0</v>
      </c>
      <c r="W1117">
        <v>0</v>
      </c>
      <c r="X1117">
        <v>3</v>
      </c>
      <c r="Y1117">
        <v>11</v>
      </c>
      <c r="Z1117">
        <v>0</v>
      </c>
      <c r="AA1117">
        <v>58</v>
      </c>
      <c r="AB1117">
        <v>2730</v>
      </c>
      <c r="AC1117">
        <v>0</v>
      </c>
      <c r="AD1117">
        <v>0</v>
      </c>
      <c r="AE1117">
        <v>1</v>
      </c>
      <c r="AF1117">
        <v>0</v>
      </c>
      <c r="AG1117">
        <v>0</v>
      </c>
      <c r="AH1117">
        <v>0</v>
      </c>
      <c r="AI1117">
        <v>0</v>
      </c>
      <c r="AJ1117">
        <v>1</v>
      </c>
      <c r="AK1117">
        <v>0</v>
      </c>
      <c r="AL1117">
        <v>0</v>
      </c>
      <c r="AM1117" s="3">
        <f>SUM(tbl_Data[[#This Row],[Amt_Wines]:[Amt_GoldProds]])</f>
        <v>1065</v>
      </c>
      <c r="AN1117" s="3">
        <v>981</v>
      </c>
      <c r="AO1117">
        <v>0</v>
      </c>
      <c r="AP1117" t="str" cm="1">
        <f t="array" ref="AP1117">_xlfn.IFS(tbl_Data[[#This Row],[marital_Divorced]]=1,"Divorced",tbl_Data[[#This Row],[marital_Married]]=1,"Married",tbl_Data[[#This Row],[marital_Single]]=1,"Single",tbl_Data[[#This Row],[marital_Together]]=1,"Together",tbl_Data[[#This Row],[marital_Widow]]=1,"Widowed")</f>
        <v>Single</v>
      </c>
      <c r="AQ1117" s="3">
        <f>IF(tbl_Data[[#This Row],[Marital Status]]=tbl_Data[[#Headers],[Single]],tbl_Data[[#This Row],[Amt_Wines]],"")</f>
        <v>747</v>
      </c>
      <c r="AR1117" s="3" t="str">
        <f>IF(tbl_Data[[#This Row],[Marital Status]]=tbl_Data[[#Headers],[Together]],tbl_Data[[#This Row],[Amt_Wines]],"")</f>
        <v/>
      </c>
      <c r="AS1117" s="3" t="str">
        <f>IF(tbl_Data[[#This Row],[Marital Status]]=tbl_Data[[#Headers],[Married]],tbl_Data[[#This Row],[Amt_Wines]],"")</f>
        <v/>
      </c>
      <c r="AT1117" s="3" t="str">
        <f>IF(tbl_Data[[#This Row],[Marital Status]]=tbl_Data[[#Headers],[Widow]],tbl_Data[[#This Row],[Amt_Wines]],"")</f>
        <v/>
      </c>
      <c r="AU1117" s="3" t="str">
        <f>IF(tbl_Data[[#This Row],[Marital Status]]=tbl_Data[[#Headers],[Divorced]],tbl_Data[[#This Row],[Amt_Wines]],"")</f>
        <v/>
      </c>
    </row>
    <row r="1118" spans="1:47" x14ac:dyDescent="0.45">
      <c r="A1118" t="s">
        <v>656</v>
      </c>
      <c r="B1118" s="3">
        <v>44802</v>
      </c>
      <c r="C1118">
        <v>0</v>
      </c>
      <c r="D1118">
        <v>0</v>
      </c>
      <c r="E1118">
        <f t="shared" si="17"/>
        <v>0</v>
      </c>
      <c r="F1118">
        <v>71</v>
      </c>
      <c r="G1118" s="3">
        <v>853</v>
      </c>
      <c r="H1118" s="3">
        <v>10</v>
      </c>
      <c r="I1118" s="3">
        <v>143</v>
      </c>
      <c r="J1118" s="3">
        <v>13</v>
      </c>
      <c r="K1118" s="3">
        <v>10</v>
      </c>
      <c r="L1118" s="3">
        <v>20</v>
      </c>
      <c r="M1118">
        <v>2</v>
      </c>
      <c r="N1118">
        <v>9</v>
      </c>
      <c r="O1118">
        <v>4</v>
      </c>
      <c r="P1118">
        <v>12</v>
      </c>
      <c r="Q1118">
        <v>8</v>
      </c>
      <c r="R1118">
        <v>0</v>
      </c>
      <c r="S1118">
        <v>0</v>
      </c>
      <c r="T1118">
        <v>0</v>
      </c>
      <c r="U1118">
        <v>0</v>
      </c>
      <c r="V1118">
        <v>0</v>
      </c>
      <c r="W1118">
        <v>0</v>
      </c>
      <c r="X1118">
        <v>3</v>
      </c>
      <c r="Y1118">
        <v>11</v>
      </c>
      <c r="Z1118">
        <v>0</v>
      </c>
      <c r="AA1118">
        <v>50</v>
      </c>
      <c r="AB1118">
        <v>2836</v>
      </c>
      <c r="AC1118">
        <v>0</v>
      </c>
      <c r="AD1118">
        <v>0</v>
      </c>
      <c r="AE1118">
        <v>1</v>
      </c>
      <c r="AF1118">
        <v>0</v>
      </c>
      <c r="AG1118">
        <v>0</v>
      </c>
      <c r="AH1118">
        <v>0</v>
      </c>
      <c r="AI1118">
        <v>0</v>
      </c>
      <c r="AJ1118">
        <v>0</v>
      </c>
      <c r="AK1118">
        <v>1</v>
      </c>
      <c r="AL1118">
        <v>0</v>
      </c>
      <c r="AM1118" s="3">
        <f>SUM(tbl_Data[[#This Row],[Amt_Wines]:[Amt_GoldProds]])</f>
        <v>1049</v>
      </c>
      <c r="AN1118" s="3">
        <v>1009</v>
      </c>
      <c r="AO1118">
        <v>0</v>
      </c>
      <c r="AP1118" t="str" cm="1">
        <f t="array" ref="AP1118">_xlfn.IFS(tbl_Data[[#This Row],[marital_Divorced]]=1,"Divorced",tbl_Data[[#This Row],[marital_Married]]=1,"Married",tbl_Data[[#This Row],[marital_Single]]=1,"Single",tbl_Data[[#This Row],[marital_Together]]=1,"Together",tbl_Data[[#This Row],[marital_Widow]]=1,"Widowed")</f>
        <v>Single</v>
      </c>
      <c r="AQ1118" s="3">
        <f>IF(tbl_Data[[#This Row],[Marital Status]]=tbl_Data[[#Headers],[Single]],tbl_Data[[#This Row],[Amt_Wines]],"")</f>
        <v>853</v>
      </c>
      <c r="AR1118" s="3" t="str">
        <f>IF(tbl_Data[[#This Row],[Marital Status]]=tbl_Data[[#Headers],[Together]],tbl_Data[[#This Row],[Amt_Wines]],"")</f>
        <v/>
      </c>
      <c r="AS1118" s="3" t="str">
        <f>IF(tbl_Data[[#This Row],[Marital Status]]=tbl_Data[[#Headers],[Married]],tbl_Data[[#This Row],[Amt_Wines]],"")</f>
        <v/>
      </c>
      <c r="AT1118" s="3" t="str">
        <f>IF(tbl_Data[[#This Row],[Marital Status]]=tbl_Data[[#Headers],[Widow]],tbl_Data[[#This Row],[Amt_Wines]],"")</f>
        <v/>
      </c>
      <c r="AU1118" s="3" t="str">
        <f>IF(tbl_Data[[#This Row],[Marital Status]]=tbl_Data[[#Headers],[Divorced]],tbl_Data[[#This Row],[Amt_Wines]],"")</f>
        <v/>
      </c>
    </row>
    <row r="1119" spans="1:47" x14ac:dyDescent="0.45">
      <c r="A1119" t="s">
        <v>672</v>
      </c>
      <c r="B1119" s="3">
        <v>69759</v>
      </c>
      <c r="C1119">
        <v>0</v>
      </c>
      <c r="D1119">
        <v>0</v>
      </c>
      <c r="E1119">
        <f t="shared" si="17"/>
        <v>0</v>
      </c>
      <c r="F1119">
        <v>38</v>
      </c>
      <c r="G1119" s="3">
        <v>452</v>
      </c>
      <c r="H1119" s="3">
        <v>20</v>
      </c>
      <c r="I1119" s="3">
        <v>514</v>
      </c>
      <c r="J1119" s="3">
        <v>13</v>
      </c>
      <c r="K1119" s="3">
        <v>30</v>
      </c>
      <c r="L1119" s="3">
        <v>0</v>
      </c>
      <c r="M1119">
        <v>3</v>
      </c>
      <c r="N1119">
        <v>4</v>
      </c>
      <c r="O1119">
        <v>6</v>
      </c>
      <c r="P1119">
        <v>5</v>
      </c>
      <c r="Q1119">
        <v>3</v>
      </c>
      <c r="R1119">
        <v>0</v>
      </c>
      <c r="S1119">
        <v>0</v>
      </c>
      <c r="T1119">
        <v>0</v>
      </c>
      <c r="U1119">
        <v>0</v>
      </c>
      <c r="V1119">
        <v>0</v>
      </c>
      <c r="W1119">
        <v>0</v>
      </c>
      <c r="X1119">
        <v>3</v>
      </c>
      <c r="Y1119">
        <v>11</v>
      </c>
      <c r="Z1119">
        <v>1</v>
      </c>
      <c r="AA1119">
        <v>54</v>
      </c>
      <c r="AB1119">
        <v>2403</v>
      </c>
      <c r="AC1119">
        <v>0</v>
      </c>
      <c r="AD1119">
        <v>0</v>
      </c>
      <c r="AE1119">
        <v>1</v>
      </c>
      <c r="AF1119">
        <v>0</v>
      </c>
      <c r="AG1119">
        <v>0</v>
      </c>
      <c r="AH1119">
        <v>0</v>
      </c>
      <c r="AI1119">
        <v>0</v>
      </c>
      <c r="AJ1119">
        <v>0</v>
      </c>
      <c r="AK1119">
        <v>0</v>
      </c>
      <c r="AL1119">
        <v>1</v>
      </c>
      <c r="AM1119" s="3">
        <f>SUM(tbl_Data[[#This Row],[Amt_Wines]:[Amt_GoldProds]])</f>
        <v>1029</v>
      </c>
      <c r="AN1119" s="3">
        <v>1029</v>
      </c>
      <c r="AO1119">
        <v>0</v>
      </c>
      <c r="AP1119" t="str" cm="1">
        <f t="array" ref="AP1119">_xlfn.IFS(tbl_Data[[#This Row],[marital_Divorced]]=1,"Divorced",tbl_Data[[#This Row],[marital_Married]]=1,"Married",tbl_Data[[#This Row],[marital_Single]]=1,"Single",tbl_Data[[#This Row],[marital_Together]]=1,"Together",tbl_Data[[#This Row],[marital_Widow]]=1,"Widowed")</f>
        <v>Single</v>
      </c>
      <c r="AQ1119" s="3">
        <f>IF(tbl_Data[[#This Row],[Marital Status]]=tbl_Data[[#Headers],[Single]],tbl_Data[[#This Row],[Amt_Wines]],"")</f>
        <v>452</v>
      </c>
      <c r="AR1119" s="3" t="str">
        <f>IF(tbl_Data[[#This Row],[Marital Status]]=tbl_Data[[#Headers],[Together]],tbl_Data[[#This Row],[Amt_Wines]],"")</f>
        <v/>
      </c>
      <c r="AS1119" s="3" t="str">
        <f>IF(tbl_Data[[#This Row],[Marital Status]]=tbl_Data[[#Headers],[Married]],tbl_Data[[#This Row],[Amt_Wines]],"")</f>
        <v/>
      </c>
      <c r="AT1119" s="3" t="str">
        <f>IF(tbl_Data[[#This Row],[Marital Status]]=tbl_Data[[#Headers],[Widow]],tbl_Data[[#This Row],[Amt_Wines]],"")</f>
        <v/>
      </c>
      <c r="AU1119" s="3" t="str">
        <f>IF(tbl_Data[[#This Row],[Marital Status]]=tbl_Data[[#Headers],[Divorced]],tbl_Data[[#This Row],[Amt_Wines]],"")</f>
        <v/>
      </c>
    </row>
    <row r="1120" spans="1:47" x14ac:dyDescent="0.45">
      <c r="A1120" t="s">
        <v>682</v>
      </c>
      <c r="B1120" s="3">
        <v>62000</v>
      </c>
      <c r="C1120">
        <v>0</v>
      </c>
      <c r="D1120">
        <v>1</v>
      </c>
      <c r="E1120">
        <f t="shared" si="17"/>
        <v>1</v>
      </c>
      <c r="F1120">
        <v>25</v>
      </c>
      <c r="G1120" s="3">
        <v>899</v>
      </c>
      <c r="H1120" s="3">
        <v>0</v>
      </c>
      <c r="I1120" s="3">
        <v>101</v>
      </c>
      <c r="J1120" s="3">
        <v>0</v>
      </c>
      <c r="K1120" s="3">
        <v>0</v>
      </c>
      <c r="L1120" s="3">
        <v>20</v>
      </c>
      <c r="M1120">
        <v>1</v>
      </c>
      <c r="N1120">
        <v>6</v>
      </c>
      <c r="O1120">
        <v>6</v>
      </c>
      <c r="P1120">
        <v>13</v>
      </c>
      <c r="Q1120">
        <v>4</v>
      </c>
      <c r="R1120">
        <v>0</v>
      </c>
      <c r="S1120">
        <v>0</v>
      </c>
      <c r="T1120">
        <v>0</v>
      </c>
      <c r="U1120">
        <v>1</v>
      </c>
      <c r="V1120">
        <v>0</v>
      </c>
      <c r="W1120">
        <v>0</v>
      </c>
      <c r="X1120">
        <v>3</v>
      </c>
      <c r="Y1120">
        <v>11</v>
      </c>
      <c r="Z1120">
        <v>0</v>
      </c>
      <c r="AA1120">
        <v>68</v>
      </c>
      <c r="AB1120">
        <v>2467</v>
      </c>
      <c r="AC1120">
        <v>0</v>
      </c>
      <c r="AD1120">
        <v>0</v>
      </c>
      <c r="AE1120">
        <v>1</v>
      </c>
      <c r="AF1120">
        <v>0</v>
      </c>
      <c r="AG1120">
        <v>0</v>
      </c>
      <c r="AH1120">
        <v>0</v>
      </c>
      <c r="AI1120">
        <v>0</v>
      </c>
      <c r="AJ1120">
        <v>0</v>
      </c>
      <c r="AK1120">
        <v>0</v>
      </c>
      <c r="AL1120">
        <v>1</v>
      </c>
      <c r="AM1120" s="3">
        <f>SUM(tbl_Data[[#This Row],[Amt_Wines]:[Amt_GoldProds]])</f>
        <v>1020</v>
      </c>
      <c r="AN1120" s="3">
        <v>980</v>
      </c>
      <c r="AO1120">
        <v>1</v>
      </c>
      <c r="AP1120" t="str" cm="1">
        <f t="array" ref="AP1120">_xlfn.IFS(tbl_Data[[#This Row],[marital_Divorced]]=1,"Divorced",tbl_Data[[#This Row],[marital_Married]]=1,"Married",tbl_Data[[#This Row],[marital_Single]]=1,"Single",tbl_Data[[#This Row],[marital_Together]]=1,"Together",tbl_Data[[#This Row],[marital_Widow]]=1,"Widowed")</f>
        <v>Single</v>
      </c>
      <c r="AQ1120" s="3">
        <f>IF(tbl_Data[[#This Row],[Marital Status]]=tbl_Data[[#Headers],[Single]],tbl_Data[[#This Row],[Amt_Wines]],"")</f>
        <v>899</v>
      </c>
      <c r="AR1120" s="3" t="str">
        <f>IF(tbl_Data[[#This Row],[Marital Status]]=tbl_Data[[#Headers],[Together]],tbl_Data[[#This Row],[Amt_Wines]],"")</f>
        <v/>
      </c>
      <c r="AS1120" s="3" t="str">
        <f>IF(tbl_Data[[#This Row],[Marital Status]]=tbl_Data[[#Headers],[Married]],tbl_Data[[#This Row],[Amt_Wines]],"")</f>
        <v/>
      </c>
      <c r="AT1120" s="3" t="str">
        <f>IF(tbl_Data[[#This Row],[Marital Status]]=tbl_Data[[#Headers],[Widow]],tbl_Data[[#This Row],[Amt_Wines]],"")</f>
        <v/>
      </c>
      <c r="AU1120" s="3" t="str">
        <f>IF(tbl_Data[[#This Row],[Marital Status]]=tbl_Data[[#Headers],[Divorced]],tbl_Data[[#This Row],[Amt_Wines]],"")</f>
        <v/>
      </c>
    </row>
    <row r="1121" spans="1:47" x14ac:dyDescent="0.45">
      <c r="A1121" t="s">
        <v>697</v>
      </c>
      <c r="B1121" s="3">
        <v>58350</v>
      </c>
      <c r="C1121">
        <v>0</v>
      </c>
      <c r="D1121">
        <v>1</v>
      </c>
      <c r="E1121">
        <f t="shared" si="17"/>
        <v>1</v>
      </c>
      <c r="F1121">
        <v>5</v>
      </c>
      <c r="G1121" s="3">
        <v>493</v>
      </c>
      <c r="H1121" s="3">
        <v>26</v>
      </c>
      <c r="I1121" s="3">
        <v>206</v>
      </c>
      <c r="J1121" s="3">
        <v>116</v>
      </c>
      <c r="K1121" s="3">
        <v>80</v>
      </c>
      <c r="L1121" s="3">
        <v>80</v>
      </c>
      <c r="M1121">
        <v>4</v>
      </c>
      <c r="N1121">
        <v>8</v>
      </c>
      <c r="O1121">
        <v>3</v>
      </c>
      <c r="P1121">
        <v>12</v>
      </c>
      <c r="Q1121">
        <v>6</v>
      </c>
      <c r="R1121">
        <v>0</v>
      </c>
      <c r="S1121">
        <v>0</v>
      </c>
      <c r="T1121">
        <v>0</v>
      </c>
      <c r="U1121">
        <v>0</v>
      </c>
      <c r="V1121">
        <v>0</v>
      </c>
      <c r="W1121">
        <v>0</v>
      </c>
      <c r="X1121">
        <v>3</v>
      </c>
      <c r="Y1121">
        <v>11</v>
      </c>
      <c r="Z1121">
        <v>0</v>
      </c>
      <c r="AA1121">
        <v>49</v>
      </c>
      <c r="AB1121">
        <v>2700</v>
      </c>
      <c r="AC1121">
        <v>0</v>
      </c>
      <c r="AD1121">
        <v>0</v>
      </c>
      <c r="AE1121">
        <v>1</v>
      </c>
      <c r="AF1121">
        <v>0</v>
      </c>
      <c r="AG1121">
        <v>0</v>
      </c>
      <c r="AH1121">
        <v>0</v>
      </c>
      <c r="AI1121">
        <v>0</v>
      </c>
      <c r="AJ1121">
        <v>1</v>
      </c>
      <c r="AK1121">
        <v>0</v>
      </c>
      <c r="AL1121">
        <v>0</v>
      </c>
      <c r="AM1121" s="3">
        <f>SUM(tbl_Data[[#This Row],[Amt_Wines]:[Amt_GoldProds]])</f>
        <v>1001</v>
      </c>
      <c r="AN1121" s="3">
        <v>841</v>
      </c>
      <c r="AO1121">
        <v>0</v>
      </c>
      <c r="AP1121" t="str" cm="1">
        <f t="array" ref="AP1121">_xlfn.IFS(tbl_Data[[#This Row],[marital_Divorced]]=1,"Divorced",tbl_Data[[#This Row],[marital_Married]]=1,"Married",tbl_Data[[#This Row],[marital_Single]]=1,"Single",tbl_Data[[#This Row],[marital_Together]]=1,"Together",tbl_Data[[#This Row],[marital_Widow]]=1,"Widowed")</f>
        <v>Single</v>
      </c>
      <c r="AQ1121" s="3">
        <f>IF(tbl_Data[[#This Row],[Marital Status]]=tbl_Data[[#Headers],[Single]],tbl_Data[[#This Row],[Amt_Wines]],"")</f>
        <v>493</v>
      </c>
      <c r="AR1121" s="3" t="str">
        <f>IF(tbl_Data[[#This Row],[Marital Status]]=tbl_Data[[#Headers],[Together]],tbl_Data[[#This Row],[Amt_Wines]],"")</f>
        <v/>
      </c>
      <c r="AS1121" s="3" t="str">
        <f>IF(tbl_Data[[#This Row],[Marital Status]]=tbl_Data[[#Headers],[Married]],tbl_Data[[#This Row],[Amt_Wines]],"")</f>
        <v/>
      </c>
      <c r="AT1121" s="3" t="str">
        <f>IF(tbl_Data[[#This Row],[Marital Status]]=tbl_Data[[#Headers],[Widow]],tbl_Data[[#This Row],[Amt_Wines]],"")</f>
        <v/>
      </c>
      <c r="AU1121" s="3" t="str">
        <f>IF(tbl_Data[[#This Row],[Marital Status]]=tbl_Data[[#Headers],[Divorced]],tbl_Data[[#This Row],[Amt_Wines]],"")</f>
        <v/>
      </c>
    </row>
    <row r="1122" spans="1:47" x14ac:dyDescent="0.45">
      <c r="A1122" t="s">
        <v>699</v>
      </c>
      <c r="B1122" s="3">
        <v>62450</v>
      </c>
      <c r="C1122">
        <v>0</v>
      </c>
      <c r="D1122">
        <v>1</v>
      </c>
      <c r="E1122">
        <f t="shared" si="17"/>
        <v>1</v>
      </c>
      <c r="F1122">
        <v>61</v>
      </c>
      <c r="G1122" s="3">
        <v>515</v>
      </c>
      <c r="H1122" s="3">
        <v>47</v>
      </c>
      <c r="I1122" s="3">
        <v>267</v>
      </c>
      <c r="J1122" s="3">
        <v>62</v>
      </c>
      <c r="K1122" s="3">
        <v>66</v>
      </c>
      <c r="L1122" s="3">
        <v>38</v>
      </c>
      <c r="M1122">
        <v>2</v>
      </c>
      <c r="N1122">
        <v>5</v>
      </c>
      <c r="O1122">
        <v>5</v>
      </c>
      <c r="P1122">
        <v>4</v>
      </c>
      <c r="Q1122">
        <v>3</v>
      </c>
      <c r="R1122">
        <v>0</v>
      </c>
      <c r="S1122">
        <v>1</v>
      </c>
      <c r="T1122">
        <v>0</v>
      </c>
      <c r="U1122">
        <v>0</v>
      </c>
      <c r="V1122">
        <v>0</v>
      </c>
      <c r="W1122">
        <v>0</v>
      </c>
      <c r="X1122">
        <v>3</v>
      </c>
      <c r="Y1122">
        <v>11</v>
      </c>
      <c r="Z1122">
        <v>0</v>
      </c>
      <c r="AA1122">
        <v>61</v>
      </c>
      <c r="AB1122">
        <v>2333</v>
      </c>
      <c r="AC1122">
        <v>0</v>
      </c>
      <c r="AD1122">
        <v>0</v>
      </c>
      <c r="AE1122">
        <v>1</v>
      </c>
      <c r="AF1122">
        <v>0</v>
      </c>
      <c r="AG1122">
        <v>0</v>
      </c>
      <c r="AH1122">
        <v>0</v>
      </c>
      <c r="AI1122">
        <v>0</v>
      </c>
      <c r="AJ1122">
        <v>1</v>
      </c>
      <c r="AK1122">
        <v>0</v>
      </c>
      <c r="AL1122">
        <v>0</v>
      </c>
      <c r="AM1122" s="3">
        <f>SUM(tbl_Data[[#This Row],[Amt_Wines]:[Amt_GoldProds]])</f>
        <v>995</v>
      </c>
      <c r="AN1122" s="3">
        <v>919</v>
      </c>
      <c r="AO1122">
        <v>1</v>
      </c>
      <c r="AP1122" t="str" cm="1">
        <f t="array" ref="AP1122">_xlfn.IFS(tbl_Data[[#This Row],[marital_Divorced]]=1,"Divorced",tbl_Data[[#This Row],[marital_Married]]=1,"Married",tbl_Data[[#This Row],[marital_Single]]=1,"Single",tbl_Data[[#This Row],[marital_Together]]=1,"Together",tbl_Data[[#This Row],[marital_Widow]]=1,"Widowed")</f>
        <v>Single</v>
      </c>
      <c r="AQ1122" s="3">
        <f>IF(tbl_Data[[#This Row],[Marital Status]]=tbl_Data[[#Headers],[Single]],tbl_Data[[#This Row],[Amt_Wines]],"")</f>
        <v>515</v>
      </c>
      <c r="AR1122" s="3" t="str">
        <f>IF(tbl_Data[[#This Row],[Marital Status]]=tbl_Data[[#Headers],[Together]],tbl_Data[[#This Row],[Amt_Wines]],"")</f>
        <v/>
      </c>
      <c r="AS1122" s="3" t="str">
        <f>IF(tbl_Data[[#This Row],[Marital Status]]=tbl_Data[[#Headers],[Married]],tbl_Data[[#This Row],[Amt_Wines]],"")</f>
        <v/>
      </c>
      <c r="AT1122" s="3" t="str">
        <f>IF(tbl_Data[[#This Row],[Marital Status]]=tbl_Data[[#Headers],[Widow]],tbl_Data[[#This Row],[Amt_Wines]],"")</f>
        <v/>
      </c>
      <c r="AU1122" s="3" t="str">
        <f>IF(tbl_Data[[#This Row],[Marital Status]]=tbl_Data[[#Headers],[Divorced]],tbl_Data[[#This Row],[Amt_Wines]],"")</f>
        <v/>
      </c>
    </row>
    <row r="1123" spans="1:47" x14ac:dyDescent="0.45">
      <c r="A1123" t="s">
        <v>703</v>
      </c>
      <c r="B1123" s="3">
        <v>52614</v>
      </c>
      <c r="C1123">
        <v>0</v>
      </c>
      <c r="D1123">
        <v>1</v>
      </c>
      <c r="E1123">
        <f t="shared" si="17"/>
        <v>1</v>
      </c>
      <c r="F1123">
        <v>63</v>
      </c>
      <c r="G1123" s="3">
        <v>789</v>
      </c>
      <c r="H1123" s="3">
        <v>0</v>
      </c>
      <c r="I1123" s="3">
        <v>142</v>
      </c>
      <c r="J1123" s="3">
        <v>12</v>
      </c>
      <c r="K1123" s="3">
        <v>9</v>
      </c>
      <c r="L1123" s="3">
        <v>38</v>
      </c>
      <c r="M1123">
        <v>2</v>
      </c>
      <c r="N1123">
        <v>2</v>
      </c>
      <c r="O1123">
        <v>4</v>
      </c>
      <c r="P1123">
        <v>8</v>
      </c>
      <c r="Q1123">
        <v>8</v>
      </c>
      <c r="R1123">
        <v>0</v>
      </c>
      <c r="S1123">
        <v>0</v>
      </c>
      <c r="T1123">
        <v>0</v>
      </c>
      <c r="U1123">
        <v>0</v>
      </c>
      <c r="V1123">
        <v>0</v>
      </c>
      <c r="W1123">
        <v>0</v>
      </c>
      <c r="X1123">
        <v>3</v>
      </c>
      <c r="Y1123">
        <v>11</v>
      </c>
      <c r="Z1123">
        <v>0</v>
      </c>
      <c r="AA1123">
        <v>45</v>
      </c>
      <c r="AB1123">
        <v>2734</v>
      </c>
      <c r="AC1123">
        <v>0</v>
      </c>
      <c r="AD1123">
        <v>0</v>
      </c>
      <c r="AE1123">
        <v>1</v>
      </c>
      <c r="AF1123">
        <v>0</v>
      </c>
      <c r="AG1123">
        <v>0</v>
      </c>
      <c r="AH1123">
        <v>0</v>
      </c>
      <c r="AI1123">
        <v>0</v>
      </c>
      <c r="AJ1123">
        <v>0</v>
      </c>
      <c r="AK1123">
        <v>0</v>
      </c>
      <c r="AL1123">
        <v>1</v>
      </c>
      <c r="AM1123" s="3">
        <f>SUM(tbl_Data[[#This Row],[Amt_Wines]:[Amt_GoldProds]])</f>
        <v>990</v>
      </c>
      <c r="AN1123" s="3">
        <v>914</v>
      </c>
      <c r="AO1123">
        <v>0</v>
      </c>
      <c r="AP1123" t="str" cm="1">
        <f t="array" ref="AP1123">_xlfn.IFS(tbl_Data[[#This Row],[marital_Divorced]]=1,"Divorced",tbl_Data[[#This Row],[marital_Married]]=1,"Married",tbl_Data[[#This Row],[marital_Single]]=1,"Single",tbl_Data[[#This Row],[marital_Together]]=1,"Together",tbl_Data[[#This Row],[marital_Widow]]=1,"Widowed")</f>
        <v>Single</v>
      </c>
      <c r="AQ1123" s="3">
        <f>IF(tbl_Data[[#This Row],[Marital Status]]=tbl_Data[[#Headers],[Single]],tbl_Data[[#This Row],[Amt_Wines]],"")</f>
        <v>789</v>
      </c>
      <c r="AR1123" s="3" t="str">
        <f>IF(tbl_Data[[#This Row],[Marital Status]]=tbl_Data[[#Headers],[Together]],tbl_Data[[#This Row],[Amt_Wines]],"")</f>
        <v/>
      </c>
      <c r="AS1123" s="3" t="str">
        <f>IF(tbl_Data[[#This Row],[Marital Status]]=tbl_Data[[#Headers],[Married]],tbl_Data[[#This Row],[Amt_Wines]],"")</f>
        <v/>
      </c>
      <c r="AT1123" s="3" t="str">
        <f>IF(tbl_Data[[#This Row],[Marital Status]]=tbl_Data[[#Headers],[Widow]],tbl_Data[[#This Row],[Amt_Wines]],"")</f>
        <v/>
      </c>
      <c r="AU1123" s="3" t="str">
        <f>IF(tbl_Data[[#This Row],[Marital Status]]=tbl_Data[[#Headers],[Divorced]],tbl_Data[[#This Row],[Amt_Wines]],"")</f>
        <v/>
      </c>
    </row>
    <row r="1124" spans="1:47" x14ac:dyDescent="0.45">
      <c r="A1124" t="s">
        <v>707</v>
      </c>
      <c r="B1124" s="3">
        <v>79941</v>
      </c>
      <c r="C1124">
        <v>0</v>
      </c>
      <c r="D1124">
        <v>0</v>
      </c>
      <c r="E1124">
        <f t="shared" si="17"/>
        <v>0</v>
      </c>
      <c r="F1124">
        <v>72</v>
      </c>
      <c r="G1124" s="3">
        <v>123</v>
      </c>
      <c r="H1124" s="3">
        <v>164</v>
      </c>
      <c r="I1124" s="3">
        <v>266</v>
      </c>
      <c r="J1124" s="3">
        <v>227</v>
      </c>
      <c r="K1124" s="3">
        <v>30</v>
      </c>
      <c r="L1124" s="3">
        <v>174</v>
      </c>
      <c r="M1124">
        <v>1</v>
      </c>
      <c r="N1124">
        <v>2</v>
      </c>
      <c r="O1124">
        <v>4</v>
      </c>
      <c r="P1124">
        <v>9</v>
      </c>
      <c r="Q1124">
        <v>1</v>
      </c>
      <c r="R1124">
        <v>0</v>
      </c>
      <c r="S1124">
        <v>0</v>
      </c>
      <c r="T1124">
        <v>0</v>
      </c>
      <c r="U1124">
        <v>0</v>
      </c>
      <c r="V1124">
        <v>0</v>
      </c>
      <c r="W1124">
        <v>0</v>
      </c>
      <c r="X1124">
        <v>3</v>
      </c>
      <c r="Y1124">
        <v>11</v>
      </c>
      <c r="Z1124">
        <v>0</v>
      </c>
      <c r="AA1124">
        <v>44</v>
      </c>
      <c r="AB1124">
        <v>2160</v>
      </c>
      <c r="AC1124">
        <v>0</v>
      </c>
      <c r="AD1124">
        <v>0</v>
      </c>
      <c r="AE1124">
        <v>1</v>
      </c>
      <c r="AF1124">
        <v>0</v>
      </c>
      <c r="AG1124">
        <v>0</v>
      </c>
      <c r="AH1124">
        <v>0</v>
      </c>
      <c r="AI1124">
        <v>0</v>
      </c>
      <c r="AJ1124">
        <v>1</v>
      </c>
      <c r="AK1124">
        <v>0</v>
      </c>
      <c r="AL1124">
        <v>0</v>
      </c>
      <c r="AM1124" s="3">
        <f>SUM(tbl_Data[[#This Row],[Amt_Wines]:[Amt_GoldProds]])</f>
        <v>984</v>
      </c>
      <c r="AN1124" s="3">
        <v>636</v>
      </c>
      <c r="AO1124">
        <v>0</v>
      </c>
      <c r="AP1124" t="str" cm="1">
        <f t="array" ref="AP1124">_xlfn.IFS(tbl_Data[[#This Row],[marital_Divorced]]=1,"Divorced",tbl_Data[[#This Row],[marital_Married]]=1,"Married",tbl_Data[[#This Row],[marital_Single]]=1,"Single",tbl_Data[[#This Row],[marital_Together]]=1,"Together",tbl_Data[[#This Row],[marital_Widow]]=1,"Widowed")</f>
        <v>Single</v>
      </c>
      <c r="AQ1124" s="3">
        <f>IF(tbl_Data[[#This Row],[Marital Status]]=tbl_Data[[#Headers],[Single]],tbl_Data[[#This Row],[Amt_Wines]],"")</f>
        <v>123</v>
      </c>
      <c r="AR1124" s="3" t="str">
        <f>IF(tbl_Data[[#This Row],[Marital Status]]=tbl_Data[[#Headers],[Together]],tbl_Data[[#This Row],[Amt_Wines]],"")</f>
        <v/>
      </c>
      <c r="AS1124" s="3" t="str">
        <f>IF(tbl_Data[[#This Row],[Marital Status]]=tbl_Data[[#Headers],[Married]],tbl_Data[[#This Row],[Amt_Wines]],"")</f>
        <v/>
      </c>
      <c r="AT1124" s="3" t="str">
        <f>IF(tbl_Data[[#This Row],[Marital Status]]=tbl_Data[[#Headers],[Widow]],tbl_Data[[#This Row],[Amt_Wines]],"")</f>
        <v/>
      </c>
      <c r="AU1124" s="3" t="str">
        <f>IF(tbl_Data[[#This Row],[Marital Status]]=tbl_Data[[#Headers],[Divorced]],tbl_Data[[#This Row],[Amt_Wines]],"")</f>
        <v/>
      </c>
    </row>
    <row r="1125" spans="1:47" x14ac:dyDescent="0.45">
      <c r="A1125" t="s">
        <v>723</v>
      </c>
      <c r="B1125" s="3">
        <v>70596</v>
      </c>
      <c r="C1125">
        <v>0</v>
      </c>
      <c r="D1125">
        <v>0</v>
      </c>
      <c r="E1125">
        <f t="shared" si="17"/>
        <v>0</v>
      </c>
      <c r="F1125">
        <v>68</v>
      </c>
      <c r="G1125" s="3">
        <v>347</v>
      </c>
      <c r="H1125" s="3">
        <v>44</v>
      </c>
      <c r="I1125" s="3">
        <v>534</v>
      </c>
      <c r="J1125" s="3">
        <v>17</v>
      </c>
      <c r="K1125" s="3">
        <v>0</v>
      </c>
      <c r="L1125" s="3">
        <v>26</v>
      </c>
      <c r="M1125">
        <v>1</v>
      </c>
      <c r="N1125">
        <v>3</v>
      </c>
      <c r="O1125">
        <v>5</v>
      </c>
      <c r="P1125">
        <v>12</v>
      </c>
      <c r="Q1125">
        <v>2</v>
      </c>
      <c r="R1125">
        <v>0</v>
      </c>
      <c r="S1125">
        <v>0</v>
      </c>
      <c r="T1125">
        <v>0</v>
      </c>
      <c r="U1125">
        <v>0</v>
      </c>
      <c r="V1125">
        <v>0</v>
      </c>
      <c r="W1125">
        <v>0</v>
      </c>
      <c r="X1125">
        <v>3</v>
      </c>
      <c r="Y1125">
        <v>11</v>
      </c>
      <c r="Z1125">
        <v>0</v>
      </c>
      <c r="AA1125">
        <v>35</v>
      </c>
      <c r="AB1125">
        <v>2791</v>
      </c>
      <c r="AC1125">
        <v>0</v>
      </c>
      <c r="AD1125">
        <v>0</v>
      </c>
      <c r="AE1125">
        <v>1</v>
      </c>
      <c r="AF1125">
        <v>0</v>
      </c>
      <c r="AG1125">
        <v>0</v>
      </c>
      <c r="AH1125">
        <v>0</v>
      </c>
      <c r="AI1125">
        <v>0</v>
      </c>
      <c r="AJ1125">
        <v>1</v>
      </c>
      <c r="AK1125">
        <v>0</v>
      </c>
      <c r="AL1125">
        <v>0</v>
      </c>
      <c r="AM1125" s="3">
        <f>SUM(tbl_Data[[#This Row],[Amt_Wines]:[Amt_GoldProds]])</f>
        <v>968</v>
      </c>
      <c r="AN1125" s="3">
        <v>916</v>
      </c>
      <c r="AO1125">
        <v>0</v>
      </c>
      <c r="AP1125" t="str" cm="1">
        <f t="array" ref="AP1125">_xlfn.IFS(tbl_Data[[#This Row],[marital_Divorced]]=1,"Divorced",tbl_Data[[#This Row],[marital_Married]]=1,"Married",tbl_Data[[#This Row],[marital_Single]]=1,"Single",tbl_Data[[#This Row],[marital_Together]]=1,"Together",tbl_Data[[#This Row],[marital_Widow]]=1,"Widowed")</f>
        <v>Single</v>
      </c>
      <c r="AQ1125" s="3">
        <f>IF(tbl_Data[[#This Row],[Marital Status]]=tbl_Data[[#Headers],[Single]],tbl_Data[[#This Row],[Amt_Wines]],"")</f>
        <v>347</v>
      </c>
      <c r="AR1125" s="3" t="str">
        <f>IF(tbl_Data[[#This Row],[Marital Status]]=tbl_Data[[#Headers],[Together]],tbl_Data[[#This Row],[Amt_Wines]],"")</f>
        <v/>
      </c>
      <c r="AS1125" s="3" t="str">
        <f>IF(tbl_Data[[#This Row],[Marital Status]]=tbl_Data[[#Headers],[Married]],tbl_Data[[#This Row],[Amt_Wines]],"")</f>
        <v/>
      </c>
      <c r="AT1125" s="3" t="str">
        <f>IF(tbl_Data[[#This Row],[Marital Status]]=tbl_Data[[#Headers],[Widow]],tbl_Data[[#This Row],[Amt_Wines]],"")</f>
        <v/>
      </c>
      <c r="AU1125" s="3" t="str">
        <f>IF(tbl_Data[[#This Row],[Marital Status]]=tbl_Data[[#Headers],[Divorced]],tbl_Data[[#This Row],[Amt_Wines]],"")</f>
        <v/>
      </c>
    </row>
    <row r="1126" spans="1:47" x14ac:dyDescent="0.45">
      <c r="A1126" t="s">
        <v>724</v>
      </c>
      <c r="B1126" s="3">
        <v>66294</v>
      </c>
      <c r="C1126">
        <v>0</v>
      </c>
      <c r="D1126">
        <v>0</v>
      </c>
      <c r="E1126">
        <f t="shared" si="17"/>
        <v>0</v>
      </c>
      <c r="F1126">
        <v>68</v>
      </c>
      <c r="G1126" s="3">
        <v>251</v>
      </c>
      <c r="H1126" s="3">
        <v>108</v>
      </c>
      <c r="I1126" s="3">
        <v>334</v>
      </c>
      <c r="J1126" s="3">
        <v>65</v>
      </c>
      <c r="K1126" s="3">
        <v>92</v>
      </c>
      <c r="L1126" s="3">
        <v>117</v>
      </c>
      <c r="M1126">
        <v>1</v>
      </c>
      <c r="N1126">
        <v>4</v>
      </c>
      <c r="O1126">
        <v>3</v>
      </c>
      <c r="P1126">
        <v>5</v>
      </c>
      <c r="Q1126">
        <v>2</v>
      </c>
      <c r="R1126">
        <v>0</v>
      </c>
      <c r="S1126">
        <v>0</v>
      </c>
      <c r="T1126">
        <v>0</v>
      </c>
      <c r="U1126">
        <v>0</v>
      </c>
      <c r="V1126">
        <v>0</v>
      </c>
      <c r="W1126">
        <v>0</v>
      </c>
      <c r="X1126">
        <v>3</v>
      </c>
      <c r="Y1126">
        <v>11</v>
      </c>
      <c r="Z1126">
        <v>0</v>
      </c>
      <c r="AA1126">
        <v>55</v>
      </c>
      <c r="AB1126">
        <v>2263</v>
      </c>
      <c r="AC1126">
        <v>0</v>
      </c>
      <c r="AD1126">
        <v>0</v>
      </c>
      <c r="AE1126">
        <v>1</v>
      </c>
      <c r="AF1126">
        <v>0</v>
      </c>
      <c r="AG1126">
        <v>0</v>
      </c>
      <c r="AH1126">
        <v>0</v>
      </c>
      <c r="AI1126">
        <v>0</v>
      </c>
      <c r="AJ1126">
        <v>1</v>
      </c>
      <c r="AK1126">
        <v>0</v>
      </c>
      <c r="AL1126">
        <v>0</v>
      </c>
      <c r="AM1126" s="3">
        <f>SUM(tbl_Data[[#This Row],[Amt_Wines]:[Amt_GoldProds]])</f>
        <v>967</v>
      </c>
      <c r="AN1126" s="3">
        <v>733</v>
      </c>
      <c r="AO1126">
        <v>0</v>
      </c>
      <c r="AP1126" t="str" cm="1">
        <f t="array" ref="AP1126">_xlfn.IFS(tbl_Data[[#This Row],[marital_Divorced]]=1,"Divorced",tbl_Data[[#This Row],[marital_Married]]=1,"Married",tbl_Data[[#This Row],[marital_Single]]=1,"Single",tbl_Data[[#This Row],[marital_Together]]=1,"Together",tbl_Data[[#This Row],[marital_Widow]]=1,"Widowed")</f>
        <v>Single</v>
      </c>
      <c r="AQ1126" s="3">
        <f>IF(tbl_Data[[#This Row],[Marital Status]]=tbl_Data[[#Headers],[Single]],tbl_Data[[#This Row],[Amt_Wines]],"")</f>
        <v>251</v>
      </c>
      <c r="AR1126" s="3" t="str">
        <f>IF(tbl_Data[[#This Row],[Marital Status]]=tbl_Data[[#Headers],[Together]],tbl_Data[[#This Row],[Amt_Wines]],"")</f>
        <v/>
      </c>
      <c r="AS1126" s="3" t="str">
        <f>IF(tbl_Data[[#This Row],[Marital Status]]=tbl_Data[[#Headers],[Married]],tbl_Data[[#This Row],[Amt_Wines]],"")</f>
        <v/>
      </c>
      <c r="AT1126" s="3" t="str">
        <f>IF(tbl_Data[[#This Row],[Marital Status]]=tbl_Data[[#Headers],[Widow]],tbl_Data[[#This Row],[Amt_Wines]],"")</f>
        <v/>
      </c>
      <c r="AU1126" s="3" t="str">
        <f>IF(tbl_Data[[#This Row],[Marital Status]]=tbl_Data[[#Headers],[Divorced]],tbl_Data[[#This Row],[Amt_Wines]],"")</f>
        <v/>
      </c>
    </row>
    <row r="1127" spans="1:47" x14ac:dyDescent="0.45">
      <c r="A1127" t="s">
        <v>725</v>
      </c>
      <c r="B1127" s="3">
        <v>64950</v>
      </c>
      <c r="C1127">
        <v>0</v>
      </c>
      <c r="D1127">
        <v>1</v>
      </c>
      <c r="E1127">
        <f t="shared" si="17"/>
        <v>1</v>
      </c>
      <c r="F1127">
        <v>29</v>
      </c>
      <c r="G1127" s="3">
        <v>819</v>
      </c>
      <c r="H1127" s="3">
        <v>0</v>
      </c>
      <c r="I1127" s="3">
        <v>72</v>
      </c>
      <c r="J1127" s="3">
        <v>12</v>
      </c>
      <c r="K1127" s="3">
        <v>0</v>
      </c>
      <c r="L1127" s="3">
        <v>63</v>
      </c>
      <c r="M1127">
        <v>2</v>
      </c>
      <c r="N1127">
        <v>11</v>
      </c>
      <c r="O1127">
        <v>2</v>
      </c>
      <c r="P1127">
        <v>10</v>
      </c>
      <c r="Q1127">
        <v>7</v>
      </c>
      <c r="R1127">
        <v>0</v>
      </c>
      <c r="S1127">
        <v>1</v>
      </c>
      <c r="T1127">
        <v>0</v>
      </c>
      <c r="U1127">
        <v>0</v>
      </c>
      <c r="V1127">
        <v>0</v>
      </c>
      <c r="W1127">
        <v>0</v>
      </c>
      <c r="X1127">
        <v>3</v>
      </c>
      <c r="Y1127">
        <v>11</v>
      </c>
      <c r="Z1127">
        <v>0</v>
      </c>
      <c r="AA1127">
        <v>69</v>
      </c>
      <c r="AB1127">
        <v>2845</v>
      </c>
      <c r="AC1127">
        <v>0</v>
      </c>
      <c r="AD1127">
        <v>0</v>
      </c>
      <c r="AE1127">
        <v>1</v>
      </c>
      <c r="AF1127">
        <v>0</v>
      </c>
      <c r="AG1127">
        <v>0</v>
      </c>
      <c r="AH1127">
        <v>0</v>
      </c>
      <c r="AI1127">
        <v>0</v>
      </c>
      <c r="AJ1127">
        <v>0</v>
      </c>
      <c r="AK1127">
        <v>0</v>
      </c>
      <c r="AL1127">
        <v>1</v>
      </c>
      <c r="AM1127" s="3">
        <f>SUM(tbl_Data[[#This Row],[Amt_Wines]:[Amt_GoldProds]])</f>
        <v>966</v>
      </c>
      <c r="AN1127" s="3">
        <v>840</v>
      </c>
      <c r="AO1127">
        <v>1</v>
      </c>
      <c r="AP1127" t="str" cm="1">
        <f t="array" ref="AP1127">_xlfn.IFS(tbl_Data[[#This Row],[marital_Divorced]]=1,"Divorced",tbl_Data[[#This Row],[marital_Married]]=1,"Married",tbl_Data[[#This Row],[marital_Single]]=1,"Single",tbl_Data[[#This Row],[marital_Together]]=1,"Together",tbl_Data[[#This Row],[marital_Widow]]=1,"Widowed")</f>
        <v>Single</v>
      </c>
      <c r="AQ1127" s="3">
        <f>IF(tbl_Data[[#This Row],[Marital Status]]=tbl_Data[[#Headers],[Single]],tbl_Data[[#This Row],[Amt_Wines]],"")</f>
        <v>819</v>
      </c>
      <c r="AR1127" s="3" t="str">
        <f>IF(tbl_Data[[#This Row],[Marital Status]]=tbl_Data[[#Headers],[Together]],tbl_Data[[#This Row],[Amt_Wines]],"")</f>
        <v/>
      </c>
      <c r="AS1127" s="3" t="str">
        <f>IF(tbl_Data[[#This Row],[Marital Status]]=tbl_Data[[#Headers],[Married]],tbl_Data[[#This Row],[Amt_Wines]],"")</f>
        <v/>
      </c>
      <c r="AT1127" s="3" t="str">
        <f>IF(tbl_Data[[#This Row],[Marital Status]]=tbl_Data[[#Headers],[Widow]],tbl_Data[[#This Row],[Amt_Wines]],"")</f>
        <v/>
      </c>
      <c r="AU1127" s="3" t="str">
        <f>IF(tbl_Data[[#This Row],[Marital Status]]=tbl_Data[[#Headers],[Divorced]],tbl_Data[[#This Row],[Amt_Wines]],"")</f>
        <v/>
      </c>
    </row>
    <row r="1128" spans="1:47" x14ac:dyDescent="0.45">
      <c r="A1128" t="s">
        <v>731</v>
      </c>
      <c r="B1128" s="3">
        <v>71163</v>
      </c>
      <c r="C1128">
        <v>0</v>
      </c>
      <c r="D1128">
        <v>0</v>
      </c>
      <c r="E1128">
        <f t="shared" si="17"/>
        <v>0</v>
      </c>
      <c r="F1128">
        <v>30</v>
      </c>
      <c r="G1128" s="3">
        <v>283</v>
      </c>
      <c r="H1128" s="3">
        <v>17</v>
      </c>
      <c r="I1128" s="3">
        <v>372</v>
      </c>
      <c r="J1128" s="3">
        <v>138</v>
      </c>
      <c r="K1128" s="3">
        <v>106</v>
      </c>
      <c r="L1128" s="3">
        <v>44</v>
      </c>
      <c r="M1128">
        <v>1</v>
      </c>
      <c r="N1128">
        <v>3</v>
      </c>
      <c r="O1128">
        <v>8</v>
      </c>
      <c r="P1128">
        <v>12</v>
      </c>
      <c r="Q1128">
        <v>1</v>
      </c>
      <c r="R1128">
        <v>0</v>
      </c>
      <c r="S1128">
        <v>0</v>
      </c>
      <c r="T1128">
        <v>0</v>
      </c>
      <c r="U1128">
        <v>0</v>
      </c>
      <c r="V1128">
        <v>0</v>
      </c>
      <c r="W1128">
        <v>0</v>
      </c>
      <c r="X1128">
        <v>3</v>
      </c>
      <c r="Y1128">
        <v>11</v>
      </c>
      <c r="Z1128">
        <v>0</v>
      </c>
      <c r="AA1128">
        <v>25</v>
      </c>
      <c r="AB1128">
        <v>2271</v>
      </c>
      <c r="AC1128">
        <v>0</v>
      </c>
      <c r="AD1128">
        <v>0</v>
      </c>
      <c r="AE1128">
        <v>1</v>
      </c>
      <c r="AF1128">
        <v>0</v>
      </c>
      <c r="AG1128">
        <v>0</v>
      </c>
      <c r="AH1128">
        <v>0</v>
      </c>
      <c r="AI1128">
        <v>0</v>
      </c>
      <c r="AJ1128">
        <v>1</v>
      </c>
      <c r="AK1128">
        <v>0</v>
      </c>
      <c r="AL1128">
        <v>0</v>
      </c>
      <c r="AM1128" s="3">
        <f>SUM(tbl_Data[[#This Row],[Amt_Wines]:[Amt_GoldProds]])</f>
        <v>960</v>
      </c>
      <c r="AN1128" s="3">
        <v>872</v>
      </c>
      <c r="AO1128">
        <v>0</v>
      </c>
      <c r="AP1128" t="str" cm="1">
        <f t="array" ref="AP1128">_xlfn.IFS(tbl_Data[[#This Row],[marital_Divorced]]=1,"Divorced",tbl_Data[[#This Row],[marital_Married]]=1,"Married",tbl_Data[[#This Row],[marital_Single]]=1,"Single",tbl_Data[[#This Row],[marital_Together]]=1,"Together",tbl_Data[[#This Row],[marital_Widow]]=1,"Widowed")</f>
        <v>Single</v>
      </c>
      <c r="AQ1128" s="3">
        <f>IF(tbl_Data[[#This Row],[Marital Status]]=tbl_Data[[#Headers],[Single]],tbl_Data[[#This Row],[Amt_Wines]],"")</f>
        <v>283</v>
      </c>
      <c r="AR1128" s="3" t="str">
        <f>IF(tbl_Data[[#This Row],[Marital Status]]=tbl_Data[[#Headers],[Together]],tbl_Data[[#This Row],[Amt_Wines]],"")</f>
        <v/>
      </c>
      <c r="AS1128" s="3" t="str">
        <f>IF(tbl_Data[[#This Row],[Marital Status]]=tbl_Data[[#Headers],[Married]],tbl_Data[[#This Row],[Amt_Wines]],"")</f>
        <v/>
      </c>
      <c r="AT1128" s="3" t="str">
        <f>IF(tbl_Data[[#This Row],[Marital Status]]=tbl_Data[[#Headers],[Widow]],tbl_Data[[#This Row],[Amt_Wines]],"")</f>
        <v/>
      </c>
      <c r="AU1128" s="3" t="str">
        <f>IF(tbl_Data[[#This Row],[Marital Status]]=tbl_Data[[#Headers],[Divorced]],tbl_Data[[#This Row],[Amt_Wines]],"")</f>
        <v/>
      </c>
    </row>
    <row r="1129" spans="1:47" x14ac:dyDescent="0.45">
      <c r="A1129" t="s">
        <v>734</v>
      </c>
      <c r="B1129" s="3">
        <v>61209</v>
      </c>
      <c r="C1129">
        <v>0</v>
      </c>
      <c r="D1129">
        <v>0</v>
      </c>
      <c r="E1129">
        <f t="shared" si="17"/>
        <v>0</v>
      </c>
      <c r="F1129">
        <v>73</v>
      </c>
      <c r="G1129" s="3">
        <v>466</v>
      </c>
      <c r="H1129" s="3">
        <v>0</v>
      </c>
      <c r="I1129" s="3">
        <v>224</v>
      </c>
      <c r="J1129" s="3">
        <v>119</v>
      </c>
      <c r="K1129" s="3">
        <v>49</v>
      </c>
      <c r="L1129" s="3">
        <v>99</v>
      </c>
      <c r="M1129">
        <v>1</v>
      </c>
      <c r="N1129">
        <v>5</v>
      </c>
      <c r="O1129">
        <v>3</v>
      </c>
      <c r="P1129">
        <v>4</v>
      </c>
      <c r="Q1129">
        <v>2</v>
      </c>
      <c r="R1129">
        <v>0</v>
      </c>
      <c r="S1129">
        <v>0</v>
      </c>
      <c r="T1129">
        <v>0</v>
      </c>
      <c r="U1129">
        <v>0</v>
      </c>
      <c r="V1129">
        <v>0</v>
      </c>
      <c r="W1129">
        <v>0</v>
      </c>
      <c r="X1129">
        <v>3</v>
      </c>
      <c r="Y1129">
        <v>11</v>
      </c>
      <c r="Z1129">
        <v>0</v>
      </c>
      <c r="AA1129">
        <v>50</v>
      </c>
      <c r="AB1129">
        <v>2467</v>
      </c>
      <c r="AC1129">
        <v>0</v>
      </c>
      <c r="AD1129">
        <v>0</v>
      </c>
      <c r="AE1129">
        <v>1</v>
      </c>
      <c r="AF1129">
        <v>0</v>
      </c>
      <c r="AG1129">
        <v>0</v>
      </c>
      <c r="AH1129">
        <v>0</v>
      </c>
      <c r="AI1129">
        <v>0</v>
      </c>
      <c r="AJ1129">
        <v>1</v>
      </c>
      <c r="AK1129">
        <v>0</v>
      </c>
      <c r="AL1129">
        <v>0</v>
      </c>
      <c r="AM1129" s="3">
        <f>SUM(tbl_Data[[#This Row],[Amt_Wines]:[Amt_GoldProds]])</f>
        <v>957</v>
      </c>
      <c r="AN1129" s="3">
        <v>759</v>
      </c>
      <c r="AO1129">
        <v>0</v>
      </c>
      <c r="AP1129" t="str" cm="1">
        <f t="array" ref="AP1129">_xlfn.IFS(tbl_Data[[#This Row],[marital_Divorced]]=1,"Divorced",tbl_Data[[#This Row],[marital_Married]]=1,"Married",tbl_Data[[#This Row],[marital_Single]]=1,"Single",tbl_Data[[#This Row],[marital_Together]]=1,"Together",tbl_Data[[#This Row],[marital_Widow]]=1,"Widowed")</f>
        <v>Single</v>
      </c>
      <c r="AQ1129" s="3">
        <f>IF(tbl_Data[[#This Row],[Marital Status]]=tbl_Data[[#Headers],[Single]],tbl_Data[[#This Row],[Amt_Wines]],"")</f>
        <v>466</v>
      </c>
      <c r="AR1129" s="3" t="str">
        <f>IF(tbl_Data[[#This Row],[Marital Status]]=tbl_Data[[#Headers],[Together]],tbl_Data[[#This Row],[Amt_Wines]],"")</f>
        <v/>
      </c>
      <c r="AS1129" s="3" t="str">
        <f>IF(tbl_Data[[#This Row],[Marital Status]]=tbl_Data[[#Headers],[Married]],tbl_Data[[#This Row],[Amt_Wines]],"")</f>
        <v/>
      </c>
      <c r="AT1129" s="3" t="str">
        <f>IF(tbl_Data[[#This Row],[Marital Status]]=tbl_Data[[#Headers],[Widow]],tbl_Data[[#This Row],[Amt_Wines]],"")</f>
        <v/>
      </c>
      <c r="AU1129" s="3" t="str">
        <f>IF(tbl_Data[[#This Row],[Marital Status]]=tbl_Data[[#Headers],[Divorced]],tbl_Data[[#This Row],[Amt_Wines]],"")</f>
        <v/>
      </c>
    </row>
    <row r="1130" spans="1:47" x14ac:dyDescent="0.45">
      <c r="A1130" t="s">
        <v>735</v>
      </c>
      <c r="B1130" s="3">
        <v>60714</v>
      </c>
      <c r="C1130">
        <v>0</v>
      </c>
      <c r="D1130">
        <v>0</v>
      </c>
      <c r="E1130">
        <f t="shared" si="17"/>
        <v>0</v>
      </c>
      <c r="F1130">
        <v>56</v>
      </c>
      <c r="G1130" s="3">
        <v>216</v>
      </c>
      <c r="H1130" s="3">
        <v>162</v>
      </c>
      <c r="I1130" s="3">
        <v>224</v>
      </c>
      <c r="J1130" s="3">
        <v>101</v>
      </c>
      <c r="K1130" s="3">
        <v>92</v>
      </c>
      <c r="L1130" s="3">
        <v>162</v>
      </c>
      <c r="M1130">
        <v>2</v>
      </c>
      <c r="N1130">
        <v>7</v>
      </c>
      <c r="O1130">
        <v>4</v>
      </c>
      <c r="P1130">
        <v>10</v>
      </c>
      <c r="Q1130">
        <v>5</v>
      </c>
      <c r="R1130">
        <v>0</v>
      </c>
      <c r="S1130">
        <v>0</v>
      </c>
      <c r="T1130">
        <v>0</v>
      </c>
      <c r="U1130">
        <v>0</v>
      </c>
      <c r="V1130">
        <v>0</v>
      </c>
      <c r="W1130">
        <v>0</v>
      </c>
      <c r="X1130">
        <v>3</v>
      </c>
      <c r="Y1130">
        <v>11</v>
      </c>
      <c r="Z1130">
        <v>1</v>
      </c>
      <c r="AA1130">
        <v>64</v>
      </c>
      <c r="AB1130">
        <v>2687</v>
      </c>
      <c r="AC1130">
        <v>0</v>
      </c>
      <c r="AD1130">
        <v>0</v>
      </c>
      <c r="AE1130">
        <v>1</v>
      </c>
      <c r="AF1130">
        <v>0</v>
      </c>
      <c r="AG1130">
        <v>0</v>
      </c>
      <c r="AH1130">
        <v>0</v>
      </c>
      <c r="AI1130">
        <v>0</v>
      </c>
      <c r="AJ1130">
        <v>1</v>
      </c>
      <c r="AK1130">
        <v>0</v>
      </c>
      <c r="AL1130">
        <v>0</v>
      </c>
      <c r="AM1130" s="3">
        <f>SUM(tbl_Data[[#This Row],[Amt_Wines]:[Amt_GoldProds]])</f>
        <v>957</v>
      </c>
      <c r="AN1130" s="3">
        <v>633</v>
      </c>
      <c r="AO1130">
        <v>0</v>
      </c>
      <c r="AP1130" t="str" cm="1">
        <f t="array" ref="AP1130">_xlfn.IFS(tbl_Data[[#This Row],[marital_Divorced]]=1,"Divorced",tbl_Data[[#This Row],[marital_Married]]=1,"Married",tbl_Data[[#This Row],[marital_Single]]=1,"Single",tbl_Data[[#This Row],[marital_Together]]=1,"Together",tbl_Data[[#This Row],[marital_Widow]]=1,"Widowed")</f>
        <v>Single</v>
      </c>
      <c r="AQ1130" s="3">
        <f>IF(tbl_Data[[#This Row],[Marital Status]]=tbl_Data[[#Headers],[Single]],tbl_Data[[#This Row],[Amt_Wines]],"")</f>
        <v>216</v>
      </c>
      <c r="AR1130" s="3" t="str">
        <f>IF(tbl_Data[[#This Row],[Marital Status]]=tbl_Data[[#Headers],[Together]],tbl_Data[[#This Row],[Amt_Wines]],"")</f>
        <v/>
      </c>
      <c r="AS1130" s="3" t="str">
        <f>IF(tbl_Data[[#This Row],[Marital Status]]=tbl_Data[[#Headers],[Married]],tbl_Data[[#This Row],[Amt_Wines]],"")</f>
        <v/>
      </c>
      <c r="AT1130" s="3" t="str">
        <f>IF(tbl_Data[[#This Row],[Marital Status]]=tbl_Data[[#Headers],[Widow]],tbl_Data[[#This Row],[Amt_Wines]],"")</f>
        <v/>
      </c>
      <c r="AU1130" s="3" t="str">
        <f>IF(tbl_Data[[#This Row],[Marital Status]]=tbl_Data[[#Headers],[Divorced]],tbl_Data[[#This Row],[Amt_Wines]],"")</f>
        <v/>
      </c>
    </row>
    <row r="1131" spans="1:47" x14ac:dyDescent="0.45">
      <c r="A1131" t="s">
        <v>738</v>
      </c>
      <c r="B1131" s="3">
        <v>62772</v>
      </c>
      <c r="C1131">
        <v>0</v>
      </c>
      <c r="D1131">
        <v>1</v>
      </c>
      <c r="E1131">
        <f t="shared" si="17"/>
        <v>1</v>
      </c>
      <c r="F1131">
        <v>74</v>
      </c>
      <c r="G1131" s="3">
        <v>581</v>
      </c>
      <c r="H1131" s="3">
        <v>49</v>
      </c>
      <c r="I1131" s="3">
        <v>157</v>
      </c>
      <c r="J1131" s="3">
        <v>43</v>
      </c>
      <c r="K1131" s="3">
        <v>8</v>
      </c>
      <c r="L1131" s="3">
        <v>108</v>
      </c>
      <c r="M1131">
        <v>1</v>
      </c>
      <c r="N1131">
        <v>5</v>
      </c>
      <c r="O1131">
        <v>6</v>
      </c>
      <c r="P1131">
        <v>11</v>
      </c>
      <c r="Q1131">
        <v>2</v>
      </c>
      <c r="R1131">
        <v>0</v>
      </c>
      <c r="S1131">
        <v>1</v>
      </c>
      <c r="T1131">
        <v>0</v>
      </c>
      <c r="U1131">
        <v>0</v>
      </c>
      <c r="V1131">
        <v>0</v>
      </c>
      <c r="W1131">
        <v>0</v>
      </c>
      <c r="X1131">
        <v>3</v>
      </c>
      <c r="Y1131">
        <v>11</v>
      </c>
      <c r="Z1131">
        <v>0</v>
      </c>
      <c r="AA1131">
        <v>51</v>
      </c>
      <c r="AB1131">
        <v>2565</v>
      </c>
      <c r="AC1131">
        <v>0</v>
      </c>
      <c r="AD1131">
        <v>0</v>
      </c>
      <c r="AE1131">
        <v>1</v>
      </c>
      <c r="AF1131">
        <v>0</v>
      </c>
      <c r="AG1131">
        <v>0</v>
      </c>
      <c r="AH1131">
        <v>0</v>
      </c>
      <c r="AI1131">
        <v>0</v>
      </c>
      <c r="AJ1131">
        <v>0</v>
      </c>
      <c r="AK1131">
        <v>1</v>
      </c>
      <c r="AL1131">
        <v>0</v>
      </c>
      <c r="AM1131" s="3">
        <f>SUM(tbl_Data[[#This Row],[Amt_Wines]:[Amt_GoldProds]])</f>
        <v>946</v>
      </c>
      <c r="AN1131" s="3">
        <v>730</v>
      </c>
      <c r="AO1131">
        <v>1</v>
      </c>
      <c r="AP1131" t="str" cm="1">
        <f t="array" ref="AP1131">_xlfn.IFS(tbl_Data[[#This Row],[marital_Divorced]]=1,"Divorced",tbl_Data[[#This Row],[marital_Married]]=1,"Married",tbl_Data[[#This Row],[marital_Single]]=1,"Single",tbl_Data[[#This Row],[marital_Together]]=1,"Together",tbl_Data[[#This Row],[marital_Widow]]=1,"Widowed")</f>
        <v>Single</v>
      </c>
      <c r="AQ1131" s="3">
        <f>IF(tbl_Data[[#This Row],[Marital Status]]=tbl_Data[[#Headers],[Single]],tbl_Data[[#This Row],[Amt_Wines]],"")</f>
        <v>581</v>
      </c>
      <c r="AR1131" s="3" t="str">
        <f>IF(tbl_Data[[#This Row],[Marital Status]]=tbl_Data[[#Headers],[Together]],tbl_Data[[#This Row],[Amt_Wines]],"")</f>
        <v/>
      </c>
      <c r="AS1131" s="3" t="str">
        <f>IF(tbl_Data[[#This Row],[Marital Status]]=tbl_Data[[#Headers],[Married]],tbl_Data[[#This Row],[Amt_Wines]],"")</f>
        <v/>
      </c>
      <c r="AT1131" s="3" t="str">
        <f>IF(tbl_Data[[#This Row],[Marital Status]]=tbl_Data[[#Headers],[Widow]],tbl_Data[[#This Row],[Amt_Wines]],"")</f>
        <v/>
      </c>
      <c r="AU1131" s="3" t="str">
        <f>IF(tbl_Data[[#This Row],[Marital Status]]=tbl_Data[[#Headers],[Divorced]],tbl_Data[[#This Row],[Amt_Wines]],"")</f>
        <v/>
      </c>
    </row>
    <row r="1132" spans="1:47" x14ac:dyDescent="0.45">
      <c r="A1132" t="s">
        <v>742</v>
      </c>
      <c r="B1132" s="3">
        <v>60152</v>
      </c>
      <c r="C1132">
        <v>0</v>
      </c>
      <c r="D1132">
        <v>1</v>
      </c>
      <c r="E1132">
        <f t="shared" si="17"/>
        <v>1</v>
      </c>
      <c r="F1132">
        <v>6</v>
      </c>
      <c r="G1132" s="3">
        <v>325</v>
      </c>
      <c r="H1132" s="3">
        <v>83</v>
      </c>
      <c r="I1132" s="3">
        <v>300</v>
      </c>
      <c r="J1132" s="3">
        <v>86</v>
      </c>
      <c r="K1132" s="3">
        <v>58</v>
      </c>
      <c r="L1132" s="3">
        <v>91</v>
      </c>
      <c r="M1132">
        <v>1</v>
      </c>
      <c r="N1132">
        <v>6</v>
      </c>
      <c r="O1132">
        <v>4</v>
      </c>
      <c r="P1132">
        <v>12</v>
      </c>
      <c r="Q1132">
        <v>3</v>
      </c>
      <c r="R1132">
        <v>0</v>
      </c>
      <c r="S1132">
        <v>0</v>
      </c>
      <c r="T1132">
        <v>0</v>
      </c>
      <c r="U1132">
        <v>0</v>
      </c>
      <c r="V1132">
        <v>0</v>
      </c>
      <c r="W1132">
        <v>0</v>
      </c>
      <c r="X1132">
        <v>3</v>
      </c>
      <c r="Y1132">
        <v>11</v>
      </c>
      <c r="Z1132">
        <v>0</v>
      </c>
      <c r="AA1132">
        <v>41</v>
      </c>
      <c r="AB1132">
        <v>2617</v>
      </c>
      <c r="AC1132">
        <v>0</v>
      </c>
      <c r="AD1132">
        <v>0</v>
      </c>
      <c r="AE1132">
        <v>1</v>
      </c>
      <c r="AF1132">
        <v>0</v>
      </c>
      <c r="AG1132">
        <v>0</v>
      </c>
      <c r="AH1132">
        <v>0</v>
      </c>
      <c r="AI1132">
        <v>0</v>
      </c>
      <c r="AJ1132">
        <v>1</v>
      </c>
      <c r="AK1132">
        <v>0</v>
      </c>
      <c r="AL1132">
        <v>0</v>
      </c>
      <c r="AM1132" s="3">
        <f>SUM(tbl_Data[[#This Row],[Amt_Wines]:[Amt_GoldProds]])</f>
        <v>943</v>
      </c>
      <c r="AN1132" s="3">
        <v>761</v>
      </c>
      <c r="AO1132">
        <v>0</v>
      </c>
      <c r="AP1132" t="str" cm="1">
        <f t="array" ref="AP1132">_xlfn.IFS(tbl_Data[[#This Row],[marital_Divorced]]=1,"Divorced",tbl_Data[[#This Row],[marital_Married]]=1,"Married",tbl_Data[[#This Row],[marital_Single]]=1,"Single",tbl_Data[[#This Row],[marital_Together]]=1,"Together",tbl_Data[[#This Row],[marital_Widow]]=1,"Widowed")</f>
        <v>Single</v>
      </c>
      <c r="AQ1132" s="3">
        <f>IF(tbl_Data[[#This Row],[Marital Status]]=tbl_Data[[#Headers],[Single]],tbl_Data[[#This Row],[Amt_Wines]],"")</f>
        <v>325</v>
      </c>
      <c r="AR1132" s="3" t="str">
        <f>IF(tbl_Data[[#This Row],[Marital Status]]=tbl_Data[[#Headers],[Together]],tbl_Data[[#This Row],[Amt_Wines]],"")</f>
        <v/>
      </c>
      <c r="AS1132" s="3" t="str">
        <f>IF(tbl_Data[[#This Row],[Marital Status]]=tbl_Data[[#Headers],[Married]],tbl_Data[[#This Row],[Amt_Wines]],"")</f>
        <v/>
      </c>
      <c r="AT1132" s="3" t="str">
        <f>IF(tbl_Data[[#This Row],[Marital Status]]=tbl_Data[[#Headers],[Widow]],tbl_Data[[#This Row],[Amt_Wines]],"")</f>
        <v/>
      </c>
      <c r="AU1132" s="3" t="str">
        <f>IF(tbl_Data[[#This Row],[Marital Status]]=tbl_Data[[#Headers],[Divorced]],tbl_Data[[#This Row],[Amt_Wines]],"")</f>
        <v/>
      </c>
    </row>
    <row r="1133" spans="1:47" x14ac:dyDescent="0.45">
      <c r="A1133" t="s">
        <v>759</v>
      </c>
      <c r="B1133" s="3">
        <v>69867</v>
      </c>
      <c r="C1133">
        <v>0</v>
      </c>
      <c r="D1133">
        <v>0</v>
      </c>
      <c r="E1133">
        <f t="shared" si="17"/>
        <v>0</v>
      </c>
      <c r="F1133">
        <v>30</v>
      </c>
      <c r="G1133" s="3">
        <v>196</v>
      </c>
      <c r="H1133" s="3">
        <v>0</v>
      </c>
      <c r="I1133" s="3">
        <v>512</v>
      </c>
      <c r="J1133" s="3">
        <v>33</v>
      </c>
      <c r="K1133" s="3">
        <v>130</v>
      </c>
      <c r="L1133" s="3">
        <v>54</v>
      </c>
      <c r="M1133">
        <v>1</v>
      </c>
      <c r="N1133">
        <v>3</v>
      </c>
      <c r="O1133">
        <v>5</v>
      </c>
      <c r="P1133">
        <v>8</v>
      </c>
      <c r="Q1133">
        <v>1</v>
      </c>
      <c r="R1133">
        <v>0</v>
      </c>
      <c r="S1133">
        <v>0</v>
      </c>
      <c r="T1133">
        <v>0</v>
      </c>
      <c r="U1133">
        <v>1</v>
      </c>
      <c r="V1133">
        <v>0</v>
      </c>
      <c r="W1133">
        <v>0</v>
      </c>
      <c r="X1133">
        <v>3</v>
      </c>
      <c r="Y1133">
        <v>11</v>
      </c>
      <c r="Z1133">
        <v>1</v>
      </c>
      <c r="AA1133">
        <v>34</v>
      </c>
      <c r="AB1133">
        <v>2612</v>
      </c>
      <c r="AC1133">
        <v>0</v>
      </c>
      <c r="AD1133">
        <v>0</v>
      </c>
      <c r="AE1133">
        <v>1</v>
      </c>
      <c r="AF1133">
        <v>0</v>
      </c>
      <c r="AG1133">
        <v>0</v>
      </c>
      <c r="AH1133">
        <v>0</v>
      </c>
      <c r="AI1133">
        <v>0</v>
      </c>
      <c r="AJ1133">
        <v>0</v>
      </c>
      <c r="AK1133">
        <v>0</v>
      </c>
      <c r="AL1133">
        <v>1</v>
      </c>
      <c r="AM1133" s="3">
        <f>SUM(tbl_Data[[#This Row],[Amt_Wines]:[Amt_GoldProds]])</f>
        <v>925</v>
      </c>
      <c r="AN1133" s="3">
        <v>817</v>
      </c>
      <c r="AO1133">
        <v>1</v>
      </c>
      <c r="AP1133" t="str" cm="1">
        <f t="array" ref="AP1133">_xlfn.IFS(tbl_Data[[#This Row],[marital_Divorced]]=1,"Divorced",tbl_Data[[#This Row],[marital_Married]]=1,"Married",tbl_Data[[#This Row],[marital_Single]]=1,"Single",tbl_Data[[#This Row],[marital_Together]]=1,"Together",tbl_Data[[#This Row],[marital_Widow]]=1,"Widowed")</f>
        <v>Single</v>
      </c>
      <c r="AQ1133" s="3">
        <f>IF(tbl_Data[[#This Row],[Marital Status]]=tbl_Data[[#Headers],[Single]],tbl_Data[[#This Row],[Amt_Wines]],"")</f>
        <v>196</v>
      </c>
      <c r="AR1133" s="3" t="str">
        <f>IF(tbl_Data[[#This Row],[Marital Status]]=tbl_Data[[#Headers],[Together]],tbl_Data[[#This Row],[Amt_Wines]],"")</f>
        <v/>
      </c>
      <c r="AS1133" s="3" t="str">
        <f>IF(tbl_Data[[#This Row],[Marital Status]]=tbl_Data[[#Headers],[Married]],tbl_Data[[#This Row],[Amt_Wines]],"")</f>
        <v/>
      </c>
      <c r="AT1133" s="3" t="str">
        <f>IF(tbl_Data[[#This Row],[Marital Status]]=tbl_Data[[#Headers],[Widow]],tbl_Data[[#This Row],[Amt_Wines]],"")</f>
        <v/>
      </c>
      <c r="AU1133" s="3" t="str">
        <f>IF(tbl_Data[[#This Row],[Marital Status]]=tbl_Data[[#Headers],[Divorced]],tbl_Data[[#This Row],[Amt_Wines]],"")</f>
        <v/>
      </c>
    </row>
    <row r="1134" spans="1:47" x14ac:dyDescent="0.45">
      <c r="A1134" t="s">
        <v>773</v>
      </c>
      <c r="B1134" s="3">
        <v>55250</v>
      </c>
      <c r="C1134">
        <v>0</v>
      </c>
      <c r="D1134">
        <v>1</v>
      </c>
      <c r="E1134">
        <f t="shared" si="17"/>
        <v>1</v>
      </c>
      <c r="F1134">
        <v>49</v>
      </c>
      <c r="G1134" s="3">
        <v>664</v>
      </c>
      <c r="H1134" s="3">
        <v>58</v>
      </c>
      <c r="I1134" s="3">
        <v>83</v>
      </c>
      <c r="J1134" s="3">
        <v>32</v>
      </c>
      <c r="K1134" s="3">
        <v>0</v>
      </c>
      <c r="L1134" s="3">
        <v>66</v>
      </c>
      <c r="M1134">
        <v>4</v>
      </c>
      <c r="N1134">
        <v>7</v>
      </c>
      <c r="O1134">
        <v>5</v>
      </c>
      <c r="P1134">
        <v>10</v>
      </c>
      <c r="Q1134">
        <v>5</v>
      </c>
      <c r="R1134">
        <v>0</v>
      </c>
      <c r="S1134">
        <v>0</v>
      </c>
      <c r="T1134">
        <v>0</v>
      </c>
      <c r="U1134">
        <v>0</v>
      </c>
      <c r="V1134">
        <v>0</v>
      </c>
      <c r="W1134">
        <v>0</v>
      </c>
      <c r="X1134">
        <v>3</v>
      </c>
      <c r="Y1134">
        <v>11</v>
      </c>
      <c r="Z1134">
        <v>0</v>
      </c>
      <c r="AA1134">
        <v>55</v>
      </c>
      <c r="AB1134">
        <v>2775</v>
      </c>
      <c r="AC1134">
        <v>0</v>
      </c>
      <c r="AD1134">
        <v>0</v>
      </c>
      <c r="AE1134">
        <v>1</v>
      </c>
      <c r="AF1134">
        <v>0</v>
      </c>
      <c r="AG1134">
        <v>0</v>
      </c>
      <c r="AH1134">
        <v>0</v>
      </c>
      <c r="AI1134">
        <v>0</v>
      </c>
      <c r="AJ1134">
        <v>0</v>
      </c>
      <c r="AK1134">
        <v>1</v>
      </c>
      <c r="AL1134">
        <v>0</v>
      </c>
      <c r="AM1134" s="3">
        <f>SUM(tbl_Data[[#This Row],[Amt_Wines]:[Amt_GoldProds]])</f>
        <v>903</v>
      </c>
      <c r="AN1134" s="3">
        <v>771</v>
      </c>
      <c r="AO1134">
        <v>0</v>
      </c>
      <c r="AP1134" t="str" cm="1">
        <f t="array" ref="AP1134">_xlfn.IFS(tbl_Data[[#This Row],[marital_Divorced]]=1,"Divorced",tbl_Data[[#This Row],[marital_Married]]=1,"Married",tbl_Data[[#This Row],[marital_Single]]=1,"Single",tbl_Data[[#This Row],[marital_Together]]=1,"Together",tbl_Data[[#This Row],[marital_Widow]]=1,"Widowed")</f>
        <v>Single</v>
      </c>
      <c r="AQ1134" s="3">
        <f>IF(tbl_Data[[#This Row],[Marital Status]]=tbl_Data[[#Headers],[Single]],tbl_Data[[#This Row],[Amt_Wines]],"")</f>
        <v>664</v>
      </c>
      <c r="AR1134" s="3" t="str">
        <f>IF(tbl_Data[[#This Row],[Marital Status]]=tbl_Data[[#Headers],[Together]],tbl_Data[[#This Row],[Amt_Wines]],"")</f>
        <v/>
      </c>
      <c r="AS1134" s="3" t="str">
        <f>IF(tbl_Data[[#This Row],[Marital Status]]=tbl_Data[[#Headers],[Married]],tbl_Data[[#This Row],[Amt_Wines]],"")</f>
        <v/>
      </c>
      <c r="AT1134" s="3" t="str">
        <f>IF(tbl_Data[[#This Row],[Marital Status]]=tbl_Data[[#Headers],[Widow]],tbl_Data[[#This Row],[Amt_Wines]],"")</f>
        <v/>
      </c>
      <c r="AU1134" s="3" t="str">
        <f>IF(tbl_Data[[#This Row],[Marital Status]]=tbl_Data[[#Headers],[Divorced]],tbl_Data[[#This Row],[Amt_Wines]],"")</f>
        <v/>
      </c>
    </row>
    <row r="1135" spans="1:47" x14ac:dyDescent="0.45">
      <c r="A1135" t="s">
        <v>780</v>
      </c>
      <c r="B1135" s="3">
        <v>58308</v>
      </c>
      <c r="C1135">
        <v>0</v>
      </c>
      <c r="D1135">
        <v>1</v>
      </c>
      <c r="E1135">
        <f t="shared" si="17"/>
        <v>1</v>
      </c>
      <c r="F1135">
        <v>77</v>
      </c>
      <c r="G1135" s="3">
        <v>691</v>
      </c>
      <c r="H1135" s="3">
        <v>0</v>
      </c>
      <c r="I1135" s="3">
        <v>69</v>
      </c>
      <c r="J1135" s="3">
        <v>10</v>
      </c>
      <c r="K1135" s="3">
        <v>0</v>
      </c>
      <c r="L1135" s="3">
        <v>130</v>
      </c>
      <c r="M1135">
        <v>4</v>
      </c>
      <c r="N1135">
        <v>2</v>
      </c>
      <c r="O1135">
        <v>6</v>
      </c>
      <c r="P1135">
        <v>3</v>
      </c>
      <c r="Q1135">
        <v>8</v>
      </c>
      <c r="R1135">
        <v>0</v>
      </c>
      <c r="S1135">
        <v>0</v>
      </c>
      <c r="T1135">
        <v>0</v>
      </c>
      <c r="U1135">
        <v>0</v>
      </c>
      <c r="V1135">
        <v>0</v>
      </c>
      <c r="W1135">
        <v>0</v>
      </c>
      <c r="X1135">
        <v>3</v>
      </c>
      <c r="Y1135">
        <v>11</v>
      </c>
      <c r="Z1135">
        <v>0</v>
      </c>
      <c r="AA1135">
        <v>56</v>
      </c>
      <c r="AB1135">
        <v>2692</v>
      </c>
      <c r="AC1135">
        <v>0</v>
      </c>
      <c r="AD1135">
        <v>0</v>
      </c>
      <c r="AE1135">
        <v>1</v>
      </c>
      <c r="AF1135">
        <v>0</v>
      </c>
      <c r="AG1135">
        <v>0</v>
      </c>
      <c r="AH1135">
        <v>0</v>
      </c>
      <c r="AI1135">
        <v>0</v>
      </c>
      <c r="AJ1135">
        <v>0</v>
      </c>
      <c r="AK1135">
        <v>1</v>
      </c>
      <c r="AL1135">
        <v>0</v>
      </c>
      <c r="AM1135" s="3">
        <f>SUM(tbl_Data[[#This Row],[Amt_Wines]:[Amt_GoldProds]])</f>
        <v>900</v>
      </c>
      <c r="AN1135" s="3">
        <v>640</v>
      </c>
      <c r="AO1135">
        <v>0</v>
      </c>
      <c r="AP1135" t="str" cm="1">
        <f t="array" ref="AP1135">_xlfn.IFS(tbl_Data[[#This Row],[marital_Divorced]]=1,"Divorced",tbl_Data[[#This Row],[marital_Married]]=1,"Married",tbl_Data[[#This Row],[marital_Single]]=1,"Single",tbl_Data[[#This Row],[marital_Together]]=1,"Together",tbl_Data[[#This Row],[marital_Widow]]=1,"Widowed")</f>
        <v>Single</v>
      </c>
      <c r="AQ1135" s="3">
        <f>IF(tbl_Data[[#This Row],[Marital Status]]=tbl_Data[[#Headers],[Single]],tbl_Data[[#This Row],[Amt_Wines]],"")</f>
        <v>691</v>
      </c>
      <c r="AR1135" s="3" t="str">
        <f>IF(tbl_Data[[#This Row],[Marital Status]]=tbl_Data[[#Headers],[Together]],tbl_Data[[#This Row],[Amt_Wines]],"")</f>
        <v/>
      </c>
      <c r="AS1135" s="3" t="str">
        <f>IF(tbl_Data[[#This Row],[Marital Status]]=tbl_Data[[#Headers],[Married]],tbl_Data[[#This Row],[Amt_Wines]],"")</f>
        <v/>
      </c>
      <c r="AT1135" s="3" t="str">
        <f>IF(tbl_Data[[#This Row],[Marital Status]]=tbl_Data[[#Headers],[Widow]],tbl_Data[[#This Row],[Amt_Wines]],"")</f>
        <v/>
      </c>
      <c r="AU1135" s="3" t="str">
        <f>IF(tbl_Data[[#This Row],[Marital Status]]=tbl_Data[[#Headers],[Divorced]],tbl_Data[[#This Row],[Amt_Wines]],"")</f>
        <v/>
      </c>
    </row>
    <row r="1136" spans="1:47" x14ac:dyDescent="0.45">
      <c r="A1136" t="s">
        <v>781</v>
      </c>
      <c r="B1136" s="3">
        <v>76624</v>
      </c>
      <c r="C1136">
        <v>0</v>
      </c>
      <c r="D1136">
        <v>1</v>
      </c>
      <c r="E1136">
        <f t="shared" si="17"/>
        <v>1</v>
      </c>
      <c r="F1136">
        <v>68</v>
      </c>
      <c r="G1136" s="3">
        <v>411</v>
      </c>
      <c r="H1136" s="3">
        <v>106</v>
      </c>
      <c r="I1136" s="3">
        <v>147</v>
      </c>
      <c r="J1136" s="3">
        <v>54</v>
      </c>
      <c r="K1136" s="3">
        <v>115</v>
      </c>
      <c r="L1136" s="3">
        <v>66</v>
      </c>
      <c r="M1136">
        <v>1</v>
      </c>
      <c r="N1136">
        <v>5</v>
      </c>
      <c r="O1136">
        <v>10</v>
      </c>
      <c r="P1136">
        <v>7</v>
      </c>
      <c r="Q1136">
        <v>1</v>
      </c>
      <c r="R1136">
        <v>1</v>
      </c>
      <c r="S1136">
        <v>0</v>
      </c>
      <c r="T1136">
        <v>0</v>
      </c>
      <c r="U1136">
        <v>0</v>
      </c>
      <c r="V1136">
        <v>0</v>
      </c>
      <c r="W1136">
        <v>0</v>
      </c>
      <c r="X1136">
        <v>3</v>
      </c>
      <c r="Y1136">
        <v>11</v>
      </c>
      <c r="Z1136">
        <v>0</v>
      </c>
      <c r="AA1136">
        <v>58</v>
      </c>
      <c r="AB1136">
        <v>2195</v>
      </c>
      <c r="AC1136">
        <v>0</v>
      </c>
      <c r="AD1136">
        <v>0</v>
      </c>
      <c r="AE1136">
        <v>1</v>
      </c>
      <c r="AF1136">
        <v>0</v>
      </c>
      <c r="AG1136">
        <v>0</v>
      </c>
      <c r="AH1136">
        <v>0</v>
      </c>
      <c r="AI1136">
        <v>0</v>
      </c>
      <c r="AJ1136">
        <v>1</v>
      </c>
      <c r="AK1136">
        <v>0</v>
      </c>
      <c r="AL1136">
        <v>0</v>
      </c>
      <c r="AM1136" s="3">
        <f>SUM(tbl_Data[[#This Row],[Amt_Wines]:[Amt_GoldProds]])</f>
        <v>899</v>
      </c>
      <c r="AN1136" s="3">
        <v>767</v>
      </c>
      <c r="AO1136">
        <v>1</v>
      </c>
      <c r="AP1136" t="str" cm="1">
        <f t="array" ref="AP1136">_xlfn.IFS(tbl_Data[[#This Row],[marital_Divorced]]=1,"Divorced",tbl_Data[[#This Row],[marital_Married]]=1,"Married",tbl_Data[[#This Row],[marital_Single]]=1,"Single",tbl_Data[[#This Row],[marital_Together]]=1,"Together",tbl_Data[[#This Row],[marital_Widow]]=1,"Widowed")</f>
        <v>Single</v>
      </c>
      <c r="AQ1136" s="3">
        <f>IF(tbl_Data[[#This Row],[Marital Status]]=tbl_Data[[#Headers],[Single]],tbl_Data[[#This Row],[Amt_Wines]],"")</f>
        <v>411</v>
      </c>
      <c r="AR1136" s="3" t="str">
        <f>IF(tbl_Data[[#This Row],[Marital Status]]=tbl_Data[[#Headers],[Together]],tbl_Data[[#This Row],[Amt_Wines]],"")</f>
        <v/>
      </c>
      <c r="AS1136" s="3" t="str">
        <f>IF(tbl_Data[[#This Row],[Marital Status]]=tbl_Data[[#Headers],[Married]],tbl_Data[[#This Row],[Amt_Wines]],"")</f>
        <v/>
      </c>
      <c r="AT1136" s="3" t="str">
        <f>IF(tbl_Data[[#This Row],[Marital Status]]=tbl_Data[[#Headers],[Widow]],tbl_Data[[#This Row],[Amt_Wines]],"")</f>
        <v/>
      </c>
      <c r="AU1136" s="3" t="str">
        <f>IF(tbl_Data[[#This Row],[Marital Status]]=tbl_Data[[#Headers],[Divorced]],tbl_Data[[#This Row],[Amt_Wines]],"")</f>
        <v/>
      </c>
    </row>
    <row r="1137" spans="1:47" x14ac:dyDescent="0.45">
      <c r="A1137" t="s">
        <v>789</v>
      </c>
      <c r="B1137" s="3">
        <v>61823</v>
      </c>
      <c r="C1137">
        <v>0</v>
      </c>
      <c r="D1137">
        <v>1</v>
      </c>
      <c r="E1137">
        <f t="shared" si="17"/>
        <v>1</v>
      </c>
      <c r="F1137">
        <v>26</v>
      </c>
      <c r="G1137" s="3">
        <v>523</v>
      </c>
      <c r="H1137" s="3">
        <v>7</v>
      </c>
      <c r="I1137" s="3">
        <v>134</v>
      </c>
      <c r="J1137" s="3">
        <v>37</v>
      </c>
      <c r="K1137" s="3">
        <v>14</v>
      </c>
      <c r="L1137" s="3">
        <v>169</v>
      </c>
      <c r="M1137">
        <v>4</v>
      </c>
      <c r="N1137">
        <v>8</v>
      </c>
      <c r="O1137">
        <v>2</v>
      </c>
      <c r="P1137">
        <v>10</v>
      </c>
      <c r="Q1137">
        <v>7</v>
      </c>
      <c r="R1137">
        <v>0</v>
      </c>
      <c r="S1137">
        <v>0</v>
      </c>
      <c r="T1137">
        <v>0</v>
      </c>
      <c r="U1137">
        <v>0</v>
      </c>
      <c r="V1137">
        <v>0</v>
      </c>
      <c r="W1137">
        <v>0</v>
      </c>
      <c r="X1137">
        <v>3</v>
      </c>
      <c r="Y1137">
        <v>11</v>
      </c>
      <c r="Z1137">
        <v>0</v>
      </c>
      <c r="AA1137">
        <v>68</v>
      </c>
      <c r="AB1137">
        <v>2655</v>
      </c>
      <c r="AC1137">
        <v>0</v>
      </c>
      <c r="AD1137">
        <v>0</v>
      </c>
      <c r="AE1137">
        <v>1</v>
      </c>
      <c r="AF1137">
        <v>0</v>
      </c>
      <c r="AG1137">
        <v>0</v>
      </c>
      <c r="AH1137">
        <v>0</v>
      </c>
      <c r="AI1137">
        <v>0</v>
      </c>
      <c r="AJ1137">
        <v>1</v>
      </c>
      <c r="AK1137">
        <v>0</v>
      </c>
      <c r="AL1137">
        <v>0</v>
      </c>
      <c r="AM1137" s="3">
        <f>SUM(tbl_Data[[#This Row],[Amt_Wines]:[Amt_GoldProds]])</f>
        <v>884</v>
      </c>
      <c r="AN1137" s="3">
        <v>546</v>
      </c>
      <c r="AO1137">
        <v>0</v>
      </c>
      <c r="AP1137" t="str" cm="1">
        <f t="array" ref="AP1137">_xlfn.IFS(tbl_Data[[#This Row],[marital_Divorced]]=1,"Divorced",tbl_Data[[#This Row],[marital_Married]]=1,"Married",tbl_Data[[#This Row],[marital_Single]]=1,"Single",tbl_Data[[#This Row],[marital_Together]]=1,"Together",tbl_Data[[#This Row],[marital_Widow]]=1,"Widowed")</f>
        <v>Single</v>
      </c>
      <c r="AQ1137" s="3">
        <f>IF(tbl_Data[[#This Row],[Marital Status]]=tbl_Data[[#Headers],[Single]],tbl_Data[[#This Row],[Amt_Wines]],"")</f>
        <v>523</v>
      </c>
      <c r="AR1137" s="3" t="str">
        <f>IF(tbl_Data[[#This Row],[Marital Status]]=tbl_Data[[#Headers],[Together]],tbl_Data[[#This Row],[Amt_Wines]],"")</f>
        <v/>
      </c>
      <c r="AS1137" s="3" t="str">
        <f>IF(tbl_Data[[#This Row],[Marital Status]]=tbl_Data[[#Headers],[Married]],tbl_Data[[#This Row],[Amt_Wines]],"")</f>
        <v/>
      </c>
      <c r="AT1137" s="3" t="str">
        <f>IF(tbl_Data[[#This Row],[Marital Status]]=tbl_Data[[#Headers],[Widow]],tbl_Data[[#This Row],[Amt_Wines]],"")</f>
        <v/>
      </c>
      <c r="AU1137" s="3" t="str">
        <f>IF(tbl_Data[[#This Row],[Marital Status]]=tbl_Data[[#Headers],[Divorced]],tbl_Data[[#This Row],[Amt_Wines]],"")</f>
        <v/>
      </c>
    </row>
    <row r="1138" spans="1:47" x14ac:dyDescent="0.45">
      <c r="A1138" t="s">
        <v>790</v>
      </c>
      <c r="B1138" s="3">
        <v>48240</v>
      </c>
      <c r="C1138">
        <v>0</v>
      </c>
      <c r="D1138">
        <v>0</v>
      </c>
      <c r="E1138">
        <f t="shared" si="17"/>
        <v>0</v>
      </c>
      <c r="F1138">
        <v>73</v>
      </c>
      <c r="G1138" s="3">
        <v>389</v>
      </c>
      <c r="H1138" s="3">
        <v>91</v>
      </c>
      <c r="I1138" s="3">
        <v>248</v>
      </c>
      <c r="J1138" s="3">
        <v>64</v>
      </c>
      <c r="K1138" s="3">
        <v>49</v>
      </c>
      <c r="L1138" s="3">
        <v>41</v>
      </c>
      <c r="M1138">
        <v>3</v>
      </c>
      <c r="N1138">
        <v>6</v>
      </c>
      <c r="O1138">
        <v>3</v>
      </c>
      <c r="P1138">
        <v>13</v>
      </c>
      <c r="Q1138">
        <v>5</v>
      </c>
      <c r="R1138">
        <v>0</v>
      </c>
      <c r="S1138">
        <v>0</v>
      </c>
      <c r="T1138">
        <v>0</v>
      </c>
      <c r="U1138">
        <v>0</v>
      </c>
      <c r="V1138">
        <v>0</v>
      </c>
      <c r="W1138">
        <v>0</v>
      </c>
      <c r="X1138">
        <v>3</v>
      </c>
      <c r="Y1138">
        <v>11</v>
      </c>
      <c r="Z1138">
        <v>1</v>
      </c>
      <c r="AA1138">
        <v>51</v>
      </c>
      <c r="AB1138">
        <v>2756</v>
      </c>
      <c r="AC1138">
        <v>0</v>
      </c>
      <c r="AD1138">
        <v>0</v>
      </c>
      <c r="AE1138">
        <v>1</v>
      </c>
      <c r="AF1138">
        <v>0</v>
      </c>
      <c r="AG1138">
        <v>0</v>
      </c>
      <c r="AH1138">
        <v>0</v>
      </c>
      <c r="AI1138">
        <v>0</v>
      </c>
      <c r="AJ1138">
        <v>0</v>
      </c>
      <c r="AK1138">
        <v>0</v>
      </c>
      <c r="AL1138">
        <v>1</v>
      </c>
      <c r="AM1138" s="3">
        <f>SUM(tbl_Data[[#This Row],[Amt_Wines]:[Amt_GoldProds]])</f>
        <v>882</v>
      </c>
      <c r="AN1138" s="3">
        <v>800</v>
      </c>
      <c r="AO1138">
        <v>0</v>
      </c>
      <c r="AP1138" t="str" cm="1">
        <f t="array" ref="AP1138">_xlfn.IFS(tbl_Data[[#This Row],[marital_Divorced]]=1,"Divorced",tbl_Data[[#This Row],[marital_Married]]=1,"Married",tbl_Data[[#This Row],[marital_Single]]=1,"Single",tbl_Data[[#This Row],[marital_Together]]=1,"Together",tbl_Data[[#This Row],[marital_Widow]]=1,"Widowed")</f>
        <v>Single</v>
      </c>
      <c r="AQ1138" s="3">
        <f>IF(tbl_Data[[#This Row],[Marital Status]]=tbl_Data[[#Headers],[Single]],tbl_Data[[#This Row],[Amt_Wines]],"")</f>
        <v>389</v>
      </c>
      <c r="AR1138" s="3" t="str">
        <f>IF(tbl_Data[[#This Row],[Marital Status]]=tbl_Data[[#Headers],[Together]],tbl_Data[[#This Row],[Amt_Wines]],"")</f>
        <v/>
      </c>
      <c r="AS1138" s="3" t="str">
        <f>IF(tbl_Data[[#This Row],[Marital Status]]=tbl_Data[[#Headers],[Married]],tbl_Data[[#This Row],[Amt_Wines]],"")</f>
        <v/>
      </c>
      <c r="AT1138" s="3" t="str">
        <f>IF(tbl_Data[[#This Row],[Marital Status]]=tbl_Data[[#Headers],[Widow]],tbl_Data[[#This Row],[Amt_Wines]],"")</f>
        <v/>
      </c>
      <c r="AU1138" s="3" t="str">
        <f>IF(tbl_Data[[#This Row],[Marital Status]]=tbl_Data[[#Headers],[Divorced]],tbl_Data[[#This Row],[Amt_Wines]],"")</f>
        <v/>
      </c>
    </row>
    <row r="1139" spans="1:47" x14ac:dyDescent="0.45">
      <c r="A1139" t="s">
        <v>799</v>
      </c>
      <c r="B1139" s="3">
        <v>68352</v>
      </c>
      <c r="C1139">
        <v>0</v>
      </c>
      <c r="D1139">
        <v>1</v>
      </c>
      <c r="E1139">
        <f t="shared" si="17"/>
        <v>1</v>
      </c>
      <c r="F1139">
        <v>47</v>
      </c>
      <c r="G1139" s="3">
        <v>614</v>
      </c>
      <c r="H1139" s="3">
        <v>16</v>
      </c>
      <c r="I1139" s="3">
        <v>132</v>
      </c>
      <c r="J1139" s="3">
        <v>43</v>
      </c>
      <c r="K1139" s="3">
        <v>33</v>
      </c>
      <c r="L1139" s="3">
        <v>33</v>
      </c>
      <c r="M1139">
        <v>3</v>
      </c>
      <c r="N1139">
        <v>8</v>
      </c>
      <c r="O1139">
        <v>5</v>
      </c>
      <c r="P1139">
        <v>9</v>
      </c>
      <c r="Q1139">
        <v>6</v>
      </c>
      <c r="R1139">
        <v>0</v>
      </c>
      <c r="S1139">
        <v>0</v>
      </c>
      <c r="T1139">
        <v>0</v>
      </c>
      <c r="U1139">
        <v>0</v>
      </c>
      <c r="V1139">
        <v>0</v>
      </c>
      <c r="W1139">
        <v>0</v>
      </c>
      <c r="X1139">
        <v>3</v>
      </c>
      <c r="Y1139">
        <v>11</v>
      </c>
      <c r="Z1139">
        <v>0</v>
      </c>
      <c r="AA1139">
        <v>46</v>
      </c>
      <c r="AB1139">
        <v>2464</v>
      </c>
      <c r="AC1139">
        <v>0</v>
      </c>
      <c r="AD1139">
        <v>0</v>
      </c>
      <c r="AE1139">
        <v>1</v>
      </c>
      <c r="AF1139">
        <v>0</v>
      </c>
      <c r="AG1139">
        <v>0</v>
      </c>
      <c r="AH1139">
        <v>0</v>
      </c>
      <c r="AI1139">
        <v>0</v>
      </c>
      <c r="AJ1139">
        <v>0</v>
      </c>
      <c r="AK1139">
        <v>0</v>
      </c>
      <c r="AL1139">
        <v>1</v>
      </c>
      <c r="AM1139" s="3">
        <f>SUM(tbl_Data[[#This Row],[Amt_Wines]:[Amt_GoldProds]])</f>
        <v>871</v>
      </c>
      <c r="AN1139" s="3">
        <v>805</v>
      </c>
      <c r="AO1139">
        <v>0</v>
      </c>
      <c r="AP1139" t="str" cm="1">
        <f t="array" ref="AP1139">_xlfn.IFS(tbl_Data[[#This Row],[marital_Divorced]]=1,"Divorced",tbl_Data[[#This Row],[marital_Married]]=1,"Married",tbl_Data[[#This Row],[marital_Single]]=1,"Single",tbl_Data[[#This Row],[marital_Together]]=1,"Together",tbl_Data[[#This Row],[marital_Widow]]=1,"Widowed")</f>
        <v>Single</v>
      </c>
      <c r="AQ1139" s="3">
        <f>IF(tbl_Data[[#This Row],[Marital Status]]=tbl_Data[[#Headers],[Single]],tbl_Data[[#This Row],[Amt_Wines]],"")</f>
        <v>614</v>
      </c>
      <c r="AR1139" s="3" t="str">
        <f>IF(tbl_Data[[#This Row],[Marital Status]]=tbl_Data[[#Headers],[Together]],tbl_Data[[#This Row],[Amt_Wines]],"")</f>
        <v/>
      </c>
      <c r="AS1139" s="3" t="str">
        <f>IF(tbl_Data[[#This Row],[Marital Status]]=tbl_Data[[#Headers],[Married]],tbl_Data[[#This Row],[Amt_Wines]],"")</f>
        <v/>
      </c>
      <c r="AT1139" s="3" t="str">
        <f>IF(tbl_Data[[#This Row],[Marital Status]]=tbl_Data[[#Headers],[Widow]],tbl_Data[[#This Row],[Amt_Wines]],"")</f>
        <v/>
      </c>
      <c r="AU1139" s="3" t="str">
        <f>IF(tbl_Data[[#This Row],[Marital Status]]=tbl_Data[[#Headers],[Divorced]],tbl_Data[[#This Row],[Amt_Wines]],"")</f>
        <v/>
      </c>
    </row>
    <row r="1140" spans="1:47" x14ac:dyDescent="0.45">
      <c r="A1140" t="s">
        <v>801</v>
      </c>
      <c r="B1140" s="3">
        <v>57959</v>
      </c>
      <c r="C1140">
        <v>0</v>
      </c>
      <c r="D1140">
        <v>1</v>
      </c>
      <c r="E1140">
        <f t="shared" si="17"/>
        <v>1</v>
      </c>
      <c r="F1140">
        <v>71</v>
      </c>
      <c r="G1140" s="3">
        <v>430</v>
      </c>
      <c r="H1140" s="3">
        <v>16</v>
      </c>
      <c r="I1140" s="3">
        <v>322</v>
      </c>
      <c r="J1140" s="3">
        <v>43</v>
      </c>
      <c r="K1140" s="3">
        <v>24</v>
      </c>
      <c r="L1140" s="3">
        <v>33</v>
      </c>
      <c r="M1140">
        <v>5</v>
      </c>
      <c r="N1140">
        <v>4</v>
      </c>
      <c r="O1140">
        <v>7</v>
      </c>
      <c r="P1140">
        <v>11</v>
      </c>
      <c r="Q1140">
        <v>3</v>
      </c>
      <c r="R1140">
        <v>0</v>
      </c>
      <c r="S1140">
        <v>0</v>
      </c>
      <c r="T1140">
        <v>0</v>
      </c>
      <c r="U1140">
        <v>0</v>
      </c>
      <c r="V1140">
        <v>0</v>
      </c>
      <c r="W1140">
        <v>0</v>
      </c>
      <c r="X1140">
        <v>3</v>
      </c>
      <c r="Y1140">
        <v>11</v>
      </c>
      <c r="Z1140">
        <v>0</v>
      </c>
      <c r="AA1140">
        <v>65</v>
      </c>
      <c r="AB1140">
        <v>2582</v>
      </c>
      <c r="AC1140">
        <v>0</v>
      </c>
      <c r="AD1140">
        <v>0</v>
      </c>
      <c r="AE1140">
        <v>1</v>
      </c>
      <c r="AF1140">
        <v>0</v>
      </c>
      <c r="AG1140">
        <v>0</v>
      </c>
      <c r="AH1140">
        <v>0</v>
      </c>
      <c r="AI1140">
        <v>0</v>
      </c>
      <c r="AJ1140">
        <v>1</v>
      </c>
      <c r="AK1140">
        <v>0</v>
      </c>
      <c r="AL1140">
        <v>0</v>
      </c>
      <c r="AM1140" s="3">
        <f>SUM(tbl_Data[[#This Row],[Amt_Wines]:[Amt_GoldProds]])</f>
        <v>868</v>
      </c>
      <c r="AN1140" s="3">
        <v>802</v>
      </c>
      <c r="AO1140">
        <v>0</v>
      </c>
      <c r="AP1140" t="str" cm="1">
        <f t="array" ref="AP1140">_xlfn.IFS(tbl_Data[[#This Row],[marital_Divorced]]=1,"Divorced",tbl_Data[[#This Row],[marital_Married]]=1,"Married",tbl_Data[[#This Row],[marital_Single]]=1,"Single",tbl_Data[[#This Row],[marital_Together]]=1,"Together",tbl_Data[[#This Row],[marital_Widow]]=1,"Widowed")</f>
        <v>Single</v>
      </c>
      <c r="AQ1140" s="3">
        <f>IF(tbl_Data[[#This Row],[Marital Status]]=tbl_Data[[#Headers],[Single]],tbl_Data[[#This Row],[Amt_Wines]],"")</f>
        <v>430</v>
      </c>
      <c r="AR1140" s="3" t="str">
        <f>IF(tbl_Data[[#This Row],[Marital Status]]=tbl_Data[[#Headers],[Together]],tbl_Data[[#This Row],[Amt_Wines]],"")</f>
        <v/>
      </c>
      <c r="AS1140" s="3" t="str">
        <f>IF(tbl_Data[[#This Row],[Marital Status]]=tbl_Data[[#Headers],[Married]],tbl_Data[[#This Row],[Amt_Wines]],"")</f>
        <v/>
      </c>
      <c r="AT1140" s="3" t="str">
        <f>IF(tbl_Data[[#This Row],[Marital Status]]=tbl_Data[[#Headers],[Widow]],tbl_Data[[#This Row],[Amt_Wines]],"")</f>
        <v/>
      </c>
      <c r="AU1140" s="3" t="str">
        <f>IF(tbl_Data[[#This Row],[Marital Status]]=tbl_Data[[#Headers],[Divorced]],tbl_Data[[#This Row],[Amt_Wines]],"")</f>
        <v/>
      </c>
    </row>
    <row r="1141" spans="1:47" x14ac:dyDescent="0.45">
      <c r="A1141" t="s">
        <v>805</v>
      </c>
      <c r="B1141" s="3">
        <v>69627</v>
      </c>
      <c r="C1141">
        <v>0</v>
      </c>
      <c r="D1141">
        <v>1</v>
      </c>
      <c r="E1141">
        <f t="shared" si="17"/>
        <v>1</v>
      </c>
      <c r="F1141">
        <v>35</v>
      </c>
      <c r="G1141" s="3">
        <v>231</v>
      </c>
      <c r="H1141" s="3">
        <v>161</v>
      </c>
      <c r="I1141" s="3">
        <v>215</v>
      </c>
      <c r="J1141" s="3">
        <v>171</v>
      </c>
      <c r="K1141" s="3">
        <v>30</v>
      </c>
      <c r="L1141" s="3">
        <v>53</v>
      </c>
      <c r="M1141">
        <v>2</v>
      </c>
      <c r="N1141">
        <v>8</v>
      </c>
      <c r="O1141">
        <v>2</v>
      </c>
      <c r="P1141">
        <v>11</v>
      </c>
      <c r="Q1141">
        <v>5</v>
      </c>
      <c r="R1141">
        <v>0</v>
      </c>
      <c r="S1141">
        <v>0</v>
      </c>
      <c r="T1141">
        <v>0</v>
      </c>
      <c r="U1141">
        <v>0</v>
      </c>
      <c r="V1141">
        <v>0</v>
      </c>
      <c r="W1141">
        <v>0</v>
      </c>
      <c r="X1141">
        <v>3</v>
      </c>
      <c r="Y1141">
        <v>11</v>
      </c>
      <c r="Z1141">
        <v>0</v>
      </c>
      <c r="AA1141">
        <v>58</v>
      </c>
      <c r="AB1141">
        <v>2628</v>
      </c>
      <c r="AC1141">
        <v>0</v>
      </c>
      <c r="AD1141">
        <v>0</v>
      </c>
      <c r="AE1141">
        <v>1</v>
      </c>
      <c r="AF1141">
        <v>0</v>
      </c>
      <c r="AG1141">
        <v>0</v>
      </c>
      <c r="AH1141">
        <v>0</v>
      </c>
      <c r="AI1141">
        <v>0</v>
      </c>
      <c r="AJ1141">
        <v>1</v>
      </c>
      <c r="AK1141">
        <v>0</v>
      </c>
      <c r="AL1141">
        <v>0</v>
      </c>
      <c r="AM1141" s="3">
        <f>SUM(tbl_Data[[#This Row],[Amt_Wines]:[Amt_GoldProds]])</f>
        <v>861</v>
      </c>
      <c r="AN1141" s="3">
        <v>755</v>
      </c>
      <c r="AO1141">
        <v>0</v>
      </c>
      <c r="AP1141" t="str" cm="1">
        <f t="array" ref="AP1141">_xlfn.IFS(tbl_Data[[#This Row],[marital_Divorced]]=1,"Divorced",tbl_Data[[#This Row],[marital_Married]]=1,"Married",tbl_Data[[#This Row],[marital_Single]]=1,"Single",tbl_Data[[#This Row],[marital_Together]]=1,"Together",tbl_Data[[#This Row],[marital_Widow]]=1,"Widowed")</f>
        <v>Single</v>
      </c>
      <c r="AQ1141" s="3">
        <f>IF(tbl_Data[[#This Row],[Marital Status]]=tbl_Data[[#Headers],[Single]],tbl_Data[[#This Row],[Amt_Wines]],"")</f>
        <v>231</v>
      </c>
      <c r="AR1141" s="3" t="str">
        <f>IF(tbl_Data[[#This Row],[Marital Status]]=tbl_Data[[#Headers],[Together]],tbl_Data[[#This Row],[Amt_Wines]],"")</f>
        <v/>
      </c>
      <c r="AS1141" s="3" t="str">
        <f>IF(tbl_Data[[#This Row],[Marital Status]]=tbl_Data[[#Headers],[Married]],tbl_Data[[#This Row],[Amt_Wines]],"")</f>
        <v/>
      </c>
      <c r="AT1141" s="3" t="str">
        <f>IF(tbl_Data[[#This Row],[Marital Status]]=tbl_Data[[#Headers],[Widow]],tbl_Data[[#This Row],[Amt_Wines]],"")</f>
        <v/>
      </c>
      <c r="AU1141" s="3" t="str">
        <f>IF(tbl_Data[[#This Row],[Marital Status]]=tbl_Data[[#Headers],[Divorced]],tbl_Data[[#This Row],[Amt_Wines]],"")</f>
        <v/>
      </c>
    </row>
    <row r="1142" spans="1:47" x14ac:dyDescent="0.45">
      <c r="A1142" t="s">
        <v>806</v>
      </c>
      <c r="B1142" s="3">
        <v>70379</v>
      </c>
      <c r="C1142">
        <v>0</v>
      </c>
      <c r="D1142">
        <v>1</v>
      </c>
      <c r="E1142">
        <f t="shared" si="17"/>
        <v>1</v>
      </c>
      <c r="F1142">
        <v>84</v>
      </c>
      <c r="G1142" s="3">
        <v>553</v>
      </c>
      <c r="H1142" s="3">
        <v>25</v>
      </c>
      <c r="I1142" s="3">
        <v>142</v>
      </c>
      <c r="J1142" s="3">
        <v>65</v>
      </c>
      <c r="K1142" s="3">
        <v>67</v>
      </c>
      <c r="L1142" s="3">
        <v>8</v>
      </c>
      <c r="M1142">
        <v>3</v>
      </c>
      <c r="N1142">
        <v>6</v>
      </c>
      <c r="O1142">
        <v>3</v>
      </c>
      <c r="P1142">
        <v>13</v>
      </c>
      <c r="Q1142">
        <v>4</v>
      </c>
      <c r="R1142">
        <v>0</v>
      </c>
      <c r="S1142">
        <v>0</v>
      </c>
      <c r="T1142">
        <v>0</v>
      </c>
      <c r="U1142">
        <v>0</v>
      </c>
      <c r="V1142">
        <v>0</v>
      </c>
      <c r="W1142">
        <v>0</v>
      </c>
      <c r="X1142">
        <v>3</v>
      </c>
      <c r="Y1142">
        <v>11</v>
      </c>
      <c r="Z1142">
        <v>0</v>
      </c>
      <c r="AA1142">
        <v>44</v>
      </c>
      <c r="AB1142">
        <v>2642</v>
      </c>
      <c r="AC1142">
        <v>0</v>
      </c>
      <c r="AD1142">
        <v>0</v>
      </c>
      <c r="AE1142">
        <v>1</v>
      </c>
      <c r="AF1142">
        <v>0</v>
      </c>
      <c r="AG1142">
        <v>0</v>
      </c>
      <c r="AH1142">
        <v>0</v>
      </c>
      <c r="AI1142">
        <v>0</v>
      </c>
      <c r="AJ1142">
        <v>0</v>
      </c>
      <c r="AK1142">
        <v>1</v>
      </c>
      <c r="AL1142">
        <v>0</v>
      </c>
      <c r="AM1142" s="3">
        <f>SUM(tbl_Data[[#This Row],[Amt_Wines]:[Amt_GoldProds]])</f>
        <v>860</v>
      </c>
      <c r="AN1142" s="3">
        <v>844</v>
      </c>
      <c r="AO1142">
        <v>0</v>
      </c>
      <c r="AP1142" t="str" cm="1">
        <f t="array" ref="AP1142">_xlfn.IFS(tbl_Data[[#This Row],[marital_Divorced]]=1,"Divorced",tbl_Data[[#This Row],[marital_Married]]=1,"Married",tbl_Data[[#This Row],[marital_Single]]=1,"Single",tbl_Data[[#This Row],[marital_Together]]=1,"Together",tbl_Data[[#This Row],[marital_Widow]]=1,"Widowed")</f>
        <v>Single</v>
      </c>
      <c r="AQ1142" s="3">
        <f>IF(tbl_Data[[#This Row],[Marital Status]]=tbl_Data[[#Headers],[Single]],tbl_Data[[#This Row],[Amt_Wines]],"")</f>
        <v>553</v>
      </c>
      <c r="AR1142" s="3" t="str">
        <f>IF(tbl_Data[[#This Row],[Marital Status]]=tbl_Data[[#Headers],[Together]],tbl_Data[[#This Row],[Amt_Wines]],"")</f>
        <v/>
      </c>
      <c r="AS1142" s="3" t="str">
        <f>IF(tbl_Data[[#This Row],[Marital Status]]=tbl_Data[[#Headers],[Married]],tbl_Data[[#This Row],[Amt_Wines]],"")</f>
        <v/>
      </c>
      <c r="AT1142" s="3" t="str">
        <f>IF(tbl_Data[[#This Row],[Marital Status]]=tbl_Data[[#Headers],[Widow]],tbl_Data[[#This Row],[Amt_Wines]],"")</f>
        <v/>
      </c>
      <c r="AU1142" s="3" t="str">
        <f>IF(tbl_Data[[#This Row],[Marital Status]]=tbl_Data[[#Headers],[Divorced]],tbl_Data[[#This Row],[Amt_Wines]],"")</f>
        <v/>
      </c>
    </row>
    <row r="1143" spans="1:47" x14ac:dyDescent="0.45">
      <c r="A1143" t="s">
        <v>824</v>
      </c>
      <c r="B1143" s="3">
        <v>75127</v>
      </c>
      <c r="C1143">
        <v>0</v>
      </c>
      <c r="D1143">
        <v>0</v>
      </c>
      <c r="E1143">
        <f t="shared" si="17"/>
        <v>0</v>
      </c>
      <c r="F1143">
        <v>92</v>
      </c>
      <c r="G1143" s="3">
        <v>203</v>
      </c>
      <c r="H1143" s="3">
        <v>35</v>
      </c>
      <c r="I1143" s="3">
        <v>305</v>
      </c>
      <c r="J1143" s="3">
        <v>46</v>
      </c>
      <c r="K1143" s="3">
        <v>17</v>
      </c>
      <c r="L1143" s="3">
        <v>227</v>
      </c>
      <c r="M1143">
        <v>1</v>
      </c>
      <c r="N1143">
        <v>2</v>
      </c>
      <c r="O1143">
        <v>11</v>
      </c>
      <c r="P1143">
        <v>5</v>
      </c>
      <c r="Q1143">
        <v>1</v>
      </c>
      <c r="R1143">
        <v>0</v>
      </c>
      <c r="S1143">
        <v>0</v>
      </c>
      <c r="T1143">
        <v>0</v>
      </c>
      <c r="U1143">
        <v>0</v>
      </c>
      <c r="V1143">
        <v>0</v>
      </c>
      <c r="W1143">
        <v>0</v>
      </c>
      <c r="X1143">
        <v>3</v>
      </c>
      <c r="Y1143">
        <v>11</v>
      </c>
      <c r="Z1143">
        <v>0</v>
      </c>
      <c r="AA1143">
        <v>68</v>
      </c>
      <c r="AB1143">
        <v>2197</v>
      </c>
      <c r="AC1143">
        <v>0</v>
      </c>
      <c r="AD1143">
        <v>0</v>
      </c>
      <c r="AE1143">
        <v>1</v>
      </c>
      <c r="AF1143">
        <v>0</v>
      </c>
      <c r="AG1143">
        <v>0</v>
      </c>
      <c r="AH1143">
        <v>0</v>
      </c>
      <c r="AI1143">
        <v>0</v>
      </c>
      <c r="AJ1143">
        <v>1</v>
      </c>
      <c r="AK1143">
        <v>0</v>
      </c>
      <c r="AL1143">
        <v>0</v>
      </c>
      <c r="AM1143" s="3">
        <f>SUM(tbl_Data[[#This Row],[Amt_Wines]:[Amt_GoldProds]])</f>
        <v>833</v>
      </c>
      <c r="AN1143" s="3">
        <v>379</v>
      </c>
      <c r="AO1143">
        <v>0</v>
      </c>
      <c r="AP1143" t="str" cm="1">
        <f t="array" ref="AP1143">_xlfn.IFS(tbl_Data[[#This Row],[marital_Divorced]]=1,"Divorced",tbl_Data[[#This Row],[marital_Married]]=1,"Married",tbl_Data[[#This Row],[marital_Single]]=1,"Single",tbl_Data[[#This Row],[marital_Together]]=1,"Together",tbl_Data[[#This Row],[marital_Widow]]=1,"Widowed")</f>
        <v>Single</v>
      </c>
      <c r="AQ1143" s="3">
        <f>IF(tbl_Data[[#This Row],[Marital Status]]=tbl_Data[[#Headers],[Single]],tbl_Data[[#This Row],[Amt_Wines]],"")</f>
        <v>203</v>
      </c>
      <c r="AR1143" s="3" t="str">
        <f>IF(tbl_Data[[#This Row],[Marital Status]]=tbl_Data[[#Headers],[Together]],tbl_Data[[#This Row],[Amt_Wines]],"")</f>
        <v/>
      </c>
      <c r="AS1143" s="3" t="str">
        <f>IF(tbl_Data[[#This Row],[Marital Status]]=tbl_Data[[#Headers],[Married]],tbl_Data[[#This Row],[Amt_Wines]],"")</f>
        <v/>
      </c>
      <c r="AT1143" s="3" t="str">
        <f>IF(tbl_Data[[#This Row],[Marital Status]]=tbl_Data[[#Headers],[Widow]],tbl_Data[[#This Row],[Amt_Wines]],"")</f>
        <v/>
      </c>
      <c r="AU1143" s="3" t="str">
        <f>IF(tbl_Data[[#This Row],[Marital Status]]=tbl_Data[[#Headers],[Divorced]],tbl_Data[[#This Row],[Amt_Wines]],"")</f>
        <v/>
      </c>
    </row>
    <row r="1144" spans="1:47" x14ac:dyDescent="0.45">
      <c r="A1144" t="s">
        <v>826</v>
      </c>
      <c r="B1144" s="3">
        <v>64191</v>
      </c>
      <c r="C1144">
        <v>0</v>
      </c>
      <c r="D1144">
        <v>1</v>
      </c>
      <c r="E1144">
        <f t="shared" si="17"/>
        <v>1</v>
      </c>
      <c r="F1144">
        <v>30</v>
      </c>
      <c r="G1144" s="3">
        <v>420</v>
      </c>
      <c r="H1144" s="3">
        <v>15</v>
      </c>
      <c r="I1144" s="3">
        <v>186</v>
      </c>
      <c r="J1144" s="3">
        <v>151</v>
      </c>
      <c r="K1144" s="3">
        <v>38</v>
      </c>
      <c r="L1144" s="3">
        <v>15</v>
      </c>
      <c r="M1144">
        <v>3</v>
      </c>
      <c r="N1144">
        <v>5</v>
      </c>
      <c r="O1144">
        <v>3</v>
      </c>
      <c r="P1144">
        <v>13</v>
      </c>
      <c r="Q1144">
        <v>3</v>
      </c>
      <c r="R1144">
        <v>0</v>
      </c>
      <c r="S1144">
        <v>0</v>
      </c>
      <c r="T1144">
        <v>0</v>
      </c>
      <c r="U1144">
        <v>0</v>
      </c>
      <c r="V1144">
        <v>0</v>
      </c>
      <c r="W1144">
        <v>0</v>
      </c>
      <c r="X1144">
        <v>3</v>
      </c>
      <c r="Y1144">
        <v>11</v>
      </c>
      <c r="Z1144">
        <v>0</v>
      </c>
      <c r="AA1144">
        <v>57</v>
      </c>
      <c r="AB1144">
        <v>2682</v>
      </c>
      <c r="AC1144">
        <v>0</v>
      </c>
      <c r="AD1144">
        <v>0</v>
      </c>
      <c r="AE1144">
        <v>1</v>
      </c>
      <c r="AF1144">
        <v>0</v>
      </c>
      <c r="AG1144">
        <v>0</v>
      </c>
      <c r="AH1144">
        <v>0</v>
      </c>
      <c r="AI1144">
        <v>0</v>
      </c>
      <c r="AJ1144">
        <v>0</v>
      </c>
      <c r="AK1144">
        <v>1</v>
      </c>
      <c r="AL1144">
        <v>0</v>
      </c>
      <c r="AM1144" s="3">
        <f>SUM(tbl_Data[[#This Row],[Amt_Wines]:[Amt_GoldProds]])</f>
        <v>825</v>
      </c>
      <c r="AN1144" s="3">
        <v>795</v>
      </c>
      <c r="AO1144">
        <v>0</v>
      </c>
      <c r="AP1144" t="str" cm="1">
        <f t="array" ref="AP1144">_xlfn.IFS(tbl_Data[[#This Row],[marital_Divorced]]=1,"Divorced",tbl_Data[[#This Row],[marital_Married]]=1,"Married",tbl_Data[[#This Row],[marital_Single]]=1,"Single",tbl_Data[[#This Row],[marital_Together]]=1,"Together",tbl_Data[[#This Row],[marital_Widow]]=1,"Widowed")</f>
        <v>Single</v>
      </c>
      <c r="AQ1144" s="3">
        <f>IF(tbl_Data[[#This Row],[Marital Status]]=tbl_Data[[#Headers],[Single]],tbl_Data[[#This Row],[Amt_Wines]],"")</f>
        <v>420</v>
      </c>
      <c r="AR1144" s="3" t="str">
        <f>IF(tbl_Data[[#This Row],[Marital Status]]=tbl_Data[[#Headers],[Together]],tbl_Data[[#This Row],[Amt_Wines]],"")</f>
        <v/>
      </c>
      <c r="AS1144" s="3" t="str">
        <f>IF(tbl_Data[[#This Row],[Marital Status]]=tbl_Data[[#Headers],[Married]],tbl_Data[[#This Row],[Amt_Wines]],"")</f>
        <v/>
      </c>
      <c r="AT1144" s="3" t="str">
        <f>IF(tbl_Data[[#This Row],[Marital Status]]=tbl_Data[[#Headers],[Widow]],tbl_Data[[#This Row],[Amt_Wines]],"")</f>
        <v/>
      </c>
      <c r="AU1144" s="3" t="str">
        <f>IF(tbl_Data[[#This Row],[Marital Status]]=tbl_Data[[#Headers],[Divorced]],tbl_Data[[#This Row],[Amt_Wines]],"")</f>
        <v/>
      </c>
    </row>
    <row r="1145" spans="1:47" x14ac:dyDescent="0.45">
      <c r="A1145" t="s">
        <v>828</v>
      </c>
      <c r="B1145" s="3">
        <v>68627</v>
      </c>
      <c r="C1145">
        <v>0</v>
      </c>
      <c r="D1145">
        <v>0</v>
      </c>
      <c r="E1145">
        <f t="shared" si="17"/>
        <v>0</v>
      </c>
      <c r="F1145">
        <v>45</v>
      </c>
      <c r="G1145" s="3">
        <v>395</v>
      </c>
      <c r="H1145" s="3">
        <v>15</v>
      </c>
      <c r="I1145" s="3">
        <v>263</v>
      </c>
      <c r="J1145" s="3">
        <v>60</v>
      </c>
      <c r="K1145" s="3">
        <v>54</v>
      </c>
      <c r="L1145" s="3">
        <v>38</v>
      </c>
      <c r="M1145">
        <v>1</v>
      </c>
      <c r="N1145">
        <v>2</v>
      </c>
      <c r="O1145">
        <v>3</v>
      </c>
      <c r="P1145">
        <v>6</v>
      </c>
      <c r="Q1145">
        <v>1</v>
      </c>
      <c r="R1145">
        <v>0</v>
      </c>
      <c r="S1145">
        <v>0</v>
      </c>
      <c r="T1145">
        <v>0</v>
      </c>
      <c r="U1145">
        <v>0</v>
      </c>
      <c r="V1145">
        <v>0</v>
      </c>
      <c r="W1145">
        <v>0</v>
      </c>
      <c r="X1145">
        <v>3</v>
      </c>
      <c r="Y1145">
        <v>11</v>
      </c>
      <c r="Z1145">
        <v>0</v>
      </c>
      <c r="AA1145">
        <v>38</v>
      </c>
      <c r="AB1145">
        <v>2692</v>
      </c>
      <c r="AC1145">
        <v>0</v>
      </c>
      <c r="AD1145">
        <v>0</v>
      </c>
      <c r="AE1145">
        <v>1</v>
      </c>
      <c r="AF1145">
        <v>0</v>
      </c>
      <c r="AG1145">
        <v>0</v>
      </c>
      <c r="AH1145">
        <v>0</v>
      </c>
      <c r="AI1145">
        <v>0</v>
      </c>
      <c r="AJ1145">
        <v>1</v>
      </c>
      <c r="AK1145">
        <v>0</v>
      </c>
      <c r="AL1145">
        <v>0</v>
      </c>
      <c r="AM1145" s="3">
        <f>SUM(tbl_Data[[#This Row],[Amt_Wines]:[Amt_GoldProds]])</f>
        <v>825</v>
      </c>
      <c r="AN1145" s="3">
        <v>749</v>
      </c>
      <c r="AO1145">
        <v>0</v>
      </c>
      <c r="AP1145" t="str" cm="1">
        <f t="array" ref="AP1145">_xlfn.IFS(tbl_Data[[#This Row],[marital_Divorced]]=1,"Divorced",tbl_Data[[#This Row],[marital_Married]]=1,"Married",tbl_Data[[#This Row],[marital_Single]]=1,"Single",tbl_Data[[#This Row],[marital_Together]]=1,"Together",tbl_Data[[#This Row],[marital_Widow]]=1,"Widowed")</f>
        <v>Single</v>
      </c>
      <c r="AQ1145" s="3">
        <f>IF(tbl_Data[[#This Row],[Marital Status]]=tbl_Data[[#Headers],[Single]],tbl_Data[[#This Row],[Amt_Wines]],"")</f>
        <v>395</v>
      </c>
      <c r="AR1145" s="3" t="str">
        <f>IF(tbl_Data[[#This Row],[Marital Status]]=tbl_Data[[#Headers],[Together]],tbl_Data[[#This Row],[Amt_Wines]],"")</f>
        <v/>
      </c>
      <c r="AS1145" s="3" t="str">
        <f>IF(tbl_Data[[#This Row],[Marital Status]]=tbl_Data[[#Headers],[Married]],tbl_Data[[#This Row],[Amt_Wines]],"")</f>
        <v/>
      </c>
      <c r="AT1145" s="3" t="str">
        <f>IF(tbl_Data[[#This Row],[Marital Status]]=tbl_Data[[#Headers],[Widow]],tbl_Data[[#This Row],[Amt_Wines]],"")</f>
        <v/>
      </c>
      <c r="AU1145" s="3" t="str">
        <f>IF(tbl_Data[[#This Row],[Marital Status]]=tbl_Data[[#Headers],[Divorced]],tbl_Data[[#This Row],[Amt_Wines]],"")</f>
        <v/>
      </c>
    </row>
    <row r="1146" spans="1:47" x14ac:dyDescent="0.45">
      <c r="A1146" t="s">
        <v>835</v>
      </c>
      <c r="B1146" s="3">
        <v>65704</v>
      </c>
      <c r="C1146">
        <v>0</v>
      </c>
      <c r="D1146">
        <v>0</v>
      </c>
      <c r="E1146">
        <f t="shared" si="17"/>
        <v>0</v>
      </c>
      <c r="F1146">
        <v>18</v>
      </c>
      <c r="G1146" s="3">
        <v>279</v>
      </c>
      <c r="H1146" s="3">
        <v>172</v>
      </c>
      <c r="I1146" s="3">
        <v>74</v>
      </c>
      <c r="J1146" s="3">
        <v>38</v>
      </c>
      <c r="K1146" s="3">
        <v>8</v>
      </c>
      <c r="L1146" s="3">
        <v>246</v>
      </c>
      <c r="M1146">
        <v>1</v>
      </c>
      <c r="N1146">
        <v>2</v>
      </c>
      <c r="O1146">
        <v>10</v>
      </c>
      <c r="P1146">
        <v>10</v>
      </c>
      <c r="Q1146">
        <v>1</v>
      </c>
      <c r="R1146">
        <v>0</v>
      </c>
      <c r="S1146">
        <v>0</v>
      </c>
      <c r="T1146">
        <v>0</v>
      </c>
      <c r="U1146">
        <v>0</v>
      </c>
      <c r="V1146">
        <v>0</v>
      </c>
      <c r="W1146">
        <v>0</v>
      </c>
      <c r="X1146">
        <v>3</v>
      </c>
      <c r="Y1146">
        <v>11</v>
      </c>
      <c r="Z1146">
        <v>0</v>
      </c>
      <c r="AA1146">
        <v>48</v>
      </c>
      <c r="AB1146">
        <v>2418</v>
      </c>
      <c r="AC1146">
        <v>0</v>
      </c>
      <c r="AD1146">
        <v>0</v>
      </c>
      <c r="AE1146">
        <v>1</v>
      </c>
      <c r="AF1146">
        <v>0</v>
      </c>
      <c r="AG1146">
        <v>0</v>
      </c>
      <c r="AH1146">
        <v>1</v>
      </c>
      <c r="AI1146">
        <v>0</v>
      </c>
      <c r="AJ1146">
        <v>0</v>
      </c>
      <c r="AK1146">
        <v>0</v>
      </c>
      <c r="AL1146">
        <v>0</v>
      </c>
      <c r="AM1146" s="3">
        <f>SUM(tbl_Data[[#This Row],[Amt_Wines]:[Amt_GoldProds]])</f>
        <v>817</v>
      </c>
      <c r="AN1146" s="3">
        <v>325</v>
      </c>
      <c r="AO1146">
        <v>0</v>
      </c>
      <c r="AP1146" t="str" cm="1">
        <f t="array" ref="AP1146">_xlfn.IFS(tbl_Data[[#This Row],[marital_Divorced]]=1,"Divorced",tbl_Data[[#This Row],[marital_Married]]=1,"Married",tbl_Data[[#This Row],[marital_Single]]=1,"Single",tbl_Data[[#This Row],[marital_Together]]=1,"Together",tbl_Data[[#This Row],[marital_Widow]]=1,"Widowed")</f>
        <v>Single</v>
      </c>
      <c r="AQ1146" s="3">
        <f>IF(tbl_Data[[#This Row],[Marital Status]]=tbl_Data[[#Headers],[Single]],tbl_Data[[#This Row],[Amt_Wines]],"")</f>
        <v>279</v>
      </c>
      <c r="AR1146" s="3" t="str">
        <f>IF(tbl_Data[[#This Row],[Marital Status]]=tbl_Data[[#Headers],[Together]],tbl_Data[[#This Row],[Amt_Wines]],"")</f>
        <v/>
      </c>
      <c r="AS1146" s="3" t="str">
        <f>IF(tbl_Data[[#This Row],[Marital Status]]=tbl_Data[[#Headers],[Married]],tbl_Data[[#This Row],[Amt_Wines]],"")</f>
        <v/>
      </c>
      <c r="AT1146" s="3" t="str">
        <f>IF(tbl_Data[[#This Row],[Marital Status]]=tbl_Data[[#Headers],[Widow]],tbl_Data[[#This Row],[Amt_Wines]],"")</f>
        <v/>
      </c>
      <c r="AU1146" s="3" t="str">
        <f>IF(tbl_Data[[#This Row],[Marital Status]]=tbl_Data[[#Headers],[Divorced]],tbl_Data[[#This Row],[Amt_Wines]],"")</f>
        <v/>
      </c>
    </row>
    <row r="1147" spans="1:47" x14ac:dyDescent="0.45">
      <c r="A1147" t="s">
        <v>838</v>
      </c>
      <c r="B1147" s="3">
        <v>58684</v>
      </c>
      <c r="C1147">
        <v>0</v>
      </c>
      <c r="D1147">
        <v>0</v>
      </c>
      <c r="E1147">
        <f t="shared" si="17"/>
        <v>0</v>
      </c>
      <c r="F1147">
        <v>71</v>
      </c>
      <c r="G1147" s="3">
        <v>479</v>
      </c>
      <c r="H1147" s="3">
        <v>35</v>
      </c>
      <c r="I1147" s="3">
        <v>179</v>
      </c>
      <c r="J1147" s="3">
        <v>28</v>
      </c>
      <c r="K1147" s="3">
        <v>7</v>
      </c>
      <c r="L1147" s="3">
        <v>85</v>
      </c>
      <c r="M1147">
        <v>1</v>
      </c>
      <c r="N1147">
        <v>5</v>
      </c>
      <c r="O1147">
        <v>3</v>
      </c>
      <c r="P1147">
        <v>12</v>
      </c>
      <c r="Q1147">
        <v>2</v>
      </c>
      <c r="R1147">
        <v>0</v>
      </c>
      <c r="S1147">
        <v>1</v>
      </c>
      <c r="T1147">
        <v>0</v>
      </c>
      <c r="U1147">
        <v>0</v>
      </c>
      <c r="V1147">
        <v>0</v>
      </c>
      <c r="W1147">
        <v>0</v>
      </c>
      <c r="X1147">
        <v>3</v>
      </c>
      <c r="Y1147">
        <v>11</v>
      </c>
      <c r="Z1147">
        <v>0</v>
      </c>
      <c r="AA1147">
        <v>39</v>
      </c>
      <c r="AB1147">
        <v>2172</v>
      </c>
      <c r="AC1147">
        <v>0</v>
      </c>
      <c r="AD1147">
        <v>0</v>
      </c>
      <c r="AE1147">
        <v>1</v>
      </c>
      <c r="AF1147">
        <v>0</v>
      </c>
      <c r="AG1147">
        <v>0</v>
      </c>
      <c r="AH1147">
        <v>0</v>
      </c>
      <c r="AI1147">
        <v>0</v>
      </c>
      <c r="AJ1147">
        <v>1</v>
      </c>
      <c r="AK1147">
        <v>0</v>
      </c>
      <c r="AL1147">
        <v>0</v>
      </c>
      <c r="AM1147" s="3">
        <f>SUM(tbl_Data[[#This Row],[Amt_Wines]:[Amt_GoldProds]])</f>
        <v>813</v>
      </c>
      <c r="AN1147" s="3">
        <v>643</v>
      </c>
      <c r="AO1147">
        <v>1</v>
      </c>
      <c r="AP1147" t="str" cm="1">
        <f t="array" ref="AP1147">_xlfn.IFS(tbl_Data[[#This Row],[marital_Divorced]]=1,"Divorced",tbl_Data[[#This Row],[marital_Married]]=1,"Married",tbl_Data[[#This Row],[marital_Single]]=1,"Single",tbl_Data[[#This Row],[marital_Together]]=1,"Together",tbl_Data[[#This Row],[marital_Widow]]=1,"Widowed")</f>
        <v>Single</v>
      </c>
      <c r="AQ1147" s="3">
        <f>IF(tbl_Data[[#This Row],[Marital Status]]=tbl_Data[[#Headers],[Single]],tbl_Data[[#This Row],[Amt_Wines]],"")</f>
        <v>479</v>
      </c>
      <c r="AR1147" s="3" t="str">
        <f>IF(tbl_Data[[#This Row],[Marital Status]]=tbl_Data[[#Headers],[Together]],tbl_Data[[#This Row],[Amt_Wines]],"")</f>
        <v/>
      </c>
      <c r="AS1147" s="3" t="str">
        <f>IF(tbl_Data[[#This Row],[Marital Status]]=tbl_Data[[#Headers],[Married]],tbl_Data[[#This Row],[Amt_Wines]],"")</f>
        <v/>
      </c>
      <c r="AT1147" s="3" t="str">
        <f>IF(tbl_Data[[#This Row],[Marital Status]]=tbl_Data[[#Headers],[Widow]],tbl_Data[[#This Row],[Amt_Wines]],"")</f>
        <v/>
      </c>
      <c r="AU1147" s="3" t="str">
        <f>IF(tbl_Data[[#This Row],[Marital Status]]=tbl_Data[[#Headers],[Divorced]],tbl_Data[[#This Row],[Amt_Wines]],"")</f>
        <v/>
      </c>
    </row>
    <row r="1148" spans="1:47" x14ac:dyDescent="0.45">
      <c r="A1148" t="s">
        <v>841</v>
      </c>
      <c r="B1148" s="3">
        <v>61284</v>
      </c>
      <c r="C1148">
        <v>0</v>
      </c>
      <c r="D1148">
        <v>0</v>
      </c>
      <c r="E1148">
        <f t="shared" si="17"/>
        <v>0</v>
      </c>
      <c r="F1148">
        <v>76</v>
      </c>
      <c r="G1148" s="3">
        <v>618</v>
      </c>
      <c r="H1148" s="3">
        <v>15</v>
      </c>
      <c r="I1148" s="3">
        <v>106</v>
      </c>
      <c r="J1148" s="3">
        <v>20</v>
      </c>
      <c r="K1148" s="3">
        <v>7</v>
      </c>
      <c r="L1148" s="3">
        <v>45</v>
      </c>
      <c r="M1148">
        <v>1</v>
      </c>
      <c r="N1148">
        <v>11</v>
      </c>
      <c r="O1148">
        <v>2</v>
      </c>
      <c r="P1148">
        <v>8</v>
      </c>
      <c r="Q1148">
        <v>6</v>
      </c>
      <c r="R1148">
        <v>0</v>
      </c>
      <c r="S1148">
        <v>1</v>
      </c>
      <c r="T1148">
        <v>0</v>
      </c>
      <c r="U1148">
        <v>0</v>
      </c>
      <c r="V1148">
        <v>0</v>
      </c>
      <c r="W1148">
        <v>0</v>
      </c>
      <c r="X1148">
        <v>3</v>
      </c>
      <c r="Y1148">
        <v>11</v>
      </c>
      <c r="Z1148">
        <v>0</v>
      </c>
      <c r="AA1148">
        <v>65</v>
      </c>
      <c r="AB1148">
        <v>2419</v>
      </c>
      <c r="AC1148">
        <v>0</v>
      </c>
      <c r="AD1148">
        <v>0</v>
      </c>
      <c r="AE1148">
        <v>1</v>
      </c>
      <c r="AF1148">
        <v>0</v>
      </c>
      <c r="AG1148">
        <v>0</v>
      </c>
      <c r="AH1148">
        <v>0</v>
      </c>
      <c r="AI1148">
        <v>0</v>
      </c>
      <c r="AJ1148">
        <v>0</v>
      </c>
      <c r="AK1148">
        <v>0</v>
      </c>
      <c r="AL1148">
        <v>1</v>
      </c>
      <c r="AM1148" s="3">
        <f>SUM(tbl_Data[[#This Row],[Amt_Wines]:[Amt_GoldProds]])</f>
        <v>811</v>
      </c>
      <c r="AN1148" s="3">
        <v>721</v>
      </c>
      <c r="AO1148">
        <v>1</v>
      </c>
      <c r="AP1148" t="str" cm="1">
        <f t="array" ref="AP1148">_xlfn.IFS(tbl_Data[[#This Row],[marital_Divorced]]=1,"Divorced",tbl_Data[[#This Row],[marital_Married]]=1,"Married",tbl_Data[[#This Row],[marital_Single]]=1,"Single",tbl_Data[[#This Row],[marital_Together]]=1,"Together",tbl_Data[[#This Row],[marital_Widow]]=1,"Widowed")</f>
        <v>Single</v>
      </c>
      <c r="AQ1148" s="3">
        <f>IF(tbl_Data[[#This Row],[Marital Status]]=tbl_Data[[#Headers],[Single]],tbl_Data[[#This Row],[Amt_Wines]],"")</f>
        <v>618</v>
      </c>
      <c r="AR1148" s="3" t="str">
        <f>IF(tbl_Data[[#This Row],[Marital Status]]=tbl_Data[[#Headers],[Together]],tbl_Data[[#This Row],[Amt_Wines]],"")</f>
        <v/>
      </c>
      <c r="AS1148" s="3" t="str">
        <f>IF(tbl_Data[[#This Row],[Marital Status]]=tbl_Data[[#Headers],[Married]],tbl_Data[[#This Row],[Amt_Wines]],"")</f>
        <v/>
      </c>
      <c r="AT1148" s="3" t="str">
        <f>IF(tbl_Data[[#This Row],[Marital Status]]=tbl_Data[[#Headers],[Widow]],tbl_Data[[#This Row],[Amt_Wines]],"")</f>
        <v/>
      </c>
      <c r="AU1148" s="3" t="str">
        <f>IF(tbl_Data[[#This Row],[Marital Status]]=tbl_Data[[#Headers],[Divorced]],tbl_Data[[#This Row],[Amt_Wines]],"")</f>
        <v/>
      </c>
    </row>
    <row r="1149" spans="1:47" x14ac:dyDescent="0.45">
      <c r="A1149" t="s">
        <v>844</v>
      </c>
      <c r="B1149" s="3">
        <v>64449</v>
      </c>
      <c r="C1149">
        <v>1</v>
      </c>
      <c r="D1149">
        <v>0</v>
      </c>
      <c r="E1149">
        <f t="shared" si="17"/>
        <v>1</v>
      </c>
      <c r="F1149">
        <v>70</v>
      </c>
      <c r="G1149" s="3">
        <v>218</v>
      </c>
      <c r="H1149" s="3">
        <v>63</v>
      </c>
      <c r="I1149" s="3">
        <v>282</v>
      </c>
      <c r="J1149" s="3">
        <v>137</v>
      </c>
      <c r="K1149" s="3">
        <v>35</v>
      </c>
      <c r="L1149" s="3">
        <v>70</v>
      </c>
      <c r="M1149">
        <v>4</v>
      </c>
      <c r="N1149">
        <v>5</v>
      </c>
      <c r="O1149">
        <v>3</v>
      </c>
      <c r="P1149">
        <v>12</v>
      </c>
      <c r="Q1149">
        <v>4</v>
      </c>
      <c r="R1149">
        <v>0</v>
      </c>
      <c r="S1149">
        <v>0</v>
      </c>
      <c r="T1149">
        <v>0</v>
      </c>
      <c r="U1149">
        <v>0</v>
      </c>
      <c r="V1149">
        <v>0</v>
      </c>
      <c r="W1149">
        <v>0</v>
      </c>
      <c r="X1149">
        <v>3</v>
      </c>
      <c r="Y1149">
        <v>11</v>
      </c>
      <c r="Z1149">
        <v>0</v>
      </c>
      <c r="AA1149">
        <v>31</v>
      </c>
      <c r="AB1149">
        <v>2290</v>
      </c>
      <c r="AC1149">
        <v>0</v>
      </c>
      <c r="AD1149">
        <v>0</v>
      </c>
      <c r="AE1149">
        <v>1</v>
      </c>
      <c r="AF1149">
        <v>0</v>
      </c>
      <c r="AG1149">
        <v>0</v>
      </c>
      <c r="AH1149">
        <v>0</v>
      </c>
      <c r="AI1149">
        <v>0</v>
      </c>
      <c r="AJ1149">
        <v>1</v>
      </c>
      <c r="AK1149">
        <v>0</v>
      </c>
      <c r="AL1149">
        <v>0</v>
      </c>
      <c r="AM1149" s="3">
        <f>SUM(tbl_Data[[#This Row],[Amt_Wines]:[Amt_GoldProds]])</f>
        <v>805</v>
      </c>
      <c r="AN1149" s="3">
        <v>665</v>
      </c>
      <c r="AO1149">
        <v>0</v>
      </c>
      <c r="AP1149" t="str" cm="1">
        <f t="array" ref="AP1149">_xlfn.IFS(tbl_Data[[#This Row],[marital_Divorced]]=1,"Divorced",tbl_Data[[#This Row],[marital_Married]]=1,"Married",tbl_Data[[#This Row],[marital_Single]]=1,"Single",tbl_Data[[#This Row],[marital_Together]]=1,"Together",tbl_Data[[#This Row],[marital_Widow]]=1,"Widowed")</f>
        <v>Single</v>
      </c>
      <c r="AQ1149" s="3">
        <f>IF(tbl_Data[[#This Row],[Marital Status]]=tbl_Data[[#Headers],[Single]],tbl_Data[[#This Row],[Amt_Wines]],"")</f>
        <v>218</v>
      </c>
      <c r="AR1149" s="3" t="str">
        <f>IF(tbl_Data[[#This Row],[Marital Status]]=tbl_Data[[#Headers],[Together]],tbl_Data[[#This Row],[Amt_Wines]],"")</f>
        <v/>
      </c>
      <c r="AS1149" s="3" t="str">
        <f>IF(tbl_Data[[#This Row],[Marital Status]]=tbl_Data[[#Headers],[Married]],tbl_Data[[#This Row],[Amt_Wines]],"")</f>
        <v/>
      </c>
      <c r="AT1149" s="3" t="str">
        <f>IF(tbl_Data[[#This Row],[Marital Status]]=tbl_Data[[#Headers],[Widow]],tbl_Data[[#This Row],[Amt_Wines]],"")</f>
        <v/>
      </c>
      <c r="AU1149" s="3" t="str">
        <f>IF(tbl_Data[[#This Row],[Marital Status]]=tbl_Data[[#Headers],[Divorced]],tbl_Data[[#This Row],[Amt_Wines]],"")</f>
        <v/>
      </c>
    </row>
    <row r="1150" spans="1:47" x14ac:dyDescent="0.45">
      <c r="A1150" t="s">
        <v>846</v>
      </c>
      <c r="B1150" s="3">
        <v>69719</v>
      </c>
      <c r="C1150">
        <v>0</v>
      </c>
      <c r="D1150">
        <v>0</v>
      </c>
      <c r="E1150">
        <f t="shared" si="17"/>
        <v>0</v>
      </c>
      <c r="F1150">
        <v>99</v>
      </c>
      <c r="G1150" s="3">
        <v>273</v>
      </c>
      <c r="H1150" s="3">
        <v>86</v>
      </c>
      <c r="I1150" s="3">
        <v>208</v>
      </c>
      <c r="J1150" s="3">
        <v>177</v>
      </c>
      <c r="K1150" s="3">
        <v>14</v>
      </c>
      <c r="L1150" s="3">
        <v>43</v>
      </c>
      <c r="M1150">
        <v>1</v>
      </c>
      <c r="N1150">
        <v>2</v>
      </c>
      <c r="O1150">
        <v>3</v>
      </c>
      <c r="P1150">
        <v>5</v>
      </c>
      <c r="Q1150">
        <v>1</v>
      </c>
      <c r="R1150">
        <v>0</v>
      </c>
      <c r="S1150">
        <v>0</v>
      </c>
      <c r="T1150">
        <v>0</v>
      </c>
      <c r="U1150">
        <v>0</v>
      </c>
      <c r="V1150">
        <v>0</v>
      </c>
      <c r="W1150">
        <v>0</v>
      </c>
      <c r="X1150">
        <v>3</v>
      </c>
      <c r="Y1150">
        <v>11</v>
      </c>
      <c r="Z1150">
        <v>0</v>
      </c>
      <c r="AA1150">
        <v>46</v>
      </c>
      <c r="AB1150">
        <v>2193</v>
      </c>
      <c r="AC1150">
        <v>0</v>
      </c>
      <c r="AD1150">
        <v>0</v>
      </c>
      <c r="AE1150">
        <v>1</v>
      </c>
      <c r="AF1150">
        <v>0</v>
      </c>
      <c r="AG1150">
        <v>0</v>
      </c>
      <c r="AH1150">
        <v>0</v>
      </c>
      <c r="AI1150">
        <v>0</v>
      </c>
      <c r="AJ1150">
        <v>1</v>
      </c>
      <c r="AK1150">
        <v>0</v>
      </c>
      <c r="AL1150">
        <v>0</v>
      </c>
      <c r="AM1150" s="3">
        <f>SUM(tbl_Data[[#This Row],[Amt_Wines]:[Amt_GoldProds]])</f>
        <v>801</v>
      </c>
      <c r="AN1150" s="3">
        <v>715</v>
      </c>
      <c r="AO1150">
        <v>0</v>
      </c>
      <c r="AP1150" t="str" cm="1">
        <f t="array" ref="AP1150">_xlfn.IFS(tbl_Data[[#This Row],[marital_Divorced]]=1,"Divorced",tbl_Data[[#This Row],[marital_Married]]=1,"Married",tbl_Data[[#This Row],[marital_Single]]=1,"Single",tbl_Data[[#This Row],[marital_Together]]=1,"Together",tbl_Data[[#This Row],[marital_Widow]]=1,"Widowed")</f>
        <v>Single</v>
      </c>
      <c r="AQ1150" s="3">
        <f>IF(tbl_Data[[#This Row],[Marital Status]]=tbl_Data[[#Headers],[Single]],tbl_Data[[#This Row],[Amt_Wines]],"")</f>
        <v>273</v>
      </c>
      <c r="AR1150" s="3" t="str">
        <f>IF(tbl_Data[[#This Row],[Marital Status]]=tbl_Data[[#Headers],[Together]],tbl_Data[[#This Row],[Amt_Wines]],"")</f>
        <v/>
      </c>
      <c r="AS1150" s="3" t="str">
        <f>IF(tbl_Data[[#This Row],[Marital Status]]=tbl_Data[[#Headers],[Married]],tbl_Data[[#This Row],[Amt_Wines]],"")</f>
        <v/>
      </c>
      <c r="AT1150" s="3" t="str">
        <f>IF(tbl_Data[[#This Row],[Marital Status]]=tbl_Data[[#Headers],[Widow]],tbl_Data[[#This Row],[Amt_Wines]],"")</f>
        <v/>
      </c>
      <c r="AU1150" s="3" t="str">
        <f>IF(tbl_Data[[#This Row],[Marital Status]]=tbl_Data[[#Headers],[Divorced]],tbl_Data[[#This Row],[Amt_Wines]],"")</f>
        <v/>
      </c>
    </row>
    <row r="1151" spans="1:47" x14ac:dyDescent="0.45">
      <c r="A1151" t="s">
        <v>848</v>
      </c>
      <c r="B1151" s="3">
        <v>65333</v>
      </c>
      <c r="C1151">
        <v>0</v>
      </c>
      <c r="D1151">
        <v>1</v>
      </c>
      <c r="E1151">
        <f t="shared" si="17"/>
        <v>1</v>
      </c>
      <c r="F1151">
        <v>58</v>
      </c>
      <c r="G1151" s="3">
        <v>654</v>
      </c>
      <c r="H1151" s="3">
        <v>7</v>
      </c>
      <c r="I1151" s="3">
        <v>92</v>
      </c>
      <c r="J1151" s="3">
        <v>0</v>
      </c>
      <c r="K1151" s="3">
        <v>15</v>
      </c>
      <c r="L1151" s="3">
        <v>30</v>
      </c>
      <c r="M1151">
        <v>7</v>
      </c>
      <c r="N1151">
        <v>9</v>
      </c>
      <c r="O1151">
        <v>4</v>
      </c>
      <c r="P1151">
        <v>8</v>
      </c>
      <c r="Q1151">
        <v>6</v>
      </c>
      <c r="R1151">
        <v>0</v>
      </c>
      <c r="S1151">
        <v>1</v>
      </c>
      <c r="T1151">
        <v>1</v>
      </c>
      <c r="U1151">
        <v>0</v>
      </c>
      <c r="V1151">
        <v>0</v>
      </c>
      <c r="W1151">
        <v>0</v>
      </c>
      <c r="X1151">
        <v>3</v>
      </c>
      <c r="Y1151">
        <v>11</v>
      </c>
      <c r="Z1151">
        <v>0</v>
      </c>
      <c r="AA1151">
        <v>47</v>
      </c>
      <c r="AB1151">
        <v>2322</v>
      </c>
      <c r="AC1151">
        <v>0</v>
      </c>
      <c r="AD1151">
        <v>0</v>
      </c>
      <c r="AE1151">
        <v>1</v>
      </c>
      <c r="AF1151">
        <v>0</v>
      </c>
      <c r="AG1151">
        <v>0</v>
      </c>
      <c r="AH1151">
        <v>0</v>
      </c>
      <c r="AI1151">
        <v>0</v>
      </c>
      <c r="AJ1151">
        <v>1</v>
      </c>
      <c r="AK1151">
        <v>0</v>
      </c>
      <c r="AL1151">
        <v>0</v>
      </c>
      <c r="AM1151" s="3">
        <f>SUM(tbl_Data[[#This Row],[Amt_Wines]:[Amt_GoldProds]])</f>
        <v>798</v>
      </c>
      <c r="AN1151" s="3">
        <v>738</v>
      </c>
      <c r="AO1151">
        <v>2</v>
      </c>
      <c r="AP1151" t="str" cm="1">
        <f t="array" ref="AP1151">_xlfn.IFS(tbl_Data[[#This Row],[marital_Divorced]]=1,"Divorced",tbl_Data[[#This Row],[marital_Married]]=1,"Married",tbl_Data[[#This Row],[marital_Single]]=1,"Single",tbl_Data[[#This Row],[marital_Together]]=1,"Together",tbl_Data[[#This Row],[marital_Widow]]=1,"Widowed")</f>
        <v>Single</v>
      </c>
      <c r="AQ1151" s="3">
        <f>IF(tbl_Data[[#This Row],[Marital Status]]=tbl_Data[[#Headers],[Single]],tbl_Data[[#This Row],[Amt_Wines]],"")</f>
        <v>654</v>
      </c>
      <c r="AR1151" s="3" t="str">
        <f>IF(tbl_Data[[#This Row],[Marital Status]]=tbl_Data[[#Headers],[Together]],tbl_Data[[#This Row],[Amt_Wines]],"")</f>
        <v/>
      </c>
      <c r="AS1151" s="3" t="str">
        <f>IF(tbl_Data[[#This Row],[Marital Status]]=tbl_Data[[#Headers],[Married]],tbl_Data[[#This Row],[Amt_Wines]],"")</f>
        <v/>
      </c>
      <c r="AT1151" s="3" t="str">
        <f>IF(tbl_Data[[#This Row],[Marital Status]]=tbl_Data[[#Headers],[Widow]],tbl_Data[[#This Row],[Amt_Wines]],"")</f>
        <v/>
      </c>
      <c r="AU1151" s="3" t="str">
        <f>IF(tbl_Data[[#This Row],[Marital Status]]=tbl_Data[[#Headers],[Divorced]],tbl_Data[[#This Row],[Amt_Wines]],"")</f>
        <v/>
      </c>
    </row>
    <row r="1152" spans="1:47" x14ac:dyDescent="0.45">
      <c r="A1152" t="s">
        <v>853</v>
      </c>
      <c r="B1152" s="3">
        <v>54880</v>
      </c>
      <c r="C1152">
        <v>1</v>
      </c>
      <c r="D1152">
        <v>0</v>
      </c>
      <c r="E1152">
        <f t="shared" si="17"/>
        <v>1</v>
      </c>
      <c r="F1152">
        <v>57</v>
      </c>
      <c r="G1152" s="3">
        <v>308</v>
      </c>
      <c r="H1152" s="3">
        <v>85</v>
      </c>
      <c r="I1152" s="3">
        <v>137</v>
      </c>
      <c r="J1152" s="3">
        <v>102</v>
      </c>
      <c r="K1152" s="3">
        <v>45</v>
      </c>
      <c r="L1152" s="3">
        <v>118</v>
      </c>
      <c r="M1152">
        <v>2</v>
      </c>
      <c r="N1152">
        <v>6</v>
      </c>
      <c r="O1152">
        <v>2</v>
      </c>
      <c r="P1152">
        <v>11</v>
      </c>
      <c r="Q1152">
        <v>5</v>
      </c>
      <c r="R1152">
        <v>0</v>
      </c>
      <c r="S1152">
        <v>0</v>
      </c>
      <c r="T1152">
        <v>0</v>
      </c>
      <c r="U1152">
        <v>0</v>
      </c>
      <c r="V1152">
        <v>0</v>
      </c>
      <c r="W1152">
        <v>0</v>
      </c>
      <c r="X1152">
        <v>3</v>
      </c>
      <c r="Y1152">
        <v>11</v>
      </c>
      <c r="Z1152">
        <v>0</v>
      </c>
      <c r="AA1152">
        <v>42</v>
      </c>
      <c r="AB1152">
        <v>2644</v>
      </c>
      <c r="AC1152">
        <v>0</v>
      </c>
      <c r="AD1152">
        <v>0</v>
      </c>
      <c r="AE1152">
        <v>1</v>
      </c>
      <c r="AF1152">
        <v>0</v>
      </c>
      <c r="AG1152">
        <v>0</v>
      </c>
      <c r="AH1152">
        <v>0</v>
      </c>
      <c r="AI1152">
        <v>0</v>
      </c>
      <c r="AJ1152">
        <v>0</v>
      </c>
      <c r="AK1152">
        <v>0</v>
      </c>
      <c r="AL1152">
        <v>1</v>
      </c>
      <c r="AM1152" s="3">
        <f>SUM(tbl_Data[[#This Row],[Amt_Wines]:[Amt_GoldProds]])</f>
        <v>795</v>
      </c>
      <c r="AN1152" s="3">
        <v>559</v>
      </c>
      <c r="AO1152">
        <v>0</v>
      </c>
      <c r="AP1152" t="str" cm="1">
        <f t="array" ref="AP1152">_xlfn.IFS(tbl_Data[[#This Row],[marital_Divorced]]=1,"Divorced",tbl_Data[[#This Row],[marital_Married]]=1,"Married",tbl_Data[[#This Row],[marital_Single]]=1,"Single",tbl_Data[[#This Row],[marital_Together]]=1,"Together",tbl_Data[[#This Row],[marital_Widow]]=1,"Widowed")</f>
        <v>Single</v>
      </c>
      <c r="AQ1152" s="3">
        <f>IF(tbl_Data[[#This Row],[Marital Status]]=tbl_Data[[#Headers],[Single]],tbl_Data[[#This Row],[Amt_Wines]],"")</f>
        <v>308</v>
      </c>
      <c r="AR1152" s="3" t="str">
        <f>IF(tbl_Data[[#This Row],[Marital Status]]=tbl_Data[[#Headers],[Together]],tbl_Data[[#This Row],[Amt_Wines]],"")</f>
        <v/>
      </c>
      <c r="AS1152" s="3" t="str">
        <f>IF(tbl_Data[[#This Row],[Marital Status]]=tbl_Data[[#Headers],[Married]],tbl_Data[[#This Row],[Amt_Wines]],"")</f>
        <v/>
      </c>
      <c r="AT1152" s="3" t="str">
        <f>IF(tbl_Data[[#This Row],[Marital Status]]=tbl_Data[[#Headers],[Widow]],tbl_Data[[#This Row],[Amt_Wines]],"")</f>
        <v/>
      </c>
      <c r="AU1152" s="3" t="str">
        <f>IF(tbl_Data[[#This Row],[Marital Status]]=tbl_Data[[#Headers],[Divorced]],tbl_Data[[#This Row],[Amt_Wines]],"")</f>
        <v/>
      </c>
    </row>
    <row r="1153" spans="1:47" x14ac:dyDescent="0.45">
      <c r="A1153" t="s">
        <v>864</v>
      </c>
      <c r="B1153" s="3">
        <v>55239</v>
      </c>
      <c r="C1153">
        <v>0</v>
      </c>
      <c r="D1153">
        <v>1</v>
      </c>
      <c r="E1153">
        <f t="shared" si="17"/>
        <v>1</v>
      </c>
      <c r="F1153">
        <v>59</v>
      </c>
      <c r="G1153" s="3">
        <v>371</v>
      </c>
      <c r="H1153" s="3">
        <v>17</v>
      </c>
      <c r="I1153" s="3">
        <v>238</v>
      </c>
      <c r="J1153" s="3">
        <v>23</v>
      </c>
      <c r="K1153" s="3">
        <v>24</v>
      </c>
      <c r="L1153" s="3">
        <v>106</v>
      </c>
      <c r="M1153">
        <v>3</v>
      </c>
      <c r="N1153">
        <v>7</v>
      </c>
      <c r="O1153">
        <v>5</v>
      </c>
      <c r="P1153">
        <v>11</v>
      </c>
      <c r="Q1153">
        <v>5</v>
      </c>
      <c r="R1153">
        <v>0</v>
      </c>
      <c r="S1153">
        <v>0</v>
      </c>
      <c r="T1153">
        <v>0</v>
      </c>
      <c r="U1153">
        <v>0</v>
      </c>
      <c r="V1153">
        <v>0</v>
      </c>
      <c r="W1153">
        <v>0</v>
      </c>
      <c r="X1153">
        <v>3</v>
      </c>
      <c r="Y1153">
        <v>11</v>
      </c>
      <c r="Z1153">
        <v>0</v>
      </c>
      <c r="AA1153">
        <v>49</v>
      </c>
      <c r="AB1153">
        <v>2509</v>
      </c>
      <c r="AC1153">
        <v>0</v>
      </c>
      <c r="AD1153">
        <v>0</v>
      </c>
      <c r="AE1153">
        <v>1</v>
      </c>
      <c r="AF1153">
        <v>0</v>
      </c>
      <c r="AG1153">
        <v>0</v>
      </c>
      <c r="AH1153">
        <v>0</v>
      </c>
      <c r="AI1153">
        <v>0</v>
      </c>
      <c r="AJ1153">
        <v>1</v>
      </c>
      <c r="AK1153">
        <v>0</v>
      </c>
      <c r="AL1153">
        <v>0</v>
      </c>
      <c r="AM1153" s="3">
        <f>SUM(tbl_Data[[#This Row],[Amt_Wines]:[Amt_GoldProds]])</f>
        <v>779</v>
      </c>
      <c r="AN1153" s="3">
        <v>567</v>
      </c>
      <c r="AO1153">
        <v>0</v>
      </c>
      <c r="AP1153" t="str" cm="1">
        <f t="array" ref="AP1153">_xlfn.IFS(tbl_Data[[#This Row],[marital_Divorced]]=1,"Divorced",tbl_Data[[#This Row],[marital_Married]]=1,"Married",tbl_Data[[#This Row],[marital_Single]]=1,"Single",tbl_Data[[#This Row],[marital_Together]]=1,"Together",tbl_Data[[#This Row],[marital_Widow]]=1,"Widowed")</f>
        <v>Single</v>
      </c>
      <c r="AQ1153" s="3">
        <f>IF(tbl_Data[[#This Row],[Marital Status]]=tbl_Data[[#Headers],[Single]],tbl_Data[[#This Row],[Amt_Wines]],"")</f>
        <v>371</v>
      </c>
      <c r="AR1153" s="3" t="str">
        <f>IF(tbl_Data[[#This Row],[Marital Status]]=tbl_Data[[#Headers],[Together]],tbl_Data[[#This Row],[Amt_Wines]],"")</f>
        <v/>
      </c>
      <c r="AS1153" s="3" t="str">
        <f>IF(tbl_Data[[#This Row],[Marital Status]]=tbl_Data[[#Headers],[Married]],tbl_Data[[#This Row],[Amt_Wines]],"")</f>
        <v/>
      </c>
      <c r="AT1153" s="3" t="str">
        <f>IF(tbl_Data[[#This Row],[Marital Status]]=tbl_Data[[#Headers],[Widow]],tbl_Data[[#This Row],[Amt_Wines]],"")</f>
        <v/>
      </c>
      <c r="AU1153" s="3" t="str">
        <f>IF(tbl_Data[[#This Row],[Marital Status]]=tbl_Data[[#Headers],[Divorced]],tbl_Data[[#This Row],[Amt_Wines]],"")</f>
        <v/>
      </c>
    </row>
    <row r="1154" spans="1:47" x14ac:dyDescent="0.45">
      <c r="A1154" t="s">
        <v>875</v>
      </c>
      <c r="B1154" s="3">
        <v>55284</v>
      </c>
      <c r="C1154">
        <v>0</v>
      </c>
      <c r="D1154">
        <v>1</v>
      </c>
      <c r="E1154">
        <f t="shared" ref="E1154:E1217" si="18">SUM(_xlfn.SINGLE(Kidhome),_xlfn.SINGLE(Teenhome))</f>
        <v>1</v>
      </c>
      <c r="F1154">
        <v>60</v>
      </c>
      <c r="G1154" s="3">
        <v>547</v>
      </c>
      <c r="H1154" s="3">
        <v>7</v>
      </c>
      <c r="I1154" s="3">
        <v>140</v>
      </c>
      <c r="J1154" s="3">
        <v>0</v>
      </c>
      <c r="K1154" s="3">
        <v>7</v>
      </c>
      <c r="L1154" s="3">
        <v>63</v>
      </c>
      <c r="M1154">
        <v>3</v>
      </c>
      <c r="N1154">
        <v>7</v>
      </c>
      <c r="O1154">
        <v>5</v>
      </c>
      <c r="P1154">
        <v>8</v>
      </c>
      <c r="Q1154">
        <v>5</v>
      </c>
      <c r="R1154">
        <v>0</v>
      </c>
      <c r="S1154">
        <v>0</v>
      </c>
      <c r="T1154">
        <v>0</v>
      </c>
      <c r="U1154">
        <v>0</v>
      </c>
      <c r="V1154">
        <v>0</v>
      </c>
      <c r="W1154">
        <v>0</v>
      </c>
      <c r="X1154">
        <v>3</v>
      </c>
      <c r="Y1154">
        <v>11</v>
      </c>
      <c r="Z1154">
        <v>0</v>
      </c>
      <c r="AA1154">
        <v>64</v>
      </c>
      <c r="AB1154">
        <v>2711</v>
      </c>
      <c r="AC1154">
        <v>0</v>
      </c>
      <c r="AD1154">
        <v>0</v>
      </c>
      <c r="AE1154">
        <v>1</v>
      </c>
      <c r="AF1154">
        <v>0</v>
      </c>
      <c r="AG1154">
        <v>0</v>
      </c>
      <c r="AH1154">
        <v>0</v>
      </c>
      <c r="AI1154">
        <v>0</v>
      </c>
      <c r="AJ1154">
        <v>0</v>
      </c>
      <c r="AK1154">
        <v>1</v>
      </c>
      <c r="AL1154">
        <v>0</v>
      </c>
      <c r="AM1154" s="3">
        <f>SUM(tbl_Data[[#This Row],[Amt_Wines]:[Amt_GoldProds]])</f>
        <v>764</v>
      </c>
      <c r="AN1154" s="3">
        <v>638</v>
      </c>
      <c r="AO1154">
        <v>0</v>
      </c>
      <c r="AP1154" t="str" cm="1">
        <f t="array" ref="AP1154">_xlfn.IFS(tbl_Data[[#This Row],[marital_Divorced]]=1,"Divorced",tbl_Data[[#This Row],[marital_Married]]=1,"Married",tbl_Data[[#This Row],[marital_Single]]=1,"Single",tbl_Data[[#This Row],[marital_Together]]=1,"Together",tbl_Data[[#This Row],[marital_Widow]]=1,"Widowed")</f>
        <v>Single</v>
      </c>
      <c r="AQ1154" s="3">
        <f>IF(tbl_Data[[#This Row],[Marital Status]]=tbl_Data[[#Headers],[Single]],tbl_Data[[#This Row],[Amt_Wines]],"")</f>
        <v>547</v>
      </c>
      <c r="AR1154" s="3" t="str">
        <f>IF(tbl_Data[[#This Row],[Marital Status]]=tbl_Data[[#Headers],[Together]],tbl_Data[[#This Row],[Amt_Wines]],"")</f>
        <v/>
      </c>
      <c r="AS1154" s="3" t="str">
        <f>IF(tbl_Data[[#This Row],[Marital Status]]=tbl_Data[[#Headers],[Married]],tbl_Data[[#This Row],[Amt_Wines]],"")</f>
        <v/>
      </c>
      <c r="AT1154" s="3" t="str">
        <f>IF(tbl_Data[[#This Row],[Marital Status]]=tbl_Data[[#Headers],[Widow]],tbl_Data[[#This Row],[Amt_Wines]],"")</f>
        <v/>
      </c>
      <c r="AU1154" s="3" t="str">
        <f>IF(tbl_Data[[#This Row],[Marital Status]]=tbl_Data[[#Headers],[Divorced]],tbl_Data[[#This Row],[Amt_Wines]],"")</f>
        <v/>
      </c>
    </row>
    <row r="1155" spans="1:47" x14ac:dyDescent="0.45">
      <c r="A1155" t="s">
        <v>877</v>
      </c>
      <c r="B1155" s="3">
        <v>56628</v>
      </c>
      <c r="C1155">
        <v>0</v>
      </c>
      <c r="D1155">
        <v>1</v>
      </c>
      <c r="E1155">
        <f t="shared" si="18"/>
        <v>1</v>
      </c>
      <c r="F1155">
        <v>30</v>
      </c>
      <c r="G1155" s="3">
        <v>479</v>
      </c>
      <c r="H1155" s="3">
        <v>5</v>
      </c>
      <c r="I1155" s="3">
        <v>82</v>
      </c>
      <c r="J1155" s="3">
        <v>7</v>
      </c>
      <c r="K1155" s="3">
        <v>17</v>
      </c>
      <c r="L1155" s="3">
        <v>171</v>
      </c>
      <c r="M1155">
        <v>2</v>
      </c>
      <c r="N1155">
        <v>7</v>
      </c>
      <c r="O1155">
        <v>6</v>
      </c>
      <c r="P1155">
        <v>5</v>
      </c>
      <c r="Q1155">
        <v>5</v>
      </c>
      <c r="R1155">
        <v>1</v>
      </c>
      <c r="S1155">
        <v>0</v>
      </c>
      <c r="T1155">
        <v>0</v>
      </c>
      <c r="U1155">
        <v>0</v>
      </c>
      <c r="V1155">
        <v>0</v>
      </c>
      <c r="W1155">
        <v>0</v>
      </c>
      <c r="X1155">
        <v>3</v>
      </c>
      <c r="Y1155">
        <v>11</v>
      </c>
      <c r="Z1155">
        <v>0</v>
      </c>
      <c r="AA1155">
        <v>43</v>
      </c>
      <c r="AB1155">
        <v>2259</v>
      </c>
      <c r="AC1155">
        <v>0</v>
      </c>
      <c r="AD1155">
        <v>0</v>
      </c>
      <c r="AE1155">
        <v>1</v>
      </c>
      <c r="AF1155">
        <v>0</v>
      </c>
      <c r="AG1155">
        <v>0</v>
      </c>
      <c r="AH1155">
        <v>0</v>
      </c>
      <c r="AI1155">
        <v>0</v>
      </c>
      <c r="AJ1155">
        <v>1</v>
      </c>
      <c r="AK1155">
        <v>0</v>
      </c>
      <c r="AL1155">
        <v>0</v>
      </c>
      <c r="AM1155" s="3">
        <f>SUM(tbl_Data[[#This Row],[Amt_Wines]:[Amt_GoldProds]])</f>
        <v>761</v>
      </c>
      <c r="AN1155" s="3">
        <v>419</v>
      </c>
      <c r="AO1155">
        <v>1</v>
      </c>
      <c r="AP1155" t="str" cm="1">
        <f t="array" ref="AP1155">_xlfn.IFS(tbl_Data[[#This Row],[marital_Divorced]]=1,"Divorced",tbl_Data[[#This Row],[marital_Married]]=1,"Married",tbl_Data[[#This Row],[marital_Single]]=1,"Single",tbl_Data[[#This Row],[marital_Together]]=1,"Together",tbl_Data[[#This Row],[marital_Widow]]=1,"Widowed")</f>
        <v>Single</v>
      </c>
      <c r="AQ1155" s="3">
        <f>IF(tbl_Data[[#This Row],[Marital Status]]=tbl_Data[[#Headers],[Single]],tbl_Data[[#This Row],[Amt_Wines]],"")</f>
        <v>479</v>
      </c>
      <c r="AR1155" s="3" t="str">
        <f>IF(tbl_Data[[#This Row],[Marital Status]]=tbl_Data[[#Headers],[Together]],tbl_Data[[#This Row],[Amt_Wines]],"")</f>
        <v/>
      </c>
      <c r="AS1155" s="3" t="str">
        <f>IF(tbl_Data[[#This Row],[Marital Status]]=tbl_Data[[#Headers],[Married]],tbl_Data[[#This Row],[Amt_Wines]],"")</f>
        <v/>
      </c>
      <c r="AT1155" s="3" t="str">
        <f>IF(tbl_Data[[#This Row],[Marital Status]]=tbl_Data[[#Headers],[Widow]],tbl_Data[[#This Row],[Amt_Wines]],"")</f>
        <v/>
      </c>
      <c r="AU1155" s="3" t="str">
        <f>IF(tbl_Data[[#This Row],[Marital Status]]=tbl_Data[[#Headers],[Divorced]],tbl_Data[[#This Row],[Amt_Wines]],"")</f>
        <v/>
      </c>
    </row>
    <row r="1156" spans="1:47" x14ac:dyDescent="0.45">
      <c r="A1156" t="s">
        <v>880</v>
      </c>
      <c r="B1156" s="3">
        <v>70566</v>
      </c>
      <c r="C1156">
        <v>0</v>
      </c>
      <c r="D1156">
        <v>1</v>
      </c>
      <c r="E1156">
        <f t="shared" si="18"/>
        <v>1</v>
      </c>
      <c r="F1156">
        <v>4</v>
      </c>
      <c r="G1156" s="3">
        <v>381</v>
      </c>
      <c r="H1156" s="3">
        <v>28</v>
      </c>
      <c r="I1156" s="3">
        <v>215</v>
      </c>
      <c r="J1156" s="3">
        <v>84</v>
      </c>
      <c r="K1156" s="3">
        <v>28</v>
      </c>
      <c r="L1156" s="3">
        <v>21</v>
      </c>
      <c r="M1156">
        <v>2</v>
      </c>
      <c r="N1156">
        <v>6</v>
      </c>
      <c r="O1156">
        <v>5</v>
      </c>
      <c r="P1156">
        <v>9</v>
      </c>
      <c r="Q1156">
        <v>3</v>
      </c>
      <c r="R1156">
        <v>0</v>
      </c>
      <c r="S1156">
        <v>0</v>
      </c>
      <c r="T1156">
        <v>0</v>
      </c>
      <c r="U1156">
        <v>0</v>
      </c>
      <c r="V1156">
        <v>0</v>
      </c>
      <c r="W1156">
        <v>0</v>
      </c>
      <c r="X1156">
        <v>3</v>
      </c>
      <c r="Y1156">
        <v>11</v>
      </c>
      <c r="Z1156">
        <v>0</v>
      </c>
      <c r="AA1156">
        <v>52</v>
      </c>
      <c r="AB1156">
        <v>2425</v>
      </c>
      <c r="AC1156">
        <v>0</v>
      </c>
      <c r="AD1156">
        <v>0</v>
      </c>
      <c r="AE1156">
        <v>1</v>
      </c>
      <c r="AF1156">
        <v>0</v>
      </c>
      <c r="AG1156">
        <v>0</v>
      </c>
      <c r="AH1156">
        <v>0</v>
      </c>
      <c r="AI1156">
        <v>0</v>
      </c>
      <c r="AJ1156">
        <v>1</v>
      </c>
      <c r="AK1156">
        <v>0</v>
      </c>
      <c r="AL1156">
        <v>0</v>
      </c>
      <c r="AM1156" s="3">
        <f>SUM(tbl_Data[[#This Row],[Amt_Wines]:[Amt_GoldProds]])</f>
        <v>757</v>
      </c>
      <c r="AN1156" s="3">
        <v>715</v>
      </c>
      <c r="AO1156">
        <v>0</v>
      </c>
      <c r="AP1156" t="str" cm="1">
        <f t="array" ref="AP1156">_xlfn.IFS(tbl_Data[[#This Row],[marital_Divorced]]=1,"Divorced",tbl_Data[[#This Row],[marital_Married]]=1,"Married",tbl_Data[[#This Row],[marital_Single]]=1,"Single",tbl_Data[[#This Row],[marital_Together]]=1,"Together",tbl_Data[[#This Row],[marital_Widow]]=1,"Widowed")</f>
        <v>Single</v>
      </c>
      <c r="AQ1156" s="3">
        <f>IF(tbl_Data[[#This Row],[Marital Status]]=tbl_Data[[#Headers],[Single]],tbl_Data[[#This Row],[Amt_Wines]],"")</f>
        <v>381</v>
      </c>
      <c r="AR1156" s="3" t="str">
        <f>IF(tbl_Data[[#This Row],[Marital Status]]=tbl_Data[[#Headers],[Together]],tbl_Data[[#This Row],[Amt_Wines]],"")</f>
        <v/>
      </c>
      <c r="AS1156" s="3" t="str">
        <f>IF(tbl_Data[[#This Row],[Marital Status]]=tbl_Data[[#Headers],[Married]],tbl_Data[[#This Row],[Amt_Wines]],"")</f>
        <v/>
      </c>
      <c r="AT1156" s="3" t="str">
        <f>IF(tbl_Data[[#This Row],[Marital Status]]=tbl_Data[[#Headers],[Widow]],tbl_Data[[#This Row],[Amt_Wines]],"")</f>
        <v/>
      </c>
      <c r="AU1156" s="3" t="str">
        <f>IF(tbl_Data[[#This Row],[Marital Status]]=tbl_Data[[#Headers],[Divorced]],tbl_Data[[#This Row],[Amt_Wines]],"")</f>
        <v/>
      </c>
    </row>
    <row r="1157" spans="1:47" x14ac:dyDescent="0.45">
      <c r="A1157" t="s">
        <v>881</v>
      </c>
      <c r="B1157" s="3">
        <v>80910</v>
      </c>
      <c r="C1157">
        <v>0</v>
      </c>
      <c r="D1157">
        <v>0</v>
      </c>
      <c r="E1157">
        <f t="shared" si="18"/>
        <v>0</v>
      </c>
      <c r="F1157">
        <v>71</v>
      </c>
      <c r="G1157" s="3">
        <v>160</v>
      </c>
      <c r="H1157" s="3">
        <v>80</v>
      </c>
      <c r="I1157" s="3">
        <v>369</v>
      </c>
      <c r="J1157" s="3">
        <v>67</v>
      </c>
      <c r="K1157" s="3">
        <v>39</v>
      </c>
      <c r="L1157" s="3">
        <v>41</v>
      </c>
      <c r="M1157">
        <v>1</v>
      </c>
      <c r="N1157">
        <v>3</v>
      </c>
      <c r="O1157">
        <v>3</v>
      </c>
      <c r="P1157">
        <v>8</v>
      </c>
      <c r="Q1157">
        <v>1</v>
      </c>
      <c r="R1157">
        <v>0</v>
      </c>
      <c r="S1157">
        <v>0</v>
      </c>
      <c r="T1157">
        <v>0</v>
      </c>
      <c r="U1157">
        <v>0</v>
      </c>
      <c r="V1157">
        <v>0</v>
      </c>
      <c r="W1157">
        <v>0</v>
      </c>
      <c r="X1157">
        <v>3</v>
      </c>
      <c r="Y1157">
        <v>11</v>
      </c>
      <c r="Z1157">
        <v>0</v>
      </c>
      <c r="AA1157">
        <v>34</v>
      </c>
      <c r="AB1157">
        <v>2765</v>
      </c>
      <c r="AC1157">
        <v>0</v>
      </c>
      <c r="AD1157">
        <v>0</v>
      </c>
      <c r="AE1157">
        <v>1</v>
      </c>
      <c r="AF1157">
        <v>0</v>
      </c>
      <c r="AG1157">
        <v>0</v>
      </c>
      <c r="AH1157">
        <v>1</v>
      </c>
      <c r="AI1157">
        <v>0</v>
      </c>
      <c r="AJ1157">
        <v>0</v>
      </c>
      <c r="AK1157">
        <v>0</v>
      </c>
      <c r="AL1157">
        <v>0</v>
      </c>
      <c r="AM1157" s="3">
        <f>SUM(tbl_Data[[#This Row],[Amt_Wines]:[Amt_GoldProds]])</f>
        <v>756</v>
      </c>
      <c r="AN1157" s="3">
        <v>674</v>
      </c>
      <c r="AO1157">
        <v>0</v>
      </c>
      <c r="AP1157" t="str" cm="1">
        <f t="array" ref="AP1157">_xlfn.IFS(tbl_Data[[#This Row],[marital_Divorced]]=1,"Divorced",tbl_Data[[#This Row],[marital_Married]]=1,"Married",tbl_Data[[#This Row],[marital_Single]]=1,"Single",tbl_Data[[#This Row],[marital_Together]]=1,"Together",tbl_Data[[#This Row],[marital_Widow]]=1,"Widowed")</f>
        <v>Single</v>
      </c>
      <c r="AQ1157" s="3">
        <f>IF(tbl_Data[[#This Row],[Marital Status]]=tbl_Data[[#Headers],[Single]],tbl_Data[[#This Row],[Amt_Wines]],"")</f>
        <v>160</v>
      </c>
      <c r="AR1157" s="3" t="str">
        <f>IF(tbl_Data[[#This Row],[Marital Status]]=tbl_Data[[#Headers],[Together]],tbl_Data[[#This Row],[Amt_Wines]],"")</f>
        <v/>
      </c>
      <c r="AS1157" s="3" t="str">
        <f>IF(tbl_Data[[#This Row],[Marital Status]]=tbl_Data[[#Headers],[Married]],tbl_Data[[#This Row],[Amt_Wines]],"")</f>
        <v/>
      </c>
      <c r="AT1157" s="3" t="str">
        <f>IF(tbl_Data[[#This Row],[Marital Status]]=tbl_Data[[#Headers],[Widow]],tbl_Data[[#This Row],[Amt_Wines]],"")</f>
        <v/>
      </c>
      <c r="AU1157" s="3" t="str">
        <f>IF(tbl_Data[[#This Row],[Marital Status]]=tbl_Data[[#Headers],[Divorced]],tbl_Data[[#This Row],[Amt_Wines]],"")</f>
        <v/>
      </c>
    </row>
    <row r="1158" spans="1:47" x14ac:dyDescent="0.45">
      <c r="A1158" t="s">
        <v>900</v>
      </c>
      <c r="B1158" s="3">
        <v>86037</v>
      </c>
      <c r="C1158">
        <v>0</v>
      </c>
      <c r="D1158">
        <v>0</v>
      </c>
      <c r="E1158">
        <f t="shared" si="18"/>
        <v>0</v>
      </c>
      <c r="F1158">
        <v>95</v>
      </c>
      <c r="G1158" s="3">
        <v>490</v>
      </c>
      <c r="H1158" s="3">
        <v>44</v>
      </c>
      <c r="I1158" s="3">
        <v>125</v>
      </c>
      <c r="J1158" s="3">
        <v>29</v>
      </c>
      <c r="K1158" s="3">
        <v>20</v>
      </c>
      <c r="L1158" s="3">
        <v>22</v>
      </c>
      <c r="M1158">
        <v>1</v>
      </c>
      <c r="N1158">
        <v>6</v>
      </c>
      <c r="O1158">
        <v>7</v>
      </c>
      <c r="P1158">
        <v>11</v>
      </c>
      <c r="Q1158">
        <v>3</v>
      </c>
      <c r="R1158">
        <v>0</v>
      </c>
      <c r="S1158">
        <v>1</v>
      </c>
      <c r="T1158">
        <v>1</v>
      </c>
      <c r="U1158">
        <v>0</v>
      </c>
      <c r="V1158">
        <v>0</v>
      </c>
      <c r="W1158">
        <v>0</v>
      </c>
      <c r="X1158">
        <v>3</v>
      </c>
      <c r="Y1158">
        <v>11</v>
      </c>
      <c r="Z1158">
        <v>1</v>
      </c>
      <c r="AA1158">
        <v>29</v>
      </c>
      <c r="AB1158">
        <v>2702</v>
      </c>
      <c r="AC1158">
        <v>0</v>
      </c>
      <c r="AD1158">
        <v>0</v>
      </c>
      <c r="AE1158">
        <v>1</v>
      </c>
      <c r="AF1158">
        <v>0</v>
      </c>
      <c r="AG1158">
        <v>0</v>
      </c>
      <c r="AH1158">
        <v>0</v>
      </c>
      <c r="AI1158">
        <v>0</v>
      </c>
      <c r="AJ1158">
        <v>1</v>
      </c>
      <c r="AK1158">
        <v>0</v>
      </c>
      <c r="AL1158">
        <v>0</v>
      </c>
      <c r="AM1158" s="3">
        <f>SUM(tbl_Data[[#This Row],[Amt_Wines]:[Amt_GoldProds]])</f>
        <v>730</v>
      </c>
      <c r="AN1158" s="3">
        <v>686</v>
      </c>
      <c r="AO1158">
        <v>2</v>
      </c>
      <c r="AP1158" t="str" cm="1">
        <f t="array" ref="AP1158">_xlfn.IFS(tbl_Data[[#This Row],[marital_Divorced]]=1,"Divorced",tbl_Data[[#This Row],[marital_Married]]=1,"Married",tbl_Data[[#This Row],[marital_Single]]=1,"Single",tbl_Data[[#This Row],[marital_Together]]=1,"Together",tbl_Data[[#This Row],[marital_Widow]]=1,"Widowed")</f>
        <v>Single</v>
      </c>
      <c r="AQ1158" s="3">
        <f>IF(tbl_Data[[#This Row],[Marital Status]]=tbl_Data[[#Headers],[Single]],tbl_Data[[#This Row],[Amt_Wines]],"")</f>
        <v>490</v>
      </c>
      <c r="AR1158" s="3" t="str">
        <f>IF(tbl_Data[[#This Row],[Marital Status]]=tbl_Data[[#Headers],[Together]],tbl_Data[[#This Row],[Amt_Wines]],"")</f>
        <v/>
      </c>
      <c r="AS1158" s="3" t="str">
        <f>IF(tbl_Data[[#This Row],[Marital Status]]=tbl_Data[[#Headers],[Married]],tbl_Data[[#This Row],[Amt_Wines]],"")</f>
        <v/>
      </c>
      <c r="AT1158" s="3" t="str">
        <f>IF(tbl_Data[[#This Row],[Marital Status]]=tbl_Data[[#Headers],[Widow]],tbl_Data[[#This Row],[Amt_Wines]],"")</f>
        <v/>
      </c>
      <c r="AU1158" s="3" t="str">
        <f>IF(tbl_Data[[#This Row],[Marital Status]]=tbl_Data[[#Headers],[Divorced]],tbl_Data[[#This Row],[Amt_Wines]],"")</f>
        <v/>
      </c>
    </row>
    <row r="1159" spans="1:47" x14ac:dyDescent="0.45">
      <c r="A1159" t="s">
        <v>907</v>
      </c>
      <c r="B1159" s="3">
        <v>73170</v>
      </c>
      <c r="C1159">
        <v>0</v>
      </c>
      <c r="D1159">
        <v>0</v>
      </c>
      <c r="E1159">
        <f t="shared" si="18"/>
        <v>0</v>
      </c>
      <c r="F1159">
        <v>1</v>
      </c>
      <c r="G1159" s="3">
        <v>184</v>
      </c>
      <c r="H1159" s="3">
        <v>174</v>
      </c>
      <c r="I1159" s="3">
        <v>256</v>
      </c>
      <c r="J1159" s="3">
        <v>50</v>
      </c>
      <c r="K1159" s="3">
        <v>30</v>
      </c>
      <c r="L1159" s="3">
        <v>32</v>
      </c>
      <c r="M1159">
        <v>1</v>
      </c>
      <c r="N1159">
        <v>5</v>
      </c>
      <c r="O1159">
        <v>4</v>
      </c>
      <c r="P1159">
        <v>6</v>
      </c>
      <c r="Q1159">
        <v>2</v>
      </c>
      <c r="R1159">
        <v>0</v>
      </c>
      <c r="S1159">
        <v>0</v>
      </c>
      <c r="T1159">
        <v>0</v>
      </c>
      <c r="U1159">
        <v>0</v>
      </c>
      <c r="V1159">
        <v>0</v>
      </c>
      <c r="W1159">
        <v>0</v>
      </c>
      <c r="X1159">
        <v>3</v>
      </c>
      <c r="Y1159">
        <v>11</v>
      </c>
      <c r="Z1159">
        <v>0</v>
      </c>
      <c r="AA1159">
        <v>45</v>
      </c>
      <c r="AB1159">
        <v>2188</v>
      </c>
      <c r="AC1159">
        <v>0</v>
      </c>
      <c r="AD1159">
        <v>0</v>
      </c>
      <c r="AE1159">
        <v>1</v>
      </c>
      <c r="AF1159">
        <v>0</v>
      </c>
      <c r="AG1159">
        <v>0</v>
      </c>
      <c r="AH1159">
        <v>0</v>
      </c>
      <c r="AI1159">
        <v>0</v>
      </c>
      <c r="AJ1159">
        <v>1</v>
      </c>
      <c r="AK1159">
        <v>0</v>
      </c>
      <c r="AL1159">
        <v>0</v>
      </c>
      <c r="AM1159" s="3">
        <f>SUM(tbl_Data[[#This Row],[Amt_Wines]:[Amt_GoldProds]])</f>
        <v>726</v>
      </c>
      <c r="AN1159" s="3">
        <v>662</v>
      </c>
      <c r="AO1159">
        <v>0</v>
      </c>
      <c r="AP1159" t="str" cm="1">
        <f t="array" ref="AP1159">_xlfn.IFS(tbl_Data[[#This Row],[marital_Divorced]]=1,"Divorced",tbl_Data[[#This Row],[marital_Married]]=1,"Married",tbl_Data[[#This Row],[marital_Single]]=1,"Single",tbl_Data[[#This Row],[marital_Together]]=1,"Together",tbl_Data[[#This Row],[marital_Widow]]=1,"Widowed")</f>
        <v>Single</v>
      </c>
      <c r="AQ1159" s="3">
        <f>IF(tbl_Data[[#This Row],[Marital Status]]=tbl_Data[[#Headers],[Single]],tbl_Data[[#This Row],[Amt_Wines]],"")</f>
        <v>184</v>
      </c>
      <c r="AR1159" s="3" t="str">
        <f>IF(tbl_Data[[#This Row],[Marital Status]]=tbl_Data[[#Headers],[Together]],tbl_Data[[#This Row],[Amt_Wines]],"")</f>
        <v/>
      </c>
      <c r="AS1159" s="3" t="str">
        <f>IF(tbl_Data[[#This Row],[Marital Status]]=tbl_Data[[#Headers],[Married]],tbl_Data[[#This Row],[Amt_Wines]],"")</f>
        <v/>
      </c>
      <c r="AT1159" s="3" t="str">
        <f>IF(tbl_Data[[#This Row],[Marital Status]]=tbl_Data[[#Headers],[Widow]],tbl_Data[[#This Row],[Amt_Wines]],"")</f>
        <v/>
      </c>
      <c r="AU1159" s="3" t="str">
        <f>IF(tbl_Data[[#This Row],[Marital Status]]=tbl_Data[[#Headers],[Divorced]],tbl_Data[[#This Row],[Amt_Wines]],"")</f>
        <v/>
      </c>
    </row>
    <row r="1160" spans="1:47" x14ac:dyDescent="0.45">
      <c r="A1160" t="s">
        <v>915</v>
      </c>
      <c r="B1160" s="3">
        <v>51250</v>
      </c>
      <c r="C1160">
        <v>1</v>
      </c>
      <c r="D1160">
        <v>0</v>
      </c>
      <c r="E1160">
        <f t="shared" si="18"/>
        <v>1</v>
      </c>
      <c r="F1160">
        <v>28</v>
      </c>
      <c r="G1160" s="3">
        <v>342</v>
      </c>
      <c r="H1160" s="3">
        <v>32</v>
      </c>
      <c r="I1160" s="3">
        <v>230</v>
      </c>
      <c r="J1160" s="3">
        <v>34</v>
      </c>
      <c r="K1160" s="3">
        <v>32</v>
      </c>
      <c r="L1160" s="3">
        <v>40</v>
      </c>
      <c r="M1160">
        <v>5</v>
      </c>
      <c r="N1160">
        <v>10</v>
      </c>
      <c r="O1160">
        <v>5</v>
      </c>
      <c r="P1160">
        <v>4</v>
      </c>
      <c r="Q1160">
        <v>9</v>
      </c>
      <c r="R1160">
        <v>1</v>
      </c>
      <c r="S1160">
        <v>0</v>
      </c>
      <c r="T1160">
        <v>0</v>
      </c>
      <c r="U1160">
        <v>0</v>
      </c>
      <c r="V1160">
        <v>0</v>
      </c>
      <c r="W1160">
        <v>0</v>
      </c>
      <c r="X1160">
        <v>3</v>
      </c>
      <c r="Y1160">
        <v>11</v>
      </c>
      <c r="Z1160">
        <v>0</v>
      </c>
      <c r="AA1160">
        <v>30</v>
      </c>
      <c r="AB1160">
        <v>2615</v>
      </c>
      <c r="AC1160">
        <v>0</v>
      </c>
      <c r="AD1160">
        <v>0</v>
      </c>
      <c r="AE1160">
        <v>1</v>
      </c>
      <c r="AF1160">
        <v>0</v>
      </c>
      <c r="AG1160">
        <v>0</v>
      </c>
      <c r="AH1160">
        <v>1</v>
      </c>
      <c r="AI1160">
        <v>0</v>
      </c>
      <c r="AJ1160">
        <v>0</v>
      </c>
      <c r="AK1160">
        <v>0</v>
      </c>
      <c r="AL1160">
        <v>0</v>
      </c>
      <c r="AM1160" s="3">
        <f>SUM(tbl_Data[[#This Row],[Amt_Wines]:[Amt_GoldProds]])</f>
        <v>710</v>
      </c>
      <c r="AN1160" s="3">
        <v>630</v>
      </c>
      <c r="AO1160">
        <v>1</v>
      </c>
      <c r="AP1160" t="str" cm="1">
        <f t="array" ref="AP1160">_xlfn.IFS(tbl_Data[[#This Row],[marital_Divorced]]=1,"Divorced",tbl_Data[[#This Row],[marital_Married]]=1,"Married",tbl_Data[[#This Row],[marital_Single]]=1,"Single",tbl_Data[[#This Row],[marital_Together]]=1,"Together",tbl_Data[[#This Row],[marital_Widow]]=1,"Widowed")</f>
        <v>Single</v>
      </c>
      <c r="AQ1160" s="3">
        <f>IF(tbl_Data[[#This Row],[Marital Status]]=tbl_Data[[#Headers],[Single]],tbl_Data[[#This Row],[Amt_Wines]],"")</f>
        <v>342</v>
      </c>
      <c r="AR1160" s="3" t="str">
        <f>IF(tbl_Data[[#This Row],[Marital Status]]=tbl_Data[[#Headers],[Together]],tbl_Data[[#This Row],[Amt_Wines]],"")</f>
        <v/>
      </c>
      <c r="AS1160" s="3" t="str">
        <f>IF(tbl_Data[[#This Row],[Marital Status]]=tbl_Data[[#Headers],[Married]],tbl_Data[[#This Row],[Amt_Wines]],"")</f>
        <v/>
      </c>
      <c r="AT1160" s="3" t="str">
        <f>IF(tbl_Data[[#This Row],[Marital Status]]=tbl_Data[[#Headers],[Widow]],tbl_Data[[#This Row],[Amt_Wines]],"")</f>
        <v/>
      </c>
      <c r="AU1160" s="3" t="str">
        <f>IF(tbl_Data[[#This Row],[Marital Status]]=tbl_Data[[#Headers],[Divorced]],tbl_Data[[#This Row],[Amt_Wines]],"")</f>
        <v/>
      </c>
    </row>
    <row r="1161" spans="1:47" x14ac:dyDescent="0.45">
      <c r="A1161" t="s">
        <v>917</v>
      </c>
      <c r="B1161" s="3">
        <v>57731</v>
      </c>
      <c r="C1161">
        <v>0</v>
      </c>
      <c r="D1161">
        <v>1</v>
      </c>
      <c r="E1161">
        <f t="shared" si="18"/>
        <v>1</v>
      </c>
      <c r="F1161">
        <v>0</v>
      </c>
      <c r="G1161" s="3">
        <v>266</v>
      </c>
      <c r="H1161" s="3">
        <v>21</v>
      </c>
      <c r="I1161" s="3">
        <v>300</v>
      </c>
      <c r="J1161" s="3">
        <v>65</v>
      </c>
      <c r="K1161" s="3">
        <v>8</v>
      </c>
      <c r="L1161" s="3">
        <v>44</v>
      </c>
      <c r="M1161">
        <v>4</v>
      </c>
      <c r="N1161">
        <v>8</v>
      </c>
      <c r="O1161">
        <v>8</v>
      </c>
      <c r="P1161">
        <v>6</v>
      </c>
      <c r="Q1161">
        <v>6</v>
      </c>
      <c r="R1161">
        <v>0</v>
      </c>
      <c r="S1161">
        <v>0</v>
      </c>
      <c r="T1161">
        <v>0</v>
      </c>
      <c r="U1161">
        <v>0</v>
      </c>
      <c r="V1161">
        <v>0</v>
      </c>
      <c r="W1161">
        <v>0</v>
      </c>
      <c r="X1161">
        <v>3</v>
      </c>
      <c r="Y1161">
        <v>11</v>
      </c>
      <c r="Z1161">
        <v>0</v>
      </c>
      <c r="AA1161">
        <v>51</v>
      </c>
      <c r="AB1161">
        <v>2742</v>
      </c>
      <c r="AC1161">
        <v>0</v>
      </c>
      <c r="AD1161">
        <v>0</v>
      </c>
      <c r="AE1161">
        <v>1</v>
      </c>
      <c r="AF1161">
        <v>0</v>
      </c>
      <c r="AG1161">
        <v>0</v>
      </c>
      <c r="AH1161">
        <v>0</v>
      </c>
      <c r="AI1161">
        <v>0</v>
      </c>
      <c r="AJ1161">
        <v>1</v>
      </c>
      <c r="AK1161">
        <v>0</v>
      </c>
      <c r="AL1161">
        <v>0</v>
      </c>
      <c r="AM1161" s="3">
        <f>SUM(tbl_Data[[#This Row],[Amt_Wines]:[Amt_GoldProds]])</f>
        <v>704</v>
      </c>
      <c r="AN1161" s="3">
        <v>616</v>
      </c>
      <c r="AO1161">
        <v>0</v>
      </c>
      <c r="AP1161" t="str" cm="1">
        <f t="array" ref="AP1161">_xlfn.IFS(tbl_Data[[#This Row],[marital_Divorced]]=1,"Divorced",tbl_Data[[#This Row],[marital_Married]]=1,"Married",tbl_Data[[#This Row],[marital_Single]]=1,"Single",tbl_Data[[#This Row],[marital_Together]]=1,"Together",tbl_Data[[#This Row],[marital_Widow]]=1,"Widowed")</f>
        <v>Single</v>
      </c>
      <c r="AQ1161" s="3">
        <f>IF(tbl_Data[[#This Row],[Marital Status]]=tbl_Data[[#Headers],[Single]],tbl_Data[[#This Row],[Amt_Wines]],"")</f>
        <v>266</v>
      </c>
      <c r="AR1161" s="3" t="str">
        <f>IF(tbl_Data[[#This Row],[Marital Status]]=tbl_Data[[#Headers],[Together]],tbl_Data[[#This Row],[Amt_Wines]],"")</f>
        <v/>
      </c>
      <c r="AS1161" s="3" t="str">
        <f>IF(tbl_Data[[#This Row],[Marital Status]]=tbl_Data[[#Headers],[Married]],tbl_Data[[#This Row],[Amt_Wines]],"")</f>
        <v/>
      </c>
      <c r="AT1161" s="3" t="str">
        <f>IF(tbl_Data[[#This Row],[Marital Status]]=tbl_Data[[#Headers],[Widow]],tbl_Data[[#This Row],[Amt_Wines]],"")</f>
        <v/>
      </c>
      <c r="AU1161" s="3" t="str">
        <f>IF(tbl_Data[[#This Row],[Marital Status]]=tbl_Data[[#Headers],[Divorced]],tbl_Data[[#This Row],[Amt_Wines]],"")</f>
        <v/>
      </c>
    </row>
    <row r="1162" spans="1:47" x14ac:dyDescent="0.45">
      <c r="A1162" t="s">
        <v>920</v>
      </c>
      <c r="B1162" s="3">
        <v>53700</v>
      </c>
      <c r="C1162">
        <v>0</v>
      </c>
      <c r="D1162">
        <v>1</v>
      </c>
      <c r="E1162">
        <f t="shared" si="18"/>
        <v>1</v>
      </c>
      <c r="F1162">
        <v>94</v>
      </c>
      <c r="G1162" s="3">
        <v>263</v>
      </c>
      <c r="H1162" s="3">
        <v>5</v>
      </c>
      <c r="I1162" s="3">
        <v>233</v>
      </c>
      <c r="J1162" s="3">
        <v>69</v>
      </c>
      <c r="K1162" s="3">
        <v>41</v>
      </c>
      <c r="L1162" s="3">
        <v>83</v>
      </c>
      <c r="M1162">
        <v>4</v>
      </c>
      <c r="N1162">
        <v>5</v>
      </c>
      <c r="O1162">
        <v>5</v>
      </c>
      <c r="P1162">
        <v>8</v>
      </c>
      <c r="Q1162">
        <v>5</v>
      </c>
      <c r="R1162">
        <v>0</v>
      </c>
      <c r="S1162">
        <v>0</v>
      </c>
      <c r="T1162">
        <v>0</v>
      </c>
      <c r="U1162">
        <v>0</v>
      </c>
      <c r="V1162">
        <v>0</v>
      </c>
      <c r="W1162">
        <v>0</v>
      </c>
      <c r="X1162">
        <v>3</v>
      </c>
      <c r="Y1162">
        <v>11</v>
      </c>
      <c r="Z1162">
        <v>0</v>
      </c>
      <c r="AA1162">
        <v>68</v>
      </c>
      <c r="AB1162">
        <v>2840</v>
      </c>
      <c r="AC1162">
        <v>0</v>
      </c>
      <c r="AD1162">
        <v>0</v>
      </c>
      <c r="AE1162">
        <v>1</v>
      </c>
      <c r="AF1162">
        <v>0</v>
      </c>
      <c r="AG1162">
        <v>0</v>
      </c>
      <c r="AH1162">
        <v>0</v>
      </c>
      <c r="AI1162">
        <v>0</v>
      </c>
      <c r="AJ1162">
        <v>1</v>
      </c>
      <c r="AK1162">
        <v>0</v>
      </c>
      <c r="AL1162">
        <v>0</v>
      </c>
      <c r="AM1162" s="3">
        <f>SUM(tbl_Data[[#This Row],[Amt_Wines]:[Amt_GoldProds]])</f>
        <v>694</v>
      </c>
      <c r="AN1162" s="3">
        <v>528</v>
      </c>
      <c r="AO1162">
        <v>0</v>
      </c>
      <c r="AP1162" t="str" cm="1">
        <f t="array" ref="AP1162">_xlfn.IFS(tbl_Data[[#This Row],[marital_Divorced]]=1,"Divorced",tbl_Data[[#This Row],[marital_Married]]=1,"Married",tbl_Data[[#This Row],[marital_Single]]=1,"Single",tbl_Data[[#This Row],[marital_Together]]=1,"Together",tbl_Data[[#This Row],[marital_Widow]]=1,"Widowed")</f>
        <v>Single</v>
      </c>
      <c r="AQ1162" s="3">
        <f>IF(tbl_Data[[#This Row],[Marital Status]]=tbl_Data[[#Headers],[Single]],tbl_Data[[#This Row],[Amt_Wines]],"")</f>
        <v>263</v>
      </c>
      <c r="AR1162" s="3" t="str">
        <f>IF(tbl_Data[[#This Row],[Marital Status]]=tbl_Data[[#Headers],[Together]],tbl_Data[[#This Row],[Amt_Wines]],"")</f>
        <v/>
      </c>
      <c r="AS1162" s="3" t="str">
        <f>IF(tbl_Data[[#This Row],[Marital Status]]=tbl_Data[[#Headers],[Married]],tbl_Data[[#This Row],[Amt_Wines]],"")</f>
        <v/>
      </c>
      <c r="AT1162" s="3" t="str">
        <f>IF(tbl_Data[[#This Row],[Marital Status]]=tbl_Data[[#Headers],[Widow]],tbl_Data[[#This Row],[Amt_Wines]],"")</f>
        <v/>
      </c>
      <c r="AU1162" s="3" t="str">
        <f>IF(tbl_Data[[#This Row],[Marital Status]]=tbl_Data[[#Headers],[Divorced]],tbl_Data[[#This Row],[Amt_Wines]],"")</f>
        <v/>
      </c>
    </row>
    <row r="1163" spans="1:47" x14ac:dyDescent="0.45">
      <c r="A1163" t="s">
        <v>922</v>
      </c>
      <c r="B1163" s="3">
        <v>54803</v>
      </c>
      <c r="C1163">
        <v>0</v>
      </c>
      <c r="D1163">
        <v>1</v>
      </c>
      <c r="E1163">
        <f t="shared" si="18"/>
        <v>1</v>
      </c>
      <c r="F1163">
        <v>65</v>
      </c>
      <c r="G1163" s="3">
        <v>404</v>
      </c>
      <c r="H1163" s="3">
        <v>0</v>
      </c>
      <c r="I1163" s="3">
        <v>92</v>
      </c>
      <c r="J1163" s="3">
        <v>28</v>
      </c>
      <c r="K1163" s="3">
        <v>27</v>
      </c>
      <c r="L1163" s="3">
        <v>142</v>
      </c>
      <c r="M1163">
        <v>2</v>
      </c>
      <c r="N1163">
        <v>6</v>
      </c>
      <c r="O1163">
        <v>2</v>
      </c>
      <c r="P1163">
        <v>9</v>
      </c>
      <c r="Q1163">
        <v>4</v>
      </c>
      <c r="R1163">
        <v>0</v>
      </c>
      <c r="S1163">
        <v>0</v>
      </c>
      <c r="T1163">
        <v>0</v>
      </c>
      <c r="U1163">
        <v>0</v>
      </c>
      <c r="V1163">
        <v>0</v>
      </c>
      <c r="W1163">
        <v>0</v>
      </c>
      <c r="X1163">
        <v>3</v>
      </c>
      <c r="Y1163">
        <v>11</v>
      </c>
      <c r="Z1163">
        <v>0</v>
      </c>
      <c r="AA1163">
        <v>51</v>
      </c>
      <c r="AB1163">
        <v>2836</v>
      </c>
      <c r="AC1163">
        <v>0</v>
      </c>
      <c r="AD1163">
        <v>0</v>
      </c>
      <c r="AE1163">
        <v>1</v>
      </c>
      <c r="AF1163">
        <v>0</v>
      </c>
      <c r="AG1163">
        <v>0</v>
      </c>
      <c r="AH1163">
        <v>0</v>
      </c>
      <c r="AI1163">
        <v>0</v>
      </c>
      <c r="AJ1163">
        <v>1</v>
      </c>
      <c r="AK1163">
        <v>0</v>
      </c>
      <c r="AL1163">
        <v>0</v>
      </c>
      <c r="AM1163" s="3">
        <f>SUM(tbl_Data[[#This Row],[Amt_Wines]:[Amt_GoldProds]])</f>
        <v>693</v>
      </c>
      <c r="AN1163" s="3">
        <v>409</v>
      </c>
      <c r="AO1163">
        <v>0</v>
      </c>
      <c r="AP1163" t="str" cm="1">
        <f t="array" ref="AP1163">_xlfn.IFS(tbl_Data[[#This Row],[marital_Divorced]]=1,"Divorced",tbl_Data[[#This Row],[marital_Married]]=1,"Married",tbl_Data[[#This Row],[marital_Single]]=1,"Single",tbl_Data[[#This Row],[marital_Together]]=1,"Together",tbl_Data[[#This Row],[marital_Widow]]=1,"Widowed")</f>
        <v>Single</v>
      </c>
      <c r="AQ1163" s="3">
        <f>IF(tbl_Data[[#This Row],[Marital Status]]=tbl_Data[[#Headers],[Single]],tbl_Data[[#This Row],[Amt_Wines]],"")</f>
        <v>404</v>
      </c>
      <c r="AR1163" s="3" t="str">
        <f>IF(tbl_Data[[#This Row],[Marital Status]]=tbl_Data[[#Headers],[Together]],tbl_Data[[#This Row],[Amt_Wines]],"")</f>
        <v/>
      </c>
      <c r="AS1163" s="3" t="str">
        <f>IF(tbl_Data[[#This Row],[Marital Status]]=tbl_Data[[#Headers],[Married]],tbl_Data[[#This Row],[Amt_Wines]],"")</f>
        <v/>
      </c>
      <c r="AT1163" s="3" t="str">
        <f>IF(tbl_Data[[#This Row],[Marital Status]]=tbl_Data[[#Headers],[Widow]],tbl_Data[[#This Row],[Amt_Wines]],"")</f>
        <v/>
      </c>
      <c r="AU1163" s="3" t="str">
        <f>IF(tbl_Data[[#This Row],[Marital Status]]=tbl_Data[[#Headers],[Divorced]],tbl_Data[[#This Row],[Amt_Wines]],"")</f>
        <v/>
      </c>
    </row>
    <row r="1164" spans="1:47" x14ac:dyDescent="0.45">
      <c r="A1164" t="s">
        <v>924</v>
      </c>
      <c r="B1164" s="3">
        <v>49767</v>
      </c>
      <c r="C1164">
        <v>0</v>
      </c>
      <c r="D1164">
        <v>0</v>
      </c>
      <c r="E1164">
        <f t="shared" si="18"/>
        <v>0</v>
      </c>
      <c r="F1164">
        <v>92</v>
      </c>
      <c r="G1164" s="3">
        <v>202</v>
      </c>
      <c r="H1164" s="3">
        <v>47</v>
      </c>
      <c r="I1164" s="3">
        <v>197</v>
      </c>
      <c r="J1164" s="3">
        <v>55</v>
      </c>
      <c r="K1164" s="3">
        <v>42</v>
      </c>
      <c r="L1164" s="3">
        <v>149</v>
      </c>
      <c r="M1164">
        <v>1</v>
      </c>
      <c r="N1164">
        <v>5</v>
      </c>
      <c r="O1164">
        <v>4</v>
      </c>
      <c r="P1164">
        <v>8</v>
      </c>
      <c r="Q1164">
        <v>4</v>
      </c>
      <c r="R1164">
        <v>0</v>
      </c>
      <c r="S1164">
        <v>0</v>
      </c>
      <c r="T1164">
        <v>0</v>
      </c>
      <c r="U1164">
        <v>0</v>
      </c>
      <c r="V1164">
        <v>0</v>
      </c>
      <c r="W1164">
        <v>0</v>
      </c>
      <c r="X1164">
        <v>3</v>
      </c>
      <c r="Y1164">
        <v>11</v>
      </c>
      <c r="Z1164">
        <v>0</v>
      </c>
      <c r="AA1164">
        <v>29</v>
      </c>
      <c r="AB1164">
        <v>2582</v>
      </c>
      <c r="AC1164">
        <v>0</v>
      </c>
      <c r="AD1164">
        <v>0</v>
      </c>
      <c r="AE1164">
        <v>1</v>
      </c>
      <c r="AF1164">
        <v>0</v>
      </c>
      <c r="AG1164">
        <v>0</v>
      </c>
      <c r="AH1164">
        <v>0</v>
      </c>
      <c r="AI1164">
        <v>0</v>
      </c>
      <c r="AJ1164">
        <v>1</v>
      </c>
      <c r="AK1164">
        <v>0</v>
      </c>
      <c r="AL1164">
        <v>0</v>
      </c>
      <c r="AM1164" s="3">
        <f>SUM(tbl_Data[[#This Row],[Amt_Wines]:[Amt_GoldProds]])</f>
        <v>692</v>
      </c>
      <c r="AN1164" s="3">
        <v>394</v>
      </c>
      <c r="AO1164">
        <v>0</v>
      </c>
      <c r="AP1164" t="str" cm="1">
        <f t="array" ref="AP1164">_xlfn.IFS(tbl_Data[[#This Row],[marital_Divorced]]=1,"Divorced",tbl_Data[[#This Row],[marital_Married]]=1,"Married",tbl_Data[[#This Row],[marital_Single]]=1,"Single",tbl_Data[[#This Row],[marital_Together]]=1,"Together",tbl_Data[[#This Row],[marital_Widow]]=1,"Widowed")</f>
        <v>Single</v>
      </c>
      <c r="AQ1164" s="3">
        <f>IF(tbl_Data[[#This Row],[Marital Status]]=tbl_Data[[#Headers],[Single]],tbl_Data[[#This Row],[Amt_Wines]],"")</f>
        <v>202</v>
      </c>
      <c r="AR1164" s="3" t="str">
        <f>IF(tbl_Data[[#This Row],[Marital Status]]=tbl_Data[[#Headers],[Together]],tbl_Data[[#This Row],[Amt_Wines]],"")</f>
        <v/>
      </c>
      <c r="AS1164" s="3" t="str">
        <f>IF(tbl_Data[[#This Row],[Marital Status]]=tbl_Data[[#Headers],[Married]],tbl_Data[[#This Row],[Amt_Wines]],"")</f>
        <v/>
      </c>
      <c r="AT1164" s="3" t="str">
        <f>IF(tbl_Data[[#This Row],[Marital Status]]=tbl_Data[[#Headers],[Widow]],tbl_Data[[#This Row],[Amt_Wines]],"")</f>
        <v/>
      </c>
      <c r="AU1164" s="3" t="str">
        <f>IF(tbl_Data[[#This Row],[Marital Status]]=tbl_Data[[#Headers],[Divorced]],tbl_Data[[#This Row],[Amt_Wines]],"")</f>
        <v/>
      </c>
    </row>
    <row r="1165" spans="1:47" x14ac:dyDescent="0.45">
      <c r="A1165" t="s">
        <v>928</v>
      </c>
      <c r="B1165" s="3">
        <v>49090</v>
      </c>
      <c r="C1165">
        <v>0</v>
      </c>
      <c r="D1165">
        <v>1</v>
      </c>
      <c r="E1165">
        <f t="shared" si="18"/>
        <v>1</v>
      </c>
      <c r="F1165">
        <v>45</v>
      </c>
      <c r="G1165" s="3">
        <v>494</v>
      </c>
      <c r="H1165" s="3">
        <v>5</v>
      </c>
      <c r="I1165" s="3">
        <v>82</v>
      </c>
      <c r="J1165" s="3">
        <v>7</v>
      </c>
      <c r="K1165" s="3">
        <v>0</v>
      </c>
      <c r="L1165" s="3">
        <v>100</v>
      </c>
      <c r="M1165">
        <v>3</v>
      </c>
      <c r="N1165">
        <v>7</v>
      </c>
      <c r="O1165">
        <v>2</v>
      </c>
      <c r="P1165">
        <v>9</v>
      </c>
      <c r="Q1165">
        <v>7</v>
      </c>
      <c r="R1165">
        <v>0</v>
      </c>
      <c r="S1165">
        <v>0</v>
      </c>
      <c r="T1165">
        <v>0</v>
      </c>
      <c r="U1165">
        <v>0</v>
      </c>
      <c r="V1165">
        <v>0</v>
      </c>
      <c r="W1165">
        <v>0</v>
      </c>
      <c r="X1165">
        <v>3</v>
      </c>
      <c r="Y1165">
        <v>11</v>
      </c>
      <c r="Z1165">
        <v>0</v>
      </c>
      <c r="AA1165">
        <v>69</v>
      </c>
      <c r="AB1165">
        <v>2504</v>
      </c>
      <c r="AC1165">
        <v>0</v>
      </c>
      <c r="AD1165">
        <v>0</v>
      </c>
      <c r="AE1165">
        <v>1</v>
      </c>
      <c r="AF1165">
        <v>0</v>
      </c>
      <c r="AG1165">
        <v>0</v>
      </c>
      <c r="AH1165">
        <v>0</v>
      </c>
      <c r="AI1165">
        <v>0</v>
      </c>
      <c r="AJ1165">
        <v>1</v>
      </c>
      <c r="AK1165">
        <v>0</v>
      </c>
      <c r="AL1165">
        <v>0</v>
      </c>
      <c r="AM1165" s="3">
        <f>SUM(tbl_Data[[#This Row],[Amt_Wines]:[Amt_GoldProds]])</f>
        <v>688</v>
      </c>
      <c r="AN1165" s="3">
        <v>488</v>
      </c>
      <c r="AO1165">
        <v>0</v>
      </c>
      <c r="AP1165" t="str" cm="1">
        <f t="array" ref="AP1165">_xlfn.IFS(tbl_Data[[#This Row],[marital_Divorced]]=1,"Divorced",tbl_Data[[#This Row],[marital_Married]]=1,"Married",tbl_Data[[#This Row],[marital_Single]]=1,"Single",tbl_Data[[#This Row],[marital_Together]]=1,"Together",tbl_Data[[#This Row],[marital_Widow]]=1,"Widowed")</f>
        <v>Single</v>
      </c>
      <c r="AQ1165" s="3">
        <f>IF(tbl_Data[[#This Row],[Marital Status]]=tbl_Data[[#Headers],[Single]],tbl_Data[[#This Row],[Amt_Wines]],"")</f>
        <v>494</v>
      </c>
      <c r="AR1165" s="3" t="str">
        <f>IF(tbl_Data[[#This Row],[Marital Status]]=tbl_Data[[#Headers],[Together]],tbl_Data[[#This Row],[Amt_Wines]],"")</f>
        <v/>
      </c>
      <c r="AS1165" s="3" t="str">
        <f>IF(tbl_Data[[#This Row],[Marital Status]]=tbl_Data[[#Headers],[Married]],tbl_Data[[#This Row],[Amt_Wines]],"")</f>
        <v/>
      </c>
      <c r="AT1165" s="3" t="str">
        <f>IF(tbl_Data[[#This Row],[Marital Status]]=tbl_Data[[#Headers],[Widow]],tbl_Data[[#This Row],[Amt_Wines]],"")</f>
        <v/>
      </c>
      <c r="AU1165" s="3" t="str">
        <f>IF(tbl_Data[[#This Row],[Marital Status]]=tbl_Data[[#Headers],[Divorced]],tbl_Data[[#This Row],[Amt_Wines]],"")</f>
        <v/>
      </c>
    </row>
    <row r="1166" spans="1:47" x14ac:dyDescent="0.45">
      <c r="A1166" t="s">
        <v>929</v>
      </c>
      <c r="B1166" s="3">
        <v>60200</v>
      </c>
      <c r="C1166">
        <v>0</v>
      </c>
      <c r="D1166">
        <v>1</v>
      </c>
      <c r="E1166">
        <f t="shared" si="18"/>
        <v>1</v>
      </c>
      <c r="F1166">
        <v>3</v>
      </c>
      <c r="G1166" s="3">
        <v>502</v>
      </c>
      <c r="H1166" s="3">
        <v>19</v>
      </c>
      <c r="I1166" s="3">
        <v>132</v>
      </c>
      <c r="J1166" s="3">
        <v>0</v>
      </c>
      <c r="K1166" s="3">
        <v>6</v>
      </c>
      <c r="L1166" s="3">
        <v>26</v>
      </c>
      <c r="M1166">
        <v>6</v>
      </c>
      <c r="N1166">
        <v>6</v>
      </c>
      <c r="O1166">
        <v>2</v>
      </c>
      <c r="P1166">
        <v>11</v>
      </c>
      <c r="Q1166">
        <v>6</v>
      </c>
      <c r="R1166">
        <v>0</v>
      </c>
      <c r="S1166">
        <v>0</v>
      </c>
      <c r="T1166">
        <v>0</v>
      </c>
      <c r="U1166">
        <v>0</v>
      </c>
      <c r="V1166">
        <v>0</v>
      </c>
      <c r="W1166">
        <v>0</v>
      </c>
      <c r="X1166">
        <v>3</v>
      </c>
      <c r="Y1166">
        <v>11</v>
      </c>
      <c r="Z1166">
        <v>0</v>
      </c>
      <c r="AA1166">
        <v>72</v>
      </c>
      <c r="AB1166">
        <v>2702</v>
      </c>
      <c r="AC1166">
        <v>0</v>
      </c>
      <c r="AD1166">
        <v>0</v>
      </c>
      <c r="AE1166">
        <v>1</v>
      </c>
      <c r="AF1166">
        <v>0</v>
      </c>
      <c r="AG1166">
        <v>0</v>
      </c>
      <c r="AH1166">
        <v>0</v>
      </c>
      <c r="AI1166">
        <v>0</v>
      </c>
      <c r="AJ1166">
        <v>0</v>
      </c>
      <c r="AK1166">
        <v>0</v>
      </c>
      <c r="AL1166">
        <v>1</v>
      </c>
      <c r="AM1166" s="3">
        <f>SUM(tbl_Data[[#This Row],[Amt_Wines]:[Amt_GoldProds]])</f>
        <v>685</v>
      </c>
      <c r="AN1166" s="3">
        <v>633</v>
      </c>
      <c r="AO1166">
        <v>0</v>
      </c>
      <c r="AP1166" t="str" cm="1">
        <f t="array" ref="AP1166">_xlfn.IFS(tbl_Data[[#This Row],[marital_Divorced]]=1,"Divorced",tbl_Data[[#This Row],[marital_Married]]=1,"Married",tbl_Data[[#This Row],[marital_Single]]=1,"Single",tbl_Data[[#This Row],[marital_Together]]=1,"Together",tbl_Data[[#This Row],[marital_Widow]]=1,"Widowed")</f>
        <v>Single</v>
      </c>
      <c r="AQ1166" s="3">
        <f>IF(tbl_Data[[#This Row],[Marital Status]]=tbl_Data[[#Headers],[Single]],tbl_Data[[#This Row],[Amt_Wines]],"")</f>
        <v>502</v>
      </c>
      <c r="AR1166" s="3" t="str">
        <f>IF(tbl_Data[[#This Row],[Marital Status]]=tbl_Data[[#Headers],[Together]],tbl_Data[[#This Row],[Amt_Wines]],"")</f>
        <v/>
      </c>
      <c r="AS1166" s="3" t="str">
        <f>IF(tbl_Data[[#This Row],[Marital Status]]=tbl_Data[[#Headers],[Married]],tbl_Data[[#This Row],[Amt_Wines]],"")</f>
        <v/>
      </c>
      <c r="AT1166" s="3" t="str">
        <f>IF(tbl_Data[[#This Row],[Marital Status]]=tbl_Data[[#Headers],[Widow]],tbl_Data[[#This Row],[Amt_Wines]],"")</f>
        <v/>
      </c>
      <c r="AU1166" s="3" t="str">
        <f>IF(tbl_Data[[#This Row],[Marital Status]]=tbl_Data[[#Headers],[Divorced]],tbl_Data[[#This Row],[Amt_Wines]],"")</f>
        <v/>
      </c>
    </row>
    <row r="1167" spans="1:47" x14ac:dyDescent="0.45">
      <c r="A1167" t="s">
        <v>936</v>
      </c>
      <c r="B1167" s="3">
        <v>48789</v>
      </c>
      <c r="C1167">
        <v>0</v>
      </c>
      <c r="D1167">
        <v>0</v>
      </c>
      <c r="E1167">
        <f t="shared" si="18"/>
        <v>0</v>
      </c>
      <c r="F1167">
        <v>94</v>
      </c>
      <c r="G1167" s="3">
        <v>351</v>
      </c>
      <c r="H1167" s="3">
        <v>16</v>
      </c>
      <c r="I1167" s="3">
        <v>156</v>
      </c>
      <c r="J1167" s="3">
        <v>7</v>
      </c>
      <c r="K1167" s="3">
        <v>5</v>
      </c>
      <c r="L1167" s="3">
        <v>145</v>
      </c>
      <c r="M1167">
        <v>1</v>
      </c>
      <c r="N1167">
        <v>6</v>
      </c>
      <c r="O1167">
        <v>4</v>
      </c>
      <c r="P1167">
        <v>7</v>
      </c>
      <c r="Q1167">
        <v>6</v>
      </c>
      <c r="R1167">
        <v>0</v>
      </c>
      <c r="S1167">
        <v>0</v>
      </c>
      <c r="T1167">
        <v>0</v>
      </c>
      <c r="U1167">
        <v>0</v>
      </c>
      <c r="V1167">
        <v>0</v>
      </c>
      <c r="W1167">
        <v>0</v>
      </c>
      <c r="X1167">
        <v>3</v>
      </c>
      <c r="Y1167">
        <v>11</v>
      </c>
      <c r="Z1167">
        <v>0</v>
      </c>
      <c r="AA1167">
        <v>28</v>
      </c>
      <c r="AB1167">
        <v>2816</v>
      </c>
      <c r="AC1167">
        <v>0</v>
      </c>
      <c r="AD1167">
        <v>0</v>
      </c>
      <c r="AE1167">
        <v>1</v>
      </c>
      <c r="AF1167">
        <v>0</v>
      </c>
      <c r="AG1167">
        <v>0</v>
      </c>
      <c r="AH1167">
        <v>0</v>
      </c>
      <c r="AI1167">
        <v>0</v>
      </c>
      <c r="AJ1167">
        <v>1</v>
      </c>
      <c r="AK1167">
        <v>0</v>
      </c>
      <c r="AL1167">
        <v>0</v>
      </c>
      <c r="AM1167" s="3">
        <f>SUM(tbl_Data[[#This Row],[Amt_Wines]:[Amt_GoldProds]])</f>
        <v>680</v>
      </c>
      <c r="AN1167" s="3">
        <v>390</v>
      </c>
      <c r="AO1167">
        <v>0</v>
      </c>
      <c r="AP1167" t="str" cm="1">
        <f t="array" ref="AP1167">_xlfn.IFS(tbl_Data[[#This Row],[marital_Divorced]]=1,"Divorced",tbl_Data[[#This Row],[marital_Married]]=1,"Married",tbl_Data[[#This Row],[marital_Single]]=1,"Single",tbl_Data[[#This Row],[marital_Together]]=1,"Together",tbl_Data[[#This Row],[marital_Widow]]=1,"Widowed")</f>
        <v>Single</v>
      </c>
      <c r="AQ1167" s="3">
        <f>IF(tbl_Data[[#This Row],[Marital Status]]=tbl_Data[[#Headers],[Single]],tbl_Data[[#This Row],[Amt_Wines]],"")</f>
        <v>351</v>
      </c>
      <c r="AR1167" s="3" t="str">
        <f>IF(tbl_Data[[#This Row],[Marital Status]]=tbl_Data[[#Headers],[Together]],tbl_Data[[#This Row],[Amt_Wines]],"")</f>
        <v/>
      </c>
      <c r="AS1167" s="3" t="str">
        <f>IF(tbl_Data[[#This Row],[Marital Status]]=tbl_Data[[#Headers],[Married]],tbl_Data[[#This Row],[Amt_Wines]],"")</f>
        <v/>
      </c>
      <c r="AT1167" s="3" t="str">
        <f>IF(tbl_Data[[#This Row],[Marital Status]]=tbl_Data[[#Headers],[Widow]],tbl_Data[[#This Row],[Amt_Wines]],"")</f>
        <v/>
      </c>
      <c r="AU1167" s="3" t="str">
        <f>IF(tbl_Data[[#This Row],[Marital Status]]=tbl_Data[[#Headers],[Divorced]],tbl_Data[[#This Row],[Amt_Wines]],"")</f>
        <v/>
      </c>
    </row>
    <row r="1168" spans="1:47" x14ac:dyDescent="0.45">
      <c r="A1168" t="s">
        <v>937</v>
      </c>
      <c r="B1168" s="3">
        <v>57642</v>
      </c>
      <c r="C1168">
        <v>0</v>
      </c>
      <c r="D1168">
        <v>1</v>
      </c>
      <c r="E1168">
        <f t="shared" si="18"/>
        <v>1</v>
      </c>
      <c r="F1168">
        <v>24</v>
      </c>
      <c r="G1168" s="3">
        <v>580</v>
      </c>
      <c r="H1168" s="3">
        <v>6</v>
      </c>
      <c r="I1168" s="3">
        <v>58</v>
      </c>
      <c r="J1168" s="3">
        <v>8</v>
      </c>
      <c r="K1168" s="3">
        <v>0</v>
      </c>
      <c r="L1168" s="3">
        <v>27</v>
      </c>
      <c r="M1168">
        <v>3</v>
      </c>
      <c r="N1168">
        <v>7</v>
      </c>
      <c r="O1168">
        <v>6</v>
      </c>
      <c r="P1168">
        <v>6</v>
      </c>
      <c r="Q1168">
        <v>4</v>
      </c>
      <c r="R1168">
        <v>1</v>
      </c>
      <c r="S1168">
        <v>0</v>
      </c>
      <c r="T1168">
        <v>0</v>
      </c>
      <c r="U1168">
        <v>0</v>
      </c>
      <c r="V1168">
        <v>0</v>
      </c>
      <c r="W1168">
        <v>0</v>
      </c>
      <c r="X1168">
        <v>3</v>
      </c>
      <c r="Y1168">
        <v>11</v>
      </c>
      <c r="Z1168">
        <v>0</v>
      </c>
      <c r="AA1168">
        <v>50</v>
      </c>
      <c r="AB1168">
        <v>2330</v>
      </c>
      <c r="AC1168">
        <v>0</v>
      </c>
      <c r="AD1168">
        <v>0</v>
      </c>
      <c r="AE1168">
        <v>1</v>
      </c>
      <c r="AF1168">
        <v>0</v>
      </c>
      <c r="AG1168">
        <v>0</v>
      </c>
      <c r="AH1168">
        <v>0</v>
      </c>
      <c r="AI1168">
        <v>0</v>
      </c>
      <c r="AJ1168">
        <v>0</v>
      </c>
      <c r="AK1168">
        <v>0</v>
      </c>
      <c r="AL1168">
        <v>1</v>
      </c>
      <c r="AM1168" s="3">
        <f>SUM(tbl_Data[[#This Row],[Amt_Wines]:[Amt_GoldProds]])</f>
        <v>679</v>
      </c>
      <c r="AN1168" s="3">
        <v>625</v>
      </c>
      <c r="AO1168">
        <v>1</v>
      </c>
      <c r="AP1168" t="str" cm="1">
        <f t="array" ref="AP1168">_xlfn.IFS(tbl_Data[[#This Row],[marital_Divorced]]=1,"Divorced",tbl_Data[[#This Row],[marital_Married]]=1,"Married",tbl_Data[[#This Row],[marital_Single]]=1,"Single",tbl_Data[[#This Row],[marital_Together]]=1,"Together",tbl_Data[[#This Row],[marital_Widow]]=1,"Widowed")</f>
        <v>Single</v>
      </c>
      <c r="AQ1168" s="3">
        <f>IF(tbl_Data[[#This Row],[Marital Status]]=tbl_Data[[#Headers],[Single]],tbl_Data[[#This Row],[Amt_Wines]],"")</f>
        <v>580</v>
      </c>
      <c r="AR1168" s="3" t="str">
        <f>IF(tbl_Data[[#This Row],[Marital Status]]=tbl_Data[[#Headers],[Together]],tbl_Data[[#This Row],[Amt_Wines]],"")</f>
        <v/>
      </c>
      <c r="AS1168" s="3" t="str">
        <f>IF(tbl_Data[[#This Row],[Marital Status]]=tbl_Data[[#Headers],[Married]],tbl_Data[[#This Row],[Amt_Wines]],"")</f>
        <v/>
      </c>
      <c r="AT1168" s="3" t="str">
        <f>IF(tbl_Data[[#This Row],[Marital Status]]=tbl_Data[[#Headers],[Widow]],tbl_Data[[#This Row],[Amt_Wines]],"")</f>
        <v/>
      </c>
      <c r="AU1168" s="3" t="str">
        <f>IF(tbl_Data[[#This Row],[Marital Status]]=tbl_Data[[#Headers],[Divorced]],tbl_Data[[#This Row],[Amt_Wines]],"")</f>
        <v/>
      </c>
    </row>
    <row r="1169" spans="1:47" x14ac:dyDescent="0.45">
      <c r="A1169" t="s">
        <v>940</v>
      </c>
      <c r="B1169" s="3">
        <v>65295</v>
      </c>
      <c r="C1169">
        <v>0</v>
      </c>
      <c r="D1169">
        <v>0</v>
      </c>
      <c r="E1169">
        <f t="shared" si="18"/>
        <v>0</v>
      </c>
      <c r="F1169">
        <v>19</v>
      </c>
      <c r="G1169" s="3">
        <v>365</v>
      </c>
      <c r="H1169" s="3">
        <v>32</v>
      </c>
      <c r="I1169" s="3">
        <v>117</v>
      </c>
      <c r="J1169" s="3">
        <v>34</v>
      </c>
      <c r="K1169" s="3">
        <v>110</v>
      </c>
      <c r="L1169" s="3">
        <v>6</v>
      </c>
      <c r="M1169">
        <v>1</v>
      </c>
      <c r="N1169">
        <v>3</v>
      </c>
      <c r="O1169">
        <v>3</v>
      </c>
      <c r="P1169">
        <v>13</v>
      </c>
      <c r="Q1169">
        <v>2</v>
      </c>
      <c r="R1169">
        <v>0</v>
      </c>
      <c r="S1169">
        <v>0</v>
      </c>
      <c r="T1169">
        <v>0</v>
      </c>
      <c r="U1169">
        <v>0</v>
      </c>
      <c r="V1169">
        <v>0</v>
      </c>
      <c r="W1169">
        <v>0</v>
      </c>
      <c r="X1169">
        <v>3</v>
      </c>
      <c r="Y1169">
        <v>11</v>
      </c>
      <c r="Z1169">
        <v>0</v>
      </c>
      <c r="AA1169">
        <v>40</v>
      </c>
      <c r="AB1169">
        <v>2347</v>
      </c>
      <c r="AC1169">
        <v>0</v>
      </c>
      <c r="AD1169">
        <v>0</v>
      </c>
      <c r="AE1169">
        <v>1</v>
      </c>
      <c r="AF1169">
        <v>0</v>
      </c>
      <c r="AG1169">
        <v>0</v>
      </c>
      <c r="AH1169">
        <v>0</v>
      </c>
      <c r="AI1169">
        <v>0</v>
      </c>
      <c r="AJ1169">
        <v>0</v>
      </c>
      <c r="AK1169">
        <v>0</v>
      </c>
      <c r="AL1169">
        <v>1</v>
      </c>
      <c r="AM1169" s="3">
        <f>SUM(tbl_Data[[#This Row],[Amt_Wines]:[Amt_GoldProds]])</f>
        <v>664</v>
      </c>
      <c r="AN1169" s="3">
        <v>652</v>
      </c>
      <c r="AO1169">
        <v>0</v>
      </c>
      <c r="AP1169" t="str" cm="1">
        <f t="array" ref="AP1169">_xlfn.IFS(tbl_Data[[#This Row],[marital_Divorced]]=1,"Divorced",tbl_Data[[#This Row],[marital_Married]]=1,"Married",tbl_Data[[#This Row],[marital_Single]]=1,"Single",tbl_Data[[#This Row],[marital_Together]]=1,"Together",tbl_Data[[#This Row],[marital_Widow]]=1,"Widowed")</f>
        <v>Single</v>
      </c>
      <c r="AQ1169" s="3">
        <f>IF(tbl_Data[[#This Row],[Marital Status]]=tbl_Data[[#Headers],[Single]],tbl_Data[[#This Row],[Amt_Wines]],"")</f>
        <v>365</v>
      </c>
      <c r="AR1169" s="3" t="str">
        <f>IF(tbl_Data[[#This Row],[Marital Status]]=tbl_Data[[#Headers],[Together]],tbl_Data[[#This Row],[Amt_Wines]],"")</f>
        <v/>
      </c>
      <c r="AS1169" s="3" t="str">
        <f>IF(tbl_Data[[#This Row],[Marital Status]]=tbl_Data[[#Headers],[Married]],tbl_Data[[#This Row],[Amt_Wines]],"")</f>
        <v/>
      </c>
      <c r="AT1169" s="3" t="str">
        <f>IF(tbl_Data[[#This Row],[Marital Status]]=tbl_Data[[#Headers],[Widow]],tbl_Data[[#This Row],[Amt_Wines]],"")</f>
        <v/>
      </c>
      <c r="AU1169" s="3" t="str">
        <f>IF(tbl_Data[[#This Row],[Marital Status]]=tbl_Data[[#Headers],[Divorced]],tbl_Data[[#This Row],[Amt_Wines]],"")</f>
        <v/>
      </c>
    </row>
    <row r="1170" spans="1:47" x14ac:dyDescent="0.45">
      <c r="A1170" t="s">
        <v>952</v>
      </c>
      <c r="B1170" s="3">
        <v>42720</v>
      </c>
      <c r="C1170">
        <v>1</v>
      </c>
      <c r="D1170">
        <v>1</v>
      </c>
      <c r="E1170">
        <f t="shared" si="18"/>
        <v>2</v>
      </c>
      <c r="F1170">
        <v>9</v>
      </c>
      <c r="G1170" s="3">
        <v>392</v>
      </c>
      <c r="H1170" s="3">
        <v>5</v>
      </c>
      <c r="I1170" s="3">
        <v>91</v>
      </c>
      <c r="J1170" s="3">
        <v>28</v>
      </c>
      <c r="K1170" s="3">
        <v>26</v>
      </c>
      <c r="L1170" s="3">
        <v>112</v>
      </c>
      <c r="M1170">
        <v>8</v>
      </c>
      <c r="N1170">
        <v>7</v>
      </c>
      <c r="O1170">
        <v>3</v>
      </c>
      <c r="P1170">
        <v>7</v>
      </c>
      <c r="Q1170">
        <v>8</v>
      </c>
      <c r="R1170">
        <v>0</v>
      </c>
      <c r="S1170">
        <v>0</v>
      </c>
      <c r="T1170">
        <v>0</v>
      </c>
      <c r="U1170">
        <v>0</v>
      </c>
      <c r="V1170">
        <v>0</v>
      </c>
      <c r="W1170">
        <v>0</v>
      </c>
      <c r="X1170">
        <v>3</v>
      </c>
      <c r="Y1170">
        <v>11</v>
      </c>
      <c r="Z1170">
        <v>1</v>
      </c>
      <c r="AA1170">
        <v>55</v>
      </c>
      <c r="AB1170">
        <v>2590</v>
      </c>
      <c r="AC1170">
        <v>0</v>
      </c>
      <c r="AD1170">
        <v>0</v>
      </c>
      <c r="AE1170">
        <v>1</v>
      </c>
      <c r="AF1170">
        <v>0</v>
      </c>
      <c r="AG1170">
        <v>0</v>
      </c>
      <c r="AH1170">
        <v>0</v>
      </c>
      <c r="AI1170">
        <v>0</v>
      </c>
      <c r="AJ1170">
        <v>1</v>
      </c>
      <c r="AK1170">
        <v>0</v>
      </c>
      <c r="AL1170">
        <v>0</v>
      </c>
      <c r="AM1170" s="3">
        <f>SUM(tbl_Data[[#This Row],[Amt_Wines]:[Amt_GoldProds]])</f>
        <v>654</v>
      </c>
      <c r="AN1170" s="3">
        <v>430</v>
      </c>
      <c r="AO1170">
        <v>0</v>
      </c>
      <c r="AP1170" t="str" cm="1">
        <f t="array" ref="AP1170">_xlfn.IFS(tbl_Data[[#This Row],[marital_Divorced]]=1,"Divorced",tbl_Data[[#This Row],[marital_Married]]=1,"Married",tbl_Data[[#This Row],[marital_Single]]=1,"Single",tbl_Data[[#This Row],[marital_Together]]=1,"Together",tbl_Data[[#This Row],[marital_Widow]]=1,"Widowed")</f>
        <v>Single</v>
      </c>
      <c r="AQ1170" s="3">
        <f>IF(tbl_Data[[#This Row],[Marital Status]]=tbl_Data[[#Headers],[Single]],tbl_Data[[#This Row],[Amt_Wines]],"")</f>
        <v>392</v>
      </c>
      <c r="AR1170" s="3" t="str">
        <f>IF(tbl_Data[[#This Row],[Marital Status]]=tbl_Data[[#Headers],[Together]],tbl_Data[[#This Row],[Amt_Wines]],"")</f>
        <v/>
      </c>
      <c r="AS1170" s="3" t="str">
        <f>IF(tbl_Data[[#This Row],[Marital Status]]=tbl_Data[[#Headers],[Married]],tbl_Data[[#This Row],[Amt_Wines]],"")</f>
        <v/>
      </c>
      <c r="AT1170" s="3" t="str">
        <f>IF(tbl_Data[[#This Row],[Marital Status]]=tbl_Data[[#Headers],[Widow]],tbl_Data[[#This Row],[Amt_Wines]],"")</f>
        <v/>
      </c>
      <c r="AU1170" s="3" t="str">
        <f>IF(tbl_Data[[#This Row],[Marital Status]]=tbl_Data[[#Headers],[Divorced]],tbl_Data[[#This Row],[Amt_Wines]],"")</f>
        <v/>
      </c>
    </row>
    <row r="1171" spans="1:47" x14ac:dyDescent="0.45">
      <c r="A1171" t="s">
        <v>953</v>
      </c>
      <c r="B1171" s="3">
        <v>42000</v>
      </c>
      <c r="C1171">
        <v>0</v>
      </c>
      <c r="D1171">
        <v>0</v>
      </c>
      <c r="E1171">
        <f t="shared" si="18"/>
        <v>0</v>
      </c>
      <c r="F1171">
        <v>23</v>
      </c>
      <c r="G1171" s="3">
        <v>124</v>
      </c>
      <c r="H1171" s="3">
        <v>83</v>
      </c>
      <c r="I1171" s="3">
        <v>267</v>
      </c>
      <c r="J1171" s="3">
        <v>85</v>
      </c>
      <c r="K1171" s="3">
        <v>59</v>
      </c>
      <c r="L1171" s="3">
        <v>35</v>
      </c>
      <c r="M1171">
        <v>2</v>
      </c>
      <c r="N1171">
        <v>5</v>
      </c>
      <c r="O1171">
        <v>2</v>
      </c>
      <c r="P1171">
        <v>11</v>
      </c>
      <c r="Q1171">
        <v>5</v>
      </c>
      <c r="R1171">
        <v>0</v>
      </c>
      <c r="S1171">
        <v>0</v>
      </c>
      <c r="T1171">
        <v>0</v>
      </c>
      <c r="U1171">
        <v>0</v>
      </c>
      <c r="V1171">
        <v>0</v>
      </c>
      <c r="W1171">
        <v>0</v>
      </c>
      <c r="X1171">
        <v>3</v>
      </c>
      <c r="Y1171">
        <v>11</v>
      </c>
      <c r="Z1171">
        <v>1</v>
      </c>
      <c r="AA1171">
        <v>33</v>
      </c>
      <c r="AB1171">
        <v>2694</v>
      </c>
      <c r="AC1171">
        <v>0</v>
      </c>
      <c r="AD1171">
        <v>0</v>
      </c>
      <c r="AE1171">
        <v>1</v>
      </c>
      <c r="AF1171">
        <v>0</v>
      </c>
      <c r="AG1171">
        <v>0</v>
      </c>
      <c r="AH1171">
        <v>0</v>
      </c>
      <c r="AI1171">
        <v>0</v>
      </c>
      <c r="AJ1171">
        <v>0</v>
      </c>
      <c r="AK1171">
        <v>0</v>
      </c>
      <c r="AL1171">
        <v>1</v>
      </c>
      <c r="AM1171" s="3">
        <f>SUM(tbl_Data[[#This Row],[Amt_Wines]:[Amt_GoldProds]])</f>
        <v>653</v>
      </c>
      <c r="AN1171" s="3">
        <v>583</v>
      </c>
      <c r="AO1171">
        <v>0</v>
      </c>
      <c r="AP1171" t="str" cm="1">
        <f t="array" ref="AP1171">_xlfn.IFS(tbl_Data[[#This Row],[marital_Divorced]]=1,"Divorced",tbl_Data[[#This Row],[marital_Married]]=1,"Married",tbl_Data[[#This Row],[marital_Single]]=1,"Single",tbl_Data[[#This Row],[marital_Together]]=1,"Together",tbl_Data[[#This Row],[marital_Widow]]=1,"Widowed")</f>
        <v>Single</v>
      </c>
      <c r="AQ1171" s="3">
        <f>IF(tbl_Data[[#This Row],[Marital Status]]=tbl_Data[[#Headers],[Single]],tbl_Data[[#This Row],[Amt_Wines]],"")</f>
        <v>124</v>
      </c>
      <c r="AR1171" s="3" t="str">
        <f>IF(tbl_Data[[#This Row],[Marital Status]]=tbl_Data[[#Headers],[Together]],tbl_Data[[#This Row],[Amt_Wines]],"")</f>
        <v/>
      </c>
      <c r="AS1171" s="3" t="str">
        <f>IF(tbl_Data[[#This Row],[Marital Status]]=tbl_Data[[#Headers],[Married]],tbl_Data[[#This Row],[Amt_Wines]],"")</f>
        <v/>
      </c>
      <c r="AT1171" s="3" t="str">
        <f>IF(tbl_Data[[#This Row],[Marital Status]]=tbl_Data[[#Headers],[Widow]],tbl_Data[[#This Row],[Amt_Wines]],"")</f>
        <v/>
      </c>
      <c r="AU1171" s="3" t="str">
        <f>IF(tbl_Data[[#This Row],[Marital Status]]=tbl_Data[[#Headers],[Divorced]],tbl_Data[[#This Row],[Amt_Wines]],"")</f>
        <v/>
      </c>
    </row>
    <row r="1172" spans="1:47" x14ac:dyDescent="0.45">
      <c r="A1172" t="s">
        <v>959</v>
      </c>
      <c r="B1172" s="3">
        <v>60689</v>
      </c>
      <c r="C1172">
        <v>0</v>
      </c>
      <c r="D1172">
        <v>1</v>
      </c>
      <c r="E1172">
        <f t="shared" si="18"/>
        <v>1</v>
      </c>
      <c r="F1172">
        <v>23</v>
      </c>
      <c r="G1172" s="3">
        <v>240</v>
      </c>
      <c r="H1172" s="3">
        <v>90</v>
      </c>
      <c r="I1172" s="3">
        <v>216</v>
      </c>
      <c r="J1172" s="3">
        <v>63</v>
      </c>
      <c r="K1172" s="3">
        <v>6</v>
      </c>
      <c r="L1172" s="3">
        <v>24</v>
      </c>
      <c r="M1172">
        <v>4</v>
      </c>
      <c r="N1172">
        <v>4</v>
      </c>
      <c r="O1172">
        <v>4</v>
      </c>
      <c r="P1172">
        <v>10</v>
      </c>
      <c r="Q1172">
        <v>3</v>
      </c>
      <c r="R1172">
        <v>0</v>
      </c>
      <c r="S1172">
        <v>0</v>
      </c>
      <c r="T1172">
        <v>0</v>
      </c>
      <c r="U1172">
        <v>0</v>
      </c>
      <c r="V1172">
        <v>0</v>
      </c>
      <c r="W1172">
        <v>0</v>
      </c>
      <c r="X1172">
        <v>3</v>
      </c>
      <c r="Y1172">
        <v>11</v>
      </c>
      <c r="Z1172">
        <v>0</v>
      </c>
      <c r="AA1172">
        <v>69</v>
      </c>
      <c r="AB1172">
        <v>2552</v>
      </c>
      <c r="AC1172">
        <v>0</v>
      </c>
      <c r="AD1172">
        <v>0</v>
      </c>
      <c r="AE1172">
        <v>1</v>
      </c>
      <c r="AF1172">
        <v>0</v>
      </c>
      <c r="AG1172">
        <v>0</v>
      </c>
      <c r="AH1172">
        <v>0</v>
      </c>
      <c r="AI1172">
        <v>0</v>
      </c>
      <c r="AJ1172">
        <v>1</v>
      </c>
      <c r="AK1172">
        <v>0</v>
      </c>
      <c r="AL1172">
        <v>0</v>
      </c>
      <c r="AM1172" s="3">
        <f>SUM(tbl_Data[[#This Row],[Amt_Wines]:[Amt_GoldProds]])</f>
        <v>639</v>
      </c>
      <c r="AN1172" s="3">
        <v>591</v>
      </c>
      <c r="AO1172">
        <v>0</v>
      </c>
      <c r="AP1172" t="str" cm="1">
        <f t="array" ref="AP1172">_xlfn.IFS(tbl_Data[[#This Row],[marital_Divorced]]=1,"Divorced",tbl_Data[[#This Row],[marital_Married]]=1,"Married",tbl_Data[[#This Row],[marital_Single]]=1,"Single",tbl_Data[[#This Row],[marital_Together]]=1,"Together",tbl_Data[[#This Row],[marital_Widow]]=1,"Widowed")</f>
        <v>Single</v>
      </c>
      <c r="AQ1172" s="3">
        <f>IF(tbl_Data[[#This Row],[Marital Status]]=tbl_Data[[#Headers],[Single]],tbl_Data[[#This Row],[Amt_Wines]],"")</f>
        <v>240</v>
      </c>
      <c r="AR1172" s="3" t="str">
        <f>IF(tbl_Data[[#This Row],[Marital Status]]=tbl_Data[[#Headers],[Together]],tbl_Data[[#This Row],[Amt_Wines]],"")</f>
        <v/>
      </c>
      <c r="AS1172" s="3" t="str">
        <f>IF(tbl_Data[[#This Row],[Marital Status]]=tbl_Data[[#Headers],[Married]],tbl_Data[[#This Row],[Amt_Wines]],"")</f>
        <v/>
      </c>
      <c r="AT1172" s="3" t="str">
        <f>IF(tbl_Data[[#This Row],[Marital Status]]=tbl_Data[[#Headers],[Widow]],tbl_Data[[#This Row],[Amt_Wines]],"")</f>
        <v/>
      </c>
      <c r="AU1172" s="3" t="str">
        <f>IF(tbl_Data[[#This Row],[Marital Status]]=tbl_Data[[#Headers],[Divorced]],tbl_Data[[#This Row],[Amt_Wines]],"")</f>
        <v/>
      </c>
    </row>
    <row r="1173" spans="1:47" x14ac:dyDescent="0.45">
      <c r="A1173" t="s">
        <v>963</v>
      </c>
      <c r="B1173" s="3">
        <v>45938</v>
      </c>
      <c r="C1173">
        <v>0</v>
      </c>
      <c r="D1173">
        <v>0</v>
      </c>
      <c r="E1173">
        <f t="shared" si="18"/>
        <v>0</v>
      </c>
      <c r="F1173">
        <v>46</v>
      </c>
      <c r="G1173" s="3">
        <v>273</v>
      </c>
      <c r="H1173" s="3">
        <v>11</v>
      </c>
      <c r="I1173" s="3">
        <v>178</v>
      </c>
      <c r="J1173" s="3">
        <v>62</v>
      </c>
      <c r="K1173" s="3">
        <v>83</v>
      </c>
      <c r="L1173" s="3">
        <v>29</v>
      </c>
      <c r="M1173">
        <v>2</v>
      </c>
      <c r="N1173">
        <v>8</v>
      </c>
      <c r="O1173">
        <v>4</v>
      </c>
      <c r="P1173">
        <v>6</v>
      </c>
      <c r="Q1173">
        <v>6</v>
      </c>
      <c r="R1173">
        <v>0</v>
      </c>
      <c r="S1173">
        <v>0</v>
      </c>
      <c r="T1173">
        <v>0</v>
      </c>
      <c r="U1173">
        <v>0</v>
      </c>
      <c r="V1173">
        <v>0</v>
      </c>
      <c r="W1173">
        <v>0</v>
      </c>
      <c r="X1173">
        <v>3</v>
      </c>
      <c r="Y1173">
        <v>11</v>
      </c>
      <c r="Z1173">
        <v>0</v>
      </c>
      <c r="AA1173">
        <v>59</v>
      </c>
      <c r="AB1173">
        <v>2397</v>
      </c>
      <c r="AC1173">
        <v>0</v>
      </c>
      <c r="AD1173">
        <v>0</v>
      </c>
      <c r="AE1173">
        <v>1</v>
      </c>
      <c r="AF1173">
        <v>0</v>
      </c>
      <c r="AG1173">
        <v>0</v>
      </c>
      <c r="AH1173">
        <v>0</v>
      </c>
      <c r="AI1173">
        <v>0</v>
      </c>
      <c r="AJ1173">
        <v>1</v>
      </c>
      <c r="AK1173">
        <v>0</v>
      </c>
      <c r="AL1173">
        <v>0</v>
      </c>
      <c r="AM1173" s="3">
        <f>SUM(tbl_Data[[#This Row],[Amt_Wines]:[Amt_GoldProds]])</f>
        <v>636</v>
      </c>
      <c r="AN1173" s="3">
        <v>578</v>
      </c>
      <c r="AO1173">
        <v>0</v>
      </c>
      <c r="AP1173" t="str" cm="1">
        <f t="array" ref="AP1173">_xlfn.IFS(tbl_Data[[#This Row],[marital_Divorced]]=1,"Divorced",tbl_Data[[#This Row],[marital_Married]]=1,"Married",tbl_Data[[#This Row],[marital_Single]]=1,"Single",tbl_Data[[#This Row],[marital_Together]]=1,"Together",tbl_Data[[#This Row],[marital_Widow]]=1,"Widowed")</f>
        <v>Single</v>
      </c>
      <c r="AQ1173" s="3">
        <f>IF(tbl_Data[[#This Row],[Marital Status]]=tbl_Data[[#Headers],[Single]],tbl_Data[[#This Row],[Amt_Wines]],"")</f>
        <v>273</v>
      </c>
      <c r="AR1173" s="3" t="str">
        <f>IF(tbl_Data[[#This Row],[Marital Status]]=tbl_Data[[#Headers],[Together]],tbl_Data[[#This Row],[Amt_Wines]],"")</f>
        <v/>
      </c>
      <c r="AS1173" s="3" t="str">
        <f>IF(tbl_Data[[#This Row],[Marital Status]]=tbl_Data[[#Headers],[Married]],tbl_Data[[#This Row],[Amt_Wines]],"")</f>
        <v/>
      </c>
      <c r="AT1173" s="3" t="str">
        <f>IF(tbl_Data[[#This Row],[Marital Status]]=tbl_Data[[#Headers],[Widow]],tbl_Data[[#This Row],[Amt_Wines]],"")</f>
        <v/>
      </c>
      <c r="AU1173" s="3" t="str">
        <f>IF(tbl_Data[[#This Row],[Marital Status]]=tbl_Data[[#Headers],[Divorced]],tbl_Data[[#This Row],[Amt_Wines]],"")</f>
        <v/>
      </c>
    </row>
    <row r="1174" spans="1:47" x14ac:dyDescent="0.45">
      <c r="A1174" t="s">
        <v>966</v>
      </c>
      <c r="B1174" s="3">
        <v>62159</v>
      </c>
      <c r="C1174">
        <v>0</v>
      </c>
      <c r="D1174">
        <v>0</v>
      </c>
      <c r="E1174">
        <f t="shared" si="18"/>
        <v>0</v>
      </c>
      <c r="F1174">
        <v>68</v>
      </c>
      <c r="G1174" s="3">
        <v>182</v>
      </c>
      <c r="H1174" s="3">
        <v>17</v>
      </c>
      <c r="I1174" s="3">
        <v>259</v>
      </c>
      <c r="J1174" s="3">
        <v>77</v>
      </c>
      <c r="K1174" s="3">
        <v>70</v>
      </c>
      <c r="L1174" s="3">
        <v>29</v>
      </c>
      <c r="M1174">
        <v>1</v>
      </c>
      <c r="N1174">
        <v>6</v>
      </c>
      <c r="O1174">
        <v>2</v>
      </c>
      <c r="P1174">
        <v>10</v>
      </c>
      <c r="Q1174">
        <v>4</v>
      </c>
      <c r="R1174">
        <v>0</v>
      </c>
      <c r="S1174">
        <v>0</v>
      </c>
      <c r="T1174">
        <v>0</v>
      </c>
      <c r="U1174">
        <v>0</v>
      </c>
      <c r="V1174">
        <v>0</v>
      </c>
      <c r="W1174">
        <v>0</v>
      </c>
      <c r="X1174">
        <v>3</v>
      </c>
      <c r="Y1174">
        <v>11</v>
      </c>
      <c r="Z1174">
        <v>0</v>
      </c>
      <c r="AA1174">
        <v>74</v>
      </c>
      <c r="AB1174">
        <v>2221</v>
      </c>
      <c r="AC1174">
        <v>0</v>
      </c>
      <c r="AD1174">
        <v>0</v>
      </c>
      <c r="AE1174">
        <v>1</v>
      </c>
      <c r="AF1174">
        <v>0</v>
      </c>
      <c r="AG1174">
        <v>0</v>
      </c>
      <c r="AH1174">
        <v>0</v>
      </c>
      <c r="AI1174">
        <v>0</v>
      </c>
      <c r="AJ1174">
        <v>0</v>
      </c>
      <c r="AK1174">
        <v>0</v>
      </c>
      <c r="AL1174">
        <v>1</v>
      </c>
      <c r="AM1174" s="3">
        <f>SUM(tbl_Data[[#This Row],[Amt_Wines]:[Amt_GoldProds]])</f>
        <v>634</v>
      </c>
      <c r="AN1174" s="3">
        <v>576</v>
      </c>
      <c r="AO1174">
        <v>0</v>
      </c>
      <c r="AP1174" t="str" cm="1">
        <f t="array" ref="AP1174">_xlfn.IFS(tbl_Data[[#This Row],[marital_Divorced]]=1,"Divorced",tbl_Data[[#This Row],[marital_Married]]=1,"Married",tbl_Data[[#This Row],[marital_Single]]=1,"Single",tbl_Data[[#This Row],[marital_Together]]=1,"Together",tbl_Data[[#This Row],[marital_Widow]]=1,"Widowed")</f>
        <v>Single</v>
      </c>
      <c r="AQ1174" s="3">
        <f>IF(tbl_Data[[#This Row],[Marital Status]]=tbl_Data[[#Headers],[Single]],tbl_Data[[#This Row],[Amt_Wines]],"")</f>
        <v>182</v>
      </c>
      <c r="AR1174" s="3" t="str">
        <f>IF(tbl_Data[[#This Row],[Marital Status]]=tbl_Data[[#Headers],[Together]],tbl_Data[[#This Row],[Amt_Wines]],"")</f>
        <v/>
      </c>
      <c r="AS1174" s="3" t="str">
        <f>IF(tbl_Data[[#This Row],[Marital Status]]=tbl_Data[[#Headers],[Married]],tbl_Data[[#This Row],[Amt_Wines]],"")</f>
        <v/>
      </c>
      <c r="AT1174" s="3" t="str">
        <f>IF(tbl_Data[[#This Row],[Marital Status]]=tbl_Data[[#Headers],[Widow]],tbl_Data[[#This Row],[Amt_Wines]],"")</f>
        <v/>
      </c>
      <c r="AU1174" s="3" t="str">
        <f>IF(tbl_Data[[#This Row],[Marital Status]]=tbl_Data[[#Headers],[Divorced]],tbl_Data[[#This Row],[Amt_Wines]],"")</f>
        <v/>
      </c>
    </row>
    <row r="1175" spans="1:47" x14ac:dyDescent="0.45">
      <c r="A1175" t="s">
        <v>968</v>
      </c>
      <c r="B1175" s="3">
        <v>61331</v>
      </c>
      <c r="C1175">
        <v>1</v>
      </c>
      <c r="D1175">
        <v>1</v>
      </c>
      <c r="E1175">
        <f t="shared" si="18"/>
        <v>2</v>
      </c>
      <c r="F1175">
        <v>42</v>
      </c>
      <c r="G1175" s="3">
        <v>534</v>
      </c>
      <c r="H1175" s="3">
        <v>5</v>
      </c>
      <c r="I1175" s="3">
        <v>47</v>
      </c>
      <c r="J1175" s="3">
        <v>0</v>
      </c>
      <c r="K1175" s="3">
        <v>5</v>
      </c>
      <c r="L1175" s="3">
        <v>41</v>
      </c>
      <c r="M1175">
        <v>5</v>
      </c>
      <c r="N1175">
        <v>11</v>
      </c>
      <c r="O1175">
        <v>1</v>
      </c>
      <c r="P1175">
        <v>6</v>
      </c>
      <c r="Q1175">
        <v>8</v>
      </c>
      <c r="R1175">
        <v>0</v>
      </c>
      <c r="S1175">
        <v>0</v>
      </c>
      <c r="T1175">
        <v>0</v>
      </c>
      <c r="U1175">
        <v>0</v>
      </c>
      <c r="V1175">
        <v>0</v>
      </c>
      <c r="W1175">
        <v>0</v>
      </c>
      <c r="X1175">
        <v>3</v>
      </c>
      <c r="Y1175">
        <v>11</v>
      </c>
      <c r="Z1175">
        <v>0</v>
      </c>
      <c r="AA1175">
        <v>62</v>
      </c>
      <c r="AB1175">
        <v>2635</v>
      </c>
      <c r="AC1175">
        <v>0</v>
      </c>
      <c r="AD1175">
        <v>0</v>
      </c>
      <c r="AE1175">
        <v>1</v>
      </c>
      <c r="AF1175">
        <v>0</v>
      </c>
      <c r="AG1175">
        <v>0</v>
      </c>
      <c r="AH1175">
        <v>0</v>
      </c>
      <c r="AI1175">
        <v>0</v>
      </c>
      <c r="AJ1175">
        <v>0</v>
      </c>
      <c r="AK1175">
        <v>1</v>
      </c>
      <c r="AL1175">
        <v>0</v>
      </c>
      <c r="AM1175" s="3">
        <f>SUM(tbl_Data[[#This Row],[Amt_Wines]:[Amt_GoldProds]])</f>
        <v>632</v>
      </c>
      <c r="AN1175" s="3">
        <v>550</v>
      </c>
      <c r="AO1175">
        <v>0</v>
      </c>
      <c r="AP1175" t="str" cm="1">
        <f t="array" ref="AP1175">_xlfn.IFS(tbl_Data[[#This Row],[marital_Divorced]]=1,"Divorced",tbl_Data[[#This Row],[marital_Married]]=1,"Married",tbl_Data[[#This Row],[marital_Single]]=1,"Single",tbl_Data[[#This Row],[marital_Together]]=1,"Together",tbl_Data[[#This Row],[marital_Widow]]=1,"Widowed")</f>
        <v>Single</v>
      </c>
      <c r="AQ1175" s="3">
        <f>IF(tbl_Data[[#This Row],[Marital Status]]=tbl_Data[[#Headers],[Single]],tbl_Data[[#This Row],[Amt_Wines]],"")</f>
        <v>534</v>
      </c>
      <c r="AR1175" s="3" t="str">
        <f>IF(tbl_Data[[#This Row],[Marital Status]]=tbl_Data[[#Headers],[Together]],tbl_Data[[#This Row],[Amt_Wines]],"")</f>
        <v/>
      </c>
      <c r="AS1175" s="3" t="str">
        <f>IF(tbl_Data[[#This Row],[Marital Status]]=tbl_Data[[#Headers],[Married]],tbl_Data[[#This Row],[Amt_Wines]],"")</f>
        <v/>
      </c>
      <c r="AT1175" s="3" t="str">
        <f>IF(tbl_Data[[#This Row],[Marital Status]]=tbl_Data[[#Headers],[Widow]],tbl_Data[[#This Row],[Amt_Wines]],"")</f>
        <v/>
      </c>
      <c r="AU1175" s="3" t="str">
        <f>IF(tbl_Data[[#This Row],[Marital Status]]=tbl_Data[[#Headers],[Divorced]],tbl_Data[[#This Row],[Amt_Wines]],"")</f>
        <v/>
      </c>
    </row>
    <row r="1176" spans="1:47" x14ac:dyDescent="0.45">
      <c r="A1176" t="s">
        <v>969</v>
      </c>
      <c r="B1176" s="3">
        <v>40464</v>
      </c>
      <c r="C1176">
        <v>0</v>
      </c>
      <c r="D1176">
        <v>1</v>
      </c>
      <c r="E1176">
        <f t="shared" si="18"/>
        <v>1</v>
      </c>
      <c r="F1176">
        <v>78</v>
      </c>
      <c r="G1176" s="3">
        <v>424</v>
      </c>
      <c r="H1176" s="3">
        <v>17</v>
      </c>
      <c r="I1176" s="3">
        <v>118</v>
      </c>
      <c r="J1176" s="3">
        <v>7</v>
      </c>
      <c r="K1176" s="3">
        <v>23</v>
      </c>
      <c r="L1176" s="3">
        <v>41</v>
      </c>
      <c r="M1176">
        <v>6</v>
      </c>
      <c r="N1176">
        <v>8</v>
      </c>
      <c r="O1176">
        <v>2</v>
      </c>
      <c r="P1176">
        <v>8</v>
      </c>
      <c r="Q1176">
        <v>8</v>
      </c>
      <c r="R1176">
        <v>0</v>
      </c>
      <c r="S1176">
        <v>0</v>
      </c>
      <c r="T1176">
        <v>0</v>
      </c>
      <c r="U1176">
        <v>0</v>
      </c>
      <c r="V1176">
        <v>0</v>
      </c>
      <c r="W1176">
        <v>0</v>
      </c>
      <c r="X1176">
        <v>3</v>
      </c>
      <c r="Y1176">
        <v>11</v>
      </c>
      <c r="Z1176">
        <v>0</v>
      </c>
      <c r="AA1176">
        <v>67</v>
      </c>
      <c r="AB1176">
        <v>2693</v>
      </c>
      <c r="AC1176">
        <v>0</v>
      </c>
      <c r="AD1176">
        <v>0</v>
      </c>
      <c r="AE1176">
        <v>1</v>
      </c>
      <c r="AF1176">
        <v>0</v>
      </c>
      <c r="AG1176">
        <v>0</v>
      </c>
      <c r="AH1176">
        <v>0</v>
      </c>
      <c r="AI1176">
        <v>0</v>
      </c>
      <c r="AJ1176">
        <v>1</v>
      </c>
      <c r="AK1176">
        <v>0</v>
      </c>
      <c r="AL1176">
        <v>0</v>
      </c>
      <c r="AM1176" s="3">
        <f>SUM(tbl_Data[[#This Row],[Amt_Wines]:[Amt_GoldProds]])</f>
        <v>630</v>
      </c>
      <c r="AN1176" s="3">
        <v>548</v>
      </c>
      <c r="AO1176">
        <v>0</v>
      </c>
      <c r="AP1176" t="str" cm="1">
        <f t="array" ref="AP1176">_xlfn.IFS(tbl_Data[[#This Row],[marital_Divorced]]=1,"Divorced",tbl_Data[[#This Row],[marital_Married]]=1,"Married",tbl_Data[[#This Row],[marital_Single]]=1,"Single",tbl_Data[[#This Row],[marital_Together]]=1,"Together",tbl_Data[[#This Row],[marital_Widow]]=1,"Widowed")</f>
        <v>Single</v>
      </c>
      <c r="AQ1176" s="3">
        <f>IF(tbl_Data[[#This Row],[Marital Status]]=tbl_Data[[#Headers],[Single]],tbl_Data[[#This Row],[Amt_Wines]],"")</f>
        <v>424</v>
      </c>
      <c r="AR1176" s="3" t="str">
        <f>IF(tbl_Data[[#This Row],[Marital Status]]=tbl_Data[[#Headers],[Together]],tbl_Data[[#This Row],[Amt_Wines]],"")</f>
        <v/>
      </c>
      <c r="AS1176" s="3" t="str">
        <f>IF(tbl_Data[[#This Row],[Marital Status]]=tbl_Data[[#Headers],[Married]],tbl_Data[[#This Row],[Amt_Wines]],"")</f>
        <v/>
      </c>
      <c r="AT1176" s="3" t="str">
        <f>IF(tbl_Data[[#This Row],[Marital Status]]=tbl_Data[[#Headers],[Widow]],tbl_Data[[#This Row],[Amt_Wines]],"")</f>
        <v/>
      </c>
      <c r="AU1176" s="3" t="str">
        <f>IF(tbl_Data[[#This Row],[Marital Status]]=tbl_Data[[#Headers],[Divorced]],tbl_Data[[#This Row],[Amt_Wines]],"")</f>
        <v/>
      </c>
    </row>
    <row r="1177" spans="1:47" x14ac:dyDescent="0.45">
      <c r="A1177" t="s">
        <v>985</v>
      </c>
      <c r="B1177" s="3">
        <v>79761</v>
      </c>
      <c r="C1177">
        <v>0</v>
      </c>
      <c r="D1177">
        <v>1</v>
      </c>
      <c r="E1177">
        <f t="shared" si="18"/>
        <v>1</v>
      </c>
      <c r="F1177">
        <v>32</v>
      </c>
      <c r="G1177" s="3">
        <v>415</v>
      </c>
      <c r="H1177" s="3">
        <v>5</v>
      </c>
      <c r="I1177" s="3">
        <v>124</v>
      </c>
      <c r="J1177" s="3">
        <v>15</v>
      </c>
      <c r="K1177" s="3">
        <v>35</v>
      </c>
      <c r="L1177" s="3">
        <v>11</v>
      </c>
      <c r="M1177">
        <v>1</v>
      </c>
      <c r="N1177">
        <v>5</v>
      </c>
      <c r="O1177">
        <v>2</v>
      </c>
      <c r="P1177">
        <v>11</v>
      </c>
      <c r="Q1177">
        <v>3</v>
      </c>
      <c r="R1177">
        <v>0</v>
      </c>
      <c r="S1177">
        <v>0</v>
      </c>
      <c r="T1177">
        <v>0</v>
      </c>
      <c r="U1177">
        <v>0</v>
      </c>
      <c r="V1177">
        <v>0</v>
      </c>
      <c r="W1177">
        <v>0</v>
      </c>
      <c r="X1177">
        <v>3</v>
      </c>
      <c r="Y1177">
        <v>11</v>
      </c>
      <c r="Z1177">
        <v>0</v>
      </c>
      <c r="AA1177">
        <v>62</v>
      </c>
      <c r="AB1177">
        <v>2427</v>
      </c>
      <c r="AC1177">
        <v>0</v>
      </c>
      <c r="AD1177">
        <v>0</v>
      </c>
      <c r="AE1177">
        <v>1</v>
      </c>
      <c r="AF1177">
        <v>0</v>
      </c>
      <c r="AG1177">
        <v>0</v>
      </c>
      <c r="AH1177">
        <v>0</v>
      </c>
      <c r="AI1177">
        <v>0</v>
      </c>
      <c r="AJ1177">
        <v>0</v>
      </c>
      <c r="AK1177">
        <v>0</v>
      </c>
      <c r="AL1177">
        <v>1</v>
      </c>
      <c r="AM1177" s="3">
        <f>SUM(tbl_Data[[#This Row],[Amt_Wines]:[Amt_GoldProds]])</f>
        <v>605</v>
      </c>
      <c r="AN1177" s="3">
        <v>583</v>
      </c>
      <c r="AO1177">
        <v>0</v>
      </c>
      <c r="AP1177" t="str" cm="1">
        <f t="array" ref="AP1177">_xlfn.IFS(tbl_Data[[#This Row],[marital_Divorced]]=1,"Divorced",tbl_Data[[#This Row],[marital_Married]]=1,"Married",tbl_Data[[#This Row],[marital_Single]]=1,"Single",tbl_Data[[#This Row],[marital_Together]]=1,"Together",tbl_Data[[#This Row],[marital_Widow]]=1,"Widowed")</f>
        <v>Single</v>
      </c>
      <c r="AQ1177" s="3">
        <f>IF(tbl_Data[[#This Row],[Marital Status]]=tbl_Data[[#Headers],[Single]],tbl_Data[[#This Row],[Amt_Wines]],"")</f>
        <v>415</v>
      </c>
      <c r="AR1177" s="3" t="str">
        <f>IF(tbl_Data[[#This Row],[Marital Status]]=tbl_Data[[#Headers],[Together]],tbl_Data[[#This Row],[Amt_Wines]],"")</f>
        <v/>
      </c>
      <c r="AS1177" s="3" t="str">
        <f>IF(tbl_Data[[#This Row],[Marital Status]]=tbl_Data[[#Headers],[Married]],tbl_Data[[#This Row],[Amt_Wines]],"")</f>
        <v/>
      </c>
      <c r="AT1177" s="3" t="str">
        <f>IF(tbl_Data[[#This Row],[Marital Status]]=tbl_Data[[#Headers],[Widow]],tbl_Data[[#This Row],[Amt_Wines]],"")</f>
        <v/>
      </c>
      <c r="AU1177" s="3" t="str">
        <f>IF(tbl_Data[[#This Row],[Marital Status]]=tbl_Data[[#Headers],[Divorced]],tbl_Data[[#This Row],[Amt_Wines]],"")</f>
        <v/>
      </c>
    </row>
    <row r="1178" spans="1:47" x14ac:dyDescent="0.45">
      <c r="A1178" t="s">
        <v>999</v>
      </c>
      <c r="B1178" s="3">
        <v>52597</v>
      </c>
      <c r="C1178">
        <v>0</v>
      </c>
      <c r="D1178">
        <v>1</v>
      </c>
      <c r="E1178">
        <f t="shared" si="18"/>
        <v>1</v>
      </c>
      <c r="F1178">
        <v>69</v>
      </c>
      <c r="G1178" s="3">
        <v>492</v>
      </c>
      <c r="H1178" s="3">
        <v>0</v>
      </c>
      <c r="I1178" s="3">
        <v>37</v>
      </c>
      <c r="J1178" s="3">
        <v>7</v>
      </c>
      <c r="K1178" s="3">
        <v>0</v>
      </c>
      <c r="L1178" s="3">
        <v>42</v>
      </c>
      <c r="M1178">
        <v>3</v>
      </c>
      <c r="N1178">
        <v>6</v>
      </c>
      <c r="O1178">
        <v>3</v>
      </c>
      <c r="P1178">
        <v>8</v>
      </c>
      <c r="Q1178">
        <v>5</v>
      </c>
      <c r="R1178">
        <v>0</v>
      </c>
      <c r="S1178">
        <v>0</v>
      </c>
      <c r="T1178">
        <v>0</v>
      </c>
      <c r="U1178">
        <v>0</v>
      </c>
      <c r="V1178">
        <v>0</v>
      </c>
      <c r="W1178">
        <v>0</v>
      </c>
      <c r="X1178">
        <v>3</v>
      </c>
      <c r="Y1178">
        <v>11</v>
      </c>
      <c r="Z1178">
        <v>0</v>
      </c>
      <c r="AA1178">
        <v>58</v>
      </c>
      <c r="AB1178">
        <v>2212</v>
      </c>
      <c r="AC1178">
        <v>0</v>
      </c>
      <c r="AD1178">
        <v>0</v>
      </c>
      <c r="AE1178">
        <v>1</v>
      </c>
      <c r="AF1178">
        <v>0</v>
      </c>
      <c r="AG1178">
        <v>0</v>
      </c>
      <c r="AH1178">
        <v>0</v>
      </c>
      <c r="AI1178">
        <v>0</v>
      </c>
      <c r="AJ1178">
        <v>0</v>
      </c>
      <c r="AK1178">
        <v>0</v>
      </c>
      <c r="AL1178">
        <v>1</v>
      </c>
      <c r="AM1178" s="3">
        <f>SUM(tbl_Data[[#This Row],[Amt_Wines]:[Amt_GoldProds]])</f>
        <v>578</v>
      </c>
      <c r="AN1178" s="3">
        <v>494</v>
      </c>
      <c r="AO1178">
        <v>0</v>
      </c>
      <c r="AP1178" t="str" cm="1">
        <f t="array" ref="AP1178">_xlfn.IFS(tbl_Data[[#This Row],[marital_Divorced]]=1,"Divorced",tbl_Data[[#This Row],[marital_Married]]=1,"Married",tbl_Data[[#This Row],[marital_Single]]=1,"Single",tbl_Data[[#This Row],[marital_Together]]=1,"Together",tbl_Data[[#This Row],[marital_Widow]]=1,"Widowed")</f>
        <v>Single</v>
      </c>
      <c r="AQ1178" s="3">
        <f>IF(tbl_Data[[#This Row],[Marital Status]]=tbl_Data[[#Headers],[Single]],tbl_Data[[#This Row],[Amt_Wines]],"")</f>
        <v>492</v>
      </c>
      <c r="AR1178" s="3" t="str">
        <f>IF(tbl_Data[[#This Row],[Marital Status]]=tbl_Data[[#Headers],[Together]],tbl_Data[[#This Row],[Amt_Wines]],"")</f>
        <v/>
      </c>
      <c r="AS1178" s="3" t="str">
        <f>IF(tbl_Data[[#This Row],[Marital Status]]=tbl_Data[[#Headers],[Married]],tbl_Data[[#This Row],[Amt_Wines]],"")</f>
        <v/>
      </c>
      <c r="AT1178" s="3" t="str">
        <f>IF(tbl_Data[[#This Row],[Marital Status]]=tbl_Data[[#Headers],[Widow]],tbl_Data[[#This Row],[Amt_Wines]],"")</f>
        <v/>
      </c>
      <c r="AU1178" s="3" t="str">
        <f>IF(tbl_Data[[#This Row],[Marital Status]]=tbl_Data[[#Headers],[Divorced]],tbl_Data[[#This Row],[Amt_Wines]],"")</f>
        <v/>
      </c>
    </row>
    <row r="1179" spans="1:47" x14ac:dyDescent="0.45">
      <c r="A1179" t="s">
        <v>1000</v>
      </c>
      <c r="B1179" s="3">
        <v>57091</v>
      </c>
      <c r="C1179">
        <v>0</v>
      </c>
      <c r="D1179">
        <v>0</v>
      </c>
      <c r="E1179">
        <f t="shared" si="18"/>
        <v>0</v>
      </c>
      <c r="F1179">
        <v>0</v>
      </c>
      <c r="G1179" s="3">
        <v>464</v>
      </c>
      <c r="H1179" s="3">
        <v>5</v>
      </c>
      <c r="I1179" s="3">
        <v>64</v>
      </c>
      <c r="J1179" s="3">
        <v>7</v>
      </c>
      <c r="K1179" s="3">
        <v>0</v>
      </c>
      <c r="L1179" s="3">
        <v>37</v>
      </c>
      <c r="M1179">
        <v>1</v>
      </c>
      <c r="N1179">
        <v>7</v>
      </c>
      <c r="O1179">
        <v>3</v>
      </c>
      <c r="P1179">
        <v>7</v>
      </c>
      <c r="Q1179">
        <v>5</v>
      </c>
      <c r="R1179">
        <v>0</v>
      </c>
      <c r="S1179">
        <v>0</v>
      </c>
      <c r="T1179">
        <v>0</v>
      </c>
      <c r="U1179">
        <v>0</v>
      </c>
      <c r="V1179">
        <v>1</v>
      </c>
      <c r="W1179">
        <v>0</v>
      </c>
      <c r="X1179">
        <v>3</v>
      </c>
      <c r="Y1179">
        <v>11</v>
      </c>
      <c r="Z1179">
        <v>1</v>
      </c>
      <c r="AA1179">
        <v>59</v>
      </c>
      <c r="AB1179">
        <v>2173</v>
      </c>
      <c r="AC1179">
        <v>0</v>
      </c>
      <c r="AD1179">
        <v>0</v>
      </c>
      <c r="AE1179">
        <v>1</v>
      </c>
      <c r="AF1179">
        <v>0</v>
      </c>
      <c r="AG1179">
        <v>0</v>
      </c>
      <c r="AH1179">
        <v>0</v>
      </c>
      <c r="AI1179">
        <v>0</v>
      </c>
      <c r="AJ1179">
        <v>1</v>
      </c>
      <c r="AK1179">
        <v>0</v>
      </c>
      <c r="AL1179">
        <v>0</v>
      </c>
      <c r="AM1179" s="3">
        <f>SUM(tbl_Data[[#This Row],[Amt_Wines]:[Amt_GoldProds]])</f>
        <v>577</v>
      </c>
      <c r="AN1179" s="3">
        <v>503</v>
      </c>
      <c r="AO1179">
        <v>1</v>
      </c>
      <c r="AP1179" t="str" cm="1">
        <f t="array" ref="AP1179">_xlfn.IFS(tbl_Data[[#This Row],[marital_Divorced]]=1,"Divorced",tbl_Data[[#This Row],[marital_Married]]=1,"Married",tbl_Data[[#This Row],[marital_Single]]=1,"Single",tbl_Data[[#This Row],[marital_Together]]=1,"Together",tbl_Data[[#This Row],[marital_Widow]]=1,"Widowed")</f>
        <v>Single</v>
      </c>
      <c r="AQ1179" s="3">
        <f>IF(tbl_Data[[#This Row],[Marital Status]]=tbl_Data[[#Headers],[Single]],tbl_Data[[#This Row],[Amt_Wines]],"")</f>
        <v>464</v>
      </c>
      <c r="AR1179" s="3" t="str">
        <f>IF(tbl_Data[[#This Row],[Marital Status]]=tbl_Data[[#Headers],[Together]],tbl_Data[[#This Row],[Amt_Wines]],"")</f>
        <v/>
      </c>
      <c r="AS1179" s="3" t="str">
        <f>IF(tbl_Data[[#This Row],[Marital Status]]=tbl_Data[[#Headers],[Married]],tbl_Data[[#This Row],[Amt_Wines]],"")</f>
        <v/>
      </c>
      <c r="AT1179" s="3" t="str">
        <f>IF(tbl_Data[[#This Row],[Marital Status]]=tbl_Data[[#Headers],[Widow]],tbl_Data[[#This Row],[Amt_Wines]],"")</f>
        <v/>
      </c>
      <c r="AU1179" s="3" t="str">
        <f>IF(tbl_Data[[#This Row],[Marital Status]]=tbl_Data[[#Headers],[Divorced]],tbl_Data[[#This Row],[Amt_Wines]],"")</f>
        <v/>
      </c>
    </row>
    <row r="1180" spans="1:47" x14ac:dyDescent="0.45">
      <c r="A1180" t="s">
        <v>1003</v>
      </c>
      <c r="B1180" s="3">
        <v>70337</v>
      </c>
      <c r="C1180">
        <v>0</v>
      </c>
      <c r="D1180">
        <v>0</v>
      </c>
      <c r="E1180">
        <f t="shared" si="18"/>
        <v>0</v>
      </c>
      <c r="F1180">
        <v>75</v>
      </c>
      <c r="G1180" s="3">
        <v>187</v>
      </c>
      <c r="H1180" s="3">
        <v>81</v>
      </c>
      <c r="I1180" s="3">
        <v>149</v>
      </c>
      <c r="J1180" s="3">
        <v>25</v>
      </c>
      <c r="K1180" s="3">
        <v>43</v>
      </c>
      <c r="L1180" s="3">
        <v>91</v>
      </c>
      <c r="M1180">
        <v>1</v>
      </c>
      <c r="N1180">
        <v>2</v>
      </c>
      <c r="O1180">
        <v>2</v>
      </c>
      <c r="P1180">
        <v>12</v>
      </c>
      <c r="Q1180">
        <v>1</v>
      </c>
      <c r="R1180">
        <v>0</v>
      </c>
      <c r="S1180">
        <v>0</v>
      </c>
      <c r="T1180">
        <v>0</v>
      </c>
      <c r="U1180">
        <v>0</v>
      </c>
      <c r="V1180">
        <v>0</v>
      </c>
      <c r="W1180">
        <v>0</v>
      </c>
      <c r="X1180">
        <v>3</v>
      </c>
      <c r="Y1180">
        <v>11</v>
      </c>
      <c r="Z1180">
        <v>0</v>
      </c>
      <c r="AA1180">
        <v>41</v>
      </c>
      <c r="AB1180">
        <v>2337</v>
      </c>
      <c r="AC1180">
        <v>0</v>
      </c>
      <c r="AD1180">
        <v>0</v>
      </c>
      <c r="AE1180">
        <v>1</v>
      </c>
      <c r="AF1180">
        <v>0</v>
      </c>
      <c r="AG1180">
        <v>0</v>
      </c>
      <c r="AH1180">
        <v>0</v>
      </c>
      <c r="AI1180">
        <v>0</v>
      </c>
      <c r="AJ1180">
        <v>1</v>
      </c>
      <c r="AK1180">
        <v>0</v>
      </c>
      <c r="AL1180">
        <v>0</v>
      </c>
      <c r="AM1180" s="3">
        <f>SUM(tbl_Data[[#This Row],[Amt_Wines]:[Amt_GoldProds]])</f>
        <v>576</v>
      </c>
      <c r="AN1180" s="3">
        <v>394</v>
      </c>
      <c r="AO1180">
        <v>0</v>
      </c>
      <c r="AP1180" t="str" cm="1">
        <f t="array" ref="AP1180">_xlfn.IFS(tbl_Data[[#This Row],[marital_Divorced]]=1,"Divorced",tbl_Data[[#This Row],[marital_Married]]=1,"Married",tbl_Data[[#This Row],[marital_Single]]=1,"Single",tbl_Data[[#This Row],[marital_Together]]=1,"Together",tbl_Data[[#This Row],[marital_Widow]]=1,"Widowed")</f>
        <v>Single</v>
      </c>
      <c r="AQ1180" s="3">
        <f>IF(tbl_Data[[#This Row],[Marital Status]]=tbl_Data[[#Headers],[Single]],tbl_Data[[#This Row],[Amt_Wines]],"")</f>
        <v>187</v>
      </c>
      <c r="AR1180" s="3" t="str">
        <f>IF(tbl_Data[[#This Row],[Marital Status]]=tbl_Data[[#Headers],[Together]],tbl_Data[[#This Row],[Amt_Wines]],"")</f>
        <v/>
      </c>
      <c r="AS1180" s="3" t="str">
        <f>IF(tbl_Data[[#This Row],[Marital Status]]=tbl_Data[[#Headers],[Married]],tbl_Data[[#This Row],[Amt_Wines]],"")</f>
        <v/>
      </c>
      <c r="AT1180" s="3" t="str">
        <f>IF(tbl_Data[[#This Row],[Marital Status]]=tbl_Data[[#Headers],[Widow]],tbl_Data[[#This Row],[Amt_Wines]],"")</f>
        <v/>
      </c>
      <c r="AU1180" s="3" t="str">
        <f>IF(tbl_Data[[#This Row],[Marital Status]]=tbl_Data[[#Headers],[Divorced]],tbl_Data[[#This Row],[Amt_Wines]],"")</f>
        <v/>
      </c>
    </row>
    <row r="1181" spans="1:47" x14ac:dyDescent="0.45">
      <c r="A1181" t="s">
        <v>1006</v>
      </c>
      <c r="B1181" s="3">
        <v>59247</v>
      </c>
      <c r="C1181">
        <v>0</v>
      </c>
      <c r="D1181">
        <v>2</v>
      </c>
      <c r="E1181">
        <f t="shared" si="18"/>
        <v>2</v>
      </c>
      <c r="F1181">
        <v>87</v>
      </c>
      <c r="G1181" s="3">
        <v>327</v>
      </c>
      <c r="H1181" s="3">
        <v>9</v>
      </c>
      <c r="I1181" s="3">
        <v>122</v>
      </c>
      <c r="J1181" s="3">
        <v>19</v>
      </c>
      <c r="K1181" s="3">
        <v>14</v>
      </c>
      <c r="L1181" s="3">
        <v>83</v>
      </c>
      <c r="M1181">
        <v>5</v>
      </c>
      <c r="N1181">
        <v>5</v>
      </c>
      <c r="O1181">
        <v>2</v>
      </c>
      <c r="P1181">
        <v>9</v>
      </c>
      <c r="Q1181">
        <v>6</v>
      </c>
      <c r="R1181">
        <v>0</v>
      </c>
      <c r="S1181">
        <v>0</v>
      </c>
      <c r="T1181">
        <v>0</v>
      </c>
      <c r="U1181">
        <v>0</v>
      </c>
      <c r="V1181">
        <v>0</v>
      </c>
      <c r="W1181">
        <v>0</v>
      </c>
      <c r="X1181">
        <v>3</v>
      </c>
      <c r="Y1181">
        <v>11</v>
      </c>
      <c r="Z1181">
        <v>0</v>
      </c>
      <c r="AA1181">
        <v>58</v>
      </c>
      <c r="AB1181">
        <v>2392</v>
      </c>
      <c r="AC1181">
        <v>0</v>
      </c>
      <c r="AD1181">
        <v>0</v>
      </c>
      <c r="AE1181">
        <v>1</v>
      </c>
      <c r="AF1181">
        <v>0</v>
      </c>
      <c r="AG1181">
        <v>0</v>
      </c>
      <c r="AH1181">
        <v>0</v>
      </c>
      <c r="AI1181">
        <v>0</v>
      </c>
      <c r="AJ1181">
        <v>0</v>
      </c>
      <c r="AK1181">
        <v>1</v>
      </c>
      <c r="AL1181">
        <v>0</v>
      </c>
      <c r="AM1181" s="3">
        <f>SUM(tbl_Data[[#This Row],[Amt_Wines]:[Amt_GoldProds]])</f>
        <v>574</v>
      </c>
      <c r="AN1181" s="3">
        <v>408</v>
      </c>
      <c r="AO1181">
        <v>0</v>
      </c>
      <c r="AP1181" t="str" cm="1">
        <f t="array" ref="AP1181">_xlfn.IFS(tbl_Data[[#This Row],[marital_Divorced]]=1,"Divorced",tbl_Data[[#This Row],[marital_Married]]=1,"Married",tbl_Data[[#This Row],[marital_Single]]=1,"Single",tbl_Data[[#This Row],[marital_Together]]=1,"Together",tbl_Data[[#This Row],[marital_Widow]]=1,"Widowed")</f>
        <v>Single</v>
      </c>
      <c r="AQ1181" s="3">
        <f>IF(tbl_Data[[#This Row],[Marital Status]]=tbl_Data[[#Headers],[Single]],tbl_Data[[#This Row],[Amt_Wines]],"")</f>
        <v>327</v>
      </c>
      <c r="AR1181" s="3" t="str">
        <f>IF(tbl_Data[[#This Row],[Marital Status]]=tbl_Data[[#Headers],[Together]],tbl_Data[[#This Row],[Amt_Wines]],"")</f>
        <v/>
      </c>
      <c r="AS1181" s="3" t="str">
        <f>IF(tbl_Data[[#This Row],[Marital Status]]=tbl_Data[[#Headers],[Married]],tbl_Data[[#This Row],[Amt_Wines]],"")</f>
        <v/>
      </c>
      <c r="AT1181" s="3" t="str">
        <f>IF(tbl_Data[[#This Row],[Marital Status]]=tbl_Data[[#Headers],[Widow]],tbl_Data[[#This Row],[Amt_Wines]],"")</f>
        <v/>
      </c>
      <c r="AU1181" s="3" t="str">
        <f>IF(tbl_Data[[#This Row],[Marital Status]]=tbl_Data[[#Headers],[Divorced]],tbl_Data[[#This Row],[Amt_Wines]],"")</f>
        <v/>
      </c>
    </row>
    <row r="1182" spans="1:47" x14ac:dyDescent="0.45">
      <c r="A1182" t="s">
        <v>1009</v>
      </c>
      <c r="B1182" s="3">
        <v>22507</v>
      </c>
      <c r="C1182">
        <v>0</v>
      </c>
      <c r="D1182">
        <v>0</v>
      </c>
      <c r="E1182">
        <f t="shared" si="18"/>
        <v>0</v>
      </c>
      <c r="F1182">
        <v>67</v>
      </c>
      <c r="G1182" s="3">
        <v>68</v>
      </c>
      <c r="H1182" s="3">
        <v>0</v>
      </c>
      <c r="I1182" s="3">
        <v>226</v>
      </c>
      <c r="J1182" s="3">
        <v>51</v>
      </c>
      <c r="K1182" s="3">
        <v>157</v>
      </c>
      <c r="L1182" s="3">
        <v>68</v>
      </c>
      <c r="M1182">
        <v>3</v>
      </c>
      <c r="N1182">
        <v>10</v>
      </c>
      <c r="O1182">
        <v>2</v>
      </c>
      <c r="P1182">
        <v>4</v>
      </c>
      <c r="Q1182">
        <v>9</v>
      </c>
      <c r="R1182">
        <v>0</v>
      </c>
      <c r="S1182">
        <v>0</v>
      </c>
      <c r="T1182">
        <v>0</v>
      </c>
      <c r="U1182">
        <v>0</v>
      </c>
      <c r="V1182">
        <v>0</v>
      </c>
      <c r="W1182">
        <v>0</v>
      </c>
      <c r="X1182">
        <v>3</v>
      </c>
      <c r="Y1182">
        <v>11</v>
      </c>
      <c r="Z1182">
        <v>0</v>
      </c>
      <c r="AA1182">
        <v>66</v>
      </c>
      <c r="AB1182">
        <v>2741</v>
      </c>
      <c r="AC1182">
        <v>0</v>
      </c>
      <c r="AD1182">
        <v>0</v>
      </c>
      <c r="AE1182">
        <v>1</v>
      </c>
      <c r="AF1182">
        <v>0</v>
      </c>
      <c r="AG1182">
        <v>0</v>
      </c>
      <c r="AH1182">
        <v>0</v>
      </c>
      <c r="AI1182">
        <v>0</v>
      </c>
      <c r="AJ1182">
        <v>1</v>
      </c>
      <c r="AK1182">
        <v>0</v>
      </c>
      <c r="AL1182">
        <v>0</v>
      </c>
      <c r="AM1182" s="3">
        <f>SUM(tbl_Data[[#This Row],[Amt_Wines]:[Amt_GoldProds]])</f>
        <v>570</v>
      </c>
      <c r="AN1182" s="3">
        <v>434</v>
      </c>
      <c r="AO1182">
        <v>0</v>
      </c>
      <c r="AP1182" t="str" cm="1">
        <f t="array" ref="AP1182">_xlfn.IFS(tbl_Data[[#This Row],[marital_Divorced]]=1,"Divorced",tbl_Data[[#This Row],[marital_Married]]=1,"Married",tbl_Data[[#This Row],[marital_Single]]=1,"Single",tbl_Data[[#This Row],[marital_Together]]=1,"Together",tbl_Data[[#This Row],[marital_Widow]]=1,"Widowed")</f>
        <v>Single</v>
      </c>
      <c r="AQ1182" s="3">
        <f>IF(tbl_Data[[#This Row],[Marital Status]]=tbl_Data[[#Headers],[Single]],tbl_Data[[#This Row],[Amt_Wines]],"")</f>
        <v>68</v>
      </c>
      <c r="AR1182" s="3" t="str">
        <f>IF(tbl_Data[[#This Row],[Marital Status]]=tbl_Data[[#Headers],[Together]],tbl_Data[[#This Row],[Amt_Wines]],"")</f>
        <v/>
      </c>
      <c r="AS1182" s="3" t="str">
        <f>IF(tbl_Data[[#This Row],[Marital Status]]=tbl_Data[[#Headers],[Married]],tbl_Data[[#This Row],[Amt_Wines]],"")</f>
        <v/>
      </c>
      <c r="AT1182" s="3" t="str">
        <f>IF(tbl_Data[[#This Row],[Marital Status]]=tbl_Data[[#Headers],[Widow]],tbl_Data[[#This Row],[Amt_Wines]],"")</f>
        <v/>
      </c>
      <c r="AU1182" s="3" t="str">
        <f>IF(tbl_Data[[#This Row],[Marital Status]]=tbl_Data[[#Headers],[Divorced]],tbl_Data[[#This Row],[Amt_Wines]],"")</f>
        <v/>
      </c>
    </row>
    <row r="1183" spans="1:47" x14ac:dyDescent="0.45">
      <c r="A1183" t="s">
        <v>1010</v>
      </c>
      <c r="B1183" s="3">
        <v>69263</v>
      </c>
      <c r="C1183">
        <v>0</v>
      </c>
      <c r="D1183">
        <v>1</v>
      </c>
      <c r="E1183">
        <f t="shared" si="18"/>
        <v>1</v>
      </c>
      <c r="F1183">
        <v>14</v>
      </c>
      <c r="G1183" s="3">
        <v>492</v>
      </c>
      <c r="H1183" s="3">
        <v>5</v>
      </c>
      <c r="I1183" s="3">
        <v>32</v>
      </c>
      <c r="J1183" s="3">
        <v>13</v>
      </c>
      <c r="K1183" s="3">
        <v>5</v>
      </c>
      <c r="L1183" s="3">
        <v>21</v>
      </c>
      <c r="M1183">
        <v>1</v>
      </c>
      <c r="N1183">
        <v>9</v>
      </c>
      <c r="O1183">
        <v>1</v>
      </c>
      <c r="P1183">
        <v>7</v>
      </c>
      <c r="Q1183">
        <v>6</v>
      </c>
      <c r="R1183">
        <v>0</v>
      </c>
      <c r="S1183">
        <v>1</v>
      </c>
      <c r="T1183">
        <v>0</v>
      </c>
      <c r="U1183">
        <v>0</v>
      </c>
      <c r="V1183">
        <v>0</v>
      </c>
      <c r="W1183">
        <v>0</v>
      </c>
      <c r="X1183">
        <v>3</v>
      </c>
      <c r="Y1183">
        <v>11</v>
      </c>
      <c r="Z1183">
        <v>0</v>
      </c>
      <c r="AA1183">
        <v>55</v>
      </c>
      <c r="AB1183">
        <v>2275</v>
      </c>
      <c r="AC1183">
        <v>0</v>
      </c>
      <c r="AD1183">
        <v>0</v>
      </c>
      <c r="AE1183">
        <v>1</v>
      </c>
      <c r="AF1183">
        <v>0</v>
      </c>
      <c r="AG1183">
        <v>0</v>
      </c>
      <c r="AH1183">
        <v>0</v>
      </c>
      <c r="AI1183">
        <v>0</v>
      </c>
      <c r="AJ1183">
        <v>1</v>
      </c>
      <c r="AK1183">
        <v>0</v>
      </c>
      <c r="AL1183">
        <v>0</v>
      </c>
      <c r="AM1183" s="3">
        <f>SUM(tbl_Data[[#This Row],[Amt_Wines]:[Amt_GoldProds]])</f>
        <v>568</v>
      </c>
      <c r="AN1183" s="3">
        <v>526</v>
      </c>
      <c r="AO1183">
        <v>1</v>
      </c>
      <c r="AP1183" t="str" cm="1">
        <f t="array" ref="AP1183">_xlfn.IFS(tbl_Data[[#This Row],[marital_Divorced]]=1,"Divorced",tbl_Data[[#This Row],[marital_Married]]=1,"Married",tbl_Data[[#This Row],[marital_Single]]=1,"Single",tbl_Data[[#This Row],[marital_Together]]=1,"Together",tbl_Data[[#This Row],[marital_Widow]]=1,"Widowed")</f>
        <v>Single</v>
      </c>
      <c r="AQ1183" s="3">
        <f>IF(tbl_Data[[#This Row],[Marital Status]]=tbl_Data[[#Headers],[Single]],tbl_Data[[#This Row],[Amt_Wines]],"")</f>
        <v>492</v>
      </c>
      <c r="AR1183" s="3" t="str">
        <f>IF(tbl_Data[[#This Row],[Marital Status]]=tbl_Data[[#Headers],[Together]],tbl_Data[[#This Row],[Amt_Wines]],"")</f>
        <v/>
      </c>
      <c r="AS1183" s="3" t="str">
        <f>IF(tbl_Data[[#This Row],[Marital Status]]=tbl_Data[[#Headers],[Married]],tbl_Data[[#This Row],[Amt_Wines]],"")</f>
        <v/>
      </c>
      <c r="AT1183" s="3" t="str">
        <f>IF(tbl_Data[[#This Row],[Marital Status]]=tbl_Data[[#Headers],[Widow]],tbl_Data[[#This Row],[Amt_Wines]],"")</f>
        <v/>
      </c>
      <c r="AU1183" s="3" t="str">
        <f>IF(tbl_Data[[#This Row],[Marital Status]]=tbl_Data[[#Headers],[Divorced]],tbl_Data[[#This Row],[Amt_Wines]],"")</f>
        <v/>
      </c>
    </row>
    <row r="1184" spans="1:47" x14ac:dyDescent="0.45">
      <c r="A1184" t="s">
        <v>1011</v>
      </c>
      <c r="B1184" s="3">
        <v>79146</v>
      </c>
      <c r="C1184">
        <v>1</v>
      </c>
      <c r="D1184">
        <v>1</v>
      </c>
      <c r="E1184">
        <f t="shared" si="18"/>
        <v>2</v>
      </c>
      <c r="F1184">
        <v>33</v>
      </c>
      <c r="G1184" s="3">
        <v>245</v>
      </c>
      <c r="H1184" s="3">
        <v>16</v>
      </c>
      <c r="I1184" s="3">
        <v>223</v>
      </c>
      <c r="J1184" s="3">
        <v>21</v>
      </c>
      <c r="K1184" s="3">
        <v>43</v>
      </c>
      <c r="L1184" s="3">
        <v>16</v>
      </c>
      <c r="M1184">
        <v>2</v>
      </c>
      <c r="N1184">
        <v>8</v>
      </c>
      <c r="O1184">
        <v>1</v>
      </c>
      <c r="P1184">
        <v>8</v>
      </c>
      <c r="Q1184">
        <v>6</v>
      </c>
      <c r="R1184">
        <v>0</v>
      </c>
      <c r="S1184">
        <v>0</v>
      </c>
      <c r="T1184">
        <v>0</v>
      </c>
      <c r="U1184">
        <v>0</v>
      </c>
      <c r="V1184">
        <v>0</v>
      </c>
      <c r="W1184">
        <v>0</v>
      </c>
      <c r="X1184">
        <v>3</v>
      </c>
      <c r="Y1184">
        <v>11</v>
      </c>
      <c r="Z1184">
        <v>0</v>
      </c>
      <c r="AA1184">
        <v>53</v>
      </c>
      <c r="AB1184">
        <v>2225</v>
      </c>
      <c r="AC1184">
        <v>0</v>
      </c>
      <c r="AD1184">
        <v>0</v>
      </c>
      <c r="AE1184">
        <v>1</v>
      </c>
      <c r="AF1184">
        <v>0</v>
      </c>
      <c r="AG1184">
        <v>0</v>
      </c>
      <c r="AH1184">
        <v>0</v>
      </c>
      <c r="AI1184">
        <v>0</v>
      </c>
      <c r="AJ1184">
        <v>1</v>
      </c>
      <c r="AK1184">
        <v>0</v>
      </c>
      <c r="AL1184">
        <v>0</v>
      </c>
      <c r="AM1184" s="3">
        <f>SUM(tbl_Data[[#This Row],[Amt_Wines]:[Amt_GoldProds]])</f>
        <v>564</v>
      </c>
      <c r="AN1184" s="3">
        <v>532</v>
      </c>
      <c r="AO1184">
        <v>0</v>
      </c>
      <c r="AP1184" t="str" cm="1">
        <f t="array" ref="AP1184">_xlfn.IFS(tbl_Data[[#This Row],[marital_Divorced]]=1,"Divorced",tbl_Data[[#This Row],[marital_Married]]=1,"Married",tbl_Data[[#This Row],[marital_Single]]=1,"Single",tbl_Data[[#This Row],[marital_Together]]=1,"Together",tbl_Data[[#This Row],[marital_Widow]]=1,"Widowed")</f>
        <v>Single</v>
      </c>
      <c r="AQ1184" s="3">
        <f>IF(tbl_Data[[#This Row],[Marital Status]]=tbl_Data[[#Headers],[Single]],tbl_Data[[#This Row],[Amt_Wines]],"")</f>
        <v>245</v>
      </c>
      <c r="AR1184" s="3" t="str">
        <f>IF(tbl_Data[[#This Row],[Marital Status]]=tbl_Data[[#Headers],[Together]],tbl_Data[[#This Row],[Amt_Wines]],"")</f>
        <v/>
      </c>
      <c r="AS1184" s="3" t="str">
        <f>IF(tbl_Data[[#This Row],[Marital Status]]=tbl_Data[[#Headers],[Married]],tbl_Data[[#This Row],[Amt_Wines]],"")</f>
        <v/>
      </c>
      <c r="AT1184" s="3" t="str">
        <f>IF(tbl_Data[[#This Row],[Marital Status]]=tbl_Data[[#Headers],[Widow]],tbl_Data[[#This Row],[Amt_Wines]],"")</f>
        <v/>
      </c>
      <c r="AU1184" s="3" t="str">
        <f>IF(tbl_Data[[#This Row],[Marital Status]]=tbl_Data[[#Headers],[Divorced]],tbl_Data[[#This Row],[Amt_Wines]],"")</f>
        <v/>
      </c>
    </row>
    <row r="1185" spans="1:47" x14ac:dyDescent="0.45">
      <c r="A1185" t="s">
        <v>1013</v>
      </c>
      <c r="B1185" s="3">
        <v>75342</v>
      </c>
      <c r="C1185">
        <v>0</v>
      </c>
      <c r="D1185">
        <v>1</v>
      </c>
      <c r="E1185">
        <f t="shared" si="18"/>
        <v>1</v>
      </c>
      <c r="F1185">
        <v>38</v>
      </c>
      <c r="G1185" s="3">
        <v>204</v>
      </c>
      <c r="H1185" s="3">
        <v>97</v>
      </c>
      <c r="I1185" s="3">
        <v>97</v>
      </c>
      <c r="J1185" s="3">
        <v>21</v>
      </c>
      <c r="K1185" s="3">
        <v>118</v>
      </c>
      <c r="L1185" s="3">
        <v>26</v>
      </c>
      <c r="M1185">
        <v>1</v>
      </c>
      <c r="N1185">
        <v>5</v>
      </c>
      <c r="O1185">
        <v>2</v>
      </c>
      <c r="P1185">
        <v>10</v>
      </c>
      <c r="Q1185">
        <v>4</v>
      </c>
      <c r="R1185">
        <v>0</v>
      </c>
      <c r="S1185">
        <v>0</v>
      </c>
      <c r="T1185">
        <v>0</v>
      </c>
      <c r="U1185">
        <v>0</v>
      </c>
      <c r="V1185">
        <v>0</v>
      </c>
      <c r="W1185">
        <v>0</v>
      </c>
      <c r="X1185">
        <v>3</v>
      </c>
      <c r="Y1185">
        <v>11</v>
      </c>
      <c r="Z1185">
        <v>0</v>
      </c>
      <c r="AA1185">
        <v>62</v>
      </c>
      <c r="AB1185">
        <v>2578</v>
      </c>
      <c r="AC1185">
        <v>0</v>
      </c>
      <c r="AD1185">
        <v>0</v>
      </c>
      <c r="AE1185">
        <v>1</v>
      </c>
      <c r="AF1185">
        <v>0</v>
      </c>
      <c r="AG1185">
        <v>0</v>
      </c>
      <c r="AH1185">
        <v>1</v>
      </c>
      <c r="AI1185">
        <v>0</v>
      </c>
      <c r="AJ1185">
        <v>0</v>
      </c>
      <c r="AK1185">
        <v>0</v>
      </c>
      <c r="AL1185">
        <v>0</v>
      </c>
      <c r="AM1185" s="3">
        <f>SUM(tbl_Data[[#This Row],[Amt_Wines]:[Amt_GoldProds]])</f>
        <v>563</v>
      </c>
      <c r="AN1185" s="3">
        <v>511</v>
      </c>
      <c r="AO1185">
        <v>0</v>
      </c>
      <c r="AP1185" t="str" cm="1">
        <f t="array" ref="AP1185">_xlfn.IFS(tbl_Data[[#This Row],[marital_Divorced]]=1,"Divorced",tbl_Data[[#This Row],[marital_Married]]=1,"Married",tbl_Data[[#This Row],[marital_Single]]=1,"Single",tbl_Data[[#This Row],[marital_Together]]=1,"Together",tbl_Data[[#This Row],[marital_Widow]]=1,"Widowed")</f>
        <v>Single</v>
      </c>
      <c r="AQ1185" s="3">
        <f>IF(tbl_Data[[#This Row],[Marital Status]]=tbl_Data[[#Headers],[Single]],tbl_Data[[#This Row],[Amt_Wines]],"")</f>
        <v>204</v>
      </c>
      <c r="AR1185" s="3" t="str">
        <f>IF(tbl_Data[[#This Row],[Marital Status]]=tbl_Data[[#Headers],[Together]],tbl_Data[[#This Row],[Amt_Wines]],"")</f>
        <v/>
      </c>
      <c r="AS1185" s="3" t="str">
        <f>IF(tbl_Data[[#This Row],[Marital Status]]=tbl_Data[[#Headers],[Married]],tbl_Data[[#This Row],[Amt_Wines]],"")</f>
        <v/>
      </c>
      <c r="AT1185" s="3" t="str">
        <f>IF(tbl_Data[[#This Row],[Marital Status]]=tbl_Data[[#Headers],[Widow]],tbl_Data[[#This Row],[Amt_Wines]],"")</f>
        <v/>
      </c>
      <c r="AU1185" s="3" t="str">
        <f>IF(tbl_Data[[#This Row],[Marital Status]]=tbl_Data[[#Headers],[Divorced]],tbl_Data[[#This Row],[Amt_Wines]],"")</f>
        <v/>
      </c>
    </row>
    <row r="1186" spans="1:47" x14ac:dyDescent="0.45">
      <c r="A1186" t="s">
        <v>1017</v>
      </c>
      <c r="B1186" s="3">
        <v>50664</v>
      </c>
      <c r="C1186">
        <v>1</v>
      </c>
      <c r="D1186">
        <v>1</v>
      </c>
      <c r="E1186">
        <f t="shared" si="18"/>
        <v>2</v>
      </c>
      <c r="F1186">
        <v>64</v>
      </c>
      <c r="G1186" s="3">
        <v>313</v>
      </c>
      <c r="H1186" s="3">
        <v>8</v>
      </c>
      <c r="I1186" s="3">
        <v>104</v>
      </c>
      <c r="J1186" s="3">
        <v>6</v>
      </c>
      <c r="K1186" s="3">
        <v>4</v>
      </c>
      <c r="L1186" s="3">
        <v>126</v>
      </c>
      <c r="M1186">
        <v>9</v>
      </c>
      <c r="N1186">
        <v>8</v>
      </c>
      <c r="O1186">
        <v>1</v>
      </c>
      <c r="P1186">
        <v>6</v>
      </c>
      <c r="Q1186">
        <v>9</v>
      </c>
      <c r="R1186">
        <v>0</v>
      </c>
      <c r="S1186">
        <v>0</v>
      </c>
      <c r="T1186">
        <v>0</v>
      </c>
      <c r="U1186">
        <v>0</v>
      </c>
      <c r="V1186">
        <v>0</v>
      </c>
      <c r="W1186">
        <v>0</v>
      </c>
      <c r="X1186">
        <v>3</v>
      </c>
      <c r="Y1186">
        <v>11</v>
      </c>
      <c r="Z1186">
        <v>0</v>
      </c>
      <c r="AA1186">
        <v>61</v>
      </c>
      <c r="AB1186">
        <v>2688</v>
      </c>
      <c r="AC1186">
        <v>0</v>
      </c>
      <c r="AD1186">
        <v>0</v>
      </c>
      <c r="AE1186">
        <v>1</v>
      </c>
      <c r="AF1186">
        <v>0</v>
      </c>
      <c r="AG1186">
        <v>0</v>
      </c>
      <c r="AH1186">
        <v>0</v>
      </c>
      <c r="AI1186">
        <v>0</v>
      </c>
      <c r="AJ1186">
        <v>1</v>
      </c>
      <c r="AK1186">
        <v>0</v>
      </c>
      <c r="AL1186">
        <v>0</v>
      </c>
      <c r="AM1186" s="3">
        <f>SUM(tbl_Data[[#This Row],[Amt_Wines]:[Amt_GoldProds]])</f>
        <v>561</v>
      </c>
      <c r="AN1186" s="3">
        <v>309</v>
      </c>
      <c r="AO1186">
        <v>0</v>
      </c>
      <c r="AP1186" t="str" cm="1">
        <f t="array" ref="AP1186">_xlfn.IFS(tbl_Data[[#This Row],[marital_Divorced]]=1,"Divorced",tbl_Data[[#This Row],[marital_Married]]=1,"Married",tbl_Data[[#This Row],[marital_Single]]=1,"Single",tbl_Data[[#This Row],[marital_Together]]=1,"Together",tbl_Data[[#This Row],[marital_Widow]]=1,"Widowed")</f>
        <v>Single</v>
      </c>
      <c r="AQ1186" s="3">
        <f>IF(tbl_Data[[#This Row],[Marital Status]]=tbl_Data[[#Headers],[Single]],tbl_Data[[#This Row],[Amt_Wines]],"")</f>
        <v>313</v>
      </c>
      <c r="AR1186" s="3" t="str">
        <f>IF(tbl_Data[[#This Row],[Marital Status]]=tbl_Data[[#Headers],[Together]],tbl_Data[[#This Row],[Amt_Wines]],"")</f>
        <v/>
      </c>
      <c r="AS1186" s="3" t="str">
        <f>IF(tbl_Data[[#This Row],[Marital Status]]=tbl_Data[[#Headers],[Married]],tbl_Data[[#This Row],[Amt_Wines]],"")</f>
        <v/>
      </c>
      <c r="AT1186" s="3" t="str">
        <f>IF(tbl_Data[[#This Row],[Marital Status]]=tbl_Data[[#Headers],[Widow]],tbl_Data[[#This Row],[Amt_Wines]],"")</f>
        <v/>
      </c>
      <c r="AU1186" s="3" t="str">
        <f>IF(tbl_Data[[#This Row],[Marital Status]]=tbl_Data[[#Headers],[Divorced]],tbl_Data[[#This Row],[Amt_Wines]],"")</f>
        <v/>
      </c>
    </row>
    <row r="1187" spans="1:47" x14ac:dyDescent="0.45">
      <c r="A1187" t="s">
        <v>1025</v>
      </c>
      <c r="B1187" s="3">
        <v>57537</v>
      </c>
      <c r="C1187">
        <v>1</v>
      </c>
      <c r="D1187">
        <v>0</v>
      </c>
      <c r="E1187">
        <f t="shared" si="18"/>
        <v>1</v>
      </c>
      <c r="F1187">
        <v>83</v>
      </c>
      <c r="G1187" s="3">
        <v>191</v>
      </c>
      <c r="H1187" s="3">
        <v>56</v>
      </c>
      <c r="I1187" s="3">
        <v>139</v>
      </c>
      <c r="J1187" s="3">
        <v>51</v>
      </c>
      <c r="K1187" s="3">
        <v>8</v>
      </c>
      <c r="L1187" s="3">
        <v>100</v>
      </c>
      <c r="M1187">
        <v>4</v>
      </c>
      <c r="N1187">
        <v>4</v>
      </c>
      <c r="O1187">
        <v>3</v>
      </c>
      <c r="P1187">
        <v>8</v>
      </c>
      <c r="Q1187">
        <v>4</v>
      </c>
      <c r="R1187">
        <v>0</v>
      </c>
      <c r="S1187">
        <v>0</v>
      </c>
      <c r="T1187">
        <v>0</v>
      </c>
      <c r="U1187">
        <v>0</v>
      </c>
      <c r="V1187">
        <v>0</v>
      </c>
      <c r="W1187">
        <v>0</v>
      </c>
      <c r="X1187">
        <v>3</v>
      </c>
      <c r="Y1187">
        <v>11</v>
      </c>
      <c r="Z1187">
        <v>0</v>
      </c>
      <c r="AA1187">
        <v>41</v>
      </c>
      <c r="AB1187">
        <v>2543</v>
      </c>
      <c r="AC1187">
        <v>0</v>
      </c>
      <c r="AD1187">
        <v>0</v>
      </c>
      <c r="AE1187">
        <v>1</v>
      </c>
      <c r="AF1187">
        <v>0</v>
      </c>
      <c r="AG1187">
        <v>0</v>
      </c>
      <c r="AH1187">
        <v>0</v>
      </c>
      <c r="AI1187">
        <v>0</v>
      </c>
      <c r="AJ1187">
        <v>1</v>
      </c>
      <c r="AK1187">
        <v>0</v>
      </c>
      <c r="AL1187">
        <v>0</v>
      </c>
      <c r="AM1187" s="3">
        <f>SUM(tbl_Data[[#This Row],[Amt_Wines]:[Amt_GoldProds]])</f>
        <v>545</v>
      </c>
      <c r="AN1187" s="3">
        <v>345</v>
      </c>
      <c r="AO1187">
        <v>0</v>
      </c>
      <c r="AP1187" t="str" cm="1">
        <f t="array" ref="AP1187">_xlfn.IFS(tbl_Data[[#This Row],[marital_Divorced]]=1,"Divorced",tbl_Data[[#This Row],[marital_Married]]=1,"Married",tbl_Data[[#This Row],[marital_Single]]=1,"Single",tbl_Data[[#This Row],[marital_Together]]=1,"Together",tbl_Data[[#This Row],[marital_Widow]]=1,"Widowed")</f>
        <v>Single</v>
      </c>
      <c r="AQ1187" s="3">
        <f>IF(tbl_Data[[#This Row],[Marital Status]]=tbl_Data[[#Headers],[Single]],tbl_Data[[#This Row],[Amt_Wines]],"")</f>
        <v>191</v>
      </c>
      <c r="AR1187" s="3" t="str">
        <f>IF(tbl_Data[[#This Row],[Marital Status]]=tbl_Data[[#Headers],[Together]],tbl_Data[[#This Row],[Amt_Wines]],"")</f>
        <v/>
      </c>
      <c r="AS1187" s="3" t="str">
        <f>IF(tbl_Data[[#This Row],[Marital Status]]=tbl_Data[[#Headers],[Married]],tbl_Data[[#This Row],[Amt_Wines]],"")</f>
        <v/>
      </c>
      <c r="AT1187" s="3" t="str">
        <f>IF(tbl_Data[[#This Row],[Marital Status]]=tbl_Data[[#Headers],[Widow]],tbl_Data[[#This Row],[Amt_Wines]],"")</f>
        <v/>
      </c>
      <c r="AU1187" s="3" t="str">
        <f>IF(tbl_Data[[#This Row],[Marital Status]]=tbl_Data[[#Headers],[Divorced]],tbl_Data[[#This Row],[Amt_Wines]],"")</f>
        <v/>
      </c>
    </row>
    <row r="1188" spans="1:47" x14ac:dyDescent="0.45">
      <c r="A1188" t="s">
        <v>1033</v>
      </c>
      <c r="B1188" s="3">
        <v>61559</v>
      </c>
      <c r="C1188">
        <v>0</v>
      </c>
      <c r="D1188">
        <v>1</v>
      </c>
      <c r="E1188">
        <f t="shared" si="18"/>
        <v>1</v>
      </c>
      <c r="F1188">
        <v>8</v>
      </c>
      <c r="G1188" s="3">
        <v>279</v>
      </c>
      <c r="H1188" s="3">
        <v>83</v>
      </c>
      <c r="I1188" s="3">
        <v>88</v>
      </c>
      <c r="J1188" s="3">
        <v>32</v>
      </c>
      <c r="K1188" s="3">
        <v>14</v>
      </c>
      <c r="L1188" s="3">
        <v>34</v>
      </c>
      <c r="M1188">
        <v>1</v>
      </c>
      <c r="N1188">
        <v>4</v>
      </c>
      <c r="O1188">
        <v>2</v>
      </c>
      <c r="P1188">
        <v>10</v>
      </c>
      <c r="Q1188">
        <v>3</v>
      </c>
      <c r="R1188">
        <v>0</v>
      </c>
      <c r="S1188">
        <v>0</v>
      </c>
      <c r="T1188">
        <v>0</v>
      </c>
      <c r="U1188">
        <v>0</v>
      </c>
      <c r="V1188">
        <v>0</v>
      </c>
      <c r="W1188">
        <v>0</v>
      </c>
      <c r="X1188">
        <v>3</v>
      </c>
      <c r="Y1188">
        <v>11</v>
      </c>
      <c r="Z1188">
        <v>0</v>
      </c>
      <c r="AA1188">
        <v>55</v>
      </c>
      <c r="AB1188">
        <v>2506</v>
      </c>
      <c r="AC1188">
        <v>0</v>
      </c>
      <c r="AD1188">
        <v>0</v>
      </c>
      <c r="AE1188">
        <v>1</v>
      </c>
      <c r="AF1188">
        <v>0</v>
      </c>
      <c r="AG1188">
        <v>0</v>
      </c>
      <c r="AH1188">
        <v>0</v>
      </c>
      <c r="AI1188">
        <v>0</v>
      </c>
      <c r="AJ1188">
        <v>1</v>
      </c>
      <c r="AK1188">
        <v>0</v>
      </c>
      <c r="AL1188">
        <v>0</v>
      </c>
      <c r="AM1188" s="3">
        <f>SUM(tbl_Data[[#This Row],[Amt_Wines]:[Amt_GoldProds]])</f>
        <v>530</v>
      </c>
      <c r="AN1188" s="3">
        <v>462</v>
      </c>
      <c r="AO1188">
        <v>0</v>
      </c>
      <c r="AP1188" t="str" cm="1">
        <f t="array" ref="AP1188">_xlfn.IFS(tbl_Data[[#This Row],[marital_Divorced]]=1,"Divorced",tbl_Data[[#This Row],[marital_Married]]=1,"Married",tbl_Data[[#This Row],[marital_Single]]=1,"Single",tbl_Data[[#This Row],[marital_Together]]=1,"Together",tbl_Data[[#This Row],[marital_Widow]]=1,"Widowed")</f>
        <v>Single</v>
      </c>
      <c r="AQ1188" s="3">
        <f>IF(tbl_Data[[#This Row],[Marital Status]]=tbl_Data[[#Headers],[Single]],tbl_Data[[#This Row],[Amt_Wines]],"")</f>
        <v>279</v>
      </c>
      <c r="AR1188" s="3" t="str">
        <f>IF(tbl_Data[[#This Row],[Marital Status]]=tbl_Data[[#Headers],[Together]],tbl_Data[[#This Row],[Amt_Wines]],"")</f>
        <v/>
      </c>
      <c r="AS1188" s="3" t="str">
        <f>IF(tbl_Data[[#This Row],[Marital Status]]=tbl_Data[[#Headers],[Married]],tbl_Data[[#This Row],[Amt_Wines]],"")</f>
        <v/>
      </c>
      <c r="AT1188" s="3" t="str">
        <f>IF(tbl_Data[[#This Row],[Marital Status]]=tbl_Data[[#Headers],[Widow]],tbl_Data[[#This Row],[Amt_Wines]],"")</f>
        <v/>
      </c>
      <c r="AU1188" s="3" t="str">
        <f>IF(tbl_Data[[#This Row],[Marital Status]]=tbl_Data[[#Headers],[Divorced]],tbl_Data[[#This Row],[Amt_Wines]],"")</f>
        <v/>
      </c>
    </row>
    <row r="1189" spans="1:47" x14ac:dyDescent="0.45">
      <c r="A1189" t="s">
        <v>1037</v>
      </c>
      <c r="B1189" s="3">
        <v>55801</v>
      </c>
      <c r="C1189">
        <v>1</v>
      </c>
      <c r="D1189">
        <v>1</v>
      </c>
      <c r="E1189">
        <f t="shared" si="18"/>
        <v>2</v>
      </c>
      <c r="F1189">
        <v>35</v>
      </c>
      <c r="G1189" s="3">
        <v>367</v>
      </c>
      <c r="H1189" s="3">
        <v>4</v>
      </c>
      <c r="I1189" s="3">
        <v>51</v>
      </c>
      <c r="J1189" s="3">
        <v>6</v>
      </c>
      <c r="K1189" s="3">
        <v>4</v>
      </c>
      <c r="L1189" s="3">
        <v>95</v>
      </c>
      <c r="M1189">
        <v>6</v>
      </c>
      <c r="N1189">
        <v>7</v>
      </c>
      <c r="O1189">
        <v>2</v>
      </c>
      <c r="P1189">
        <v>6</v>
      </c>
      <c r="Q1189">
        <v>7</v>
      </c>
      <c r="R1189">
        <v>0</v>
      </c>
      <c r="S1189">
        <v>0</v>
      </c>
      <c r="T1189">
        <v>0</v>
      </c>
      <c r="U1189">
        <v>1</v>
      </c>
      <c r="V1189">
        <v>0</v>
      </c>
      <c r="W1189">
        <v>0</v>
      </c>
      <c r="X1189">
        <v>3</v>
      </c>
      <c r="Y1189">
        <v>11</v>
      </c>
      <c r="Z1189">
        <v>0</v>
      </c>
      <c r="AA1189">
        <v>45</v>
      </c>
      <c r="AB1189">
        <v>2439</v>
      </c>
      <c r="AC1189">
        <v>0</v>
      </c>
      <c r="AD1189">
        <v>0</v>
      </c>
      <c r="AE1189">
        <v>1</v>
      </c>
      <c r="AF1189">
        <v>0</v>
      </c>
      <c r="AG1189">
        <v>0</v>
      </c>
      <c r="AH1189">
        <v>0</v>
      </c>
      <c r="AI1189">
        <v>0</v>
      </c>
      <c r="AJ1189">
        <v>1</v>
      </c>
      <c r="AK1189">
        <v>0</v>
      </c>
      <c r="AL1189">
        <v>0</v>
      </c>
      <c r="AM1189" s="3">
        <f>SUM(tbl_Data[[#This Row],[Amt_Wines]:[Amt_GoldProds]])</f>
        <v>527</v>
      </c>
      <c r="AN1189" s="3">
        <v>337</v>
      </c>
      <c r="AO1189">
        <v>1</v>
      </c>
      <c r="AP1189" t="str" cm="1">
        <f t="array" ref="AP1189">_xlfn.IFS(tbl_Data[[#This Row],[marital_Divorced]]=1,"Divorced",tbl_Data[[#This Row],[marital_Married]]=1,"Married",tbl_Data[[#This Row],[marital_Single]]=1,"Single",tbl_Data[[#This Row],[marital_Together]]=1,"Together",tbl_Data[[#This Row],[marital_Widow]]=1,"Widowed")</f>
        <v>Single</v>
      </c>
      <c r="AQ1189" s="3">
        <f>IF(tbl_Data[[#This Row],[Marital Status]]=tbl_Data[[#Headers],[Single]],tbl_Data[[#This Row],[Amt_Wines]],"")</f>
        <v>367</v>
      </c>
      <c r="AR1189" s="3" t="str">
        <f>IF(tbl_Data[[#This Row],[Marital Status]]=tbl_Data[[#Headers],[Together]],tbl_Data[[#This Row],[Amt_Wines]],"")</f>
        <v/>
      </c>
      <c r="AS1189" s="3" t="str">
        <f>IF(tbl_Data[[#This Row],[Marital Status]]=tbl_Data[[#Headers],[Married]],tbl_Data[[#This Row],[Amt_Wines]],"")</f>
        <v/>
      </c>
      <c r="AT1189" s="3" t="str">
        <f>IF(tbl_Data[[#This Row],[Marital Status]]=tbl_Data[[#Headers],[Widow]],tbl_Data[[#This Row],[Amt_Wines]],"")</f>
        <v/>
      </c>
      <c r="AU1189" s="3" t="str">
        <f>IF(tbl_Data[[#This Row],[Marital Status]]=tbl_Data[[#Headers],[Divorced]],tbl_Data[[#This Row],[Amt_Wines]],"")</f>
        <v/>
      </c>
    </row>
    <row r="1190" spans="1:47" x14ac:dyDescent="0.45">
      <c r="A1190" t="s">
        <v>1038</v>
      </c>
      <c r="B1190" s="3">
        <v>60504</v>
      </c>
      <c r="C1190">
        <v>0</v>
      </c>
      <c r="D1190">
        <v>1</v>
      </c>
      <c r="E1190">
        <f t="shared" si="18"/>
        <v>1</v>
      </c>
      <c r="F1190">
        <v>73</v>
      </c>
      <c r="G1190" s="3">
        <v>458</v>
      </c>
      <c r="H1190" s="3">
        <v>0</v>
      </c>
      <c r="I1190" s="3">
        <v>24</v>
      </c>
      <c r="J1190" s="3">
        <v>6</v>
      </c>
      <c r="K1190" s="3">
        <v>4</v>
      </c>
      <c r="L1190" s="3">
        <v>34</v>
      </c>
      <c r="M1190">
        <v>2</v>
      </c>
      <c r="N1190">
        <v>6</v>
      </c>
      <c r="O1190">
        <v>2</v>
      </c>
      <c r="P1190">
        <v>8</v>
      </c>
      <c r="Q1190">
        <v>6</v>
      </c>
      <c r="R1190">
        <v>0</v>
      </c>
      <c r="S1190">
        <v>0</v>
      </c>
      <c r="T1190">
        <v>0</v>
      </c>
      <c r="U1190">
        <v>0</v>
      </c>
      <c r="V1190">
        <v>0</v>
      </c>
      <c r="W1190">
        <v>0</v>
      </c>
      <c r="X1190">
        <v>3</v>
      </c>
      <c r="Y1190">
        <v>11</v>
      </c>
      <c r="Z1190">
        <v>0</v>
      </c>
      <c r="AA1190">
        <v>49</v>
      </c>
      <c r="AB1190">
        <v>2301</v>
      </c>
      <c r="AC1190">
        <v>0</v>
      </c>
      <c r="AD1190">
        <v>0</v>
      </c>
      <c r="AE1190">
        <v>1</v>
      </c>
      <c r="AF1190">
        <v>0</v>
      </c>
      <c r="AG1190">
        <v>0</v>
      </c>
      <c r="AH1190">
        <v>0</v>
      </c>
      <c r="AI1190">
        <v>0</v>
      </c>
      <c r="AJ1190">
        <v>0</v>
      </c>
      <c r="AK1190">
        <v>0</v>
      </c>
      <c r="AL1190">
        <v>1</v>
      </c>
      <c r="AM1190" s="3">
        <f>SUM(tbl_Data[[#This Row],[Amt_Wines]:[Amt_GoldProds]])</f>
        <v>526</v>
      </c>
      <c r="AN1190" s="3">
        <v>458</v>
      </c>
      <c r="AO1190">
        <v>0</v>
      </c>
      <c r="AP1190" t="str" cm="1">
        <f t="array" ref="AP1190">_xlfn.IFS(tbl_Data[[#This Row],[marital_Divorced]]=1,"Divorced",tbl_Data[[#This Row],[marital_Married]]=1,"Married",tbl_Data[[#This Row],[marital_Single]]=1,"Single",tbl_Data[[#This Row],[marital_Together]]=1,"Together",tbl_Data[[#This Row],[marital_Widow]]=1,"Widowed")</f>
        <v>Single</v>
      </c>
      <c r="AQ1190" s="3">
        <f>IF(tbl_Data[[#This Row],[Marital Status]]=tbl_Data[[#Headers],[Single]],tbl_Data[[#This Row],[Amt_Wines]],"")</f>
        <v>458</v>
      </c>
      <c r="AR1190" s="3" t="str">
        <f>IF(tbl_Data[[#This Row],[Marital Status]]=tbl_Data[[#Headers],[Together]],tbl_Data[[#This Row],[Amt_Wines]],"")</f>
        <v/>
      </c>
      <c r="AS1190" s="3" t="str">
        <f>IF(tbl_Data[[#This Row],[Marital Status]]=tbl_Data[[#Headers],[Married]],tbl_Data[[#This Row],[Amt_Wines]],"")</f>
        <v/>
      </c>
      <c r="AT1190" s="3" t="str">
        <f>IF(tbl_Data[[#This Row],[Marital Status]]=tbl_Data[[#Headers],[Widow]],tbl_Data[[#This Row],[Amt_Wines]],"")</f>
        <v/>
      </c>
      <c r="AU1190" s="3" t="str">
        <f>IF(tbl_Data[[#This Row],[Marital Status]]=tbl_Data[[#Headers],[Divorced]],tbl_Data[[#This Row],[Amt_Wines]],"")</f>
        <v/>
      </c>
    </row>
    <row r="1191" spans="1:47" x14ac:dyDescent="0.45">
      <c r="A1191" t="s">
        <v>1049</v>
      </c>
      <c r="B1191" s="3">
        <v>60482</v>
      </c>
      <c r="C1191">
        <v>0</v>
      </c>
      <c r="D1191">
        <v>1</v>
      </c>
      <c r="E1191">
        <f t="shared" si="18"/>
        <v>1</v>
      </c>
      <c r="F1191">
        <v>81</v>
      </c>
      <c r="G1191" s="3">
        <v>255</v>
      </c>
      <c r="H1191" s="3">
        <v>43</v>
      </c>
      <c r="I1191" s="3">
        <v>134</v>
      </c>
      <c r="J1191" s="3">
        <v>37</v>
      </c>
      <c r="K1191" s="3">
        <v>14</v>
      </c>
      <c r="L1191" s="3">
        <v>24</v>
      </c>
      <c r="M1191">
        <v>1</v>
      </c>
      <c r="N1191">
        <v>7</v>
      </c>
      <c r="O1191">
        <v>2</v>
      </c>
      <c r="P1191">
        <v>7</v>
      </c>
      <c r="Q1191">
        <v>7</v>
      </c>
      <c r="R1191">
        <v>0</v>
      </c>
      <c r="S1191">
        <v>0</v>
      </c>
      <c r="T1191">
        <v>0</v>
      </c>
      <c r="U1191">
        <v>0</v>
      </c>
      <c r="V1191">
        <v>0</v>
      </c>
      <c r="W1191">
        <v>0</v>
      </c>
      <c r="X1191">
        <v>3</v>
      </c>
      <c r="Y1191">
        <v>11</v>
      </c>
      <c r="Z1191">
        <v>0</v>
      </c>
      <c r="AA1191">
        <v>44</v>
      </c>
      <c r="AB1191">
        <v>2681</v>
      </c>
      <c r="AC1191">
        <v>0</v>
      </c>
      <c r="AD1191">
        <v>0</v>
      </c>
      <c r="AE1191">
        <v>1</v>
      </c>
      <c r="AF1191">
        <v>0</v>
      </c>
      <c r="AG1191">
        <v>0</v>
      </c>
      <c r="AH1191">
        <v>0</v>
      </c>
      <c r="AI1191">
        <v>0</v>
      </c>
      <c r="AJ1191">
        <v>0</v>
      </c>
      <c r="AK1191">
        <v>1</v>
      </c>
      <c r="AL1191">
        <v>0</v>
      </c>
      <c r="AM1191" s="3">
        <f>SUM(tbl_Data[[#This Row],[Amt_Wines]:[Amt_GoldProds]])</f>
        <v>507</v>
      </c>
      <c r="AN1191" s="3">
        <v>459</v>
      </c>
      <c r="AO1191">
        <v>0</v>
      </c>
      <c r="AP1191" t="str" cm="1">
        <f t="array" ref="AP1191">_xlfn.IFS(tbl_Data[[#This Row],[marital_Divorced]]=1,"Divorced",tbl_Data[[#This Row],[marital_Married]]=1,"Married",tbl_Data[[#This Row],[marital_Single]]=1,"Single",tbl_Data[[#This Row],[marital_Together]]=1,"Together",tbl_Data[[#This Row],[marital_Widow]]=1,"Widowed")</f>
        <v>Single</v>
      </c>
      <c r="AQ1191" s="3">
        <f>IF(tbl_Data[[#This Row],[Marital Status]]=tbl_Data[[#Headers],[Single]],tbl_Data[[#This Row],[Amt_Wines]],"")</f>
        <v>255</v>
      </c>
      <c r="AR1191" s="3" t="str">
        <f>IF(tbl_Data[[#This Row],[Marital Status]]=tbl_Data[[#Headers],[Together]],tbl_Data[[#This Row],[Amt_Wines]],"")</f>
        <v/>
      </c>
      <c r="AS1191" s="3" t="str">
        <f>IF(tbl_Data[[#This Row],[Marital Status]]=tbl_Data[[#Headers],[Married]],tbl_Data[[#This Row],[Amt_Wines]],"")</f>
        <v/>
      </c>
      <c r="AT1191" s="3" t="str">
        <f>IF(tbl_Data[[#This Row],[Marital Status]]=tbl_Data[[#Headers],[Widow]],tbl_Data[[#This Row],[Amt_Wines]],"")</f>
        <v/>
      </c>
      <c r="AU1191" s="3" t="str">
        <f>IF(tbl_Data[[#This Row],[Marital Status]]=tbl_Data[[#Headers],[Divorced]],tbl_Data[[#This Row],[Amt_Wines]],"")</f>
        <v/>
      </c>
    </row>
    <row r="1192" spans="1:47" x14ac:dyDescent="0.45">
      <c r="A1192" t="s">
        <v>1060</v>
      </c>
      <c r="B1192" s="3">
        <v>50729</v>
      </c>
      <c r="C1192">
        <v>1</v>
      </c>
      <c r="D1192">
        <v>1</v>
      </c>
      <c r="E1192">
        <f t="shared" si="18"/>
        <v>2</v>
      </c>
      <c r="F1192">
        <v>62</v>
      </c>
      <c r="G1192" s="3">
        <v>239</v>
      </c>
      <c r="H1192" s="3">
        <v>13</v>
      </c>
      <c r="I1192" s="3">
        <v>143</v>
      </c>
      <c r="J1192" s="3">
        <v>45</v>
      </c>
      <c r="K1192" s="3">
        <v>4</v>
      </c>
      <c r="L1192" s="3">
        <v>52</v>
      </c>
      <c r="M1192">
        <v>9</v>
      </c>
      <c r="N1192">
        <v>6</v>
      </c>
      <c r="O1192">
        <v>2</v>
      </c>
      <c r="P1192">
        <v>7</v>
      </c>
      <c r="Q1192">
        <v>6</v>
      </c>
      <c r="R1192">
        <v>0</v>
      </c>
      <c r="S1192">
        <v>0</v>
      </c>
      <c r="T1192">
        <v>0</v>
      </c>
      <c r="U1192">
        <v>0</v>
      </c>
      <c r="V1192">
        <v>0</v>
      </c>
      <c r="W1192">
        <v>0</v>
      </c>
      <c r="X1192">
        <v>3</v>
      </c>
      <c r="Y1192">
        <v>11</v>
      </c>
      <c r="Z1192">
        <v>0</v>
      </c>
      <c r="AA1192">
        <v>62</v>
      </c>
      <c r="AB1192">
        <v>2582</v>
      </c>
      <c r="AC1192">
        <v>0</v>
      </c>
      <c r="AD1192">
        <v>0</v>
      </c>
      <c r="AE1192">
        <v>1</v>
      </c>
      <c r="AF1192">
        <v>0</v>
      </c>
      <c r="AG1192">
        <v>0</v>
      </c>
      <c r="AH1192">
        <v>0</v>
      </c>
      <c r="AI1192">
        <v>0</v>
      </c>
      <c r="AJ1192">
        <v>0</v>
      </c>
      <c r="AK1192">
        <v>0</v>
      </c>
      <c r="AL1192">
        <v>1</v>
      </c>
      <c r="AM1192" s="3">
        <f>SUM(tbl_Data[[#This Row],[Amt_Wines]:[Amt_GoldProds]])</f>
        <v>496</v>
      </c>
      <c r="AN1192" s="3">
        <v>392</v>
      </c>
      <c r="AO1192">
        <v>0</v>
      </c>
      <c r="AP1192" t="str" cm="1">
        <f t="array" ref="AP1192">_xlfn.IFS(tbl_Data[[#This Row],[marital_Divorced]]=1,"Divorced",tbl_Data[[#This Row],[marital_Married]]=1,"Married",tbl_Data[[#This Row],[marital_Single]]=1,"Single",tbl_Data[[#This Row],[marital_Together]]=1,"Together",tbl_Data[[#This Row],[marital_Widow]]=1,"Widowed")</f>
        <v>Single</v>
      </c>
      <c r="AQ1192" s="3">
        <f>IF(tbl_Data[[#This Row],[Marital Status]]=tbl_Data[[#Headers],[Single]],tbl_Data[[#This Row],[Amt_Wines]],"")</f>
        <v>239</v>
      </c>
      <c r="AR1192" s="3" t="str">
        <f>IF(tbl_Data[[#This Row],[Marital Status]]=tbl_Data[[#Headers],[Together]],tbl_Data[[#This Row],[Amt_Wines]],"")</f>
        <v/>
      </c>
      <c r="AS1192" s="3" t="str">
        <f>IF(tbl_Data[[#This Row],[Marital Status]]=tbl_Data[[#Headers],[Married]],tbl_Data[[#This Row],[Amt_Wines]],"")</f>
        <v/>
      </c>
      <c r="AT1192" s="3" t="str">
        <f>IF(tbl_Data[[#This Row],[Marital Status]]=tbl_Data[[#Headers],[Widow]],tbl_Data[[#This Row],[Amt_Wines]],"")</f>
        <v/>
      </c>
      <c r="AU1192" s="3" t="str">
        <f>IF(tbl_Data[[#This Row],[Marital Status]]=tbl_Data[[#Headers],[Divorced]],tbl_Data[[#This Row],[Amt_Wines]],"")</f>
        <v/>
      </c>
    </row>
    <row r="1193" spans="1:47" x14ac:dyDescent="0.45">
      <c r="A1193" t="s">
        <v>1069</v>
      </c>
      <c r="B1193" s="3">
        <v>36130</v>
      </c>
      <c r="C1193">
        <v>0</v>
      </c>
      <c r="D1193">
        <v>1</v>
      </c>
      <c r="E1193">
        <f t="shared" si="18"/>
        <v>1</v>
      </c>
      <c r="F1193">
        <v>46</v>
      </c>
      <c r="G1193" s="3">
        <v>157</v>
      </c>
      <c r="H1193" s="3">
        <v>43</v>
      </c>
      <c r="I1193" s="3">
        <v>127</v>
      </c>
      <c r="J1193" s="3">
        <v>68</v>
      </c>
      <c r="K1193" s="3">
        <v>56</v>
      </c>
      <c r="L1193" s="3">
        <v>37</v>
      </c>
      <c r="M1193">
        <v>6</v>
      </c>
      <c r="N1193">
        <v>3</v>
      </c>
      <c r="O1193">
        <v>8</v>
      </c>
      <c r="P1193">
        <v>4</v>
      </c>
      <c r="Q1193">
        <v>4</v>
      </c>
      <c r="R1193">
        <v>1</v>
      </c>
      <c r="S1193">
        <v>0</v>
      </c>
      <c r="T1193">
        <v>0</v>
      </c>
      <c r="U1193">
        <v>0</v>
      </c>
      <c r="V1193">
        <v>0</v>
      </c>
      <c r="W1193">
        <v>0</v>
      </c>
      <c r="X1193">
        <v>3</v>
      </c>
      <c r="Y1193">
        <v>11</v>
      </c>
      <c r="Z1193">
        <v>1</v>
      </c>
      <c r="AA1193">
        <v>66</v>
      </c>
      <c r="AB1193">
        <v>2671</v>
      </c>
      <c r="AC1193">
        <v>0</v>
      </c>
      <c r="AD1193">
        <v>0</v>
      </c>
      <c r="AE1193">
        <v>1</v>
      </c>
      <c r="AF1193">
        <v>0</v>
      </c>
      <c r="AG1193">
        <v>0</v>
      </c>
      <c r="AH1193">
        <v>0</v>
      </c>
      <c r="AI1193">
        <v>0</v>
      </c>
      <c r="AJ1193">
        <v>1</v>
      </c>
      <c r="AK1193">
        <v>0</v>
      </c>
      <c r="AL1193">
        <v>0</v>
      </c>
      <c r="AM1193" s="3">
        <f>SUM(tbl_Data[[#This Row],[Amt_Wines]:[Amt_GoldProds]])</f>
        <v>488</v>
      </c>
      <c r="AN1193" s="3">
        <v>414</v>
      </c>
      <c r="AO1193">
        <v>1</v>
      </c>
      <c r="AP1193" t="str" cm="1">
        <f t="array" ref="AP1193">_xlfn.IFS(tbl_Data[[#This Row],[marital_Divorced]]=1,"Divorced",tbl_Data[[#This Row],[marital_Married]]=1,"Married",tbl_Data[[#This Row],[marital_Single]]=1,"Single",tbl_Data[[#This Row],[marital_Together]]=1,"Together",tbl_Data[[#This Row],[marital_Widow]]=1,"Widowed")</f>
        <v>Single</v>
      </c>
      <c r="AQ1193" s="3">
        <f>IF(tbl_Data[[#This Row],[Marital Status]]=tbl_Data[[#Headers],[Single]],tbl_Data[[#This Row],[Amt_Wines]],"")</f>
        <v>157</v>
      </c>
      <c r="AR1193" s="3" t="str">
        <f>IF(tbl_Data[[#This Row],[Marital Status]]=tbl_Data[[#Headers],[Together]],tbl_Data[[#This Row],[Amt_Wines]],"")</f>
        <v/>
      </c>
      <c r="AS1193" s="3" t="str">
        <f>IF(tbl_Data[[#This Row],[Marital Status]]=tbl_Data[[#Headers],[Married]],tbl_Data[[#This Row],[Amt_Wines]],"")</f>
        <v/>
      </c>
      <c r="AT1193" s="3" t="str">
        <f>IF(tbl_Data[[#This Row],[Marital Status]]=tbl_Data[[#Headers],[Widow]],tbl_Data[[#This Row],[Amt_Wines]],"")</f>
        <v/>
      </c>
      <c r="AU1193" s="3" t="str">
        <f>IF(tbl_Data[[#This Row],[Marital Status]]=tbl_Data[[#Headers],[Divorced]],tbl_Data[[#This Row],[Amt_Wines]],"")</f>
        <v/>
      </c>
    </row>
    <row r="1194" spans="1:47" x14ac:dyDescent="0.45">
      <c r="A1194" t="s">
        <v>1072</v>
      </c>
      <c r="B1194" s="3">
        <v>45906</v>
      </c>
      <c r="C1194">
        <v>0</v>
      </c>
      <c r="D1194">
        <v>1</v>
      </c>
      <c r="E1194">
        <f t="shared" si="18"/>
        <v>1</v>
      </c>
      <c r="F1194">
        <v>20</v>
      </c>
      <c r="G1194" s="3">
        <v>305</v>
      </c>
      <c r="H1194" s="3">
        <v>3</v>
      </c>
      <c r="I1194" s="3">
        <v>27</v>
      </c>
      <c r="J1194" s="3">
        <v>4</v>
      </c>
      <c r="K1194" s="3">
        <v>3</v>
      </c>
      <c r="L1194" s="3">
        <v>144</v>
      </c>
      <c r="M1194">
        <v>2</v>
      </c>
      <c r="N1194">
        <v>5</v>
      </c>
      <c r="O1194">
        <v>4</v>
      </c>
      <c r="P1194">
        <v>4</v>
      </c>
      <c r="Q1194">
        <v>5</v>
      </c>
      <c r="R1194">
        <v>1</v>
      </c>
      <c r="S1194">
        <v>0</v>
      </c>
      <c r="T1194">
        <v>0</v>
      </c>
      <c r="U1194">
        <v>0</v>
      </c>
      <c r="V1194">
        <v>0</v>
      </c>
      <c r="W1194">
        <v>0</v>
      </c>
      <c r="X1194">
        <v>3</v>
      </c>
      <c r="Y1194">
        <v>11</v>
      </c>
      <c r="Z1194">
        <v>0</v>
      </c>
      <c r="AA1194">
        <v>56</v>
      </c>
      <c r="AB1194">
        <v>2577</v>
      </c>
      <c r="AC1194">
        <v>0</v>
      </c>
      <c r="AD1194">
        <v>0</v>
      </c>
      <c r="AE1194">
        <v>1</v>
      </c>
      <c r="AF1194">
        <v>0</v>
      </c>
      <c r="AG1194">
        <v>0</v>
      </c>
      <c r="AH1194">
        <v>0</v>
      </c>
      <c r="AI1194">
        <v>0</v>
      </c>
      <c r="AJ1194">
        <v>1</v>
      </c>
      <c r="AK1194">
        <v>0</v>
      </c>
      <c r="AL1194">
        <v>0</v>
      </c>
      <c r="AM1194" s="3">
        <f>SUM(tbl_Data[[#This Row],[Amt_Wines]:[Amt_GoldProds]])</f>
        <v>486</v>
      </c>
      <c r="AN1194" s="3">
        <v>198</v>
      </c>
      <c r="AO1194">
        <v>1</v>
      </c>
      <c r="AP1194" t="str" cm="1">
        <f t="array" ref="AP1194">_xlfn.IFS(tbl_Data[[#This Row],[marital_Divorced]]=1,"Divorced",tbl_Data[[#This Row],[marital_Married]]=1,"Married",tbl_Data[[#This Row],[marital_Single]]=1,"Single",tbl_Data[[#This Row],[marital_Together]]=1,"Together",tbl_Data[[#This Row],[marital_Widow]]=1,"Widowed")</f>
        <v>Single</v>
      </c>
      <c r="AQ1194" s="3">
        <f>IF(tbl_Data[[#This Row],[Marital Status]]=tbl_Data[[#Headers],[Single]],tbl_Data[[#This Row],[Amt_Wines]],"")</f>
        <v>305</v>
      </c>
      <c r="AR1194" s="3" t="str">
        <f>IF(tbl_Data[[#This Row],[Marital Status]]=tbl_Data[[#Headers],[Together]],tbl_Data[[#This Row],[Amt_Wines]],"")</f>
        <v/>
      </c>
      <c r="AS1194" s="3" t="str">
        <f>IF(tbl_Data[[#This Row],[Marital Status]]=tbl_Data[[#Headers],[Married]],tbl_Data[[#This Row],[Amt_Wines]],"")</f>
        <v/>
      </c>
      <c r="AT1194" s="3" t="str">
        <f>IF(tbl_Data[[#This Row],[Marital Status]]=tbl_Data[[#Headers],[Widow]],tbl_Data[[#This Row],[Amt_Wines]],"")</f>
        <v/>
      </c>
      <c r="AU1194" s="3" t="str">
        <f>IF(tbl_Data[[#This Row],[Marital Status]]=tbl_Data[[#Headers],[Divorced]],tbl_Data[[#This Row],[Amt_Wines]],"")</f>
        <v/>
      </c>
    </row>
    <row r="1195" spans="1:47" x14ac:dyDescent="0.45">
      <c r="A1195" t="s">
        <v>1079</v>
      </c>
      <c r="B1195" s="3">
        <v>37774</v>
      </c>
      <c r="C1195">
        <v>2</v>
      </c>
      <c r="D1195">
        <v>0</v>
      </c>
      <c r="E1195">
        <f t="shared" si="18"/>
        <v>2</v>
      </c>
      <c r="F1195">
        <v>28</v>
      </c>
      <c r="G1195" s="3">
        <v>173</v>
      </c>
      <c r="H1195" s="3">
        <v>8</v>
      </c>
      <c r="I1195" s="3">
        <v>107</v>
      </c>
      <c r="J1195" s="3">
        <v>7</v>
      </c>
      <c r="K1195" s="3">
        <v>2</v>
      </c>
      <c r="L1195" s="3">
        <v>176</v>
      </c>
      <c r="M1195">
        <v>4</v>
      </c>
      <c r="N1195">
        <v>7</v>
      </c>
      <c r="O1195">
        <v>2</v>
      </c>
      <c r="P1195">
        <v>3</v>
      </c>
      <c r="Q1195">
        <v>9</v>
      </c>
      <c r="R1195">
        <v>1</v>
      </c>
      <c r="S1195">
        <v>0</v>
      </c>
      <c r="T1195">
        <v>0</v>
      </c>
      <c r="U1195">
        <v>0</v>
      </c>
      <c r="V1195">
        <v>0</v>
      </c>
      <c r="W1195">
        <v>1</v>
      </c>
      <c r="X1195">
        <v>3</v>
      </c>
      <c r="Y1195">
        <v>11</v>
      </c>
      <c r="Z1195">
        <v>1</v>
      </c>
      <c r="AA1195">
        <v>43</v>
      </c>
      <c r="AB1195">
        <v>2823</v>
      </c>
      <c r="AC1195">
        <v>0</v>
      </c>
      <c r="AD1195">
        <v>0</v>
      </c>
      <c r="AE1195">
        <v>1</v>
      </c>
      <c r="AF1195">
        <v>0</v>
      </c>
      <c r="AG1195">
        <v>0</v>
      </c>
      <c r="AH1195">
        <v>0</v>
      </c>
      <c r="AI1195">
        <v>0</v>
      </c>
      <c r="AJ1195">
        <v>1</v>
      </c>
      <c r="AK1195">
        <v>0</v>
      </c>
      <c r="AL1195">
        <v>0</v>
      </c>
      <c r="AM1195" s="3">
        <f>SUM(tbl_Data[[#This Row],[Amt_Wines]:[Amt_GoldProds]])</f>
        <v>473</v>
      </c>
      <c r="AN1195" s="3">
        <v>121</v>
      </c>
      <c r="AO1195">
        <v>1</v>
      </c>
      <c r="AP1195" t="str" cm="1">
        <f t="array" ref="AP1195">_xlfn.IFS(tbl_Data[[#This Row],[marital_Divorced]]=1,"Divorced",tbl_Data[[#This Row],[marital_Married]]=1,"Married",tbl_Data[[#This Row],[marital_Single]]=1,"Single",tbl_Data[[#This Row],[marital_Together]]=1,"Together",tbl_Data[[#This Row],[marital_Widow]]=1,"Widowed")</f>
        <v>Single</v>
      </c>
      <c r="AQ1195" s="3">
        <f>IF(tbl_Data[[#This Row],[Marital Status]]=tbl_Data[[#Headers],[Single]],tbl_Data[[#This Row],[Amt_Wines]],"")</f>
        <v>173</v>
      </c>
      <c r="AR1195" s="3" t="str">
        <f>IF(tbl_Data[[#This Row],[Marital Status]]=tbl_Data[[#Headers],[Together]],tbl_Data[[#This Row],[Amt_Wines]],"")</f>
        <v/>
      </c>
      <c r="AS1195" s="3" t="str">
        <f>IF(tbl_Data[[#This Row],[Marital Status]]=tbl_Data[[#Headers],[Married]],tbl_Data[[#This Row],[Amt_Wines]],"")</f>
        <v/>
      </c>
      <c r="AT1195" s="3" t="str">
        <f>IF(tbl_Data[[#This Row],[Marital Status]]=tbl_Data[[#Headers],[Widow]],tbl_Data[[#This Row],[Amt_Wines]],"")</f>
        <v/>
      </c>
      <c r="AU1195" s="3" t="str">
        <f>IF(tbl_Data[[#This Row],[Marital Status]]=tbl_Data[[#Headers],[Divorced]],tbl_Data[[#This Row],[Amt_Wines]],"")</f>
        <v/>
      </c>
    </row>
    <row r="1196" spans="1:47" x14ac:dyDescent="0.45">
      <c r="A1196" t="s">
        <v>1082</v>
      </c>
      <c r="B1196" s="3">
        <v>57967</v>
      </c>
      <c r="C1196">
        <v>0</v>
      </c>
      <c r="D1196">
        <v>1</v>
      </c>
      <c r="E1196">
        <f t="shared" si="18"/>
        <v>1</v>
      </c>
      <c r="F1196">
        <v>39</v>
      </c>
      <c r="G1196" s="3">
        <v>229</v>
      </c>
      <c r="H1196" s="3">
        <v>7</v>
      </c>
      <c r="I1196" s="3">
        <v>137</v>
      </c>
      <c r="J1196" s="3">
        <v>4</v>
      </c>
      <c r="K1196" s="3">
        <v>0</v>
      </c>
      <c r="L1196" s="3">
        <v>91</v>
      </c>
      <c r="M1196">
        <v>5</v>
      </c>
      <c r="N1196">
        <v>4</v>
      </c>
      <c r="O1196">
        <v>2</v>
      </c>
      <c r="P1196">
        <v>8</v>
      </c>
      <c r="Q1196">
        <v>5</v>
      </c>
      <c r="R1196">
        <v>0</v>
      </c>
      <c r="S1196">
        <v>0</v>
      </c>
      <c r="T1196">
        <v>0</v>
      </c>
      <c r="U1196">
        <v>0</v>
      </c>
      <c r="V1196">
        <v>0</v>
      </c>
      <c r="W1196">
        <v>0</v>
      </c>
      <c r="X1196">
        <v>3</v>
      </c>
      <c r="Y1196">
        <v>11</v>
      </c>
      <c r="Z1196">
        <v>0</v>
      </c>
      <c r="AA1196">
        <v>58</v>
      </c>
      <c r="AB1196">
        <v>2642</v>
      </c>
      <c r="AC1196">
        <v>0</v>
      </c>
      <c r="AD1196">
        <v>0</v>
      </c>
      <c r="AE1196">
        <v>1</v>
      </c>
      <c r="AF1196">
        <v>0</v>
      </c>
      <c r="AG1196">
        <v>0</v>
      </c>
      <c r="AH1196">
        <v>0</v>
      </c>
      <c r="AI1196">
        <v>0</v>
      </c>
      <c r="AJ1196">
        <v>1</v>
      </c>
      <c r="AK1196">
        <v>0</v>
      </c>
      <c r="AL1196">
        <v>0</v>
      </c>
      <c r="AM1196" s="3">
        <f>SUM(tbl_Data[[#This Row],[Amt_Wines]:[Amt_GoldProds]])</f>
        <v>468</v>
      </c>
      <c r="AN1196" s="3">
        <v>286</v>
      </c>
      <c r="AO1196">
        <v>0</v>
      </c>
      <c r="AP1196" t="str" cm="1">
        <f t="array" ref="AP1196">_xlfn.IFS(tbl_Data[[#This Row],[marital_Divorced]]=1,"Divorced",tbl_Data[[#This Row],[marital_Married]]=1,"Married",tbl_Data[[#This Row],[marital_Single]]=1,"Single",tbl_Data[[#This Row],[marital_Together]]=1,"Together",tbl_Data[[#This Row],[marital_Widow]]=1,"Widowed")</f>
        <v>Single</v>
      </c>
      <c r="AQ1196" s="3">
        <f>IF(tbl_Data[[#This Row],[Marital Status]]=tbl_Data[[#Headers],[Single]],tbl_Data[[#This Row],[Amt_Wines]],"")</f>
        <v>229</v>
      </c>
      <c r="AR1196" s="3" t="str">
        <f>IF(tbl_Data[[#This Row],[Marital Status]]=tbl_Data[[#Headers],[Together]],tbl_Data[[#This Row],[Amt_Wines]],"")</f>
        <v/>
      </c>
      <c r="AS1196" s="3" t="str">
        <f>IF(tbl_Data[[#This Row],[Marital Status]]=tbl_Data[[#Headers],[Married]],tbl_Data[[#This Row],[Amt_Wines]],"")</f>
        <v/>
      </c>
      <c r="AT1196" s="3" t="str">
        <f>IF(tbl_Data[[#This Row],[Marital Status]]=tbl_Data[[#Headers],[Widow]],tbl_Data[[#This Row],[Amt_Wines]],"")</f>
        <v/>
      </c>
      <c r="AU1196" s="3" t="str">
        <f>IF(tbl_Data[[#This Row],[Marital Status]]=tbl_Data[[#Headers],[Divorced]],tbl_Data[[#This Row],[Amt_Wines]],"")</f>
        <v/>
      </c>
    </row>
    <row r="1197" spans="1:47" x14ac:dyDescent="0.45">
      <c r="A1197" t="s">
        <v>1089</v>
      </c>
      <c r="B1197" s="3">
        <v>61798</v>
      </c>
      <c r="C1197">
        <v>0</v>
      </c>
      <c r="D1197">
        <v>0</v>
      </c>
      <c r="E1197">
        <f t="shared" si="18"/>
        <v>0</v>
      </c>
      <c r="F1197">
        <v>13</v>
      </c>
      <c r="G1197" s="3">
        <v>338</v>
      </c>
      <c r="H1197" s="3">
        <v>4</v>
      </c>
      <c r="I1197" s="3">
        <v>89</v>
      </c>
      <c r="J1197" s="3">
        <v>11</v>
      </c>
      <c r="K1197" s="3">
        <v>8</v>
      </c>
      <c r="L1197" s="3">
        <v>13</v>
      </c>
      <c r="M1197">
        <v>1</v>
      </c>
      <c r="N1197">
        <v>4</v>
      </c>
      <c r="O1197">
        <v>2</v>
      </c>
      <c r="P1197">
        <v>9</v>
      </c>
      <c r="Q1197">
        <v>4</v>
      </c>
      <c r="R1197">
        <v>0</v>
      </c>
      <c r="S1197">
        <v>0</v>
      </c>
      <c r="T1197">
        <v>0</v>
      </c>
      <c r="U1197">
        <v>0</v>
      </c>
      <c r="V1197">
        <v>0</v>
      </c>
      <c r="W1197">
        <v>0</v>
      </c>
      <c r="X1197">
        <v>3</v>
      </c>
      <c r="Y1197">
        <v>11</v>
      </c>
      <c r="Z1197">
        <v>0</v>
      </c>
      <c r="AA1197">
        <v>56</v>
      </c>
      <c r="AB1197">
        <v>2377</v>
      </c>
      <c r="AC1197">
        <v>0</v>
      </c>
      <c r="AD1197">
        <v>0</v>
      </c>
      <c r="AE1197">
        <v>1</v>
      </c>
      <c r="AF1197">
        <v>0</v>
      </c>
      <c r="AG1197">
        <v>0</v>
      </c>
      <c r="AH1197">
        <v>0</v>
      </c>
      <c r="AI1197">
        <v>0</v>
      </c>
      <c r="AJ1197">
        <v>0</v>
      </c>
      <c r="AK1197">
        <v>0</v>
      </c>
      <c r="AL1197">
        <v>1</v>
      </c>
      <c r="AM1197" s="3">
        <f>SUM(tbl_Data[[#This Row],[Amt_Wines]:[Amt_GoldProds]])</f>
        <v>463</v>
      </c>
      <c r="AN1197" s="3">
        <v>437</v>
      </c>
      <c r="AO1197">
        <v>0</v>
      </c>
      <c r="AP1197" t="str" cm="1">
        <f t="array" ref="AP1197">_xlfn.IFS(tbl_Data[[#This Row],[marital_Divorced]]=1,"Divorced",tbl_Data[[#This Row],[marital_Married]]=1,"Married",tbl_Data[[#This Row],[marital_Single]]=1,"Single",tbl_Data[[#This Row],[marital_Together]]=1,"Together",tbl_Data[[#This Row],[marital_Widow]]=1,"Widowed")</f>
        <v>Single</v>
      </c>
      <c r="AQ1197" s="3">
        <f>IF(tbl_Data[[#This Row],[Marital Status]]=tbl_Data[[#Headers],[Single]],tbl_Data[[#This Row],[Amt_Wines]],"")</f>
        <v>338</v>
      </c>
      <c r="AR1197" s="3" t="str">
        <f>IF(tbl_Data[[#This Row],[Marital Status]]=tbl_Data[[#Headers],[Together]],tbl_Data[[#This Row],[Amt_Wines]],"")</f>
        <v/>
      </c>
      <c r="AS1197" s="3" t="str">
        <f>IF(tbl_Data[[#This Row],[Marital Status]]=tbl_Data[[#Headers],[Married]],tbl_Data[[#This Row],[Amt_Wines]],"")</f>
        <v/>
      </c>
      <c r="AT1197" s="3" t="str">
        <f>IF(tbl_Data[[#This Row],[Marital Status]]=tbl_Data[[#Headers],[Widow]],tbl_Data[[#This Row],[Amt_Wines]],"")</f>
        <v/>
      </c>
      <c r="AU1197" s="3" t="str">
        <f>IF(tbl_Data[[#This Row],[Marital Status]]=tbl_Data[[#Headers],[Divorced]],tbl_Data[[#This Row],[Amt_Wines]],"")</f>
        <v/>
      </c>
    </row>
    <row r="1198" spans="1:47" x14ac:dyDescent="0.45">
      <c r="A1198" t="s">
        <v>1098</v>
      </c>
      <c r="B1198" s="3">
        <v>54998</v>
      </c>
      <c r="C1198">
        <v>0</v>
      </c>
      <c r="D1198">
        <v>1</v>
      </c>
      <c r="E1198">
        <f t="shared" si="18"/>
        <v>1</v>
      </c>
      <c r="F1198">
        <v>3</v>
      </c>
      <c r="G1198" s="3">
        <v>154</v>
      </c>
      <c r="H1198" s="3">
        <v>22</v>
      </c>
      <c r="I1198" s="3">
        <v>202</v>
      </c>
      <c r="J1198" s="3">
        <v>39</v>
      </c>
      <c r="K1198" s="3">
        <v>30</v>
      </c>
      <c r="L1198" s="3">
        <v>8</v>
      </c>
      <c r="M1198">
        <v>5</v>
      </c>
      <c r="N1198">
        <v>4</v>
      </c>
      <c r="O1198">
        <v>2</v>
      </c>
      <c r="P1198">
        <v>9</v>
      </c>
      <c r="Q1198">
        <v>4</v>
      </c>
      <c r="R1198">
        <v>0</v>
      </c>
      <c r="S1198">
        <v>0</v>
      </c>
      <c r="T1198">
        <v>0</v>
      </c>
      <c r="U1198">
        <v>0</v>
      </c>
      <c r="V1198">
        <v>0</v>
      </c>
      <c r="W1198">
        <v>0</v>
      </c>
      <c r="X1198">
        <v>3</v>
      </c>
      <c r="Y1198">
        <v>11</v>
      </c>
      <c r="Z1198">
        <v>1</v>
      </c>
      <c r="AA1198">
        <v>64</v>
      </c>
      <c r="AB1198">
        <v>2635</v>
      </c>
      <c r="AC1198">
        <v>0</v>
      </c>
      <c r="AD1198">
        <v>0</v>
      </c>
      <c r="AE1198">
        <v>1</v>
      </c>
      <c r="AF1198">
        <v>0</v>
      </c>
      <c r="AG1198">
        <v>0</v>
      </c>
      <c r="AH1198">
        <v>0</v>
      </c>
      <c r="AI1198">
        <v>0</v>
      </c>
      <c r="AJ1198">
        <v>0</v>
      </c>
      <c r="AK1198">
        <v>0</v>
      </c>
      <c r="AL1198">
        <v>1</v>
      </c>
      <c r="AM1198" s="3">
        <f>SUM(tbl_Data[[#This Row],[Amt_Wines]:[Amt_GoldProds]])</f>
        <v>455</v>
      </c>
      <c r="AN1198" s="3">
        <v>439</v>
      </c>
      <c r="AO1198">
        <v>0</v>
      </c>
      <c r="AP1198" t="str" cm="1">
        <f t="array" ref="AP1198">_xlfn.IFS(tbl_Data[[#This Row],[marital_Divorced]]=1,"Divorced",tbl_Data[[#This Row],[marital_Married]]=1,"Married",tbl_Data[[#This Row],[marital_Single]]=1,"Single",tbl_Data[[#This Row],[marital_Together]]=1,"Together",tbl_Data[[#This Row],[marital_Widow]]=1,"Widowed")</f>
        <v>Single</v>
      </c>
      <c r="AQ1198" s="3">
        <f>IF(tbl_Data[[#This Row],[Marital Status]]=tbl_Data[[#Headers],[Single]],tbl_Data[[#This Row],[Amt_Wines]],"")</f>
        <v>154</v>
      </c>
      <c r="AR1198" s="3" t="str">
        <f>IF(tbl_Data[[#This Row],[Marital Status]]=tbl_Data[[#Headers],[Together]],tbl_Data[[#This Row],[Amt_Wines]],"")</f>
        <v/>
      </c>
      <c r="AS1198" s="3" t="str">
        <f>IF(tbl_Data[[#This Row],[Marital Status]]=tbl_Data[[#Headers],[Married]],tbl_Data[[#This Row],[Amt_Wines]],"")</f>
        <v/>
      </c>
      <c r="AT1198" s="3" t="str">
        <f>IF(tbl_Data[[#This Row],[Marital Status]]=tbl_Data[[#Headers],[Widow]],tbl_Data[[#This Row],[Amt_Wines]],"")</f>
        <v/>
      </c>
      <c r="AU1198" s="3" t="str">
        <f>IF(tbl_Data[[#This Row],[Marital Status]]=tbl_Data[[#Headers],[Divorced]],tbl_Data[[#This Row],[Amt_Wines]],"")</f>
        <v/>
      </c>
    </row>
    <row r="1199" spans="1:47" x14ac:dyDescent="0.45">
      <c r="A1199" t="s">
        <v>1100</v>
      </c>
      <c r="B1199" s="3">
        <v>52413</v>
      </c>
      <c r="C1199">
        <v>1</v>
      </c>
      <c r="D1199">
        <v>0</v>
      </c>
      <c r="E1199">
        <f t="shared" si="18"/>
        <v>1</v>
      </c>
      <c r="F1199">
        <v>67</v>
      </c>
      <c r="G1199" s="3">
        <v>185</v>
      </c>
      <c r="H1199" s="3">
        <v>8</v>
      </c>
      <c r="I1199" s="3">
        <v>133</v>
      </c>
      <c r="J1199" s="3">
        <v>56</v>
      </c>
      <c r="K1199" s="3">
        <v>56</v>
      </c>
      <c r="L1199" s="3">
        <v>12</v>
      </c>
      <c r="M1199">
        <v>2</v>
      </c>
      <c r="N1199">
        <v>7</v>
      </c>
      <c r="O1199">
        <v>1</v>
      </c>
      <c r="P1199">
        <v>7</v>
      </c>
      <c r="Q1199">
        <v>7</v>
      </c>
      <c r="R1199">
        <v>0</v>
      </c>
      <c r="S1199">
        <v>0</v>
      </c>
      <c r="T1199">
        <v>0</v>
      </c>
      <c r="U1199">
        <v>0</v>
      </c>
      <c r="V1199">
        <v>0</v>
      </c>
      <c r="W1199">
        <v>0</v>
      </c>
      <c r="X1199">
        <v>3</v>
      </c>
      <c r="Y1199">
        <v>11</v>
      </c>
      <c r="Z1199">
        <v>0</v>
      </c>
      <c r="AA1199">
        <v>36</v>
      </c>
      <c r="AB1199">
        <v>2762</v>
      </c>
      <c r="AC1199">
        <v>0</v>
      </c>
      <c r="AD1199">
        <v>0</v>
      </c>
      <c r="AE1199">
        <v>1</v>
      </c>
      <c r="AF1199">
        <v>0</v>
      </c>
      <c r="AG1199">
        <v>0</v>
      </c>
      <c r="AH1199">
        <v>0</v>
      </c>
      <c r="AI1199">
        <v>0</v>
      </c>
      <c r="AJ1199">
        <v>1</v>
      </c>
      <c r="AK1199">
        <v>0</v>
      </c>
      <c r="AL1199">
        <v>0</v>
      </c>
      <c r="AM1199" s="3">
        <f>SUM(tbl_Data[[#This Row],[Amt_Wines]:[Amt_GoldProds]])</f>
        <v>450</v>
      </c>
      <c r="AN1199" s="3">
        <v>426</v>
      </c>
      <c r="AO1199">
        <v>0</v>
      </c>
      <c r="AP1199" t="str" cm="1">
        <f t="array" ref="AP1199">_xlfn.IFS(tbl_Data[[#This Row],[marital_Divorced]]=1,"Divorced",tbl_Data[[#This Row],[marital_Married]]=1,"Married",tbl_Data[[#This Row],[marital_Single]]=1,"Single",tbl_Data[[#This Row],[marital_Together]]=1,"Together",tbl_Data[[#This Row],[marital_Widow]]=1,"Widowed")</f>
        <v>Single</v>
      </c>
      <c r="AQ1199" s="3">
        <f>IF(tbl_Data[[#This Row],[Marital Status]]=tbl_Data[[#Headers],[Single]],tbl_Data[[#This Row],[Amt_Wines]],"")</f>
        <v>185</v>
      </c>
      <c r="AR1199" s="3" t="str">
        <f>IF(tbl_Data[[#This Row],[Marital Status]]=tbl_Data[[#Headers],[Together]],tbl_Data[[#This Row],[Amt_Wines]],"")</f>
        <v/>
      </c>
      <c r="AS1199" s="3" t="str">
        <f>IF(tbl_Data[[#This Row],[Marital Status]]=tbl_Data[[#Headers],[Married]],tbl_Data[[#This Row],[Amt_Wines]],"")</f>
        <v/>
      </c>
      <c r="AT1199" s="3" t="str">
        <f>IF(tbl_Data[[#This Row],[Marital Status]]=tbl_Data[[#Headers],[Widow]],tbl_Data[[#This Row],[Amt_Wines]],"")</f>
        <v/>
      </c>
      <c r="AU1199" s="3" t="str">
        <f>IF(tbl_Data[[#This Row],[Marital Status]]=tbl_Data[[#Headers],[Divorced]],tbl_Data[[#This Row],[Amt_Wines]],"")</f>
        <v/>
      </c>
    </row>
    <row r="1200" spans="1:47" x14ac:dyDescent="0.45">
      <c r="A1200" t="s">
        <v>1103</v>
      </c>
      <c r="B1200" s="3">
        <v>31907</v>
      </c>
      <c r="C1200">
        <v>0</v>
      </c>
      <c r="D1200">
        <v>0</v>
      </c>
      <c r="E1200">
        <f t="shared" si="18"/>
        <v>0</v>
      </c>
      <c r="F1200">
        <v>75</v>
      </c>
      <c r="G1200" s="3">
        <v>33</v>
      </c>
      <c r="H1200" s="3">
        <v>87</v>
      </c>
      <c r="I1200" s="3">
        <v>64</v>
      </c>
      <c r="J1200" s="3">
        <v>175</v>
      </c>
      <c r="K1200" s="3">
        <v>16</v>
      </c>
      <c r="L1200" s="3">
        <v>74</v>
      </c>
      <c r="M1200">
        <v>1</v>
      </c>
      <c r="N1200">
        <v>6</v>
      </c>
      <c r="O1200">
        <v>1</v>
      </c>
      <c r="P1200">
        <v>6</v>
      </c>
      <c r="Q1200">
        <v>7</v>
      </c>
      <c r="R1200">
        <v>0</v>
      </c>
      <c r="S1200">
        <v>0</v>
      </c>
      <c r="T1200">
        <v>0</v>
      </c>
      <c r="U1200">
        <v>0</v>
      </c>
      <c r="V1200">
        <v>0</v>
      </c>
      <c r="W1200">
        <v>0</v>
      </c>
      <c r="X1200">
        <v>3</v>
      </c>
      <c r="Y1200">
        <v>11</v>
      </c>
      <c r="Z1200">
        <v>0</v>
      </c>
      <c r="AA1200">
        <v>48</v>
      </c>
      <c r="AB1200">
        <v>2641</v>
      </c>
      <c r="AC1200">
        <v>0</v>
      </c>
      <c r="AD1200">
        <v>0</v>
      </c>
      <c r="AE1200">
        <v>1</v>
      </c>
      <c r="AF1200">
        <v>0</v>
      </c>
      <c r="AG1200">
        <v>0</v>
      </c>
      <c r="AH1200">
        <v>0</v>
      </c>
      <c r="AI1200">
        <v>0</v>
      </c>
      <c r="AJ1200">
        <v>1</v>
      </c>
      <c r="AK1200">
        <v>0</v>
      </c>
      <c r="AL1200">
        <v>0</v>
      </c>
      <c r="AM1200" s="3">
        <f>SUM(tbl_Data[[#This Row],[Amt_Wines]:[Amt_GoldProds]])</f>
        <v>449</v>
      </c>
      <c r="AN1200" s="3">
        <v>301</v>
      </c>
      <c r="AO1200">
        <v>0</v>
      </c>
      <c r="AP1200" t="str" cm="1">
        <f t="array" ref="AP1200">_xlfn.IFS(tbl_Data[[#This Row],[marital_Divorced]]=1,"Divorced",tbl_Data[[#This Row],[marital_Married]]=1,"Married",tbl_Data[[#This Row],[marital_Single]]=1,"Single",tbl_Data[[#This Row],[marital_Together]]=1,"Together",tbl_Data[[#This Row],[marital_Widow]]=1,"Widowed")</f>
        <v>Single</v>
      </c>
      <c r="AQ1200" s="3">
        <f>IF(tbl_Data[[#This Row],[Marital Status]]=tbl_Data[[#Headers],[Single]],tbl_Data[[#This Row],[Amt_Wines]],"")</f>
        <v>33</v>
      </c>
      <c r="AR1200" s="3" t="str">
        <f>IF(tbl_Data[[#This Row],[Marital Status]]=tbl_Data[[#Headers],[Together]],tbl_Data[[#This Row],[Amt_Wines]],"")</f>
        <v/>
      </c>
      <c r="AS1200" s="3" t="str">
        <f>IF(tbl_Data[[#This Row],[Marital Status]]=tbl_Data[[#Headers],[Married]],tbl_Data[[#This Row],[Amt_Wines]],"")</f>
        <v/>
      </c>
      <c r="AT1200" s="3" t="str">
        <f>IF(tbl_Data[[#This Row],[Marital Status]]=tbl_Data[[#Headers],[Widow]],tbl_Data[[#This Row],[Amt_Wines]],"")</f>
        <v/>
      </c>
      <c r="AU1200" s="3" t="str">
        <f>IF(tbl_Data[[#This Row],[Marital Status]]=tbl_Data[[#Headers],[Divorced]],tbl_Data[[#This Row],[Amt_Wines]],"")</f>
        <v/>
      </c>
    </row>
    <row r="1201" spans="1:47" x14ac:dyDescent="0.45">
      <c r="A1201" t="s">
        <v>1106</v>
      </c>
      <c r="B1201" s="3">
        <v>55521</v>
      </c>
      <c r="C1201">
        <v>1</v>
      </c>
      <c r="D1201">
        <v>2</v>
      </c>
      <c r="E1201">
        <f t="shared" si="18"/>
        <v>3</v>
      </c>
      <c r="F1201">
        <v>11</v>
      </c>
      <c r="G1201" s="3">
        <v>416</v>
      </c>
      <c r="H1201" s="3">
        <v>0</v>
      </c>
      <c r="I1201" s="3">
        <v>26</v>
      </c>
      <c r="J1201" s="3">
        <v>0</v>
      </c>
      <c r="K1201" s="3">
        <v>0</v>
      </c>
      <c r="L1201" s="3">
        <v>4</v>
      </c>
      <c r="M1201">
        <v>9</v>
      </c>
      <c r="N1201">
        <v>6</v>
      </c>
      <c r="O1201">
        <v>3</v>
      </c>
      <c r="P1201">
        <v>6</v>
      </c>
      <c r="Q1201">
        <v>7</v>
      </c>
      <c r="R1201">
        <v>0</v>
      </c>
      <c r="S1201">
        <v>1</v>
      </c>
      <c r="T1201">
        <v>0</v>
      </c>
      <c r="U1201">
        <v>0</v>
      </c>
      <c r="V1201">
        <v>0</v>
      </c>
      <c r="W1201">
        <v>0</v>
      </c>
      <c r="X1201">
        <v>3</v>
      </c>
      <c r="Y1201">
        <v>11</v>
      </c>
      <c r="Z1201">
        <v>1</v>
      </c>
      <c r="AA1201">
        <v>65</v>
      </c>
      <c r="AB1201">
        <v>2409</v>
      </c>
      <c r="AC1201">
        <v>0</v>
      </c>
      <c r="AD1201">
        <v>0</v>
      </c>
      <c r="AE1201">
        <v>1</v>
      </c>
      <c r="AF1201">
        <v>0</v>
      </c>
      <c r="AG1201">
        <v>0</v>
      </c>
      <c r="AH1201">
        <v>0</v>
      </c>
      <c r="AI1201">
        <v>0</v>
      </c>
      <c r="AJ1201">
        <v>0</v>
      </c>
      <c r="AK1201">
        <v>0</v>
      </c>
      <c r="AL1201">
        <v>1</v>
      </c>
      <c r="AM1201" s="3">
        <f>SUM(tbl_Data[[#This Row],[Amt_Wines]:[Amt_GoldProds]])</f>
        <v>446</v>
      </c>
      <c r="AN1201" s="3">
        <v>438</v>
      </c>
      <c r="AO1201">
        <v>1</v>
      </c>
      <c r="AP1201" t="str" cm="1">
        <f t="array" ref="AP1201">_xlfn.IFS(tbl_Data[[#This Row],[marital_Divorced]]=1,"Divorced",tbl_Data[[#This Row],[marital_Married]]=1,"Married",tbl_Data[[#This Row],[marital_Single]]=1,"Single",tbl_Data[[#This Row],[marital_Together]]=1,"Together",tbl_Data[[#This Row],[marital_Widow]]=1,"Widowed")</f>
        <v>Single</v>
      </c>
      <c r="AQ1201" s="3">
        <f>IF(tbl_Data[[#This Row],[Marital Status]]=tbl_Data[[#Headers],[Single]],tbl_Data[[#This Row],[Amt_Wines]],"")</f>
        <v>416</v>
      </c>
      <c r="AR1201" s="3" t="str">
        <f>IF(tbl_Data[[#This Row],[Marital Status]]=tbl_Data[[#Headers],[Together]],tbl_Data[[#This Row],[Amt_Wines]],"")</f>
        <v/>
      </c>
      <c r="AS1201" s="3" t="str">
        <f>IF(tbl_Data[[#This Row],[Marital Status]]=tbl_Data[[#Headers],[Married]],tbl_Data[[#This Row],[Amt_Wines]],"")</f>
        <v/>
      </c>
      <c r="AT1201" s="3" t="str">
        <f>IF(tbl_Data[[#This Row],[Marital Status]]=tbl_Data[[#Headers],[Widow]],tbl_Data[[#This Row],[Amt_Wines]],"")</f>
        <v/>
      </c>
      <c r="AU1201" s="3" t="str">
        <f>IF(tbl_Data[[#This Row],[Marital Status]]=tbl_Data[[#Headers],[Divorced]],tbl_Data[[#This Row],[Amt_Wines]],"")</f>
        <v/>
      </c>
    </row>
    <row r="1202" spans="1:47" x14ac:dyDescent="0.45">
      <c r="A1202" t="s">
        <v>1121</v>
      </c>
      <c r="B1202" s="3">
        <v>37070</v>
      </c>
      <c r="C1202">
        <v>1</v>
      </c>
      <c r="D1202">
        <v>1</v>
      </c>
      <c r="E1202">
        <f t="shared" si="18"/>
        <v>2</v>
      </c>
      <c r="F1202">
        <v>30</v>
      </c>
      <c r="G1202" s="3">
        <v>231</v>
      </c>
      <c r="H1202" s="3">
        <v>7</v>
      </c>
      <c r="I1202" s="3">
        <v>137</v>
      </c>
      <c r="J1202" s="3">
        <v>4</v>
      </c>
      <c r="K1202" s="3">
        <v>15</v>
      </c>
      <c r="L1202" s="3">
        <v>39</v>
      </c>
      <c r="M1202">
        <v>9</v>
      </c>
      <c r="N1202">
        <v>5</v>
      </c>
      <c r="O1202">
        <v>1</v>
      </c>
      <c r="P1202">
        <v>8</v>
      </c>
      <c r="Q1202">
        <v>7</v>
      </c>
      <c r="R1202">
        <v>0</v>
      </c>
      <c r="S1202">
        <v>0</v>
      </c>
      <c r="T1202">
        <v>0</v>
      </c>
      <c r="U1202">
        <v>0</v>
      </c>
      <c r="V1202">
        <v>0</v>
      </c>
      <c r="W1202">
        <v>0</v>
      </c>
      <c r="X1202">
        <v>3</v>
      </c>
      <c r="Y1202">
        <v>11</v>
      </c>
      <c r="Z1202">
        <v>1</v>
      </c>
      <c r="AA1202">
        <v>54</v>
      </c>
      <c r="AB1202">
        <v>2625</v>
      </c>
      <c r="AC1202">
        <v>0</v>
      </c>
      <c r="AD1202">
        <v>0</v>
      </c>
      <c r="AE1202">
        <v>1</v>
      </c>
      <c r="AF1202">
        <v>0</v>
      </c>
      <c r="AG1202">
        <v>0</v>
      </c>
      <c r="AH1202">
        <v>0</v>
      </c>
      <c r="AI1202">
        <v>0</v>
      </c>
      <c r="AJ1202">
        <v>1</v>
      </c>
      <c r="AK1202">
        <v>0</v>
      </c>
      <c r="AL1202">
        <v>0</v>
      </c>
      <c r="AM1202" s="3">
        <f>SUM(tbl_Data[[#This Row],[Amt_Wines]:[Amt_GoldProds]])</f>
        <v>433</v>
      </c>
      <c r="AN1202" s="3">
        <v>355</v>
      </c>
      <c r="AO1202">
        <v>0</v>
      </c>
      <c r="AP1202" t="str" cm="1">
        <f t="array" ref="AP1202">_xlfn.IFS(tbl_Data[[#This Row],[marital_Divorced]]=1,"Divorced",tbl_Data[[#This Row],[marital_Married]]=1,"Married",tbl_Data[[#This Row],[marital_Single]]=1,"Single",tbl_Data[[#This Row],[marital_Together]]=1,"Together",tbl_Data[[#This Row],[marital_Widow]]=1,"Widowed")</f>
        <v>Single</v>
      </c>
      <c r="AQ1202" s="3">
        <f>IF(tbl_Data[[#This Row],[Marital Status]]=tbl_Data[[#Headers],[Single]],tbl_Data[[#This Row],[Amt_Wines]],"")</f>
        <v>231</v>
      </c>
      <c r="AR1202" s="3" t="str">
        <f>IF(tbl_Data[[#This Row],[Marital Status]]=tbl_Data[[#Headers],[Together]],tbl_Data[[#This Row],[Amt_Wines]],"")</f>
        <v/>
      </c>
      <c r="AS1202" s="3" t="str">
        <f>IF(tbl_Data[[#This Row],[Marital Status]]=tbl_Data[[#Headers],[Married]],tbl_Data[[#This Row],[Amt_Wines]],"")</f>
        <v/>
      </c>
      <c r="AT1202" s="3" t="str">
        <f>IF(tbl_Data[[#This Row],[Marital Status]]=tbl_Data[[#Headers],[Widow]],tbl_Data[[#This Row],[Amt_Wines]],"")</f>
        <v/>
      </c>
      <c r="AU1202" s="3" t="str">
        <f>IF(tbl_Data[[#This Row],[Marital Status]]=tbl_Data[[#Headers],[Divorced]],tbl_Data[[#This Row],[Amt_Wines]],"")</f>
        <v/>
      </c>
    </row>
    <row r="1203" spans="1:47" x14ac:dyDescent="0.45">
      <c r="A1203" t="s">
        <v>1128</v>
      </c>
      <c r="B1203" s="3">
        <v>61825</v>
      </c>
      <c r="C1203">
        <v>0</v>
      </c>
      <c r="D1203">
        <v>1</v>
      </c>
      <c r="E1203">
        <f t="shared" si="18"/>
        <v>1</v>
      </c>
      <c r="F1203">
        <v>56</v>
      </c>
      <c r="G1203" s="3">
        <v>162</v>
      </c>
      <c r="H1203" s="3">
        <v>50</v>
      </c>
      <c r="I1203" s="3">
        <v>100</v>
      </c>
      <c r="J1203" s="3">
        <v>55</v>
      </c>
      <c r="K1203" s="3">
        <v>30</v>
      </c>
      <c r="L1203" s="3">
        <v>27</v>
      </c>
      <c r="M1203">
        <v>1</v>
      </c>
      <c r="N1203">
        <v>4</v>
      </c>
      <c r="O1203">
        <v>2</v>
      </c>
      <c r="P1203">
        <v>8</v>
      </c>
      <c r="Q1203">
        <v>4</v>
      </c>
      <c r="R1203">
        <v>0</v>
      </c>
      <c r="S1203">
        <v>0</v>
      </c>
      <c r="T1203">
        <v>0</v>
      </c>
      <c r="U1203">
        <v>0</v>
      </c>
      <c r="V1203">
        <v>0</v>
      </c>
      <c r="W1203">
        <v>0</v>
      </c>
      <c r="X1203">
        <v>3</v>
      </c>
      <c r="Y1203">
        <v>11</v>
      </c>
      <c r="Z1203">
        <v>0</v>
      </c>
      <c r="AA1203">
        <v>41</v>
      </c>
      <c r="AB1203">
        <v>2485</v>
      </c>
      <c r="AC1203">
        <v>0</v>
      </c>
      <c r="AD1203">
        <v>0</v>
      </c>
      <c r="AE1203">
        <v>1</v>
      </c>
      <c r="AF1203">
        <v>0</v>
      </c>
      <c r="AG1203">
        <v>0</v>
      </c>
      <c r="AH1203">
        <v>0</v>
      </c>
      <c r="AI1203">
        <v>0</v>
      </c>
      <c r="AJ1203">
        <v>1</v>
      </c>
      <c r="AK1203">
        <v>0</v>
      </c>
      <c r="AL1203">
        <v>0</v>
      </c>
      <c r="AM1203" s="3">
        <f>SUM(tbl_Data[[#This Row],[Amt_Wines]:[Amt_GoldProds]])</f>
        <v>424</v>
      </c>
      <c r="AN1203" s="3">
        <v>370</v>
      </c>
      <c r="AO1203">
        <v>0</v>
      </c>
      <c r="AP1203" t="str" cm="1">
        <f t="array" ref="AP1203">_xlfn.IFS(tbl_Data[[#This Row],[marital_Divorced]]=1,"Divorced",tbl_Data[[#This Row],[marital_Married]]=1,"Married",tbl_Data[[#This Row],[marital_Single]]=1,"Single",tbl_Data[[#This Row],[marital_Together]]=1,"Together",tbl_Data[[#This Row],[marital_Widow]]=1,"Widowed")</f>
        <v>Single</v>
      </c>
      <c r="AQ1203" s="3">
        <f>IF(tbl_Data[[#This Row],[Marital Status]]=tbl_Data[[#Headers],[Single]],tbl_Data[[#This Row],[Amt_Wines]],"")</f>
        <v>162</v>
      </c>
      <c r="AR1203" s="3" t="str">
        <f>IF(tbl_Data[[#This Row],[Marital Status]]=tbl_Data[[#Headers],[Together]],tbl_Data[[#This Row],[Amt_Wines]],"")</f>
        <v/>
      </c>
      <c r="AS1203" s="3" t="str">
        <f>IF(tbl_Data[[#This Row],[Marital Status]]=tbl_Data[[#Headers],[Married]],tbl_Data[[#This Row],[Amt_Wines]],"")</f>
        <v/>
      </c>
      <c r="AT1203" s="3" t="str">
        <f>IF(tbl_Data[[#This Row],[Marital Status]]=tbl_Data[[#Headers],[Widow]],tbl_Data[[#This Row],[Amt_Wines]],"")</f>
        <v/>
      </c>
      <c r="AU1203" s="3" t="str">
        <f>IF(tbl_Data[[#This Row],[Marital Status]]=tbl_Data[[#Headers],[Divorced]],tbl_Data[[#This Row],[Amt_Wines]],"")</f>
        <v/>
      </c>
    </row>
    <row r="1204" spans="1:47" x14ac:dyDescent="0.45">
      <c r="A1204" t="s">
        <v>1129</v>
      </c>
      <c r="B1204" s="3">
        <v>48432</v>
      </c>
      <c r="C1204">
        <v>0</v>
      </c>
      <c r="D1204">
        <v>1</v>
      </c>
      <c r="E1204">
        <f t="shared" si="18"/>
        <v>1</v>
      </c>
      <c r="F1204">
        <v>3</v>
      </c>
      <c r="G1204" s="3">
        <v>322</v>
      </c>
      <c r="H1204" s="3">
        <v>3</v>
      </c>
      <c r="I1204" s="3">
        <v>50</v>
      </c>
      <c r="J1204" s="3">
        <v>4</v>
      </c>
      <c r="K1204" s="3">
        <v>3</v>
      </c>
      <c r="L1204" s="3">
        <v>42</v>
      </c>
      <c r="M1204">
        <v>5</v>
      </c>
      <c r="N1204">
        <v>7</v>
      </c>
      <c r="O1204">
        <v>1</v>
      </c>
      <c r="P1204">
        <v>6</v>
      </c>
      <c r="Q1204">
        <v>8</v>
      </c>
      <c r="R1204">
        <v>0</v>
      </c>
      <c r="S1204">
        <v>0</v>
      </c>
      <c r="T1204">
        <v>0</v>
      </c>
      <c r="U1204">
        <v>0</v>
      </c>
      <c r="V1204">
        <v>0</v>
      </c>
      <c r="W1204">
        <v>0</v>
      </c>
      <c r="X1204">
        <v>3</v>
      </c>
      <c r="Y1204">
        <v>11</v>
      </c>
      <c r="Z1204">
        <v>1</v>
      </c>
      <c r="AA1204">
        <v>47</v>
      </c>
      <c r="AB1204">
        <v>2778</v>
      </c>
      <c r="AC1204">
        <v>0</v>
      </c>
      <c r="AD1204">
        <v>0</v>
      </c>
      <c r="AE1204">
        <v>1</v>
      </c>
      <c r="AF1204">
        <v>0</v>
      </c>
      <c r="AG1204">
        <v>0</v>
      </c>
      <c r="AH1204">
        <v>0</v>
      </c>
      <c r="AI1204">
        <v>0</v>
      </c>
      <c r="AJ1204">
        <v>0</v>
      </c>
      <c r="AK1204">
        <v>0</v>
      </c>
      <c r="AL1204">
        <v>1</v>
      </c>
      <c r="AM1204" s="3">
        <f>SUM(tbl_Data[[#This Row],[Amt_Wines]:[Amt_GoldProds]])</f>
        <v>424</v>
      </c>
      <c r="AN1204" s="3">
        <v>340</v>
      </c>
      <c r="AO1204">
        <v>0</v>
      </c>
      <c r="AP1204" t="str" cm="1">
        <f t="array" ref="AP1204">_xlfn.IFS(tbl_Data[[#This Row],[marital_Divorced]]=1,"Divorced",tbl_Data[[#This Row],[marital_Married]]=1,"Married",tbl_Data[[#This Row],[marital_Single]]=1,"Single",tbl_Data[[#This Row],[marital_Together]]=1,"Together",tbl_Data[[#This Row],[marital_Widow]]=1,"Widowed")</f>
        <v>Single</v>
      </c>
      <c r="AQ1204" s="3">
        <f>IF(tbl_Data[[#This Row],[Marital Status]]=tbl_Data[[#Headers],[Single]],tbl_Data[[#This Row],[Amt_Wines]],"")</f>
        <v>322</v>
      </c>
      <c r="AR1204" s="3" t="str">
        <f>IF(tbl_Data[[#This Row],[Marital Status]]=tbl_Data[[#Headers],[Together]],tbl_Data[[#This Row],[Amt_Wines]],"")</f>
        <v/>
      </c>
      <c r="AS1204" s="3" t="str">
        <f>IF(tbl_Data[[#This Row],[Marital Status]]=tbl_Data[[#Headers],[Married]],tbl_Data[[#This Row],[Amt_Wines]],"")</f>
        <v/>
      </c>
      <c r="AT1204" s="3" t="str">
        <f>IF(tbl_Data[[#This Row],[Marital Status]]=tbl_Data[[#Headers],[Widow]],tbl_Data[[#This Row],[Amt_Wines]],"")</f>
        <v/>
      </c>
      <c r="AU1204" s="3" t="str">
        <f>IF(tbl_Data[[#This Row],[Marital Status]]=tbl_Data[[#Headers],[Divorced]],tbl_Data[[#This Row],[Amt_Wines]],"")</f>
        <v/>
      </c>
    </row>
    <row r="1205" spans="1:47" x14ac:dyDescent="0.45">
      <c r="A1205" t="s">
        <v>1130</v>
      </c>
      <c r="B1205" s="3">
        <v>48432</v>
      </c>
      <c r="C1205">
        <v>0</v>
      </c>
      <c r="D1205">
        <v>1</v>
      </c>
      <c r="E1205">
        <f t="shared" si="18"/>
        <v>1</v>
      </c>
      <c r="F1205">
        <v>3</v>
      </c>
      <c r="G1205" s="3">
        <v>322</v>
      </c>
      <c r="H1205" s="3">
        <v>3</v>
      </c>
      <c r="I1205" s="3">
        <v>50</v>
      </c>
      <c r="J1205" s="3">
        <v>4</v>
      </c>
      <c r="K1205" s="3">
        <v>3</v>
      </c>
      <c r="L1205" s="3">
        <v>42</v>
      </c>
      <c r="M1205">
        <v>5</v>
      </c>
      <c r="N1205">
        <v>7</v>
      </c>
      <c r="O1205">
        <v>1</v>
      </c>
      <c r="P1205">
        <v>6</v>
      </c>
      <c r="Q1205">
        <v>8</v>
      </c>
      <c r="R1205">
        <v>0</v>
      </c>
      <c r="S1205">
        <v>0</v>
      </c>
      <c r="T1205">
        <v>0</v>
      </c>
      <c r="U1205">
        <v>0</v>
      </c>
      <c r="V1205">
        <v>0</v>
      </c>
      <c r="W1205">
        <v>0</v>
      </c>
      <c r="X1205">
        <v>3</v>
      </c>
      <c r="Y1205">
        <v>11</v>
      </c>
      <c r="Z1205">
        <v>0</v>
      </c>
      <c r="AA1205">
        <v>47</v>
      </c>
      <c r="AB1205">
        <v>2778</v>
      </c>
      <c r="AC1205">
        <v>0</v>
      </c>
      <c r="AD1205">
        <v>0</v>
      </c>
      <c r="AE1205">
        <v>1</v>
      </c>
      <c r="AF1205">
        <v>0</v>
      </c>
      <c r="AG1205">
        <v>0</v>
      </c>
      <c r="AH1205">
        <v>0</v>
      </c>
      <c r="AI1205">
        <v>0</v>
      </c>
      <c r="AJ1205">
        <v>0</v>
      </c>
      <c r="AK1205">
        <v>0</v>
      </c>
      <c r="AL1205">
        <v>1</v>
      </c>
      <c r="AM1205" s="3">
        <f>SUM(tbl_Data[[#This Row],[Amt_Wines]:[Amt_GoldProds]])</f>
        <v>424</v>
      </c>
      <c r="AN1205" s="3">
        <v>340</v>
      </c>
      <c r="AO1205">
        <v>0</v>
      </c>
      <c r="AP1205" t="str" cm="1">
        <f t="array" ref="AP1205">_xlfn.IFS(tbl_Data[[#This Row],[marital_Divorced]]=1,"Divorced",tbl_Data[[#This Row],[marital_Married]]=1,"Married",tbl_Data[[#This Row],[marital_Single]]=1,"Single",tbl_Data[[#This Row],[marital_Together]]=1,"Together",tbl_Data[[#This Row],[marital_Widow]]=1,"Widowed")</f>
        <v>Single</v>
      </c>
      <c r="AQ1205" s="3">
        <f>IF(tbl_Data[[#This Row],[Marital Status]]=tbl_Data[[#Headers],[Single]],tbl_Data[[#This Row],[Amt_Wines]],"")</f>
        <v>322</v>
      </c>
      <c r="AR1205" s="3" t="str">
        <f>IF(tbl_Data[[#This Row],[Marital Status]]=tbl_Data[[#Headers],[Together]],tbl_Data[[#This Row],[Amt_Wines]],"")</f>
        <v/>
      </c>
      <c r="AS1205" s="3" t="str">
        <f>IF(tbl_Data[[#This Row],[Marital Status]]=tbl_Data[[#Headers],[Married]],tbl_Data[[#This Row],[Amt_Wines]],"")</f>
        <v/>
      </c>
      <c r="AT1205" s="3" t="str">
        <f>IF(tbl_Data[[#This Row],[Marital Status]]=tbl_Data[[#Headers],[Widow]],tbl_Data[[#This Row],[Amt_Wines]],"")</f>
        <v/>
      </c>
      <c r="AU1205" s="3" t="str">
        <f>IF(tbl_Data[[#This Row],[Marital Status]]=tbl_Data[[#Headers],[Divorced]],tbl_Data[[#This Row],[Amt_Wines]],"")</f>
        <v/>
      </c>
    </row>
    <row r="1206" spans="1:47" x14ac:dyDescent="0.45">
      <c r="A1206" t="s">
        <v>1135</v>
      </c>
      <c r="B1206" s="3">
        <v>57107</v>
      </c>
      <c r="C1206">
        <v>0</v>
      </c>
      <c r="D1206">
        <v>1</v>
      </c>
      <c r="E1206">
        <f t="shared" si="18"/>
        <v>1</v>
      </c>
      <c r="F1206">
        <v>44</v>
      </c>
      <c r="G1206" s="3">
        <v>159</v>
      </c>
      <c r="H1206" s="3">
        <v>0</v>
      </c>
      <c r="I1206" s="3">
        <v>120</v>
      </c>
      <c r="J1206" s="3">
        <v>0</v>
      </c>
      <c r="K1206" s="3">
        <v>0</v>
      </c>
      <c r="L1206" s="3">
        <v>137</v>
      </c>
      <c r="M1206">
        <v>7</v>
      </c>
      <c r="N1206">
        <v>4</v>
      </c>
      <c r="O1206">
        <v>4</v>
      </c>
      <c r="P1206">
        <v>8</v>
      </c>
      <c r="Q1206">
        <v>8</v>
      </c>
      <c r="R1206">
        <v>0</v>
      </c>
      <c r="S1206">
        <v>1</v>
      </c>
      <c r="T1206">
        <v>0</v>
      </c>
      <c r="U1206">
        <v>0</v>
      </c>
      <c r="V1206">
        <v>1</v>
      </c>
      <c r="W1206">
        <v>0</v>
      </c>
      <c r="X1206">
        <v>3</v>
      </c>
      <c r="Y1206">
        <v>11</v>
      </c>
      <c r="Z1206">
        <v>1</v>
      </c>
      <c r="AA1206">
        <v>52</v>
      </c>
      <c r="AB1206">
        <v>2833</v>
      </c>
      <c r="AC1206">
        <v>0</v>
      </c>
      <c r="AD1206">
        <v>0</v>
      </c>
      <c r="AE1206">
        <v>1</v>
      </c>
      <c r="AF1206">
        <v>0</v>
      </c>
      <c r="AG1206">
        <v>0</v>
      </c>
      <c r="AH1206">
        <v>0</v>
      </c>
      <c r="AI1206">
        <v>0</v>
      </c>
      <c r="AJ1206">
        <v>1</v>
      </c>
      <c r="AK1206">
        <v>0</v>
      </c>
      <c r="AL1206">
        <v>0</v>
      </c>
      <c r="AM1206" s="3">
        <f>SUM(tbl_Data[[#This Row],[Amt_Wines]:[Amt_GoldProds]])</f>
        <v>416</v>
      </c>
      <c r="AN1206" s="3">
        <v>142</v>
      </c>
      <c r="AO1206">
        <v>2</v>
      </c>
      <c r="AP1206" t="str" cm="1">
        <f t="array" ref="AP1206">_xlfn.IFS(tbl_Data[[#This Row],[marital_Divorced]]=1,"Divorced",tbl_Data[[#This Row],[marital_Married]]=1,"Married",tbl_Data[[#This Row],[marital_Single]]=1,"Single",tbl_Data[[#This Row],[marital_Together]]=1,"Together",tbl_Data[[#This Row],[marital_Widow]]=1,"Widowed")</f>
        <v>Single</v>
      </c>
      <c r="AQ1206" s="3">
        <f>IF(tbl_Data[[#This Row],[Marital Status]]=tbl_Data[[#Headers],[Single]],tbl_Data[[#This Row],[Amt_Wines]],"")</f>
        <v>159</v>
      </c>
      <c r="AR1206" s="3" t="str">
        <f>IF(tbl_Data[[#This Row],[Marital Status]]=tbl_Data[[#Headers],[Together]],tbl_Data[[#This Row],[Amt_Wines]],"")</f>
        <v/>
      </c>
      <c r="AS1206" s="3" t="str">
        <f>IF(tbl_Data[[#This Row],[Marital Status]]=tbl_Data[[#Headers],[Married]],tbl_Data[[#This Row],[Amt_Wines]],"")</f>
        <v/>
      </c>
      <c r="AT1206" s="3" t="str">
        <f>IF(tbl_Data[[#This Row],[Marital Status]]=tbl_Data[[#Headers],[Widow]],tbl_Data[[#This Row],[Amt_Wines]],"")</f>
        <v/>
      </c>
      <c r="AU1206" s="3" t="str">
        <f>IF(tbl_Data[[#This Row],[Marital Status]]=tbl_Data[[#Headers],[Divorced]],tbl_Data[[#This Row],[Amt_Wines]],"")</f>
        <v/>
      </c>
    </row>
    <row r="1207" spans="1:47" x14ac:dyDescent="0.45">
      <c r="A1207" t="s">
        <v>1136</v>
      </c>
      <c r="B1207" s="3">
        <v>7144</v>
      </c>
      <c r="C1207">
        <v>0</v>
      </c>
      <c r="D1207">
        <v>2</v>
      </c>
      <c r="E1207">
        <f t="shared" si="18"/>
        <v>2</v>
      </c>
      <c r="F1207">
        <v>92</v>
      </c>
      <c r="G1207" s="3">
        <v>81</v>
      </c>
      <c r="H1207" s="3">
        <v>4</v>
      </c>
      <c r="I1207" s="3">
        <v>33</v>
      </c>
      <c r="J1207" s="3">
        <v>5</v>
      </c>
      <c r="K1207" s="3">
        <v>2</v>
      </c>
      <c r="L1207" s="3">
        <v>291</v>
      </c>
      <c r="M1207">
        <v>0</v>
      </c>
      <c r="N1207">
        <v>23</v>
      </c>
      <c r="O1207">
        <v>1</v>
      </c>
      <c r="P1207">
        <v>1</v>
      </c>
      <c r="Q1207">
        <v>0</v>
      </c>
      <c r="R1207">
        <v>0</v>
      </c>
      <c r="S1207">
        <v>0</v>
      </c>
      <c r="T1207">
        <v>0</v>
      </c>
      <c r="U1207">
        <v>0</v>
      </c>
      <c r="V1207">
        <v>0</v>
      </c>
      <c r="W1207">
        <v>0</v>
      </c>
      <c r="X1207">
        <v>3</v>
      </c>
      <c r="Y1207">
        <v>11</v>
      </c>
      <c r="Z1207">
        <v>0</v>
      </c>
      <c r="AA1207">
        <v>54</v>
      </c>
      <c r="AB1207">
        <v>2363</v>
      </c>
      <c r="AC1207">
        <v>0</v>
      </c>
      <c r="AD1207">
        <v>0</v>
      </c>
      <c r="AE1207">
        <v>1</v>
      </c>
      <c r="AF1207">
        <v>0</v>
      </c>
      <c r="AG1207">
        <v>0</v>
      </c>
      <c r="AH1207">
        <v>0</v>
      </c>
      <c r="AI1207">
        <v>0</v>
      </c>
      <c r="AJ1207">
        <v>0</v>
      </c>
      <c r="AK1207">
        <v>0</v>
      </c>
      <c r="AL1207">
        <v>1</v>
      </c>
      <c r="AM1207" s="3">
        <f>SUM(tbl_Data[[#This Row],[Amt_Wines]:[Amt_GoldProds]])</f>
        <v>416</v>
      </c>
      <c r="AN1207" s="3">
        <v>-166</v>
      </c>
      <c r="AO1207">
        <v>0</v>
      </c>
      <c r="AP1207" t="str" cm="1">
        <f t="array" ref="AP1207">_xlfn.IFS(tbl_Data[[#This Row],[marital_Divorced]]=1,"Divorced",tbl_Data[[#This Row],[marital_Married]]=1,"Married",tbl_Data[[#This Row],[marital_Single]]=1,"Single",tbl_Data[[#This Row],[marital_Together]]=1,"Together",tbl_Data[[#This Row],[marital_Widow]]=1,"Widowed")</f>
        <v>Single</v>
      </c>
      <c r="AQ1207" s="3">
        <f>IF(tbl_Data[[#This Row],[Marital Status]]=tbl_Data[[#Headers],[Single]],tbl_Data[[#This Row],[Amt_Wines]],"")</f>
        <v>81</v>
      </c>
      <c r="AR1207" s="3" t="str">
        <f>IF(tbl_Data[[#This Row],[Marital Status]]=tbl_Data[[#Headers],[Together]],tbl_Data[[#This Row],[Amt_Wines]],"")</f>
        <v/>
      </c>
      <c r="AS1207" s="3" t="str">
        <f>IF(tbl_Data[[#This Row],[Marital Status]]=tbl_Data[[#Headers],[Married]],tbl_Data[[#This Row],[Amt_Wines]],"")</f>
        <v/>
      </c>
      <c r="AT1207" s="3" t="str">
        <f>IF(tbl_Data[[#This Row],[Marital Status]]=tbl_Data[[#Headers],[Widow]],tbl_Data[[#This Row],[Amt_Wines]],"")</f>
        <v/>
      </c>
      <c r="AU1207" s="3" t="str">
        <f>IF(tbl_Data[[#This Row],[Marital Status]]=tbl_Data[[#Headers],[Divorced]],tbl_Data[[#This Row],[Amt_Wines]],"")</f>
        <v/>
      </c>
    </row>
    <row r="1208" spans="1:47" x14ac:dyDescent="0.45">
      <c r="A1208" t="s">
        <v>1137</v>
      </c>
      <c r="B1208" s="3">
        <v>47025</v>
      </c>
      <c r="C1208">
        <v>0</v>
      </c>
      <c r="D1208">
        <v>1</v>
      </c>
      <c r="E1208">
        <f t="shared" si="18"/>
        <v>1</v>
      </c>
      <c r="F1208">
        <v>52</v>
      </c>
      <c r="G1208" s="3">
        <v>254</v>
      </c>
      <c r="H1208" s="3">
        <v>7</v>
      </c>
      <c r="I1208" s="3">
        <v>108</v>
      </c>
      <c r="J1208" s="3">
        <v>20</v>
      </c>
      <c r="K1208" s="3">
        <v>0</v>
      </c>
      <c r="L1208" s="3">
        <v>26</v>
      </c>
      <c r="M1208">
        <v>3</v>
      </c>
      <c r="N1208">
        <v>6</v>
      </c>
      <c r="O1208">
        <v>3</v>
      </c>
      <c r="P1208">
        <v>5</v>
      </c>
      <c r="Q1208">
        <v>6</v>
      </c>
      <c r="R1208">
        <v>0</v>
      </c>
      <c r="S1208">
        <v>0</v>
      </c>
      <c r="T1208">
        <v>0</v>
      </c>
      <c r="U1208">
        <v>0</v>
      </c>
      <c r="V1208">
        <v>0</v>
      </c>
      <c r="W1208">
        <v>0</v>
      </c>
      <c r="X1208">
        <v>3</v>
      </c>
      <c r="Y1208">
        <v>11</v>
      </c>
      <c r="Z1208">
        <v>0</v>
      </c>
      <c r="AA1208">
        <v>44</v>
      </c>
      <c r="AB1208">
        <v>2393</v>
      </c>
      <c r="AC1208">
        <v>0</v>
      </c>
      <c r="AD1208">
        <v>0</v>
      </c>
      <c r="AE1208">
        <v>1</v>
      </c>
      <c r="AF1208">
        <v>0</v>
      </c>
      <c r="AG1208">
        <v>0</v>
      </c>
      <c r="AH1208">
        <v>0</v>
      </c>
      <c r="AI1208">
        <v>0</v>
      </c>
      <c r="AJ1208">
        <v>1</v>
      </c>
      <c r="AK1208">
        <v>0</v>
      </c>
      <c r="AL1208">
        <v>0</v>
      </c>
      <c r="AM1208" s="3">
        <f>SUM(tbl_Data[[#This Row],[Amt_Wines]:[Amt_GoldProds]])</f>
        <v>415</v>
      </c>
      <c r="AN1208" s="3">
        <v>363</v>
      </c>
      <c r="AO1208">
        <v>0</v>
      </c>
      <c r="AP1208" t="str" cm="1">
        <f t="array" ref="AP1208">_xlfn.IFS(tbl_Data[[#This Row],[marital_Divorced]]=1,"Divorced",tbl_Data[[#This Row],[marital_Married]]=1,"Married",tbl_Data[[#This Row],[marital_Single]]=1,"Single",tbl_Data[[#This Row],[marital_Together]]=1,"Together",tbl_Data[[#This Row],[marital_Widow]]=1,"Widowed")</f>
        <v>Single</v>
      </c>
      <c r="AQ1208" s="3">
        <f>IF(tbl_Data[[#This Row],[Marital Status]]=tbl_Data[[#Headers],[Single]],tbl_Data[[#This Row],[Amt_Wines]],"")</f>
        <v>254</v>
      </c>
      <c r="AR1208" s="3" t="str">
        <f>IF(tbl_Data[[#This Row],[Marital Status]]=tbl_Data[[#Headers],[Together]],tbl_Data[[#This Row],[Amt_Wines]],"")</f>
        <v/>
      </c>
      <c r="AS1208" s="3" t="str">
        <f>IF(tbl_Data[[#This Row],[Marital Status]]=tbl_Data[[#Headers],[Married]],tbl_Data[[#This Row],[Amt_Wines]],"")</f>
        <v/>
      </c>
      <c r="AT1208" s="3" t="str">
        <f>IF(tbl_Data[[#This Row],[Marital Status]]=tbl_Data[[#Headers],[Widow]],tbl_Data[[#This Row],[Amt_Wines]],"")</f>
        <v/>
      </c>
      <c r="AU1208" s="3" t="str">
        <f>IF(tbl_Data[[#This Row],[Marital Status]]=tbl_Data[[#Headers],[Divorced]],tbl_Data[[#This Row],[Amt_Wines]],"")</f>
        <v/>
      </c>
    </row>
    <row r="1209" spans="1:47" x14ac:dyDescent="0.45">
      <c r="A1209" t="s">
        <v>1138</v>
      </c>
      <c r="B1209" s="3">
        <v>53201</v>
      </c>
      <c r="C1209">
        <v>1</v>
      </c>
      <c r="D1209">
        <v>1</v>
      </c>
      <c r="E1209">
        <f t="shared" si="18"/>
        <v>2</v>
      </c>
      <c r="F1209">
        <v>49</v>
      </c>
      <c r="G1209" s="3">
        <v>280</v>
      </c>
      <c r="H1209" s="3">
        <v>7</v>
      </c>
      <c r="I1209" s="3">
        <v>81</v>
      </c>
      <c r="J1209" s="3">
        <v>20</v>
      </c>
      <c r="K1209" s="3">
        <v>0</v>
      </c>
      <c r="L1209" s="3">
        <v>27</v>
      </c>
      <c r="M1209">
        <v>8</v>
      </c>
      <c r="N1209">
        <v>6</v>
      </c>
      <c r="O1209">
        <v>3</v>
      </c>
      <c r="P1209">
        <v>5</v>
      </c>
      <c r="Q1209">
        <v>7</v>
      </c>
      <c r="R1209">
        <v>0</v>
      </c>
      <c r="S1209">
        <v>0</v>
      </c>
      <c r="T1209">
        <v>0</v>
      </c>
      <c r="U1209">
        <v>0</v>
      </c>
      <c r="V1209">
        <v>0</v>
      </c>
      <c r="W1209">
        <v>0</v>
      </c>
      <c r="X1209">
        <v>3</v>
      </c>
      <c r="Y1209">
        <v>11</v>
      </c>
      <c r="Z1209">
        <v>0</v>
      </c>
      <c r="AA1209">
        <v>45</v>
      </c>
      <c r="AB1209">
        <v>2661</v>
      </c>
      <c r="AC1209">
        <v>0</v>
      </c>
      <c r="AD1209">
        <v>0</v>
      </c>
      <c r="AE1209">
        <v>1</v>
      </c>
      <c r="AF1209">
        <v>0</v>
      </c>
      <c r="AG1209">
        <v>0</v>
      </c>
      <c r="AH1209">
        <v>0</v>
      </c>
      <c r="AI1209">
        <v>0</v>
      </c>
      <c r="AJ1209">
        <v>1</v>
      </c>
      <c r="AK1209">
        <v>0</v>
      </c>
      <c r="AL1209">
        <v>0</v>
      </c>
      <c r="AM1209" s="3">
        <f>SUM(tbl_Data[[#This Row],[Amt_Wines]:[Amt_GoldProds]])</f>
        <v>415</v>
      </c>
      <c r="AN1209" s="3">
        <v>361</v>
      </c>
      <c r="AO1209">
        <v>0</v>
      </c>
      <c r="AP1209" t="str" cm="1">
        <f t="array" ref="AP1209">_xlfn.IFS(tbl_Data[[#This Row],[marital_Divorced]]=1,"Divorced",tbl_Data[[#This Row],[marital_Married]]=1,"Married",tbl_Data[[#This Row],[marital_Single]]=1,"Single",tbl_Data[[#This Row],[marital_Together]]=1,"Together",tbl_Data[[#This Row],[marital_Widow]]=1,"Widowed")</f>
        <v>Single</v>
      </c>
      <c r="AQ1209" s="3">
        <f>IF(tbl_Data[[#This Row],[Marital Status]]=tbl_Data[[#Headers],[Single]],tbl_Data[[#This Row],[Amt_Wines]],"")</f>
        <v>280</v>
      </c>
      <c r="AR1209" s="3" t="str">
        <f>IF(tbl_Data[[#This Row],[Marital Status]]=tbl_Data[[#Headers],[Together]],tbl_Data[[#This Row],[Amt_Wines]],"")</f>
        <v/>
      </c>
      <c r="AS1209" s="3" t="str">
        <f>IF(tbl_Data[[#This Row],[Marital Status]]=tbl_Data[[#Headers],[Married]],tbl_Data[[#This Row],[Amt_Wines]],"")</f>
        <v/>
      </c>
      <c r="AT1209" s="3" t="str">
        <f>IF(tbl_Data[[#This Row],[Marital Status]]=tbl_Data[[#Headers],[Widow]],tbl_Data[[#This Row],[Amt_Wines]],"")</f>
        <v/>
      </c>
      <c r="AU1209" s="3" t="str">
        <f>IF(tbl_Data[[#This Row],[Marital Status]]=tbl_Data[[#Headers],[Divorced]],tbl_Data[[#This Row],[Amt_Wines]],"")</f>
        <v/>
      </c>
    </row>
    <row r="1210" spans="1:47" x14ac:dyDescent="0.45">
      <c r="A1210" t="s">
        <v>1149</v>
      </c>
      <c r="B1210" s="3">
        <v>47958</v>
      </c>
      <c r="C1210">
        <v>0</v>
      </c>
      <c r="D1210">
        <v>1</v>
      </c>
      <c r="E1210">
        <f t="shared" si="18"/>
        <v>1</v>
      </c>
      <c r="F1210">
        <v>8</v>
      </c>
      <c r="G1210" s="3">
        <v>268</v>
      </c>
      <c r="H1210" s="3">
        <v>11</v>
      </c>
      <c r="I1210" s="3">
        <v>88</v>
      </c>
      <c r="J1210" s="3">
        <v>15</v>
      </c>
      <c r="K1210" s="3">
        <v>3</v>
      </c>
      <c r="L1210" s="3">
        <v>22</v>
      </c>
      <c r="M1210">
        <v>2</v>
      </c>
      <c r="N1210">
        <v>6</v>
      </c>
      <c r="O1210">
        <v>3</v>
      </c>
      <c r="P1210">
        <v>5</v>
      </c>
      <c r="Q1210">
        <v>5</v>
      </c>
      <c r="R1210">
        <v>0</v>
      </c>
      <c r="S1210">
        <v>0</v>
      </c>
      <c r="T1210">
        <v>0</v>
      </c>
      <c r="U1210">
        <v>0</v>
      </c>
      <c r="V1210">
        <v>0</v>
      </c>
      <c r="W1210">
        <v>0</v>
      </c>
      <c r="X1210">
        <v>3</v>
      </c>
      <c r="Y1210">
        <v>11</v>
      </c>
      <c r="Z1210">
        <v>0</v>
      </c>
      <c r="AA1210">
        <v>68</v>
      </c>
      <c r="AB1210">
        <v>2685</v>
      </c>
      <c r="AC1210">
        <v>0</v>
      </c>
      <c r="AD1210">
        <v>0</v>
      </c>
      <c r="AE1210">
        <v>1</v>
      </c>
      <c r="AF1210">
        <v>0</v>
      </c>
      <c r="AG1210">
        <v>0</v>
      </c>
      <c r="AH1210">
        <v>0</v>
      </c>
      <c r="AI1210">
        <v>0</v>
      </c>
      <c r="AJ1210">
        <v>1</v>
      </c>
      <c r="AK1210">
        <v>0</v>
      </c>
      <c r="AL1210">
        <v>0</v>
      </c>
      <c r="AM1210" s="3">
        <f>SUM(tbl_Data[[#This Row],[Amt_Wines]:[Amt_GoldProds]])</f>
        <v>407</v>
      </c>
      <c r="AN1210" s="3">
        <v>363</v>
      </c>
      <c r="AO1210">
        <v>0</v>
      </c>
      <c r="AP1210" t="str" cm="1">
        <f t="array" ref="AP1210">_xlfn.IFS(tbl_Data[[#This Row],[marital_Divorced]]=1,"Divorced",tbl_Data[[#This Row],[marital_Married]]=1,"Married",tbl_Data[[#This Row],[marital_Single]]=1,"Single",tbl_Data[[#This Row],[marital_Together]]=1,"Together",tbl_Data[[#This Row],[marital_Widow]]=1,"Widowed")</f>
        <v>Single</v>
      </c>
      <c r="AQ1210" s="3">
        <f>IF(tbl_Data[[#This Row],[Marital Status]]=tbl_Data[[#Headers],[Single]],tbl_Data[[#This Row],[Amt_Wines]],"")</f>
        <v>268</v>
      </c>
      <c r="AR1210" s="3" t="str">
        <f>IF(tbl_Data[[#This Row],[Marital Status]]=tbl_Data[[#Headers],[Together]],tbl_Data[[#This Row],[Amt_Wines]],"")</f>
        <v/>
      </c>
      <c r="AS1210" s="3" t="str">
        <f>IF(tbl_Data[[#This Row],[Marital Status]]=tbl_Data[[#Headers],[Married]],tbl_Data[[#This Row],[Amt_Wines]],"")</f>
        <v/>
      </c>
      <c r="AT1210" s="3" t="str">
        <f>IF(tbl_Data[[#This Row],[Marital Status]]=tbl_Data[[#Headers],[Widow]],tbl_Data[[#This Row],[Amt_Wines]],"")</f>
        <v/>
      </c>
      <c r="AU1210" s="3" t="str">
        <f>IF(tbl_Data[[#This Row],[Marital Status]]=tbl_Data[[#Headers],[Divorced]],tbl_Data[[#This Row],[Amt_Wines]],"")</f>
        <v/>
      </c>
    </row>
    <row r="1211" spans="1:47" x14ac:dyDescent="0.45">
      <c r="A1211" t="s">
        <v>1151</v>
      </c>
      <c r="B1211" s="3">
        <v>42710</v>
      </c>
      <c r="C1211">
        <v>1</v>
      </c>
      <c r="D1211">
        <v>0</v>
      </c>
      <c r="E1211">
        <f t="shared" si="18"/>
        <v>1</v>
      </c>
      <c r="F1211">
        <v>38</v>
      </c>
      <c r="G1211" s="3">
        <v>252</v>
      </c>
      <c r="H1211" s="3">
        <v>3</v>
      </c>
      <c r="I1211" s="3">
        <v>42</v>
      </c>
      <c r="J1211" s="3">
        <v>4</v>
      </c>
      <c r="K1211" s="3">
        <v>3</v>
      </c>
      <c r="L1211" s="3">
        <v>102</v>
      </c>
      <c r="M1211">
        <v>2</v>
      </c>
      <c r="N1211">
        <v>4</v>
      </c>
      <c r="O1211">
        <v>5</v>
      </c>
      <c r="P1211">
        <v>3</v>
      </c>
      <c r="Q1211">
        <v>6</v>
      </c>
      <c r="R1211">
        <v>0</v>
      </c>
      <c r="S1211">
        <v>0</v>
      </c>
      <c r="T1211">
        <v>0</v>
      </c>
      <c r="U1211">
        <v>0</v>
      </c>
      <c r="V1211">
        <v>0</v>
      </c>
      <c r="W1211">
        <v>0</v>
      </c>
      <c r="X1211">
        <v>3</v>
      </c>
      <c r="Y1211">
        <v>11</v>
      </c>
      <c r="Z1211">
        <v>0</v>
      </c>
      <c r="AA1211">
        <v>36</v>
      </c>
      <c r="AB1211">
        <v>2737</v>
      </c>
      <c r="AC1211">
        <v>0</v>
      </c>
      <c r="AD1211">
        <v>0</v>
      </c>
      <c r="AE1211">
        <v>1</v>
      </c>
      <c r="AF1211">
        <v>0</v>
      </c>
      <c r="AG1211">
        <v>0</v>
      </c>
      <c r="AH1211">
        <v>0</v>
      </c>
      <c r="AI1211">
        <v>0</v>
      </c>
      <c r="AJ1211">
        <v>0</v>
      </c>
      <c r="AK1211">
        <v>0</v>
      </c>
      <c r="AL1211">
        <v>1</v>
      </c>
      <c r="AM1211" s="3">
        <f>SUM(tbl_Data[[#This Row],[Amt_Wines]:[Amt_GoldProds]])</f>
        <v>406</v>
      </c>
      <c r="AN1211" s="3">
        <v>202</v>
      </c>
      <c r="AO1211">
        <v>0</v>
      </c>
      <c r="AP1211" t="str" cm="1">
        <f t="array" ref="AP1211">_xlfn.IFS(tbl_Data[[#This Row],[marital_Divorced]]=1,"Divorced",tbl_Data[[#This Row],[marital_Married]]=1,"Married",tbl_Data[[#This Row],[marital_Single]]=1,"Single",tbl_Data[[#This Row],[marital_Together]]=1,"Together",tbl_Data[[#This Row],[marital_Widow]]=1,"Widowed")</f>
        <v>Single</v>
      </c>
      <c r="AQ1211" s="3">
        <f>IF(tbl_Data[[#This Row],[Marital Status]]=tbl_Data[[#Headers],[Single]],tbl_Data[[#This Row],[Amt_Wines]],"")</f>
        <v>252</v>
      </c>
      <c r="AR1211" s="3" t="str">
        <f>IF(tbl_Data[[#This Row],[Marital Status]]=tbl_Data[[#Headers],[Together]],tbl_Data[[#This Row],[Amt_Wines]],"")</f>
        <v/>
      </c>
      <c r="AS1211" s="3" t="str">
        <f>IF(tbl_Data[[#This Row],[Marital Status]]=tbl_Data[[#Headers],[Married]],tbl_Data[[#This Row],[Amt_Wines]],"")</f>
        <v/>
      </c>
      <c r="AT1211" s="3" t="str">
        <f>IF(tbl_Data[[#This Row],[Marital Status]]=tbl_Data[[#Headers],[Widow]],tbl_Data[[#This Row],[Amt_Wines]],"")</f>
        <v/>
      </c>
      <c r="AU1211" s="3" t="str">
        <f>IF(tbl_Data[[#This Row],[Marital Status]]=tbl_Data[[#Headers],[Divorced]],tbl_Data[[#This Row],[Amt_Wines]],"")</f>
        <v/>
      </c>
    </row>
    <row r="1212" spans="1:47" x14ac:dyDescent="0.45">
      <c r="A1212" t="s">
        <v>1160</v>
      </c>
      <c r="B1212" s="3">
        <v>66503</v>
      </c>
      <c r="C1212">
        <v>1</v>
      </c>
      <c r="D1212">
        <v>0</v>
      </c>
      <c r="E1212">
        <f t="shared" si="18"/>
        <v>1</v>
      </c>
      <c r="F1212">
        <v>30</v>
      </c>
      <c r="G1212" s="3">
        <v>91</v>
      </c>
      <c r="H1212" s="3">
        <v>64</v>
      </c>
      <c r="I1212" s="3">
        <v>128</v>
      </c>
      <c r="J1212" s="3">
        <v>65</v>
      </c>
      <c r="K1212" s="3">
        <v>3</v>
      </c>
      <c r="L1212" s="3">
        <v>50</v>
      </c>
      <c r="M1212">
        <v>2</v>
      </c>
      <c r="N1212">
        <v>4</v>
      </c>
      <c r="O1212">
        <v>3</v>
      </c>
      <c r="P1212">
        <v>6</v>
      </c>
      <c r="Q1212">
        <v>3</v>
      </c>
      <c r="R1212">
        <v>0</v>
      </c>
      <c r="S1212">
        <v>0</v>
      </c>
      <c r="T1212">
        <v>0</v>
      </c>
      <c r="U1212">
        <v>0</v>
      </c>
      <c r="V1212">
        <v>0</v>
      </c>
      <c r="W1212">
        <v>0</v>
      </c>
      <c r="X1212">
        <v>3</v>
      </c>
      <c r="Y1212">
        <v>11</v>
      </c>
      <c r="Z1212">
        <v>0</v>
      </c>
      <c r="AA1212">
        <v>35</v>
      </c>
      <c r="AB1212">
        <v>2843</v>
      </c>
      <c r="AC1212">
        <v>0</v>
      </c>
      <c r="AD1212">
        <v>0</v>
      </c>
      <c r="AE1212">
        <v>1</v>
      </c>
      <c r="AF1212">
        <v>0</v>
      </c>
      <c r="AG1212">
        <v>0</v>
      </c>
      <c r="AH1212">
        <v>0</v>
      </c>
      <c r="AI1212">
        <v>0</v>
      </c>
      <c r="AJ1212">
        <v>1</v>
      </c>
      <c r="AK1212">
        <v>0</v>
      </c>
      <c r="AL1212">
        <v>0</v>
      </c>
      <c r="AM1212" s="3">
        <f>SUM(tbl_Data[[#This Row],[Amt_Wines]:[Amt_GoldProds]])</f>
        <v>401</v>
      </c>
      <c r="AN1212" s="3">
        <v>301</v>
      </c>
      <c r="AO1212">
        <v>0</v>
      </c>
      <c r="AP1212" t="str" cm="1">
        <f t="array" ref="AP1212">_xlfn.IFS(tbl_Data[[#This Row],[marital_Divorced]]=1,"Divorced",tbl_Data[[#This Row],[marital_Married]]=1,"Married",tbl_Data[[#This Row],[marital_Single]]=1,"Single",tbl_Data[[#This Row],[marital_Together]]=1,"Together",tbl_Data[[#This Row],[marital_Widow]]=1,"Widowed")</f>
        <v>Single</v>
      </c>
      <c r="AQ1212" s="3">
        <f>IF(tbl_Data[[#This Row],[Marital Status]]=tbl_Data[[#Headers],[Single]],tbl_Data[[#This Row],[Amt_Wines]],"")</f>
        <v>91</v>
      </c>
      <c r="AR1212" s="3" t="str">
        <f>IF(tbl_Data[[#This Row],[Marital Status]]=tbl_Data[[#Headers],[Together]],tbl_Data[[#This Row],[Amt_Wines]],"")</f>
        <v/>
      </c>
      <c r="AS1212" s="3" t="str">
        <f>IF(tbl_Data[[#This Row],[Marital Status]]=tbl_Data[[#Headers],[Married]],tbl_Data[[#This Row],[Amt_Wines]],"")</f>
        <v/>
      </c>
      <c r="AT1212" s="3" t="str">
        <f>IF(tbl_Data[[#This Row],[Marital Status]]=tbl_Data[[#Headers],[Widow]],tbl_Data[[#This Row],[Amt_Wines]],"")</f>
        <v/>
      </c>
      <c r="AU1212" s="3" t="str">
        <f>IF(tbl_Data[[#This Row],[Marital Status]]=tbl_Data[[#Headers],[Divorced]],tbl_Data[[#This Row],[Amt_Wines]],"")</f>
        <v/>
      </c>
    </row>
    <row r="1213" spans="1:47" x14ac:dyDescent="0.45">
      <c r="A1213" t="s">
        <v>1163</v>
      </c>
      <c r="B1213" s="3">
        <v>62535</v>
      </c>
      <c r="C1213">
        <v>0</v>
      </c>
      <c r="D1213">
        <v>1</v>
      </c>
      <c r="E1213">
        <f t="shared" si="18"/>
        <v>1</v>
      </c>
      <c r="F1213">
        <v>13</v>
      </c>
      <c r="G1213" s="3">
        <v>163</v>
      </c>
      <c r="H1213" s="3">
        <v>48</v>
      </c>
      <c r="I1213" s="3">
        <v>90</v>
      </c>
      <c r="J1213" s="3">
        <v>0</v>
      </c>
      <c r="K1213" s="3">
        <v>45</v>
      </c>
      <c r="L1213" s="3">
        <v>52</v>
      </c>
      <c r="M1213">
        <v>1</v>
      </c>
      <c r="N1213">
        <v>3</v>
      </c>
      <c r="O1213">
        <v>2</v>
      </c>
      <c r="P1213">
        <v>8</v>
      </c>
      <c r="Q1213">
        <v>3</v>
      </c>
      <c r="R1213">
        <v>0</v>
      </c>
      <c r="S1213">
        <v>0</v>
      </c>
      <c r="T1213">
        <v>0</v>
      </c>
      <c r="U1213">
        <v>0</v>
      </c>
      <c r="V1213">
        <v>0</v>
      </c>
      <c r="W1213">
        <v>0</v>
      </c>
      <c r="X1213">
        <v>3</v>
      </c>
      <c r="Y1213">
        <v>11</v>
      </c>
      <c r="Z1213">
        <v>0</v>
      </c>
      <c r="AA1213">
        <v>65</v>
      </c>
      <c r="AB1213">
        <v>2428</v>
      </c>
      <c r="AC1213">
        <v>0</v>
      </c>
      <c r="AD1213">
        <v>0</v>
      </c>
      <c r="AE1213">
        <v>1</v>
      </c>
      <c r="AF1213">
        <v>0</v>
      </c>
      <c r="AG1213">
        <v>0</v>
      </c>
      <c r="AH1213">
        <v>0</v>
      </c>
      <c r="AI1213">
        <v>0</v>
      </c>
      <c r="AJ1213">
        <v>1</v>
      </c>
      <c r="AK1213">
        <v>0</v>
      </c>
      <c r="AL1213">
        <v>0</v>
      </c>
      <c r="AM1213" s="3">
        <f>SUM(tbl_Data[[#This Row],[Amt_Wines]:[Amt_GoldProds]])</f>
        <v>398</v>
      </c>
      <c r="AN1213" s="3">
        <v>294</v>
      </c>
      <c r="AO1213">
        <v>0</v>
      </c>
      <c r="AP1213" t="str" cm="1">
        <f t="array" ref="AP1213">_xlfn.IFS(tbl_Data[[#This Row],[marital_Divorced]]=1,"Divorced",tbl_Data[[#This Row],[marital_Married]]=1,"Married",tbl_Data[[#This Row],[marital_Single]]=1,"Single",tbl_Data[[#This Row],[marital_Together]]=1,"Together",tbl_Data[[#This Row],[marital_Widow]]=1,"Widowed")</f>
        <v>Single</v>
      </c>
      <c r="AQ1213" s="3">
        <f>IF(tbl_Data[[#This Row],[Marital Status]]=tbl_Data[[#Headers],[Single]],tbl_Data[[#This Row],[Amt_Wines]],"")</f>
        <v>163</v>
      </c>
      <c r="AR1213" s="3" t="str">
        <f>IF(tbl_Data[[#This Row],[Marital Status]]=tbl_Data[[#Headers],[Together]],tbl_Data[[#This Row],[Amt_Wines]],"")</f>
        <v/>
      </c>
      <c r="AS1213" s="3" t="str">
        <f>IF(tbl_Data[[#This Row],[Marital Status]]=tbl_Data[[#Headers],[Married]],tbl_Data[[#This Row],[Amt_Wines]],"")</f>
        <v/>
      </c>
      <c r="AT1213" s="3" t="str">
        <f>IF(tbl_Data[[#This Row],[Marital Status]]=tbl_Data[[#Headers],[Widow]],tbl_Data[[#This Row],[Amt_Wines]],"")</f>
        <v/>
      </c>
      <c r="AU1213" s="3" t="str">
        <f>IF(tbl_Data[[#This Row],[Marital Status]]=tbl_Data[[#Headers],[Divorced]],tbl_Data[[#This Row],[Amt_Wines]],"")</f>
        <v/>
      </c>
    </row>
    <row r="1214" spans="1:47" x14ac:dyDescent="0.45">
      <c r="A1214" t="s">
        <v>1167</v>
      </c>
      <c r="B1214" s="3">
        <v>56243</v>
      </c>
      <c r="C1214">
        <v>1</v>
      </c>
      <c r="D1214">
        <v>2</v>
      </c>
      <c r="E1214">
        <f t="shared" si="18"/>
        <v>3</v>
      </c>
      <c r="F1214">
        <v>26</v>
      </c>
      <c r="G1214" s="3">
        <v>347</v>
      </c>
      <c r="H1214" s="3">
        <v>0</v>
      </c>
      <c r="I1214" s="3">
        <v>35</v>
      </c>
      <c r="J1214" s="3">
        <v>4</v>
      </c>
      <c r="K1214" s="3">
        <v>3</v>
      </c>
      <c r="L1214" s="3">
        <v>7</v>
      </c>
      <c r="M1214">
        <v>6</v>
      </c>
      <c r="N1214">
        <v>4</v>
      </c>
      <c r="O1214">
        <v>2</v>
      </c>
      <c r="P1214">
        <v>8</v>
      </c>
      <c r="Q1214">
        <v>5</v>
      </c>
      <c r="R1214">
        <v>0</v>
      </c>
      <c r="S1214">
        <v>0</v>
      </c>
      <c r="T1214">
        <v>0</v>
      </c>
      <c r="U1214">
        <v>0</v>
      </c>
      <c r="V1214">
        <v>0</v>
      </c>
      <c r="W1214">
        <v>0</v>
      </c>
      <c r="X1214">
        <v>3</v>
      </c>
      <c r="Y1214">
        <v>11</v>
      </c>
      <c r="Z1214">
        <v>0</v>
      </c>
      <c r="AA1214">
        <v>45</v>
      </c>
      <c r="AB1214">
        <v>2340</v>
      </c>
      <c r="AC1214">
        <v>0</v>
      </c>
      <c r="AD1214">
        <v>0</v>
      </c>
      <c r="AE1214">
        <v>1</v>
      </c>
      <c r="AF1214">
        <v>0</v>
      </c>
      <c r="AG1214">
        <v>0</v>
      </c>
      <c r="AH1214">
        <v>0</v>
      </c>
      <c r="AI1214">
        <v>0</v>
      </c>
      <c r="AJ1214">
        <v>1</v>
      </c>
      <c r="AK1214">
        <v>0</v>
      </c>
      <c r="AL1214">
        <v>0</v>
      </c>
      <c r="AM1214" s="3">
        <f>SUM(tbl_Data[[#This Row],[Amt_Wines]:[Amt_GoldProds]])</f>
        <v>396</v>
      </c>
      <c r="AN1214" s="3">
        <v>382</v>
      </c>
      <c r="AO1214">
        <v>0</v>
      </c>
      <c r="AP1214" t="str" cm="1">
        <f t="array" ref="AP1214">_xlfn.IFS(tbl_Data[[#This Row],[marital_Divorced]]=1,"Divorced",tbl_Data[[#This Row],[marital_Married]]=1,"Married",tbl_Data[[#This Row],[marital_Single]]=1,"Single",tbl_Data[[#This Row],[marital_Together]]=1,"Together",tbl_Data[[#This Row],[marital_Widow]]=1,"Widowed")</f>
        <v>Single</v>
      </c>
      <c r="AQ1214" s="3">
        <f>IF(tbl_Data[[#This Row],[Marital Status]]=tbl_Data[[#Headers],[Single]],tbl_Data[[#This Row],[Amt_Wines]],"")</f>
        <v>347</v>
      </c>
      <c r="AR1214" s="3" t="str">
        <f>IF(tbl_Data[[#This Row],[Marital Status]]=tbl_Data[[#Headers],[Together]],tbl_Data[[#This Row],[Amt_Wines]],"")</f>
        <v/>
      </c>
      <c r="AS1214" s="3" t="str">
        <f>IF(tbl_Data[[#This Row],[Marital Status]]=tbl_Data[[#Headers],[Married]],tbl_Data[[#This Row],[Amt_Wines]],"")</f>
        <v/>
      </c>
      <c r="AT1214" s="3" t="str">
        <f>IF(tbl_Data[[#This Row],[Marital Status]]=tbl_Data[[#Headers],[Widow]],tbl_Data[[#This Row],[Amt_Wines]],"")</f>
        <v/>
      </c>
      <c r="AU1214" s="3" t="str">
        <f>IF(tbl_Data[[#This Row],[Marital Status]]=tbl_Data[[#Headers],[Divorced]],tbl_Data[[#This Row],[Amt_Wines]],"")</f>
        <v/>
      </c>
    </row>
    <row r="1215" spans="1:47" x14ac:dyDescent="0.45">
      <c r="A1215" t="s">
        <v>1169</v>
      </c>
      <c r="B1215" s="3">
        <v>50014</v>
      </c>
      <c r="C1215">
        <v>1</v>
      </c>
      <c r="D1215">
        <v>0</v>
      </c>
      <c r="E1215">
        <f t="shared" si="18"/>
        <v>1</v>
      </c>
      <c r="F1215">
        <v>9</v>
      </c>
      <c r="G1215" s="3">
        <v>234</v>
      </c>
      <c r="H1215" s="3">
        <v>14</v>
      </c>
      <c r="I1215" s="3">
        <v>77</v>
      </c>
      <c r="J1215" s="3">
        <v>19</v>
      </c>
      <c r="K1215" s="3">
        <v>10</v>
      </c>
      <c r="L1215" s="3">
        <v>42</v>
      </c>
      <c r="M1215">
        <v>2</v>
      </c>
      <c r="N1215">
        <v>4</v>
      </c>
      <c r="O1215">
        <v>1</v>
      </c>
      <c r="P1215">
        <v>8</v>
      </c>
      <c r="Q1215">
        <v>5</v>
      </c>
      <c r="R1215">
        <v>0</v>
      </c>
      <c r="S1215">
        <v>0</v>
      </c>
      <c r="T1215">
        <v>0</v>
      </c>
      <c r="U1215">
        <v>0</v>
      </c>
      <c r="V1215">
        <v>0</v>
      </c>
      <c r="W1215">
        <v>0</v>
      </c>
      <c r="X1215">
        <v>3</v>
      </c>
      <c r="Y1215">
        <v>11</v>
      </c>
      <c r="Z1215">
        <v>0</v>
      </c>
      <c r="AA1215">
        <v>52</v>
      </c>
      <c r="AB1215">
        <v>2317</v>
      </c>
      <c r="AC1215">
        <v>0</v>
      </c>
      <c r="AD1215">
        <v>0</v>
      </c>
      <c r="AE1215">
        <v>1</v>
      </c>
      <c r="AF1215">
        <v>0</v>
      </c>
      <c r="AG1215">
        <v>0</v>
      </c>
      <c r="AH1215">
        <v>0</v>
      </c>
      <c r="AI1215">
        <v>0</v>
      </c>
      <c r="AJ1215">
        <v>0</v>
      </c>
      <c r="AK1215">
        <v>1</v>
      </c>
      <c r="AL1215">
        <v>0</v>
      </c>
      <c r="AM1215" s="3">
        <f>SUM(tbl_Data[[#This Row],[Amt_Wines]:[Amt_GoldProds]])</f>
        <v>396</v>
      </c>
      <c r="AN1215" s="3">
        <v>312</v>
      </c>
      <c r="AO1215">
        <v>0</v>
      </c>
      <c r="AP1215" t="str" cm="1">
        <f t="array" ref="AP1215">_xlfn.IFS(tbl_Data[[#This Row],[marital_Divorced]]=1,"Divorced",tbl_Data[[#This Row],[marital_Married]]=1,"Married",tbl_Data[[#This Row],[marital_Single]]=1,"Single",tbl_Data[[#This Row],[marital_Together]]=1,"Together",tbl_Data[[#This Row],[marital_Widow]]=1,"Widowed")</f>
        <v>Single</v>
      </c>
      <c r="AQ1215" s="3">
        <f>IF(tbl_Data[[#This Row],[Marital Status]]=tbl_Data[[#Headers],[Single]],tbl_Data[[#This Row],[Amt_Wines]],"")</f>
        <v>234</v>
      </c>
      <c r="AR1215" s="3" t="str">
        <f>IF(tbl_Data[[#This Row],[Marital Status]]=tbl_Data[[#Headers],[Together]],tbl_Data[[#This Row],[Amt_Wines]],"")</f>
        <v/>
      </c>
      <c r="AS1215" s="3" t="str">
        <f>IF(tbl_Data[[#This Row],[Marital Status]]=tbl_Data[[#Headers],[Married]],tbl_Data[[#This Row],[Amt_Wines]],"")</f>
        <v/>
      </c>
      <c r="AT1215" s="3" t="str">
        <f>IF(tbl_Data[[#This Row],[Marital Status]]=tbl_Data[[#Headers],[Widow]],tbl_Data[[#This Row],[Amt_Wines]],"")</f>
        <v/>
      </c>
      <c r="AU1215" s="3" t="str">
        <f>IF(tbl_Data[[#This Row],[Marital Status]]=tbl_Data[[#Headers],[Divorced]],tbl_Data[[#This Row],[Amt_Wines]],"")</f>
        <v/>
      </c>
    </row>
    <row r="1216" spans="1:47" x14ac:dyDescent="0.45">
      <c r="A1216" t="s">
        <v>1172</v>
      </c>
      <c r="B1216" s="3">
        <v>43456</v>
      </c>
      <c r="C1216">
        <v>0</v>
      </c>
      <c r="D1216">
        <v>1</v>
      </c>
      <c r="E1216">
        <f t="shared" si="18"/>
        <v>1</v>
      </c>
      <c r="F1216">
        <v>0</v>
      </c>
      <c r="G1216" s="3">
        <v>275</v>
      </c>
      <c r="H1216" s="3">
        <v>11</v>
      </c>
      <c r="I1216" s="3">
        <v>68</v>
      </c>
      <c r="J1216" s="3">
        <v>25</v>
      </c>
      <c r="K1216" s="3">
        <v>7</v>
      </c>
      <c r="L1216" s="3">
        <v>7</v>
      </c>
      <c r="M1216">
        <v>3</v>
      </c>
      <c r="N1216">
        <v>5</v>
      </c>
      <c r="O1216">
        <v>1</v>
      </c>
      <c r="P1216">
        <v>8</v>
      </c>
      <c r="Q1216">
        <v>5</v>
      </c>
      <c r="R1216">
        <v>0</v>
      </c>
      <c r="S1216">
        <v>0</v>
      </c>
      <c r="T1216">
        <v>0</v>
      </c>
      <c r="U1216">
        <v>0</v>
      </c>
      <c r="V1216">
        <v>0</v>
      </c>
      <c r="W1216">
        <v>0</v>
      </c>
      <c r="X1216">
        <v>3</v>
      </c>
      <c r="Y1216">
        <v>11</v>
      </c>
      <c r="Z1216">
        <v>0</v>
      </c>
      <c r="AA1216">
        <v>54</v>
      </c>
      <c r="AB1216">
        <v>2619</v>
      </c>
      <c r="AC1216">
        <v>0</v>
      </c>
      <c r="AD1216">
        <v>0</v>
      </c>
      <c r="AE1216">
        <v>1</v>
      </c>
      <c r="AF1216">
        <v>0</v>
      </c>
      <c r="AG1216">
        <v>0</v>
      </c>
      <c r="AH1216">
        <v>0</v>
      </c>
      <c r="AI1216">
        <v>0</v>
      </c>
      <c r="AJ1216">
        <v>0</v>
      </c>
      <c r="AK1216">
        <v>1</v>
      </c>
      <c r="AL1216">
        <v>0</v>
      </c>
      <c r="AM1216" s="3">
        <f>SUM(tbl_Data[[#This Row],[Amt_Wines]:[Amt_GoldProds]])</f>
        <v>393</v>
      </c>
      <c r="AN1216" s="3">
        <v>379</v>
      </c>
      <c r="AO1216">
        <v>0</v>
      </c>
      <c r="AP1216" t="str" cm="1">
        <f t="array" ref="AP1216">_xlfn.IFS(tbl_Data[[#This Row],[marital_Divorced]]=1,"Divorced",tbl_Data[[#This Row],[marital_Married]]=1,"Married",tbl_Data[[#This Row],[marital_Single]]=1,"Single",tbl_Data[[#This Row],[marital_Together]]=1,"Together",tbl_Data[[#This Row],[marital_Widow]]=1,"Widowed")</f>
        <v>Single</v>
      </c>
      <c r="AQ1216" s="3">
        <f>IF(tbl_Data[[#This Row],[Marital Status]]=tbl_Data[[#Headers],[Single]],tbl_Data[[#This Row],[Amt_Wines]],"")</f>
        <v>275</v>
      </c>
      <c r="AR1216" s="3" t="str">
        <f>IF(tbl_Data[[#This Row],[Marital Status]]=tbl_Data[[#Headers],[Together]],tbl_Data[[#This Row],[Amt_Wines]],"")</f>
        <v/>
      </c>
      <c r="AS1216" s="3" t="str">
        <f>IF(tbl_Data[[#This Row],[Marital Status]]=tbl_Data[[#Headers],[Married]],tbl_Data[[#This Row],[Amt_Wines]],"")</f>
        <v/>
      </c>
      <c r="AT1216" s="3" t="str">
        <f>IF(tbl_Data[[#This Row],[Marital Status]]=tbl_Data[[#Headers],[Widow]],tbl_Data[[#This Row],[Amt_Wines]],"")</f>
        <v/>
      </c>
      <c r="AU1216" s="3" t="str">
        <f>IF(tbl_Data[[#This Row],[Marital Status]]=tbl_Data[[#Headers],[Divorced]],tbl_Data[[#This Row],[Amt_Wines]],"")</f>
        <v/>
      </c>
    </row>
    <row r="1217" spans="1:47" x14ac:dyDescent="0.45">
      <c r="A1217" t="s">
        <v>1178</v>
      </c>
      <c r="B1217" s="3">
        <v>49494</v>
      </c>
      <c r="C1217">
        <v>1</v>
      </c>
      <c r="D1217">
        <v>0</v>
      </c>
      <c r="E1217">
        <f t="shared" si="18"/>
        <v>1</v>
      </c>
      <c r="F1217">
        <v>46</v>
      </c>
      <c r="G1217" s="3">
        <v>191</v>
      </c>
      <c r="H1217" s="3">
        <v>9</v>
      </c>
      <c r="I1217" s="3">
        <v>97</v>
      </c>
      <c r="J1217" s="3">
        <v>0</v>
      </c>
      <c r="K1217" s="3">
        <v>6</v>
      </c>
      <c r="L1217" s="3">
        <v>82</v>
      </c>
      <c r="M1217">
        <v>2</v>
      </c>
      <c r="N1217">
        <v>6</v>
      </c>
      <c r="O1217">
        <v>1</v>
      </c>
      <c r="P1217">
        <v>5</v>
      </c>
      <c r="Q1217">
        <v>7</v>
      </c>
      <c r="R1217">
        <v>0</v>
      </c>
      <c r="S1217">
        <v>0</v>
      </c>
      <c r="T1217">
        <v>0</v>
      </c>
      <c r="U1217">
        <v>0</v>
      </c>
      <c r="V1217">
        <v>0</v>
      </c>
      <c r="W1217">
        <v>0</v>
      </c>
      <c r="X1217">
        <v>3</v>
      </c>
      <c r="Y1217">
        <v>11</v>
      </c>
      <c r="Z1217">
        <v>0</v>
      </c>
      <c r="AA1217">
        <v>48</v>
      </c>
      <c r="AB1217">
        <v>2589</v>
      </c>
      <c r="AC1217">
        <v>0</v>
      </c>
      <c r="AD1217">
        <v>0</v>
      </c>
      <c r="AE1217">
        <v>1</v>
      </c>
      <c r="AF1217">
        <v>0</v>
      </c>
      <c r="AG1217">
        <v>0</v>
      </c>
      <c r="AH1217">
        <v>0</v>
      </c>
      <c r="AI1217">
        <v>0</v>
      </c>
      <c r="AJ1217">
        <v>0</v>
      </c>
      <c r="AK1217">
        <v>1</v>
      </c>
      <c r="AL1217">
        <v>0</v>
      </c>
      <c r="AM1217" s="3">
        <f>SUM(tbl_Data[[#This Row],[Amt_Wines]:[Amt_GoldProds]])</f>
        <v>385</v>
      </c>
      <c r="AN1217" s="3">
        <v>221</v>
      </c>
      <c r="AO1217">
        <v>0</v>
      </c>
      <c r="AP1217" t="str" cm="1">
        <f t="array" ref="AP1217">_xlfn.IFS(tbl_Data[[#This Row],[marital_Divorced]]=1,"Divorced",tbl_Data[[#This Row],[marital_Married]]=1,"Married",tbl_Data[[#This Row],[marital_Single]]=1,"Single",tbl_Data[[#This Row],[marital_Together]]=1,"Together",tbl_Data[[#This Row],[marital_Widow]]=1,"Widowed")</f>
        <v>Single</v>
      </c>
      <c r="AQ1217" s="3">
        <f>IF(tbl_Data[[#This Row],[Marital Status]]=tbl_Data[[#Headers],[Single]],tbl_Data[[#This Row],[Amt_Wines]],"")</f>
        <v>191</v>
      </c>
      <c r="AR1217" s="3" t="str">
        <f>IF(tbl_Data[[#This Row],[Marital Status]]=tbl_Data[[#Headers],[Together]],tbl_Data[[#This Row],[Amt_Wines]],"")</f>
        <v/>
      </c>
      <c r="AS1217" s="3" t="str">
        <f>IF(tbl_Data[[#This Row],[Marital Status]]=tbl_Data[[#Headers],[Married]],tbl_Data[[#This Row],[Amt_Wines]],"")</f>
        <v/>
      </c>
      <c r="AT1217" s="3" t="str">
        <f>IF(tbl_Data[[#This Row],[Marital Status]]=tbl_Data[[#Headers],[Widow]],tbl_Data[[#This Row],[Amt_Wines]],"")</f>
        <v/>
      </c>
      <c r="AU1217" s="3" t="str">
        <f>IF(tbl_Data[[#This Row],[Marital Status]]=tbl_Data[[#Headers],[Divorced]],tbl_Data[[#This Row],[Amt_Wines]],"")</f>
        <v/>
      </c>
    </row>
    <row r="1218" spans="1:47" x14ac:dyDescent="0.45">
      <c r="A1218" t="s">
        <v>1183</v>
      </c>
      <c r="B1218" s="3">
        <v>46998</v>
      </c>
      <c r="C1218">
        <v>0</v>
      </c>
      <c r="D1218">
        <v>1</v>
      </c>
      <c r="E1218">
        <f t="shared" ref="E1218:E1281" si="19">SUM(_xlfn.SINGLE(Kidhome),_xlfn.SINGLE(Teenhome))</f>
        <v>1</v>
      </c>
      <c r="F1218">
        <v>55</v>
      </c>
      <c r="G1218" s="3">
        <v>172</v>
      </c>
      <c r="H1218" s="3">
        <v>41</v>
      </c>
      <c r="I1218" s="3">
        <v>86</v>
      </c>
      <c r="J1218" s="3">
        <v>45</v>
      </c>
      <c r="K1218" s="3">
        <v>6</v>
      </c>
      <c r="L1218" s="3">
        <v>27</v>
      </c>
      <c r="M1218">
        <v>5</v>
      </c>
      <c r="N1218">
        <v>5</v>
      </c>
      <c r="O1218">
        <v>3</v>
      </c>
      <c r="P1218">
        <v>5</v>
      </c>
      <c r="Q1218">
        <v>7</v>
      </c>
      <c r="R1218">
        <v>1</v>
      </c>
      <c r="S1218">
        <v>0</v>
      </c>
      <c r="T1218">
        <v>0</v>
      </c>
      <c r="U1218">
        <v>0</v>
      </c>
      <c r="V1218">
        <v>0</v>
      </c>
      <c r="W1218">
        <v>0</v>
      </c>
      <c r="X1218">
        <v>3</v>
      </c>
      <c r="Y1218">
        <v>11</v>
      </c>
      <c r="Z1218">
        <v>0</v>
      </c>
      <c r="AA1218">
        <v>64</v>
      </c>
      <c r="AB1218">
        <v>2774</v>
      </c>
      <c r="AC1218">
        <v>0</v>
      </c>
      <c r="AD1218">
        <v>0</v>
      </c>
      <c r="AE1218">
        <v>1</v>
      </c>
      <c r="AF1218">
        <v>0</v>
      </c>
      <c r="AG1218">
        <v>0</v>
      </c>
      <c r="AH1218">
        <v>0</v>
      </c>
      <c r="AI1218">
        <v>0</v>
      </c>
      <c r="AJ1218">
        <v>1</v>
      </c>
      <c r="AK1218">
        <v>0</v>
      </c>
      <c r="AL1218">
        <v>0</v>
      </c>
      <c r="AM1218" s="3">
        <f>SUM(tbl_Data[[#This Row],[Amt_Wines]:[Amt_GoldProds]])</f>
        <v>377</v>
      </c>
      <c r="AN1218" s="3">
        <v>323</v>
      </c>
      <c r="AO1218">
        <v>1</v>
      </c>
      <c r="AP1218" t="str" cm="1">
        <f t="array" ref="AP1218">_xlfn.IFS(tbl_Data[[#This Row],[marital_Divorced]]=1,"Divorced",tbl_Data[[#This Row],[marital_Married]]=1,"Married",tbl_Data[[#This Row],[marital_Single]]=1,"Single",tbl_Data[[#This Row],[marital_Together]]=1,"Together",tbl_Data[[#This Row],[marital_Widow]]=1,"Widowed")</f>
        <v>Single</v>
      </c>
      <c r="AQ1218" s="3">
        <f>IF(tbl_Data[[#This Row],[Marital Status]]=tbl_Data[[#Headers],[Single]],tbl_Data[[#This Row],[Amt_Wines]],"")</f>
        <v>172</v>
      </c>
      <c r="AR1218" s="3" t="str">
        <f>IF(tbl_Data[[#This Row],[Marital Status]]=tbl_Data[[#Headers],[Together]],tbl_Data[[#This Row],[Amt_Wines]],"")</f>
        <v/>
      </c>
      <c r="AS1218" s="3" t="str">
        <f>IF(tbl_Data[[#This Row],[Marital Status]]=tbl_Data[[#Headers],[Married]],tbl_Data[[#This Row],[Amt_Wines]],"")</f>
        <v/>
      </c>
      <c r="AT1218" s="3" t="str">
        <f>IF(tbl_Data[[#This Row],[Marital Status]]=tbl_Data[[#Headers],[Widow]],tbl_Data[[#This Row],[Amt_Wines]],"")</f>
        <v/>
      </c>
      <c r="AU1218" s="3" t="str">
        <f>IF(tbl_Data[[#This Row],[Marital Status]]=tbl_Data[[#Headers],[Divorced]],tbl_Data[[#This Row],[Amt_Wines]],"")</f>
        <v/>
      </c>
    </row>
    <row r="1219" spans="1:47" x14ac:dyDescent="0.45">
      <c r="A1219" t="s">
        <v>1186</v>
      </c>
      <c r="B1219" s="3">
        <v>6560</v>
      </c>
      <c r="C1219">
        <v>0</v>
      </c>
      <c r="D1219">
        <v>0</v>
      </c>
      <c r="E1219">
        <f t="shared" si="19"/>
        <v>0</v>
      </c>
      <c r="F1219">
        <v>2</v>
      </c>
      <c r="G1219" s="3">
        <v>67</v>
      </c>
      <c r="H1219" s="3">
        <v>11</v>
      </c>
      <c r="I1219" s="3">
        <v>26</v>
      </c>
      <c r="J1219" s="3">
        <v>4</v>
      </c>
      <c r="K1219" s="3">
        <v>3</v>
      </c>
      <c r="L1219" s="3">
        <v>262</v>
      </c>
      <c r="M1219">
        <v>0</v>
      </c>
      <c r="N1219">
        <v>1</v>
      </c>
      <c r="O1219">
        <v>0</v>
      </c>
      <c r="P1219">
        <v>1</v>
      </c>
      <c r="Q1219">
        <v>17</v>
      </c>
      <c r="R1219">
        <v>0</v>
      </c>
      <c r="S1219">
        <v>0</v>
      </c>
      <c r="T1219">
        <v>0</v>
      </c>
      <c r="U1219">
        <v>0</v>
      </c>
      <c r="V1219">
        <v>0</v>
      </c>
      <c r="W1219">
        <v>0</v>
      </c>
      <c r="X1219">
        <v>3</v>
      </c>
      <c r="Y1219">
        <v>11</v>
      </c>
      <c r="Z1219">
        <v>0</v>
      </c>
      <c r="AA1219">
        <v>38</v>
      </c>
      <c r="AB1219">
        <v>2358</v>
      </c>
      <c r="AC1219">
        <v>0</v>
      </c>
      <c r="AD1219">
        <v>0</v>
      </c>
      <c r="AE1219">
        <v>1</v>
      </c>
      <c r="AF1219">
        <v>0</v>
      </c>
      <c r="AG1219">
        <v>0</v>
      </c>
      <c r="AH1219">
        <v>0</v>
      </c>
      <c r="AI1219">
        <v>0</v>
      </c>
      <c r="AJ1219">
        <v>0</v>
      </c>
      <c r="AK1219">
        <v>1</v>
      </c>
      <c r="AL1219">
        <v>0</v>
      </c>
      <c r="AM1219" s="3">
        <f>SUM(tbl_Data[[#This Row],[Amt_Wines]:[Amt_GoldProds]])</f>
        <v>373</v>
      </c>
      <c r="AN1219" s="3">
        <v>-151</v>
      </c>
      <c r="AO1219">
        <v>0</v>
      </c>
      <c r="AP1219" t="str" cm="1">
        <f t="array" ref="AP1219">_xlfn.IFS(tbl_Data[[#This Row],[marital_Divorced]]=1,"Divorced",tbl_Data[[#This Row],[marital_Married]]=1,"Married",tbl_Data[[#This Row],[marital_Single]]=1,"Single",tbl_Data[[#This Row],[marital_Together]]=1,"Together",tbl_Data[[#This Row],[marital_Widow]]=1,"Widowed")</f>
        <v>Single</v>
      </c>
      <c r="AQ1219" s="3">
        <f>IF(tbl_Data[[#This Row],[Marital Status]]=tbl_Data[[#Headers],[Single]],tbl_Data[[#This Row],[Amt_Wines]],"")</f>
        <v>67</v>
      </c>
      <c r="AR1219" s="3" t="str">
        <f>IF(tbl_Data[[#This Row],[Marital Status]]=tbl_Data[[#Headers],[Together]],tbl_Data[[#This Row],[Amt_Wines]],"")</f>
        <v/>
      </c>
      <c r="AS1219" s="3" t="str">
        <f>IF(tbl_Data[[#This Row],[Marital Status]]=tbl_Data[[#Headers],[Married]],tbl_Data[[#This Row],[Amt_Wines]],"")</f>
        <v/>
      </c>
      <c r="AT1219" s="3" t="str">
        <f>IF(tbl_Data[[#This Row],[Marital Status]]=tbl_Data[[#Headers],[Widow]],tbl_Data[[#This Row],[Amt_Wines]],"")</f>
        <v/>
      </c>
      <c r="AU1219" s="3" t="str">
        <f>IF(tbl_Data[[#This Row],[Marital Status]]=tbl_Data[[#Headers],[Divorced]],tbl_Data[[#This Row],[Amt_Wines]],"")</f>
        <v/>
      </c>
    </row>
    <row r="1220" spans="1:47" x14ac:dyDescent="0.45">
      <c r="A1220" t="s">
        <v>1187</v>
      </c>
      <c r="B1220" s="3">
        <v>50388</v>
      </c>
      <c r="C1220">
        <v>0</v>
      </c>
      <c r="D1220">
        <v>1</v>
      </c>
      <c r="E1220">
        <f t="shared" si="19"/>
        <v>1</v>
      </c>
      <c r="F1220">
        <v>3</v>
      </c>
      <c r="G1220" s="3">
        <v>292</v>
      </c>
      <c r="H1220" s="3">
        <v>6</v>
      </c>
      <c r="I1220" s="3">
        <v>37</v>
      </c>
      <c r="J1220" s="3">
        <v>0</v>
      </c>
      <c r="K1220" s="3">
        <v>3</v>
      </c>
      <c r="L1220" s="3">
        <v>34</v>
      </c>
      <c r="M1220">
        <v>4</v>
      </c>
      <c r="N1220">
        <v>6</v>
      </c>
      <c r="O1220">
        <v>1</v>
      </c>
      <c r="P1220">
        <v>6</v>
      </c>
      <c r="Q1220">
        <v>7</v>
      </c>
      <c r="R1220">
        <v>0</v>
      </c>
      <c r="S1220">
        <v>1</v>
      </c>
      <c r="T1220">
        <v>0</v>
      </c>
      <c r="U1220">
        <v>1</v>
      </c>
      <c r="V1220">
        <v>0</v>
      </c>
      <c r="W1220">
        <v>0</v>
      </c>
      <c r="X1220">
        <v>3</v>
      </c>
      <c r="Y1220">
        <v>11</v>
      </c>
      <c r="Z1220">
        <v>1</v>
      </c>
      <c r="AA1220">
        <v>63</v>
      </c>
      <c r="AB1220">
        <v>2191</v>
      </c>
      <c r="AC1220">
        <v>0</v>
      </c>
      <c r="AD1220">
        <v>0</v>
      </c>
      <c r="AE1220">
        <v>1</v>
      </c>
      <c r="AF1220">
        <v>0</v>
      </c>
      <c r="AG1220">
        <v>0</v>
      </c>
      <c r="AH1220">
        <v>0</v>
      </c>
      <c r="AI1220">
        <v>0</v>
      </c>
      <c r="AJ1220">
        <v>1</v>
      </c>
      <c r="AK1220">
        <v>0</v>
      </c>
      <c r="AL1220">
        <v>0</v>
      </c>
      <c r="AM1220" s="3">
        <f>SUM(tbl_Data[[#This Row],[Amt_Wines]:[Amt_GoldProds]])</f>
        <v>372</v>
      </c>
      <c r="AN1220" s="3">
        <v>304</v>
      </c>
      <c r="AO1220">
        <v>2</v>
      </c>
      <c r="AP1220" t="str" cm="1">
        <f t="array" ref="AP1220">_xlfn.IFS(tbl_Data[[#This Row],[marital_Divorced]]=1,"Divorced",tbl_Data[[#This Row],[marital_Married]]=1,"Married",tbl_Data[[#This Row],[marital_Single]]=1,"Single",tbl_Data[[#This Row],[marital_Together]]=1,"Together",tbl_Data[[#This Row],[marital_Widow]]=1,"Widowed")</f>
        <v>Single</v>
      </c>
      <c r="AQ1220" s="3">
        <f>IF(tbl_Data[[#This Row],[Marital Status]]=tbl_Data[[#Headers],[Single]],tbl_Data[[#This Row],[Amt_Wines]],"")</f>
        <v>292</v>
      </c>
      <c r="AR1220" s="3" t="str">
        <f>IF(tbl_Data[[#This Row],[Marital Status]]=tbl_Data[[#Headers],[Together]],tbl_Data[[#This Row],[Amt_Wines]],"")</f>
        <v/>
      </c>
      <c r="AS1220" s="3" t="str">
        <f>IF(tbl_Data[[#This Row],[Marital Status]]=tbl_Data[[#Headers],[Married]],tbl_Data[[#This Row],[Amt_Wines]],"")</f>
        <v/>
      </c>
      <c r="AT1220" s="3" t="str">
        <f>IF(tbl_Data[[#This Row],[Marital Status]]=tbl_Data[[#Headers],[Widow]],tbl_Data[[#This Row],[Amt_Wines]],"")</f>
        <v/>
      </c>
      <c r="AU1220" s="3" t="str">
        <f>IF(tbl_Data[[#This Row],[Marital Status]]=tbl_Data[[#Headers],[Divorced]],tbl_Data[[#This Row],[Amt_Wines]],"")</f>
        <v/>
      </c>
    </row>
    <row r="1221" spans="1:47" x14ac:dyDescent="0.45">
      <c r="A1221" t="s">
        <v>1188</v>
      </c>
      <c r="B1221" s="3">
        <v>48904</v>
      </c>
      <c r="C1221">
        <v>0</v>
      </c>
      <c r="D1221">
        <v>1</v>
      </c>
      <c r="E1221">
        <f t="shared" si="19"/>
        <v>1</v>
      </c>
      <c r="F1221">
        <v>1</v>
      </c>
      <c r="G1221" s="3">
        <v>283</v>
      </c>
      <c r="H1221" s="3">
        <v>10</v>
      </c>
      <c r="I1221" s="3">
        <v>38</v>
      </c>
      <c r="J1221" s="3">
        <v>0</v>
      </c>
      <c r="K1221" s="3">
        <v>13</v>
      </c>
      <c r="L1221" s="3">
        <v>27</v>
      </c>
      <c r="M1221">
        <v>4</v>
      </c>
      <c r="N1221">
        <v>7</v>
      </c>
      <c r="O1221">
        <v>2</v>
      </c>
      <c r="P1221">
        <v>4</v>
      </c>
      <c r="Q1221">
        <v>8</v>
      </c>
      <c r="R1221">
        <v>0</v>
      </c>
      <c r="S1221">
        <v>0</v>
      </c>
      <c r="T1221">
        <v>0</v>
      </c>
      <c r="U1221">
        <v>0</v>
      </c>
      <c r="V1221">
        <v>0</v>
      </c>
      <c r="W1221">
        <v>0</v>
      </c>
      <c r="X1221">
        <v>3</v>
      </c>
      <c r="Y1221">
        <v>11</v>
      </c>
      <c r="Z1221">
        <v>0</v>
      </c>
      <c r="AA1221">
        <v>60</v>
      </c>
      <c r="AB1221">
        <v>2733</v>
      </c>
      <c r="AC1221">
        <v>0</v>
      </c>
      <c r="AD1221">
        <v>0</v>
      </c>
      <c r="AE1221">
        <v>1</v>
      </c>
      <c r="AF1221">
        <v>0</v>
      </c>
      <c r="AG1221">
        <v>0</v>
      </c>
      <c r="AH1221">
        <v>0</v>
      </c>
      <c r="AI1221">
        <v>0</v>
      </c>
      <c r="AJ1221">
        <v>1</v>
      </c>
      <c r="AK1221">
        <v>0</v>
      </c>
      <c r="AL1221">
        <v>0</v>
      </c>
      <c r="AM1221" s="3">
        <f>SUM(tbl_Data[[#This Row],[Amt_Wines]:[Amt_GoldProds]])</f>
        <v>371</v>
      </c>
      <c r="AN1221" s="3">
        <v>317</v>
      </c>
      <c r="AO1221">
        <v>0</v>
      </c>
      <c r="AP1221" t="str" cm="1">
        <f t="array" ref="AP1221">_xlfn.IFS(tbl_Data[[#This Row],[marital_Divorced]]=1,"Divorced",tbl_Data[[#This Row],[marital_Married]]=1,"Married",tbl_Data[[#This Row],[marital_Single]]=1,"Single",tbl_Data[[#This Row],[marital_Together]]=1,"Together",tbl_Data[[#This Row],[marital_Widow]]=1,"Widowed")</f>
        <v>Single</v>
      </c>
      <c r="AQ1221" s="3">
        <f>IF(tbl_Data[[#This Row],[Marital Status]]=tbl_Data[[#Headers],[Single]],tbl_Data[[#This Row],[Amt_Wines]],"")</f>
        <v>283</v>
      </c>
      <c r="AR1221" s="3" t="str">
        <f>IF(tbl_Data[[#This Row],[Marital Status]]=tbl_Data[[#Headers],[Together]],tbl_Data[[#This Row],[Amt_Wines]],"")</f>
        <v/>
      </c>
      <c r="AS1221" s="3" t="str">
        <f>IF(tbl_Data[[#This Row],[Marital Status]]=tbl_Data[[#Headers],[Married]],tbl_Data[[#This Row],[Amt_Wines]],"")</f>
        <v/>
      </c>
      <c r="AT1221" s="3" t="str">
        <f>IF(tbl_Data[[#This Row],[Marital Status]]=tbl_Data[[#Headers],[Widow]],tbl_Data[[#This Row],[Amt_Wines]],"")</f>
        <v/>
      </c>
      <c r="AU1221" s="3" t="str">
        <f>IF(tbl_Data[[#This Row],[Marital Status]]=tbl_Data[[#Headers],[Divorced]],tbl_Data[[#This Row],[Amt_Wines]],"")</f>
        <v/>
      </c>
    </row>
    <row r="1222" spans="1:47" x14ac:dyDescent="0.45">
      <c r="A1222" t="s">
        <v>1189</v>
      </c>
      <c r="B1222" s="3">
        <v>46923</v>
      </c>
      <c r="C1222">
        <v>1</v>
      </c>
      <c r="D1222">
        <v>0</v>
      </c>
      <c r="E1222">
        <f t="shared" si="19"/>
        <v>1</v>
      </c>
      <c r="F1222">
        <v>90</v>
      </c>
      <c r="G1222" s="3">
        <v>85</v>
      </c>
      <c r="H1222" s="3">
        <v>44</v>
      </c>
      <c r="I1222" s="3">
        <v>54</v>
      </c>
      <c r="J1222" s="3">
        <v>102</v>
      </c>
      <c r="K1222" s="3">
        <v>78</v>
      </c>
      <c r="L1222" s="3">
        <v>6</v>
      </c>
      <c r="M1222">
        <v>3</v>
      </c>
      <c r="N1222">
        <v>5</v>
      </c>
      <c r="O1222">
        <v>1</v>
      </c>
      <c r="P1222">
        <v>7</v>
      </c>
      <c r="Q1222">
        <v>7</v>
      </c>
      <c r="R1222">
        <v>0</v>
      </c>
      <c r="S1222">
        <v>0</v>
      </c>
      <c r="T1222">
        <v>0</v>
      </c>
      <c r="U1222">
        <v>0</v>
      </c>
      <c r="V1222">
        <v>0</v>
      </c>
      <c r="W1222">
        <v>0</v>
      </c>
      <c r="X1222">
        <v>3</v>
      </c>
      <c r="Y1222">
        <v>11</v>
      </c>
      <c r="Z1222">
        <v>0</v>
      </c>
      <c r="AA1222">
        <v>33</v>
      </c>
      <c r="AB1222">
        <v>2835</v>
      </c>
      <c r="AC1222">
        <v>0</v>
      </c>
      <c r="AD1222">
        <v>0</v>
      </c>
      <c r="AE1222">
        <v>1</v>
      </c>
      <c r="AF1222">
        <v>0</v>
      </c>
      <c r="AG1222">
        <v>0</v>
      </c>
      <c r="AH1222">
        <v>0</v>
      </c>
      <c r="AI1222">
        <v>0</v>
      </c>
      <c r="AJ1222">
        <v>1</v>
      </c>
      <c r="AK1222">
        <v>0</v>
      </c>
      <c r="AL1222">
        <v>0</v>
      </c>
      <c r="AM1222" s="3">
        <f>SUM(tbl_Data[[#This Row],[Amt_Wines]:[Amt_GoldProds]])</f>
        <v>369</v>
      </c>
      <c r="AN1222" s="3">
        <v>357</v>
      </c>
      <c r="AO1222">
        <v>0</v>
      </c>
      <c r="AP1222" t="str" cm="1">
        <f t="array" ref="AP1222">_xlfn.IFS(tbl_Data[[#This Row],[marital_Divorced]]=1,"Divorced",tbl_Data[[#This Row],[marital_Married]]=1,"Married",tbl_Data[[#This Row],[marital_Single]]=1,"Single",tbl_Data[[#This Row],[marital_Together]]=1,"Together",tbl_Data[[#This Row],[marital_Widow]]=1,"Widowed")</f>
        <v>Single</v>
      </c>
      <c r="AQ1222" s="3">
        <f>IF(tbl_Data[[#This Row],[Marital Status]]=tbl_Data[[#Headers],[Single]],tbl_Data[[#This Row],[Amt_Wines]],"")</f>
        <v>85</v>
      </c>
      <c r="AR1222" s="3" t="str">
        <f>IF(tbl_Data[[#This Row],[Marital Status]]=tbl_Data[[#Headers],[Together]],tbl_Data[[#This Row],[Amt_Wines]],"")</f>
        <v/>
      </c>
      <c r="AS1222" s="3" t="str">
        <f>IF(tbl_Data[[#This Row],[Marital Status]]=tbl_Data[[#Headers],[Married]],tbl_Data[[#This Row],[Amt_Wines]],"")</f>
        <v/>
      </c>
      <c r="AT1222" s="3" t="str">
        <f>IF(tbl_Data[[#This Row],[Marital Status]]=tbl_Data[[#Headers],[Widow]],tbl_Data[[#This Row],[Amt_Wines]],"")</f>
        <v/>
      </c>
      <c r="AU1222" s="3" t="str">
        <f>IF(tbl_Data[[#This Row],[Marital Status]]=tbl_Data[[#Headers],[Divorced]],tbl_Data[[#This Row],[Amt_Wines]],"")</f>
        <v/>
      </c>
    </row>
    <row r="1223" spans="1:47" x14ac:dyDescent="0.45">
      <c r="A1223" t="s">
        <v>1190</v>
      </c>
      <c r="B1223" s="3">
        <v>49514</v>
      </c>
      <c r="C1223">
        <v>1</v>
      </c>
      <c r="D1223">
        <v>0</v>
      </c>
      <c r="E1223">
        <f t="shared" si="19"/>
        <v>1</v>
      </c>
      <c r="F1223">
        <v>61</v>
      </c>
      <c r="G1223" s="3">
        <v>88</v>
      </c>
      <c r="H1223" s="3">
        <v>39</v>
      </c>
      <c r="I1223" s="3">
        <v>78</v>
      </c>
      <c r="J1223" s="3">
        <v>58</v>
      </c>
      <c r="K1223" s="3">
        <v>13</v>
      </c>
      <c r="L1223" s="3">
        <v>93</v>
      </c>
      <c r="M1223">
        <v>2</v>
      </c>
      <c r="N1223">
        <v>6</v>
      </c>
      <c r="O1223">
        <v>1</v>
      </c>
      <c r="P1223">
        <v>4</v>
      </c>
      <c r="Q1223">
        <v>7</v>
      </c>
      <c r="R1223">
        <v>0</v>
      </c>
      <c r="S1223">
        <v>0</v>
      </c>
      <c r="T1223">
        <v>0</v>
      </c>
      <c r="U1223">
        <v>0</v>
      </c>
      <c r="V1223">
        <v>0</v>
      </c>
      <c r="W1223">
        <v>0</v>
      </c>
      <c r="X1223">
        <v>3</v>
      </c>
      <c r="Y1223">
        <v>11</v>
      </c>
      <c r="Z1223">
        <v>0</v>
      </c>
      <c r="AA1223">
        <v>45</v>
      </c>
      <c r="AB1223">
        <v>2353</v>
      </c>
      <c r="AC1223">
        <v>0</v>
      </c>
      <c r="AD1223">
        <v>0</v>
      </c>
      <c r="AE1223">
        <v>1</v>
      </c>
      <c r="AF1223">
        <v>0</v>
      </c>
      <c r="AG1223">
        <v>0</v>
      </c>
      <c r="AH1223">
        <v>1</v>
      </c>
      <c r="AI1223">
        <v>0</v>
      </c>
      <c r="AJ1223">
        <v>0</v>
      </c>
      <c r="AK1223">
        <v>0</v>
      </c>
      <c r="AL1223">
        <v>0</v>
      </c>
      <c r="AM1223" s="3">
        <f>SUM(tbl_Data[[#This Row],[Amt_Wines]:[Amt_GoldProds]])</f>
        <v>369</v>
      </c>
      <c r="AN1223" s="3">
        <v>183</v>
      </c>
      <c r="AO1223">
        <v>0</v>
      </c>
      <c r="AP1223" t="str" cm="1">
        <f t="array" ref="AP1223">_xlfn.IFS(tbl_Data[[#This Row],[marital_Divorced]]=1,"Divorced",tbl_Data[[#This Row],[marital_Married]]=1,"Married",tbl_Data[[#This Row],[marital_Single]]=1,"Single",tbl_Data[[#This Row],[marital_Together]]=1,"Together",tbl_Data[[#This Row],[marital_Widow]]=1,"Widowed")</f>
        <v>Single</v>
      </c>
      <c r="AQ1223" s="3">
        <f>IF(tbl_Data[[#This Row],[Marital Status]]=tbl_Data[[#Headers],[Single]],tbl_Data[[#This Row],[Amt_Wines]],"")</f>
        <v>88</v>
      </c>
      <c r="AR1223" s="3" t="str">
        <f>IF(tbl_Data[[#This Row],[Marital Status]]=tbl_Data[[#Headers],[Together]],tbl_Data[[#This Row],[Amt_Wines]],"")</f>
        <v/>
      </c>
      <c r="AS1223" s="3" t="str">
        <f>IF(tbl_Data[[#This Row],[Marital Status]]=tbl_Data[[#Headers],[Married]],tbl_Data[[#This Row],[Amt_Wines]],"")</f>
        <v/>
      </c>
      <c r="AT1223" s="3" t="str">
        <f>IF(tbl_Data[[#This Row],[Marital Status]]=tbl_Data[[#Headers],[Widow]],tbl_Data[[#This Row],[Amt_Wines]],"")</f>
        <v/>
      </c>
      <c r="AU1223" s="3" t="str">
        <f>IF(tbl_Data[[#This Row],[Marital Status]]=tbl_Data[[#Headers],[Divorced]],tbl_Data[[#This Row],[Amt_Wines]],"")</f>
        <v/>
      </c>
    </row>
    <row r="1224" spans="1:47" x14ac:dyDescent="0.45">
      <c r="A1224" t="s">
        <v>1192</v>
      </c>
      <c r="B1224" s="3">
        <v>49166</v>
      </c>
      <c r="C1224">
        <v>0</v>
      </c>
      <c r="D1224">
        <v>1</v>
      </c>
      <c r="E1224">
        <f t="shared" si="19"/>
        <v>1</v>
      </c>
      <c r="F1224">
        <v>17</v>
      </c>
      <c r="G1224" s="3">
        <v>224</v>
      </c>
      <c r="H1224" s="3">
        <v>2</v>
      </c>
      <c r="I1224" s="3">
        <v>25</v>
      </c>
      <c r="J1224" s="3">
        <v>7</v>
      </c>
      <c r="K1224" s="3">
        <v>0</v>
      </c>
      <c r="L1224" s="3">
        <v>110</v>
      </c>
      <c r="M1224">
        <v>2</v>
      </c>
      <c r="N1224">
        <v>5</v>
      </c>
      <c r="O1224">
        <v>3</v>
      </c>
      <c r="P1224">
        <v>3</v>
      </c>
      <c r="Q1224">
        <v>6</v>
      </c>
      <c r="R1224">
        <v>0</v>
      </c>
      <c r="S1224">
        <v>0</v>
      </c>
      <c r="T1224">
        <v>0</v>
      </c>
      <c r="U1224">
        <v>0</v>
      </c>
      <c r="V1224">
        <v>0</v>
      </c>
      <c r="W1224">
        <v>0</v>
      </c>
      <c r="X1224">
        <v>3</v>
      </c>
      <c r="Y1224">
        <v>11</v>
      </c>
      <c r="Z1224">
        <v>0</v>
      </c>
      <c r="AA1224">
        <v>46</v>
      </c>
      <c r="AB1224">
        <v>2540</v>
      </c>
      <c r="AC1224">
        <v>0</v>
      </c>
      <c r="AD1224">
        <v>0</v>
      </c>
      <c r="AE1224">
        <v>1</v>
      </c>
      <c r="AF1224">
        <v>0</v>
      </c>
      <c r="AG1224">
        <v>0</v>
      </c>
      <c r="AH1224">
        <v>0</v>
      </c>
      <c r="AI1224">
        <v>0</v>
      </c>
      <c r="AJ1224">
        <v>1</v>
      </c>
      <c r="AK1224">
        <v>0</v>
      </c>
      <c r="AL1224">
        <v>0</v>
      </c>
      <c r="AM1224" s="3">
        <f>SUM(tbl_Data[[#This Row],[Amt_Wines]:[Amt_GoldProds]])</f>
        <v>368</v>
      </c>
      <c r="AN1224" s="3">
        <v>148</v>
      </c>
      <c r="AO1224">
        <v>0</v>
      </c>
      <c r="AP1224" t="str" cm="1">
        <f t="array" ref="AP1224">_xlfn.IFS(tbl_Data[[#This Row],[marital_Divorced]]=1,"Divorced",tbl_Data[[#This Row],[marital_Married]]=1,"Married",tbl_Data[[#This Row],[marital_Single]]=1,"Single",tbl_Data[[#This Row],[marital_Together]]=1,"Together",tbl_Data[[#This Row],[marital_Widow]]=1,"Widowed")</f>
        <v>Single</v>
      </c>
      <c r="AQ1224" s="3">
        <f>IF(tbl_Data[[#This Row],[Marital Status]]=tbl_Data[[#Headers],[Single]],tbl_Data[[#This Row],[Amt_Wines]],"")</f>
        <v>224</v>
      </c>
      <c r="AR1224" s="3" t="str">
        <f>IF(tbl_Data[[#This Row],[Marital Status]]=tbl_Data[[#Headers],[Together]],tbl_Data[[#This Row],[Amt_Wines]],"")</f>
        <v/>
      </c>
      <c r="AS1224" s="3" t="str">
        <f>IF(tbl_Data[[#This Row],[Marital Status]]=tbl_Data[[#Headers],[Married]],tbl_Data[[#This Row],[Amt_Wines]],"")</f>
        <v/>
      </c>
      <c r="AT1224" s="3" t="str">
        <f>IF(tbl_Data[[#This Row],[Marital Status]]=tbl_Data[[#Headers],[Widow]],tbl_Data[[#This Row],[Amt_Wines]],"")</f>
        <v/>
      </c>
      <c r="AU1224" s="3" t="str">
        <f>IF(tbl_Data[[#This Row],[Marital Status]]=tbl_Data[[#Headers],[Divorced]],tbl_Data[[#This Row],[Amt_Wines]],"")</f>
        <v/>
      </c>
    </row>
    <row r="1225" spans="1:47" x14ac:dyDescent="0.45">
      <c r="A1225" t="s">
        <v>1203</v>
      </c>
      <c r="B1225" s="3">
        <v>36864</v>
      </c>
      <c r="C1225">
        <v>0</v>
      </c>
      <c r="D1225">
        <v>1</v>
      </c>
      <c r="E1225">
        <f t="shared" si="19"/>
        <v>1</v>
      </c>
      <c r="F1225">
        <v>53</v>
      </c>
      <c r="G1225" s="3">
        <v>204</v>
      </c>
      <c r="H1225" s="3">
        <v>5</v>
      </c>
      <c r="I1225" s="3">
        <v>39</v>
      </c>
      <c r="J1225" s="3">
        <v>17</v>
      </c>
      <c r="K1225" s="3">
        <v>0</v>
      </c>
      <c r="L1225" s="3">
        <v>89</v>
      </c>
      <c r="M1225">
        <v>3</v>
      </c>
      <c r="N1225">
        <v>5</v>
      </c>
      <c r="O1225">
        <v>2</v>
      </c>
      <c r="P1225">
        <v>4</v>
      </c>
      <c r="Q1225">
        <v>8</v>
      </c>
      <c r="R1225">
        <v>0</v>
      </c>
      <c r="S1225">
        <v>0</v>
      </c>
      <c r="T1225">
        <v>0</v>
      </c>
      <c r="U1225">
        <v>0</v>
      </c>
      <c r="V1225">
        <v>0</v>
      </c>
      <c r="W1225">
        <v>0</v>
      </c>
      <c r="X1225">
        <v>3</v>
      </c>
      <c r="Y1225">
        <v>11</v>
      </c>
      <c r="Z1225">
        <v>1</v>
      </c>
      <c r="AA1225">
        <v>63</v>
      </c>
      <c r="AB1225">
        <v>2844</v>
      </c>
      <c r="AC1225">
        <v>0</v>
      </c>
      <c r="AD1225">
        <v>0</v>
      </c>
      <c r="AE1225">
        <v>1</v>
      </c>
      <c r="AF1225">
        <v>0</v>
      </c>
      <c r="AG1225">
        <v>0</v>
      </c>
      <c r="AH1225">
        <v>0</v>
      </c>
      <c r="AI1225">
        <v>0</v>
      </c>
      <c r="AJ1225">
        <v>1</v>
      </c>
      <c r="AK1225">
        <v>0</v>
      </c>
      <c r="AL1225">
        <v>0</v>
      </c>
      <c r="AM1225" s="3">
        <f>SUM(tbl_Data[[#This Row],[Amt_Wines]:[Amt_GoldProds]])</f>
        <v>354</v>
      </c>
      <c r="AN1225" s="3">
        <v>176</v>
      </c>
      <c r="AO1225">
        <v>0</v>
      </c>
      <c r="AP1225" t="str" cm="1">
        <f t="array" ref="AP1225">_xlfn.IFS(tbl_Data[[#This Row],[marital_Divorced]]=1,"Divorced",tbl_Data[[#This Row],[marital_Married]]=1,"Married",tbl_Data[[#This Row],[marital_Single]]=1,"Single",tbl_Data[[#This Row],[marital_Together]]=1,"Together",tbl_Data[[#This Row],[marital_Widow]]=1,"Widowed")</f>
        <v>Single</v>
      </c>
      <c r="AQ1225" s="3">
        <f>IF(tbl_Data[[#This Row],[Marital Status]]=tbl_Data[[#Headers],[Single]],tbl_Data[[#This Row],[Amt_Wines]],"")</f>
        <v>204</v>
      </c>
      <c r="AR1225" s="3" t="str">
        <f>IF(tbl_Data[[#This Row],[Marital Status]]=tbl_Data[[#Headers],[Together]],tbl_Data[[#This Row],[Amt_Wines]],"")</f>
        <v/>
      </c>
      <c r="AS1225" s="3" t="str">
        <f>IF(tbl_Data[[#This Row],[Marital Status]]=tbl_Data[[#Headers],[Married]],tbl_Data[[#This Row],[Amt_Wines]],"")</f>
        <v/>
      </c>
      <c r="AT1225" s="3" t="str">
        <f>IF(tbl_Data[[#This Row],[Marital Status]]=tbl_Data[[#Headers],[Widow]],tbl_Data[[#This Row],[Amt_Wines]],"")</f>
        <v/>
      </c>
      <c r="AU1225" s="3" t="str">
        <f>IF(tbl_Data[[#This Row],[Marital Status]]=tbl_Data[[#Headers],[Divorced]],tbl_Data[[#This Row],[Amt_Wines]],"")</f>
        <v/>
      </c>
    </row>
    <row r="1226" spans="1:47" x14ac:dyDescent="0.45">
      <c r="A1226" t="s">
        <v>1207</v>
      </c>
      <c r="B1226" s="3">
        <v>42607</v>
      </c>
      <c r="C1226">
        <v>0</v>
      </c>
      <c r="D1226">
        <v>1</v>
      </c>
      <c r="E1226">
        <f t="shared" si="19"/>
        <v>1</v>
      </c>
      <c r="F1226">
        <v>30</v>
      </c>
      <c r="G1226" s="3">
        <v>156</v>
      </c>
      <c r="H1226" s="3">
        <v>29</v>
      </c>
      <c r="I1226" s="3">
        <v>56</v>
      </c>
      <c r="J1226" s="3">
        <v>30</v>
      </c>
      <c r="K1226" s="3">
        <v>32</v>
      </c>
      <c r="L1226" s="3">
        <v>47</v>
      </c>
      <c r="M1226">
        <v>2</v>
      </c>
      <c r="N1226">
        <v>3</v>
      </c>
      <c r="O1226">
        <v>2</v>
      </c>
      <c r="P1226">
        <v>7</v>
      </c>
      <c r="Q1226">
        <v>3</v>
      </c>
      <c r="R1226">
        <v>0</v>
      </c>
      <c r="S1226">
        <v>0</v>
      </c>
      <c r="T1226">
        <v>0</v>
      </c>
      <c r="U1226">
        <v>0</v>
      </c>
      <c r="V1226">
        <v>0</v>
      </c>
      <c r="W1226">
        <v>0</v>
      </c>
      <c r="X1226">
        <v>3</v>
      </c>
      <c r="Y1226">
        <v>11</v>
      </c>
      <c r="Z1226">
        <v>0</v>
      </c>
      <c r="AA1226">
        <v>66</v>
      </c>
      <c r="AB1226">
        <v>2383</v>
      </c>
      <c r="AC1226">
        <v>0</v>
      </c>
      <c r="AD1226">
        <v>0</v>
      </c>
      <c r="AE1226">
        <v>1</v>
      </c>
      <c r="AF1226">
        <v>0</v>
      </c>
      <c r="AG1226">
        <v>0</v>
      </c>
      <c r="AH1226">
        <v>1</v>
      </c>
      <c r="AI1226">
        <v>0</v>
      </c>
      <c r="AJ1226">
        <v>0</v>
      </c>
      <c r="AK1226">
        <v>0</v>
      </c>
      <c r="AL1226">
        <v>0</v>
      </c>
      <c r="AM1226" s="3">
        <f>SUM(tbl_Data[[#This Row],[Amt_Wines]:[Amt_GoldProds]])</f>
        <v>350</v>
      </c>
      <c r="AN1226" s="3">
        <v>256</v>
      </c>
      <c r="AO1226">
        <v>0</v>
      </c>
      <c r="AP1226" t="str" cm="1">
        <f t="array" ref="AP1226">_xlfn.IFS(tbl_Data[[#This Row],[marital_Divorced]]=1,"Divorced",tbl_Data[[#This Row],[marital_Married]]=1,"Married",tbl_Data[[#This Row],[marital_Single]]=1,"Single",tbl_Data[[#This Row],[marital_Together]]=1,"Together",tbl_Data[[#This Row],[marital_Widow]]=1,"Widowed")</f>
        <v>Single</v>
      </c>
      <c r="AQ1226" s="3">
        <f>IF(tbl_Data[[#This Row],[Marital Status]]=tbl_Data[[#Headers],[Single]],tbl_Data[[#This Row],[Amt_Wines]],"")</f>
        <v>156</v>
      </c>
      <c r="AR1226" s="3" t="str">
        <f>IF(tbl_Data[[#This Row],[Marital Status]]=tbl_Data[[#Headers],[Together]],tbl_Data[[#This Row],[Amt_Wines]],"")</f>
        <v/>
      </c>
      <c r="AS1226" s="3" t="str">
        <f>IF(tbl_Data[[#This Row],[Marital Status]]=tbl_Data[[#Headers],[Married]],tbl_Data[[#This Row],[Amt_Wines]],"")</f>
        <v/>
      </c>
      <c r="AT1226" s="3" t="str">
        <f>IF(tbl_Data[[#This Row],[Marital Status]]=tbl_Data[[#Headers],[Widow]],tbl_Data[[#This Row],[Amt_Wines]],"")</f>
        <v/>
      </c>
      <c r="AU1226" s="3" t="str">
        <f>IF(tbl_Data[[#This Row],[Marital Status]]=tbl_Data[[#Headers],[Divorced]],tbl_Data[[#This Row],[Amt_Wines]],"")</f>
        <v/>
      </c>
    </row>
    <row r="1227" spans="1:47" x14ac:dyDescent="0.45">
      <c r="A1227" t="s">
        <v>1213</v>
      </c>
      <c r="B1227" s="3">
        <v>36108</v>
      </c>
      <c r="C1227">
        <v>1</v>
      </c>
      <c r="D1227">
        <v>0</v>
      </c>
      <c r="E1227">
        <f t="shared" si="19"/>
        <v>1</v>
      </c>
      <c r="F1227">
        <v>68</v>
      </c>
      <c r="G1227" s="3">
        <v>141</v>
      </c>
      <c r="H1227" s="3">
        <v>8</v>
      </c>
      <c r="I1227" s="3">
        <v>129</v>
      </c>
      <c r="J1227" s="3">
        <v>3</v>
      </c>
      <c r="K1227" s="3">
        <v>11</v>
      </c>
      <c r="L1227" s="3">
        <v>47</v>
      </c>
      <c r="M1227">
        <v>3</v>
      </c>
      <c r="N1227">
        <v>7</v>
      </c>
      <c r="O1227">
        <v>1</v>
      </c>
      <c r="P1227">
        <v>4</v>
      </c>
      <c r="Q1227">
        <v>9</v>
      </c>
      <c r="R1227">
        <v>1</v>
      </c>
      <c r="S1227">
        <v>0</v>
      </c>
      <c r="T1227">
        <v>0</v>
      </c>
      <c r="U1227">
        <v>0</v>
      </c>
      <c r="V1227">
        <v>0</v>
      </c>
      <c r="W1227">
        <v>0</v>
      </c>
      <c r="X1227">
        <v>3</v>
      </c>
      <c r="Y1227">
        <v>11</v>
      </c>
      <c r="Z1227">
        <v>0</v>
      </c>
      <c r="AA1227">
        <v>36</v>
      </c>
      <c r="AB1227">
        <v>2416</v>
      </c>
      <c r="AC1227">
        <v>0</v>
      </c>
      <c r="AD1227">
        <v>0</v>
      </c>
      <c r="AE1227">
        <v>1</v>
      </c>
      <c r="AF1227">
        <v>0</v>
      </c>
      <c r="AG1227">
        <v>0</v>
      </c>
      <c r="AH1227">
        <v>0</v>
      </c>
      <c r="AI1227">
        <v>0</v>
      </c>
      <c r="AJ1227">
        <v>1</v>
      </c>
      <c r="AK1227">
        <v>0</v>
      </c>
      <c r="AL1227">
        <v>0</v>
      </c>
      <c r="AM1227" s="3">
        <f>SUM(tbl_Data[[#This Row],[Amt_Wines]:[Amt_GoldProds]])</f>
        <v>339</v>
      </c>
      <c r="AN1227" s="3">
        <v>245</v>
      </c>
      <c r="AO1227">
        <v>1</v>
      </c>
      <c r="AP1227" t="str" cm="1">
        <f t="array" ref="AP1227">_xlfn.IFS(tbl_Data[[#This Row],[marital_Divorced]]=1,"Divorced",tbl_Data[[#This Row],[marital_Married]]=1,"Married",tbl_Data[[#This Row],[marital_Single]]=1,"Single",tbl_Data[[#This Row],[marital_Together]]=1,"Together",tbl_Data[[#This Row],[marital_Widow]]=1,"Widowed")</f>
        <v>Single</v>
      </c>
      <c r="AQ1227" s="3">
        <f>IF(tbl_Data[[#This Row],[Marital Status]]=tbl_Data[[#Headers],[Single]],tbl_Data[[#This Row],[Amt_Wines]],"")</f>
        <v>141</v>
      </c>
      <c r="AR1227" s="3" t="str">
        <f>IF(tbl_Data[[#This Row],[Marital Status]]=tbl_Data[[#Headers],[Together]],tbl_Data[[#This Row],[Amt_Wines]],"")</f>
        <v/>
      </c>
      <c r="AS1227" s="3" t="str">
        <f>IF(tbl_Data[[#This Row],[Marital Status]]=tbl_Data[[#Headers],[Married]],tbl_Data[[#This Row],[Amt_Wines]],"")</f>
        <v/>
      </c>
      <c r="AT1227" s="3" t="str">
        <f>IF(tbl_Data[[#This Row],[Marital Status]]=tbl_Data[[#Headers],[Widow]],tbl_Data[[#This Row],[Amt_Wines]],"")</f>
        <v/>
      </c>
      <c r="AU1227" s="3" t="str">
        <f>IF(tbl_Data[[#This Row],[Marital Status]]=tbl_Data[[#Headers],[Divorced]],tbl_Data[[#This Row],[Amt_Wines]],"")</f>
        <v/>
      </c>
    </row>
    <row r="1228" spans="1:47" x14ac:dyDescent="0.45">
      <c r="A1228" t="s">
        <v>1218</v>
      </c>
      <c r="B1228" s="3">
        <v>67506</v>
      </c>
      <c r="C1228">
        <v>0</v>
      </c>
      <c r="D1228">
        <v>1</v>
      </c>
      <c r="E1228">
        <f t="shared" si="19"/>
        <v>1</v>
      </c>
      <c r="F1228">
        <v>73</v>
      </c>
      <c r="G1228" s="3">
        <v>90</v>
      </c>
      <c r="H1228" s="3">
        <v>38</v>
      </c>
      <c r="I1228" s="3">
        <v>67</v>
      </c>
      <c r="J1228" s="3">
        <v>33</v>
      </c>
      <c r="K1228" s="3">
        <v>36</v>
      </c>
      <c r="L1228" s="3">
        <v>67</v>
      </c>
      <c r="M1228">
        <v>1</v>
      </c>
      <c r="N1228">
        <v>4</v>
      </c>
      <c r="O1228">
        <v>1</v>
      </c>
      <c r="P1228">
        <v>6</v>
      </c>
      <c r="Q1228">
        <v>3</v>
      </c>
      <c r="R1228">
        <v>0</v>
      </c>
      <c r="S1228">
        <v>0</v>
      </c>
      <c r="T1228">
        <v>0</v>
      </c>
      <c r="U1228">
        <v>0</v>
      </c>
      <c r="V1228">
        <v>0</v>
      </c>
      <c r="W1228">
        <v>0</v>
      </c>
      <c r="X1228">
        <v>3</v>
      </c>
      <c r="Y1228">
        <v>11</v>
      </c>
      <c r="Z1228">
        <v>0</v>
      </c>
      <c r="AA1228">
        <v>40</v>
      </c>
      <c r="AB1228">
        <v>2337</v>
      </c>
      <c r="AC1228">
        <v>0</v>
      </c>
      <c r="AD1228">
        <v>0</v>
      </c>
      <c r="AE1228">
        <v>1</v>
      </c>
      <c r="AF1228">
        <v>0</v>
      </c>
      <c r="AG1228">
        <v>0</v>
      </c>
      <c r="AH1228">
        <v>1</v>
      </c>
      <c r="AI1228">
        <v>0</v>
      </c>
      <c r="AJ1228">
        <v>0</v>
      </c>
      <c r="AK1228">
        <v>0</v>
      </c>
      <c r="AL1228">
        <v>0</v>
      </c>
      <c r="AM1228" s="3">
        <f>SUM(tbl_Data[[#This Row],[Amt_Wines]:[Amt_GoldProds]])</f>
        <v>331</v>
      </c>
      <c r="AN1228" s="3">
        <v>197</v>
      </c>
      <c r="AO1228">
        <v>0</v>
      </c>
      <c r="AP1228" t="str" cm="1">
        <f t="array" ref="AP1228">_xlfn.IFS(tbl_Data[[#This Row],[marital_Divorced]]=1,"Divorced",tbl_Data[[#This Row],[marital_Married]]=1,"Married",tbl_Data[[#This Row],[marital_Single]]=1,"Single",tbl_Data[[#This Row],[marital_Together]]=1,"Together",tbl_Data[[#This Row],[marital_Widow]]=1,"Widowed")</f>
        <v>Single</v>
      </c>
      <c r="AQ1228" s="3">
        <f>IF(tbl_Data[[#This Row],[Marital Status]]=tbl_Data[[#Headers],[Single]],tbl_Data[[#This Row],[Amt_Wines]],"")</f>
        <v>90</v>
      </c>
      <c r="AR1228" s="3" t="str">
        <f>IF(tbl_Data[[#This Row],[Marital Status]]=tbl_Data[[#Headers],[Together]],tbl_Data[[#This Row],[Amt_Wines]],"")</f>
        <v/>
      </c>
      <c r="AS1228" s="3" t="str">
        <f>IF(tbl_Data[[#This Row],[Marital Status]]=tbl_Data[[#Headers],[Married]],tbl_Data[[#This Row],[Amt_Wines]],"")</f>
        <v/>
      </c>
      <c r="AT1228" s="3" t="str">
        <f>IF(tbl_Data[[#This Row],[Marital Status]]=tbl_Data[[#Headers],[Widow]],tbl_Data[[#This Row],[Amt_Wines]],"")</f>
        <v/>
      </c>
      <c r="AU1228" s="3" t="str">
        <f>IF(tbl_Data[[#This Row],[Marital Status]]=tbl_Data[[#Headers],[Divorced]],tbl_Data[[#This Row],[Amt_Wines]],"")</f>
        <v/>
      </c>
    </row>
    <row r="1229" spans="1:47" x14ac:dyDescent="0.45">
      <c r="A1229" t="s">
        <v>1223</v>
      </c>
      <c r="B1229" s="3">
        <v>38513</v>
      </c>
      <c r="C1229">
        <v>1</v>
      </c>
      <c r="D1229">
        <v>0</v>
      </c>
      <c r="E1229">
        <f t="shared" si="19"/>
        <v>1</v>
      </c>
      <c r="F1229">
        <v>20</v>
      </c>
      <c r="G1229" s="3">
        <v>172</v>
      </c>
      <c r="H1229" s="3">
        <v>3</v>
      </c>
      <c r="I1229" s="3">
        <v>115</v>
      </c>
      <c r="J1229" s="3">
        <v>16</v>
      </c>
      <c r="K1229" s="3">
        <v>0</v>
      </c>
      <c r="L1229" s="3">
        <v>18</v>
      </c>
      <c r="M1229">
        <v>5</v>
      </c>
      <c r="N1229">
        <v>6</v>
      </c>
      <c r="O1229">
        <v>1</v>
      </c>
      <c r="P1229">
        <v>5</v>
      </c>
      <c r="Q1229">
        <v>8</v>
      </c>
      <c r="R1229">
        <v>0</v>
      </c>
      <c r="S1229">
        <v>0</v>
      </c>
      <c r="T1229">
        <v>0</v>
      </c>
      <c r="U1229">
        <v>0</v>
      </c>
      <c r="V1229">
        <v>0</v>
      </c>
      <c r="W1229">
        <v>0</v>
      </c>
      <c r="X1229">
        <v>3</v>
      </c>
      <c r="Y1229">
        <v>11</v>
      </c>
      <c r="Z1229">
        <v>1</v>
      </c>
      <c r="AA1229">
        <v>38</v>
      </c>
      <c r="AB1229">
        <v>2311</v>
      </c>
      <c r="AC1229">
        <v>0</v>
      </c>
      <c r="AD1229">
        <v>0</v>
      </c>
      <c r="AE1229">
        <v>1</v>
      </c>
      <c r="AF1229">
        <v>0</v>
      </c>
      <c r="AG1229">
        <v>0</v>
      </c>
      <c r="AH1229">
        <v>0</v>
      </c>
      <c r="AI1229">
        <v>0</v>
      </c>
      <c r="AJ1229">
        <v>0</v>
      </c>
      <c r="AK1229">
        <v>0</v>
      </c>
      <c r="AL1229">
        <v>1</v>
      </c>
      <c r="AM1229" s="3">
        <f>SUM(tbl_Data[[#This Row],[Amt_Wines]:[Amt_GoldProds]])</f>
        <v>324</v>
      </c>
      <c r="AN1229" s="3">
        <v>288</v>
      </c>
      <c r="AO1229">
        <v>0</v>
      </c>
      <c r="AP1229" t="str" cm="1">
        <f t="array" ref="AP1229">_xlfn.IFS(tbl_Data[[#This Row],[marital_Divorced]]=1,"Divorced",tbl_Data[[#This Row],[marital_Married]]=1,"Married",tbl_Data[[#This Row],[marital_Single]]=1,"Single",tbl_Data[[#This Row],[marital_Together]]=1,"Together",tbl_Data[[#This Row],[marital_Widow]]=1,"Widowed")</f>
        <v>Single</v>
      </c>
      <c r="AQ1229" s="3">
        <f>IF(tbl_Data[[#This Row],[Marital Status]]=tbl_Data[[#Headers],[Single]],tbl_Data[[#This Row],[Amt_Wines]],"")</f>
        <v>172</v>
      </c>
      <c r="AR1229" s="3" t="str">
        <f>IF(tbl_Data[[#This Row],[Marital Status]]=tbl_Data[[#Headers],[Together]],tbl_Data[[#This Row],[Amt_Wines]],"")</f>
        <v/>
      </c>
      <c r="AS1229" s="3" t="str">
        <f>IF(tbl_Data[[#This Row],[Marital Status]]=tbl_Data[[#Headers],[Married]],tbl_Data[[#This Row],[Amt_Wines]],"")</f>
        <v/>
      </c>
      <c r="AT1229" s="3" t="str">
        <f>IF(tbl_Data[[#This Row],[Marital Status]]=tbl_Data[[#Headers],[Widow]],tbl_Data[[#This Row],[Amt_Wines]],"")</f>
        <v/>
      </c>
      <c r="AU1229" s="3" t="str">
        <f>IF(tbl_Data[[#This Row],[Marital Status]]=tbl_Data[[#Headers],[Divorced]],tbl_Data[[#This Row],[Amt_Wines]],"")</f>
        <v/>
      </c>
    </row>
    <row r="1230" spans="1:47" x14ac:dyDescent="0.45">
      <c r="A1230" t="s">
        <v>1225</v>
      </c>
      <c r="B1230" s="3">
        <v>45989</v>
      </c>
      <c r="C1230">
        <v>0</v>
      </c>
      <c r="D1230">
        <v>1</v>
      </c>
      <c r="E1230">
        <f t="shared" si="19"/>
        <v>1</v>
      </c>
      <c r="F1230">
        <v>97</v>
      </c>
      <c r="G1230" s="3">
        <v>138</v>
      </c>
      <c r="H1230" s="3">
        <v>33</v>
      </c>
      <c r="I1230" s="3">
        <v>87</v>
      </c>
      <c r="J1230" s="3">
        <v>28</v>
      </c>
      <c r="K1230" s="3">
        <v>24</v>
      </c>
      <c r="L1230" s="3">
        <v>12</v>
      </c>
      <c r="M1230">
        <v>4</v>
      </c>
      <c r="N1230">
        <v>3</v>
      </c>
      <c r="O1230">
        <v>2</v>
      </c>
      <c r="P1230">
        <v>7</v>
      </c>
      <c r="Q1230">
        <v>3</v>
      </c>
      <c r="R1230">
        <v>0</v>
      </c>
      <c r="S1230">
        <v>0</v>
      </c>
      <c r="T1230">
        <v>0</v>
      </c>
      <c r="U1230">
        <v>0</v>
      </c>
      <c r="V1230">
        <v>0</v>
      </c>
      <c r="W1230">
        <v>0</v>
      </c>
      <c r="X1230">
        <v>3</v>
      </c>
      <c r="Y1230">
        <v>11</v>
      </c>
      <c r="Z1230">
        <v>0</v>
      </c>
      <c r="AA1230">
        <v>56</v>
      </c>
      <c r="AB1230">
        <v>2774</v>
      </c>
      <c r="AC1230">
        <v>0</v>
      </c>
      <c r="AD1230">
        <v>0</v>
      </c>
      <c r="AE1230">
        <v>1</v>
      </c>
      <c r="AF1230">
        <v>0</v>
      </c>
      <c r="AG1230">
        <v>0</v>
      </c>
      <c r="AH1230">
        <v>0</v>
      </c>
      <c r="AI1230">
        <v>0</v>
      </c>
      <c r="AJ1230">
        <v>1</v>
      </c>
      <c r="AK1230">
        <v>0</v>
      </c>
      <c r="AL1230">
        <v>0</v>
      </c>
      <c r="AM1230" s="3">
        <f>SUM(tbl_Data[[#This Row],[Amt_Wines]:[Amt_GoldProds]])</f>
        <v>322</v>
      </c>
      <c r="AN1230" s="3">
        <v>298</v>
      </c>
      <c r="AO1230">
        <v>0</v>
      </c>
      <c r="AP1230" t="str" cm="1">
        <f t="array" ref="AP1230">_xlfn.IFS(tbl_Data[[#This Row],[marital_Divorced]]=1,"Divorced",tbl_Data[[#This Row],[marital_Married]]=1,"Married",tbl_Data[[#This Row],[marital_Single]]=1,"Single",tbl_Data[[#This Row],[marital_Together]]=1,"Together",tbl_Data[[#This Row],[marital_Widow]]=1,"Widowed")</f>
        <v>Single</v>
      </c>
      <c r="AQ1230" s="3">
        <f>IF(tbl_Data[[#This Row],[Marital Status]]=tbl_Data[[#Headers],[Single]],tbl_Data[[#This Row],[Amt_Wines]],"")</f>
        <v>138</v>
      </c>
      <c r="AR1230" s="3" t="str">
        <f>IF(tbl_Data[[#This Row],[Marital Status]]=tbl_Data[[#Headers],[Together]],tbl_Data[[#This Row],[Amt_Wines]],"")</f>
        <v/>
      </c>
      <c r="AS1230" s="3" t="str">
        <f>IF(tbl_Data[[#This Row],[Marital Status]]=tbl_Data[[#Headers],[Married]],tbl_Data[[#This Row],[Amt_Wines]],"")</f>
        <v/>
      </c>
      <c r="AT1230" s="3" t="str">
        <f>IF(tbl_Data[[#This Row],[Marital Status]]=tbl_Data[[#Headers],[Widow]],tbl_Data[[#This Row],[Amt_Wines]],"")</f>
        <v/>
      </c>
      <c r="AU1230" s="3" t="str">
        <f>IF(tbl_Data[[#This Row],[Marital Status]]=tbl_Data[[#Headers],[Divorced]],tbl_Data[[#This Row],[Amt_Wines]],"")</f>
        <v/>
      </c>
    </row>
    <row r="1231" spans="1:47" x14ac:dyDescent="0.45">
      <c r="A1231" t="s">
        <v>1234</v>
      </c>
      <c r="B1231" s="3">
        <v>45183</v>
      </c>
      <c r="C1231">
        <v>0</v>
      </c>
      <c r="D1231">
        <v>0</v>
      </c>
      <c r="E1231">
        <f t="shared" si="19"/>
        <v>0</v>
      </c>
      <c r="F1231">
        <v>33</v>
      </c>
      <c r="G1231" s="3">
        <v>219</v>
      </c>
      <c r="H1231" s="3">
        <v>3</v>
      </c>
      <c r="I1231" s="3">
        <v>60</v>
      </c>
      <c r="J1231" s="3">
        <v>12</v>
      </c>
      <c r="K1231" s="3">
        <v>9</v>
      </c>
      <c r="L1231" s="3">
        <v>12</v>
      </c>
      <c r="M1231">
        <v>1</v>
      </c>
      <c r="N1231">
        <v>4</v>
      </c>
      <c r="O1231">
        <v>1</v>
      </c>
      <c r="P1231">
        <v>7</v>
      </c>
      <c r="Q1231">
        <v>7</v>
      </c>
      <c r="R1231">
        <v>0</v>
      </c>
      <c r="S1231">
        <v>1</v>
      </c>
      <c r="T1231">
        <v>0</v>
      </c>
      <c r="U1231">
        <v>0</v>
      </c>
      <c r="V1231">
        <v>0</v>
      </c>
      <c r="W1231">
        <v>0</v>
      </c>
      <c r="X1231">
        <v>3</v>
      </c>
      <c r="Y1231">
        <v>11</v>
      </c>
      <c r="Z1231">
        <v>0</v>
      </c>
      <c r="AA1231">
        <v>58</v>
      </c>
      <c r="AB1231">
        <v>2684</v>
      </c>
      <c r="AC1231">
        <v>0</v>
      </c>
      <c r="AD1231">
        <v>0</v>
      </c>
      <c r="AE1231">
        <v>1</v>
      </c>
      <c r="AF1231">
        <v>0</v>
      </c>
      <c r="AG1231">
        <v>0</v>
      </c>
      <c r="AH1231">
        <v>0</v>
      </c>
      <c r="AI1231">
        <v>0</v>
      </c>
      <c r="AJ1231">
        <v>0</v>
      </c>
      <c r="AK1231">
        <v>1</v>
      </c>
      <c r="AL1231">
        <v>0</v>
      </c>
      <c r="AM1231" s="3">
        <f>SUM(tbl_Data[[#This Row],[Amt_Wines]:[Amt_GoldProds]])</f>
        <v>315</v>
      </c>
      <c r="AN1231" s="3">
        <v>291</v>
      </c>
      <c r="AO1231">
        <v>1</v>
      </c>
      <c r="AP1231" t="str" cm="1">
        <f t="array" ref="AP1231">_xlfn.IFS(tbl_Data[[#This Row],[marital_Divorced]]=1,"Divorced",tbl_Data[[#This Row],[marital_Married]]=1,"Married",tbl_Data[[#This Row],[marital_Single]]=1,"Single",tbl_Data[[#This Row],[marital_Together]]=1,"Together",tbl_Data[[#This Row],[marital_Widow]]=1,"Widowed")</f>
        <v>Single</v>
      </c>
      <c r="AQ1231" s="3">
        <f>IF(tbl_Data[[#This Row],[Marital Status]]=tbl_Data[[#Headers],[Single]],tbl_Data[[#This Row],[Amt_Wines]],"")</f>
        <v>219</v>
      </c>
      <c r="AR1231" s="3" t="str">
        <f>IF(tbl_Data[[#This Row],[Marital Status]]=tbl_Data[[#Headers],[Together]],tbl_Data[[#This Row],[Amt_Wines]],"")</f>
        <v/>
      </c>
      <c r="AS1231" s="3" t="str">
        <f>IF(tbl_Data[[#This Row],[Marital Status]]=tbl_Data[[#Headers],[Married]],tbl_Data[[#This Row],[Amt_Wines]],"")</f>
        <v/>
      </c>
      <c r="AT1231" s="3" t="str">
        <f>IF(tbl_Data[[#This Row],[Marital Status]]=tbl_Data[[#Headers],[Widow]],tbl_Data[[#This Row],[Amt_Wines]],"")</f>
        <v/>
      </c>
      <c r="AU1231" s="3" t="str">
        <f>IF(tbl_Data[[#This Row],[Marital Status]]=tbl_Data[[#Headers],[Divorced]],tbl_Data[[#This Row],[Amt_Wines]],"")</f>
        <v/>
      </c>
    </row>
    <row r="1232" spans="1:47" x14ac:dyDescent="0.45">
      <c r="A1232" t="s">
        <v>1237</v>
      </c>
      <c r="B1232" s="3">
        <v>28071</v>
      </c>
      <c r="C1232">
        <v>0</v>
      </c>
      <c r="D1232">
        <v>0</v>
      </c>
      <c r="E1232">
        <f t="shared" si="19"/>
        <v>0</v>
      </c>
      <c r="F1232">
        <v>65</v>
      </c>
      <c r="G1232" s="3">
        <v>39</v>
      </c>
      <c r="H1232" s="3">
        <v>33</v>
      </c>
      <c r="I1232" s="3">
        <v>130</v>
      </c>
      <c r="J1232" s="3">
        <v>41</v>
      </c>
      <c r="K1232" s="3">
        <v>26</v>
      </c>
      <c r="L1232" s="3">
        <v>44</v>
      </c>
      <c r="M1232">
        <v>2</v>
      </c>
      <c r="N1232">
        <v>5</v>
      </c>
      <c r="O1232">
        <v>1</v>
      </c>
      <c r="P1232">
        <v>5</v>
      </c>
      <c r="Q1232">
        <v>8</v>
      </c>
      <c r="R1232">
        <v>0</v>
      </c>
      <c r="S1232">
        <v>0</v>
      </c>
      <c r="T1232">
        <v>0</v>
      </c>
      <c r="U1232">
        <v>0</v>
      </c>
      <c r="V1232">
        <v>0</v>
      </c>
      <c r="W1232">
        <v>0</v>
      </c>
      <c r="X1232">
        <v>3</v>
      </c>
      <c r="Y1232">
        <v>11</v>
      </c>
      <c r="Z1232">
        <v>0</v>
      </c>
      <c r="AA1232">
        <v>40</v>
      </c>
      <c r="AB1232">
        <v>2828</v>
      </c>
      <c r="AC1232">
        <v>0</v>
      </c>
      <c r="AD1232">
        <v>0</v>
      </c>
      <c r="AE1232">
        <v>1</v>
      </c>
      <c r="AF1232">
        <v>0</v>
      </c>
      <c r="AG1232">
        <v>0</v>
      </c>
      <c r="AH1232">
        <v>0</v>
      </c>
      <c r="AI1232">
        <v>0</v>
      </c>
      <c r="AJ1232">
        <v>1</v>
      </c>
      <c r="AK1232">
        <v>0</v>
      </c>
      <c r="AL1232">
        <v>0</v>
      </c>
      <c r="AM1232" s="3">
        <f>SUM(tbl_Data[[#This Row],[Amt_Wines]:[Amt_GoldProds]])</f>
        <v>313</v>
      </c>
      <c r="AN1232" s="3">
        <v>225</v>
      </c>
      <c r="AO1232">
        <v>0</v>
      </c>
      <c r="AP1232" t="str" cm="1">
        <f t="array" ref="AP1232">_xlfn.IFS(tbl_Data[[#This Row],[marital_Divorced]]=1,"Divorced",tbl_Data[[#This Row],[marital_Married]]=1,"Married",tbl_Data[[#This Row],[marital_Single]]=1,"Single",tbl_Data[[#This Row],[marital_Together]]=1,"Together",tbl_Data[[#This Row],[marital_Widow]]=1,"Widowed")</f>
        <v>Single</v>
      </c>
      <c r="AQ1232" s="3">
        <f>IF(tbl_Data[[#This Row],[Marital Status]]=tbl_Data[[#Headers],[Single]],tbl_Data[[#This Row],[Amt_Wines]],"")</f>
        <v>39</v>
      </c>
      <c r="AR1232" s="3" t="str">
        <f>IF(tbl_Data[[#This Row],[Marital Status]]=tbl_Data[[#Headers],[Together]],tbl_Data[[#This Row],[Amt_Wines]],"")</f>
        <v/>
      </c>
      <c r="AS1232" s="3" t="str">
        <f>IF(tbl_Data[[#This Row],[Marital Status]]=tbl_Data[[#Headers],[Married]],tbl_Data[[#This Row],[Amt_Wines]],"")</f>
        <v/>
      </c>
      <c r="AT1232" s="3" t="str">
        <f>IF(tbl_Data[[#This Row],[Marital Status]]=tbl_Data[[#Headers],[Widow]],tbl_Data[[#This Row],[Amt_Wines]],"")</f>
        <v/>
      </c>
      <c r="AU1232" s="3" t="str">
        <f>IF(tbl_Data[[#This Row],[Marital Status]]=tbl_Data[[#Headers],[Divorced]],tbl_Data[[#This Row],[Amt_Wines]],"")</f>
        <v/>
      </c>
    </row>
    <row r="1233" spans="1:47" x14ac:dyDescent="0.45">
      <c r="A1233" t="s">
        <v>1242</v>
      </c>
      <c r="B1233" s="3">
        <v>57100</v>
      </c>
      <c r="C1233">
        <v>1</v>
      </c>
      <c r="D1233">
        <v>0</v>
      </c>
      <c r="E1233">
        <f t="shared" si="19"/>
        <v>1</v>
      </c>
      <c r="F1233">
        <v>9</v>
      </c>
      <c r="G1233" s="3">
        <v>158</v>
      </c>
      <c r="H1233" s="3">
        <v>11</v>
      </c>
      <c r="I1233" s="3">
        <v>99</v>
      </c>
      <c r="J1233" s="3">
        <v>15</v>
      </c>
      <c r="K1233" s="3">
        <v>11</v>
      </c>
      <c r="L1233" s="3">
        <v>17</v>
      </c>
      <c r="M1233">
        <v>2</v>
      </c>
      <c r="N1233">
        <v>3</v>
      </c>
      <c r="O1233">
        <v>2</v>
      </c>
      <c r="P1233">
        <v>7</v>
      </c>
      <c r="Q1233">
        <v>3</v>
      </c>
      <c r="R1233">
        <v>0</v>
      </c>
      <c r="S1233">
        <v>0</v>
      </c>
      <c r="T1233">
        <v>0</v>
      </c>
      <c r="U1233">
        <v>0</v>
      </c>
      <c r="V1233">
        <v>0</v>
      </c>
      <c r="W1233">
        <v>0</v>
      </c>
      <c r="X1233">
        <v>3</v>
      </c>
      <c r="Y1233">
        <v>11</v>
      </c>
      <c r="Z1233">
        <v>0</v>
      </c>
      <c r="AA1233">
        <v>33</v>
      </c>
      <c r="AB1233">
        <v>2201</v>
      </c>
      <c r="AC1233">
        <v>0</v>
      </c>
      <c r="AD1233">
        <v>0</v>
      </c>
      <c r="AE1233">
        <v>1</v>
      </c>
      <c r="AF1233">
        <v>0</v>
      </c>
      <c r="AG1233">
        <v>0</v>
      </c>
      <c r="AH1233">
        <v>0</v>
      </c>
      <c r="AI1233">
        <v>0</v>
      </c>
      <c r="AJ1233">
        <v>1</v>
      </c>
      <c r="AK1233">
        <v>0</v>
      </c>
      <c r="AL1233">
        <v>0</v>
      </c>
      <c r="AM1233" s="3">
        <f>SUM(tbl_Data[[#This Row],[Amt_Wines]:[Amt_GoldProds]])</f>
        <v>311</v>
      </c>
      <c r="AN1233" s="3">
        <v>277</v>
      </c>
      <c r="AO1233">
        <v>0</v>
      </c>
      <c r="AP1233" t="str" cm="1">
        <f t="array" ref="AP1233">_xlfn.IFS(tbl_Data[[#This Row],[marital_Divorced]]=1,"Divorced",tbl_Data[[#This Row],[marital_Married]]=1,"Married",tbl_Data[[#This Row],[marital_Single]]=1,"Single",tbl_Data[[#This Row],[marital_Together]]=1,"Together",tbl_Data[[#This Row],[marital_Widow]]=1,"Widowed")</f>
        <v>Single</v>
      </c>
      <c r="AQ1233" s="3">
        <f>IF(tbl_Data[[#This Row],[Marital Status]]=tbl_Data[[#Headers],[Single]],tbl_Data[[#This Row],[Amt_Wines]],"")</f>
        <v>158</v>
      </c>
      <c r="AR1233" s="3" t="str">
        <f>IF(tbl_Data[[#This Row],[Marital Status]]=tbl_Data[[#Headers],[Together]],tbl_Data[[#This Row],[Amt_Wines]],"")</f>
        <v/>
      </c>
      <c r="AS1233" s="3" t="str">
        <f>IF(tbl_Data[[#This Row],[Marital Status]]=tbl_Data[[#Headers],[Married]],tbl_Data[[#This Row],[Amt_Wines]],"")</f>
        <v/>
      </c>
      <c r="AT1233" s="3" t="str">
        <f>IF(tbl_Data[[#This Row],[Marital Status]]=tbl_Data[[#Headers],[Widow]],tbl_Data[[#This Row],[Amt_Wines]],"")</f>
        <v/>
      </c>
      <c r="AU1233" s="3" t="str">
        <f>IF(tbl_Data[[#This Row],[Marital Status]]=tbl_Data[[#Headers],[Divorced]],tbl_Data[[#This Row],[Amt_Wines]],"")</f>
        <v/>
      </c>
    </row>
    <row r="1234" spans="1:47" x14ac:dyDescent="0.45">
      <c r="A1234" t="s">
        <v>1248</v>
      </c>
      <c r="B1234" s="3">
        <v>49967</v>
      </c>
      <c r="C1234">
        <v>0</v>
      </c>
      <c r="D1234">
        <v>1</v>
      </c>
      <c r="E1234">
        <f t="shared" si="19"/>
        <v>1</v>
      </c>
      <c r="F1234">
        <v>4</v>
      </c>
      <c r="G1234" s="3">
        <v>212</v>
      </c>
      <c r="H1234" s="3">
        <v>6</v>
      </c>
      <c r="I1234" s="3">
        <v>69</v>
      </c>
      <c r="J1234" s="3">
        <v>4</v>
      </c>
      <c r="K1234" s="3">
        <v>12</v>
      </c>
      <c r="L1234" s="3">
        <v>3</v>
      </c>
      <c r="M1234">
        <v>3</v>
      </c>
      <c r="N1234">
        <v>6</v>
      </c>
      <c r="O1234">
        <v>1</v>
      </c>
      <c r="P1234">
        <v>5</v>
      </c>
      <c r="Q1234">
        <v>7</v>
      </c>
      <c r="R1234">
        <v>0</v>
      </c>
      <c r="S1234">
        <v>0</v>
      </c>
      <c r="T1234">
        <v>0</v>
      </c>
      <c r="U1234">
        <v>0</v>
      </c>
      <c r="V1234">
        <v>0</v>
      </c>
      <c r="W1234">
        <v>0</v>
      </c>
      <c r="X1234">
        <v>3</v>
      </c>
      <c r="Y1234">
        <v>11</v>
      </c>
      <c r="Z1234">
        <v>0</v>
      </c>
      <c r="AA1234">
        <v>62</v>
      </c>
      <c r="AB1234">
        <v>2515</v>
      </c>
      <c r="AC1234">
        <v>0</v>
      </c>
      <c r="AD1234">
        <v>0</v>
      </c>
      <c r="AE1234">
        <v>1</v>
      </c>
      <c r="AF1234">
        <v>0</v>
      </c>
      <c r="AG1234">
        <v>0</v>
      </c>
      <c r="AH1234">
        <v>0</v>
      </c>
      <c r="AI1234">
        <v>0</v>
      </c>
      <c r="AJ1234">
        <v>1</v>
      </c>
      <c r="AK1234">
        <v>0</v>
      </c>
      <c r="AL1234">
        <v>0</v>
      </c>
      <c r="AM1234" s="3">
        <f>SUM(tbl_Data[[#This Row],[Amt_Wines]:[Amt_GoldProds]])</f>
        <v>306</v>
      </c>
      <c r="AN1234" s="3">
        <v>300</v>
      </c>
      <c r="AO1234">
        <v>0</v>
      </c>
      <c r="AP1234" t="str" cm="1">
        <f t="array" ref="AP1234">_xlfn.IFS(tbl_Data[[#This Row],[marital_Divorced]]=1,"Divorced",tbl_Data[[#This Row],[marital_Married]]=1,"Married",tbl_Data[[#This Row],[marital_Single]]=1,"Single",tbl_Data[[#This Row],[marital_Together]]=1,"Together",tbl_Data[[#This Row],[marital_Widow]]=1,"Widowed")</f>
        <v>Single</v>
      </c>
      <c r="AQ1234" s="3">
        <f>IF(tbl_Data[[#This Row],[Marital Status]]=tbl_Data[[#Headers],[Single]],tbl_Data[[#This Row],[Amt_Wines]],"")</f>
        <v>212</v>
      </c>
      <c r="AR1234" s="3" t="str">
        <f>IF(tbl_Data[[#This Row],[Marital Status]]=tbl_Data[[#Headers],[Together]],tbl_Data[[#This Row],[Amt_Wines]],"")</f>
        <v/>
      </c>
      <c r="AS1234" s="3" t="str">
        <f>IF(tbl_Data[[#This Row],[Marital Status]]=tbl_Data[[#Headers],[Married]],tbl_Data[[#This Row],[Amt_Wines]],"")</f>
        <v/>
      </c>
      <c r="AT1234" s="3" t="str">
        <f>IF(tbl_Data[[#This Row],[Marital Status]]=tbl_Data[[#Headers],[Widow]],tbl_Data[[#This Row],[Amt_Wines]],"")</f>
        <v/>
      </c>
      <c r="AU1234" s="3" t="str">
        <f>IF(tbl_Data[[#This Row],[Marital Status]]=tbl_Data[[#Headers],[Divorced]],tbl_Data[[#This Row],[Amt_Wines]],"")</f>
        <v/>
      </c>
    </row>
    <row r="1235" spans="1:47" x14ac:dyDescent="0.45">
      <c r="A1235" t="s">
        <v>1255</v>
      </c>
      <c r="B1235" s="3">
        <v>39660</v>
      </c>
      <c r="C1235">
        <v>1</v>
      </c>
      <c r="D1235">
        <v>0</v>
      </c>
      <c r="E1235">
        <f t="shared" si="19"/>
        <v>1</v>
      </c>
      <c r="F1235">
        <v>36</v>
      </c>
      <c r="G1235" s="3">
        <v>139</v>
      </c>
      <c r="H1235" s="3">
        <v>13</v>
      </c>
      <c r="I1235" s="3">
        <v>78</v>
      </c>
      <c r="J1235" s="3">
        <v>20</v>
      </c>
      <c r="K1235" s="3">
        <v>13</v>
      </c>
      <c r="L1235" s="3">
        <v>36</v>
      </c>
      <c r="M1235">
        <v>3</v>
      </c>
      <c r="N1235">
        <v>7</v>
      </c>
      <c r="O1235">
        <v>1</v>
      </c>
      <c r="P1235">
        <v>3</v>
      </c>
      <c r="Q1235">
        <v>9</v>
      </c>
      <c r="R1235">
        <v>0</v>
      </c>
      <c r="S1235">
        <v>0</v>
      </c>
      <c r="T1235">
        <v>0</v>
      </c>
      <c r="U1235">
        <v>0</v>
      </c>
      <c r="V1235">
        <v>0</v>
      </c>
      <c r="W1235">
        <v>0</v>
      </c>
      <c r="X1235">
        <v>3</v>
      </c>
      <c r="Y1235">
        <v>11</v>
      </c>
      <c r="Z1235">
        <v>1</v>
      </c>
      <c r="AA1235">
        <v>38</v>
      </c>
      <c r="AB1235">
        <v>2849</v>
      </c>
      <c r="AC1235">
        <v>0</v>
      </c>
      <c r="AD1235">
        <v>0</v>
      </c>
      <c r="AE1235">
        <v>1</v>
      </c>
      <c r="AF1235">
        <v>0</v>
      </c>
      <c r="AG1235">
        <v>0</v>
      </c>
      <c r="AH1235">
        <v>0</v>
      </c>
      <c r="AI1235">
        <v>0</v>
      </c>
      <c r="AJ1235">
        <v>1</v>
      </c>
      <c r="AK1235">
        <v>0</v>
      </c>
      <c r="AL1235">
        <v>0</v>
      </c>
      <c r="AM1235" s="3">
        <f>SUM(tbl_Data[[#This Row],[Amt_Wines]:[Amt_GoldProds]])</f>
        <v>299</v>
      </c>
      <c r="AN1235" s="3">
        <v>227</v>
      </c>
      <c r="AO1235">
        <v>0</v>
      </c>
      <c r="AP1235" t="str" cm="1">
        <f t="array" ref="AP1235">_xlfn.IFS(tbl_Data[[#This Row],[marital_Divorced]]=1,"Divorced",tbl_Data[[#This Row],[marital_Married]]=1,"Married",tbl_Data[[#This Row],[marital_Single]]=1,"Single",tbl_Data[[#This Row],[marital_Together]]=1,"Together",tbl_Data[[#This Row],[marital_Widow]]=1,"Widowed")</f>
        <v>Single</v>
      </c>
      <c r="AQ1235" s="3">
        <f>IF(tbl_Data[[#This Row],[Marital Status]]=tbl_Data[[#Headers],[Single]],tbl_Data[[#This Row],[Amt_Wines]],"")</f>
        <v>139</v>
      </c>
      <c r="AR1235" s="3" t="str">
        <f>IF(tbl_Data[[#This Row],[Marital Status]]=tbl_Data[[#Headers],[Together]],tbl_Data[[#This Row],[Amt_Wines]],"")</f>
        <v/>
      </c>
      <c r="AS1235" s="3" t="str">
        <f>IF(tbl_Data[[#This Row],[Marital Status]]=tbl_Data[[#Headers],[Married]],tbl_Data[[#This Row],[Amt_Wines]],"")</f>
        <v/>
      </c>
      <c r="AT1235" s="3" t="str">
        <f>IF(tbl_Data[[#This Row],[Marital Status]]=tbl_Data[[#Headers],[Widow]],tbl_Data[[#This Row],[Amt_Wines]],"")</f>
        <v/>
      </c>
      <c r="AU1235" s="3" t="str">
        <f>IF(tbl_Data[[#This Row],[Marital Status]]=tbl_Data[[#Headers],[Divorced]],tbl_Data[[#This Row],[Amt_Wines]],"")</f>
        <v/>
      </c>
    </row>
    <row r="1236" spans="1:47" x14ac:dyDescent="0.45">
      <c r="A1236" t="s">
        <v>1258</v>
      </c>
      <c r="B1236" s="3">
        <v>32233</v>
      </c>
      <c r="C1236">
        <v>1</v>
      </c>
      <c r="D1236">
        <v>0</v>
      </c>
      <c r="E1236">
        <f t="shared" si="19"/>
        <v>1</v>
      </c>
      <c r="F1236">
        <v>26</v>
      </c>
      <c r="G1236" s="3">
        <v>138</v>
      </c>
      <c r="H1236" s="3">
        <v>15</v>
      </c>
      <c r="I1236" s="3">
        <v>35</v>
      </c>
      <c r="J1236" s="3">
        <v>25</v>
      </c>
      <c r="K1236" s="3">
        <v>11</v>
      </c>
      <c r="L1236" s="3">
        <v>72</v>
      </c>
      <c r="M1236">
        <v>2</v>
      </c>
      <c r="N1236">
        <v>6</v>
      </c>
      <c r="O1236">
        <v>2</v>
      </c>
      <c r="P1236">
        <v>2</v>
      </c>
      <c r="Q1236">
        <v>9</v>
      </c>
      <c r="R1236">
        <v>1</v>
      </c>
      <c r="S1236">
        <v>0</v>
      </c>
      <c r="T1236">
        <v>0</v>
      </c>
      <c r="U1236">
        <v>0</v>
      </c>
      <c r="V1236">
        <v>0</v>
      </c>
      <c r="W1236">
        <v>0</v>
      </c>
      <c r="X1236">
        <v>3</v>
      </c>
      <c r="Y1236">
        <v>11</v>
      </c>
      <c r="Z1236">
        <v>1</v>
      </c>
      <c r="AA1236">
        <v>46</v>
      </c>
      <c r="AB1236">
        <v>2838</v>
      </c>
      <c r="AC1236">
        <v>0</v>
      </c>
      <c r="AD1236">
        <v>0</v>
      </c>
      <c r="AE1236">
        <v>1</v>
      </c>
      <c r="AF1236">
        <v>0</v>
      </c>
      <c r="AG1236">
        <v>0</v>
      </c>
      <c r="AH1236">
        <v>0</v>
      </c>
      <c r="AI1236">
        <v>0</v>
      </c>
      <c r="AJ1236">
        <v>1</v>
      </c>
      <c r="AK1236">
        <v>0</v>
      </c>
      <c r="AL1236">
        <v>0</v>
      </c>
      <c r="AM1236" s="3">
        <f>SUM(tbl_Data[[#This Row],[Amt_Wines]:[Amt_GoldProds]])</f>
        <v>296</v>
      </c>
      <c r="AN1236" s="3">
        <v>152</v>
      </c>
      <c r="AO1236">
        <v>1</v>
      </c>
      <c r="AP1236" t="str" cm="1">
        <f t="array" ref="AP1236">_xlfn.IFS(tbl_Data[[#This Row],[marital_Divorced]]=1,"Divorced",tbl_Data[[#This Row],[marital_Married]]=1,"Married",tbl_Data[[#This Row],[marital_Single]]=1,"Single",tbl_Data[[#This Row],[marital_Together]]=1,"Together",tbl_Data[[#This Row],[marital_Widow]]=1,"Widowed")</f>
        <v>Single</v>
      </c>
      <c r="AQ1236" s="3">
        <f>IF(tbl_Data[[#This Row],[Marital Status]]=tbl_Data[[#Headers],[Single]],tbl_Data[[#This Row],[Amt_Wines]],"")</f>
        <v>138</v>
      </c>
      <c r="AR1236" s="3" t="str">
        <f>IF(tbl_Data[[#This Row],[Marital Status]]=tbl_Data[[#Headers],[Together]],tbl_Data[[#This Row],[Amt_Wines]],"")</f>
        <v/>
      </c>
      <c r="AS1236" s="3" t="str">
        <f>IF(tbl_Data[[#This Row],[Marital Status]]=tbl_Data[[#Headers],[Married]],tbl_Data[[#This Row],[Amt_Wines]],"")</f>
        <v/>
      </c>
      <c r="AT1236" s="3" t="str">
        <f>IF(tbl_Data[[#This Row],[Marital Status]]=tbl_Data[[#Headers],[Widow]],tbl_Data[[#This Row],[Amt_Wines]],"")</f>
        <v/>
      </c>
      <c r="AU1236" s="3" t="str">
        <f>IF(tbl_Data[[#This Row],[Marital Status]]=tbl_Data[[#Headers],[Divorced]],tbl_Data[[#This Row],[Amt_Wines]],"")</f>
        <v/>
      </c>
    </row>
    <row r="1237" spans="1:47" x14ac:dyDescent="0.45">
      <c r="A1237" t="s">
        <v>1272</v>
      </c>
      <c r="B1237" s="3">
        <v>30168</v>
      </c>
      <c r="C1237">
        <v>1</v>
      </c>
      <c r="D1237">
        <v>0</v>
      </c>
      <c r="E1237">
        <f t="shared" si="19"/>
        <v>1</v>
      </c>
      <c r="F1237">
        <v>51</v>
      </c>
      <c r="G1237" s="3">
        <v>154</v>
      </c>
      <c r="H1237" s="3">
        <v>20</v>
      </c>
      <c r="I1237" s="3">
        <v>66</v>
      </c>
      <c r="J1237" s="3">
        <v>0</v>
      </c>
      <c r="K1237" s="3">
        <v>12</v>
      </c>
      <c r="L1237" s="3">
        <v>27</v>
      </c>
      <c r="M1237">
        <v>7</v>
      </c>
      <c r="N1237">
        <v>6</v>
      </c>
      <c r="O1237">
        <v>1</v>
      </c>
      <c r="P1237">
        <v>4</v>
      </c>
      <c r="Q1237">
        <v>9</v>
      </c>
      <c r="R1237">
        <v>0</v>
      </c>
      <c r="S1237">
        <v>0</v>
      </c>
      <c r="T1237">
        <v>0</v>
      </c>
      <c r="U1237">
        <v>0</v>
      </c>
      <c r="V1237">
        <v>0</v>
      </c>
      <c r="W1237">
        <v>0</v>
      </c>
      <c r="X1237">
        <v>3</v>
      </c>
      <c r="Y1237">
        <v>11</v>
      </c>
      <c r="Z1237">
        <v>0</v>
      </c>
      <c r="AA1237">
        <v>42</v>
      </c>
      <c r="AB1237">
        <v>2638</v>
      </c>
      <c r="AC1237">
        <v>0</v>
      </c>
      <c r="AD1237">
        <v>0</v>
      </c>
      <c r="AE1237">
        <v>1</v>
      </c>
      <c r="AF1237">
        <v>0</v>
      </c>
      <c r="AG1237">
        <v>0</v>
      </c>
      <c r="AH1237">
        <v>0</v>
      </c>
      <c r="AI1237">
        <v>0</v>
      </c>
      <c r="AJ1237">
        <v>1</v>
      </c>
      <c r="AK1237">
        <v>0</v>
      </c>
      <c r="AL1237">
        <v>0</v>
      </c>
      <c r="AM1237" s="3">
        <f>SUM(tbl_Data[[#This Row],[Amt_Wines]:[Amt_GoldProds]])</f>
        <v>279</v>
      </c>
      <c r="AN1237" s="3">
        <v>225</v>
      </c>
      <c r="AO1237">
        <v>0</v>
      </c>
      <c r="AP1237" t="str" cm="1">
        <f t="array" ref="AP1237">_xlfn.IFS(tbl_Data[[#This Row],[marital_Divorced]]=1,"Divorced",tbl_Data[[#This Row],[marital_Married]]=1,"Married",tbl_Data[[#This Row],[marital_Single]]=1,"Single",tbl_Data[[#This Row],[marital_Together]]=1,"Together",tbl_Data[[#This Row],[marital_Widow]]=1,"Widowed")</f>
        <v>Single</v>
      </c>
      <c r="AQ1237" s="3">
        <f>IF(tbl_Data[[#This Row],[Marital Status]]=tbl_Data[[#Headers],[Single]],tbl_Data[[#This Row],[Amt_Wines]],"")</f>
        <v>154</v>
      </c>
      <c r="AR1237" s="3" t="str">
        <f>IF(tbl_Data[[#This Row],[Marital Status]]=tbl_Data[[#Headers],[Together]],tbl_Data[[#This Row],[Amt_Wines]],"")</f>
        <v/>
      </c>
      <c r="AS1237" s="3" t="str">
        <f>IF(tbl_Data[[#This Row],[Marital Status]]=tbl_Data[[#Headers],[Married]],tbl_Data[[#This Row],[Amt_Wines]],"")</f>
        <v/>
      </c>
      <c r="AT1237" s="3" t="str">
        <f>IF(tbl_Data[[#This Row],[Marital Status]]=tbl_Data[[#Headers],[Widow]],tbl_Data[[#This Row],[Amt_Wines]],"")</f>
        <v/>
      </c>
      <c r="AU1237" s="3" t="str">
        <f>IF(tbl_Data[[#This Row],[Marital Status]]=tbl_Data[[#Headers],[Divorced]],tbl_Data[[#This Row],[Amt_Wines]],"")</f>
        <v/>
      </c>
    </row>
    <row r="1238" spans="1:47" x14ac:dyDescent="0.45">
      <c r="A1238" t="s">
        <v>1274</v>
      </c>
      <c r="B1238" s="3">
        <v>113734</v>
      </c>
      <c r="C1238">
        <v>0</v>
      </c>
      <c r="D1238">
        <v>0</v>
      </c>
      <c r="E1238">
        <f t="shared" si="19"/>
        <v>0</v>
      </c>
      <c r="F1238">
        <v>9</v>
      </c>
      <c r="G1238" s="3">
        <v>6</v>
      </c>
      <c r="H1238" s="3">
        <v>2</v>
      </c>
      <c r="I1238" s="3">
        <v>3</v>
      </c>
      <c r="J1238" s="3">
        <v>1</v>
      </c>
      <c r="K1238" s="3">
        <v>262</v>
      </c>
      <c r="L1238" s="3">
        <v>3</v>
      </c>
      <c r="M1238">
        <v>0</v>
      </c>
      <c r="N1238">
        <v>27</v>
      </c>
      <c r="O1238">
        <v>0</v>
      </c>
      <c r="P1238">
        <v>0</v>
      </c>
      <c r="Q1238">
        <v>1</v>
      </c>
      <c r="R1238">
        <v>0</v>
      </c>
      <c r="S1238">
        <v>0</v>
      </c>
      <c r="T1238">
        <v>0</v>
      </c>
      <c r="U1238">
        <v>0</v>
      </c>
      <c r="V1238">
        <v>0</v>
      </c>
      <c r="W1238">
        <v>0</v>
      </c>
      <c r="X1238">
        <v>3</v>
      </c>
      <c r="Y1238">
        <v>11</v>
      </c>
      <c r="Z1238">
        <v>0</v>
      </c>
      <c r="AA1238">
        <v>75</v>
      </c>
      <c r="AB1238">
        <v>2191</v>
      </c>
      <c r="AC1238">
        <v>0</v>
      </c>
      <c r="AD1238">
        <v>0</v>
      </c>
      <c r="AE1238">
        <v>1</v>
      </c>
      <c r="AF1238">
        <v>0</v>
      </c>
      <c r="AG1238">
        <v>0</v>
      </c>
      <c r="AH1238">
        <v>0</v>
      </c>
      <c r="AI1238">
        <v>0</v>
      </c>
      <c r="AJ1238">
        <v>0</v>
      </c>
      <c r="AK1238">
        <v>0</v>
      </c>
      <c r="AL1238">
        <v>1</v>
      </c>
      <c r="AM1238" s="3">
        <f>SUM(tbl_Data[[#This Row],[Amt_Wines]:[Amt_GoldProds]])</f>
        <v>277</v>
      </c>
      <c r="AN1238" s="3">
        <v>271</v>
      </c>
      <c r="AO1238">
        <v>0</v>
      </c>
      <c r="AP1238" t="str" cm="1">
        <f t="array" ref="AP1238">_xlfn.IFS(tbl_Data[[#This Row],[marital_Divorced]]=1,"Divorced",tbl_Data[[#This Row],[marital_Married]]=1,"Married",tbl_Data[[#This Row],[marital_Single]]=1,"Single",tbl_Data[[#This Row],[marital_Together]]=1,"Together",tbl_Data[[#This Row],[marital_Widow]]=1,"Widowed")</f>
        <v>Single</v>
      </c>
      <c r="AQ1238" s="3">
        <f>IF(tbl_Data[[#This Row],[Marital Status]]=tbl_Data[[#Headers],[Single]],tbl_Data[[#This Row],[Amt_Wines]],"")</f>
        <v>6</v>
      </c>
      <c r="AR1238" s="3" t="str">
        <f>IF(tbl_Data[[#This Row],[Marital Status]]=tbl_Data[[#Headers],[Together]],tbl_Data[[#This Row],[Amt_Wines]],"")</f>
        <v/>
      </c>
      <c r="AS1238" s="3" t="str">
        <f>IF(tbl_Data[[#This Row],[Marital Status]]=tbl_Data[[#Headers],[Married]],tbl_Data[[#This Row],[Amt_Wines]],"")</f>
        <v/>
      </c>
      <c r="AT1238" s="3" t="str">
        <f>IF(tbl_Data[[#This Row],[Marital Status]]=tbl_Data[[#Headers],[Widow]],tbl_Data[[#This Row],[Amt_Wines]],"")</f>
        <v/>
      </c>
      <c r="AU1238" s="3" t="str">
        <f>IF(tbl_Data[[#This Row],[Marital Status]]=tbl_Data[[#Headers],[Divorced]],tbl_Data[[#This Row],[Amt_Wines]],"")</f>
        <v/>
      </c>
    </row>
    <row r="1239" spans="1:47" x14ac:dyDescent="0.45">
      <c r="A1239" t="s">
        <v>1278</v>
      </c>
      <c r="B1239" s="3">
        <v>51766</v>
      </c>
      <c r="C1239">
        <v>1</v>
      </c>
      <c r="D1239">
        <v>0</v>
      </c>
      <c r="E1239">
        <f t="shared" si="19"/>
        <v>1</v>
      </c>
      <c r="F1239">
        <v>74</v>
      </c>
      <c r="G1239" s="3">
        <v>60</v>
      </c>
      <c r="H1239" s="3">
        <v>51</v>
      </c>
      <c r="I1239" s="3">
        <v>87</v>
      </c>
      <c r="J1239" s="3">
        <v>6</v>
      </c>
      <c r="K1239" s="3">
        <v>20</v>
      </c>
      <c r="L1239" s="3">
        <v>51</v>
      </c>
      <c r="M1239">
        <v>2</v>
      </c>
      <c r="N1239">
        <v>4</v>
      </c>
      <c r="O1239">
        <v>2</v>
      </c>
      <c r="P1239">
        <v>4</v>
      </c>
      <c r="Q1239">
        <v>5</v>
      </c>
      <c r="R1239">
        <v>0</v>
      </c>
      <c r="S1239">
        <v>0</v>
      </c>
      <c r="T1239">
        <v>0</v>
      </c>
      <c r="U1239">
        <v>0</v>
      </c>
      <c r="V1239">
        <v>0</v>
      </c>
      <c r="W1239">
        <v>0</v>
      </c>
      <c r="X1239">
        <v>3</v>
      </c>
      <c r="Y1239">
        <v>11</v>
      </c>
      <c r="Z1239">
        <v>0</v>
      </c>
      <c r="AA1239">
        <v>40</v>
      </c>
      <c r="AB1239">
        <v>2269</v>
      </c>
      <c r="AC1239">
        <v>0</v>
      </c>
      <c r="AD1239">
        <v>0</v>
      </c>
      <c r="AE1239">
        <v>1</v>
      </c>
      <c r="AF1239">
        <v>0</v>
      </c>
      <c r="AG1239">
        <v>0</v>
      </c>
      <c r="AH1239">
        <v>0</v>
      </c>
      <c r="AI1239">
        <v>0</v>
      </c>
      <c r="AJ1239">
        <v>1</v>
      </c>
      <c r="AK1239">
        <v>0</v>
      </c>
      <c r="AL1239">
        <v>0</v>
      </c>
      <c r="AM1239" s="3">
        <f>SUM(tbl_Data[[#This Row],[Amt_Wines]:[Amt_GoldProds]])</f>
        <v>275</v>
      </c>
      <c r="AN1239" s="3">
        <v>173</v>
      </c>
      <c r="AO1239">
        <v>0</v>
      </c>
      <c r="AP1239" t="str" cm="1">
        <f t="array" ref="AP1239">_xlfn.IFS(tbl_Data[[#This Row],[marital_Divorced]]=1,"Divorced",tbl_Data[[#This Row],[marital_Married]]=1,"Married",tbl_Data[[#This Row],[marital_Single]]=1,"Single",tbl_Data[[#This Row],[marital_Together]]=1,"Together",tbl_Data[[#This Row],[marital_Widow]]=1,"Widowed")</f>
        <v>Single</v>
      </c>
      <c r="AQ1239" s="3">
        <f>IF(tbl_Data[[#This Row],[Marital Status]]=tbl_Data[[#Headers],[Single]],tbl_Data[[#This Row],[Amt_Wines]],"")</f>
        <v>60</v>
      </c>
      <c r="AR1239" s="3" t="str">
        <f>IF(tbl_Data[[#This Row],[Marital Status]]=tbl_Data[[#Headers],[Together]],tbl_Data[[#This Row],[Amt_Wines]],"")</f>
        <v/>
      </c>
      <c r="AS1239" s="3" t="str">
        <f>IF(tbl_Data[[#This Row],[Marital Status]]=tbl_Data[[#Headers],[Married]],tbl_Data[[#This Row],[Amt_Wines]],"")</f>
        <v/>
      </c>
      <c r="AT1239" s="3" t="str">
        <f>IF(tbl_Data[[#This Row],[Marital Status]]=tbl_Data[[#Headers],[Widow]],tbl_Data[[#This Row],[Amt_Wines]],"")</f>
        <v/>
      </c>
      <c r="AU1239" s="3" t="str">
        <f>IF(tbl_Data[[#This Row],[Marital Status]]=tbl_Data[[#Headers],[Divorced]],tbl_Data[[#This Row],[Amt_Wines]],"")</f>
        <v/>
      </c>
    </row>
    <row r="1240" spans="1:47" x14ac:dyDescent="0.45">
      <c r="A1240" t="s">
        <v>1279</v>
      </c>
      <c r="B1240" s="3">
        <v>59686</v>
      </c>
      <c r="C1240">
        <v>0</v>
      </c>
      <c r="D1240">
        <v>1</v>
      </c>
      <c r="E1240">
        <f t="shared" si="19"/>
        <v>1</v>
      </c>
      <c r="F1240">
        <v>78</v>
      </c>
      <c r="G1240" s="3">
        <v>89</v>
      </c>
      <c r="H1240" s="3">
        <v>15</v>
      </c>
      <c r="I1240" s="3">
        <v>89</v>
      </c>
      <c r="J1240" s="3">
        <v>34</v>
      </c>
      <c r="K1240" s="3">
        <v>42</v>
      </c>
      <c r="L1240" s="3">
        <v>5</v>
      </c>
      <c r="M1240">
        <v>1</v>
      </c>
      <c r="N1240">
        <v>4</v>
      </c>
      <c r="O1240">
        <v>1</v>
      </c>
      <c r="P1240">
        <v>6</v>
      </c>
      <c r="Q1240">
        <v>4</v>
      </c>
      <c r="R1240">
        <v>0</v>
      </c>
      <c r="S1240">
        <v>0</v>
      </c>
      <c r="T1240">
        <v>0</v>
      </c>
      <c r="U1240">
        <v>0</v>
      </c>
      <c r="V1240">
        <v>0</v>
      </c>
      <c r="W1240">
        <v>0</v>
      </c>
      <c r="X1240">
        <v>3</v>
      </c>
      <c r="Y1240">
        <v>11</v>
      </c>
      <c r="Z1240">
        <v>0</v>
      </c>
      <c r="AA1240">
        <v>55</v>
      </c>
      <c r="AB1240">
        <v>2314</v>
      </c>
      <c r="AC1240">
        <v>0</v>
      </c>
      <c r="AD1240">
        <v>0</v>
      </c>
      <c r="AE1240">
        <v>1</v>
      </c>
      <c r="AF1240">
        <v>0</v>
      </c>
      <c r="AG1240">
        <v>0</v>
      </c>
      <c r="AH1240">
        <v>0</v>
      </c>
      <c r="AI1240">
        <v>0</v>
      </c>
      <c r="AJ1240">
        <v>1</v>
      </c>
      <c r="AK1240">
        <v>0</v>
      </c>
      <c r="AL1240">
        <v>0</v>
      </c>
      <c r="AM1240" s="3">
        <f>SUM(tbl_Data[[#This Row],[Amt_Wines]:[Amt_GoldProds]])</f>
        <v>274</v>
      </c>
      <c r="AN1240" s="3">
        <v>264</v>
      </c>
      <c r="AO1240">
        <v>0</v>
      </c>
      <c r="AP1240" t="str" cm="1">
        <f t="array" ref="AP1240">_xlfn.IFS(tbl_Data[[#This Row],[marital_Divorced]]=1,"Divorced",tbl_Data[[#This Row],[marital_Married]]=1,"Married",tbl_Data[[#This Row],[marital_Single]]=1,"Single",tbl_Data[[#This Row],[marital_Together]]=1,"Together",tbl_Data[[#This Row],[marital_Widow]]=1,"Widowed")</f>
        <v>Single</v>
      </c>
      <c r="AQ1240" s="3">
        <f>IF(tbl_Data[[#This Row],[Marital Status]]=tbl_Data[[#Headers],[Single]],tbl_Data[[#This Row],[Amt_Wines]],"")</f>
        <v>89</v>
      </c>
      <c r="AR1240" s="3" t="str">
        <f>IF(tbl_Data[[#This Row],[Marital Status]]=tbl_Data[[#Headers],[Together]],tbl_Data[[#This Row],[Amt_Wines]],"")</f>
        <v/>
      </c>
      <c r="AS1240" s="3" t="str">
        <f>IF(tbl_Data[[#This Row],[Marital Status]]=tbl_Data[[#Headers],[Married]],tbl_Data[[#This Row],[Amt_Wines]],"")</f>
        <v/>
      </c>
      <c r="AT1240" s="3" t="str">
        <f>IF(tbl_Data[[#This Row],[Marital Status]]=tbl_Data[[#Headers],[Widow]],tbl_Data[[#This Row],[Amt_Wines]],"")</f>
        <v/>
      </c>
      <c r="AU1240" s="3" t="str">
        <f>IF(tbl_Data[[#This Row],[Marital Status]]=tbl_Data[[#Headers],[Divorced]],tbl_Data[[#This Row],[Amt_Wines]],"")</f>
        <v/>
      </c>
    </row>
    <row r="1241" spans="1:47" x14ac:dyDescent="0.45">
      <c r="A1241" t="s">
        <v>1281</v>
      </c>
      <c r="B1241" s="3">
        <v>39747</v>
      </c>
      <c r="C1241">
        <v>1</v>
      </c>
      <c r="D1241">
        <v>0</v>
      </c>
      <c r="E1241">
        <f t="shared" si="19"/>
        <v>1</v>
      </c>
      <c r="F1241">
        <v>43</v>
      </c>
      <c r="G1241" s="3">
        <v>80</v>
      </c>
      <c r="H1241" s="3">
        <v>15</v>
      </c>
      <c r="I1241" s="3">
        <v>93</v>
      </c>
      <c r="J1241" s="3">
        <v>20</v>
      </c>
      <c r="K1241" s="3">
        <v>13</v>
      </c>
      <c r="L1241" s="3">
        <v>52</v>
      </c>
      <c r="M1241">
        <v>3</v>
      </c>
      <c r="N1241">
        <v>5</v>
      </c>
      <c r="O1241">
        <v>1</v>
      </c>
      <c r="P1241">
        <v>4</v>
      </c>
      <c r="Q1241">
        <v>8</v>
      </c>
      <c r="R1241">
        <v>0</v>
      </c>
      <c r="S1241">
        <v>0</v>
      </c>
      <c r="T1241">
        <v>0</v>
      </c>
      <c r="U1241">
        <v>0</v>
      </c>
      <c r="V1241">
        <v>0</v>
      </c>
      <c r="W1241">
        <v>0</v>
      </c>
      <c r="X1241">
        <v>3</v>
      </c>
      <c r="Y1241">
        <v>11</v>
      </c>
      <c r="Z1241">
        <v>0</v>
      </c>
      <c r="AA1241">
        <v>32</v>
      </c>
      <c r="AB1241">
        <v>2236</v>
      </c>
      <c r="AC1241">
        <v>0</v>
      </c>
      <c r="AD1241">
        <v>0</v>
      </c>
      <c r="AE1241">
        <v>1</v>
      </c>
      <c r="AF1241">
        <v>0</v>
      </c>
      <c r="AG1241">
        <v>0</v>
      </c>
      <c r="AH1241">
        <v>0</v>
      </c>
      <c r="AI1241">
        <v>0</v>
      </c>
      <c r="AJ1241">
        <v>1</v>
      </c>
      <c r="AK1241">
        <v>0</v>
      </c>
      <c r="AL1241">
        <v>0</v>
      </c>
      <c r="AM1241" s="3">
        <f>SUM(tbl_Data[[#This Row],[Amt_Wines]:[Amt_GoldProds]])</f>
        <v>273</v>
      </c>
      <c r="AN1241" s="3">
        <v>169</v>
      </c>
      <c r="AO1241">
        <v>0</v>
      </c>
      <c r="AP1241" t="str" cm="1">
        <f t="array" ref="AP1241">_xlfn.IFS(tbl_Data[[#This Row],[marital_Divorced]]=1,"Divorced",tbl_Data[[#This Row],[marital_Married]]=1,"Married",tbl_Data[[#This Row],[marital_Single]]=1,"Single",tbl_Data[[#This Row],[marital_Together]]=1,"Together",tbl_Data[[#This Row],[marital_Widow]]=1,"Widowed")</f>
        <v>Single</v>
      </c>
      <c r="AQ1241" s="3">
        <f>IF(tbl_Data[[#This Row],[Marital Status]]=tbl_Data[[#Headers],[Single]],tbl_Data[[#This Row],[Amt_Wines]],"")</f>
        <v>80</v>
      </c>
      <c r="AR1241" s="3" t="str">
        <f>IF(tbl_Data[[#This Row],[Marital Status]]=tbl_Data[[#Headers],[Together]],tbl_Data[[#This Row],[Amt_Wines]],"")</f>
        <v/>
      </c>
      <c r="AS1241" s="3" t="str">
        <f>IF(tbl_Data[[#This Row],[Marital Status]]=tbl_Data[[#Headers],[Married]],tbl_Data[[#This Row],[Amt_Wines]],"")</f>
        <v/>
      </c>
      <c r="AT1241" s="3" t="str">
        <f>IF(tbl_Data[[#This Row],[Marital Status]]=tbl_Data[[#Headers],[Widow]],tbl_Data[[#This Row],[Amt_Wines]],"")</f>
        <v/>
      </c>
      <c r="AU1241" s="3" t="str">
        <f>IF(tbl_Data[[#This Row],[Marital Status]]=tbl_Data[[#Headers],[Divorced]],tbl_Data[[#This Row],[Amt_Wines]],"")</f>
        <v/>
      </c>
    </row>
    <row r="1242" spans="1:47" x14ac:dyDescent="0.45">
      <c r="A1242" t="s">
        <v>1285</v>
      </c>
      <c r="B1242" s="3">
        <v>33955</v>
      </c>
      <c r="C1242">
        <v>1</v>
      </c>
      <c r="D1242">
        <v>0</v>
      </c>
      <c r="E1242">
        <f t="shared" si="19"/>
        <v>1</v>
      </c>
      <c r="F1242">
        <v>92</v>
      </c>
      <c r="G1242" s="3">
        <v>100</v>
      </c>
      <c r="H1242" s="3">
        <v>2</v>
      </c>
      <c r="I1242" s="3">
        <v>128</v>
      </c>
      <c r="J1242" s="3">
        <v>23</v>
      </c>
      <c r="K1242" s="3">
        <v>7</v>
      </c>
      <c r="L1242" s="3">
        <v>10</v>
      </c>
      <c r="M1242">
        <v>4</v>
      </c>
      <c r="N1242">
        <v>5</v>
      </c>
      <c r="O1242">
        <v>1</v>
      </c>
      <c r="P1242">
        <v>5</v>
      </c>
      <c r="Q1242">
        <v>8</v>
      </c>
      <c r="R1242">
        <v>0</v>
      </c>
      <c r="S1242">
        <v>0</v>
      </c>
      <c r="T1242">
        <v>0</v>
      </c>
      <c r="U1242">
        <v>0</v>
      </c>
      <c r="V1242">
        <v>0</v>
      </c>
      <c r="W1242">
        <v>0</v>
      </c>
      <c r="X1242">
        <v>3</v>
      </c>
      <c r="Y1242">
        <v>11</v>
      </c>
      <c r="Z1242">
        <v>0</v>
      </c>
      <c r="AA1242">
        <v>45</v>
      </c>
      <c r="AB1242">
        <v>2483</v>
      </c>
      <c r="AC1242">
        <v>0</v>
      </c>
      <c r="AD1242">
        <v>0</v>
      </c>
      <c r="AE1242">
        <v>1</v>
      </c>
      <c r="AF1242">
        <v>0</v>
      </c>
      <c r="AG1242">
        <v>0</v>
      </c>
      <c r="AH1242">
        <v>0</v>
      </c>
      <c r="AI1242">
        <v>0</v>
      </c>
      <c r="AJ1242">
        <v>1</v>
      </c>
      <c r="AK1242">
        <v>0</v>
      </c>
      <c r="AL1242">
        <v>0</v>
      </c>
      <c r="AM1242" s="3">
        <f>SUM(tbl_Data[[#This Row],[Amt_Wines]:[Amt_GoldProds]])</f>
        <v>270</v>
      </c>
      <c r="AN1242" s="3">
        <v>250</v>
      </c>
      <c r="AO1242">
        <v>0</v>
      </c>
      <c r="AP1242" t="str" cm="1">
        <f t="array" ref="AP1242">_xlfn.IFS(tbl_Data[[#This Row],[marital_Divorced]]=1,"Divorced",tbl_Data[[#This Row],[marital_Married]]=1,"Married",tbl_Data[[#This Row],[marital_Single]]=1,"Single",tbl_Data[[#This Row],[marital_Together]]=1,"Together",tbl_Data[[#This Row],[marital_Widow]]=1,"Widowed")</f>
        <v>Single</v>
      </c>
      <c r="AQ1242" s="3">
        <f>IF(tbl_Data[[#This Row],[Marital Status]]=tbl_Data[[#Headers],[Single]],tbl_Data[[#This Row],[Amt_Wines]],"")</f>
        <v>100</v>
      </c>
      <c r="AR1242" s="3" t="str">
        <f>IF(tbl_Data[[#This Row],[Marital Status]]=tbl_Data[[#Headers],[Together]],tbl_Data[[#This Row],[Amt_Wines]],"")</f>
        <v/>
      </c>
      <c r="AS1242" s="3" t="str">
        <f>IF(tbl_Data[[#This Row],[Marital Status]]=tbl_Data[[#Headers],[Married]],tbl_Data[[#This Row],[Amt_Wines]],"")</f>
        <v/>
      </c>
      <c r="AT1242" s="3" t="str">
        <f>IF(tbl_Data[[#This Row],[Marital Status]]=tbl_Data[[#Headers],[Widow]],tbl_Data[[#This Row],[Amt_Wines]],"")</f>
        <v/>
      </c>
      <c r="AU1242" s="3" t="str">
        <f>IF(tbl_Data[[#This Row],[Marital Status]]=tbl_Data[[#Headers],[Divorced]],tbl_Data[[#This Row],[Amt_Wines]],"")</f>
        <v/>
      </c>
    </row>
    <row r="1243" spans="1:47" x14ac:dyDescent="0.45">
      <c r="A1243" t="s">
        <v>1289</v>
      </c>
      <c r="B1243" s="3">
        <v>23331</v>
      </c>
      <c r="C1243">
        <v>1</v>
      </c>
      <c r="D1243">
        <v>0</v>
      </c>
      <c r="E1243">
        <f t="shared" si="19"/>
        <v>1</v>
      </c>
      <c r="F1243">
        <v>97</v>
      </c>
      <c r="G1243" s="3">
        <v>104</v>
      </c>
      <c r="H1243" s="3">
        <v>20</v>
      </c>
      <c r="I1243" s="3">
        <v>101</v>
      </c>
      <c r="J1243" s="3">
        <v>24</v>
      </c>
      <c r="K1243" s="3">
        <v>15</v>
      </c>
      <c r="L1243" s="3">
        <v>5</v>
      </c>
      <c r="M1243">
        <v>6</v>
      </c>
      <c r="N1243">
        <v>5</v>
      </c>
      <c r="O1243">
        <v>1</v>
      </c>
      <c r="P1243">
        <v>5</v>
      </c>
      <c r="Q1243">
        <v>9</v>
      </c>
      <c r="R1243">
        <v>0</v>
      </c>
      <c r="S1243">
        <v>0</v>
      </c>
      <c r="T1243">
        <v>0</v>
      </c>
      <c r="U1243">
        <v>0</v>
      </c>
      <c r="V1243">
        <v>0</v>
      </c>
      <c r="W1243">
        <v>0</v>
      </c>
      <c r="X1243">
        <v>3</v>
      </c>
      <c r="Y1243">
        <v>11</v>
      </c>
      <c r="Z1243">
        <v>0</v>
      </c>
      <c r="AA1243">
        <v>32</v>
      </c>
      <c r="AB1243">
        <v>2791</v>
      </c>
      <c r="AC1243">
        <v>0</v>
      </c>
      <c r="AD1243">
        <v>0</v>
      </c>
      <c r="AE1243">
        <v>1</v>
      </c>
      <c r="AF1243">
        <v>0</v>
      </c>
      <c r="AG1243">
        <v>0</v>
      </c>
      <c r="AH1243">
        <v>1</v>
      </c>
      <c r="AI1243">
        <v>0</v>
      </c>
      <c r="AJ1243">
        <v>0</v>
      </c>
      <c r="AK1243">
        <v>0</v>
      </c>
      <c r="AL1243">
        <v>0</v>
      </c>
      <c r="AM1243" s="3">
        <f>SUM(tbl_Data[[#This Row],[Amt_Wines]:[Amt_GoldProds]])</f>
        <v>269</v>
      </c>
      <c r="AN1243" s="3">
        <v>259</v>
      </c>
      <c r="AO1243">
        <v>0</v>
      </c>
      <c r="AP1243" t="str" cm="1">
        <f t="array" ref="AP1243">_xlfn.IFS(tbl_Data[[#This Row],[marital_Divorced]]=1,"Divorced",tbl_Data[[#This Row],[marital_Married]]=1,"Married",tbl_Data[[#This Row],[marital_Single]]=1,"Single",tbl_Data[[#This Row],[marital_Together]]=1,"Together",tbl_Data[[#This Row],[marital_Widow]]=1,"Widowed")</f>
        <v>Single</v>
      </c>
      <c r="AQ1243" s="3">
        <f>IF(tbl_Data[[#This Row],[Marital Status]]=tbl_Data[[#Headers],[Single]],tbl_Data[[#This Row],[Amt_Wines]],"")</f>
        <v>104</v>
      </c>
      <c r="AR1243" s="3" t="str">
        <f>IF(tbl_Data[[#This Row],[Marital Status]]=tbl_Data[[#Headers],[Together]],tbl_Data[[#This Row],[Amt_Wines]],"")</f>
        <v/>
      </c>
      <c r="AS1243" s="3" t="str">
        <f>IF(tbl_Data[[#This Row],[Marital Status]]=tbl_Data[[#Headers],[Married]],tbl_Data[[#This Row],[Amt_Wines]],"")</f>
        <v/>
      </c>
      <c r="AT1243" s="3" t="str">
        <f>IF(tbl_Data[[#This Row],[Marital Status]]=tbl_Data[[#Headers],[Widow]],tbl_Data[[#This Row],[Amt_Wines]],"")</f>
        <v/>
      </c>
      <c r="AU1243" s="3" t="str">
        <f>IF(tbl_Data[[#This Row],[Marital Status]]=tbl_Data[[#Headers],[Divorced]],tbl_Data[[#This Row],[Amt_Wines]],"")</f>
        <v/>
      </c>
    </row>
    <row r="1244" spans="1:47" x14ac:dyDescent="0.45">
      <c r="A1244" t="s">
        <v>1293</v>
      </c>
      <c r="B1244" s="3">
        <v>26877</v>
      </c>
      <c r="C1244">
        <v>0</v>
      </c>
      <c r="D1244">
        <v>0</v>
      </c>
      <c r="E1244">
        <f t="shared" si="19"/>
        <v>0</v>
      </c>
      <c r="F1244">
        <v>74</v>
      </c>
      <c r="G1244" s="3">
        <v>101</v>
      </c>
      <c r="H1244" s="3">
        <v>13</v>
      </c>
      <c r="I1244" s="3">
        <v>76</v>
      </c>
      <c r="J1244" s="3">
        <v>20</v>
      </c>
      <c r="K1244" s="3">
        <v>18</v>
      </c>
      <c r="L1244" s="3">
        <v>40</v>
      </c>
      <c r="M1244">
        <v>2</v>
      </c>
      <c r="N1244">
        <v>3</v>
      </c>
      <c r="O1244">
        <v>1</v>
      </c>
      <c r="P1244">
        <v>6</v>
      </c>
      <c r="Q1244">
        <v>6</v>
      </c>
      <c r="R1244">
        <v>0</v>
      </c>
      <c r="S1244">
        <v>0</v>
      </c>
      <c r="T1244">
        <v>0</v>
      </c>
      <c r="U1244">
        <v>0</v>
      </c>
      <c r="V1244">
        <v>0</v>
      </c>
      <c r="W1244">
        <v>0</v>
      </c>
      <c r="X1244">
        <v>3</v>
      </c>
      <c r="Y1244">
        <v>11</v>
      </c>
      <c r="Z1244">
        <v>0</v>
      </c>
      <c r="AA1244">
        <v>51</v>
      </c>
      <c r="AB1244">
        <v>2473</v>
      </c>
      <c r="AC1244">
        <v>0</v>
      </c>
      <c r="AD1244">
        <v>0</v>
      </c>
      <c r="AE1244">
        <v>1</v>
      </c>
      <c r="AF1244">
        <v>0</v>
      </c>
      <c r="AG1244">
        <v>0</v>
      </c>
      <c r="AH1244">
        <v>0</v>
      </c>
      <c r="AI1244">
        <v>0</v>
      </c>
      <c r="AJ1244">
        <v>0</v>
      </c>
      <c r="AK1244">
        <v>1</v>
      </c>
      <c r="AL1244">
        <v>0</v>
      </c>
      <c r="AM1244" s="3">
        <f>SUM(tbl_Data[[#This Row],[Amt_Wines]:[Amt_GoldProds]])</f>
        <v>268</v>
      </c>
      <c r="AN1244" s="3">
        <v>188</v>
      </c>
      <c r="AO1244">
        <v>0</v>
      </c>
      <c r="AP1244" t="str" cm="1">
        <f t="array" ref="AP1244">_xlfn.IFS(tbl_Data[[#This Row],[marital_Divorced]]=1,"Divorced",tbl_Data[[#This Row],[marital_Married]]=1,"Married",tbl_Data[[#This Row],[marital_Single]]=1,"Single",tbl_Data[[#This Row],[marital_Together]]=1,"Together",tbl_Data[[#This Row],[marital_Widow]]=1,"Widowed")</f>
        <v>Single</v>
      </c>
      <c r="AQ1244" s="3">
        <f>IF(tbl_Data[[#This Row],[Marital Status]]=tbl_Data[[#Headers],[Single]],tbl_Data[[#This Row],[Amt_Wines]],"")</f>
        <v>101</v>
      </c>
      <c r="AR1244" s="3" t="str">
        <f>IF(tbl_Data[[#This Row],[Marital Status]]=tbl_Data[[#Headers],[Together]],tbl_Data[[#This Row],[Amt_Wines]],"")</f>
        <v/>
      </c>
      <c r="AS1244" s="3" t="str">
        <f>IF(tbl_Data[[#This Row],[Marital Status]]=tbl_Data[[#Headers],[Married]],tbl_Data[[#This Row],[Amt_Wines]],"")</f>
        <v/>
      </c>
      <c r="AT1244" s="3" t="str">
        <f>IF(tbl_Data[[#This Row],[Marital Status]]=tbl_Data[[#Headers],[Widow]],tbl_Data[[#This Row],[Amt_Wines]],"")</f>
        <v/>
      </c>
      <c r="AU1244" s="3" t="str">
        <f>IF(tbl_Data[[#This Row],[Marital Status]]=tbl_Data[[#Headers],[Divorced]],tbl_Data[[#This Row],[Amt_Wines]],"")</f>
        <v/>
      </c>
    </row>
    <row r="1245" spans="1:47" x14ac:dyDescent="0.45">
      <c r="A1245" t="s">
        <v>1299</v>
      </c>
      <c r="B1245" s="3">
        <v>37929</v>
      </c>
      <c r="C1245">
        <v>0</v>
      </c>
      <c r="D1245">
        <v>0</v>
      </c>
      <c r="E1245">
        <f t="shared" si="19"/>
        <v>0</v>
      </c>
      <c r="F1245">
        <v>49</v>
      </c>
      <c r="G1245" s="3">
        <v>202</v>
      </c>
      <c r="H1245" s="3">
        <v>2</v>
      </c>
      <c r="I1245" s="3">
        <v>46</v>
      </c>
      <c r="J1245" s="3">
        <v>3</v>
      </c>
      <c r="K1245" s="3">
        <v>2</v>
      </c>
      <c r="L1245" s="3">
        <v>10</v>
      </c>
      <c r="M1245">
        <v>2</v>
      </c>
      <c r="N1245">
        <v>4</v>
      </c>
      <c r="O1245">
        <v>2</v>
      </c>
      <c r="P1245">
        <v>5</v>
      </c>
      <c r="Q1245">
        <v>7</v>
      </c>
      <c r="R1245">
        <v>0</v>
      </c>
      <c r="S1245">
        <v>1</v>
      </c>
      <c r="T1245">
        <v>0</v>
      </c>
      <c r="U1245">
        <v>1</v>
      </c>
      <c r="V1245">
        <v>0</v>
      </c>
      <c r="W1245">
        <v>0</v>
      </c>
      <c r="X1245">
        <v>3</v>
      </c>
      <c r="Y1245">
        <v>11</v>
      </c>
      <c r="Z1245">
        <v>1</v>
      </c>
      <c r="AA1245">
        <v>35</v>
      </c>
      <c r="AB1245">
        <v>2493</v>
      </c>
      <c r="AC1245">
        <v>0</v>
      </c>
      <c r="AD1245">
        <v>0</v>
      </c>
      <c r="AE1245">
        <v>1</v>
      </c>
      <c r="AF1245">
        <v>0</v>
      </c>
      <c r="AG1245">
        <v>0</v>
      </c>
      <c r="AH1245">
        <v>0</v>
      </c>
      <c r="AI1245">
        <v>0</v>
      </c>
      <c r="AJ1245">
        <v>0</v>
      </c>
      <c r="AK1245">
        <v>0</v>
      </c>
      <c r="AL1245">
        <v>1</v>
      </c>
      <c r="AM1245" s="3">
        <f>SUM(tbl_Data[[#This Row],[Amt_Wines]:[Amt_GoldProds]])</f>
        <v>265</v>
      </c>
      <c r="AN1245" s="3">
        <v>245</v>
      </c>
      <c r="AO1245">
        <v>2</v>
      </c>
      <c r="AP1245" t="str" cm="1">
        <f t="array" ref="AP1245">_xlfn.IFS(tbl_Data[[#This Row],[marital_Divorced]]=1,"Divorced",tbl_Data[[#This Row],[marital_Married]]=1,"Married",tbl_Data[[#This Row],[marital_Single]]=1,"Single",tbl_Data[[#This Row],[marital_Together]]=1,"Together",tbl_Data[[#This Row],[marital_Widow]]=1,"Widowed")</f>
        <v>Single</v>
      </c>
      <c r="AQ1245" s="3">
        <f>IF(tbl_Data[[#This Row],[Marital Status]]=tbl_Data[[#Headers],[Single]],tbl_Data[[#This Row],[Amt_Wines]],"")</f>
        <v>202</v>
      </c>
      <c r="AR1245" s="3" t="str">
        <f>IF(tbl_Data[[#This Row],[Marital Status]]=tbl_Data[[#Headers],[Together]],tbl_Data[[#This Row],[Amt_Wines]],"")</f>
        <v/>
      </c>
      <c r="AS1245" s="3" t="str">
        <f>IF(tbl_Data[[#This Row],[Marital Status]]=tbl_Data[[#Headers],[Married]],tbl_Data[[#This Row],[Amt_Wines]],"")</f>
        <v/>
      </c>
      <c r="AT1245" s="3" t="str">
        <f>IF(tbl_Data[[#This Row],[Marital Status]]=tbl_Data[[#Headers],[Widow]],tbl_Data[[#This Row],[Amt_Wines]],"")</f>
        <v/>
      </c>
      <c r="AU1245" s="3" t="str">
        <f>IF(tbl_Data[[#This Row],[Marital Status]]=tbl_Data[[#Headers],[Divorced]],tbl_Data[[#This Row],[Amt_Wines]],"")</f>
        <v/>
      </c>
    </row>
    <row r="1246" spans="1:47" x14ac:dyDescent="0.45">
      <c r="A1246" t="s">
        <v>1304</v>
      </c>
      <c r="B1246" s="3">
        <v>54252</v>
      </c>
      <c r="C1246">
        <v>1</v>
      </c>
      <c r="D1246">
        <v>1</v>
      </c>
      <c r="E1246">
        <f t="shared" si="19"/>
        <v>2</v>
      </c>
      <c r="F1246">
        <v>25</v>
      </c>
      <c r="G1246" s="3">
        <v>178</v>
      </c>
      <c r="H1246" s="3">
        <v>4</v>
      </c>
      <c r="I1246" s="3">
        <v>26</v>
      </c>
      <c r="J1246" s="3">
        <v>8</v>
      </c>
      <c r="K1246" s="3">
        <v>4</v>
      </c>
      <c r="L1246" s="3">
        <v>44</v>
      </c>
      <c r="M1246">
        <v>5</v>
      </c>
      <c r="N1246">
        <v>4</v>
      </c>
      <c r="O1246">
        <v>1</v>
      </c>
      <c r="P1246">
        <v>5</v>
      </c>
      <c r="Q1246">
        <v>6</v>
      </c>
      <c r="R1246">
        <v>0</v>
      </c>
      <c r="S1246">
        <v>0</v>
      </c>
      <c r="T1246">
        <v>0</v>
      </c>
      <c r="U1246">
        <v>0</v>
      </c>
      <c r="V1246">
        <v>0</v>
      </c>
      <c r="W1246">
        <v>0</v>
      </c>
      <c r="X1246">
        <v>3</v>
      </c>
      <c r="Y1246">
        <v>11</v>
      </c>
      <c r="Z1246">
        <v>0</v>
      </c>
      <c r="AA1246">
        <v>64</v>
      </c>
      <c r="AB1246">
        <v>2556</v>
      </c>
      <c r="AC1246">
        <v>0</v>
      </c>
      <c r="AD1246">
        <v>0</v>
      </c>
      <c r="AE1246">
        <v>1</v>
      </c>
      <c r="AF1246">
        <v>0</v>
      </c>
      <c r="AG1246">
        <v>0</v>
      </c>
      <c r="AH1246">
        <v>0</v>
      </c>
      <c r="AI1246">
        <v>0</v>
      </c>
      <c r="AJ1246">
        <v>1</v>
      </c>
      <c r="AK1246">
        <v>0</v>
      </c>
      <c r="AL1246">
        <v>0</v>
      </c>
      <c r="AM1246" s="3">
        <f>SUM(tbl_Data[[#This Row],[Amt_Wines]:[Amt_GoldProds]])</f>
        <v>264</v>
      </c>
      <c r="AN1246" s="3">
        <v>176</v>
      </c>
      <c r="AO1246">
        <v>0</v>
      </c>
      <c r="AP1246" t="str" cm="1">
        <f t="array" ref="AP1246">_xlfn.IFS(tbl_Data[[#This Row],[marital_Divorced]]=1,"Divorced",tbl_Data[[#This Row],[marital_Married]]=1,"Married",tbl_Data[[#This Row],[marital_Single]]=1,"Single",tbl_Data[[#This Row],[marital_Together]]=1,"Together",tbl_Data[[#This Row],[marital_Widow]]=1,"Widowed")</f>
        <v>Single</v>
      </c>
      <c r="AQ1246" s="3">
        <f>IF(tbl_Data[[#This Row],[Marital Status]]=tbl_Data[[#Headers],[Single]],tbl_Data[[#This Row],[Amt_Wines]],"")</f>
        <v>178</v>
      </c>
      <c r="AR1246" s="3" t="str">
        <f>IF(tbl_Data[[#This Row],[Marital Status]]=tbl_Data[[#Headers],[Together]],tbl_Data[[#This Row],[Amt_Wines]],"")</f>
        <v/>
      </c>
      <c r="AS1246" s="3" t="str">
        <f>IF(tbl_Data[[#This Row],[Marital Status]]=tbl_Data[[#Headers],[Married]],tbl_Data[[#This Row],[Amt_Wines]],"")</f>
        <v/>
      </c>
      <c r="AT1246" s="3" t="str">
        <f>IF(tbl_Data[[#This Row],[Marital Status]]=tbl_Data[[#Headers],[Widow]],tbl_Data[[#This Row],[Amt_Wines]],"")</f>
        <v/>
      </c>
      <c r="AU1246" s="3" t="str">
        <f>IF(tbl_Data[[#This Row],[Marital Status]]=tbl_Data[[#Headers],[Divorced]],tbl_Data[[#This Row],[Amt_Wines]],"")</f>
        <v/>
      </c>
    </row>
    <row r="1247" spans="1:47" x14ac:dyDescent="0.45">
      <c r="A1247" t="s">
        <v>1305</v>
      </c>
      <c r="B1247" s="3">
        <v>46231</v>
      </c>
      <c r="C1247">
        <v>2</v>
      </c>
      <c r="D1247">
        <v>1</v>
      </c>
      <c r="E1247">
        <f t="shared" si="19"/>
        <v>3</v>
      </c>
      <c r="F1247">
        <v>87</v>
      </c>
      <c r="G1247" s="3">
        <v>189</v>
      </c>
      <c r="H1247" s="3">
        <v>2</v>
      </c>
      <c r="I1247" s="3">
        <v>55</v>
      </c>
      <c r="J1247" s="3">
        <v>0</v>
      </c>
      <c r="K1247" s="3">
        <v>5</v>
      </c>
      <c r="L1247" s="3">
        <v>12</v>
      </c>
      <c r="M1247">
        <v>4</v>
      </c>
      <c r="N1247">
        <v>6</v>
      </c>
      <c r="O1247">
        <v>1</v>
      </c>
      <c r="P1247">
        <v>4</v>
      </c>
      <c r="Q1247">
        <v>9</v>
      </c>
      <c r="R1247">
        <v>0</v>
      </c>
      <c r="S1247">
        <v>0</v>
      </c>
      <c r="T1247">
        <v>0</v>
      </c>
      <c r="U1247">
        <v>0</v>
      </c>
      <c r="V1247">
        <v>0</v>
      </c>
      <c r="W1247">
        <v>0</v>
      </c>
      <c r="X1247">
        <v>3</v>
      </c>
      <c r="Y1247">
        <v>11</v>
      </c>
      <c r="Z1247">
        <v>0</v>
      </c>
      <c r="AA1247">
        <v>67</v>
      </c>
      <c r="AB1247">
        <v>2739</v>
      </c>
      <c r="AC1247">
        <v>0</v>
      </c>
      <c r="AD1247">
        <v>0</v>
      </c>
      <c r="AE1247">
        <v>1</v>
      </c>
      <c r="AF1247">
        <v>0</v>
      </c>
      <c r="AG1247">
        <v>0</v>
      </c>
      <c r="AH1247">
        <v>0</v>
      </c>
      <c r="AI1247">
        <v>0</v>
      </c>
      <c r="AJ1247">
        <v>0</v>
      </c>
      <c r="AK1247">
        <v>0</v>
      </c>
      <c r="AL1247">
        <v>1</v>
      </c>
      <c r="AM1247" s="3">
        <f>SUM(tbl_Data[[#This Row],[Amt_Wines]:[Amt_GoldProds]])</f>
        <v>263</v>
      </c>
      <c r="AN1247" s="3">
        <v>239</v>
      </c>
      <c r="AO1247">
        <v>0</v>
      </c>
      <c r="AP1247" t="str" cm="1">
        <f t="array" ref="AP1247">_xlfn.IFS(tbl_Data[[#This Row],[marital_Divorced]]=1,"Divorced",tbl_Data[[#This Row],[marital_Married]]=1,"Married",tbl_Data[[#This Row],[marital_Single]]=1,"Single",tbl_Data[[#This Row],[marital_Together]]=1,"Together",tbl_Data[[#This Row],[marital_Widow]]=1,"Widowed")</f>
        <v>Single</v>
      </c>
      <c r="AQ1247" s="3">
        <f>IF(tbl_Data[[#This Row],[Marital Status]]=tbl_Data[[#Headers],[Single]],tbl_Data[[#This Row],[Amt_Wines]],"")</f>
        <v>189</v>
      </c>
      <c r="AR1247" s="3" t="str">
        <f>IF(tbl_Data[[#This Row],[Marital Status]]=tbl_Data[[#Headers],[Together]],tbl_Data[[#This Row],[Amt_Wines]],"")</f>
        <v/>
      </c>
      <c r="AS1247" s="3" t="str">
        <f>IF(tbl_Data[[#This Row],[Marital Status]]=tbl_Data[[#Headers],[Married]],tbl_Data[[#This Row],[Amt_Wines]],"")</f>
        <v/>
      </c>
      <c r="AT1247" s="3" t="str">
        <f>IF(tbl_Data[[#This Row],[Marital Status]]=tbl_Data[[#Headers],[Widow]],tbl_Data[[#This Row],[Amt_Wines]],"")</f>
        <v/>
      </c>
      <c r="AU1247" s="3" t="str">
        <f>IF(tbl_Data[[#This Row],[Marital Status]]=tbl_Data[[#Headers],[Divorced]],tbl_Data[[#This Row],[Amt_Wines]],"")</f>
        <v/>
      </c>
    </row>
    <row r="1248" spans="1:47" x14ac:dyDescent="0.45">
      <c r="A1248" t="s">
        <v>1307</v>
      </c>
      <c r="B1248" s="3">
        <v>46854</v>
      </c>
      <c r="C1248">
        <v>1</v>
      </c>
      <c r="D1248">
        <v>1</v>
      </c>
      <c r="E1248">
        <f t="shared" si="19"/>
        <v>2</v>
      </c>
      <c r="F1248">
        <v>81</v>
      </c>
      <c r="G1248" s="3">
        <v>96</v>
      </c>
      <c r="H1248" s="3">
        <v>1</v>
      </c>
      <c r="I1248" s="3">
        <v>79</v>
      </c>
      <c r="J1248" s="3">
        <v>7</v>
      </c>
      <c r="K1248" s="3">
        <v>1</v>
      </c>
      <c r="L1248" s="3">
        <v>79</v>
      </c>
      <c r="M1248">
        <v>6</v>
      </c>
      <c r="N1248">
        <v>5</v>
      </c>
      <c r="O1248">
        <v>1</v>
      </c>
      <c r="P1248">
        <v>3</v>
      </c>
      <c r="Q1248">
        <v>8</v>
      </c>
      <c r="R1248">
        <v>1</v>
      </c>
      <c r="S1248">
        <v>0</v>
      </c>
      <c r="T1248">
        <v>0</v>
      </c>
      <c r="U1248">
        <v>0</v>
      </c>
      <c r="V1248">
        <v>0</v>
      </c>
      <c r="W1248">
        <v>0</v>
      </c>
      <c r="X1248">
        <v>3</v>
      </c>
      <c r="Y1248">
        <v>11</v>
      </c>
      <c r="Z1248">
        <v>1</v>
      </c>
      <c r="AA1248">
        <v>47</v>
      </c>
      <c r="AB1248">
        <v>2249</v>
      </c>
      <c r="AC1248">
        <v>0</v>
      </c>
      <c r="AD1248">
        <v>0</v>
      </c>
      <c r="AE1248">
        <v>1</v>
      </c>
      <c r="AF1248">
        <v>0</v>
      </c>
      <c r="AG1248">
        <v>0</v>
      </c>
      <c r="AH1248">
        <v>0</v>
      </c>
      <c r="AI1248">
        <v>0</v>
      </c>
      <c r="AJ1248">
        <v>0</v>
      </c>
      <c r="AK1248">
        <v>0</v>
      </c>
      <c r="AL1248">
        <v>1</v>
      </c>
      <c r="AM1248" s="3">
        <f>SUM(tbl_Data[[#This Row],[Amt_Wines]:[Amt_GoldProds]])</f>
        <v>263</v>
      </c>
      <c r="AN1248" s="3">
        <v>105</v>
      </c>
      <c r="AO1248">
        <v>1</v>
      </c>
      <c r="AP1248" t="str" cm="1">
        <f t="array" ref="AP1248">_xlfn.IFS(tbl_Data[[#This Row],[marital_Divorced]]=1,"Divorced",tbl_Data[[#This Row],[marital_Married]]=1,"Married",tbl_Data[[#This Row],[marital_Single]]=1,"Single",tbl_Data[[#This Row],[marital_Together]]=1,"Together",tbl_Data[[#This Row],[marital_Widow]]=1,"Widowed")</f>
        <v>Single</v>
      </c>
      <c r="AQ1248" s="3">
        <f>IF(tbl_Data[[#This Row],[Marital Status]]=tbl_Data[[#Headers],[Single]],tbl_Data[[#This Row],[Amt_Wines]],"")</f>
        <v>96</v>
      </c>
      <c r="AR1248" s="3" t="str">
        <f>IF(tbl_Data[[#This Row],[Marital Status]]=tbl_Data[[#Headers],[Together]],tbl_Data[[#This Row],[Amt_Wines]],"")</f>
        <v/>
      </c>
      <c r="AS1248" s="3" t="str">
        <f>IF(tbl_Data[[#This Row],[Marital Status]]=tbl_Data[[#Headers],[Married]],tbl_Data[[#This Row],[Amt_Wines]],"")</f>
        <v/>
      </c>
      <c r="AT1248" s="3" t="str">
        <f>IF(tbl_Data[[#This Row],[Marital Status]]=tbl_Data[[#Headers],[Widow]],tbl_Data[[#This Row],[Amt_Wines]],"")</f>
        <v/>
      </c>
      <c r="AU1248" s="3" t="str">
        <f>IF(tbl_Data[[#This Row],[Marital Status]]=tbl_Data[[#Headers],[Divorced]],tbl_Data[[#This Row],[Amt_Wines]],"")</f>
        <v/>
      </c>
    </row>
    <row r="1249" spans="1:47" x14ac:dyDescent="0.45">
      <c r="A1249" t="s">
        <v>1316</v>
      </c>
      <c r="B1249" s="3">
        <v>46904</v>
      </c>
      <c r="C1249">
        <v>1</v>
      </c>
      <c r="D1249">
        <v>1</v>
      </c>
      <c r="E1249">
        <f t="shared" si="19"/>
        <v>2</v>
      </c>
      <c r="F1249">
        <v>20</v>
      </c>
      <c r="G1249" s="3">
        <v>153</v>
      </c>
      <c r="H1249" s="3">
        <v>4</v>
      </c>
      <c r="I1249" s="3">
        <v>56</v>
      </c>
      <c r="J1249" s="3">
        <v>0</v>
      </c>
      <c r="K1249" s="3">
        <v>9</v>
      </c>
      <c r="L1249" s="3">
        <v>31</v>
      </c>
      <c r="M1249">
        <v>4</v>
      </c>
      <c r="N1249">
        <v>5</v>
      </c>
      <c r="O1249">
        <v>1</v>
      </c>
      <c r="P1249">
        <v>4</v>
      </c>
      <c r="Q1249">
        <v>8</v>
      </c>
      <c r="R1249">
        <v>0</v>
      </c>
      <c r="S1249">
        <v>0</v>
      </c>
      <c r="T1249">
        <v>0</v>
      </c>
      <c r="U1249">
        <v>0</v>
      </c>
      <c r="V1249">
        <v>0</v>
      </c>
      <c r="W1249">
        <v>0</v>
      </c>
      <c r="X1249">
        <v>3</v>
      </c>
      <c r="Y1249">
        <v>11</v>
      </c>
      <c r="Z1249">
        <v>0</v>
      </c>
      <c r="AA1249">
        <v>53</v>
      </c>
      <c r="AB1249">
        <v>2762</v>
      </c>
      <c r="AC1249">
        <v>0</v>
      </c>
      <c r="AD1249">
        <v>0</v>
      </c>
      <c r="AE1249">
        <v>1</v>
      </c>
      <c r="AF1249">
        <v>0</v>
      </c>
      <c r="AG1249">
        <v>0</v>
      </c>
      <c r="AH1249">
        <v>0</v>
      </c>
      <c r="AI1249">
        <v>0</v>
      </c>
      <c r="AJ1249">
        <v>1</v>
      </c>
      <c r="AK1249">
        <v>0</v>
      </c>
      <c r="AL1249">
        <v>0</v>
      </c>
      <c r="AM1249" s="3">
        <f>SUM(tbl_Data[[#This Row],[Amt_Wines]:[Amt_GoldProds]])</f>
        <v>253</v>
      </c>
      <c r="AN1249" s="3">
        <v>191</v>
      </c>
      <c r="AO1249">
        <v>0</v>
      </c>
      <c r="AP1249" t="str" cm="1">
        <f t="array" ref="AP1249">_xlfn.IFS(tbl_Data[[#This Row],[marital_Divorced]]=1,"Divorced",tbl_Data[[#This Row],[marital_Married]]=1,"Married",tbl_Data[[#This Row],[marital_Single]]=1,"Single",tbl_Data[[#This Row],[marital_Together]]=1,"Together",tbl_Data[[#This Row],[marital_Widow]]=1,"Widowed")</f>
        <v>Single</v>
      </c>
      <c r="AQ1249" s="3">
        <f>IF(tbl_Data[[#This Row],[Marital Status]]=tbl_Data[[#Headers],[Single]],tbl_Data[[#This Row],[Amt_Wines]],"")</f>
        <v>153</v>
      </c>
      <c r="AR1249" s="3" t="str">
        <f>IF(tbl_Data[[#This Row],[Marital Status]]=tbl_Data[[#Headers],[Together]],tbl_Data[[#This Row],[Amt_Wines]],"")</f>
        <v/>
      </c>
      <c r="AS1249" s="3" t="str">
        <f>IF(tbl_Data[[#This Row],[Marital Status]]=tbl_Data[[#Headers],[Married]],tbl_Data[[#This Row],[Amt_Wines]],"")</f>
        <v/>
      </c>
      <c r="AT1249" s="3" t="str">
        <f>IF(tbl_Data[[#This Row],[Marital Status]]=tbl_Data[[#Headers],[Widow]],tbl_Data[[#This Row],[Amt_Wines]],"")</f>
        <v/>
      </c>
      <c r="AU1249" s="3" t="str">
        <f>IF(tbl_Data[[#This Row],[Marital Status]]=tbl_Data[[#Headers],[Divorced]],tbl_Data[[#This Row],[Amt_Wines]],"")</f>
        <v/>
      </c>
    </row>
    <row r="1250" spans="1:47" x14ac:dyDescent="0.45">
      <c r="A1250" t="s">
        <v>1319</v>
      </c>
      <c r="B1250" s="3">
        <v>38808</v>
      </c>
      <c r="C1250">
        <v>1</v>
      </c>
      <c r="D1250">
        <v>0</v>
      </c>
      <c r="E1250">
        <f t="shared" si="19"/>
        <v>1</v>
      </c>
      <c r="F1250">
        <v>21</v>
      </c>
      <c r="G1250" s="3">
        <v>125</v>
      </c>
      <c r="H1250" s="3">
        <v>17</v>
      </c>
      <c r="I1250" s="3">
        <v>52</v>
      </c>
      <c r="J1250" s="3">
        <v>3</v>
      </c>
      <c r="K1250" s="3">
        <v>19</v>
      </c>
      <c r="L1250" s="3">
        <v>30</v>
      </c>
      <c r="M1250">
        <v>4</v>
      </c>
      <c r="N1250">
        <v>5</v>
      </c>
      <c r="O1250">
        <v>1</v>
      </c>
      <c r="P1250">
        <v>4</v>
      </c>
      <c r="Q1250">
        <v>8</v>
      </c>
      <c r="R1250">
        <v>1</v>
      </c>
      <c r="S1250">
        <v>0</v>
      </c>
      <c r="T1250">
        <v>0</v>
      </c>
      <c r="U1250">
        <v>0</v>
      </c>
      <c r="V1250">
        <v>0</v>
      </c>
      <c r="W1250">
        <v>0</v>
      </c>
      <c r="X1250">
        <v>3</v>
      </c>
      <c r="Y1250">
        <v>11</v>
      </c>
      <c r="Z1250">
        <v>1</v>
      </c>
      <c r="AA1250">
        <v>48</v>
      </c>
      <c r="AB1250">
        <v>2831</v>
      </c>
      <c r="AC1250">
        <v>0</v>
      </c>
      <c r="AD1250">
        <v>0</v>
      </c>
      <c r="AE1250">
        <v>1</v>
      </c>
      <c r="AF1250">
        <v>0</v>
      </c>
      <c r="AG1250">
        <v>0</v>
      </c>
      <c r="AH1250">
        <v>0</v>
      </c>
      <c r="AI1250">
        <v>0</v>
      </c>
      <c r="AJ1250">
        <v>1</v>
      </c>
      <c r="AK1250">
        <v>0</v>
      </c>
      <c r="AL1250">
        <v>0</v>
      </c>
      <c r="AM1250" s="3">
        <f>SUM(tbl_Data[[#This Row],[Amt_Wines]:[Amt_GoldProds]])</f>
        <v>246</v>
      </c>
      <c r="AN1250" s="3">
        <v>186</v>
      </c>
      <c r="AO1250">
        <v>1</v>
      </c>
      <c r="AP1250" t="str" cm="1">
        <f t="array" ref="AP1250">_xlfn.IFS(tbl_Data[[#This Row],[marital_Divorced]]=1,"Divorced",tbl_Data[[#This Row],[marital_Married]]=1,"Married",tbl_Data[[#This Row],[marital_Single]]=1,"Single",tbl_Data[[#This Row],[marital_Together]]=1,"Together",tbl_Data[[#This Row],[marital_Widow]]=1,"Widowed")</f>
        <v>Single</v>
      </c>
      <c r="AQ1250" s="3">
        <f>IF(tbl_Data[[#This Row],[Marital Status]]=tbl_Data[[#Headers],[Single]],tbl_Data[[#This Row],[Amt_Wines]],"")</f>
        <v>125</v>
      </c>
      <c r="AR1250" s="3" t="str">
        <f>IF(tbl_Data[[#This Row],[Marital Status]]=tbl_Data[[#Headers],[Together]],tbl_Data[[#This Row],[Amt_Wines]],"")</f>
        <v/>
      </c>
      <c r="AS1250" s="3" t="str">
        <f>IF(tbl_Data[[#This Row],[Marital Status]]=tbl_Data[[#Headers],[Married]],tbl_Data[[#This Row],[Amt_Wines]],"")</f>
        <v/>
      </c>
      <c r="AT1250" s="3" t="str">
        <f>IF(tbl_Data[[#This Row],[Marital Status]]=tbl_Data[[#Headers],[Widow]],tbl_Data[[#This Row],[Amt_Wines]],"")</f>
        <v/>
      </c>
      <c r="AU1250" s="3" t="str">
        <f>IF(tbl_Data[[#This Row],[Marital Status]]=tbl_Data[[#Headers],[Divorced]],tbl_Data[[#This Row],[Amt_Wines]],"")</f>
        <v/>
      </c>
    </row>
    <row r="1251" spans="1:47" x14ac:dyDescent="0.45">
      <c r="A1251" t="s">
        <v>1328</v>
      </c>
      <c r="B1251" s="3">
        <v>57338</v>
      </c>
      <c r="C1251">
        <v>0</v>
      </c>
      <c r="D1251">
        <v>1</v>
      </c>
      <c r="E1251">
        <f t="shared" si="19"/>
        <v>1</v>
      </c>
      <c r="F1251">
        <v>96</v>
      </c>
      <c r="G1251" s="3">
        <v>143</v>
      </c>
      <c r="H1251" s="3">
        <v>6</v>
      </c>
      <c r="I1251" s="3">
        <v>52</v>
      </c>
      <c r="J1251" s="3">
        <v>11</v>
      </c>
      <c r="K1251" s="3">
        <v>8</v>
      </c>
      <c r="L1251" s="3">
        <v>17</v>
      </c>
      <c r="M1251">
        <v>2</v>
      </c>
      <c r="N1251">
        <v>4</v>
      </c>
      <c r="O1251">
        <v>1</v>
      </c>
      <c r="P1251">
        <v>5</v>
      </c>
      <c r="Q1251">
        <v>5</v>
      </c>
      <c r="R1251">
        <v>0</v>
      </c>
      <c r="S1251">
        <v>0</v>
      </c>
      <c r="T1251">
        <v>0</v>
      </c>
      <c r="U1251">
        <v>0</v>
      </c>
      <c r="V1251">
        <v>0</v>
      </c>
      <c r="W1251">
        <v>0</v>
      </c>
      <c r="X1251">
        <v>3</v>
      </c>
      <c r="Y1251">
        <v>11</v>
      </c>
      <c r="Z1251">
        <v>0</v>
      </c>
      <c r="AA1251">
        <v>45</v>
      </c>
      <c r="AB1251">
        <v>2220</v>
      </c>
      <c r="AC1251">
        <v>0</v>
      </c>
      <c r="AD1251">
        <v>0</v>
      </c>
      <c r="AE1251">
        <v>1</v>
      </c>
      <c r="AF1251">
        <v>0</v>
      </c>
      <c r="AG1251">
        <v>0</v>
      </c>
      <c r="AH1251">
        <v>0</v>
      </c>
      <c r="AI1251">
        <v>0</v>
      </c>
      <c r="AJ1251">
        <v>1</v>
      </c>
      <c r="AK1251">
        <v>0</v>
      </c>
      <c r="AL1251">
        <v>0</v>
      </c>
      <c r="AM1251" s="3">
        <f>SUM(tbl_Data[[#This Row],[Amt_Wines]:[Amt_GoldProds]])</f>
        <v>237</v>
      </c>
      <c r="AN1251" s="3">
        <v>203</v>
      </c>
      <c r="AO1251">
        <v>0</v>
      </c>
      <c r="AP1251" t="str" cm="1">
        <f t="array" ref="AP1251">_xlfn.IFS(tbl_Data[[#This Row],[marital_Divorced]]=1,"Divorced",tbl_Data[[#This Row],[marital_Married]]=1,"Married",tbl_Data[[#This Row],[marital_Single]]=1,"Single",tbl_Data[[#This Row],[marital_Together]]=1,"Together",tbl_Data[[#This Row],[marital_Widow]]=1,"Widowed")</f>
        <v>Single</v>
      </c>
      <c r="AQ1251" s="3">
        <f>IF(tbl_Data[[#This Row],[Marital Status]]=tbl_Data[[#Headers],[Single]],tbl_Data[[#This Row],[Amt_Wines]],"")</f>
        <v>143</v>
      </c>
      <c r="AR1251" s="3" t="str">
        <f>IF(tbl_Data[[#This Row],[Marital Status]]=tbl_Data[[#Headers],[Together]],tbl_Data[[#This Row],[Amt_Wines]],"")</f>
        <v/>
      </c>
      <c r="AS1251" s="3" t="str">
        <f>IF(tbl_Data[[#This Row],[Marital Status]]=tbl_Data[[#Headers],[Married]],tbl_Data[[#This Row],[Amt_Wines]],"")</f>
        <v/>
      </c>
      <c r="AT1251" s="3" t="str">
        <f>IF(tbl_Data[[#This Row],[Marital Status]]=tbl_Data[[#Headers],[Widow]],tbl_Data[[#This Row],[Amt_Wines]],"")</f>
        <v/>
      </c>
      <c r="AU1251" s="3" t="str">
        <f>IF(tbl_Data[[#This Row],[Marital Status]]=tbl_Data[[#Headers],[Divorced]],tbl_Data[[#This Row],[Amt_Wines]],"")</f>
        <v/>
      </c>
    </row>
    <row r="1252" spans="1:47" x14ac:dyDescent="0.45">
      <c r="A1252" t="s">
        <v>1345</v>
      </c>
      <c r="B1252" s="3">
        <v>43020</v>
      </c>
      <c r="C1252">
        <v>1</v>
      </c>
      <c r="D1252">
        <v>0</v>
      </c>
      <c r="E1252">
        <f t="shared" si="19"/>
        <v>1</v>
      </c>
      <c r="F1252">
        <v>79</v>
      </c>
      <c r="G1252" s="3">
        <v>45</v>
      </c>
      <c r="H1252" s="3">
        <v>7</v>
      </c>
      <c r="I1252" s="3">
        <v>99</v>
      </c>
      <c r="J1252" s="3">
        <v>4</v>
      </c>
      <c r="K1252" s="3">
        <v>25</v>
      </c>
      <c r="L1252" s="3">
        <v>43</v>
      </c>
      <c r="M1252">
        <v>3</v>
      </c>
      <c r="N1252">
        <v>4</v>
      </c>
      <c r="O1252">
        <v>1</v>
      </c>
      <c r="P1252">
        <v>4</v>
      </c>
      <c r="Q1252">
        <v>6</v>
      </c>
      <c r="R1252">
        <v>0</v>
      </c>
      <c r="S1252">
        <v>0</v>
      </c>
      <c r="T1252">
        <v>0</v>
      </c>
      <c r="U1252">
        <v>0</v>
      </c>
      <c r="V1252">
        <v>0</v>
      </c>
      <c r="W1252">
        <v>0</v>
      </c>
      <c r="X1252">
        <v>3</v>
      </c>
      <c r="Y1252">
        <v>11</v>
      </c>
      <c r="Z1252">
        <v>0</v>
      </c>
      <c r="AA1252">
        <v>50</v>
      </c>
      <c r="AB1252">
        <v>2370</v>
      </c>
      <c r="AC1252">
        <v>0</v>
      </c>
      <c r="AD1252">
        <v>0</v>
      </c>
      <c r="AE1252">
        <v>1</v>
      </c>
      <c r="AF1252">
        <v>0</v>
      </c>
      <c r="AG1252">
        <v>0</v>
      </c>
      <c r="AH1252">
        <v>0</v>
      </c>
      <c r="AI1252">
        <v>0</v>
      </c>
      <c r="AJ1252">
        <v>1</v>
      </c>
      <c r="AK1252">
        <v>0</v>
      </c>
      <c r="AL1252">
        <v>0</v>
      </c>
      <c r="AM1252" s="3">
        <f>SUM(tbl_Data[[#This Row],[Amt_Wines]:[Amt_GoldProds]])</f>
        <v>223</v>
      </c>
      <c r="AN1252" s="3">
        <v>137</v>
      </c>
      <c r="AO1252">
        <v>0</v>
      </c>
      <c r="AP1252" t="str" cm="1">
        <f t="array" ref="AP1252">_xlfn.IFS(tbl_Data[[#This Row],[marital_Divorced]]=1,"Divorced",tbl_Data[[#This Row],[marital_Married]]=1,"Married",tbl_Data[[#This Row],[marital_Single]]=1,"Single",tbl_Data[[#This Row],[marital_Together]]=1,"Together",tbl_Data[[#This Row],[marital_Widow]]=1,"Widowed")</f>
        <v>Single</v>
      </c>
      <c r="AQ1252" s="3">
        <f>IF(tbl_Data[[#This Row],[Marital Status]]=tbl_Data[[#Headers],[Single]],tbl_Data[[#This Row],[Amt_Wines]],"")</f>
        <v>45</v>
      </c>
      <c r="AR1252" s="3" t="str">
        <f>IF(tbl_Data[[#This Row],[Marital Status]]=tbl_Data[[#Headers],[Together]],tbl_Data[[#This Row],[Amt_Wines]],"")</f>
        <v/>
      </c>
      <c r="AS1252" s="3" t="str">
        <f>IF(tbl_Data[[#This Row],[Marital Status]]=tbl_Data[[#Headers],[Married]],tbl_Data[[#This Row],[Amt_Wines]],"")</f>
        <v/>
      </c>
      <c r="AT1252" s="3" t="str">
        <f>IF(tbl_Data[[#This Row],[Marital Status]]=tbl_Data[[#Headers],[Widow]],tbl_Data[[#This Row],[Amt_Wines]],"")</f>
        <v/>
      </c>
      <c r="AU1252" s="3" t="str">
        <f>IF(tbl_Data[[#This Row],[Marital Status]]=tbl_Data[[#Headers],[Divorced]],tbl_Data[[#This Row],[Amt_Wines]],"")</f>
        <v/>
      </c>
    </row>
    <row r="1253" spans="1:47" x14ac:dyDescent="0.45">
      <c r="A1253" t="s">
        <v>1346</v>
      </c>
      <c r="B1253" s="3">
        <v>46734</v>
      </c>
      <c r="C1253">
        <v>1</v>
      </c>
      <c r="D1253">
        <v>2</v>
      </c>
      <c r="E1253">
        <f t="shared" si="19"/>
        <v>3</v>
      </c>
      <c r="F1253">
        <v>86</v>
      </c>
      <c r="G1253" s="3">
        <v>100</v>
      </c>
      <c r="H1253" s="3">
        <v>1</v>
      </c>
      <c r="I1253" s="3">
        <v>39</v>
      </c>
      <c r="J1253" s="3">
        <v>6</v>
      </c>
      <c r="K1253" s="3">
        <v>1</v>
      </c>
      <c r="L1253" s="3">
        <v>76</v>
      </c>
      <c r="M1253">
        <v>4</v>
      </c>
      <c r="N1253">
        <v>3</v>
      </c>
      <c r="O1253">
        <v>2</v>
      </c>
      <c r="P1253">
        <v>3</v>
      </c>
      <c r="Q1253">
        <v>6</v>
      </c>
      <c r="R1253">
        <v>1</v>
      </c>
      <c r="S1253">
        <v>0</v>
      </c>
      <c r="T1253">
        <v>0</v>
      </c>
      <c r="U1253">
        <v>0</v>
      </c>
      <c r="V1253">
        <v>0</v>
      </c>
      <c r="W1253">
        <v>0</v>
      </c>
      <c r="X1253">
        <v>3</v>
      </c>
      <c r="Y1253">
        <v>11</v>
      </c>
      <c r="Z1253">
        <v>0</v>
      </c>
      <c r="AA1253">
        <v>54</v>
      </c>
      <c r="AB1253">
        <v>2410</v>
      </c>
      <c r="AC1253">
        <v>0</v>
      </c>
      <c r="AD1253">
        <v>0</v>
      </c>
      <c r="AE1253">
        <v>1</v>
      </c>
      <c r="AF1253">
        <v>0</v>
      </c>
      <c r="AG1253">
        <v>0</v>
      </c>
      <c r="AH1253">
        <v>0</v>
      </c>
      <c r="AI1253">
        <v>0</v>
      </c>
      <c r="AJ1253">
        <v>0</v>
      </c>
      <c r="AK1253">
        <v>0</v>
      </c>
      <c r="AL1253">
        <v>1</v>
      </c>
      <c r="AM1253" s="3">
        <f>SUM(tbl_Data[[#This Row],[Amt_Wines]:[Amt_GoldProds]])</f>
        <v>223</v>
      </c>
      <c r="AN1253" s="3">
        <v>71</v>
      </c>
      <c r="AO1253">
        <v>1</v>
      </c>
      <c r="AP1253" t="str" cm="1">
        <f t="array" ref="AP1253">_xlfn.IFS(tbl_Data[[#This Row],[marital_Divorced]]=1,"Divorced",tbl_Data[[#This Row],[marital_Married]]=1,"Married",tbl_Data[[#This Row],[marital_Single]]=1,"Single",tbl_Data[[#This Row],[marital_Together]]=1,"Together",tbl_Data[[#This Row],[marital_Widow]]=1,"Widowed")</f>
        <v>Single</v>
      </c>
      <c r="AQ1253" s="3">
        <f>IF(tbl_Data[[#This Row],[Marital Status]]=tbl_Data[[#Headers],[Single]],tbl_Data[[#This Row],[Amt_Wines]],"")</f>
        <v>100</v>
      </c>
      <c r="AR1253" s="3" t="str">
        <f>IF(tbl_Data[[#This Row],[Marital Status]]=tbl_Data[[#Headers],[Together]],tbl_Data[[#This Row],[Amt_Wines]],"")</f>
        <v/>
      </c>
      <c r="AS1253" s="3" t="str">
        <f>IF(tbl_Data[[#This Row],[Marital Status]]=tbl_Data[[#Headers],[Married]],tbl_Data[[#This Row],[Amt_Wines]],"")</f>
        <v/>
      </c>
      <c r="AT1253" s="3" t="str">
        <f>IF(tbl_Data[[#This Row],[Marital Status]]=tbl_Data[[#Headers],[Widow]],tbl_Data[[#This Row],[Amt_Wines]],"")</f>
        <v/>
      </c>
      <c r="AU1253" s="3" t="str">
        <f>IF(tbl_Data[[#This Row],[Marital Status]]=tbl_Data[[#Headers],[Divorced]],tbl_Data[[#This Row],[Amt_Wines]],"")</f>
        <v/>
      </c>
    </row>
    <row r="1254" spans="1:47" x14ac:dyDescent="0.45">
      <c r="A1254" t="s">
        <v>1353</v>
      </c>
      <c r="B1254" s="3">
        <v>41020</v>
      </c>
      <c r="C1254">
        <v>0</v>
      </c>
      <c r="D1254">
        <v>0</v>
      </c>
      <c r="E1254">
        <f t="shared" si="19"/>
        <v>0</v>
      </c>
      <c r="F1254">
        <v>68</v>
      </c>
      <c r="G1254" s="3">
        <v>112</v>
      </c>
      <c r="H1254" s="3">
        <v>1</v>
      </c>
      <c r="I1254" s="3">
        <v>54</v>
      </c>
      <c r="J1254" s="3">
        <v>7</v>
      </c>
      <c r="K1254" s="3">
        <v>7</v>
      </c>
      <c r="L1254" s="3">
        <v>36</v>
      </c>
      <c r="M1254">
        <v>1</v>
      </c>
      <c r="N1254">
        <v>3</v>
      </c>
      <c r="O1254">
        <v>2</v>
      </c>
      <c r="P1254">
        <v>4</v>
      </c>
      <c r="Q1254">
        <v>3</v>
      </c>
      <c r="R1254">
        <v>0</v>
      </c>
      <c r="S1254">
        <v>0</v>
      </c>
      <c r="T1254">
        <v>0</v>
      </c>
      <c r="U1254">
        <v>0</v>
      </c>
      <c r="V1254">
        <v>0</v>
      </c>
      <c r="W1254">
        <v>0</v>
      </c>
      <c r="X1254">
        <v>3</v>
      </c>
      <c r="Y1254">
        <v>11</v>
      </c>
      <c r="Z1254">
        <v>0</v>
      </c>
      <c r="AA1254">
        <v>33</v>
      </c>
      <c r="AB1254">
        <v>2403</v>
      </c>
      <c r="AC1254">
        <v>0</v>
      </c>
      <c r="AD1254">
        <v>0</v>
      </c>
      <c r="AE1254">
        <v>1</v>
      </c>
      <c r="AF1254">
        <v>0</v>
      </c>
      <c r="AG1254">
        <v>0</v>
      </c>
      <c r="AH1254">
        <v>0</v>
      </c>
      <c r="AI1254">
        <v>0</v>
      </c>
      <c r="AJ1254">
        <v>0</v>
      </c>
      <c r="AK1254">
        <v>1</v>
      </c>
      <c r="AL1254">
        <v>0</v>
      </c>
      <c r="AM1254" s="3">
        <f>SUM(tbl_Data[[#This Row],[Amt_Wines]:[Amt_GoldProds]])</f>
        <v>217</v>
      </c>
      <c r="AN1254" s="3">
        <v>145</v>
      </c>
      <c r="AO1254">
        <v>0</v>
      </c>
      <c r="AP1254" t="str" cm="1">
        <f t="array" ref="AP1254">_xlfn.IFS(tbl_Data[[#This Row],[marital_Divorced]]=1,"Divorced",tbl_Data[[#This Row],[marital_Married]]=1,"Married",tbl_Data[[#This Row],[marital_Single]]=1,"Single",tbl_Data[[#This Row],[marital_Together]]=1,"Together",tbl_Data[[#This Row],[marital_Widow]]=1,"Widowed")</f>
        <v>Single</v>
      </c>
      <c r="AQ1254" s="3">
        <f>IF(tbl_Data[[#This Row],[Marital Status]]=tbl_Data[[#Headers],[Single]],tbl_Data[[#This Row],[Amt_Wines]],"")</f>
        <v>112</v>
      </c>
      <c r="AR1254" s="3" t="str">
        <f>IF(tbl_Data[[#This Row],[Marital Status]]=tbl_Data[[#Headers],[Together]],tbl_Data[[#This Row],[Amt_Wines]],"")</f>
        <v/>
      </c>
      <c r="AS1254" s="3" t="str">
        <f>IF(tbl_Data[[#This Row],[Marital Status]]=tbl_Data[[#Headers],[Married]],tbl_Data[[#This Row],[Amt_Wines]],"")</f>
        <v/>
      </c>
      <c r="AT1254" s="3" t="str">
        <f>IF(tbl_Data[[#This Row],[Marital Status]]=tbl_Data[[#Headers],[Widow]],tbl_Data[[#This Row],[Amt_Wines]],"")</f>
        <v/>
      </c>
      <c r="AU1254" s="3" t="str">
        <f>IF(tbl_Data[[#This Row],[Marital Status]]=tbl_Data[[#Headers],[Divorced]],tbl_Data[[#This Row],[Amt_Wines]],"")</f>
        <v/>
      </c>
    </row>
    <row r="1255" spans="1:47" x14ac:dyDescent="0.45">
      <c r="A1255" t="s">
        <v>1357</v>
      </c>
      <c r="B1255" s="3">
        <v>21888</v>
      </c>
      <c r="C1255">
        <v>1</v>
      </c>
      <c r="D1255">
        <v>0</v>
      </c>
      <c r="E1255">
        <f t="shared" si="19"/>
        <v>1</v>
      </c>
      <c r="F1255">
        <v>15</v>
      </c>
      <c r="G1255" s="3">
        <v>88</v>
      </c>
      <c r="H1255" s="3">
        <v>10</v>
      </c>
      <c r="I1255" s="3">
        <v>46</v>
      </c>
      <c r="J1255" s="3">
        <v>2</v>
      </c>
      <c r="K1255" s="3">
        <v>3</v>
      </c>
      <c r="L1255" s="3">
        <v>64</v>
      </c>
      <c r="M1255">
        <v>4</v>
      </c>
      <c r="N1255">
        <v>5</v>
      </c>
      <c r="O1255">
        <v>1</v>
      </c>
      <c r="P1255">
        <v>2</v>
      </c>
      <c r="Q1255">
        <v>10</v>
      </c>
      <c r="R1255">
        <v>0</v>
      </c>
      <c r="S1255">
        <v>0</v>
      </c>
      <c r="T1255">
        <v>0</v>
      </c>
      <c r="U1255">
        <v>0</v>
      </c>
      <c r="V1255">
        <v>0</v>
      </c>
      <c r="W1255">
        <v>0</v>
      </c>
      <c r="X1255">
        <v>3</v>
      </c>
      <c r="Y1255">
        <v>11</v>
      </c>
      <c r="Z1255">
        <v>1</v>
      </c>
      <c r="AA1255">
        <v>34</v>
      </c>
      <c r="AB1255">
        <v>2706</v>
      </c>
      <c r="AC1255">
        <v>0</v>
      </c>
      <c r="AD1255">
        <v>0</v>
      </c>
      <c r="AE1255">
        <v>1</v>
      </c>
      <c r="AF1255">
        <v>0</v>
      </c>
      <c r="AG1255">
        <v>0</v>
      </c>
      <c r="AH1255">
        <v>0</v>
      </c>
      <c r="AI1255">
        <v>0</v>
      </c>
      <c r="AJ1255">
        <v>0</v>
      </c>
      <c r="AK1255">
        <v>1</v>
      </c>
      <c r="AL1255">
        <v>0</v>
      </c>
      <c r="AM1255" s="3">
        <f>SUM(tbl_Data[[#This Row],[Amt_Wines]:[Amt_GoldProds]])</f>
        <v>213</v>
      </c>
      <c r="AN1255" s="3">
        <v>85</v>
      </c>
      <c r="AO1255">
        <v>0</v>
      </c>
      <c r="AP1255" t="str" cm="1">
        <f t="array" ref="AP1255">_xlfn.IFS(tbl_Data[[#This Row],[marital_Divorced]]=1,"Divorced",tbl_Data[[#This Row],[marital_Married]]=1,"Married",tbl_Data[[#This Row],[marital_Single]]=1,"Single",tbl_Data[[#This Row],[marital_Together]]=1,"Together",tbl_Data[[#This Row],[marital_Widow]]=1,"Widowed")</f>
        <v>Single</v>
      </c>
      <c r="AQ1255" s="3">
        <f>IF(tbl_Data[[#This Row],[Marital Status]]=tbl_Data[[#Headers],[Single]],tbl_Data[[#This Row],[Amt_Wines]],"")</f>
        <v>88</v>
      </c>
      <c r="AR1255" s="3" t="str">
        <f>IF(tbl_Data[[#This Row],[Marital Status]]=tbl_Data[[#Headers],[Together]],tbl_Data[[#This Row],[Amt_Wines]],"")</f>
        <v/>
      </c>
      <c r="AS1255" s="3" t="str">
        <f>IF(tbl_Data[[#This Row],[Marital Status]]=tbl_Data[[#Headers],[Married]],tbl_Data[[#This Row],[Amt_Wines]],"")</f>
        <v/>
      </c>
      <c r="AT1255" s="3" t="str">
        <f>IF(tbl_Data[[#This Row],[Marital Status]]=tbl_Data[[#Headers],[Widow]],tbl_Data[[#This Row],[Amt_Wines]],"")</f>
        <v/>
      </c>
      <c r="AU1255" s="3" t="str">
        <f>IF(tbl_Data[[#This Row],[Marital Status]]=tbl_Data[[#Headers],[Divorced]],tbl_Data[[#This Row],[Amt_Wines]],"")</f>
        <v/>
      </c>
    </row>
    <row r="1256" spans="1:47" x14ac:dyDescent="0.45">
      <c r="A1256" t="s">
        <v>1365</v>
      </c>
      <c r="B1256" s="3">
        <v>34412</v>
      </c>
      <c r="C1256">
        <v>1</v>
      </c>
      <c r="D1256">
        <v>0</v>
      </c>
      <c r="E1256">
        <f t="shared" si="19"/>
        <v>1</v>
      </c>
      <c r="F1256">
        <v>62</v>
      </c>
      <c r="G1256" s="3">
        <v>52</v>
      </c>
      <c r="H1256" s="3">
        <v>12</v>
      </c>
      <c r="I1256" s="3">
        <v>50</v>
      </c>
      <c r="J1256" s="3">
        <v>4</v>
      </c>
      <c r="K1256" s="3">
        <v>36</v>
      </c>
      <c r="L1256" s="3">
        <v>55</v>
      </c>
      <c r="M1256">
        <v>3</v>
      </c>
      <c r="N1256">
        <v>5</v>
      </c>
      <c r="O1256">
        <v>0</v>
      </c>
      <c r="P1256">
        <v>3</v>
      </c>
      <c r="Q1256">
        <v>9</v>
      </c>
      <c r="R1256">
        <v>0</v>
      </c>
      <c r="S1256">
        <v>0</v>
      </c>
      <c r="T1256">
        <v>0</v>
      </c>
      <c r="U1256">
        <v>0</v>
      </c>
      <c r="V1256">
        <v>0</v>
      </c>
      <c r="W1256">
        <v>0</v>
      </c>
      <c r="X1256">
        <v>3</v>
      </c>
      <c r="Y1256">
        <v>11</v>
      </c>
      <c r="Z1256">
        <v>0</v>
      </c>
      <c r="AA1256">
        <v>30</v>
      </c>
      <c r="AB1256">
        <v>2660</v>
      </c>
      <c r="AC1256">
        <v>0</v>
      </c>
      <c r="AD1256">
        <v>0</v>
      </c>
      <c r="AE1256">
        <v>1</v>
      </c>
      <c r="AF1256">
        <v>0</v>
      </c>
      <c r="AG1256">
        <v>0</v>
      </c>
      <c r="AH1256">
        <v>0</v>
      </c>
      <c r="AI1256">
        <v>0</v>
      </c>
      <c r="AJ1256">
        <v>1</v>
      </c>
      <c r="AK1256">
        <v>0</v>
      </c>
      <c r="AL1256">
        <v>0</v>
      </c>
      <c r="AM1256" s="3">
        <f>SUM(tbl_Data[[#This Row],[Amt_Wines]:[Amt_GoldProds]])</f>
        <v>209</v>
      </c>
      <c r="AN1256" s="3">
        <v>99</v>
      </c>
      <c r="AO1256">
        <v>0</v>
      </c>
      <c r="AP1256" t="str" cm="1">
        <f t="array" ref="AP1256">_xlfn.IFS(tbl_Data[[#This Row],[marital_Divorced]]=1,"Divorced",tbl_Data[[#This Row],[marital_Married]]=1,"Married",tbl_Data[[#This Row],[marital_Single]]=1,"Single",tbl_Data[[#This Row],[marital_Together]]=1,"Together",tbl_Data[[#This Row],[marital_Widow]]=1,"Widowed")</f>
        <v>Single</v>
      </c>
      <c r="AQ1256" s="3">
        <f>IF(tbl_Data[[#This Row],[Marital Status]]=tbl_Data[[#Headers],[Single]],tbl_Data[[#This Row],[Amt_Wines]],"")</f>
        <v>52</v>
      </c>
      <c r="AR1256" s="3" t="str">
        <f>IF(tbl_Data[[#This Row],[Marital Status]]=tbl_Data[[#Headers],[Together]],tbl_Data[[#This Row],[Amt_Wines]],"")</f>
        <v/>
      </c>
      <c r="AS1256" s="3" t="str">
        <f>IF(tbl_Data[[#This Row],[Marital Status]]=tbl_Data[[#Headers],[Married]],tbl_Data[[#This Row],[Amt_Wines]],"")</f>
        <v/>
      </c>
      <c r="AT1256" s="3" t="str">
        <f>IF(tbl_Data[[#This Row],[Marital Status]]=tbl_Data[[#Headers],[Widow]],tbl_Data[[#This Row],[Amt_Wines]],"")</f>
        <v/>
      </c>
      <c r="AU1256" s="3" t="str">
        <f>IF(tbl_Data[[#This Row],[Marital Status]]=tbl_Data[[#Headers],[Divorced]],tbl_Data[[#This Row],[Amt_Wines]],"")</f>
        <v/>
      </c>
    </row>
    <row r="1257" spans="1:47" x14ac:dyDescent="0.45">
      <c r="A1257" t="s">
        <v>1370</v>
      </c>
      <c r="B1257" s="3">
        <v>35893</v>
      </c>
      <c r="C1257">
        <v>1</v>
      </c>
      <c r="D1257">
        <v>1</v>
      </c>
      <c r="E1257">
        <f t="shared" si="19"/>
        <v>2</v>
      </c>
      <c r="F1257">
        <v>80</v>
      </c>
      <c r="G1257" s="3">
        <v>158</v>
      </c>
      <c r="H1257" s="3">
        <v>0</v>
      </c>
      <c r="I1257" s="3">
        <v>23</v>
      </c>
      <c r="J1257" s="3">
        <v>0</v>
      </c>
      <c r="K1257" s="3">
        <v>0</v>
      </c>
      <c r="L1257" s="3">
        <v>18</v>
      </c>
      <c r="M1257">
        <v>6</v>
      </c>
      <c r="N1257">
        <v>3</v>
      </c>
      <c r="O1257">
        <v>1</v>
      </c>
      <c r="P1257">
        <v>5</v>
      </c>
      <c r="Q1257">
        <v>8</v>
      </c>
      <c r="R1257">
        <v>0</v>
      </c>
      <c r="S1257">
        <v>0</v>
      </c>
      <c r="T1257">
        <v>0</v>
      </c>
      <c r="U1257">
        <v>0</v>
      </c>
      <c r="V1257">
        <v>0</v>
      </c>
      <c r="W1257">
        <v>0</v>
      </c>
      <c r="X1257">
        <v>3</v>
      </c>
      <c r="Y1257">
        <v>11</v>
      </c>
      <c r="Z1257">
        <v>0</v>
      </c>
      <c r="AA1257">
        <v>52</v>
      </c>
      <c r="AB1257">
        <v>2781</v>
      </c>
      <c r="AC1257">
        <v>0</v>
      </c>
      <c r="AD1257">
        <v>0</v>
      </c>
      <c r="AE1257">
        <v>1</v>
      </c>
      <c r="AF1257">
        <v>0</v>
      </c>
      <c r="AG1257">
        <v>0</v>
      </c>
      <c r="AH1257">
        <v>0</v>
      </c>
      <c r="AI1257">
        <v>0</v>
      </c>
      <c r="AJ1257">
        <v>1</v>
      </c>
      <c r="AK1257">
        <v>0</v>
      </c>
      <c r="AL1257">
        <v>0</v>
      </c>
      <c r="AM1257" s="3">
        <f>SUM(tbl_Data[[#This Row],[Amt_Wines]:[Amt_GoldProds]])</f>
        <v>199</v>
      </c>
      <c r="AN1257" s="3">
        <v>163</v>
      </c>
      <c r="AO1257">
        <v>0</v>
      </c>
      <c r="AP1257" t="str" cm="1">
        <f t="array" ref="AP1257">_xlfn.IFS(tbl_Data[[#This Row],[marital_Divorced]]=1,"Divorced",tbl_Data[[#This Row],[marital_Married]]=1,"Married",tbl_Data[[#This Row],[marital_Single]]=1,"Single",tbl_Data[[#This Row],[marital_Together]]=1,"Together",tbl_Data[[#This Row],[marital_Widow]]=1,"Widowed")</f>
        <v>Single</v>
      </c>
      <c r="AQ1257" s="3">
        <f>IF(tbl_Data[[#This Row],[Marital Status]]=tbl_Data[[#Headers],[Single]],tbl_Data[[#This Row],[Amt_Wines]],"")</f>
        <v>158</v>
      </c>
      <c r="AR1257" s="3" t="str">
        <f>IF(tbl_Data[[#This Row],[Marital Status]]=tbl_Data[[#Headers],[Together]],tbl_Data[[#This Row],[Amt_Wines]],"")</f>
        <v/>
      </c>
      <c r="AS1257" s="3" t="str">
        <f>IF(tbl_Data[[#This Row],[Marital Status]]=tbl_Data[[#Headers],[Married]],tbl_Data[[#This Row],[Amt_Wines]],"")</f>
        <v/>
      </c>
      <c r="AT1257" s="3" t="str">
        <f>IF(tbl_Data[[#This Row],[Marital Status]]=tbl_Data[[#Headers],[Widow]],tbl_Data[[#This Row],[Amt_Wines]],"")</f>
        <v/>
      </c>
      <c r="AU1257" s="3" t="str">
        <f>IF(tbl_Data[[#This Row],[Marital Status]]=tbl_Data[[#Headers],[Divorced]],tbl_Data[[#This Row],[Amt_Wines]],"")</f>
        <v/>
      </c>
    </row>
    <row r="1258" spans="1:47" x14ac:dyDescent="0.45">
      <c r="A1258" t="s">
        <v>1373</v>
      </c>
      <c r="B1258" s="3">
        <v>49980</v>
      </c>
      <c r="C1258">
        <v>0</v>
      </c>
      <c r="D1258">
        <v>1</v>
      </c>
      <c r="E1258">
        <f t="shared" si="19"/>
        <v>1</v>
      </c>
      <c r="F1258">
        <v>79</v>
      </c>
      <c r="G1258" s="3">
        <v>104</v>
      </c>
      <c r="H1258" s="3">
        <v>1</v>
      </c>
      <c r="I1258" s="3">
        <v>54</v>
      </c>
      <c r="J1258" s="3">
        <v>13</v>
      </c>
      <c r="K1258" s="3">
        <v>9</v>
      </c>
      <c r="L1258" s="3">
        <v>14</v>
      </c>
      <c r="M1258">
        <v>2</v>
      </c>
      <c r="N1258">
        <v>3</v>
      </c>
      <c r="O1258">
        <v>1</v>
      </c>
      <c r="P1258">
        <v>5</v>
      </c>
      <c r="Q1258">
        <v>5</v>
      </c>
      <c r="R1258">
        <v>0</v>
      </c>
      <c r="S1258">
        <v>0</v>
      </c>
      <c r="T1258">
        <v>0</v>
      </c>
      <c r="U1258">
        <v>0</v>
      </c>
      <c r="V1258">
        <v>0</v>
      </c>
      <c r="W1258">
        <v>0</v>
      </c>
      <c r="X1258">
        <v>3</v>
      </c>
      <c r="Y1258">
        <v>11</v>
      </c>
      <c r="Z1258">
        <v>0</v>
      </c>
      <c r="AA1258">
        <v>57</v>
      </c>
      <c r="AB1258">
        <v>2408</v>
      </c>
      <c r="AC1258">
        <v>0</v>
      </c>
      <c r="AD1258">
        <v>0</v>
      </c>
      <c r="AE1258">
        <v>1</v>
      </c>
      <c r="AF1258">
        <v>0</v>
      </c>
      <c r="AG1258">
        <v>0</v>
      </c>
      <c r="AH1258">
        <v>0</v>
      </c>
      <c r="AI1258">
        <v>0</v>
      </c>
      <c r="AJ1258">
        <v>1</v>
      </c>
      <c r="AK1258">
        <v>0</v>
      </c>
      <c r="AL1258">
        <v>0</v>
      </c>
      <c r="AM1258" s="3">
        <f>SUM(tbl_Data[[#This Row],[Amt_Wines]:[Amt_GoldProds]])</f>
        <v>195</v>
      </c>
      <c r="AN1258" s="3">
        <v>167</v>
      </c>
      <c r="AO1258">
        <v>0</v>
      </c>
      <c r="AP1258" t="str" cm="1">
        <f t="array" ref="AP1258">_xlfn.IFS(tbl_Data[[#This Row],[marital_Divorced]]=1,"Divorced",tbl_Data[[#This Row],[marital_Married]]=1,"Married",tbl_Data[[#This Row],[marital_Single]]=1,"Single",tbl_Data[[#This Row],[marital_Together]]=1,"Together",tbl_Data[[#This Row],[marital_Widow]]=1,"Widowed")</f>
        <v>Single</v>
      </c>
      <c r="AQ1258" s="3">
        <f>IF(tbl_Data[[#This Row],[Marital Status]]=tbl_Data[[#Headers],[Single]],tbl_Data[[#This Row],[Amt_Wines]],"")</f>
        <v>104</v>
      </c>
      <c r="AR1258" s="3" t="str">
        <f>IF(tbl_Data[[#This Row],[Marital Status]]=tbl_Data[[#Headers],[Together]],tbl_Data[[#This Row],[Amt_Wines]],"")</f>
        <v/>
      </c>
      <c r="AS1258" s="3" t="str">
        <f>IF(tbl_Data[[#This Row],[Marital Status]]=tbl_Data[[#Headers],[Married]],tbl_Data[[#This Row],[Amt_Wines]],"")</f>
        <v/>
      </c>
      <c r="AT1258" s="3" t="str">
        <f>IF(tbl_Data[[#This Row],[Marital Status]]=tbl_Data[[#Headers],[Widow]],tbl_Data[[#This Row],[Amt_Wines]],"")</f>
        <v/>
      </c>
      <c r="AU1258" s="3" t="str">
        <f>IF(tbl_Data[[#This Row],[Marital Status]]=tbl_Data[[#Headers],[Divorced]],tbl_Data[[#This Row],[Amt_Wines]],"")</f>
        <v/>
      </c>
    </row>
    <row r="1259" spans="1:47" x14ac:dyDescent="0.45">
      <c r="A1259" t="s">
        <v>1378</v>
      </c>
      <c r="B1259" s="3">
        <v>28769</v>
      </c>
      <c r="C1259">
        <v>1</v>
      </c>
      <c r="D1259">
        <v>0</v>
      </c>
      <c r="E1259">
        <f t="shared" si="19"/>
        <v>1</v>
      </c>
      <c r="F1259">
        <v>76</v>
      </c>
      <c r="G1259" s="3">
        <v>41</v>
      </c>
      <c r="H1259" s="3">
        <v>5</v>
      </c>
      <c r="I1259" s="3">
        <v>129</v>
      </c>
      <c r="J1259" s="3">
        <v>10</v>
      </c>
      <c r="K1259" s="3">
        <v>3</v>
      </c>
      <c r="L1259" s="3">
        <v>3</v>
      </c>
      <c r="M1259">
        <v>3</v>
      </c>
      <c r="N1259">
        <v>4</v>
      </c>
      <c r="O1259">
        <v>1</v>
      </c>
      <c r="P1259">
        <v>4</v>
      </c>
      <c r="Q1259">
        <v>9</v>
      </c>
      <c r="R1259">
        <v>0</v>
      </c>
      <c r="S1259">
        <v>0</v>
      </c>
      <c r="T1259">
        <v>0</v>
      </c>
      <c r="U1259">
        <v>0</v>
      </c>
      <c r="V1259">
        <v>0</v>
      </c>
      <c r="W1259">
        <v>0</v>
      </c>
      <c r="X1259">
        <v>3</v>
      </c>
      <c r="Y1259">
        <v>11</v>
      </c>
      <c r="Z1259">
        <v>0</v>
      </c>
      <c r="AA1259">
        <v>43</v>
      </c>
      <c r="AB1259">
        <v>2717</v>
      </c>
      <c r="AC1259">
        <v>0</v>
      </c>
      <c r="AD1259">
        <v>0</v>
      </c>
      <c r="AE1259">
        <v>1</v>
      </c>
      <c r="AF1259">
        <v>0</v>
      </c>
      <c r="AG1259">
        <v>0</v>
      </c>
      <c r="AH1259">
        <v>0</v>
      </c>
      <c r="AI1259">
        <v>0</v>
      </c>
      <c r="AJ1259">
        <v>1</v>
      </c>
      <c r="AK1259">
        <v>0</v>
      </c>
      <c r="AL1259">
        <v>0</v>
      </c>
      <c r="AM1259" s="3">
        <f>SUM(tbl_Data[[#This Row],[Amt_Wines]:[Amt_GoldProds]])</f>
        <v>191</v>
      </c>
      <c r="AN1259" s="3">
        <v>185</v>
      </c>
      <c r="AO1259">
        <v>0</v>
      </c>
      <c r="AP1259" t="str" cm="1">
        <f t="array" ref="AP1259">_xlfn.IFS(tbl_Data[[#This Row],[marital_Divorced]]=1,"Divorced",tbl_Data[[#This Row],[marital_Married]]=1,"Married",tbl_Data[[#This Row],[marital_Single]]=1,"Single",tbl_Data[[#This Row],[marital_Together]]=1,"Together",tbl_Data[[#This Row],[marital_Widow]]=1,"Widowed")</f>
        <v>Single</v>
      </c>
      <c r="AQ1259" s="3">
        <f>IF(tbl_Data[[#This Row],[Marital Status]]=tbl_Data[[#Headers],[Single]],tbl_Data[[#This Row],[Amt_Wines]],"")</f>
        <v>41</v>
      </c>
      <c r="AR1259" s="3" t="str">
        <f>IF(tbl_Data[[#This Row],[Marital Status]]=tbl_Data[[#Headers],[Together]],tbl_Data[[#This Row],[Amt_Wines]],"")</f>
        <v/>
      </c>
      <c r="AS1259" s="3" t="str">
        <f>IF(tbl_Data[[#This Row],[Marital Status]]=tbl_Data[[#Headers],[Married]],tbl_Data[[#This Row],[Amt_Wines]],"")</f>
        <v/>
      </c>
      <c r="AT1259" s="3" t="str">
        <f>IF(tbl_Data[[#This Row],[Marital Status]]=tbl_Data[[#Headers],[Widow]],tbl_Data[[#This Row],[Amt_Wines]],"")</f>
        <v/>
      </c>
      <c r="AU1259" s="3" t="str">
        <f>IF(tbl_Data[[#This Row],[Marital Status]]=tbl_Data[[#Headers],[Divorced]],tbl_Data[[#This Row],[Amt_Wines]],"")</f>
        <v/>
      </c>
    </row>
    <row r="1260" spans="1:47" x14ac:dyDescent="0.45">
      <c r="A1260" t="s">
        <v>1393</v>
      </c>
      <c r="B1260" s="3">
        <v>42395</v>
      </c>
      <c r="C1260">
        <v>1</v>
      </c>
      <c r="D1260">
        <v>1</v>
      </c>
      <c r="E1260">
        <f t="shared" si="19"/>
        <v>2</v>
      </c>
      <c r="F1260">
        <v>35</v>
      </c>
      <c r="G1260" s="3">
        <v>48</v>
      </c>
      <c r="H1260" s="3">
        <v>13</v>
      </c>
      <c r="I1260" s="3">
        <v>57</v>
      </c>
      <c r="J1260" s="3">
        <v>24</v>
      </c>
      <c r="K1260" s="3">
        <v>15</v>
      </c>
      <c r="L1260" s="3">
        <v>25</v>
      </c>
      <c r="M1260">
        <v>4</v>
      </c>
      <c r="N1260">
        <v>3</v>
      </c>
      <c r="O1260">
        <v>1</v>
      </c>
      <c r="P1260">
        <v>4</v>
      </c>
      <c r="Q1260">
        <v>7</v>
      </c>
      <c r="R1260">
        <v>0</v>
      </c>
      <c r="S1260">
        <v>0</v>
      </c>
      <c r="T1260">
        <v>0</v>
      </c>
      <c r="U1260">
        <v>0</v>
      </c>
      <c r="V1260">
        <v>0</v>
      </c>
      <c r="W1260">
        <v>0</v>
      </c>
      <c r="X1260">
        <v>3</v>
      </c>
      <c r="Y1260">
        <v>11</v>
      </c>
      <c r="Z1260">
        <v>0</v>
      </c>
      <c r="AA1260">
        <v>39</v>
      </c>
      <c r="AB1260">
        <v>2245</v>
      </c>
      <c r="AC1260">
        <v>0</v>
      </c>
      <c r="AD1260">
        <v>0</v>
      </c>
      <c r="AE1260">
        <v>1</v>
      </c>
      <c r="AF1260">
        <v>0</v>
      </c>
      <c r="AG1260">
        <v>0</v>
      </c>
      <c r="AH1260">
        <v>1</v>
      </c>
      <c r="AI1260">
        <v>0</v>
      </c>
      <c r="AJ1260">
        <v>0</v>
      </c>
      <c r="AK1260">
        <v>0</v>
      </c>
      <c r="AL1260">
        <v>0</v>
      </c>
      <c r="AM1260" s="3">
        <f>SUM(tbl_Data[[#This Row],[Amt_Wines]:[Amt_GoldProds]])</f>
        <v>182</v>
      </c>
      <c r="AN1260" s="3">
        <v>132</v>
      </c>
      <c r="AO1260">
        <v>0</v>
      </c>
      <c r="AP1260" t="str" cm="1">
        <f t="array" ref="AP1260">_xlfn.IFS(tbl_Data[[#This Row],[marital_Divorced]]=1,"Divorced",tbl_Data[[#This Row],[marital_Married]]=1,"Married",tbl_Data[[#This Row],[marital_Single]]=1,"Single",tbl_Data[[#This Row],[marital_Together]]=1,"Together",tbl_Data[[#This Row],[marital_Widow]]=1,"Widowed")</f>
        <v>Single</v>
      </c>
      <c r="AQ1260" s="3">
        <f>IF(tbl_Data[[#This Row],[Marital Status]]=tbl_Data[[#Headers],[Single]],tbl_Data[[#This Row],[Amt_Wines]],"")</f>
        <v>48</v>
      </c>
      <c r="AR1260" s="3" t="str">
        <f>IF(tbl_Data[[#This Row],[Marital Status]]=tbl_Data[[#Headers],[Together]],tbl_Data[[#This Row],[Amt_Wines]],"")</f>
        <v/>
      </c>
      <c r="AS1260" s="3" t="str">
        <f>IF(tbl_Data[[#This Row],[Marital Status]]=tbl_Data[[#Headers],[Married]],tbl_Data[[#This Row],[Amt_Wines]],"")</f>
        <v/>
      </c>
      <c r="AT1260" s="3" t="str">
        <f>IF(tbl_Data[[#This Row],[Marital Status]]=tbl_Data[[#Headers],[Widow]],tbl_Data[[#This Row],[Amt_Wines]],"")</f>
        <v/>
      </c>
      <c r="AU1260" s="3" t="str">
        <f>IF(tbl_Data[[#This Row],[Marital Status]]=tbl_Data[[#Headers],[Divorced]],tbl_Data[[#This Row],[Amt_Wines]],"")</f>
        <v/>
      </c>
    </row>
    <row r="1261" spans="1:47" x14ac:dyDescent="0.45">
      <c r="A1261" t="s">
        <v>1397</v>
      </c>
      <c r="B1261" s="3">
        <v>8028</v>
      </c>
      <c r="C1261">
        <v>0</v>
      </c>
      <c r="D1261">
        <v>0</v>
      </c>
      <c r="E1261">
        <f t="shared" si="19"/>
        <v>0</v>
      </c>
      <c r="F1261">
        <v>62</v>
      </c>
      <c r="G1261" s="3">
        <v>73</v>
      </c>
      <c r="H1261" s="3">
        <v>18</v>
      </c>
      <c r="I1261" s="3">
        <v>66</v>
      </c>
      <c r="J1261" s="3">
        <v>7</v>
      </c>
      <c r="K1261" s="3">
        <v>12</v>
      </c>
      <c r="L1261" s="3">
        <v>2</v>
      </c>
      <c r="M1261">
        <v>15</v>
      </c>
      <c r="N1261">
        <v>0</v>
      </c>
      <c r="O1261">
        <v>1</v>
      </c>
      <c r="P1261">
        <v>0</v>
      </c>
      <c r="Q1261">
        <v>19</v>
      </c>
      <c r="R1261">
        <v>0</v>
      </c>
      <c r="S1261">
        <v>0</v>
      </c>
      <c r="T1261">
        <v>0</v>
      </c>
      <c r="U1261">
        <v>0</v>
      </c>
      <c r="V1261">
        <v>0</v>
      </c>
      <c r="W1261">
        <v>0</v>
      </c>
      <c r="X1261">
        <v>3</v>
      </c>
      <c r="Y1261">
        <v>11</v>
      </c>
      <c r="Z1261">
        <v>0</v>
      </c>
      <c r="AA1261">
        <v>29</v>
      </c>
      <c r="AB1261">
        <v>2808</v>
      </c>
      <c r="AC1261">
        <v>0</v>
      </c>
      <c r="AD1261">
        <v>0</v>
      </c>
      <c r="AE1261">
        <v>1</v>
      </c>
      <c r="AF1261">
        <v>0</v>
      </c>
      <c r="AG1261">
        <v>0</v>
      </c>
      <c r="AH1261">
        <v>0</v>
      </c>
      <c r="AI1261">
        <v>0</v>
      </c>
      <c r="AJ1261">
        <v>1</v>
      </c>
      <c r="AK1261">
        <v>0</v>
      </c>
      <c r="AL1261">
        <v>0</v>
      </c>
      <c r="AM1261" s="3">
        <f>SUM(tbl_Data[[#This Row],[Amt_Wines]:[Amt_GoldProds]])</f>
        <v>178</v>
      </c>
      <c r="AN1261" s="3">
        <v>174</v>
      </c>
      <c r="AO1261">
        <v>0</v>
      </c>
      <c r="AP1261" t="str" cm="1">
        <f t="array" ref="AP1261">_xlfn.IFS(tbl_Data[[#This Row],[marital_Divorced]]=1,"Divorced",tbl_Data[[#This Row],[marital_Married]]=1,"Married",tbl_Data[[#This Row],[marital_Single]]=1,"Single",tbl_Data[[#This Row],[marital_Together]]=1,"Together",tbl_Data[[#This Row],[marital_Widow]]=1,"Widowed")</f>
        <v>Single</v>
      </c>
      <c r="AQ1261" s="3">
        <f>IF(tbl_Data[[#This Row],[Marital Status]]=tbl_Data[[#Headers],[Single]],tbl_Data[[#This Row],[Amt_Wines]],"")</f>
        <v>73</v>
      </c>
      <c r="AR1261" s="3" t="str">
        <f>IF(tbl_Data[[#This Row],[Marital Status]]=tbl_Data[[#Headers],[Together]],tbl_Data[[#This Row],[Amt_Wines]],"")</f>
        <v/>
      </c>
      <c r="AS1261" s="3" t="str">
        <f>IF(tbl_Data[[#This Row],[Marital Status]]=tbl_Data[[#Headers],[Married]],tbl_Data[[#This Row],[Amt_Wines]],"")</f>
        <v/>
      </c>
      <c r="AT1261" s="3" t="str">
        <f>IF(tbl_Data[[#This Row],[Marital Status]]=tbl_Data[[#Headers],[Widow]],tbl_Data[[#This Row],[Amt_Wines]],"")</f>
        <v/>
      </c>
      <c r="AU1261" s="3" t="str">
        <f>IF(tbl_Data[[#This Row],[Marital Status]]=tbl_Data[[#Headers],[Divorced]],tbl_Data[[#This Row],[Amt_Wines]],"")</f>
        <v/>
      </c>
    </row>
    <row r="1262" spans="1:47" x14ac:dyDescent="0.45">
      <c r="A1262" t="s">
        <v>1399</v>
      </c>
      <c r="B1262" s="3">
        <v>38593</v>
      </c>
      <c r="C1262">
        <v>1</v>
      </c>
      <c r="D1262">
        <v>0</v>
      </c>
      <c r="E1262">
        <f t="shared" si="19"/>
        <v>1</v>
      </c>
      <c r="F1262">
        <v>42</v>
      </c>
      <c r="G1262" s="3">
        <v>51</v>
      </c>
      <c r="H1262" s="3">
        <v>12</v>
      </c>
      <c r="I1262" s="3">
        <v>49</v>
      </c>
      <c r="J1262" s="3">
        <v>17</v>
      </c>
      <c r="K1262" s="3">
        <v>24</v>
      </c>
      <c r="L1262" s="3">
        <v>24</v>
      </c>
      <c r="M1262">
        <v>3</v>
      </c>
      <c r="N1262">
        <v>4</v>
      </c>
      <c r="O1262">
        <v>1</v>
      </c>
      <c r="P1262">
        <v>3</v>
      </c>
      <c r="Q1262">
        <v>8</v>
      </c>
      <c r="R1262">
        <v>0</v>
      </c>
      <c r="S1262">
        <v>0</v>
      </c>
      <c r="T1262">
        <v>0</v>
      </c>
      <c r="U1262">
        <v>0</v>
      </c>
      <c r="V1262">
        <v>0</v>
      </c>
      <c r="W1262">
        <v>0</v>
      </c>
      <c r="X1262">
        <v>3</v>
      </c>
      <c r="Y1262">
        <v>11</v>
      </c>
      <c r="Z1262">
        <v>0</v>
      </c>
      <c r="AA1262">
        <v>42</v>
      </c>
      <c r="AB1262">
        <v>2448</v>
      </c>
      <c r="AC1262">
        <v>0</v>
      </c>
      <c r="AD1262">
        <v>0</v>
      </c>
      <c r="AE1262">
        <v>1</v>
      </c>
      <c r="AF1262">
        <v>0</v>
      </c>
      <c r="AG1262">
        <v>0</v>
      </c>
      <c r="AH1262">
        <v>1</v>
      </c>
      <c r="AI1262">
        <v>0</v>
      </c>
      <c r="AJ1262">
        <v>0</v>
      </c>
      <c r="AK1262">
        <v>0</v>
      </c>
      <c r="AL1262">
        <v>0</v>
      </c>
      <c r="AM1262" s="3">
        <f>SUM(tbl_Data[[#This Row],[Amt_Wines]:[Amt_GoldProds]])</f>
        <v>177</v>
      </c>
      <c r="AN1262" s="3">
        <v>129</v>
      </c>
      <c r="AO1262">
        <v>0</v>
      </c>
      <c r="AP1262" t="str" cm="1">
        <f t="array" ref="AP1262">_xlfn.IFS(tbl_Data[[#This Row],[marital_Divorced]]=1,"Divorced",tbl_Data[[#This Row],[marital_Married]]=1,"Married",tbl_Data[[#This Row],[marital_Single]]=1,"Single",tbl_Data[[#This Row],[marital_Together]]=1,"Together",tbl_Data[[#This Row],[marital_Widow]]=1,"Widowed")</f>
        <v>Single</v>
      </c>
      <c r="AQ1262" s="3">
        <f>IF(tbl_Data[[#This Row],[Marital Status]]=tbl_Data[[#Headers],[Single]],tbl_Data[[#This Row],[Amt_Wines]],"")</f>
        <v>51</v>
      </c>
      <c r="AR1262" s="3" t="str">
        <f>IF(tbl_Data[[#This Row],[Marital Status]]=tbl_Data[[#Headers],[Together]],tbl_Data[[#This Row],[Amt_Wines]],"")</f>
        <v/>
      </c>
      <c r="AS1262" s="3" t="str">
        <f>IF(tbl_Data[[#This Row],[Marital Status]]=tbl_Data[[#Headers],[Married]],tbl_Data[[#This Row],[Amt_Wines]],"")</f>
        <v/>
      </c>
      <c r="AT1262" s="3" t="str">
        <f>IF(tbl_Data[[#This Row],[Marital Status]]=tbl_Data[[#Headers],[Widow]],tbl_Data[[#This Row],[Amt_Wines]],"")</f>
        <v/>
      </c>
      <c r="AU1262" s="3" t="str">
        <f>IF(tbl_Data[[#This Row],[Marital Status]]=tbl_Data[[#Headers],[Divorced]],tbl_Data[[#This Row],[Amt_Wines]],"")</f>
        <v/>
      </c>
    </row>
    <row r="1263" spans="1:47" x14ac:dyDescent="0.45">
      <c r="A1263" t="s">
        <v>1401</v>
      </c>
      <c r="B1263" s="3">
        <v>46524</v>
      </c>
      <c r="C1263">
        <v>0</v>
      </c>
      <c r="D1263">
        <v>1</v>
      </c>
      <c r="E1263">
        <f t="shared" si="19"/>
        <v>1</v>
      </c>
      <c r="F1263">
        <v>70</v>
      </c>
      <c r="G1263" s="3">
        <v>31</v>
      </c>
      <c r="H1263" s="3">
        <v>19</v>
      </c>
      <c r="I1263" s="3">
        <v>35</v>
      </c>
      <c r="J1263" s="3">
        <v>26</v>
      </c>
      <c r="K1263" s="3">
        <v>14</v>
      </c>
      <c r="L1263" s="3">
        <v>52</v>
      </c>
      <c r="M1263">
        <v>2</v>
      </c>
      <c r="N1263">
        <v>1</v>
      </c>
      <c r="O1263">
        <v>1</v>
      </c>
      <c r="P1263">
        <v>5</v>
      </c>
      <c r="Q1263">
        <v>3</v>
      </c>
      <c r="R1263">
        <v>0</v>
      </c>
      <c r="S1263">
        <v>0</v>
      </c>
      <c r="T1263">
        <v>0</v>
      </c>
      <c r="U1263">
        <v>0</v>
      </c>
      <c r="V1263">
        <v>0</v>
      </c>
      <c r="W1263">
        <v>0</v>
      </c>
      <c r="X1263">
        <v>3</v>
      </c>
      <c r="Y1263">
        <v>11</v>
      </c>
      <c r="Z1263">
        <v>0</v>
      </c>
      <c r="AA1263">
        <v>59</v>
      </c>
      <c r="AB1263">
        <v>2609</v>
      </c>
      <c r="AC1263">
        <v>0</v>
      </c>
      <c r="AD1263">
        <v>0</v>
      </c>
      <c r="AE1263">
        <v>1</v>
      </c>
      <c r="AF1263">
        <v>0</v>
      </c>
      <c r="AG1263">
        <v>0</v>
      </c>
      <c r="AH1263">
        <v>0</v>
      </c>
      <c r="AI1263">
        <v>0</v>
      </c>
      <c r="AJ1263">
        <v>1</v>
      </c>
      <c r="AK1263">
        <v>0</v>
      </c>
      <c r="AL1263">
        <v>0</v>
      </c>
      <c r="AM1263" s="3">
        <f>SUM(tbl_Data[[#This Row],[Amt_Wines]:[Amt_GoldProds]])</f>
        <v>177</v>
      </c>
      <c r="AN1263" s="3">
        <v>73</v>
      </c>
      <c r="AO1263">
        <v>0</v>
      </c>
      <c r="AP1263" t="str" cm="1">
        <f t="array" ref="AP1263">_xlfn.IFS(tbl_Data[[#This Row],[marital_Divorced]]=1,"Divorced",tbl_Data[[#This Row],[marital_Married]]=1,"Married",tbl_Data[[#This Row],[marital_Single]]=1,"Single",tbl_Data[[#This Row],[marital_Together]]=1,"Together",tbl_Data[[#This Row],[marital_Widow]]=1,"Widowed")</f>
        <v>Single</v>
      </c>
      <c r="AQ1263" s="3">
        <f>IF(tbl_Data[[#This Row],[Marital Status]]=tbl_Data[[#Headers],[Single]],tbl_Data[[#This Row],[Amt_Wines]],"")</f>
        <v>31</v>
      </c>
      <c r="AR1263" s="3" t="str">
        <f>IF(tbl_Data[[#This Row],[Marital Status]]=tbl_Data[[#Headers],[Together]],tbl_Data[[#This Row],[Amt_Wines]],"")</f>
        <v/>
      </c>
      <c r="AS1263" s="3" t="str">
        <f>IF(tbl_Data[[#This Row],[Marital Status]]=tbl_Data[[#Headers],[Married]],tbl_Data[[#This Row],[Amt_Wines]],"")</f>
        <v/>
      </c>
      <c r="AT1263" s="3" t="str">
        <f>IF(tbl_Data[[#This Row],[Marital Status]]=tbl_Data[[#Headers],[Widow]],tbl_Data[[#This Row],[Amt_Wines]],"")</f>
        <v/>
      </c>
      <c r="AU1263" s="3" t="str">
        <f>IF(tbl_Data[[#This Row],[Marital Status]]=tbl_Data[[#Headers],[Divorced]],tbl_Data[[#This Row],[Amt_Wines]],"")</f>
        <v/>
      </c>
    </row>
    <row r="1264" spans="1:47" x14ac:dyDescent="0.45">
      <c r="A1264" t="s">
        <v>1416</v>
      </c>
      <c r="B1264" s="3">
        <v>39763</v>
      </c>
      <c r="C1264">
        <v>1</v>
      </c>
      <c r="D1264">
        <v>0</v>
      </c>
      <c r="E1264">
        <f t="shared" si="19"/>
        <v>1</v>
      </c>
      <c r="F1264">
        <v>9</v>
      </c>
      <c r="G1264" s="3">
        <v>80</v>
      </c>
      <c r="H1264" s="3">
        <v>1</v>
      </c>
      <c r="I1264" s="3">
        <v>60</v>
      </c>
      <c r="J1264" s="3">
        <v>4</v>
      </c>
      <c r="K1264" s="3">
        <v>6</v>
      </c>
      <c r="L1264" s="3">
        <v>16</v>
      </c>
      <c r="M1264">
        <v>2</v>
      </c>
      <c r="N1264">
        <v>5</v>
      </c>
      <c r="O1264">
        <v>1</v>
      </c>
      <c r="P1264">
        <v>2</v>
      </c>
      <c r="Q1264">
        <v>9</v>
      </c>
      <c r="R1264">
        <v>0</v>
      </c>
      <c r="S1264">
        <v>0</v>
      </c>
      <c r="T1264">
        <v>0</v>
      </c>
      <c r="U1264">
        <v>0</v>
      </c>
      <c r="V1264">
        <v>0</v>
      </c>
      <c r="W1264">
        <v>0</v>
      </c>
      <c r="X1264">
        <v>3</v>
      </c>
      <c r="Y1264">
        <v>11</v>
      </c>
      <c r="Z1264">
        <v>1</v>
      </c>
      <c r="AA1264">
        <v>49</v>
      </c>
      <c r="AB1264">
        <v>2488</v>
      </c>
      <c r="AC1264">
        <v>0</v>
      </c>
      <c r="AD1264">
        <v>0</v>
      </c>
      <c r="AE1264">
        <v>1</v>
      </c>
      <c r="AF1264">
        <v>0</v>
      </c>
      <c r="AG1264">
        <v>0</v>
      </c>
      <c r="AH1264">
        <v>0</v>
      </c>
      <c r="AI1264">
        <v>0</v>
      </c>
      <c r="AJ1264">
        <v>0</v>
      </c>
      <c r="AK1264">
        <v>1</v>
      </c>
      <c r="AL1264">
        <v>0</v>
      </c>
      <c r="AM1264" s="3">
        <f>SUM(tbl_Data[[#This Row],[Amt_Wines]:[Amt_GoldProds]])</f>
        <v>167</v>
      </c>
      <c r="AN1264" s="3">
        <v>135</v>
      </c>
      <c r="AO1264">
        <v>0</v>
      </c>
      <c r="AP1264" t="str" cm="1">
        <f t="array" ref="AP1264">_xlfn.IFS(tbl_Data[[#This Row],[marital_Divorced]]=1,"Divorced",tbl_Data[[#This Row],[marital_Married]]=1,"Married",tbl_Data[[#This Row],[marital_Single]]=1,"Single",tbl_Data[[#This Row],[marital_Together]]=1,"Together",tbl_Data[[#This Row],[marital_Widow]]=1,"Widowed")</f>
        <v>Single</v>
      </c>
      <c r="AQ1264" s="3">
        <f>IF(tbl_Data[[#This Row],[Marital Status]]=tbl_Data[[#Headers],[Single]],tbl_Data[[#This Row],[Amt_Wines]],"")</f>
        <v>80</v>
      </c>
      <c r="AR1264" s="3" t="str">
        <f>IF(tbl_Data[[#This Row],[Marital Status]]=tbl_Data[[#Headers],[Together]],tbl_Data[[#This Row],[Amt_Wines]],"")</f>
        <v/>
      </c>
      <c r="AS1264" s="3" t="str">
        <f>IF(tbl_Data[[#This Row],[Marital Status]]=tbl_Data[[#Headers],[Married]],tbl_Data[[#This Row],[Amt_Wines]],"")</f>
        <v/>
      </c>
      <c r="AT1264" s="3" t="str">
        <f>IF(tbl_Data[[#This Row],[Marital Status]]=tbl_Data[[#Headers],[Widow]],tbl_Data[[#This Row],[Amt_Wines]],"")</f>
        <v/>
      </c>
      <c r="AU1264" s="3" t="str">
        <f>IF(tbl_Data[[#This Row],[Marital Status]]=tbl_Data[[#Headers],[Divorced]],tbl_Data[[#This Row],[Amt_Wines]],"")</f>
        <v/>
      </c>
    </row>
    <row r="1265" spans="1:47" x14ac:dyDescent="0.45">
      <c r="A1265" t="s">
        <v>1417</v>
      </c>
      <c r="B1265" s="3">
        <v>30983</v>
      </c>
      <c r="C1265">
        <v>0</v>
      </c>
      <c r="D1265">
        <v>0</v>
      </c>
      <c r="E1265">
        <f t="shared" si="19"/>
        <v>0</v>
      </c>
      <c r="F1265">
        <v>50</v>
      </c>
      <c r="G1265" s="3">
        <v>51</v>
      </c>
      <c r="H1265" s="3">
        <v>4</v>
      </c>
      <c r="I1265" s="3">
        <v>50</v>
      </c>
      <c r="J1265" s="3">
        <v>12</v>
      </c>
      <c r="K1265" s="3">
        <v>1</v>
      </c>
      <c r="L1265" s="3">
        <v>49</v>
      </c>
      <c r="M1265">
        <v>1</v>
      </c>
      <c r="N1265">
        <v>4</v>
      </c>
      <c r="O1265">
        <v>0</v>
      </c>
      <c r="P1265">
        <v>3</v>
      </c>
      <c r="Q1265">
        <v>8</v>
      </c>
      <c r="R1265">
        <v>0</v>
      </c>
      <c r="S1265">
        <v>0</v>
      </c>
      <c r="T1265">
        <v>0</v>
      </c>
      <c r="U1265">
        <v>0</v>
      </c>
      <c r="V1265">
        <v>0</v>
      </c>
      <c r="W1265">
        <v>0</v>
      </c>
      <c r="X1265">
        <v>3</v>
      </c>
      <c r="Y1265">
        <v>11</v>
      </c>
      <c r="Z1265">
        <v>1</v>
      </c>
      <c r="AA1265">
        <v>57</v>
      </c>
      <c r="AB1265">
        <v>2756</v>
      </c>
      <c r="AC1265">
        <v>0</v>
      </c>
      <c r="AD1265">
        <v>0</v>
      </c>
      <c r="AE1265">
        <v>1</v>
      </c>
      <c r="AF1265">
        <v>0</v>
      </c>
      <c r="AG1265">
        <v>0</v>
      </c>
      <c r="AH1265">
        <v>0</v>
      </c>
      <c r="AI1265">
        <v>0</v>
      </c>
      <c r="AJ1265">
        <v>1</v>
      </c>
      <c r="AK1265">
        <v>0</v>
      </c>
      <c r="AL1265">
        <v>0</v>
      </c>
      <c r="AM1265" s="3">
        <f>SUM(tbl_Data[[#This Row],[Amt_Wines]:[Amt_GoldProds]])</f>
        <v>167</v>
      </c>
      <c r="AN1265" s="3">
        <v>69</v>
      </c>
      <c r="AO1265">
        <v>0</v>
      </c>
      <c r="AP1265" t="str" cm="1">
        <f t="array" ref="AP1265">_xlfn.IFS(tbl_Data[[#This Row],[marital_Divorced]]=1,"Divorced",tbl_Data[[#This Row],[marital_Married]]=1,"Married",tbl_Data[[#This Row],[marital_Single]]=1,"Single",tbl_Data[[#This Row],[marital_Together]]=1,"Together",tbl_Data[[#This Row],[marital_Widow]]=1,"Widowed")</f>
        <v>Single</v>
      </c>
      <c r="AQ1265" s="3">
        <f>IF(tbl_Data[[#This Row],[Marital Status]]=tbl_Data[[#Headers],[Single]],tbl_Data[[#This Row],[Amt_Wines]],"")</f>
        <v>51</v>
      </c>
      <c r="AR1265" s="3" t="str">
        <f>IF(tbl_Data[[#This Row],[Marital Status]]=tbl_Data[[#Headers],[Together]],tbl_Data[[#This Row],[Amt_Wines]],"")</f>
        <v/>
      </c>
      <c r="AS1265" s="3" t="str">
        <f>IF(tbl_Data[[#This Row],[Marital Status]]=tbl_Data[[#Headers],[Married]],tbl_Data[[#This Row],[Amt_Wines]],"")</f>
        <v/>
      </c>
      <c r="AT1265" s="3" t="str">
        <f>IF(tbl_Data[[#This Row],[Marital Status]]=tbl_Data[[#Headers],[Widow]],tbl_Data[[#This Row],[Amt_Wines]],"")</f>
        <v/>
      </c>
      <c r="AU1265" s="3" t="str">
        <f>IF(tbl_Data[[#This Row],[Marital Status]]=tbl_Data[[#Headers],[Divorced]],tbl_Data[[#This Row],[Amt_Wines]],"")</f>
        <v/>
      </c>
    </row>
    <row r="1266" spans="1:47" x14ac:dyDescent="0.45">
      <c r="A1266" t="s">
        <v>1418</v>
      </c>
      <c r="B1266" s="3">
        <v>39146</v>
      </c>
      <c r="C1266">
        <v>1</v>
      </c>
      <c r="D1266">
        <v>0</v>
      </c>
      <c r="E1266">
        <f t="shared" si="19"/>
        <v>1</v>
      </c>
      <c r="F1266">
        <v>1</v>
      </c>
      <c r="G1266" s="3">
        <v>94</v>
      </c>
      <c r="H1266" s="3">
        <v>1</v>
      </c>
      <c r="I1266" s="3">
        <v>33</v>
      </c>
      <c r="J1266" s="3">
        <v>13</v>
      </c>
      <c r="K1266" s="3">
        <v>12</v>
      </c>
      <c r="L1266" s="3">
        <v>12</v>
      </c>
      <c r="M1266">
        <v>3</v>
      </c>
      <c r="N1266">
        <v>4</v>
      </c>
      <c r="O1266">
        <v>0</v>
      </c>
      <c r="P1266">
        <v>4</v>
      </c>
      <c r="Q1266">
        <v>8</v>
      </c>
      <c r="R1266">
        <v>0</v>
      </c>
      <c r="S1266">
        <v>0</v>
      </c>
      <c r="T1266">
        <v>0</v>
      </c>
      <c r="U1266">
        <v>0</v>
      </c>
      <c r="V1266">
        <v>0</v>
      </c>
      <c r="W1266">
        <v>0</v>
      </c>
      <c r="X1266">
        <v>3</v>
      </c>
      <c r="Y1266">
        <v>11</v>
      </c>
      <c r="Z1266">
        <v>0</v>
      </c>
      <c r="AA1266">
        <v>34</v>
      </c>
      <c r="AB1266">
        <v>2659</v>
      </c>
      <c r="AC1266">
        <v>0</v>
      </c>
      <c r="AD1266">
        <v>0</v>
      </c>
      <c r="AE1266">
        <v>1</v>
      </c>
      <c r="AF1266">
        <v>0</v>
      </c>
      <c r="AG1266">
        <v>0</v>
      </c>
      <c r="AH1266">
        <v>0</v>
      </c>
      <c r="AI1266">
        <v>0</v>
      </c>
      <c r="AJ1266">
        <v>1</v>
      </c>
      <c r="AK1266">
        <v>0</v>
      </c>
      <c r="AL1266">
        <v>0</v>
      </c>
      <c r="AM1266" s="3">
        <f>SUM(tbl_Data[[#This Row],[Amt_Wines]:[Amt_GoldProds]])</f>
        <v>165</v>
      </c>
      <c r="AN1266" s="3">
        <v>141</v>
      </c>
      <c r="AO1266">
        <v>0</v>
      </c>
      <c r="AP1266" t="str" cm="1">
        <f t="array" ref="AP1266">_xlfn.IFS(tbl_Data[[#This Row],[marital_Divorced]]=1,"Divorced",tbl_Data[[#This Row],[marital_Married]]=1,"Married",tbl_Data[[#This Row],[marital_Single]]=1,"Single",tbl_Data[[#This Row],[marital_Together]]=1,"Together",tbl_Data[[#This Row],[marital_Widow]]=1,"Widowed")</f>
        <v>Single</v>
      </c>
      <c r="AQ1266" s="3">
        <f>IF(tbl_Data[[#This Row],[Marital Status]]=tbl_Data[[#Headers],[Single]],tbl_Data[[#This Row],[Amt_Wines]],"")</f>
        <v>94</v>
      </c>
      <c r="AR1266" s="3" t="str">
        <f>IF(tbl_Data[[#This Row],[Marital Status]]=tbl_Data[[#Headers],[Together]],tbl_Data[[#This Row],[Amt_Wines]],"")</f>
        <v/>
      </c>
      <c r="AS1266" s="3" t="str">
        <f>IF(tbl_Data[[#This Row],[Marital Status]]=tbl_Data[[#Headers],[Married]],tbl_Data[[#This Row],[Amt_Wines]],"")</f>
        <v/>
      </c>
      <c r="AT1266" s="3" t="str">
        <f>IF(tbl_Data[[#This Row],[Marital Status]]=tbl_Data[[#Headers],[Widow]],tbl_Data[[#This Row],[Amt_Wines]],"")</f>
        <v/>
      </c>
      <c r="AU1266" s="3" t="str">
        <f>IF(tbl_Data[[#This Row],[Marital Status]]=tbl_Data[[#Headers],[Divorced]],tbl_Data[[#This Row],[Amt_Wines]],"")</f>
        <v/>
      </c>
    </row>
    <row r="1267" spans="1:47" x14ac:dyDescent="0.45">
      <c r="A1267" t="s">
        <v>1420</v>
      </c>
      <c r="B1267" s="3">
        <v>29760</v>
      </c>
      <c r="C1267">
        <v>1</v>
      </c>
      <c r="D1267">
        <v>0</v>
      </c>
      <c r="E1267">
        <f t="shared" si="19"/>
        <v>1</v>
      </c>
      <c r="F1267">
        <v>87</v>
      </c>
      <c r="G1267" s="3">
        <v>64</v>
      </c>
      <c r="H1267" s="3">
        <v>4</v>
      </c>
      <c r="I1267" s="3">
        <v>68</v>
      </c>
      <c r="J1267" s="3">
        <v>7</v>
      </c>
      <c r="K1267" s="3">
        <v>5</v>
      </c>
      <c r="L1267" s="3">
        <v>17</v>
      </c>
      <c r="M1267">
        <v>4</v>
      </c>
      <c r="N1267">
        <v>3</v>
      </c>
      <c r="O1267">
        <v>1</v>
      </c>
      <c r="P1267">
        <v>4</v>
      </c>
      <c r="Q1267">
        <v>8</v>
      </c>
      <c r="R1267">
        <v>0</v>
      </c>
      <c r="S1267">
        <v>0</v>
      </c>
      <c r="T1267">
        <v>0</v>
      </c>
      <c r="U1267">
        <v>0</v>
      </c>
      <c r="V1267">
        <v>0</v>
      </c>
      <c r="W1267">
        <v>0</v>
      </c>
      <c r="X1267">
        <v>3</v>
      </c>
      <c r="Y1267">
        <v>11</v>
      </c>
      <c r="Z1267">
        <v>0</v>
      </c>
      <c r="AA1267">
        <v>35</v>
      </c>
      <c r="AB1267">
        <v>2828</v>
      </c>
      <c r="AC1267">
        <v>0</v>
      </c>
      <c r="AD1267">
        <v>0</v>
      </c>
      <c r="AE1267">
        <v>1</v>
      </c>
      <c r="AF1267">
        <v>0</v>
      </c>
      <c r="AG1267">
        <v>0</v>
      </c>
      <c r="AH1267">
        <v>0</v>
      </c>
      <c r="AI1267">
        <v>0</v>
      </c>
      <c r="AJ1267">
        <v>1</v>
      </c>
      <c r="AK1267">
        <v>0</v>
      </c>
      <c r="AL1267">
        <v>0</v>
      </c>
      <c r="AM1267" s="3">
        <f>SUM(tbl_Data[[#This Row],[Amt_Wines]:[Amt_GoldProds]])</f>
        <v>165</v>
      </c>
      <c r="AN1267" s="3">
        <v>131</v>
      </c>
      <c r="AO1267">
        <v>0</v>
      </c>
      <c r="AP1267" t="str" cm="1">
        <f t="array" ref="AP1267">_xlfn.IFS(tbl_Data[[#This Row],[marital_Divorced]]=1,"Divorced",tbl_Data[[#This Row],[marital_Married]]=1,"Married",tbl_Data[[#This Row],[marital_Single]]=1,"Single",tbl_Data[[#This Row],[marital_Together]]=1,"Together",tbl_Data[[#This Row],[marital_Widow]]=1,"Widowed")</f>
        <v>Single</v>
      </c>
      <c r="AQ1267" s="3">
        <f>IF(tbl_Data[[#This Row],[Marital Status]]=tbl_Data[[#Headers],[Single]],tbl_Data[[#This Row],[Amt_Wines]],"")</f>
        <v>64</v>
      </c>
      <c r="AR1267" s="3" t="str">
        <f>IF(tbl_Data[[#This Row],[Marital Status]]=tbl_Data[[#Headers],[Together]],tbl_Data[[#This Row],[Amt_Wines]],"")</f>
        <v/>
      </c>
      <c r="AS1267" s="3" t="str">
        <f>IF(tbl_Data[[#This Row],[Marital Status]]=tbl_Data[[#Headers],[Married]],tbl_Data[[#This Row],[Amt_Wines]],"")</f>
        <v/>
      </c>
      <c r="AT1267" s="3" t="str">
        <f>IF(tbl_Data[[#This Row],[Marital Status]]=tbl_Data[[#Headers],[Widow]],tbl_Data[[#This Row],[Amt_Wines]],"")</f>
        <v/>
      </c>
      <c r="AU1267" s="3" t="str">
        <f>IF(tbl_Data[[#This Row],[Marital Status]]=tbl_Data[[#Headers],[Divorced]],tbl_Data[[#This Row],[Amt_Wines]],"")</f>
        <v/>
      </c>
    </row>
    <row r="1268" spans="1:47" x14ac:dyDescent="0.45">
      <c r="A1268" t="s">
        <v>1421</v>
      </c>
      <c r="B1268" s="3">
        <v>42373</v>
      </c>
      <c r="C1268">
        <v>1</v>
      </c>
      <c r="D1268">
        <v>1</v>
      </c>
      <c r="E1268">
        <f t="shared" si="19"/>
        <v>2</v>
      </c>
      <c r="F1268">
        <v>83</v>
      </c>
      <c r="G1268" s="3">
        <v>67</v>
      </c>
      <c r="H1268" s="3">
        <v>5</v>
      </c>
      <c r="I1268" s="3">
        <v>61</v>
      </c>
      <c r="J1268" s="3">
        <v>3</v>
      </c>
      <c r="K1268" s="3">
        <v>8</v>
      </c>
      <c r="L1268" s="3">
        <v>19</v>
      </c>
      <c r="M1268">
        <v>5</v>
      </c>
      <c r="N1268">
        <v>2</v>
      </c>
      <c r="O1268">
        <v>1</v>
      </c>
      <c r="P1268">
        <v>5</v>
      </c>
      <c r="Q1268">
        <v>5</v>
      </c>
      <c r="R1268">
        <v>0</v>
      </c>
      <c r="S1268">
        <v>0</v>
      </c>
      <c r="T1268">
        <v>0</v>
      </c>
      <c r="U1268">
        <v>0</v>
      </c>
      <c r="V1268">
        <v>0</v>
      </c>
      <c r="W1268">
        <v>0</v>
      </c>
      <c r="X1268">
        <v>3</v>
      </c>
      <c r="Y1268">
        <v>11</v>
      </c>
      <c r="Z1268">
        <v>0</v>
      </c>
      <c r="AA1268">
        <v>46</v>
      </c>
      <c r="AB1268">
        <v>2477</v>
      </c>
      <c r="AC1268">
        <v>0</v>
      </c>
      <c r="AD1268">
        <v>0</v>
      </c>
      <c r="AE1268">
        <v>1</v>
      </c>
      <c r="AF1268">
        <v>0</v>
      </c>
      <c r="AG1268">
        <v>0</v>
      </c>
      <c r="AH1268">
        <v>0</v>
      </c>
      <c r="AI1268">
        <v>0</v>
      </c>
      <c r="AJ1268">
        <v>1</v>
      </c>
      <c r="AK1268">
        <v>0</v>
      </c>
      <c r="AL1268">
        <v>0</v>
      </c>
      <c r="AM1268" s="3">
        <f>SUM(tbl_Data[[#This Row],[Amt_Wines]:[Amt_GoldProds]])</f>
        <v>163</v>
      </c>
      <c r="AN1268" s="3">
        <v>125</v>
      </c>
      <c r="AO1268">
        <v>0</v>
      </c>
      <c r="AP1268" t="str" cm="1">
        <f t="array" ref="AP1268">_xlfn.IFS(tbl_Data[[#This Row],[marital_Divorced]]=1,"Divorced",tbl_Data[[#This Row],[marital_Married]]=1,"Married",tbl_Data[[#This Row],[marital_Single]]=1,"Single",tbl_Data[[#This Row],[marital_Together]]=1,"Together",tbl_Data[[#This Row],[marital_Widow]]=1,"Widowed")</f>
        <v>Single</v>
      </c>
      <c r="AQ1268" s="3">
        <f>IF(tbl_Data[[#This Row],[Marital Status]]=tbl_Data[[#Headers],[Single]],tbl_Data[[#This Row],[Amt_Wines]],"")</f>
        <v>67</v>
      </c>
      <c r="AR1268" s="3" t="str">
        <f>IF(tbl_Data[[#This Row],[Marital Status]]=tbl_Data[[#Headers],[Together]],tbl_Data[[#This Row],[Amt_Wines]],"")</f>
        <v/>
      </c>
      <c r="AS1268" s="3" t="str">
        <f>IF(tbl_Data[[#This Row],[Marital Status]]=tbl_Data[[#Headers],[Married]],tbl_Data[[#This Row],[Amt_Wines]],"")</f>
        <v/>
      </c>
      <c r="AT1268" s="3" t="str">
        <f>IF(tbl_Data[[#This Row],[Marital Status]]=tbl_Data[[#Headers],[Widow]],tbl_Data[[#This Row],[Amt_Wines]],"")</f>
        <v/>
      </c>
      <c r="AU1268" s="3" t="str">
        <f>IF(tbl_Data[[#This Row],[Marital Status]]=tbl_Data[[#Headers],[Divorced]],tbl_Data[[#This Row],[Amt_Wines]],"")</f>
        <v/>
      </c>
    </row>
    <row r="1269" spans="1:47" x14ac:dyDescent="0.45">
      <c r="A1269" t="s">
        <v>1425</v>
      </c>
      <c r="B1269" s="3">
        <v>40887</v>
      </c>
      <c r="C1269">
        <v>1</v>
      </c>
      <c r="D1269">
        <v>1</v>
      </c>
      <c r="E1269">
        <f t="shared" si="19"/>
        <v>2</v>
      </c>
      <c r="F1269">
        <v>32</v>
      </c>
      <c r="G1269" s="3">
        <v>50</v>
      </c>
      <c r="H1269" s="3">
        <v>4</v>
      </c>
      <c r="I1269" s="3">
        <v>44</v>
      </c>
      <c r="J1269" s="3">
        <v>10</v>
      </c>
      <c r="K1269" s="3">
        <v>10</v>
      </c>
      <c r="L1269" s="3">
        <v>43</v>
      </c>
      <c r="M1269">
        <v>3</v>
      </c>
      <c r="N1269">
        <v>3</v>
      </c>
      <c r="O1269">
        <v>1</v>
      </c>
      <c r="P1269">
        <v>3</v>
      </c>
      <c r="Q1269">
        <v>9</v>
      </c>
      <c r="R1269">
        <v>0</v>
      </c>
      <c r="S1269">
        <v>0</v>
      </c>
      <c r="T1269">
        <v>0</v>
      </c>
      <c r="U1269">
        <v>0</v>
      </c>
      <c r="V1269">
        <v>0</v>
      </c>
      <c r="W1269">
        <v>0</v>
      </c>
      <c r="X1269">
        <v>3</v>
      </c>
      <c r="Y1269">
        <v>11</v>
      </c>
      <c r="Z1269">
        <v>1</v>
      </c>
      <c r="AA1269">
        <v>68</v>
      </c>
      <c r="AB1269">
        <v>2578</v>
      </c>
      <c r="AC1269">
        <v>0</v>
      </c>
      <c r="AD1269">
        <v>0</v>
      </c>
      <c r="AE1269">
        <v>1</v>
      </c>
      <c r="AF1269">
        <v>0</v>
      </c>
      <c r="AG1269">
        <v>0</v>
      </c>
      <c r="AH1269">
        <v>0</v>
      </c>
      <c r="AI1269">
        <v>0</v>
      </c>
      <c r="AJ1269">
        <v>1</v>
      </c>
      <c r="AK1269">
        <v>0</v>
      </c>
      <c r="AL1269">
        <v>0</v>
      </c>
      <c r="AM1269" s="3">
        <f>SUM(tbl_Data[[#This Row],[Amt_Wines]:[Amt_GoldProds]])</f>
        <v>161</v>
      </c>
      <c r="AN1269" s="3">
        <v>75</v>
      </c>
      <c r="AO1269">
        <v>0</v>
      </c>
      <c r="AP1269" t="str" cm="1">
        <f t="array" ref="AP1269">_xlfn.IFS(tbl_Data[[#This Row],[marital_Divorced]]=1,"Divorced",tbl_Data[[#This Row],[marital_Married]]=1,"Married",tbl_Data[[#This Row],[marital_Single]]=1,"Single",tbl_Data[[#This Row],[marital_Together]]=1,"Together",tbl_Data[[#This Row],[marital_Widow]]=1,"Widowed")</f>
        <v>Single</v>
      </c>
      <c r="AQ1269" s="3">
        <f>IF(tbl_Data[[#This Row],[Marital Status]]=tbl_Data[[#Headers],[Single]],tbl_Data[[#This Row],[Amt_Wines]],"")</f>
        <v>50</v>
      </c>
      <c r="AR1269" s="3" t="str">
        <f>IF(tbl_Data[[#This Row],[Marital Status]]=tbl_Data[[#Headers],[Together]],tbl_Data[[#This Row],[Amt_Wines]],"")</f>
        <v/>
      </c>
      <c r="AS1269" s="3" t="str">
        <f>IF(tbl_Data[[#This Row],[Marital Status]]=tbl_Data[[#Headers],[Married]],tbl_Data[[#This Row],[Amt_Wines]],"")</f>
        <v/>
      </c>
      <c r="AT1269" s="3" t="str">
        <f>IF(tbl_Data[[#This Row],[Marital Status]]=tbl_Data[[#Headers],[Widow]],tbl_Data[[#This Row],[Amt_Wines]],"")</f>
        <v/>
      </c>
      <c r="AU1269" s="3" t="str">
        <f>IF(tbl_Data[[#This Row],[Marital Status]]=tbl_Data[[#Headers],[Divorced]],tbl_Data[[#This Row],[Amt_Wines]],"")</f>
        <v/>
      </c>
    </row>
    <row r="1270" spans="1:47" x14ac:dyDescent="0.45">
      <c r="A1270" t="s">
        <v>1426</v>
      </c>
      <c r="B1270" s="3">
        <v>62307</v>
      </c>
      <c r="C1270">
        <v>0</v>
      </c>
      <c r="D1270">
        <v>1</v>
      </c>
      <c r="E1270">
        <f t="shared" si="19"/>
        <v>1</v>
      </c>
      <c r="F1270">
        <v>94</v>
      </c>
      <c r="G1270" s="3">
        <v>87</v>
      </c>
      <c r="H1270" s="3">
        <v>13</v>
      </c>
      <c r="I1270" s="3">
        <v>34</v>
      </c>
      <c r="J1270" s="3">
        <v>10</v>
      </c>
      <c r="K1270" s="3">
        <v>6</v>
      </c>
      <c r="L1270" s="3">
        <v>10</v>
      </c>
      <c r="M1270">
        <v>1</v>
      </c>
      <c r="N1270">
        <v>4</v>
      </c>
      <c r="O1270">
        <v>0</v>
      </c>
      <c r="P1270">
        <v>4</v>
      </c>
      <c r="Q1270">
        <v>5</v>
      </c>
      <c r="R1270">
        <v>0</v>
      </c>
      <c r="S1270">
        <v>0</v>
      </c>
      <c r="T1270">
        <v>0</v>
      </c>
      <c r="U1270">
        <v>0</v>
      </c>
      <c r="V1270">
        <v>0</v>
      </c>
      <c r="W1270">
        <v>0</v>
      </c>
      <c r="X1270">
        <v>3</v>
      </c>
      <c r="Y1270">
        <v>11</v>
      </c>
      <c r="Z1270">
        <v>0</v>
      </c>
      <c r="AA1270">
        <v>68</v>
      </c>
      <c r="AB1270">
        <v>2291</v>
      </c>
      <c r="AC1270">
        <v>0</v>
      </c>
      <c r="AD1270">
        <v>0</v>
      </c>
      <c r="AE1270">
        <v>1</v>
      </c>
      <c r="AF1270">
        <v>0</v>
      </c>
      <c r="AG1270">
        <v>0</v>
      </c>
      <c r="AH1270">
        <v>0</v>
      </c>
      <c r="AI1270">
        <v>0</v>
      </c>
      <c r="AJ1270">
        <v>1</v>
      </c>
      <c r="AK1270">
        <v>0</v>
      </c>
      <c r="AL1270">
        <v>0</v>
      </c>
      <c r="AM1270" s="3">
        <f>SUM(tbl_Data[[#This Row],[Amt_Wines]:[Amt_GoldProds]])</f>
        <v>160</v>
      </c>
      <c r="AN1270" s="3">
        <v>140</v>
      </c>
      <c r="AO1270">
        <v>0</v>
      </c>
      <c r="AP1270" t="str" cm="1">
        <f t="array" ref="AP1270">_xlfn.IFS(tbl_Data[[#This Row],[marital_Divorced]]=1,"Divorced",tbl_Data[[#This Row],[marital_Married]]=1,"Married",tbl_Data[[#This Row],[marital_Single]]=1,"Single",tbl_Data[[#This Row],[marital_Together]]=1,"Together",tbl_Data[[#This Row],[marital_Widow]]=1,"Widowed")</f>
        <v>Single</v>
      </c>
      <c r="AQ1270" s="3">
        <f>IF(tbl_Data[[#This Row],[Marital Status]]=tbl_Data[[#Headers],[Single]],tbl_Data[[#This Row],[Amt_Wines]],"")</f>
        <v>87</v>
      </c>
      <c r="AR1270" s="3" t="str">
        <f>IF(tbl_Data[[#This Row],[Marital Status]]=tbl_Data[[#Headers],[Together]],tbl_Data[[#This Row],[Amt_Wines]],"")</f>
        <v/>
      </c>
      <c r="AS1270" s="3" t="str">
        <f>IF(tbl_Data[[#This Row],[Marital Status]]=tbl_Data[[#Headers],[Married]],tbl_Data[[#This Row],[Amt_Wines]],"")</f>
        <v/>
      </c>
      <c r="AT1270" s="3" t="str">
        <f>IF(tbl_Data[[#This Row],[Marital Status]]=tbl_Data[[#Headers],[Widow]],tbl_Data[[#This Row],[Amt_Wines]],"")</f>
        <v/>
      </c>
      <c r="AU1270" s="3" t="str">
        <f>IF(tbl_Data[[#This Row],[Marital Status]]=tbl_Data[[#Headers],[Divorced]],tbl_Data[[#This Row],[Amt_Wines]],"")</f>
        <v/>
      </c>
    </row>
    <row r="1271" spans="1:47" x14ac:dyDescent="0.45">
      <c r="A1271" t="s">
        <v>1427</v>
      </c>
      <c r="B1271" s="3">
        <v>29999</v>
      </c>
      <c r="C1271">
        <v>1</v>
      </c>
      <c r="D1271">
        <v>0</v>
      </c>
      <c r="E1271">
        <f t="shared" si="19"/>
        <v>1</v>
      </c>
      <c r="F1271">
        <v>22</v>
      </c>
      <c r="G1271" s="3">
        <v>68</v>
      </c>
      <c r="H1271" s="3">
        <v>7</v>
      </c>
      <c r="I1271" s="3">
        <v>59</v>
      </c>
      <c r="J1271" s="3">
        <v>10</v>
      </c>
      <c r="K1271" s="3">
        <v>5</v>
      </c>
      <c r="L1271" s="3">
        <v>11</v>
      </c>
      <c r="M1271">
        <v>4</v>
      </c>
      <c r="N1271">
        <v>3</v>
      </c>
      <c r="O1271">
        <v>1</v>
      </c>
      <c r="P1271">
        <v>4</v>
      </c>
      <c r="Q1271">
        <v>8</v>
      </c>
      <c r="R1271">
        <v>0</v>
      </c>
      <c r="S1271">
        <v>0</v>
      </c>
      <c r="T1271">
        <v>0</v>
      </c>
      <c r="U1271">
        <v>0</v>
      </c>
      <c r="V1271">
        <v>0</v>
      </c>
      <c r="W1271">
        <v>0</v>
      </c>
      <c r="X1271">
        <v>3</v>
      </c>
      <c r="Y1271">
        <v>11</v>
      </c>
      <c r="Z1271">
        <v>0</v>
      </c>
      <c r="AA1271">
        <v>34</v>
      </c>
      <c r="AB1271">
        <v>2660</v>
      </c>
      <c r="AC1271">
        <v>0</v>
      </c>
      <c r="AD1271">
        <v>0</v>
      </c>
      <c r="AE1271">
        <v>1</v>
      </c>
      <c r="AF1271">
        <v>0</v>
      </c>
      <c r="AG1271">
        <v>0</v>
      </c>
      <c r="AH1271">
        <v>0</v>
      </c>
      <c r="AI1271">
        <v>0</v>
      </c>
      <c r="AJ1271">
        <v>0</v>
      </c>
      <c r="AK1271">
        <v>0</v>
      </c>
      <c r="AL1271">
        <v>1</v>
      </c>
      <c r="AM1271" s="3">
        <f>SUM(tbl_Data[[#This Row],[Amt_Wines]:[Amt_GoldProds]])</f>
        <v>160</v>
      </c>
      <c r="AN1271" s="3">
        <v>138</v>
      </c>
      <c r="AO1271">
        <v>0</v>
      </c>
      <c r="AP1271" t="str" cm="1">
        <f t="array" ref="AP1271">_xlfn.IFS(tbl_Data[[#This Row],[marital_Divorced]]=1,"Divorced",tbl_Data[[#This Row],[marital_Married]]=1,"Married",tbl_Data[[#This Row],[marital_Single]]=1,"Single",tbl_Data[[#This Row],[marital_Together]]=1,"Together",tbl_Data[[#This Row],[marital_Widow]]=1,"Widowed")</f>
        <v>Single</v>
      </c>
      <c r="AQ1271" s="3">
        <f>IF(tbl_Data[[#This Row],[Marital Status]]=tbl_Data[[#Headers],[Single]],tbl_Data[[#This Row],[Amt_Wines]],"")</f>
        <v>68</v>
      </c>
      <c r="AR1271" s="3" t="str">
        <f>IF(tbl_Data[[#This Row],[Marital Status]]=tbl_Data[[#Headers],[Together]],tbl_Data[[#This Row],[Amt_Wines]],"")</f>
        <v/>
      </c>
      <c r="AS1271" s="3" t="str">
        <f>IF(tbl_Data[[#This Row],[Marital Status]]=tbl_Data[[#Headers],[Married]],tbl_Data[[#This Row],[Amt_Wines]],"")</f>
        <v/>
      </c>
      <c r="AT1271" s="3" t="str">
        <f>IF(tbl_Data[[#This Row],[Marital Status]]=tbl_Data[[#Headers],[Widow]],tbl_Data[[#This Row],[Amt_Wines]],"")</f>
        <v/>
      </c>
      <c r="AU1271" s="3" t="str">
        <f>IF(tbl_Data[[#This Row],[Marital Status]]=tbl_Data[[#Headers],[Divorced]],tbl_Data[[#This Row],[Amt_Wines]],"")</f>
        <v/>
      </c>
    </row>
    <row r="1272" spans="1:47" x14ac:dyDescent="0.45">
      <c r="A1272" t="s">
        <v>1430</v>
      </c>
      <c r="B1272" s="3">
        <v>51141</v>
      </c>
      <c r="C1272">
        <v>0</v>
      </c>
      <c r="D1272">
        <v>0</v>
      </c>
      <c r="E1272">
        <f t="shared" si="19"/>
        <v>0</v>
      </c>
      <c r="F1272">
        <v>96</v>
      </c>
      <c r="G1272" s="3">
        <v>144</v>
      </c>
      <c r="H1272" s="3">
        <v>0</v>
      </c>
      <c r="I1272" s="3">
        <v>7</v>
      </c>
      <c r="J1272" s="3">
        <v>0</v>
      </c>
      <c r="K1272" s="3">
        <v>0</v>
      </c>
      <c r="L1272" s="3">
        <v>6</v>
      </c>
      <c r="M1272">
        <v>1</v>
      </c>
      <c r="N1272">
        <v>3</v>
      </c>
      <c r="O1272">
        <v>1</v>
      </c>
      <c r="P1272">
        <v>4</v>
      </c>
      <c r="Q1272">
        <v>5</v>
      </c>
      <c r="R1272">
        <v>0</v>
      </c>
      <c r="S1272">
        <v>0</v>
      </c>
      <c r="T1272">
        <v>0</v>
      </c>
      <c r="U1272">
        <v>0</v>
      </c>
      <c r="V1272">
        <v>0</v>
      </c>
      <c r="W1272">
        <v>0</v>
      </c>
      <c r="X1272">
        <v>3</v>
      </c>
      <c r="Y1272">
        <v>11</v>
      </c>
      <c r="Z1272">
        <v>0</v>
      </c>
      <c r="AA1272">
        <v>80</v>
      </c>
      <c r="AB1272">
        <v>2515</v>
      </c>
      <c r="AC1272">
        <v>0</v>
      </c>
      <c r="AD1272">
        <v>0</v>
      </c>
      <c r="AE1272">
        <v>1</v>
      </c>
      <c r="AF1272">
        <v>0</v>
      </c>
      <c r="AG1272">
        <v>0</v>
      </c>
      <c r="AH1272">
        <v>0</v>
      </c>
      <c r="AI1272">
        <v>0</v>
      </c>
      <c r="AJ1272">
        <v>0</v>
      </c>
      <c r="AK1272">
        <v>0</v>
      </c>
      <c r="AL1272">
        <v>1</v>
      </c>
      <c r="AM1272" s="3">
        <f>SUM(tbl_Data[[#This Row],[Amt_Wines]:[Amt_GoldProds]])</f>
        <v>157</v>
      </c>
      <c r="AN1272" s="3">
        <v>145</v>
      </c>
      <c r="AO1272">
        <v>0</v>
      </c>
      <c r="AP1272" t="str" cm="1">
        <f t="array" ref="AP1272">_xlfn.IFS(tbl_Data[[#This Row],[marital_Divorced]]=1,"Divorced",tbl_Data[[#This Row],[marital_Married]]=1,"Married",tbl_Data[[#This Row],[marital_Single]]=1,"Single",tbl_Data[[#This Row],[marital_Together]]=1,"Together",tbl_Data[[#This Row],[marital_Widow]]=1,"Widowed")</f>
        <v>Single</v>
      </c>
      <c r="AQ1272" s="3">
        <f>IF(tbl_Data[[#This Row],[Marital Status]]=tbl_Data[[#Headers],[Single]],tbl_Data[[#This Row],[Amt_Wines]],"")</f>
        <v>144</v>
      </c>
      <c r="AR1272" s="3" t="str">
        <f>IF(tbl_Data[[#This Row],[Marital Status]]=tbl_Data[[#Headers],[Together]],tbl_Data[[#This Row],[Amt_Wines]],"")</f>
        <v/>
      </c>
      <c r="AS1272" s="3" t="str">
        <f>IF(tbl_Data[[#This Row],[Marital Status]]=tbl_Data[[#Headers],[Married]],tbl_Data[[#This Row],[Amt_Wines]],"")</f>
        <v/>
      </c>
      <c r="AT1272" s="3" t="str">
        <f>IF(tbl_Data[[#This Row],[Marital Status]]=tbl_Data[[#Headers],[Widow]],tbl_Data[[#This Row],[Amt_Wines]],"")</f>
        <v/>
      </c>
      <c r="AU1272" s="3" t="str">
        <f>IF(tbl_Data[[#This Row],[Marital Status]]=tbl_Data[[#Headers],[Divorced]],tbl_Data[[#This Row],[Amt_Wines]],"")</f>
        <v/>
      </c>
    </row>
    <row r="1273" spans="1:47" x14ac:dyDescent="0.45">
      <c r="A1273" t="s">
        <v>1436</v>
      </c>
      <c r="B1273" s="3">
        <v>44213</v>
      </c>
      <c r="C1273">
        <v>1</v>
      </c>
      <c r="D1273">
        <v>1</v>
      </c>
      <c r="E1273">
        <f t="shared" si="19"/>
        <v>2</v>
      </c>
      <c r="F1273">
        <v>48</v>
      </c>
      <c r="G1273" s="3">
        <v>95</v>
      </c>
      <c r="H1273" s="3">
        <v>11</v>
      </c>
      <c r="I1273" s="3">
        <v>35</v>
      </c>
      <c r="J1273" s="3">
        <v>0</v>
      </c>
      <c r="K1273" s="3">
        <v>4</v>
      </c>
      <c r="L1273" s="3">
        <v>7</v>
      </c>
      <c r="M1273">
        <v>4</v>
      </c>
      <c r="N1273">
        <v>2</v>
      </c>
      <c r="O1273">
        <v>1</v>
      </c>
      <c r="P1273">
        <v>5</v>
      </c>
      <c r="Q1273">
        <v>6</v>
      </c>
      <c r="R1273">
        <v>0</v>
      </c>
      <c r="S1273">
        <v>0</v>
      </c>
      <c r="T1273">
        <v>0</v>
      </c>
      <c r="U1273">
        <v>0</v>
      </c>
      <c r="V1273">
        <v>0</v>
      </c>
      <c r="W1273">
        <v>0</v>
      </c>
      <c r="X1273">
        <v>3</v>
      </c>
      <c r="Y1273">
        <v>11</v>
      </c>
      <c r="Z1273">
        <v>0</v>
      </c>
      <c r="AA1273">
        <v>68</v>
      </c>
      <c r="AB1273">
        <v>2371</v>
      </c>
      <c r="AC1273">
        <v>0</v>
      </c>
      <c r="AD1273">
        <v>0</v>
      </c>
      <c r="AE1273">
        <v>1</v>
      </c>
      <c r="AF1273">
        <v>0</v>
      </c>
      <c r="AG1273">
        <v>0</v>
      </c>
      <c r="AH1273">
        <v>0</v>
      </c>
      <c r="AI1273">
        <v>0</v>
      </c>
      <c r="AJ1273">
        <v>1</v>
      </c>
      <c r="AK1273">
        <v>0</v>
      </c>
      <c r="AL1273">
        <v>0</v>
      </c>
      <c r="AM1273" s="3">
        <f>SUM(tbl_Data[[#This Row],[Amt_Wines]:[Amt_GoldProds]])</f>
        <v>152</v>
      </c>
      <c r="AN1273" s="3">
        <v>138</v>
      </c>
      <c r="AO1273">
        <v>0</v>
      </c>
      <c r="AP1273" t="str" cm="1">
        <f t="array" ref="AP1273">_xlfn.IFS(tbl_Data[[#This Row],[marital_Divorced]]=1,"Divorced",tbl_Data[[#This Row],[marital_Married]]=1,"Married",tbl_Data[[#This Row],[marital_Single]]=1,"Single",tbl_Data[[#This Row],[marital_Together]]=1,"Together",tbl_Data[[#This Row],[marital_Widow]]=1,"Widowed")</f>
        <v>Single</v>
      </c>
      <c r="AQ1273" s="3">
        <f>IF(tbl_Data[[#This Row],[Marital Status]]=tbl_Data[[#Headers],[Single]],tbl_Data[[#This Row],[Amt_Wines]],"")</f>
        <v>95</v>
      </c>
      <c r="AR1273" s="3" t="str">
        <f>IF(tbl_Data[[#This Row],[Marital Status]]=tbl_Data[[#Headers],[Together]],tbl_Data[[#This Row],[Amt_Wines]],"")</f>
        <v/>
      </c>
      <c r="AS1273" s="3" t="str">
        <f>IF(tbl_Data[[#This Row],[Marital Status]]=tbl_Data[[#Headers],[Married]],tbl_Data[[#This Row],[Amt_Wines]],"")</f>
        <v/>
      </c>
      <c r="AT1273" s="3" t="str">
        <f>IF(tbl_Data[[#This Row],[Marital Status]]=tbl_Data[[#Headers],[Widow]],tbl_Data[[#This Row],[Amt_Wines]],"")</f>
        <v/>
      </c>
      <c r="AU1273" s="3" t="str">
        <f>IF(tbl_Data[[#This Row],[Marital Status]]=tbl_Data[[#Headers],[Divorced]],tbl_Data[[#This Row],[Amt_Wines]],"")</f>
        <v/>
      </c>
    </row>
    <row r="1274" spans="1:47" x14ac:dyDescent="0.45">
      <c r="A1274" t="s">
        <v>1445</v>
      </c>
      <c r="B1274" s="3">
        <v>45576</v>
      </c>
      <c r="C1274">
        <v>0</v>
      </c>
      <c r="D1274">
        <v>0</v>
      </c>
      <c r="E1274">
        <f t="shared" si="19"/>
        <v>0</v>
      </c>
      <c r="F1274">
        <v>9</v>
      </c>
      <c r="G1274" s="3">
        <v>56</v>
      </c>
      <c r="H1274" s="3">
        <v>19</v>
      </c>
      <c r="I1274" s="3">
        <v>29</v>
      </c>
      <c r="J1274" s="3">
        <v>2</v>
      </c>
      <c r="K1274" s="3">
        <v>14</v>
      </c>
      <c r="L1274" s="3">
        <v>25</v>
      </c>
      <c r="M1274">
        <v>1</v>
      </c>
      <c r="N1274">
        <v>3</v>
      </c>
      <c r="O1274">
        <v>1</v>
      </c>
      <c r="P1274">
        <v>3</v>
      </c>
      <c r="Q1274">
        <v>8</v>
      </c>
      <c r="R1274">
        <v>0</v>
      </c>
      <c r="S1274">
        <v>0</v>
      </c>
      <c r="T1274">
        <v>0</v>
      </c>
      <c r="U1274">
        <v>0</v>
      </c>
      <c r="V1274">
        <v>0</v>
      </c>
      <c r="W1274">
        <v>0</v>
      </c>
      <c r="X1274">
        <v>3</v>
      </c>
      <c r="Y1274">
        <v>11</v>
      </c>
      <c r="Z1274">
        <v>1</v>
      </c>
      <c r="AA1274">
        <v>75</v>
      </c>
      <c r="AB1274">
        <v>2191</v>
      </c>
      <c r="AC1274">
        <v>0</v>
      </c>
      <c r="AD1274">
        <v>0</v>
      </c>
      <c r="AE1274">
        <v>1</v>
      </c>
      <c r="AF1274">
        <v>0</v>
      </c>
      <c r="AG1274">
        <v>0</v>
      </c>
      <c r="AH1274">
        <v>0</v>
      </c>
      <c r="AI1274">
        <v>0</v>
      </c>
      <c r="AJ1274">
        <v>0</v>
      </c>
      <c r="AK1274">
        <v>0</v>
      </c>
      <c r="AL1274">
        <v>1</v>
      </c>
      <c r="AM1274" s="3">
        <f>SUM(tbl_Data[[#This Row],[Amt_Wines]:[Amt_GoldProds]])</f>
        <v>145</v>
      </c>
      <c r="AN1274" s="3">
        <v>95</v>
      </c>
      <c r="AO1274">
        <v>0</v>
      </c>
      <c r="AP1274" t="str" cm="1">
        <f t="array" ref="AP1274">_xlfn.IFS(tbl_Data[[#This Row],[marital_Divorced]]=1,"Divorced",tbl_Data[[#This Row],[marital_Married]]=1,"Married",tbl_Data[[#This Row],[marital_Single]]=1,"Single",tbl_Data[[#This Row],[marital_Together]]=1,"Together",tbl_Data[[#This Row],[marital_Widow]]=1,"Widowed")</f>
        <v>Single</v>
      </c>
      <c r="AQ1274" s="3">
        <f>IF(tbl_Data[[#This Row],[Marital Status]]=tbl_Data[[#Headers],[Single]],tbl_Data[[#This Row],[Amt_Wines]],"")</f>
        <v>56</v>
      </c>
      <c r="AR1274" s="3" t="str">
        <f>IF(tbl_Data[[#This Row],[Marital Status]]=tbl_Data[[#Headers],[Together]],tbl_Data[[#This Row],[Amt_Wines]],"")</f>
        <v/>
      </c>
      <c r="AS1274" s="3" t="str">
        <f>IF(tbl_Data[[#This Row],[Marital Status]]=tbl_Data[[#Headers],[Married]],tbl_Data[[#This Row],[Amt_Wines]],"")</f>
        <v/>
      </c>
      <c r="AT1274" s="3" t="str">
        <f>IF(tbl_Data[[#This Row],[Marital Status]]=tbl_Data[[#Headers],[Widow]],tbl_Data[[#This Row],[Amt_Wines]],"")</f>
        <v/>
      </c>
      <c r="AU1274" s="3" t="str">
        <f>IF(tbl_Data[[#This Row],[Marital Status]]=tbl_Data[[#Headers],[Divorced]],tbl_Data[[#This Row],[Amt_Wines]],"")</f>
        <v/>
      </c>
    </row>
    <row r="1275" spans="1:47" x14ac:dyDescent="0.45">
      <c r="A1275" t="s">
        <v>1446</v>
      </c>
      <c r="B1275" s="3">
        <v>38557</v>
      </c>
      <c r="C1275">
        <v>1</v>
      </c>
      <c r="D1275">
        <v>0</v>
      </c>
      <c r="E1275">
        <f t="shared" si="19"/>
        <v>1</v>
      </c>
      <c r="F1275">
        <v>17</v>
      </c>
      <c r="G1275" s="3">
        <v>76</v>
      </c>
      <c r="H1275" s="3">
        <v>3</v>
      </c>
      <c r="I1275" s="3">
        <v>31</v>
      </c>
      <c r="J1275" s="3">
        <v>4</v>
      </c>
      <c r="K1275" s="3">
        <v>4</v>
      </c>
      <c r="L1275" s="3">
        <v>27</v>
      </c>
      <c r="M1275">
        <v>2</v>
      </c>
      <c r="N1275">
        <v>3</v>
      </c>
      <c r="O1275">
        <v>1</v>
      </c>
      <c r="P1275">
        <v>3</v>
      </c>
      <c r="Q1275">
        <v>7</v>
      </c>
      <c r="R1275">
        <v>0</v>
      </c>
      <c r="S1275">
        <v>0</v>
      </c>
      <c r="T1275">
        <v>0</v>
      </c>
      <c r="U1275">
        <v>0</v>
      </c>
      <c r="V1275">
        <v>0</v>
      </c>
      <c r="W1275">
        <v>0</v>
      </c>
      <c r="X1275">
        <v>3</v>
      </c>
      <c r="Y1275">
        <v>11</v>
      </c>
      <c r="Z1275">
        <v>0</v>
      </c>
      <c r="AA1275">
        <v>42</v>
      </c>
      <c r="AB1275">
        <v>2716</v>
      </c>
      <c r="AC1275">
        <v>0</v>
      </c>
      <c r="AD1275">
        <v>0</v>
      </c>
      <c r="AE1275">
        <v>1</v>
      </c>
      <c r="AF1275">
        <v>0</v>
      </c>
      <c r="AG1275">
        <v>0</v>
      </c>
      <c r="AH1275">
        <v>0</v>
      </c>
      <c r="AI1275">
        <v>0</v>
      </c>
      <c r="AJ1275">
        <v>1</v>
      </c>
      <c r="AK1275">
        <v>0</v>
      </c>
      <c r="AL1275">
        <v>0</v>
      </c>
      <c r="AM1275" s="3">
        <f>SUM(tbl_Data[[#This Row],[Amt_Wines]:[Amt_GoldProds]])</f>
        <v>145</v>
      </c>
      <c r="AN1275" s="3">
        <v>91</v>
      </c>
      <c r="AO1275">
        <v>0</v>
      </c>
      <c r="AP1275" t="str" cm="1">
        <f t="array" ref="AP1275">_xlfn.IFS(tbl_Data[[#This Row],[marital_Divorced]]=1,"Divorced",tbl_Data[[#This Row],[marital_Married]]=1,"Married",tbl_Data[[#This Row],[marital_Single]]=1,"Single",tbl_Data[[#This Row],[marital_Together]]=1,"Together",tbl_Data[[#This Row],[marital_Widow]]=1,"Widowed")</f>
        <v>Single</v>
      </c>
      <c r="AQ1275" s="3">
        <f>IF(tbl_Data[[#This Row],[Marital Status]]=tbl_Data[[#Headers],[Single]],tbl_Data[[#This Row],[Amt_Wines]],"")</f>
        <v>76</v>
      </c>
      <c r="AR1275" s="3" t="str">
        <f>IF(tbl_Data[[#This Row],[Marital Status]]=tbl_Data[[#Headers],[Together]],tbl_Data[[#This Row],[Amt_Wines]],"")</f>
        <v/>
      </c>
      <c r="AS1275" s="3" t="str">
        <f>IF(tbl_Data[[#This Row],[Marital Status]]=tbl_Data[[#Headers],[Married]],tbl_Data[[#This Row],[Amt_Wines]],"")</f>
        <v/>
      </c>
      <c r="AT1275" s="3" t="str">
        <f>IF(tbl_Data[[#This Row],[Marital Status]]=tbl_Data[[#Headers],[Widow]],tbl_Data[[#This Row],[Amt_Wines]],"")</f>
        <v/>
      </c>
      <c r="AU1275" s="3" t="str">
        <f>IF(tbl_Data[[#This Row],[Marital Status]]=tbl_Data[[#Headers],[Divorced]],tbl_Data[[#This Row],[Amt_Wines]],"")</f>
        <v/>
      </c>
    </row>
    <row r="1276" spans="1:47" x14ac:dyDescent="0.45">
      <c r="A1276" t="s">
        <v>1449</v>
      </c>
      <c r="B1276" s="3">
        <v>42473</v>
      </c>
      <c r="C1276">
        <v>1</v>
      </c>
      <c r="D1276">
        <v>1</v>
      </c>
      <c r="E1276">
        <f t="shared" si="19"/>
        <v>2</v>
      </c>
      <c r="F1276">
        <v>72</v>
      </c>
      <c r="G1276" s="3">
        <v>93</v>
      </c>
      <c r="H1276" s="3">
        <v>1</v>
      </c>
      <c r="I1276" s="3">
        <v>21</v>
      </c>
      <c r="J1276" s="3">
        <v>0</v>
      </c>
      <c r="K1276" s="3">
        <v>4</v>
      </c>
      <c r="L1276" s="3">
        <v>25</v>
      </c>
      <c r="M1276">
        <v>3</v>
      </c>
      <c r="N1276">
        <v>2</v>
      </c>
      <c r="O1276">
        <v>1</v>
      </c>
      <c r="P1276">
        <v>4</v>
      </c>
      <c r="Q1276">
        <v>5</v>
      </c>
      <c r="R1276">
        <v>0</v>
      </c>
      <c r="S1276">
        <v>0</v>
      </c>
      <c r="T1276">
        <v>0</v>
      </c>
      <c r="U1276">
        <v>0</v>
      </c>
      <c r="V1276">
        <v>0</v>
      </c>
      <c r="W1276">
        <v>0</v>
      </c>
      <c r="X1276">
        <v>3</v>
      </c>
      <c r="Y1276">
        <v>11</v>
      </c>
      <c r="Z1276">
        <v>0</v>
      </c>
      <c r="AA1276">
        <v>44</v>
      </c>
      <c r="AB1276">
        <v>2291</v>
      </c>
      <c r="AC1276">
        <v>0</v>
      </c>
      <c r="AD1276">
        <v>0</v>
      </c>
      <c r="AE1276">
        <v>1</v>
      </c>
      <c r="AF1276">
        <v>0</v>
      </c>
      <c r="AG1276">
        <v>0</v>
      </c>
      <c r="AH1276">
        <v>0</v>
      </c>
      <c r="AI1276">
        <v>0</v>
      </c>
      <c r="AJ1276">
        <v>0</v>
      </c>
      <c r="AK1276">
        <v>0</v>
      </c>
      <c r="AL1276">
        <v>1</v>
      </c>
      <c r="AM1276" s="3">
        <f>SUM(tbl_Data[[#This Row],[Amt_Wines]:[Amt_GoldProds]])</f>
        <v>144</v>
      </c>
      <c r="AN1276" s="3">
        <v>94</v>
      </c>
      <c r="AO1276">
        <v>0</v>
      </c>
      <c r="AP1276" t="str" cm="1">
        <f t="array" ref="AP1276">_xlfn.IFS(tbl_Data[[#This Row],[marital_Divorced]]=1,"Divorced",tbl_Data[[#This Row],[marital_Married]]=1,"Married",tbl_Data[[#This Row],[marital_Single]]=1,"Single",tbl_Data[[#This Row],[marital_Together]]=1,"Together",tbl_Data[[#This Row],[marital_Widow]]=1,"Widowed")</f>
        <v>Single</v>
      </c>
      <c r="AQ1276" s="3">
        <f>IF(tbl_Data[[#This Row],[Marital Status]]=tbl_Data[[#Headers],[Single]],tbl_Data[[#This Row],[Amt_Wines]],"")</f>
        <v>93</v>
      </c>
      <c r="AR1276" s="3" t="str">
        <f>IF(tbl_Data[[#This Row],[Marital Status]]=tbl_Data[[#Headers],[Together]],tbl_Data[[#This Row],[Amt_Wines]],"")</f>
        <v/>
      </c>
      <c r="AS1276" s="3" t="str">
        <f>IF(tbl_Data[[#This Row],[Marital Status]]=tbl_Data[[#Headers],[Married]],tbl_Data[[#This Row],[Amt_Wines]],"")</f>
        <v/>
      </c>
      <c r="AT1276" s="3" t="str">
        <f>IF(tbl_Data[[#This Row],[Marital Status]]=tbl_Data[[#Headers],[Widow]],tbl_Data[[#This Row],[Amt_Wines]],"")</f>
        <v/>
      </c>
      <c r="AU1276" s="3" t="str">
        <f>IF(tbl_Data[[#This Row],[Marital Status]]=tbl_Data[[#Headers],[Divorced]],tbl_Data[[#This Row],[Amt_Wines]],"")</f>
        <v/>
      </c>
    </row>
    <row r="1277" spans="1:47" x14ac:dyDescent="0.45">
      <c r="A1277" t="s">
        <v>1451</v>
      </c>
      <c r="B1277" s="3">
        <v>43322</v>
      </c>
      <c r="C1277">
        <v>0</v>
      </c>
      <c r="D1277">
        <v>0</v>
      </c>
      <c r="E1277">
        <f t="shared" si="19"/>
        <v>0</v>
      </c>
      <c r="F1277">
        <v>25</v>
      </c>
      <c r="G1277" s="3">
        <v>56</v>
      </c>
      <c r="H1277" s="3">
        <v>7</v>
      </c>
      <c r="I1277" s="3">
        <v>48</v>
      </c>
      <c r="J1277" s="3">
        <v>10</v>
      </c>
      <c r="K1277" s="3">
        <v>2</v>
      </c>
      <c r="L1277" s="3">
        <v>18</v>
      </c>
      <c r="M1277">
        <v>1</v>
      </c>
      <c r="N1277">
        <v>3</v>
      </c>
      <c r="O1277">
        <v>0</v>
      </c>
      <c r="P1277">
        <v>4</v>
      </c>
      <c r="Q1277">
        <v>7</v>
      </c>
      <c r="R1277">
        <v>0</v>
      </c>
      <c r="S1277">
        <v>0</v>
      </c>
      <c r="T1277">
        <v>0</v>
      </c>
      <c r="U1277">
        <v>0</v>
      </c>
      <c r="V1277">
        <v>0</v>
      </c>
      <c r="W1277">
        <v>0</v>
      </c>
      <c r="X1277">
        <v>3</v>
      </c>
      <c r="Y1277">
        <v>11</v>
      </c>
      <c r="Z1277">
        <v>0</v>
      </c>
      <c r="AA1277">
        <v>46</v>
      </c>
      <c r="AB1277">
        <v>2228</v>
      </c>
      <c r="AC1277">
        <v>0</v>
      </c>
      <c r="AD1277">
        <v>0</v>
      </c>
      <c r="AE1277">
        <v>1</v>
      </c>
      <c r="AF1277">
        <v>0</v>
      </c>
      <c r="AG1277">
        <v>0</v>
      </c>
      <c r="AH1277">
        <v>0</v>
      </c>
      <c r="AI1277">
        <v>0</v>
      </c>
      <c r="AJ1277">
        <v>1</v>
      </c>
      <c r="AK1277">
        <v>0</v>
      </c>
      <c r="AL1277">
        <v>0</v>
      </c>
      <c r="AM1277" s="3">
        <f>SUM(tbl_Data[[#This Row],[Amt_Wines]:[Amt_GoldProds]])</f>
        <v>141</v>
      </c>
      <c r="AN1277" s="3">
        <v>105</v>
      </c>
      <c r="AO1277">
        <v>0</v>
      </c>
      <c r="AP1277" t="str" cm="1">
        <f t="array" ref="AP1277">_xlfn.IFS(tbl_Data[[#This Row],[marital_Divorced]]=1,"Divorced",tbl_Data[[#This Row],[marital_Married]]=1,"Married",tbl_Data[[#This Row],[marital_Single]]=1,"Single",tbl_Data[[#This Row],[marital_Together]]=1,"Together",tbl_Data[[#This Row],[marital_Widow]]=1,"Widowed")</f>
        <v>Single</v>
      </c>
      <c r="AQ1277" s="3">
        <f>IF(tbl_Data[[#This Row],[Marital Status]]=tbl_Data[[#Headers],[Single]],tbl_Data[[#This Row],[Amt_Wines]],"")</f>
        <v>56</v>
      </c>
      <c r="AR1277" s="3" t="str">
        <f>IF(tbl_Data[[#This Row],[Marital Status]]=tbl_Data[[#Headers],[Together]],tbl_Data[[#This Row],[Amt_Wines]],"")</f>
        <v/>
      </c>
      <c r="AS1277" s="3" t="str">
        <f>IF(tbl_Data[[#This Row],[Marital Status]]=tbl_Data[[#Headers],[Married]],tbl_Data[[#This Row],[Amt_Wines]],"")</f>
        <v/>
      </c>
      <c r="AT1277" s="3" t="str">
        <f>IF(tbl_Data[[#This Row],[Marital Status]]=tbl_Data[[#Headers],[Widow]],tbl_Data[[#This Row],[Amt_Wines]],"")</f>
        <v/>
      </c>
      <c r="AU1277" s="3" t="str">
        <f>IF(tbl_Data[[#This Row],[Marital Status]]=tbl_Data[[#Headers],[Divorced]],tbl_Data[[#This Row],[Amt_Wines]],"")</f>
        <v/>
      </c>
    </row>
    <row r="1278" spans="1:47" x14ac:dyDescent="0.45">
      <c r="A1278" t="s">
        <v>1452</v>
      </c>
      <c r="B1278" s="3">
        <v>42160</v>
      </c>
      <c r="C1278">
        <v>1</v>
      </c>
      <c r="D1278">
        <v>1</v>
      </c>
      <c r="E1278">
        <f t="shared" si="19"/>
        <v>2</v>
      </c>
      <c r="F1278">
        <v>26</v>
      </c>
      <c r="G1278" s="3">
        <v>48</v>
      </c>
      <c r="H1278" s="3">
        <v>9</v>
      </c>
      <c r="I1278" s="3">
        <v>45</v>
      </c>
      <c r="J1278" s="3">
        <v>3</v>
      </c>
      <c r="K1278" s="3">
        <v>15</v>
      </c>
      <c r="L1278" s="3">
        <v>20</v>
      </c>
      <c r="M1278">
        <v>4</v>
      </c>
      <c r="N1278">
        <v>2</v>
      </c>
      <c r="O1278">
        <v>1</v>
      </c>
      <c r="P1278">
        <v>4</v>
      </c>
      <c r="Q1278">
        <v>6</v>
      </c>
      <c r="R1278">
        <v>0</v>
      </c>
      <c r="S1278">
        <v>0</v>
      </c>
      <c r="T1278">
        <v>0</v>
      </c>
      <c r="U1278">
        <v>0</v>
      </c>
      <c r="V1278">
        <v>0</v>
      </c>
      <c r="W1278">
        <v>0</v>
      </c>
      <c r="X1278">
        <v>3</v>
      </c>
      <c r="Y1278">
        <v>11</v>
      </c>
      <c r="Z1278">
        <v>1</v>
      </c>
      <c r="AA1278">
        <v>45</v>
      </c>
      <c r="AB1278">
        <v>2525</v>
      </c>
      <c r="AC1278">
        <v>0</v>
      </c>
      <c r="AD1278">
        <v>0</v>
      </c>
      <c r="AE1278">
        <v>1</v>
      </c>
      <c r="AF1278">
        <v>0</v>
      </c>
      <c r="AG1278">
        <v>0</v>
      </c>
      <c r="AH1278">
        <v>0</v>
      </c>
      <c r="AI1278">
        <v>0</v>
      </c>
      <c r="AJ1278">
        <v>1</v>
      </c>
      <c r="AK1278">
        <v>0</v>
      </c>
      <c r="AL1278">
        <v>0</v>
      </c>
      <c r="AM1278" s="3">
        <f>SUM(tbl_Data[[#This Row],[Amt_Wines]:[Amt_GoldProds]])</f>
        <v>140</v>
      </c>
      <c r="AN1278" s="3">
        <v>100</v>
      </c>
      <c r="AO1278">
        <v>0</v>
      </c>
      <c r="AP1278" t="str" cm="1">
        <f t="array" ref="AP1278">_xlfn.IFS(tbl_Data[[#This Row],[marital_Divorced]]=1,"Divorced",tbl_Data[[#This Row],[marital_Married]]=1,"Married",tbl_Data[[#This Row],[marital_Single]]=1,"Single",tbl_Data[[#This Row],[marital_Together]]=1,"Together",tbl_Data[[#This Row],[marital_Widow]]=1,"Widowed")</f>
        <v>Single</v>
      </c>
      <c r="AQ1278" s="3">
        <f>IF(tbl_Data[[#This Row],[Marital Status]]=tbl_Data[[#Headers],[Single]],tbl_Data[[#This Row],[Amt_Wines]],"")</f>
        <v>48</v>
      </c>
      <c r="AR1278" s="3" t="str">
        <f>IF(tbl_Data[[#This Row],[Marital Status]]=tbl_Data[[#Headers],[Together]],tbl_Data[[#This Row],[Amt_Wines]],"")</f>
        <v/>
      </c>
      <c r="AS1278" s="3" t="str">
        <f>IF(tbl_Data[[#This Row],[Marital Status]]=tbl_Data[[#Headers],[Married]],tbl_Data[[#This Row],[Amt_Wines]],"")</f>
        <v/>
      </c>
      <c r="AT1278" s="3" t="str">
        <f>IF(tbl_Data[[#This Row],[Marital Status]]=tbl_Data[[#Headers],[Widow]],tbl_Data[[#This Row],[Amt_Wines]],"")</f>
        <v/>
      </c>
      <c r="AU1278" s="3" t="str">
        <f>IF(tbl_Data[[#This Row],[Marital Status]]=tbl_Data[[#Headers],[Divorced]],tbl_Data[[#This Row],[Amt_Wines]],"")</f>
        <v/>
      </c>
    </row>
    <row r="1279" spans="1:47" x14ac:dyDescent="0.45">
      <c r="A1279" t="s">
        <v>1460</v>
      </c>
      <c r="B1279" s="3">
        <v>20180</v>
      </c>
      <c r="C1279">
        <v>0</v>
      </c>
      <c r="D1279">
        <v>0</v>
      </c>
      <c r="E1279">
        <f t="shared" si="19"/>
        <v>0</v>
      </c>
      <c r="F1279">
        <v>27</v>
      </c>
      <c r="G1279" s="3">
        <v>18</v>
      </c>
      <c r="H1279" s="3">
        <v>42</v>
      </c>
      <c r="I1279" s="3">
        <v>24</v>
      </c>
      <c r="J1279" s="3">
        <v>15</v>
      </c>
      <c r="K1279" s="3">
        <v>20</v>
      </c>
      <c r="L1279" s="3">
        <v>18</v>
      </c>
      <c r="M1279">
        <v>1</v>
      </c>
      <c r="N1279">
        <v>2</v>
      </c>
      <c r="O1279">
        <v>1</v>
      </c>
      <c r="P1279">
        <v>4</v>
      </c>
      <c r="Q1279">
        <v>7</v>
      </c>
      <c r="R1279">
        <v>0</v>
      </c>
      <c r="S1279">
        <v>0</v>
      </c>
      <c r="T1279">
        <v>0</v>
      </c>
      <c r="U1279">
        <v>0</v>
      </c>
      <c r="V1279">
        <v>0</v>
      </c>
      <c r="W1279">
        <v>0</v>
      </c>
      <c r="X1279">
        <v>3</v>
      </c>
      <c r="Y1279">
        <v>11</v>
      </c>
      <c r="Z1279">
        <v>0</v>
      </c>
      <c r="AA1279">
        <v>44</v>
      </c>
      <c r="AB1279">
        <v>2653</v>
      </c>
      <c r="AC1279">
        <v>0</v>
      </c>
      <c r="AD1279">
        <v>0</v>
      </c>
      <c r="AE1279">
        <v>1</v>
      </c>
      <c r="AF1279">
        <v>0</v>
      </c>
      <c r="AG1279">
        <v>0</v>
      </c>
      <c r="AH1279">
        <v>0</v>
      </c>
      <c r="AI1279">
        <v>0</v>
      </c>
      <c r="AJ1279">
        <v>1</v>
      </c>
      <c r="AK1279">
        <v>0</v>
      </c>
      <c r="AL1279">
        <v>0</v>
      </c>
      <c r="AM1279" s="3">
        <f>SUM(tbl_Data[[#This Row],[Amt_Wines]:[Amt_GoldProds]])</f>
        <v>137</v>
      </c>
      <c r="AN1279" s="3">
        <v>101</v>
      </c>
      <c r="AO1279">
        <v>0</v>
      </c>
      <c r="AP1279" t="str" cm="1">
        <f t="array" ref="AP1279">_xlfn.IFS(tbl_Data[[#This Row],[marital_Divorced]]=1,"Divorced",tbl_Data[[#This Row],[marital_Married]]=1,"Married",tbl_Data[[#This Row],[marital_Single]]=1,"Single",tbl_Data[[#This Row],[marital_Together]]=1,"Together",tbl_Data[[#This Row],[marital_Widow]]=1,"Widowed")</f>
        <v>Single</v>
      </c>
      <c r="AQ1279" s="3">
        <f>IF(tbl_Data[[#This Row],[Marital Status]]=tbl_Data[[#Headers],[Single]],tbl_Data[[#This Row],[Amt_Wines]],"")</f>
        <v>18</v>
      </c>
      <c r="AR1279" s="3" t="str">
        <f>IF(tbl_Data[[#This Row],[Marital Status]]=tbl_Data[[#Headers],[Together]],tbl_Data[[#This Row],[Amt_Wines]],"")</f>
        <v/>
      </c>
      <c r="AS1279" s="3" t="str">
        <f>IF(tbl_Data[[#This Row],[Marital Status]]=tbl_Data[[#Headers],[Married]],tbl_Data[[#This Row],[Amt_Wines]],"")</f>
        <v/>
      </c>
      <c r="AT1279" s="3" t="str">
        <f>IF(tbl_Data[[#This Row],[Marital Status]]=tbl_Data[[#Headers],[Widow]],tbl_Data[[#This Row],[Amt_Wines]],"")</f>
        <v/>
      </c>
      <c r="AU1279" s="3" t="str">
        <f>IF(tbl_Data[[#This Row],[Marital Status]]=tbl_Data[[#Headers],[Divorced]],tbl_Data[[#This Row],[Amt_Wines]],"")</f>
        <v/>
      </c>
    </row>
    <row r="1280" spans="1:47" x14ac:dyDescent="0.45">
      <c r="A1280" t="s">
        <v>1462</v>
      </c>
      <c r="B1280" s="3">
        <v>48526</v>
      </c>
      <c r="C1280">
        <v>1</v>
      </c>
      <c r="D1280">
        <v>0</v>
      </c>
      <c r="E1280">
        <f t="shared" si="19"/>
        <v>1</v>
      </c>
      <c r="F1280">
        <v>32</v>
      </c>
      <c r="G1280" s="3">
        <v>23</v>
      </c>
      <c r="H1280" s="3">
        <v>17</v>
      </c>
      <c r="I1280" s="3">
        <v>23</v>
      </c>
      <c r="J1280" s="3">
        <v>43</v>
      </c>
      <c r="K1280" s="3">
        <v>20</v>
      </c>
      <c r="L1280" s="3">
        <v>9</v>
      </c>
      <c r="M1280">
        <v>1</v>
      </c>
      <c r="N1280">
        <v>2</v>
      </c>
      <c r="O1280">
        <v>1</v>
      </c>
      <c r="P1280">
        <v>4</v>
      </c>
      <c r="Q1280">
        <v>3</v>
      </c>
      <c r="R1280">
        <v>0</v>
      </c>
      <c r="S1280">
        <v>0</v>
      </c>
      <c r="T1280">
        <v>0</v>
      </c>
      <c r="U1280">
        <v>0</v>
      </c>
      <c r="V1280">
        <v>0</v>
      </c>
      <c r="W1280">
        <v>0</v>
      </c>
      <c r="X1280">
        <v>3</v>
      </c>
      <c r="Y1280">
        <v>11</v>
      </c>
      <c r="Z1280">
        <v>0</v>
      </c>
      <c r="AA1280">
        <v>41</v>
      </c>
      <c r="AB1280">
        <v>2346</v>
      </c>
      <c r="AC1280">
        <v>0</v>
      </c>
      <c r="AD1280">
        <v>0</v>
      </c>
      <c r="AE1280">
        <v>1</v>
      </c>
      <c r="AF1280">
        <v>0</v>
      </c>
      <c r="AG1280">
        <v>0</v>
      </c>
      <c r="AH1280">
        <v>0</v>
      </c>
      <c r="AI1280">
        <v>0</v>
      </c>
      <c r="AJ1280">
        <v>1</v>
      </c>
      <c r="AK1280">
        <v>0</v>
      </c>
      <c r="AL1280">
        <v>0</v>
      </c>
      <c r="AM1280" s="3">
        <f>SUM(tbl_Data[[#This Row],[Amt_Wines]:[Amt_GoldProds]])</f>
        <v>135</v>
      </c>
      <c r="AN1280" s="3">
        <v>117</v>
      </c>
      <c r="AO1280">
        <v>0</v>
      </c>
      <c r="AP1280" t="str" cm="1">
        <f t="array" ref="AP1280">_xlfn.IFS(tbl_Data[[#This Row],[marital_Divorced]]=1,"Divorced",tbl_Data[[#This Row],[marital_Married]]=1,"Married",tbl_Data[[#This Row],[marital_Single]]=1,"Single",tbl_Data[[#This Row],[marital_Together]]=1,"Together",tbl_Data[[#This Row],[marital_Widow]]=1,"Widowed")</f>
        <v>Single</v>
      </c>
      <c r="AQ1280" s="3">
        <f>IF(tbl_Data[[#This Row],[Marital Status]]=tbl_Data[[#Headers],[Single]],tbl_Data[[#This Row],[Amt_Wines]],"")</f>
        <v>23</v>
      </c>
      <c r="AR1280" s="3" t="str">
        <f>IF(tbl_Data[[#This Row],[Marital Status]]=tbl_Data[[#Headers],[Together]],tbl_Data[[#This Row],[Amt_Wines]],"")</f>
        <v/>
      </c>
      <c r="AS1280" s="3" t="str">
        <f>IF(tbl_Data[[#This Row],[Marital Status]]=tbl_Data[[#Headers],[Married]],tbl_Data[[#This Row],[Amt_Wines]],"")</f>
        <v/>
      </c>
      <c r="AT1280" s="3" t="str">
        <f>IF(tbl_Data[[#This Row],[Marital Status]]=tbl_Data[[#Headers],[Widow]],tbl_Data[[#This Row],[Amt_Wines]],"")</f>
        <v/>
      </c>
      <c r="AU1280" s="3" t="str">
        <f>IF(tbl_Data[[#This Row],[Marital Status]]=tbl_Data[[#Headers],[Divorced]],tbl_Data[[#This Row],[Amt_Wines]],"")</f>
        <v/>
      </c>
    </row>
    <row r="1281" spans="1:47" x14ac:dyDescent="0.45">
      <c r="A1281" t="s">
        <v>1466</v>
      </c>
      <c r="B1281" s="3">
        <v>39190</v>
      </c>
      <c r="C1281">
        <v>1</v>
      </c>
      <c r="D1281">
        <v>0</v>
      </c>
      <c r="E1281">
        <f t="shared" si="19"/>
        <v>1</v>
      </c>
      <c r="F1281">
        <v>91</v>
      </c>
      <c r="G1281" s="3">
        <v>68</v>
      </c>
      <c r="H1281" s="3">
        <v>8</v>
      </c>
      <c r="I1281" s="3">
        <v>18</v>
      </c>
      <c r="J1281" s="3">
        <v>19</v>
      </c>
      <c r="K1281" s="3">
        <v>8</v>
      </c>
      <c r="L1281" s="3">
        <v>12</v>
      </c>
      <c r="M1281">
        <v>2</v>
      </c>
      <c r="N1281">
        <v>2</v>
      </c>
      <c r="O1281">
        <v>1</v>
      </c>
      <c r="P1281">
        <v>4</v>
      </c>
      <c r="Q1281">
        <v>5</v>
      </c>
      <c r="R1281">
        <v>0</v>
      </c>
      <c r="S1281">
        <v>0</v>
      </c>
      <c r="T1281">
        <v>0</v>
      </c>
      <c r="U1281">
        <v>0</v>
      </c>
      <c r="V1281">
        <v>0</v>
      </c>
      <c r="W1281">
        <v>0</v>
      </c>
      <c r="X1281">
        <v>3</v>
      </c>
      <c r="Y1281">
        <v>11</v>
      </c>
      <c r="Z1281">
        <v>0</v>
      </c>
      <c r="AA1281">
        <v>46</v>
      </c>
      <c r="AB1281">
        <v>2223</v>
      </c>
      <c r="AC1281">
        <v>0</v>
      </c>
      <c r="AD1281">
        <v>0</v>
      </c>
      <c r="AE1281">
        <v>1</v>
      </c>
      <c r="AF1281">
        <v>0</v>
      </c>
      <c r="AG1281">
        <v>0</v>
      </c>
      <c r="AH1281">
        <v>0</v>
      </c>
      <c r="AI1281">
        <v>0</v>
      </c>
      <c r="AJ1281">
        <v>0</v>
      </c>
      <c r="AK1281">
        <v>0</v>
      </c>
      <c r="AL1281">
        <v>1</v>
      </c>
      <c r="AM1281" s="3">
        <f>SUM(tbl_Data[[#This Row],[Amt_Wines]:[Amt_GoldProds]])</f>
        <v>133</v>
      </c>
      <c r="AN1281" s="3">
        <v>109</v>
      </c>
      <c r="AO1281">
        <v>0</v>
      </c>
      <c r="AP1281" t="str" cm="1">
        <f t="array" ref="AP1281">_xlfn.IFS(tbl_Data[[#This Row],[marital_Divorced]]=1,"Divorced",tbl_Data[[#This Row],[marital_Married]]=1,"Married",tbl_Data[[#This Row],[marital_Single]]=1,"Single",tbl_Data[[#This Row],[marital_Together]]=1,"Together",tbl_Data[[#This Row],[marital_Widow]]=1,"Widowed")</f>
        <v>Single</v>
      </c>
      <c r="AQ1281" s="3">
        <f>IF(tbl_Data[[#This Row],[Marital Status]]=tbl_Data[[#Headers],[Single]],tbl_Data[[#This Row],[Amt_Wines]],"")</f>
        <v>68</v>
      </c>
      <c r="AR1281" s="3" t="str">
        <f>IF(tbl_Data[[#This Row],[Marital Status]]=tbl_Data[[#Headers],[Together]],tbl_Data[[#This Row],[Amt_Wines]],"")</f>
        <v/>
      </c>
      <c r="AS1281" s="3" t="str">
        <f>IF(tbl_Data[[#This Row],[Marital Status]]=tbl_Data[[#Headers],[Married]],tbl_Data[[#This Row],[Amt_Wines]],"")</f>
        <v/>
      </c>
      <c r="AT1281" s="3" t="str">
        <f>IF(tbl_Data[[#This Row],[Marital Status]]=tbl_Data[[#Headers],[Widow]],tbl_Data[[#This Row],[Amt_Wines]],"")</f>
        <v/>
      </c>
      <c r="AU1281" s="3" t="str">
        <f>IF(tbl_Data[[#This Row],[Marital Status]]=tbl_Data[[#Headers],[Divorced]],tbl_Data[[#This Row],[Amt_Wines]],"")</f>
        <v/>
      </c>
    </row>
    <row r="1282" spans="1:47" x14ac:dyDescent="0.45">
      <c r="A1282" t="s">
        <v>1468</v>
      </c>
      <c r="B1282" s="3">
        <v>33812</v>
      </c>
      <c r="C1282">
        <v>1</v>
      </c>
      <c r="D1282">
        <v>0</v>
      </c>
      <c r="E1282">
        <f t="shared" ref="E1282:E1345" si="20">SUM(_xlfn.SINGLE(Kidhome),_xlfn.SINGLE(Teenhome))</f>
        <v>1</v>
      </c>
      <c r="F1282">
        <v>86</v>
      </c>
      <c r="G1282" s="3">
        <v>4</v>
      </c>
      <c r="H1282" s="3">
        <v>17</v>
      </c>
      <c r="I1282" s="3">
        <v>19</v>
      </c>
      <c r="J1282" s="3">
        <v>30</v>
      </c>
      <c r="K1282" s="3">
        <v>24</v>
      </c>
      <c r="L1282" s="3">
        <v>39</v>
      </c>
      <c r="M1282">
        <v>2</v>
      </c>
      <c r="N1282">
        <v>2</v>
      </c>
      <c r="O1282">
        <v>1</v>
      </c>
      <c r="P1282">
        <v>3</v>
      </c>
      <c r="Q1282">
        <v>6</v>
      </c>
      <c r="R1282">
        <v>0</v>
      </c>
      <c r="S1282">
        <v>0</v>
      </c>
      <c r="T1282">
        <v>0</v>
      </c>
      <c r="U1282">
        <v>0</v>
      </c>
      <c r="V1282">
        <v>0</v>
      </c>
      <c r="W1282">
        <v>0</v>
      </c>
      <c r="X1282">
        <v>3</v>
      </c>
      <c r="Y1282">
        <v>11</v>
      </c>
      <c r="Z1282">
        <v>0</v>
      </c>
      <c r="AA1282">
        <v>35</v>
      </c>
      <c r="AB1282">
        <v>2762</v>
      </c>
      <c r="AC1282">
        <v>0</v>
      </c>
      <c r="AD1282">
        <v>0</v>
      </c>
      <c r="AE1282">
        <v>1</v>
      </c>
      <c r="AF1282">
        <v>0</v>
      </c>
      <c r="AG1282">
        <v>0</v>
      </c>
      <c r="AH1282">
        <v>1</v>
      </c>
      <c r="AI1282">
        <v>0</v>
      </c>
      <c r="AJ1282">
        <v>0</v>
      </c>
      <c r="AK1282">
        <v>0</v>
      </c>
      <c r="AL1282">
        <v>0</v>
      </c>
      <c r="AM1282" s="3">
        <f>SUM(tbl_Data[[#This Row],[Amt_Wines]:[Amt_GoldProds]])</f>
        <v>133</v>
      </c>
      <c r="AN1282" s="3">
        <v>55</v>
      </c>
      <c r="AO1282">
        <v>0</v>
      </c>
      <c r="AP1282" t="str" cm="1">
        <f t="array" ref="AP1282">_xlfn.IFS(tbl_Data[[#This Row],[marital_Divorced]]=1,"Divorced",tbl_Data[[#This Row],[marital_Married]]=1,"Married",tbl_Data[[#This Row],[marital_Single]]=1,"Single",tbl_Data[[#This Row],[marital_Together]]=1,"Together",tbl_Data[[#This Row],[marital_Widow]]=1,"Widowed")</f>
        <v>Single</v>
      </c>
      <c r="AQ1282" s="3">
        <f>IF(tbl_Data[[#This Row],[Marital Status]]=tbl_Data[[#Headers],[Single]],tbl_Data[[#This Row],[Amt_Wines]],"")</f>
        <v>4</v>
      </c>
      <c r="AR1282" s="3" t="str">
        <f>IF(tbl_Data[[#This Row],[Marital Status]]=tbl_Data[[#Headers],[Together]],tbl_Data[[#This Row],[Amt_Wines]],"")</f>
        <v/>
      </c>
      <c r="AS1282" s="3" t="str">
        <f>IF(tbl_Data[[#This Row],[Marital Status]]=tbl_Data[[#Headers],[Married]],tbl_Data[[#This Row],[Amt_Wines]],"")</f>
        <v/>
      </c>
      <c r="AT1282" s="3" t="str">
        <f>IF(tbl_Data[[#This Row],[Marital Status]]=tbl_Data[[#Headers],[Widow]],tbl_Data[[#This Row],[Amt_Wines]],"")</f>
        <v/>
      </c>
      <c r="AU1282" s="3" t="str">
        <f>IF(tbl_Data[[#This Row],[Marital Status]]=tbl_Data[[#Headers],[Divorced]],tbl_Data[[#This Row],[Amt_Wines]],"")</f>
        <v/>
      </c>
    </row>
    <row r="1283" spans="1:47" x14ac:dyDescent="0.45">
      <c r="A1283" t="s">
        <v>1472</v>
      </c>
      <c r="B1283" s="3">
        <v>33316</v>
      </c>
      <c r="C1283">
        <v>1</v>
      </c>
      <c r="D1283">
        <v>1</v>
      </c>
      <c r="E1283">
        <f t="shared" si="20"/>
        <v>2</v>
      </c>
      <c r="F1283">
        <v>34</v>
      </c>
      <c r="G1283" s="3">
        <v>79</v>
      </c>
      <c r="H1283" s="3">
        <v>1</v>
      </c>
      <c r="I1283" s="3">
        <v>31</v>
      </c>
      <c r="J1283" s="3">
        <v>4</v>
      </c>
      <c r="K1283" s="3">
        <v>4</v>
      </c>
      <c r="L1283" s="3">
        <v>12</v>
      </c>
      <c r="M1283">
        <v>3</v>
      </c>
      <c r="N1283">
        <v>2</v>
      </c>
      <c r="O1283">
        <v>1</v>
      </c>
      <c r="P1283">
        <v>4</v>
      </c>
      <c r="Q1283">
        <v>6</v>
      </c>
      <c r="R1283">
        <v>0</v>
      </c>
      <c r="S1283">
        <v>0</v>
      </c>
      <c r="T1283">
        <v>0</v>
      </c>
      <c r="U1283">
        <v>0</v>
      </c>
      <c r="V1283">
        <v>0</v>
      </c>
      <c r="W1283">
        <v>0</v>
      </c>
      <c r="X1283">
        <v>3</v>
      </c>
      <c r="Y1283">
        <v>11</v>
      </c>
      <c r="Z1283">
        <v>0</v>
      </c>
      <c r="AA1283">
        <v>49</v>
      </c>
      <c r="AB1283">
        <v>2427</v>
      </c>
      <c r="AC1283">
        <v>0</v>
      </c>
      <c r="AD1283">
        <v>0</v>
      </c>
      <c r="AE1283">
        <v>1</v>
      </c>
      <c r="AF1283">
        <v>0</v>
      </c>
      <c r="AG1283">
        <v>0</v>
      </c>
      <c r="AH1283">
        <v>0</v>
      </c>
      <c r="AI1283">
        <v>0</v>
      </c>
      <c r="AJ1283">
        <v>0</v>
      </c>
      <c r="AK1283">
        <v>1</v>
      </c>
      <c r="AL1283">
        <v>0</v>
      </c>
      <c r="AM1283" s="3">
        <f>SUM(tbl_Data[[#This Row],[Amt_Wines]:[Amt_GoldProds]])</f>
        <v>131</v>
      </c>
      <c r="AN1283" s="3">
        <v>107</v>
      </c>
      <c r="AO1283">
        <v>0</v>
      </c>
      <c r="AP1283" t="str" cm="1">
        <f t="array" ref="AP1283">_xlfn.IFS(tbl_Data[[#This Row],[marital_Divorced]]=1,"Divorced",tbl_Data[[#This Row],[marital_Married]]=1,"Married",tbl_Data[[#This Row],[marital_Single]]=1,"Single",tbl_Data[[#This Row],[marital_Together]]=1,"Together",tbl_Data[[#This Row],[marital_Widow]]=1,"Widowed")</f>
        <v>Single</v>
      </c>
      <c r="AQ1283" s="3">
        <f>IF(tbl_Data[[#This Row],[Marital Status]]=tbl_Data[[#Headers],[Single]],tbl_Data[[#This Row],[Amt_Wines]],"")</f>
        <v>79</v>
      </c>
      <c r="AR1283" s="3" t="str">
        <f>IF(tbl_Data[[#This Row],[Marital Status]]=tbl_Data[[#Headers],[Together]],tbl_Data[[#This Row],[Amt_Wines]],"")</f>
        <v/>
      </c>
      <c r="AS1283" s="3" t="str">
        <f>IF(tbl_Data[[#This Row],[Marital Status]]=tbl_Data[[#Headers],[Married]],tbl_Data[[#This Row],[Amt_Wines]],"")</f>
        <v/>
      </c>
      <c r="AT1283" s="3" t="str">
        <f>IF(tbl_Data[[#This Row],[Marital Status]]=tbl_Data[[#Headers],[Widow]],tbl_Data[[#This Row],[Amt_Wines]],"")</f>
        <v/>
      </c>
      <c r="AU1283" s="3" t="str">
        <f>IF(tbl_Data[[#This Row],[Marital Status]]=tbl_Data[[#Headers],[Divorced]],tbl_Data[[#This Row],[Amt_Wines]],"")</f>
        <v/>
      </c>
    </row>
    <row r="1284" spans="1:47" x14ac:dyDescent="0.45">
      <c r="A1284" t="s">
        <v>1473</v>
      </c>
      <c r="B1284" s="3">
        <v>42767</v>
      </c>
      <c r="C1284">
        <v>2</v>
      </c>
      <c r="D1284">
        <v>0</v>
      </c>
      <c r="E1284">
        <f t="shared" si="20"/>
        <v>2</v>
      </c>
      <c r="F1284">
        <v>53</v>
      </c>
      <c r="G1284" s="3">
        <v>20</v>
      </c>
      <c r="H1284" s="3">
        <v>6</v>
      </c>
      <c r="I1284" s="3">
        <v>43</v>
      </c>
      <c r="J1284" s="3">
        <v>19</v>
      </c>
      <c r="K1284" s="3">
        <v>5</v>
      </c>
      <c r="L1284" s="3">
        <v>38</v>
      </c>
      <c r="M1284">
        <v>1</v>
      </c>
      <c r="N1284">
        <v>3</v>
      </c>
      <c r="O1284">
        <v>1</v>
      </c>
      <c r="P1284">
        <v>2</v>
      </c>
      <c r="Q1284">
        <v>8</v>
      </c>
      <c r="R1284">
        <v>0</v>
      </c>
      <c r="S1284">
        <v>0</v>
      </c>
      <c r="T1284">
        <v>0</v>
      </c>
      <c r="U1284">
        <v>0</v>
      </c>
      <c r="V1284">
        <v>0</v>
      </c>
      <c r="W1284">
        <v>0</v>
      </c>
      <c r="X1284">
        <v>3</v>
      </c>
      <c r="Y1284">
        <v>11</v>
      </c>
      <c r="Z1284">
        <v>0</v>
      </c>
      <c r="AA1284">
        <v>49</v>
      </c>
      <c r="AB1284">
        <v>2573</v>
      </c>
      <c r="AC1284">
        <v>0</v>
      </c>
      <c r="AD1284">
        <v>0</v>
      </c>
      <c r="AE1284">
        <v>1</v>
      </c>
      <c r="AF1284">
        <v>0</v>
      </c>
      <c r="AG1284">
        <v>0</v>
      </c>
      <c r="AH1284">
        <v>0</v>
      </c>
      <c r="AI1284">
        <v>0</v>
      </c>
      <c r="AJ1284">
        <v>0</v>
      </c>
      <c r="AK1284">
        <v>0</v>
      </c>
      <c r="AL1284">
        <v>1</v>
      </c>
      <c r="AM1284" s="3">
        <f>SUM(tbl_Data[[#This Row],[Amt_Wines]:[Amt_GoldProds]])</f>
        <v>131</v>
      </c>
      <c r="AN1284" s="3">
        <v>55</v>
      </c>
      <c r="AO1284">
        <v>0</v>
      </c>
      <c r="AP1284" t="str" cm="1">
        <f t="array" ref="AP1284">_xlfn.IFS(tbl_Data[[#This Row],[marital_Divorced]]=1,"Divorced",tbl_Data[[#This Row],[marital_Married]]=1,"Married",tbl_Data[[#This Row],[marital_Single]]=1,"Single",tbl_Data[[#This Row],[marital_Together]]=1,"Together",tbl_Data[[#This Row],[marital_Widow]]=1,"Widowed")</f>
        <v>Single</v>
      </c>
      <c r="AQ1284" s="3">
        <f>IF(tbl_Data[[#This Row],[Marital Status]]=tbl_Data[[#Headers],[Single]],tbl_Data[[#This Row],[Amt_Wines]],"")</f>
        <v>20</v>
      </c>
      <c r="AR1284" s="3" t="str">
        <f>IF(tbl_Data[[#This Row],[Marital Status]]=tbl_Data[[#Headers],[Together]],tbl_Data[[#This Row],[Amt_Wines]],"")</f>
        <v/>
      </c>
      <c r="AS1284" s="3" t="str">
        <f>IF(tbl_Data[[#This Row],[Marital Status]]=tbl_Data[[#Headers],[Married]],tbl_Data[[#This Row],[Amt_Wines]],"")</f>
        <v/>
      </c>
      <c r="AT1284" s="3" t="str">
        <f>IF(tbl_Data[[#This Row],[Marital Status]]=tbl_Data[[#Headers],[Widow]],tbl_Data[[#This Row],[Amt_Wines]],"")</f>
        <v/>
      </c>
      <c r="AU1284" s="3" t="str">
        <f>IF(tbl_Data[[#This Row],[Marital Status]]=tbl_Data[[#Headers],[Divorced]],tbl_Data[[#This Row],[Amt_Wines]],"")</f>
        <v/>
      </c>
    </row>
    <row r="1285" spans="1:47" x14ac:dyDescent="0.45">
      <c r="A1285" t="s">
        <v>1477</v>
      </c>
      <c r="B1285" s="3">
        <v>23478</v>
      </c>
      <c r="C1285">
        <v>0</v>
      </c>
      <c r="D1285">
        <v>0</v>
      </c>
      <c r="E1285">
        <f t="shared" si="20"/>
        <v>0</v>
      </c>
      <c r="F1285">
        <v>51</v>
      </c>
      <c r="G1285" s="3">
        <v>28</v>
      </c>
      <c r="H1285" s="3">
        <v>6</v>
      </c>
      <c r="I1285" s="3">
        <v>27</v>
      </c>
      <c r="J1285" s="3">
        <v>12</v>
      </c>
      <c r="K1285" s="3">
        <v>17</v>
      </c>
      <c r="L1285" s="3">
        <v>39</v>
      </c>
      <c r="M1285">
        <v>1</v>
      </c>
      <c r="N1285">
        <v>3</v>
      </c>
      <c r="O1285">
        <v>0</v>
      </c>
      <c r="P1285">
        <v>3</v>
      </c>
      <c r="Q1285">
        <v>8</v>
      </c>
      <c r="R1285">
        <v>0</v>
      </c>
      <c r="S1285">
        <v>0</v>
      </c>
      <c r="T1285">
        <v>0</v>
      </c>
      <c r="U1285">
        <v>0</v>
      </c>
      <c r="V1285">
        <v>0</v>
      </c>
      <c r="W1285">
        <v>0</v>
      </c>
      <c r="X1285">
        <v>3</v>
      </c>
      <c r="Y1285">
        <v>11</v>
      </c>
      <c r="Z1285">
        <v>0</v>
      </c>
      <c r="AA1285">
        <v>55</v>
      </c>
      <c r="AB1285">
        <v>2626</v>
      </c>
      <c r="AC1285">
        <v>0</v>
      </c>
      <c r="AD1285">
        <v>0</v>
      </c>
      <c r="AE1285">
        <v>1</v>
      </c>
      <c r="AF1285">
        <v>0</v>
      </c>
      <c r="AG1285">
        <v>0</v>
      </c>
      <c r="AH1285">
        <v>0</v>
      </c>
      <c r="AI1285">
        <v>0</v>
      </c>
      <c r="AJ1285">
        <v>1</v>
      </c>
      <c r="AK1285">
        <v>0</v>
      </c>
      <c r="AL1285">
        <v>0</v>
      </c>
      <c r="AM1285" s="3">
        <f>SUM(tbl_Data[[#This Row],[Amt_Wines]:[Amt_GoldProds]])</f>
        <v>129</v>
      </c>
      <c r="AN1285" s="3">
        <v>51</v>
      </c>
      <c r="AO1285">
        <v>0</v>
      </c>
      <c r="AP1285" t="str" cm="1">
        <f t="array" ref="AP1285">_xlfn.IFS(tbl_Data[[#This Row],[marital_Divorced]]=1,"Divorced",tbl_Data[[#This Row],[marital_Married]]=1,"Married",tbl_Data[[#This Row],[marital_Single]]=1,"Single",tbl_Data[[#This Row],[marital_Together]]=1,"Together",tbl_Data[[#This Row],[marital_Widow]]=1,"Widowed")</f>
        <v>Single</v>
      </c>
      <c r="AQ1285" s="3">
        <f>IF(tbl_Data[[#This Row],[Marital Status]]=tbl_Data[[#Headers],[Single]],tbl_Data[[#This Row],[Amt_Wines]],"")</f>
        <v>28</v>
      </c>
      <c r="AR1285" s="3" t="str">
        <f>IF(tbl_Data[[#This Row],[Marital Status]]=tbl_Data[[#Headers],[Together]],tbl_Data[[#This Row],[Amt_Wines]],"")</f>
        <v/>
      </c>
      <c r="AS1285" s="3" t="str">
        <f>IF(tbl_Data[[#This Row],[Marital Status]]=tbl_Data[[#Headers],[Married]],tbl_Data[[#This Row],[Amt_Wines]],"")</f>
        <v/>
      </c>
      <c r="AT1285" s="3" t="str">
        <f>IF(tbl_Data[[#This Row],[Marital Status]]=tbl_Data[[#Headers],[Widow]],tbl_Data[[#This Row],[Amt_Wines]],"")</f>
        <v/>
      </c>
      <c r="AU1285" s="3" t="str">
        <f>IF(tbl_Data[[#This Row],[Marital Status]]=tbl_Data[[#Headers],[Divorced]],tbl_Data[[#This Row],[Amt_Wines]],"")</f>
        <v/>
      </c>
    </row>
    <row r="1286" spans="1:47" x14ac:dyDescent="0.45">
      <c r="A1286" t="s">
        <v>1482</v>
      </c>
      <c r="B1286" s="3">
        <v>46107</v>
      </c>
      <c r="C1286">
        <v>1</v>
      </c>
      <c r="D1286">
        <v>0</v>
      </c>
      <c r="E1286">
        <f t="shared" si="20"/>
        <v>1</v>
      </c>
      <c r="F1286">
        <v>78</v>
      </c>
      <c r="G1286" s="3">
        <v>31</v>
      </c>
      <c r="H1286" s="3">
        <v>9</v>
      </c>
      <c r="I1286" s="3">
        <v>27</v>
      </c>
      <c r="J1286" s="3">
        <v>16</v>
      </c>
      <c r="K1286" s="3">
        <v>9</v>
      </c>
      <c r="L1286" s="3">
        <v>33</v>
      </c>
      <c r="M1286">
        <v>1</v>
      </c>
      <c r="N1286">
        <v>1</v>
      </c>
      <c r="O1286">
        <v>1</v>
      </c>
      <c r="P1286">
        <v>4</v>
      </c>
      <c r="Q1286">
        <v>3</v>
      </c>
      <c r="R1286">
        <v>0</v>
      </c>
      <c r="S1286">
        <v>0</v>
      </c>
      <c r="T1286">
        <v>0</v>
      </c>
      <c r="U1286">
        <v>0</v>
      </c>
      <c r="V1286">
        <v>0</v>
      </c>
      <c r="W1286">
        <v>0</v>
      </c>
      <c r="X1286">
        <v>3</v>
      </c>
      <c r="Y1286">
        <v>11</v>
      </c>
      <c r="Z1286">
        <v>0</v>
      </c>
      <c r="AA1286">
        <v>31</v>
      </c>
      <c r="AB1286">
        <v>2298</v>
      </c>
      <c r="AC1286">
        <v>0</v>
      </c>
      <c r="AD1286">
        <v>0</v>
      </c>
      <c r="AE1286">
        <v>1</v>
      </c>
      <c r="AF1286">
        <v>0</v>
      </c>
      <c r="AG1286">
        <v>0</v>
      </c>
      <c r="AH1286">
        <v>0</v>
      </c>
      <c r="AI1286">
        <v>0</v>
      </c>
      <c r="AJ1286">
        <v>1</v>
      </c>
      <c r="AK1286">
        <v>0</v>
      </c>
      <c r="AL1286">
        <v>0</v>
      </c>
      <c r="AM1286" s="3">
        <f>SUM(tbl_Data[[#This Row],[Amt_Wines]:[Amt_GoldProds]])</f>
        <v>125</v>
      </c>
      <c r="AN1286" s="3">
        <v>59</v>
      </c>
      <c r="AO1286">
        <v>0</v>
      </c>
      <c r="AP1286" t="str" cm="1">
        <f t="array" ref="AP1286">_xlfn.IFS(tbl_Data[[#This Row],[marital_Divorced]]=1,"Divorced",tbl_Data[[#This Row],[marital_Married]]=1,"Married",tbl_Data[[#This Row],[marital_Single]]=1,"Single",tbl_Data[[#This Row],[marital_Together]]=1,"Together",tbl_Data[[#This Row],[marital_Widow]]=1,"Widowed")</f>
        <v>Single</v>
      </c>
      <c r="AQ1286" s="3">
        <f>IF(tbl_Data[[#This Row],[Marital Status]]=tbl_Data[[#Headers],[Single]],tbl_Data[[#This Row],[Amt_Wines]],"")</f>
        <v>31</v>
      </c>
      <c r="AR1286" s="3" t="str">
        <f>IF(tbl_Data[[#This Row],[Marital Status]]=tbl_Data[[#Headers],[Together]],tbl_Data[[#This Row],[Amt_Wines]],"")</f>
        <v/>
      </c>
      <c r="AS1286" s="3" t="str">
        <f>IF(tbl_Data[[#This Row],[Marital Status]]=tbl_Data[[#Headers],[Married]],tbl_Data[[#This Row],[Amt_Wines]],"")</f>
        <v/>
      </c>
      <c r="AT1286" s="3" t="str">
        <f>IF(tbl_Data[[#This Row],[Marital Status]]=tbl_Data[[#Headers],[Widow]],tbl_Data[[#This Row],[Amt_Wines]],"")</f>
        <v/>
      </c>
      <c r="AU1286" s="3" t="str">
        <f>IF(tbl_Data[[#This Row],[Marital Status]]=tbl_Data[[#Headers],[Divorced]],tbl_Data[[#This Row],[Amt_Wines]],"")</f>
        <v/>
      </c>
    </row>
    <row r="1287" spans="1:47" x14ac:dyDescent="0.45">
      <c r="A1287" t="s">
        <v>1485</v>
      </c>
      <c r="B1287" s="3">
        <v>33168</v>
      </c>
      <c r="C1287">
        <v>0</v>
      </c>
      <c r="D1287">
        <v>1</v>
      </c>
      <c r="E1287">
        <f t="shared" si="20"/>
        <v>1</v>
      </c>
      <c r="F1287">
        <v>0</v>
      </c>
      <c r="G1287" s="3">
        <v>80</v>
      </c>
      <c r="H1287" s="3">
        <v>1</v>
      </c>
      <c r="I1287" s="3">
        <v>37</v>
      </c>
      <c r="J1287" s="3">
        <v>0</v>
      </c>
      <c r="K1287" s="3">
        <v>1</v>
      </c>
      <c r="L1287" s="3">
        <v>3</v>
      </c>
      <c r="M1287">
        <v>3</v>
      </c>
      <c r="N1287">
        <v>2</v>
      </c>
      <c r="O1287">
        <v>1</v>
      </c>
      <c r="P1287">
        <v>4</v>
      </c>
      <c r="Q1287">
        <v>7</v>
      </c>
      <c r="R1287">
        <v>0</v>
      </c>
      <c r="S1287">
        <v>0</v>
      </c>
      <c r="T1287">
        <v>0</v>
      </c>
      <c r="U1287">
        <v>0</v>
      </c>
      <c r="V1287">
        <v>0</v>
      </c>
      <c r="W1287">
        <v>0</v>
      </c>
      <c r="X1287">
        <v>3</v>
      </c>
      <c r="Y1287">
        <v>11</v>
      </c>
      <c r="Z1287">
        <v>0</v>
      </c>
      <c r="AA1287">
        <v>55</v>
      </c>
      <c r="AB1287">
        <v>2783</v>
      </c>
      <c r="AC1287">
        <v>0</v>
      </c>
      <c r="AD1287">
        <v>0</v>
      </c>
      <c r="AE1287">
        <v>1</v>
      </c>
      <c r="AF1287">
        <v>0</v>
      </c>
      <c r="AG1287">
        <v>0</v>
      </c>
      <c r="AH1287">
        <v>0</v>
      </c>
      <c r="AI1287">
        <v>0</v>
      </c>
      <c r="AJ1287">
        <v>0</v>
      </c>
      <c r="AK1287">
        <v>1</v>
      </c>
      <c r="AL1287">
        <v>0</v>
      </c>
      <c r="AM1287" s="3">
        <f>SUM(tbl_Data[[#This Row],[Amt_Wines]:[Amt_GoldProds]])</f>
        <v>122</v>
      </c>
      <c r="AN1287" s="3">
        <v>116</v>
      </c>
      <c r="AO1287">
        <v>0</v>
      </c>
      <c r="AP1287" t="str" cm="1">
        <f t="array" ref="AP1287">_xlfn.IFS(tbl_Data[[#This Row],[marital_Divorced]]=1,"Divorced",tbl_Data[[#This Row],[marital_Married]]=1,"Married",tbl_Data[[#This Row],[marital_Single]]=1,"Single",tbl_Data[[#This Row],[marital_Together]]=1,"Together",tbl_Data[[#This Row],[marital_Widow]]=1,"Widowed")</f>
        <v>Single</v>
      </c>
      <c r="AQ1287" s="3">
        <f>IF(tbl_Data[[#This Row],[Marital Status]]=tbl_Data[[#Headers],[Single]],tbl_Data[[#This Row],[Amt_Wines]],"")</f>
        <v>80</v>
      </c>
      <c r="AR1287" s="3" t="str">
        <f>IF(tbl_Data[[#This Row],[Marital Status]]=tbl_Data[[#Headers],[Together]],tbl_Data[[#This Row],[Amt_Wines]],"")</f>
        <v/>
      </c>
      <c r="AS1287" s="3" t="str">
        <f>IF(tbl_Data[[#This Row],[Marital Status]]=tbl_Data[[#Headers],[Married]],tbl_Data[[#This Row],[Amt_Wines]],"")</f>
        <v/>
      </c>
      <c r="AT1287" s="3" t="str">
        <f>IF(tbl_Data[[#This Row],[Marital Status]]=tbl_Data[[#Headers],[Widow]],tbl_Data[[#This Row],[Amt_Wines]],"")</f>
        <v/>
      </c>
      <c r="AU1287" s="3" t="str">
        <f>IF(tbl_Data[[#This Row],[Marital Status]]=tbl_Data[[#Headers],[Divorced]],tbl_Data[[#This Row],[Amt_Wines]],"")</f>
        <v/>
      </c>
    </row>
    <row r="1288" spans="1:47" x14ac:dyDescent="0.45">
      <c r="A1288" t="s">
        <v>1495</v>
      </c>
      <c r="B1288" s="3">
        <v>46098</v>
      </c>
      <c r="C1288">
        <v>1</v>
      </c>
      <c r="D1288">
        <v>1</v>
      </c>
      <c r="E1288">
        <f t="shared" si="20"/>
        <v>2</v>
      </c>
      <c r="F1288">
        <v>86</v>
      </c>
      <c r="G1288" s="3">
        <v>57</v>
      </c>
      <c r="H1288" s="3">
        <v>0</v>
      </c>
      <c r="I1288" s="3">
        <v>27</v>
      </c>
      <c r="J1288" s="3">
        <v>0</v>
      </c>
      <c r="K1288" s="3">
        <v>0</v>
      </c>
      <c r="L1288" s="3">
        <v>36</v>
      </c>
      <c r="M1288">
        <v>4</v>
      </c>
      <c r="N1288">
        <v>3</v>
      </c>
      <c r="O1288">
        <v>2</v>
      </c>
      <c r="P1288">
        <v>2</v>
      </c>
      <c r="Q1288">
        <v>8</v>
      </c>
      <c r="R1288">
        <v>0</v>
      </c>
      <c r="S1288">
        <v>0</v>
      </c>
      <c r="T1288">
        <v>0</v>
      </c>
      <c r="U1288">
        <v>0</v>
      </c>
      <c r="V1288">
        <v>0</v>
      </c>
      <c r="W1288">
        <v>0</v>
      </c>
      <c r="X1288">
        <v>3</v>
      </c>
      <c r="Y1288">
        <v>11</v>
      </c>
      <c r="Z1288">
        <v>0</v>
      </c>
      <c r="AA1288">
        <v>45</v>
      </c>
      <c r="AB1288">
        <v>2839</v>
      </c>
      <c r="AC1288">
        <v>0</v>
      </c>
      <c r="AD1288">
        <v>0</v>
      </c>
      <c r="AE1288">
        <v>1</v>
      </c>
      <c r="AF1288">
        <v>0</v>
      </c>
      <c r="AG1288">
        <v>0</v>
      </c>
      <c r="AH1288">
        <v>0</v>
      </c>
      <c r="AI1288">
        <v>0</v>
      </c>
      <c r="AJ1288">
        <v>0</v>
      </c>
      <c r="AK1288">
        <v>1</v>
      </c>
      <c r="AL1288">
        <v>0</v>
      </c>
      <c r="AM1288" s="3">
        <f>SUM(tbl_Data[[#This Row],[Amt_Wines]:[Amt_GoldProds]])</f>
        <v>120</v>
      </c>
      <c r="AN1288" s="3">
        <v>48</v>
      </c>
      <c r="AO1288">
        <v>0</v>
      </c>
      <c r="AP1288" t="str" cm="1">
        <f t="array" ref="AP1288">_xlfn.IFS(tbl_Data[[#This Row],[marital_Divorced]]=1,"Divorced",tbl_Data[[#This Row],[marital_Married]]=1,"Married",tbl_Data[[#This Row],[marital_Single]]=1,"Single",tbl_Data[[#This Row],[marital_Together]]=1,"Together",tbl_Data[[#This Row],[marital_Widow]]=1,"Widowed")</f>
        <v>Single</v>
      </c>
      <c r="AQ1288" s="3">
        <f>IF(tbl_Data[[#This Row],[Marital Status]]=tbl_Data[[#Headers],[Single]],tbl_Data[[#This Row],[Amt_Wines]],"")</f>
        <v>57</v>
      </c>
      <c r="AR1288" s="3" t="str">
        <f>IF(tbl_Data[[#This Row],[Marital Status]]=tbl_Data[[#Headers],[Together]],tbl_Data[[#This Row],[Amt_Wines]],"")</f>
        <v/>
      </c>
      <c r="AS1288" s="3" t="str">
        <f>IF(tbl_Data[[#This Row],[Marital Status]]=tbl_Data[[#Headers],[Married]],tbl_Data[[#This Row],[Amt_Wines]],"")</f>
        <v/>
      </c>
      <c r="AT1288" s="3" t="str">
        <f>IF(tbl_Data[[#This Row],[Marital Status]]=tbl_Data[[#Headers],[Widow]],tbl_Data[[#This Row],[Amt_Wines]],"")</f>
        <v/>
      </c>
      <c r="AU1288" s="3" t="str">
        <f>IF(tbl_Data[[#This Row],[Marital Status]]=tbl_Data[[#Headers],[Divorced]],tbl_Data[[#This Row],[Amt_Wines]],"")</f>
        <v/>
      </c>
    </row>
    <row r="1289" spans="1:47" x14ac:dyDescent="0.45">
      <c r="A1289" t="s">
        <v>1496</v>
      </c>
      <c r="B1289" s="3">
        <v>46098</v>
      </c>
      <c r="C1289">
        <v>1</v>
      </c>
      <c r="D1289">
        <v>1</v>
      </c>
      <c r="E1289">
        <f t="shared" si="20"/>
        <v>2</v>
      </c>
      <c r="F1289">
        <v>86</v>
      </c>
      <c r="G1289" s="3">
        <v>57</v>
      </c>
      <c r="H1289" s="3">
        <v>0</v>
      </c>
      <c r="I1289" s="3">
        <v>27</v>
      </c>
      <c r="J1289" s="3">
        <v>0</v>
      </c>
      <c r="K1289" s="3">
        <v>0</v>
      </c>
      <c r="L1289" s="3">
        <v>36</v>
      </c>
      <c r="M1289">
        <v>4</v>
      </c>
      <c r="N1289">
        <v>3</v>
      </c>
      <c r="O1289">
        <v>2</v>
      </c>
      <c r="P1289">
        <v>2</v>
      </c>
      <c r="Q1289">
        <v>8</v>
      </c>
      <c r="R1289">
        <v>0</v>
      </c>
      <c r="S1289">
        <v>0</v>
      </c>
      <c r="T1289">
        <v>0</v>
      </c>
      <c r="U1289">
        <v>0</v>
      </c>
      <c r="V1289">
        <v>0</v>
      </c>
      <c r="W1289">
        <v>0</v>
      </c>
      <c r="X1289">
        <v>3</v>
      </c>
      <c r="Y1289">
        <v>11</v>
      </c>
      <c r="Z1289">
        <v>1</v>
      </c>
      <c r="AA1289">
        <v>45</v>
      </c>
      <c r="AB1289">
        <v>2839</v>
      </c>
      <c r="AC1289">
        <v>0</v>
      </c>
      <c r="AD1289">
        <v>0</v>
      </c>
      <c r="AE1289">
        <v>1</v>
      </c>
      <c r="AF1289">
        <v>0</v>
      </c>
      <c r="AG1289">
        <v>0</v>
      </c>
      <c r="AH1289">
        <v>0</v>
      </c>
      <c r="AI1289">
        <v>0</v>
      </c>
      <c r="AJ1289">
        <v>0</v>
      </c>
      <c r="AK1289">
        <v>1</v>
      </c>
      <c r="AL1289">
        <v>0</v>
      </c>
      <c r="AM1289" s="3">
        <f>SUM(tbl_Data[[#This Row],[Amt_Wines]:[Amt_GoldProds]])</f>
        <v>120</v>
      </c>
      <c r="AN1289" s="3">
        <v>48</v>
      </c>
      <c r="AO1289">
        <v>0</v>
      </c>
      <c r="AP1289" t="str" cm="1">
        <f t="array" ref="AP1289">_xlfn.IFS(tbl_Data[[#This Row],[marital_Divorced]]=1,"Divorced",tbl_Data[[#This Row],[marital_Married]]=1,"Married",tbl_Data[[#This Row],[marital_Single]]=1,"Single",tbl_Data[[#This Row],[marital_Together]]=1,"Together",tbl_Data[[#This Row],[marital_Widow]]=1,"Widowed")</f>
        <v>Single</v>
      </c>
      <c r="AQ1289" s="3">
        <f>IF(tbl_Data[[#This Row],[Marital Status]]=tbl_Data[[#Headers],[Single]],tbl_Data[[#This Row],[Amt_Wines]],"")</f>
        <v>57</v>
      </c>
      <c r="AR1289" s="3" t="str">
        <f>IF(tbl_Data[[#This Row],[Marital Status]]=tbl_Data[[#Headers],[Together]],tbl_Data[[#This Row],[Amt_Wines]],"")</f>
        <v/>
      </c>
      <c r="AS1289" s="3" t="str">
        <f>IF(tbl_Data[[#This Row],[Marital Status]]=tbl_Data[[#Headers],[Married]],tbl_Data[[#This Row],[Amt_Wines]],"")</f>
        <v/>
      </c>
      <c r="AT1289" s="3" t="str">
        <f>IF(tbl_Data[[#This Row],[Marital Status]]=tbl_Data[[#Headers],[Widow]],tbl_Data[[#This Row],[Amt_Wines]],"")</f>
        <v/>
      </c>
      <c r="AU1289" s="3" t="str">
        <f>IF(tbl_Data[[#This Row],[Marital Status]]=tbl_Data[[#Headers],[Divorced]],tbl_Data[[#This Row],[Amt_Wines]],"")</f>
        <v/>
      </c>
    </row>
    <row r="1290" spans="1:47" x14ac:dyDescent="0.45">
      <c r="A1290" t="s">
        <v>1499</v>
      </c>
      <c r="B1290" s="3">
        <v>7500</v>
      </c>
      <c r="C1290">
        <v>1</v>
      </c>
      <c r="D1290">
        <v>0</v>
      </c>
      <c r="E1290">
        <f t="shared" si="20"/>
        <v>1</v>
      </c>
      <c r="F1290">
        <v>63</v>
      </c>
      <c r="G1290" s="3">
        <v>10</v>
      </c>
      <c r="H1290" s="3">
        <v>17</v>
      </c>
      <c r="I1290" s="3">
        <v>18</v>
      </c>
      <c r="J1290" s="3">
        <v>8</v>
      </c>
      <c r="K1290" s="3">
        <v>26</v>
      </c>
      <c r="L1290" s="3">
        <v>40</v>
      </c>
      <c r="M1290">
        <v>4</v>
      </c>
      <c r="N1290">
        <v>3</v>
      </c>
      <c r="O1290">
        <v>2</v>
      </c>
      <c r="P1290">
        <v>2</v>
      </c>
      <c r="Q1290">
        <v>9</v>
      </c>
      <c r="R1290">
        <v>0</v>
      </c>
      <c r="S1290">
        <v>0</v>
      </c>
      <c r="T1290">
        <v>0</v>
      </c>
      <c r="U1290">
        <v>0</v>
      </c>
      <c r="V1290">
        <v>0</v>
      </c>
      <c r="W1290">
        <v>0</v>
      </c>
      <c r="X1290">
        <v>3</v>
      </c>
      <c r="Y1290">
        <v>11</v>
      </c>
      <c r="Z1290">
        <v>0</v>
      </c>
      <c r="AA1290">
        <v>28</v>
      </c>
      <c r="AB1290">
        <v>2732</v>
      </c>
      <c r="AC1290">
        <v>0</v>
      </c>
      <c r="AD1290">
        <v>0</v>
      </c>
      <c r="AE1290">
        <v>1</v>
      </c>
      <c r="AF1290">
        <v>0</v>
      </c>
      <c r="AG1290">
        <v>0</v>
      </c>
      <c r="AH1290">
        <v>0</v>
      </c>
      <c r="AI1290">
        <v>1</v>
      </c>
      <c r="AJ1290">
        <v>0</v>
      </c>
      <c r="AK1290">
        <v>0</v>
      </c>
      <c r="AL1290">
        <v>0</v>
      </c>
      <c r="AM1290" s="3">
        <f>SUM(tbl_Data[[#This Row],[Amt_Wines]:[Amt_GoldProds]])</f>
        <v>119</v>
      </c>
      <c r="AN1290" s="3">
        <v>39</v>
      </c>
      <c r="AO1290">
        <v>0</v>
      </c>
      <c r="AP1290" t="str" cm="1">
        <f t="array" ref="AP1290">_xlfn.IFS(tbl_Data[[#This Row],[marital_Divorced]]=1,"Divorced",tbl_Data[[#This Row],[marital_Married]]=1,"Married",tbl_Data[[#This Row],[marital_Single]]=1,"Single",tbl_Data[[#This Row],[marital_Together]]=1,"Together",tbl_Data[[#This Row],[marital_Widow]]=1,"Widowed")</f>
        <v>Single</v>
      </c>
      <c r="AQ1290" s="3">
        <f>IF(tbl_Data[[#This Row],[Marital Status]]=tbl_Data[[#Headers],[Single]],tbl_Data[[#This Row],[Amt_Wines]],"")</f>
        <v>10</v>
      </c>
      <c r="AR1290" s="3" t="str">
        <f>IF(tbl_Data[[#This Row],[Marital Status]]=tbl_Data[[#Headers],[Together]],tbl_Data[[#This Row],[Amt_Wines]],"")</f>
        <v/>
      </c>
      <c r="AS1290" s="3" t="str">
        <f>IF(tbl_Data[[#This Row],[Marital Status]]=tbl_Data[[#Headers],[Married]],tbl_Data[[#This Row],[Amt_Wines]],"")</f>
        <v/>
      </c>
      <c r="AT1290" s="3" t="str">
        <f>IF(tbl_Data[[#This Row],[Marital Status]]=tbl_Data[[#Headers],[Widow]],tbl_Data[[#This Row],[Amt_Wines]],"")</f>
        <v/>
      </c>
      <c r="AU1290" s="3" t="str">
        <f>IF(tbl_Data[[#This Row],[Marital Status]]=tbl_Data[[#Headers],[Divorced]],tbl_Data[[#This Row],[Amt_Wines]],"")</f>
        <v/>
      </c>
    </row>
    <row r="1291" spans="1:47" x14ac:dyDescent="0.45">
      <c r="A1291" t="s">
        <v>1500</v>
      </c>
      <c r="B1291" s="3">
        <v>52074</v>
      </c>
      <c r="C1291">
        <v>0</v>
      </c>
      <c r="D1291">
        <v>1</v>
      </c>
      <c r="E1291">
        <f t="shared" si="20"/>
        <v>1</v>
      </c>
      <c r="F1291">
        <v>77</v>
      </c>
      <c r="G1291" s="3">
        <v>59</v>
      </c>
      <c r="H1291" s="3">
        <v>0</v>
      </c>
      <c r="I1291" s="3">
        <v>12</v>
      </c>
      <c r="J1291" s="3">
        <v>0</v>
      </c>
      <c r="K1291" s="3">
        <v>0</v>
      </c>
      <c r="L1291" s="3">
        <v>48</v>
      </c>
      <c r="M1291">
        <v>1</v>
      </c>
      <c r="N1291">
        <v>2</v>
      </c>
      <c r="O1291">
        <v>2</v>
      </c>
      <c r="P1291">
        <v>2</v>
      </c>
      <c r="Q1291">
        <v>4</v>
      </c>
      <c r="R1291">
        <v>1</v>
      </c>
      <c r="S1291">
        <v>0</v>
      </c>
      <c r="T1291">
        <v>0</v>
      </c>
      <c r="U1291">
        <v>0</v>
      </c>
      <c r="V1291">
        <v>0</v>
      </c>
      <c r="W1291">
        <v>0</v>
      </c>
      <c r="X1291">
        <v>3</v>
      </c>
      <c r="Y1291">
        <v>11</v>
      </c>
      <c r="Z1291">
        <v>0</v>
      </c>
      <c r="AA1291">
        <v>53</v>
      </c>
      <c r="AB1291">
        <v>2245</v>
      </c>
      <c r="AC1291">
        <v>0</v>
      </c>
      <c r="AD1291">
        <v>0</v>
      </c>
      <c r="AE1291">
        <v>1</v>
      </c>
      <c r="AF1291">
        <v>0</v>
      </c>
      <c r="AG1291">
        <v>0</v>
      </c>
      <c r="AH1291">
        <v>0</v>
      </c>
      <c r="AI1291">
        <v>0</v>
      </c>
      <c r="AJ1291">
        <v>1</v>
      </c>
      <c r="AK1291">
        <v>0</v>
      </c>
      <c r="AL1291">
        <v>0</v>
      </c>
      <c r="AM1291" s="3">
        <f>SUM(tbl_Data[[#This Row],[Amt_Wines]:[Amt_GoldProds]])</f>
        <v>119</v>
      </c>
      <c r="AN1291" s="3">
        <v>23</v>
      </c>
      <c r="AO1291">
        <v>1</v>
      </c>
      <c r="AP1291" t="str" cm="1">
        <f t="array" ref="AP1291">_xlfn.IFS(tbl_Data[[#This Row],[marital_Divorced]]=1,"Divorced",tbl_Data[[#This Row],[marital_Married]]=1,"Married",tbl_Data[[#This Row],[marital_Single]]=1,"Single",tbl_Data[[#This Row],[marital_Together]]=1,"Together",tbl_Data[[#This Row],[marital_Widow]]=1,"Widowed")</f>
        <v>Single</v>
      </c>
      <c r="AQ1291" s="3">
        <f>IF(tbl_Data[[#This Row],[Marital Status]]=tbl_Data[[#Headers],[Single]],tbl_Data[[#This Row],[Amt_Wines]],"")</f>
        <v>59</v>
      </c>
      <c r="AR1291" s="3" t="str">
        <f>IF(tbl_Data[[#This Row],[Marital Status]]=tbl_Data[[#Headers],[Together]],tbl_Data[[#This Row],[Amt_Wines]],"")</f>
        <v/>
      </c>
      <c r="AS1291" s="3" t="str">
        <f>IF(tbl_Data[[#This Row],[Marital Status]]=tbl_Data[[#Headers],[Married]],tbl_Data[[#This Row],[Amt_Wines]],"")</f>
        <v/>
      </c>
      <c r="AT1291" s="3" t="str">
        <f>IF(tbl_Data[[#This Row],[Marital Status]]=tbl_Data[[#Headers],[Widow]],tbl_Data[[#This Row],[Amt_Wines]],"")</f>
        <v/>
      </c>
      <c r="AU1291" s="3" t="str">
        <f>IF(tbl_Data[[#This Row],[Marital Status]]=tbl_Data[[#Headers],[Divorced]],tbl_Data[[#This Row],[Amt_Wines]],"")</f>
        <v/>
      </c>
    </row>
    <row r="1292" spans="1:47" x14ac:dyDescent="0.45">
      <c r="A1292" t="s">
        <v>1507</v>
      </c>
      <c r="B1292" s="3">
        <v>34377</v>
      </c>
      <c r="C1292">
        <v>0</v>
      </c>
      <c r="D1292">
        <v>1</v>
      </c>
      <c r="E1292">
        <f t="shared" si="20"/>
        <v>1</v>
      </c>
      <c r="F1292">
        <v>55</v>
      </c>
      <c r="G1292" s="3">
        <v>62</v>
      </c>
      <c r="H1292" s="3">
        <v>0</v>
      </c>
      <c r="I1292" s="3">
        <v>22</v>
      </c>
      <c r="J1292" s="3">
        <v>3</v>
      </c>
      <c r="K1292" s="3">
        <v>1</v>
      </c>
      <c r="L1292" s="3">
        <v>26</v>
      </c>
      <c r="M1292">
        <v>2</v>
      </c>
      <c r="N1292">
        <v>2</v>
      </c>
      <c r="O1292">
        <v>2</v>
      </c>
      <c r="P1292">
        <v>2</v>
      </c>
      <c r="Q1292">
        <v>7</v>
      </c>
      <c r="R1292">
        <v>0</v>
      </c>
      <c r="S1292">
        <v>0</v>
      </c>
      <c r="T1292">
        <v>0</v>
      </c>
      <c r="U1292">
        <v>0</v>
      </c>
      <c r="V1292">
        <v>0</v>
      </c>
      <c r="W1292">
        <v>0</v>
      </c>
      <c r="X1292">
        <v>3</v>
      </c>
      <c r="Y1292">
        <v>11</v>
      </c>
      <c r="Z1292">
        <v>0</v>
      </c>
      <c r="AA1292">
        <v>57</v>
      </c>
      <c r="AB1292">
        <v>2685</v>
      </c>
      <c r="AC1292">
        <v>0</v>
      </c>
      <c r="AD1292">
        <v>0</v>
      </c>
      <c r="AE1292">
        <v>1</v>
      </c>
      <c r="AF1292">
        <v>0</v>
      </c>
      <c r="AG1292">
        <v>0</v>
      </c>
      <c r="AH1292">
        <v>0</v>
      </c>
      <c r="AI1292">
        <v>0</v>
      </c>
      <c r="AJ1292">
        <v>1</v>
      </c>
      <c r="AK1292">
        <v>0</v>
      </c>
      <c r="AL1292">
        <v>0</v>
      </c>
      <c r="AM1292" s="3">
        <f>SUM(tbl_Data[[#This Row],[Amt_Wines]:[Amt_GoldProds]])</f>
        <v>114</v>
      </c>
      <c r="AN1292" s="3">
        <v>62</v>
      </c>
      <c r="AO1292">
        <v>0</v>
      </c>
      <c r="AP1292" t="str" cm="1">
        <f t="array" ref="AP1292">_xlfn.IFS(tbl_Data[[#This Row],[marital_Divorced]]=1,"Divorced",tbl_Data[[#This Row],[marital_Married]]=1,"Married",tbl_Data[[#This Row],[marital_Single]]=1,"Single",tbl_Data[[#This Row],[marital_Together]]=1,"Together",tbl_Data[[#This Row],[marital_Widow]]=1,"Widowed")</f>
        <v>Single</v>
      </c>
      <c r="AQ1292" s="3">
        <f>IF(tbl_Data[[#This Row],[Marital Status]]=tbl_Data[[#Headers],[Single]],tbl_Data[[#This Row],[Amt_Wines]],"")</f>
        <v>62</v>
      </c>
      <c r="AR1292" s="3" t="str">
        <f>IF(tbl_Data[[#This Row],[Marital Status]]=tbl_Data[[#Headers],[Together]],tbl_Data[[#This Row],[Amt_Wines]],"")</f>
        <v/>
      </c>
      <c r="AS1292" s="3" t="str">
        <f>IF(tbl_Data[[#This Row],[Marital Status]]=tbl_Data[[#Headers],[Married]],tbl_Data[[#This Row],[Amt_Wines]],"")</f>
        <v/>
      </c>
      <c r="AT1292" s="3" t="str">
        <f>IF(tbl_Data[[#This Row],[Marital Status]]=tbl_Data[[#Headers],[Widow]],tbl_Data[[#This Row],[Amt_Wines]],"")</f>
        <v/>
      </c>
      <c r="AU1292" s="3" t="str">
        <f>IF(tbl_Data[[#This Row],[Marital Status]]=tbl_Data[[#Headers],[Divorced]],tbl_Data[[#This Row],[Amt_Wines]],"")</f>
        <v/>
      </c>
    </row>
    <row r="1293" spans="1:47" x14ac:dyDescent="0.45">
      <c r="A1293" t="s">
        <v>1508</v>
      </c>
      <c r="B1293" s="3">
        <v>50785</v>
      </c>
      <c r="C1293">
        <v>1</v>
      </c>
      <c r="D1293">
        <v>1</v>
      </c>
      <c r="E1293">
        <f t="shared" si="20"/>
        <v>2</v>
      </c>
      <c r="F1293">
        <v>27</v>
      </c>
      <c r="G1293" s="3">
        <v>64</v>
      </c>
      <c r="H1293" s="3">
        <v>1</v>
      </c>
      <c r="I1293" s="3">
        <v>21</v>
      </c>
      <c r="J1293" s="3">
        <v>0</v>
      </c>
      <c r="K1293" s="3">
        <v>1</v>
      </c>
      <c r="L1293" s="3">
        <v>27</v>
      </c>
      <c r="M1293">
        <v>2</v>
      </c>
      <c r="N1293">
        <v>2</v>
      </c>
      <c r="O1293">
        <v>1</v>
      </c>
      <c r="P1293">
        <v>3</v>
      </c>
      <c r="Q1293">
        <v>6</v>
      </c>
      <c r="R1293">
        <v>0</v>
      </c>
      <c r="S1293">
        <v>0</v>
      </c>
      <c r="T1293">
        <v>0</v>
      </c>
      <c r="U1293">
        <v>0</v>
      </c>
      <c r="V1293">
        <v>0</v>
      </c>
      <c r="W1293">
        <v>0</v>
      </c>
      <c r="X1293">
        <v>3</v>
      </c>
      <c r="Y1293">
        <v>11</v>
      </c>
      <c r="Z1293">
        <v>0</v>
      </c>
      <c r="AA1293">
        <v>58</v>
      </c>
      <c r="AB1293">
        <v>2451</v>
      </c>
      <c r="AC1293">
        <v>0</v>
      </c>
      <c r="AD1293">
        <v>0</v>
      </c>
      <c r="AE1293">
        <v>1</v>
      </c>
      <c r="AF1293">
        <v>0</v>
      </c>
      <c r="AG1293">
        <v>0</v>
      </c>
      <c r="AH1293">
        <v>0</v>
      </c>
      <c r="AI1293">
        <v>0</v>
      </c>
      <c r="AJ1293">
        <v>1</v>
      </c>
      <c r="AK1293">
        <v>0</v>
      </c>
      <c r="AL1293">
        <v>0</v>
      </c>
      <c r="AM1293" s="3">
        <f>SUM(tbl_Data[[#This Row],[Amt_Wines]:[Amt_GoldProds]])</f>
        <v>114</v>
      </c>
      <c r="AN1293" s="3">
        <v>60</v>
      </c>
      <c r="AO1293">
        <v>0</v>
      </c>
      <c r="AP1293" t="str" cm="1">
        <f t="array" ref="AP1293">_xlfn.IFS(tbl_Data[[#This Row],[marital_Divorced]]=1,"Divorced",tbl_Data[[#This Row],[marital_Married]]=1,"Married",tbl_Data[[#This Row],[marital_Single]]=1,"Single",tbl_Data[[#This Row],[marital_Together]]=1,"Together",tbl_Data[[#This Row],[marital_Widow]]=1,"Widowed")</f>
        <v>Single</v>
      </c>
      <c r="AQ1293" s="3">
        <f>IF(tbl_Data[[#This Row],[Marital Status]]=tbl_Data[[#Headers],[Single]],tbl_Data[[#This Row],[Amt_Wines]],"")</f>
        <v>64</v>
      </c>
      <c r="AR1293" s="3" t="str">
        <f>IF(tbl_Data[[#This Row],[Marital Status]]=tbl_Data[[#Headers],[Together]],tbl_Data[[#This Row],[Amt_Wines]],"")</f>
        <v/>
      </c>
      <c r="AS1293" s="3" t="str">
        <f>IF(tbl_Data[[#This Row],[Marital Status]]=tbl_Data[[#Headers],[Married]],tbl_Data[[#This Row],[Amt_Wines]],"")</f>
        <v/>
      </c>
      <c r="AT1293" s="3" t="str">
        <f>IF(tbl_Data[[#This Row],[Marital Status]]=tbl_Data[[#Headers],[Widow]],tbl_Data[[#This Row],[Amt_Wines]],"")</f>
        <v/>
      </c>
      <c r="AU1293" s="3" t="str">
        <f>IF(tbl_Data[[#This Row],[Marital Status]]=tbl_Data[[#Headers],[Divorced]],tbl_Data[[#This Row],[Amt_Wines]],"")</f>
        <v/>
      </c>
    </row>
    <row r="1294" spans="1:47" x14ac:dyDescent="0.45">
      <c r="A1294" t="s">
        <v>1510</v>
      </c>
      <c r="B1294" s="3">
        <v>33249</v>
      </c>
      <c r="C1294">
        <v>1</v>
      </c>
      <c r="D1294">
        <v>0</v>
      </c>
      <c r="E1294">
        <f t="shared" si="20"/>
        <v>1</v>
      </c>
      <c r="F1294">
        <v>11</v>
      </c>
      <c r="G1294" s="3">
        <v>6</v>
      </c>
      <c r="H1294" s="3">
        <v>10</v>
      </c>
      <c r="I1294" s="3">
        <v>21</v>
      </c>
      <c r="J1294" s="3">
        <v>19</v>
      </c>
      <c r="K1294" s="3">
        <v>14</v>
      </c>
      <c r="L1294" s="3">
        <v>42</v>
      </c>
      <c r="M1294">
        <v>2</v>
      </c>
      <c r="N1294">
        <v>2</v>
      </c>
      <c r="O1294">
        <v>1</v>
      </c>
      <c r="P1294">
        <v>3</v>
      </c>
      <c r="Q1294">
        <v>6</v>
      </c>
      <c r="R1294">
        <v>0</v>
      </c>
      <c r="S1294">
        <v>0</v>
      </c>
      <c r="T1294">
        <v>0</v>
      </c>
      <c r="U1294">
        <v>0</v>
      </c>
      <c r="V1294">
        <v>0</v>
      </c>
      <c r="W1294">
        <v>0</v>
      </c>
      <c r="X1294">
        <v>3</v>
      </c>
      <c r="Y1294">
        <v>11</v>
      </c>
      <c r="Z1294">
        <v>0</v>
      </c>
      <c r="AA1294">
        <v>45</v>
      </c>
      <c r="AB1294">
        <v>2653</v>
      </c>
      <c r="AC1294">
        <v>0</v>
      </c>
      <c r="AD1294">
        <v>0</v>
      </c>
      <c r="AE1294">
        <v>1</v>
      </c>
      <c r="AF1294">
        <v>0</v>
      </c>
      <c r="AG1294">
        <v>0</v>
      </c>
      <c r="AH1294">
        <v>0</v>
      </c>
      <c r="AI1294">
        <v>0</v>
      </c>
      <c r="AJ1294">
        <v>1</v>
      </c>
      <c r="AK1294">
        <v>0</v>
      </c>
      <c r="AL1294">
        <v>0</v>
      </c>
      <c r="AM1294" s="3">
        <f>SUM(tbl_Data[[#This Row],[Amt_Wines]:[Amt_GoldProds]])</f>
        <v>112</v>
      </c>
      <c r="AN1294" s="3">
        <v>28</v>
      </c>
      <c r="AO1294">
        <v>0</v>
      </c>
      <c r="AP1294" t="str" cm="1">
        <f t="array" ref="AP1294">_xlfn.IFS(tbl_Data[[#This Row],[marital_Divorced]]=1,"Divorced",tbl_Data[[#This Row],[marital_Married]]=1,"Married",tbl_Data[[#This Row],[marital_Single]]=1,"Single",tbl_Data[[#This Row],[marital_Together]]=1,"Together",tbl_Data[[#This Row],[marital_Widow]]=1,"Widowed")</f>
        <v>Single</v>
      </c>
      <c r="AQ1294" s="3">
        <f>IF(tbl_Data[[#This Row],[Marital Status]]=tbl_Data[[#Headers],[Single]],tbl_Data[[#This Row],[Amt_Wines]],"")</f>
        <v>6</v>
      </c>
      <c r="AR1294" s="3" t="str">
        <f>IF(tbl_Data[[#This Row],[Marital Status]]=tbl_Data[[#Headers],[Together]],tbl_Data[[#This Row],[Amt_Wines]],"")</f>
        <v/>
      </c>
      <c r="AS1294" s="3" t="str">
        <f>IF(tbl_Data[[#This Row],[Marital Status]]=tbl_Data[[#Headers],[Married]],tbl_Data[[#This Row],[Amt_Wines]],"")</f>
        <v/>
      </c>
      <c r="AT1294" s="3" t="str">
        <f>IF(tbl_Data[[#This Row],[Marital Status]]=tbl_Data[[#Headers],[Widow]],tbl_Data[[#This Row],[Amt_Wines]],"")</f>
        <v/>
      </c>
      <c r="AU1294" s="3" t="str">
        <f>IF(tbl_Data[[#This Row],[Marital Status]]=tbl_Data[[#Headers],[Divorced]],tbl_Data[[#This Row],[Amt_Wines]],"")</f>
        <v/>
      </c>
    </row>
    <row r="1295" spans="1:47" x14ac:dyDescent="0.45">
      <c r="A1295" t="s">
        <v>1517</v>
      </c>
      <c r="B1295" s="3">
        <v>27242</v>
      </c>
      <c r="C1295">
        <v>1</v>
      </c>
      <c r="D1295">
        <v>0</v>
      </c>
      <c r="E1295">
        <f t="shared" si="20"/>
        <v>1</v>
      </c>
      <c r="F1295">
        <v>2</v>
      </c>
      <c r="G1295" s="3">
        <v>3</v>
      </c>
      <c r="H1295" s="3">
        <v>17</v>
      </c>
      <c r="I1295" s="3">
        <v>26</v>
      </c>
      <c r="J1295" s="3">
        <v>20</v>
      </c>
      <c r="K1295" s="3">
        <v>1</v>
      </c>
      <c r="L1295" s="3">
        <v>39</v>
      </c>
      <c r="M1295">
        <v>2</v>
      </c>
      <c r="N1295">
        <v>2</v>
      </c>
      <c r="O1295">
        <v>0</v>
      </c>
      <c r="P1295">
        <v>3</v>
      </c>
      <c r="Q1295">
        <v>9</v>
      </c>
      <c r="R1295">
        <v>0</v>
      </c>
      <c r="S1295">
        <v>0</v>
      </c>
      <c r="T1295">
        <v>0</v>
      </c>
      <c r="U1295">
        <v>0</v>
      </c>
      <c r="V1295">
        <v>0</v>
      </c>
      <c r="W1295">
        <v>0</v>
      </c>
      <c r="X1295">
        <v>3</v>
      </c>
      <c r="Y1295">
        <v>11</v>
      </c>
      <c r="Z1295">
        <v>1</v>
      </c>
      <c r="AA1295">
        <v>50</v>
      </c>
      <c r="AB1295">
        <v>2754</v>
      </c>
      <c r="AC1295">
        <v>0</v>
      </c>
      <c r="AD1295">
        <v>0</v>
      </c>
      <c r="AE1295">
        <v>1</v>
      </c>
      <c r="AF1295">
        <v>0</v>
      </c>
      <c r="AG1295">
        <v>0</v>
      </c>
      <c r="AH1295">
        <v>0</v>
      </c>
      <c r="AI1295">
        <v>0</v>
      </c>
      <c r="AJ1295">
        <v>1</v>
      </c>
      <c r="AK1295">
        <v>0</v>
      </c>
      <c r="AL1295">
        <v>0</v>
      </c>
      <c r="AM1295" s="3">
        <f>SUM(tbl_Data[[#This Row],[Amt_Wines]:[Amt_GoldProds]])</f>
        <v>106</v>
      </c>
      <c r="AN1295" s="3">
        <v>28</v>
      </c>
      <c r="AO1295">
        <v>0</v>
      </c>
      <c r="AP1295" t="str" cm="1">
        <f t="array" ref="AP1295">_xlfn.IFS(tbl_Data[[#This Row],[marital_Divorced]]=1,"Divorced",tbl_Data[[#This Row],[marital_Married]]=1,"Married",tbl_Data[[#This Row],[marital_Single]]=1,"Single",tbl_Data[[#This Row],[marital_Together]]=1,"Together",tbl_Data[[#This Row],[marital_Widow]]=1,"Widowed")</f>
        <v>Single</v>
      </c>
      <c r="AQ1295" s="3">
        <f>IF(tbl_Data[[#This Row],[Marital Status]]=tbl_Data[[#Headers],[Single]],tbl_Data[[#This Row],[Amt_Wines]],"")</f>
        <v>3</v>
      </c>
      <c r="AR1295" s="3" t="str">
        <f>IF(tbl_Data[[#This Row],[Marital Status]]=tbl_Data[[#Headers],[Together]],tbl_Data[[#This Row],[Amt_Wines]],"")</f>
        <v/>
      </c>
      <c r="AS1295" s="3" t="str">
        <f>IF(tbl_Data[[#This Row],[Marital Status]]=tbl_Data[[#Headers],[Married]],tbl_Data[[#This Row],[Amt_Wines]],"")</f>
        <v/>
      </c>
      <c r="AT1295" s="3" t="str">
        <f>IF(tbl_Data[[#This Row],[Marital Status]]=tbl_Data[[#Headers],[Widow]],tbl_Data[[#This Row],[Amt_Wines]],"")</f>
        <v/>
      </c>
      <c r="AU1295" s="3" t="str">
        <f>IF(tbl_Data[[#This Row],[Marital Status]]=tbl_Data[[#Headers],[Divorced]],tbl_Data[[#This Row],[Amt_Wines]],"")</f>
        <v/>
      </c>
    </row>
    <row r="1296" spans="1:47" x14ac:dyDescent="0.45">
      <c r="A1296" t="s">
        <v>1518</v>
      </c>
      <c r="B1296" s="3">
        <v>16185</v>
      </c>
      <c r="C1296">
        <v>1</v>
      </c>
      <c r="D1296">
        <v>0</v>
      </c>
      <c r="E1296">
        <f t="shared" si="20"/>
        <v>1</v>
      </c>
      <c r="F1296">
        <v>71</v>
      </c>
      <c r="G1296" s="3">
        <v>5</v>
      </c>
      <c r="H1296" s="3">
        <v>11</v>
      </c>
      <c r="I1296" s="3">
        <v>16</v>
      </c>
      <c r="J1296" s="3">
        <v>21</v>
      </c>
      <c r="K1296" s="3">
        <v>8</v>
      </c>
      <c r="L1296" s="3">
        <v>45</v>
      </c>
      <c r="M1296">
        <v>2</v>
      </c>
      <c r="N1296">
        <v>2</v>
      </c>
      <c r="O1296">
        <v>2</v>
      </c>
      <c r="P1296">
        <v>2</v>
      </c>
      <c r="Q1296">
        <v>8</v>
      </c>
      <c r="R1296">
        <v>0</v>
      </c>
      <c r="S1296">
        <v>0</v>
      </c>
      <c r="T1296">
        <v>0</v>
      </c>
      <c r="U1296">
        <v>0</v>
      </c>
      <c r="V1296">
        <v>0</v>
      </c>
      <c r="W1296">
        <v>0</v>
      </c>
      <c r="X1296">
        <v>3</v>
      </c>
      <c r="Y1296">
        <v>11</v>
      </c>
      <c r="Z1296">
        <v>0</v>
      </c>
      <c r="AA1296">
        <v>30</v>
      </c>
      <c r="AB1296">
        <v>2487</v>
      </c>
      <c r="AC1296">
        <v>0</v>
      </c>
      <c r="AD1296">
        <v>0</v>
      </c>
      <c r="AE1296">
        <v>1</v>
      </c>
      <c r="AF1296">
        <v>0</v>
      </c>
      <c r="AG1296">
        <v>0</v>
      </c>
      <c r="AH1296">
        <v>0</v>
      </c>
      <c r="AI1296">
        <v>1</v>
      </c>
      <c r="AJ1296">
        <v>0</v>
      </c>
      <c r="AK1296">
        <v>0</v>
      </c>
      <c r="AL1296">
        <v>0</v>
      </c>
      <c r="AM1296" s="3">
        <f>SUM(tbl_Data[[#This Row],[Amt_Wines]:[Amt_GoldProds]])</f>
        <v>106</v>
      </c>
      <c r="AN1296" s="3">
        <v>16</v>
      </c>
      <c r="AO1296">
        <v>0</v>
      </c>
      <c r="AP1296" t="str" cm="1">
        <f t="array" ref="AP1296">_xlfn.IFS(tbl_Data[[#This Row],[marital_Divorced]]=1,"Divorced",tbl_Data[[#This Row],[marital_Married]]=1,"Married",tbl_Data[[#This Row],[marital_Single]]=1,"Single",tbl_Data[[#This Row],[marital_Together]]=1,"Together",tbl_Data[[#This Row],[marital_Widow]]=1,"Widowed")</f>
        <v>Single</v>
      </c>
      <c r="AQ1296" s="3">
        <f>IF(tbl_Data[[#This Row],[Marital Status]]=tbl_Data[[#Headers],[Single]],tbl_Data[[#This Row],[Amt_Wines]],"")</f>
        <v>5</v>
      </c>
      <c r="AR1296" s="3" t="str">
        <f>IF(tbl_Data[[#This Row],[Marital Status]]=tbl_Data[[#Headers],[Together]],tbl_Data[[#This Row],[Amt_Wines]],"")</f>
        <v/>
      </c>
      <c r="AS1296" s="3" t="str">
        <f>IF(tbl_Data[[#This Row],[Marital Status]]=tbl_Data[[#Headers],[Married]],tbl_Data[[#This Row],[Amt_Wines]],"")</f>
        <v/>
      </c>
      <c r="AT1296" s="3" t="str">
        <f>IF(tbl_Data[[#This Row],[Marital Status]]=tbl_Data[[#Headers],[Widow]],tbl_Data[[#This Row],[Amt_Wines]],"")</f>
        <v/>
      </c>
      <c r="AU1296" s="3" t="str">
        <f>IF(tbl_Data[[#This Row],[Marital Status]]=tbl_Data[[#Headers],[Divorced]],tbl_Data[[#This Row],[Amt_Wines]],"")</f>
        <v/>
      </c>
    </row>
    <row r="1297" spans="1:47" x14ac:dyDescent="0.45">
      <c r="A1297" t="s">
        <v>1521</v>
      </c>
      <c r="B1297" s="3">
        <v>58217</v>
      </c>
      <c r="C1297">
        <v>2</v>
      </c>
      <c r="D1297">
        <v>1</v>
      </c>
      <c r="E1297">
        <f t="shared" si="20"/>
        <v>3</v>
      </c>
      <c r="F1297">
        <v>84</v>
      </c>
      <c r="G1297" s="3">
        <v>68</v>
      </c>
      <c r="H1297" s="3">
        <v>1</v>
      </c>
      <c r="I1297" s="3">
        <v>13</v>
      </c>
      <c r="J1297" s="3">
        <v>3</v>
      </c>
      <c r="K1297" s="3">
        <v>5</v>
      </c>
      <c r="L1297" s="3">
        <v>13</v>
      </c>
      <c r="M1297">
        <v>1</v>
      </c>
      <c r="N1297">
        <v>2</v>
      </c>
      <c r="O1297">
        <v>0</v>
      </c>
      <c r="P1297">
        <v>4</v>
      </c>
      <c r="Q1297">
        <v>6</v>
      </c>
      <c r="R1297">
        <v>0</v>
      </c>
      <c r="S1297">
        <v>0</v>
      </c>
      <c r="T1297">
        <v>0</v>
      </c>
      <c r="U1297">
        <v>0</v>
      </c>
      <c r="V1297">
        <v>0</v>
      </c>
      <c r="W1297">
        <v>0</v>
      </c>
      <c r="X1297">
        <v>3</v>
      </c>
      <c r="Y1297">
        <v>11</v>
      </c>
      <c r="Z1297">
        <v>0</v>
      </c>
      <c r="AA1297">
        <v>69</v>
      </c>
      <c r="AB1297">
        <v>2748</v>
      </c>
      <c r="AC1297">
        <v>0</v>
      </c>
      <c r="AD1297">
        <v>0</v>
      </c>
      <c r="AE1297">
        <v>1</v>
      </c>
      <c r="AF1297">
        <v>0</v>
      </c>
      <c r="AG1297">
        <v>0</v>
      </c>
      <c r="AH1297">
        <v>0</v>
      </c>
      <c r="AI1297">
        <v>0</v>
      </c>
      <c r="AJ1297">
        <v>0</v>
      </c>
      <c r="AK1297">
        <v>1</v>
      </c>
      <c r="AL1297">
        <v>0</v>
      </c>
      <c r="AM1297" s="3">
        <f>SUM(tbl_Data[[#This Row],[Amt_Wines]:[Amt_GoldProds]])</f>
        <v>103</v>
      </c>
      <c r="AN1297" s="3">
        <v>77</v>
      </c>
      <c r="AO1297">
        <v>0</v>
      </c>
      <c r="AP1297" t="str" cm="1">
        <f t="array" ref="AP1297">_xlfn.IFS(tbl_Data[[#This Row],[marital_Divorced]]=1,"Divorced",tbl_Data[[#This Row],[marital_Married]]=1,"Married",tbl_Data[[#This Row],[marital_Single]]=1,"Single",tbl_Data[[#This Row],[marital_Together]]=1,"Together",tbl_Data[[#This Row],[marital_Widow]]=1,"Widowed")</f>
        <v>Single</v>
      </c>
      <c r="AQ1297" s="3">
        <f>IF(tbl_Data[[#This Row],[Marital Status]]=tbl_Data[[#Headers],[Single]],tbl_Data[[#This Row],[Amt_Wines]],"")</f>
        <v>68</v>
      </c>
      <c r="AR1297" s="3" t="str">
        <f>IF(tbl_Data[[#This Row],[Marital Status]]=tbl_Data[[#Headers],[Together]],tbl_Data[[#This Row],[Amt_Wines]],"")</f>
        <v/>
      </c>
      <c r="AS1297" s="3" t="str">
        <f>IF(tbl_Data[[#This Row],[Marital Status]]=tbl_Data[[#Headers],[Married]],tbl_Data[[#This Row],[Amt_Wines]],"")</f>
        <v/>
      </c>
      <c r="AT1297" s="3" t="str">
        <f>IF(tbl_Data[[#This Row],[Marital Status]]=tbl_Data[[#Headers],[Widow]],tbl_Data[[#This Row],[Amt_Wines]],"")</f>
        <v/>
      </c>
      <c r="AU1297" s="3" t="str">
        <f>IF(tbl_Data[[#This Row],[Marital Status]]=tbl_Data[[#Headers],[Divorced]],tbl_Data[[#This Row],[Amt_Wines]],"")</f>
        <v/>
      </c>
    </row>
    <row r="1298" spans="1:47" x14ac:dyDescent="0.45">
      <c r="A1298" t="s">
        <v>1532</v>
      </c>
      <c r="B1298" s="3">
        <v>8940</v>
      </c>
      <c r="C1298">
        <v>1</v>
      </c>
      <c r="D1298">
        <v>0</v>
      </c>
      <c r="E1298">
        <f t="shared" si="20"/>
        <v>1</v>
      </c>
      <c r="F1298">
        <v>25</v>
      </c>
      <c r="G1298" s="3">
        <v>1</v>
      </c>
      <c r="H1298" s="3">
        <v>45</v>
      </c>
      <c r="I1298" s="3">
        <v>3</v>
      </c>
      <c r="J1298" s="3">
        <v>4</v>
      </c>
      <c r="K1298" s="3">
        <v>6</v>
      </c>
      <c r="L1298" s="3">
        <v>42</v>
      </c>
      <c r="M1298">
        <v>3</v>
      </c>
      <c r="N1298">
        <v>3</v>
      </c>
      <c r="O1298">
        <v>1</v>
      </c>
      <c r="P1298">
        <v>3</v>
      </c>
      <c r="Q1298">
        <v>8</v>
      </c>
      <c r="R1298">
        <v>0</v>
      </c>
      <c r="S1298">
        <v>0</v>
      </c>
      <c r="T1298">
        <v>0</v>
      </c>
      <c r="U1298">
        <v>0</v>
      </c>
      <c r="V1298">
        <v>0</v>
      </c>
      <c r="W1298">
        <v>0</v>
      </c>
      <c r="X1298">
        <v>3</v>
      </c>
      <c r="Y1298">
        <v>11</v>
      </c>
      <c r="Z1298">
        <v>0</v>
      </c>
      <c r="AA1298">
        <v>34</v>
      </c>
      <c r="AB1298">
        <v>2835</v>
      </c>
      <c r="AC1298">
        <v>0</v>
      </c>
      <c r="AD1298">
        <v>0</v>
      </c>
      <c r="AE1298">
        <v>1</v>
      </c>
      <c r="AF1298">
        <v>0</v>
      </c>
      <c r="AG1298">
        <v>0</v>
      </c>
      <c r="AH1298">
        <v>0</v>
      </c>
      <c r="AI1298">
        <v>1</v>
      </c>
      <c r="AJ1298">
        <v>0</v>
      </c>
      <c r="AK1298">
        <v>0</v>
      </c>
      <c r="AL1298">
        <v>0</v>
      </c>
      <c r="AM1298" s="3">
        <f>SUM(tbl_Data[[#This Row],[Amt_Wines]:[Amt_GoldProds]])</f>
        <v>101</v>
      </c>
      <c r="AN1298" s="3">
        <v>17</v>
      </c>
      <c r="AO1298">
        <v>0</v>
      </c>
      <c r="AP1298" t="str" cm="1">
        <f t="array" ref="AP1298">_xlfn.IFS(tbl_Data[[#This Row],[marital_Divorced]]=1,"Divorced",tbl_Data[[#This Row],[marital_Married]]=1,"Married",tbl_Data[[#This Row],[marital_Single]]=1,"Single",tbl_Data[[#This Row],[marital_Together]]=1,"Together",tbl_Data[[#This Row],[marital_Widow]]=1,"Widowed")</f>
        <v>Single</v>
      </c>
      <c r="AQ1298" s="3">
        <f>IF(tbl_Data[[#This Row],[Marital Status]]=tbl_Data[[#Headers],[Single]],tbl_Data[[#This Row],[Amt_Wines]],"")</f>
        <v>1</v>
      </c>
      <c r="AR1298" s="3" t="str">
        <f>IF(tbl_Data[[#This Row],[Marital Status]]=tbl_Data[[#Headers],[Together]],tbl_Data[[#This Row],[Amt_Wines]],"")</f>
        <v/>
      </c>
      <c r="AS1298" s="3" t="str">
        <f>IF(tbl_Data[[#This Row],[Marital Status]]=tbl_Data[[#Headers],[Married]],tbl_Data[[#This Row],[Amt_Wines]],"")</f>
        <v/>
      </c>
      <c r="AT1298" s="3" t="str">
        <f>IF(tbl_Data[[#This Row],[Marital Status]]=tbl_Data[[#Headers],[Widow]],tbl_Data[[#This Row],[Amt_Wines]],"")</f>
        <v/>
      </c>
      <c r="AU1298" s="3" t="str">
        <f>IF(tbl_Data[[#This Row],[Marital Status]]=tbl_Data[[#Headers],[Divorced]],tbl_Data[[#This Row],[Amt_Wines]],"")</f>
        <v/>
      </c>
    </row>
    <row r="1299" spans="1:47" x14ac:dyDescent="0.45">
      <c r="A1299" t="s">
        <v>1537</v>
      </c>
      <c r="B1299" s="3">
        <v>29236</v>
      </c>
      <c r="C1299">
        <v>1</v>
      </c>
      <c r="D1299">
        <v>0</v>
      </c>
      <c r="E1299">
        <f t="shared" si="20"/>
        <v>1</v>
      </c>
      <c r="F1299">
        <v>30</v>
      </c>
      <c r="G1299" s="3">
        <v>37</v>
      </c>
      <c r="H1299" s="3">
        <v>4</v>
      </c>
      <c r="I1299" s="3">
        <v>24</v>
      </c>
      <c r="J1299" s="3">
        <v>16</v>
      </c>
      <c r="K1299" s="3">
        <v>9</v>
      </c>
      <c r="L1299" s="3">
        <v>9</v>
      </c>
      <c r="M1299">
        <v>2</v>
      </c>
      <c r="N1299">
        <v>4</v>
      </c>
      <c r="O1299">
        <v>0</v>
      </c>
      <c r="P1299">
        <v>3</v>
      </c>
      <c r="Q1299">
        <v>9</v>
      </c>
      <c r="R1299">
        <v>0</v>
      </c>
      <c r="S1299">
        <v>0</v>
      </c>
      <c r="T1299">
        <v>0</v>
      </c>
      <c r="U1299">
        <v>0</v>
      </c>
      <c r="V1299">
        <v>0</v>
      </c>
      <c r="W1299">
        <v>0</v>
      </c>
      <c r="X1299">
        <v>3</v>
      </c>
      <c r="Y1299">
        <v>11</v>
      </c>
      <c r="Z1299">
        <v>0</v>
      </c>
      <c r="AA1299">
        <v>33</v>
      </c>
      <c r="AB1299">
        <v>2423</v>
      </c>
      <c r="AC1299">
        <v>0</v>
      </c>
      <c r="AD1299">
        <v>0</v>
      </c>
      <c r="AE1299">
        <v>1</v>
      </c>
      <c r="AF1299">
        <v>0</v>
      </c>
      <c r="AG1299">
        <v>0</v>
      </c>
      <c r="AH1299">
        <v>0</v>
      </c>
      <c r="AI1299">
        <v>0</v>
      </c>
      <c r="AJ1299">
        <v>1</v>
      </c>
      <c r="AK1299">
        <v>0</v>
      </c>
      <c r="AL1299">
        <v>0</v>
      </c>
      <c r="AM1299" s="3">
        <f>SUM(tbl_Data[[#This Row],[Amt_Wines]:[Amt_GoldProds]])</f>
        <v>99</v>
      </c>
      <c r="AN1299" s="3">
        <v>81</v>
      </c>
      <c r="AO1299">
        <v>0</v>
      </c>
      <c r="AP1299" t="str" cm="1">
        <f t="array" ref="AP1299">_xlfn.IFS(tbl_Data[[#This Row],[marital_Divorced]]=1,"Divorced",tbl_Data[[#This Row],[marital_Married]]=1,"Married",tbl_Data[[#This Row],[marital_Single]]=1,"Single",tbl_Data[[#This Row],[marital_Together]]=1,"Together",tbl_Data[[#This Row],[marital_Widow]]=1,"Widowed")</f>
        <v>Single</v>
      </c>
      <c r="AQ1299" s="3">
        <f>IF(tbl_Data[[#This Row],[Marital Status]]=tbl_Data[[#Headers],[Single]],tbl_Data[[#This Row],[Amt_Wines]],"")</f>
        <v>37</v>
      </c>
      <c r="AR1299" s="3" t="str">
        <f>IF(tbl_Data[[#This Row],[Marital Status]]=tbl_Data[[#Headers],[Together]],tbl_Data[[#This Row],[Amt_Wines]],"")</f>
        <v/>
      </c>
      <c r="AS1299" s="3" t="str">
        <f>IF(tbl_Data[[#This Row],[Marital Status]]=tbl_Data[[#Headers],[Married]],tbl_Data[[#This Row],[Amt_Wines]],"")</f>
        <v/>
      </c>
      <c r="AT1299" s="3" t="str">
        <f>IF(tbl_Data[[#This Row],[Marital Status]]=tbl_Data[[#Headers],[Widow]],tbl_Data[[#This Row],[Amt_Wines]],"")</f>
        <v/>
      </c>
      <c r="AU1299" s="3" t="str">
        <f>IF(tbl_Data[[#This Row],[Marital Status]]=tbl_Data[[#Headers],[Divorced]],tbl_Data[[#This Row],[Amt_Wines]],"")</f>
        <v/>
      </c>
    </row>
    <row r="1300" spans="1:47" x14ac:dyDescent="0.45">
      <c r="A1300" t="s">
        <v>1550</v>
      </c>
      <c r="B1300" s="3">
        <v>52569</v>
      </c>
      <c r="C1300">
        <v>0</v>
      </c>
      <c r="D1300">
        <v>1</v>
      </c>
      <c r="E1300">
        <f t="shared" si="20"/>
        <v>1</v>
      </c>
      <c r="F1300">
        <v>54</v>
      </c>
      <c r="G1300" s="3">
        <v>85</v>
      </c>
      <c r="H1300" s="3">
        <v>0</v>
      </c>
      <c r="I1300" s="3">
        <v>3</v>
      </c>
      <c r="J1300" s="3">
        <v>0</v>
      </c>
      <c r="K1300" s="3">
        <v>0</v>
      </c>
      <c r="L1300" s="3">
        <v>7</v>
      </c>
      <c r="M1300">
        <v>1</v>
      </c>
      <c r="N1300">
        <v>2</v>
      </c>
      <c r="O1300">
        <v>0</v>
      </c>
      <c r="P1300">
        <v>4</v>
      </c>
      <c r="Q1300">
        <v>3</v>
      </c>
      <c r="R1300">
        <v>0</v>
      </c>
      <c r="S1300">
        <v>0</v>
      </c>
      <c r="T1300">
        <v>0</v>
      </c>
      <c r="U1300">
        <v>0</v>
      </c>
      <c r="V1300">
        <v>0</v>
      </c>
      <c r="W1300">
        <v>0</v>
      </c>
      <c r="X1300">
        <v>3</v>
      </c>
      <c r="Y1300">
        <v>11</v>
      </c>
      <c r="Z1300">
        <v>0</v>
      </c>
      <c r="AA1300">
        <v>53</v>
      </c>
      <c r="AB1300">
        <v>2244</v>
      </c>
      <c r="AC1300">
        <v>0</v>
      </c>
      <c r="AD1300">
        <v>0</v>
      </c>
      <c r="AE1300">
        <v>1</v>
      </c>
      <c r="AF1300">
        <v>0</v>
      </c>
      <c r="AG1300">
        <v>0</v>
      </c>
      <c r="AH1300">
        <v>0</v>
      </c>
      <c r="AI1300">
        <v>0</v>
      </c>
      <c r="AJ1300">
        <v>0</v>
      </c>
      <c r="AK1300">
        <v>0</v>
      </c>
      <c r="AL1300">
        <v>1</v>
      </c>
      <c r="AM1300" s="3">
        <f>SUM(tbl_Data[[#This Row],[Amt_Wines]:[Amt_GoldProds]])</f>
        <v>95</v>
      </c>
      <c r="AN1300" s="3">
        <v>81</v>
      </c>
      <c r="AO1300">
        <v>0</v>
      </c>
      <c r="AP1300" t="str" cm="1">
        <f t="array" ref="AP1300">_xlfn.IFS(tbl_Data[[#This Row],[marital_Divorced]]=1,"Divorced",tbl_Data[[#This Row],[marital_Married]]=1,"Married",tbl_Data[[#This Row],[marital_Single]]=1,"Single",tbl_Data[[#This Row],[marital_Together]]=1,"Together",tbl_Data[[#This Row],[marital_Widow]]=1,"Widowed")</f>
        <v>Single</v>
      </c>
      <c r="AQ1300" s="3">
        <f>IF(tbl_Data[[#This Row],[Marital Status]]=tbl_Data[[#Headers],[Single]],tbl_Data[[#This Row],[Amt_Wines]],"")</f>
        <v>85</v>
      </c>
      <c r="AR1300" s="3" t="str">
        <f>IF(tbl_Data[[#This Row],[Marital Status]]=tbl_Data[[#Headers],[Together]],tbl_Data[[#This Row],[Amt_Wines]],"")</f>
        <v/>
      </c>
      <c r="AS1300" s="3" t="str">
        <f>IF(tbl_Data[[#This Row],[Marital Status]]=tbl_Data[[#Headers],[Married]],tbl_Data[[#This Row],[Amt_Wines]],"")</f>
        <v/>
      </c>
      <c r="AT1300" s="3" t="str">
        <f>IF(tbl_Data[[#This Row],[Marital Status]]=tbl_Data[[#Headers],[Widow]],tbl_Data[[#This Row],[Amt_Wines]],"")</f>
        <v/>
      </c>
      <c r="AU1300" s="3" t="str">
        <f>IF(tbl_Data[[#This Row],[Marital Status]]=tbl_Data[[#Headers],[Divorced]],tbl_Data[[#This Row],[Amt_Wines]],"")</f>
        <v/>
      </c>
    </row>
    <row r="1301" spans="1:47" x14ac:dyDescent="0.45">
      <c r="A1301" t="s">
        <v>1551</v>
      </c>
      <c r="B1301" s="3">
        <v>39858</v>
      </c>
      <c r="C1301">
        <v>1</v>
      </c>
      <c r="D1301">
        <v>0</v>
      </c>
      <c r="E1301">
        <f t="shared" si="20"/>
        <v>1</v>
      </c>
      <c r="F1301">
        <v>67</v>
      </c>
      <c r="G1301" s="3">
        <v>15</v>
      </c>
      <c r="H1301" s="3">
        <v>20</v>
      </c>
      <c r="I1301" s="3">
        <v>25</v>
      </c>
      <c r="J1301" s="3">
        <v>2</v>
      </c>
      <c r="K1301" s="3">
        <v>7</v>
      </c>
      <c r="L1301" s="3">
        <v>26</v>
      </c>
      <c r="M1301">
        <v>1</v>
      </c>
      <c r="N1301">
        <v>2</v>
      </c>
      <c r="O1301">
        <v>0</v>
      </c>
      <c r="P1301">
        <v>4</v>
      </c>
      <c r="Q1301">
        <v>6</v>
      </c>
      <c r="R1301">
        <v>0</v>
      </c>
      <c r="S1301">
        <v>0</v>
      </c>
      <c r="T1301">
        <v>0</v>
      </c>
      <c r="U1301">
        <v>0</v>
      </c>
      <c r="V1301">
        <v>0</v>
      </c>
      <c r="W1301">
        <v>0</v>
      </c>
      <c r="X1301">
        <v>3</v>
      </c>
      <c r="Y1301">
        <v>11</v>
      </c>
      <c r="Z1301">
        <v>1</v>
      </c>
      <c r="AA1301">
        <v>51</v>
      </c>
      <c r="AB1301">
        <v>2680</v>
      </c>
      <c r="AC1301">
        <v>0</v>
      </c>
      <c r="AD1301">
        <v>0</v>
      </c>
      <c r="AE1301">
        <v>1</v>
      </c>
      <c r="AF1301">
        <v>0</v>
      </c>
      <c r="AG1301">
        <v>0</v>
      </c>
      <c r="AH1301">
        <v>0</v>
      </c>
      <c r="AI1301">
        <v>0</v>
      </c>
      <c r="AJ1301">
        <v>0</v>
      </c>
      <c r="AK1301">
        <v>1</v>
      </c>
      <c r="AL1301">
        <v>0</v>
      </c>
      <c r="AM1301" s="3">
        <f>SUM(tbl_Data[[#This Row],[Amt_Wines]:[Amt_GoldProds]])</f>
        <v>95</v>
      </c>
      <c r="AN1301" s="3">
        <v>43</v>
      </c>
      <c r="AO1301">
        <v>0</v>
      </c>
      <c r="AP1301" t="str" cm="1">
        <f t="array" ref="AP1301">_xlfn.IFS(tbl_Data[[#This Row],[marital_Divorced]]=1,"Divorced",tbl_Data[[#This Row],[marital_Married]]=1,"Married",tbl_Data[[#This Row],[marital_Single]]=1,"Single",tbl_Data[[#This Row],[marital_Together]]=1,"Together",tbl_Data[[#This Row],[marital_Widow]]=1,"Widowed")</f>
        <v>Single</v>
      </c>
      <c r="AQ1301" s="3">
        <f>IF(tbl_Data[[#This Row],[Marital Status]]=tbl_Data[[#Headers],[Single]],tbl_Data[[#This Row],[Amt_Wines]],"")</f>
        <v>15</v>
      </c>
      <c r="AR1301" s="3" t="str">
        <f>IF(tbl_Data[[#This Row],[Marital Status]]=tbl_Data[[#Headers],[Together]],tbl_Data[[#This Row],[Amt_Wines]],"")</f>
        <v/>
      </c>
      <c r="AS1301" s="3" t="str">
        <f>IF(tbl_Data[[#This Row],[Marital Status]]=tbl_Data[[#Headers],[Married]],tbl_Data[[#This Row],[Amt_Wines]],"")</f>
        <v/>
      </c>
      <c r="AT1301" s="3" t="str">
        <f>IF(tbl_Data[[#This Row],[Marital Status]]=tbl_Data[[#Headers],[Widow]],tbl_Data[[#This Row],[Amt_Wines]],"")</f>
        <v/>
      </c>
      <c r="AU1301" s="3" t="str">
        <f>IF(tbl_Data[[#This Row],[Marital Status]]=tbl_Data[[#Headers],[Divorced]],tbl_Data[[#This Row],[Amt_Wines]],"")</f>
        <v/>
      </c>
    </row>
    <row r="1302" spans="1:47" x14ac:dyDescent="0.45">
      <c r="A1302" t="s">
        <v>1552</v>
      </c>
      <c r="B1302" s="3">
        <v>31632</v>
      </c>
      <c r="C1302">
        <v>0</v>
      </c>
      <c r="D1302">
        <v>0</v>
      </c>
      <c r="E1302">
        <f t="shared" si="20"/>
        <v>0</v>
      </c>
      <c r="F1302">
        <v>92</v>
      </c>
      <c r="G1302" s="3">
        <v>17</v>
      </c>
      <c r="H1302" s="3">
        <v>8</v>
      </c>
      <c r="I1302" s="3">
        <v>12</v>
      </c>
      <c r="J1302" s="3">
        <v>11</v>
      </c>
      <c r="K1302" s="3">
        <v>15</v>
      </c>
      <c r="L1302" s="3">
        <v>32</v>
      </c>
      <c r="M1302">
        <v>1</v>
      </c>
      <c r="N1302">
        <v>2</v>
      </c>
      <c r="O1302">
        <v>1</v>
      </c>
      <c r="P1302">
        <v>2</v>
      </c>
      <c r="Q1302">
        <v>7</v>
      </c>
      <c r="R1302">
        <v>0</v>
      </c>
      <c r="S1302">
        <v>0</v>
      </c>
      <c r="T1302">
        <v>0</v>
      </c>
      <c r="U1302">
        <v>0</v>
      </c>
      <c r="V1302">
        <v>0</v>
      </c>
      <c r="W1302">
        <v>0</v>
      </c>
      <c r="X1302">
        <v>3</v>
      </c>
      <c r="Y1302">
        <v>11</v>
      </c>
      <c r="Z1302">
        <v>0</v>
      </c>
      <c r="AA1302">
        <v>49</v>
      </c>
      <c r="AB1302">
        <v>2509</v>
      </c>
      <c r="AC1302">
        <v>0</v>
      </c>
      <c r="AD1302">
        <v>0</v>
      </c>
      <c r="AE1302">
        <v>1</v>
      </c>
      <c r="AF1302">
        <v>0</v>
      </c>
      <c r="AG1302">
        <v>0</v>
      </c>
      <c r="AH1302">
        <v>0</v>
      </c>
      <c r="AI1302">
        <v>0</v>
      </c>
      <c r="AJ1302">
        <v>1</v>
      </c>
      <c r="AK1302">
        <v>0</v>
      </c>
      <c r="AL1302">
        <v>0</v>
      </c>
      <c r="AM1302" s="3">
        <f>SUM(tbl_Data[[#This Row],[Amt_Wines]:[Amt_GoldProds]])</f>
        <v>95</v>
      </c>
      <c r="AN1302" s="3">
        <v>31</v>
      </c>
      <c r="AO1302">
        <v>0</v>
      </c>
      <c r="AP1302" t="str" cm="1">
        <f t="array" ref="AP1302">_xlfn.IFS(tbl_Data[[#This Row],[marital_Divorced]]=1,"Divorced",tbl_Data[[#This Row],[marital_Married]]=1,"Married",tbl_Data[[#This Row],[marital_Single]]=1,"Single",tbl_Data[[#This Row],[marital_Together]]=1,"Together",tbl_Data[[#This Row],[marital_Widow]]=1,"Widowed")</f>
        <v>Single</v>
      </c>
      <c r="AQ1302" s="3">
        <f>IF(tbl_Data[[#This Row],[Marital Status]]=tbl_Data[[#Headers],[Single]],tbl_Data[[#This Row],[Amt_Wines]],"")</f>
        <v>17</v>
      </c>
      <c r="AR1302" s="3" t="str">
        <f>IF(tbl_Data[[#This Row],[Marital Status]]=tbl_Data[[#Headers],[Together]],tbl_Data[[#This Row],[Amt_Wines]],"")</f>
        <v/>
      </c>
      <c r="AS1302" s="3" t="str">
        <f>IF(tbl_Data[[#This Row],[Marital Status]]=tbl_Data[[#Headers],[Married]],tbl_Data[[#This Row],[Amt_Wines]],"")</f>
        <v/>
      </c>
      <c r="AT1302" s="3" t="str">
        <f>IF(tbl_Data[[#This Row],[Marital Status]]=tbl_Data[[#Headers],[Widow]],tbl_Data[[#This Row],[Amt_Wines]],"")</f>
        <v/>
      </c>
      <c r="AU1302" s="3" t="str">
        <f>IF(tbl_Data[[#This Row],[Marital Status]]=tbl_Data[[#Headers],[Divorced]],tbl_Data[[#This Row],[Amt_Wines]],"")</f>
        <v/>
      </c>
    </row>
    <row r="1303" spans="1:47" x14ac:dyDescent="0.45">
      <c r="A1303" t="s">
        <v>1554</v>
      </c>
      <c r="B1303" s="3">
        <v>31560</v>
      </c>
      <c r="C1303">
        <v>1</v>
      </c>
      <c r="D1303">
        <v>0</v>
      </c>
      <c r="E1303">
        <f t="shared" si="20"/>
        <v>1</v>
      </c>
      <c r="F1303">
        <v>98</v>
      </c>
      <c r="G1303" s="3">
        <v>62</v>
      </c>
      <c r="H1303" s="3">
        <v>1</v>
      </c>
      <c r="I1303" s="3">
        <v>20</v>
      </c>
      <c r="J1303" s="3">
        <v>4</v>
      </c>
      <c r="K1303" s="3">
        <v>0</v>
      </c>
      <c r="L1303" s="3">
        <v>7</v>
      </c>
      <c r="M1303">
        <v>2</v>
      </c>
      <c r="N1303">
        <v>2</v>
      </c>
      <c r="O1303">
        <v>1</v>
      </c>
      <c r="P1303">
        <v>3</v>
      </c>
      <c r="Q1303">
        <v>8</v>
      </c>
      <c r="R1303">
        <v>0</v>
      </c>
      <c r="S1303">
        <v>0</v>
      </c>
      <c r="T1303">
        <v>0</v>
      </c>
      <c r="U1303">
        <v>0</v>
      </c>
      <c r="V1303">
        <v>0</v>
      </c>
      <c r="W1303">
        <v>0</v>
      </c>
      <c r="X1303">
        <v>3</v>
      </c>
      <c r="Y1303">
        <v>11</v>
      </c>
      <c r="Z1303">
        <v>0</v>
      </c>
      <c r="AA1303">
        <v>46</v>
      </c>
      <c r="AB1303">
        <v>2529</v>
      </c>
      <c r="AC1303">
        <v>0</v>
      </c>
      <c r="AD1303">
        <v>0</v>
      </c>
      <c r="AE1303">
        <v>1</v>
      </c>
      <c r="AF1303">
        <v>0</v>
      </c>
      <c r="AG1303">
        <v>0</v>
      </c>
      <c r="AH1303">
        <v>0</v>
      </c>
      <c r="AI1303">
        <v>0</v>
      </c>
      <c r="AJ1303">
        <v>0</v>
      </c>
      <c r="AK1303">
        <v>0</v>
      </c>
      <c r="AL1303">
        <v>1</v>
      </c>
      <c r="AM1303" s="3">
        <f>SUM(tbl_Data[[#This Row],[Amt_Wines]:[Amt_GoldProds]])</f>
        <v>94</v>
      </c>
      <c r="AN1303" s="3">
        <v>80</v>
      </c>
      <c r="AO1303">
        <v>0</v>
      </c>
      <c r="AP1303" t="str" cm="1">
        <f t="array" ref="AP1303">_xlfn.IFS(tbl_Data[[#This Row],[marital_Divorced]]=1,"Divorced",tbl_Data[[#This Row],[marital_Married]]=1,"Married",tbl_Data[[#This Row],[marital_Single]]=1,"Single",tbl_Data[[#This Row],[marital_Together]]=1,"Together",tbl_Data[[#This Row],[marital_Widow]]=1,"Widowed")</f>
        <v>Single</v>
      </c>
      <c r="AQ1303" s="3">
        <f>IF(tbl_Data[[#This Row],[Marital Status]]=tbl_Data[[#Headers],[Single]],tbl_Data[[#This Row],[Amt_Wines]],"")</f>
        <v>62</v>
      </c>
      <c r="AR1303" s="3" t="str">
        <f>IF(tbl_Data[[#This Row],[Marital Status]]=tbl_Data[[#Headers],[Together]],tbl_Data[[#This Row],[Amt_Wines]],"")</f>
        <v/>
      </c>
      <c r="AS1303" s="3" t="str">
        <f>IF(tbl_Data[[#This Row],[Marital Status]]=tbl_Data[[#Headers],[Married]],tbl_Data[[#This Row],[Amt_Wines]],"")</f>
        <v/>
      </c>
      <c r="AT1303" s="3" t="str">
        <f>IF(tbl_Data[[#This Row],[Marital Status]]=tbl_Data[[#Headers],[Widow]],tbl_Data[[#This Row],[Amt_Wines]],"")</f>
        <v/>
      </c>
      <c r="AU1303" s="3" t="str">
        <f>IF(tbl_Data[[#This Row],[Marital Status]]=tbl_Data[[#Headers],[Divorced]],tbl_Data[[#This Row],[Amt_Wines]],"")</f>
        <v/>
      </c>
    </row>
    <row r="1304" spans="1:47" x14ac:dyDescent="0.45">
      <c r="A1304" t="s">
        <v>1555</v>
      </c>
      <c r="B1304" s="3">
        <v>28647</v>
      </c>
      <c r="C1304">
        <v>1</v>
      </c>
      <c r="D1304">
        <v>0</v>
      </c>
      <c r="E1304">
        <f t="shared" si="20"/>
        <v>1</v>
      </c>
      <c r="F1304">
        <v>54</v>
      </c>
      <c r="G1304" s="3">
        <v>19</v>
      </c>
      <c r="H1304" s="3">
        <v>8</v>
      </c>
      <c r="I1304" s="3">
        <v>29</v>
      </c>
      <c r="J1304" s="3">
        <v>0</v>
      </c>
      <c r="K1304" s="3">
        <v>12</v>
      </c>
      <c r="L1304" s="3">
        <v>26</v>
      </c>
      <c r="M1304">
        <v>1</v>
      </c>
      <c r="N1304">
        <v>2</v>
      </c>
      <c r="O1304">
        <v>2</v>
      </c>
      <c r="P1304">
        <v>2</v>
      </c>
      <c r="Q1304">
        <v>7</v>
      </c>
      <c r="R1304">
        <v>1</v>
      </c>
      <c r="S1304">
        <v>0</v>
      </c>
      <c r="T1304">
        <v>0</v>
      </c>
      <c r="U1304">
        <v>0</v>
      </c>
      <c r="V1304">
        <v>0</v>
      </c>
      <c r="W1304">
        <v>0</v>
      </c>
      <c r="X1304">
        <v>3</v>
      </c>
      <c r="Y1304">
        <v>11</v>
      </c>
      <c r="Z1304">
        <v>1</v>
      </c>
      <c r="AA1304">
        <v>42</v>
      </c>
      <c r="AB1304">
        <v>2471</v>
      </c>
      <c r="AC1304">
        <v>0</v>
      </c>
      <c r="AD1304">
        <v>0</v>
      </c>
      <c r="AE1304">
        <v>1</v>
      </c>
      <c r="AF1304">
        <v>0</v>
      </c>
      <c r="AG1304">
        <v>0</v>
      </c>
      <c r="AH1304">
        <v>0</v>
      </c>
      <c r="AI1304">
        <v>0</v>
      </c>
      <c r="AJ1304">
        <v>1</v>
      </c>
      <c r="AK1304">
        <v>0</v>
      </c>
      <c r="AL1304">
        <v>0</v>
      </c>
      <c r="AM1304" s="3">
        <f>SUM(tbl_Data[[#This Row],[Amt_Wines]:[Amt_GoldProds]])</f>
        <v>94</v>
      </c>
      <c r="AN1304" s="3">
        <v>42</v>
      </c>
      <c r="AO1304">
        <v>1</v>
      </c>
      <c r="AP1304" t="str" cm="1">
        <f t="array" ref="AP1304">_xlfn.IFS(tbl_Data[[#This Row],[marital_Divorced]]=1,"Divorced",tbl_Data[[#This Row],[marital_Married]]=1,"Married",tbl_Data[[#This Row],[marital_Single]]=1,"Single",tbl_Data[[#This Row],[marital_Together]]=1,"Together",tbl_Data[[#This Row],[marital_Widow]]=1,"Widowed")</f>
        <v>Single</v>
      </c>
      <c r="AQ1304" s="3">
        <f>IF(tbl_Data[[#This Row],[Marital Status]]=tbl_Data[[#Headers],[Single]],tbl_Data[[#This Row],[Amt_Wines]],"")</f>
        <v>19</v>
      </c>
      <c r="AR1304" s="3" t="str">
        <f>IF(tbl_Data[[#This Row],[Marital Status]]=tbl_Data[[#Headers],[Together]],tbl_Data[[#This Row],[Amt_Wines]],"")</f>
        <v/>
      </c>
      <c r="AS1304" s="3" t="str">
        <f>IF(tbl_Data[[#This Row],[Marital Status]]=tbl_Data[[#Headers],[Married]],tbl_Data[[#This Row],[Amt_Wines]],"")</f>
        <v/>
      </c>
      <c r="AT1304" s="3" t="str">
        <f>IF(tbl_Data[[#This Row],[Marital Status]]=tbl_Data[[#Headers],[Widow]],tbl_Data[[#This Row],[Amt_Wines]],"")</f>
        <v/>
      </c>
      <c r="AU1304" s="3" t="str">
        <f>IF(tbl_Data[[#This Row],[Marital Status]]=tbl_Data[[#Headers],[Divorced]],tbl_Data[[#This Row],[Amt_Wines]],"")</f>
        <v/>
      </c>
    </row>
    <row r="1305" spans="1:47" x14ac:dyDescent="0.45">
      <c r="A1305" t="s">
        <v>1558</v>
      </c>
      <c r="B1305" s="3">
        <v>40760</v>
      </c>
      <c r="C1305">
        <v>0</v>
      </c>
      <c r="D1305">
        <v>1</v>
      </c>
      <c r="E1305">
        <f t="shared" si="20"/>
        <v>1</v>
      </c>
      <c r="F1305">
        <v>64</v>
      </c>
      <c r="G1305" s="3">
        <v>70</v>
      </c>
      <c r="H1305" s="3">
        <v>0</v>
      </c>
      <c r="I1305" s="3">
        <v>17</v>
      </c>
      <c r="J1305" s="3">
        <v>0</v>
      </c>
      <c r="K1305" s="3">
        <v>0</v>
      </c>
      <c r="L1305" s="3">
        <v>6</v>
      </c>
      <c r="M1305">
        <v>2</v>
      </c>
      <c r="N1305">
        <v>2</v>
      </c>
      <c r="O1305">
        <v>1</v>
      </c>
      <c r="P1305">
        <v>3</v>
      </c>
      <c r="Q1305">
        <v>6</v>
      </c>
      <c r="R1305">
        <v>0</v>
      </c>
      <c r="S1305">
        <v>0</v>
      </c>
      <c r="T1305">
        <v>0</v>
      </c>
      <c r="U1305">
        <v>0</v>
      </c>
      <c r="V1305">
        <v>0</v>
      </c>
      <c r="W1305">
        <v>0</v>
      </c>
      <c r="X1305">
        <v>3</v>
      </c>
      <c r="Y1305">
        <v>11</v>
      </c>
      <c r="Z1305">
        <v>0</v>
      </c>
      <c r="AA1305">
        <v>55</v>
      </c>
      <c r="AB1305">
        <v>2462</v>
      </c>
      <c r="AC1305">
        <v>0</v>
      </c>
      <c r="AD1305">
        <v>0</v>
      </c>
      <c r="AE1305">
        <v>1</v>
      </c>
      <c r="AF1305">
        <v>0</v>
      </c>
      <c r="AG1305">
        <v>0</v>
      </c>
      <c r="AH1305">
        <v>0</v>
      </c>
      <c r="AI1305">
        <v>0</v>
      </c>
      <c r="AJ1305">
        <v>0</v>
      </c>
      <c r="AK1305">
        <v>0</v>
      </c>
      <c r="AL1305">
        <v>1</v>
      </c>
      <c r="AM1305" s="3">
        <f>SUM(tbl_Data[[#This Row],[Amt_Wines]:[Amt_GoldProds]])</f>
        <v>93</v>
      </c>
      <c r="AN1305" s="3">
        <v>81</v>
      </c>
      <c r="AO1305">
        <v>0</v>
      </c>
      <c r="AP1305" t="str" cm="1">
        <f t="array" ref="AP1305">_xlfn.IFS(tbl_Data[[#This Row],[marital_Divorced]]=1,"Divorced",tbl_Data[[#This Row],[marital_Married]]=1,"Married",tbl_Data[[#This Row],[marital_Single]]=1,"Single",tbl_Data[[#This Row],[marital_Together]]=1,"Together",tbl_Data[[#This Row],[marital_Widow]]=1,"Widowed")</f>
        <v>Single</v>
      </c>
      <c r="AQ1305" s="3">
        <f>IF(tbl_Data[[#This Row],[Marital Status]]=tbl_Data[[#Headers],[Single]],tbl_Data[[#This Row],[Amt_Wines]],"")</f>
        <v>70</v>
      </c>
      <c r="AR1305" s="3" t="str">
        <f>IF(tbl_Data[[#This Row],[Marital Status]]=tbl_Data[[#Headers],[Together]],tbl_Data[[#This Row],[Amt_Wines]],"")</f>
        <v/>
      </c>
      <c r="AS1305" s="3" t="str">
        <f>IF(tbl_Data[[#This Row],[Marital Status]]=tbl_Data[[#Headers],[Married]],tbl_Data[[#This Row],[Amt_Wines]],"")</f>
        <v/>
      </c>
      <c r="AT1305" s="3" t="str">
        <f>IF(tbl_Data[[#This Row],[Marital Status]]=tbl_Data[[#Headers],[Widow]],tbl_Data[[#This Row],[Amt_Wines]],"")</f>
        <v/>
      </c>
      <c r="AU1305" s="3" t="str">
        <f>IF(tbl_Data[[#This Row],[Marital Status]]=tbl_Data[[#Headers],[Divorced]],tbl_Data[[#This Row],[Amt_Wines]],"")</f>
        <v/>
      </c>
    </row>
    <row r="1306" spans="1:47" x14ac:dyDescent="0.45">
      <c r="A1306" t="s">
        <v>1561</v>
      </c>
      <c r="B1306" s="3">
        <v>32218</v>
      </c>
      <c r="C1306">
        <v>0</v>
      </c>
      <c r="D1306">
        <v>0</v>
      </c>
      <c r="E1306">
        <f t="shared" si="20"/>
        <v>0</v>
      </c>
      <c r="F1306">
        <v>27</v>
      </c>
      <c r="G1306" s="3">
        <v>10</v>
      </c>
      <c r="H1306" s="3">
        <v>24</v>
      </c>
      <c r="I1306" s="3">
        <v>15</v>
      </c>
      <c r="J1306" s="3">
        <v>13</v>
      </c>
      <c r="K1306" s="3">
        <v>1</v>
      </c>
      <c r="L1306" s="3">
        <v>30</v>
      </c>
      <c r="M1306">
        <v>1</v>
      </c>
      <c r="N1306">
        <v>2</v>
      </c>
      <c r="O1306">
        <v>1</v>
      </c>
      <c r="P1306">
        <v>3</v>
      </c>
      <c r="Q1306">
        <v>7</v>
      </c>
      <c r="R1306">
        <v>1</v>
      </c>
      <c r="S1306">
        <v>0</v>
      </c>
      <c r="T1306">
        <v>0</v>
      </c>
      <c r="U1306">
        <v>0</v>
      </c>
      <c r="V1306">
        <v>0</v>
      </c>
      <c r="W1306">
        <v>0</v>
      </c>
      <c r="X1306">
        <v>3</v>
      </c>
      <c r="Y1306">
        <v>11</v>
      </c>
      <c r="Z1306">
        <v>1</v>
      </c>
      <c r="AA1306">
        <v>60</v>
      </c>
      <c r="AB1306">
        <v>2293</v>
      </c>
      <c r="AC1306">
        <v>0</v>
      </c>
      <c r="AD1306">
        <v>0</v>
      </c>
      <c r="AE1306">
        <v>1</v>
      </c>
      <c r="AF1306">
        <v>0</v>
      </c>
      <c r="AG1306">
        <v>0</v>
      </c>
      <c r="AH1306">
        <v>1</v>
      </c>
      <c r="AI1306">
        <v>0</v>
      </c>
      <c r="AJ1306">
        <v>0</v>
      </c>
      <c r="AK1306">
        <v>0</v>
      </c>
      <c r="AL1306">
        <v>0</v>
      </c>
      <c r="AM1306" s="3">
        <f>SUM(tbl_Data[[#This Row],[Amt_Wines]:[Amt_GoldProds]])</f>
        <v>93</v>
      </c>
      <c r="AN1306" s="3">
        <v>33</v>
      </c>
      <c r="AO1306">
        <v>1</v>
      </c>
      <c r="AP1306" t="str" cm="1">
        <f t="array" ref="AP1306">_xlfn.IFS(tbl_Data[[#This Row],[marital_Divorced]]=1,"Divorced",tbl_Data[[#This Row],[marital_Married]]=1,"Married",tbl_Data[[#This Row],[marital_Single]]=1,"Single",tbl_Data[[#This Row],[marital_Together]]=1,"Together",tbl_Data[[#This Row],[marital_Widow]]=1,"Widowed")</f>
        <v>Single</v>
      </c>
      <c r="AQ1306" s="3">
        <f>IF(tbl_Data[[#This Row],[Marital Status]]=tbl_Data[[#Headers],[Single]],tbl_Data[[#This Row],[Amt_Wines]],"")</f>
        <v>10</v>
      </c>
      <c r="AR1306" s="3" t="str">
        <f>IF(tbl_Data[[#This Row],[Marital Status]]=tbl_Data[[#Headers],[Together]],tbl_Data[[#This Row],[Amt_Wines]],"")</f>
        <v/>
      </c>
      <c r="AS1306" s="3" t="str">
        <f>IF(tbl_Data[[#This Row],[Marital Status]]=tbl_Data[[#Headers],[Married]],tbl_Data[[#This Row],[Amt_Wines]],"")</f>
        <v/>
      </c>
      <c r="AT1306" s="3" t="str">
        <f>IF(tbl_Data[[#This Row],[Marital Status]]=tbl_Data[[#Headers],[Widow]],tbl_Data[[#This Row],[Amt_Wines]],"")</f>
        <v/>
      </c>
      <c r="AU1306" s="3" t="str">
        <f>IF(tbl_Data[[#This Row],[Marital Status]]=tbl_Data[[#Headers],[Divorced]],tbl_Data[[#This Row],[Amt_Wines]],"")</f>
        <v/>
      </c>
    </row>
    <row r="1307" spans="1:47" x14ac:dyDescent="0.45">
      <c r="A1307" t="s">
        <v>1565</v>
      </c>
      <c r="B1307" s="3">
        <v>46423</v>
      </c>
      <c r="C1307">
        <v>1</v>
      </c>
      <c r="D1307">
        <v>1</v>
      </c>
      <c r="E1307">
        <f t="shared" si="20"/>
        <v>2</v>
      </c>
      <c r="F1307">
        <v>6</v>
      </c>
      <c r="G1307" s="3">
        <v>68</v>
      </c>
      <c r="H1307" s="3">
        <v>0</v>
      </c>
      <c r="I1307" s="3">
        <v>16</v>
      </c>
      <c r="J1307" s="3">
        <v>0</v>
      </c>
      <c r="K1307" s="3">
        <v>0</v>
      </c>
      <c r="L1307" s="3">
        <v>8</v>
      </c>
      <c r="M1307">
        <v>3</v>
      </c>
      <c r="N1307">
        <v>2</v>
      </c>
      <c r="O1307">
        <v>0</v>
      </c>
      <c r="P1307">
        <v>4</v>
      </c>
      <c r="Q1307">
        <v>7</v>
      </c>
      <c r="R1307">
        <v>0</v>
      </c>
      <c r="S1307">
        <v>0</v>
      </c>
      <c r="T1307">
        <v>0</v>
      </c>
      <c r="U1307">
        <v>0</v>
      </c>
      <c r="V1307">
        <v>0</v>
      </c>
      <c r="W1307">
        <v>0</v>
      </c>
      <c r="X1307">
        <v>3</v>
      </c>
      <c r="Y1307">
        <v>11</v>
      </c>
      <c r="Z1307">
        <v>0</v>
      </c>
      <c r="AA1307">
        <v>48</v>
      </c>
      <c r="AB1307">
        <v>2443</v>
      </c>
      <c r="AC1307">
        <v>0</v>
      </c>
      <c r="AD1307">
        <v>0</v>
      </c>
      <c r="AE1307">
        <v>1</v>
      </c>
      <c r="AF1307">
        <v>0</v>
      </c>
      <c r="AG1307">
        <v>0</v>
      </c>
      <c r="AH1307">
        <v>0</v>
      </c>
      <c r="AI1307">
        <v>0</v>
      </c>
      <c r="AJ1307">
        <v>0</v>
      </c>
      <c r="AK1307">
        <v>1</v>
      </c>
      <c r="AL1307">
        <v>0</v>
      </c>
      <c r="AM1307" s="3">
        <f>SUM(tbl_Data[[#This Row],[Amt_Wines]:[Amt_GoldProds]])</f>
        <v>92</v>
      </c>
      <c r="AN1307" s="3">
        <v>76</v>
      </c>
      <c r="AO1307">
        <v>0</v>
      </c>
      <c r="AP1307" t="str" cm="1">
        <f t="array" ref="AP1307">_xlfn.IFS(tbl_Data[[#This Row],[marital_Divorced]]=1,"Divorced",tbl_Data[[#This Row],[marital_Married]]=1,"Married",tbl_Data[[#This Row],[marital_Single]]=1,"Single",tbl_Data[[#This Row],[marital_Together]]=1,"Together",tbl_Data[[#This Row],[marital_Widow]]=1,"Widowed")</f>
        <v>Single</v>
      </c>
      <c r="AQ1307" s="3">
        <f>IF(tbl_Data[[#This Row],[Marital Status]]=tbl_Data[[#Headers],[Single]],tbl_Data[[#This Row],[Amt_Wines]],"")</f>
        <v>68</v>
      </c>
      <c r="AR1307" s="3" t="str">
        <f>IF(tbl_Data[[#This Row],[Marital Status]]=tbl_Data[[#Headers],[Together]],tbl_Data[[#This Row],[Amt_Wines]],"")</f>
        <v/>
      </c>
      <c r="AS1307" s="3" t="str">
        <f>IF(tbl_Data[[#This Row],[Marital Status]]=tbl_Data[[#Headers],[Married]],tbl_Data[[#This Row],[Amt_Wines]],"")</f>
        <v/>
      </c>
      <c r="AT1307" s="3" t="str">
        <f>IF(tbl_Data[[#This Row],[Marital Status]]=tbl_Data[[#Headers],[Widow]],tbl_Data[[#This Row],[Amt_Wines]],"")</f>
        <v/>
      </c>
      <c r="AU1307" s="3" t="str">
        <f>IF(tbl_Data[[#This Row],[Marital Status]]=tbl_Data[[#Headers],[Divorced]],tbl_Data[[#This Row],[Amt_Wines]],"")</f>
        <v/>
      </c>
    </row>
    <row r="1308" spans="1:47" x14ac:dyDescent="0.45">
      <c r="A1308" t="s">
        <v>1572</v>
      </c>
      <c r="B1308" s="3">
        <v>21474</v>
      </c>
      <c r="C1308">
        <v>1</v>
      </c>
      <c r="D1308">
        <v>0</v>
      </c>
      <c r="E1308">
        <f t="shared" si="20"/>
        <v>1</v>
      </c>
      <c r="F1308">
        <v>0</v>
      </c>
      <c r="G1308" s="3">
        <v>6</v>
      </c>
      <c r="H1308" s="3">
        <v>16</v>
      </c>
      <c r="I1308" s="3">
        <v>24</v>
      </c>
      <c r="J1308" s="3">
        <v>11</v>
      </c>
      <c r="K1308" s="3">
        <v>0</v>
      </c>
      <c r="L1308" s="3">
        <v>34</v>
      </c>
      <c r="M1308">
        <v>2</v>
      </c>
      <c r="N1308">
        <v>3</v>
      </c>
      <c r="O1308">
        <v>1</v>
      </c>
      <c r="P1308">
        <v>2</v>
      </c>
      <c r="Q1308">
        <v>7</v>
      </c>
      <c r="R1308">
        <v>1</v>
      </c>
      <c r="S1308">
        <v>0</v>
      </c>
      <c r="T1308">
        <v>0</v>
      </c>
      <c r="U1308">
        <v>0</v>
      </c>
      <c r="V1308">
        <v>0</v>
      </c>
      <c r="W1308">
        <v>0</v>
      </c>
      <c r="X1308">
        <v>3</v>
      </c>
      <c r="Y1308">
        <v>11</v>
      </c>
      <c r="Z1308">
        <v>1</v>
      </c>
      <c r="AA1308">
        <v>31</v>
      </c>
      <c r="AB1308">
        <v>2241</v>
      </c>
      <c r="AC1308">
        <v>0</v>
      </c>
      <c r="AD1308">
        <v>0</v>
      </c>
      <c r="AE1308">
        <v>1</v>
      </c>
      <c r="AF1308">
        <v>0</v>
      </c>
      <c r="AG1308">
        <v>0</v>
      </c>
      <c r="AH1308">
        <v>0</v>
      </c>
      <c r="AI1308">
        <v>0</v>
      </c>
      <c r="AJ1308">
        <v>1</v>
      </c>
      <c r="AK1308">
        <v>0</v>
      </c>
      <c r="AL1308">
        <v>0</v>
      </c>
      <c r="AM1308" s="3">
        <f>SUM(tbl_Data[[#This Row],[Amt_Wines]:[Amt_GoldProds]])</f>
        <v>91</v>
      </c>
      <c r="AN1308" s="3">
        <v>23</v>
      </c>
      <c r="AO1308">
        <v>1</v>
      </c>
      <c r="AP1308" t="str" cm="1">
        <f t="array" ref="AP1308">_xlfn.IFS(tbl_Data[[#This Row],[marital_Divorced]]=1,"Divorced",tbl_Data[[#This Row],[marital_Married]]=1,"Married",tbl_Data[[#This Row],[marital_Single]]=1,"Single",tbl_Data[[#This Row],[marital_Together]]=1,"Together",tbl_Data[[#This Row],[marital_Widow]]=1,"Widowed")</f>
        <v>Single</v>
      </c>
      <c r="AQ1308" s="3">
        <f>IF(tbl_Data[[#This Row],[Marital Status]]=tbl_Data[[#Headers],[Single]],tbl_Data[[#This Row],[Amt_Wines]],"")</f>
        <v>6</v>
      </c>
      <c r="AR1308" s="3" t="str">
        <f>IF(tbl_Data[[#This Row],[Marital Status]]=tbl_Data[[#Headers],[Together]],tbl_Data[[#This Row],[Amt_Wines]],"")</f>
        <v/>
      </c>
      <c r="AS1308" s="3" t="str">
        <f>IF(tbl_Data[[#This Row],[Marital Status]]=tbl_Data[[#Headers],[Married]],tbl_Data[[#This Row],[Amt_Wines]],"")</f>
        <v/>
      </c>
      <c r="AT1308" s="3" t="str">
        <f>IF(tbl_Data[[#This Row],[Marital Status]]=tbl_Data[[#Headers],[Widow]],tbl_Data[[#This Row],[Amt_Wines]],"")</f>
        <v/>
      </c>
      <c r="AU1308" s="3" t="str">
        <f>IF(tbl_Data[[#This Row],[Marital Status]]=tbl_Data[[#Headers],[Divorced]],tbl_Data[[#This Row],[Amt_Wines]],"")</f>
        <v/>
      </c>
    </row>
    <row r="1309" spans="1:47" x14ac:dyDescent="0.45">
      <c r="A1309" t="s">
        <v>1578</v>
      </c>
      <c r="B1309" s="3">
        <v>34176</v>
      </c>
      <c r="C1309">
        <v>1</v>
      </c>
      <c r="D1309">
        <v>0</v>
      </c>
      <c r="E1309">
        <f t="shared" si="20"/>
        <v>1</v>
      </c>
      <c r="F1309">
        <v>12</v>
      </c>
      <c r="G1309" s="3">
        <v>5</v>
      </c>
      <c r="H1309" s="3">
        <v>7</v>
      </c>
      <c r="I1309" s="3">
        <v>24</v>
      </c>
      <c r="J1309" s="3">
        <v>19</v>
      </c>
      <c r="K1309" s="3">
        <v>14</v>
      </c>
      <c r="L1309" s="3">
        <v>20</v>
      </c>
      <c r="M1309">
        <v>4</v>
      </c>
      <c r="N1309">
        <v>3</v>
      </c>
      <c r="O1309">
        <v>0</v>
      </c>
      <c r="P1309">
        <v>4</v>
      </c>
      <c r="Q1309">
        <v>6</v>
      </c>
      <c r="R1309">
        <v>0</v>
      </c>
      <c r="S1309">
        <v>0</v>
      </c>
      <c r="T1309">
        <v>0</v>
      </c>
      <c r="U1309">
        <v>0</v>
      </c>
      <c r="V1309">
        <v>0</v>
      </c>
      <c r="W1309">
        <v>0</v>
      </c>
      <c r="X1309">
        <v>3</v>
      </c>
      <c r="Y1309">
        <v>11</v>
      </c>
      <c r="Z1309">
        <v>0</v>
      </c>
      <c r="AA1309">
        <v>32</v>
      </c>
      <c r="AB1309">
        <v>2207</v>
      </c>
      <c r="AC1309">
        <v>0</v>
      </c>
      <c r="AD1309">
        <v>0</v>
      </c>
      <c r="AE1309">
        <v>1</v>
      </c>
      <c r="AF1309">
        <v>0</v>
      </c>
      <c r="AG1309">
        <v>0</v>
      </c>
      <c r="AH1309">
        <v>0</v>
      </c>
      <c r="AI1309">
        <v>0</v>
      </c>
      <c r="AJ1309">
        <v>1</v>
      </c>
      <c r="AK1309">
        <v>0</v>
      </c>
      <c r="AL1309">
        <v>0</v>
      </c>
      <c r="AM1309" s="3">
        <f>SUM(tbl_Data[[#This Row],[Amt_Wines]:[Amt_GoldProds]])</f>
        <v>89</v>
      </c>
      <c r="AN1309" s="3">
        <v>49</v>
      </c>
      <c r="AO1309">
        <v>0</v>
      </c>
      <c r="AP1309" t="str" cm="1">
        <f t="array" ref="AP1309">_xlfn.IFS(tbl_Data[[#This Row],[marital_Divorced]]=1,"Divorced",tbl_Data[[#This Row],[marital_Married]]=1,"Married",tbl_Data[[#This Row],[marital_Single]]=1,"Single",tbl_Data[[#This Row],[marital_Together]]=1,"Together",tbl_Data[[#This Row],[marital_Widow]]=1,"Widowed")</f>
        <v>Single</v>
      </c>
      <c r="AQ1309" s="3">
        <f>IF(tbl_Data[[#This Row],[Marital Status]]=tbl_Data[[#Headers],[Single]],tbl_Data[[#This Row],[Amt_Wines]],"")</f>
        <v>5</v>
      </c>
      <c r="AR1309" s="3" t="str">
        <f>IF(tbl_Data[[#This Row],[Marital Status]]=tbl_Data[[#Headers],[Together]],tbl_Data[[#This Row],[Amt_Wines]],"")</f>
        <v/>
      </c>
      <c r="AS1309" s="3" t="str">
        <f>IF(tbl_Data[[#This Row],[Marital Status]]=tbl_Data[[#Headers],[Married]],tbl_Data[[#This Row],[Amt_Wines]],"")</f>
        <v/>
      </c>
      <c r="AT1309" s="3" t="str">
        <f>IF(tbl_Data[[#This Row],[Marital Status]]=tbl_Data[[#Headers],[Widow]],tbl_Data[[#This Row],[Amt_Wines]],"")</f>
        <v/>
      </c>
      <c r="AU1309" s="3" t="str">
        <f>IF(tbl_Data[[#This Row],[Marital Status]]=tbl_Data[[#Headers],[Divorced]],tbl_Data[[#This Row],[Amt_Wines]],"")</f>
        <v/>
      </c>
    </row>
    <row r="1310" spans="1:47" x14ac:dyDescent="0.45">
      <c r="A1310" t="s">
        <v>1580</v>
      </c>
      <c r="B1310" s="3">
        <v>38236</v>
      </c>
      <c r="C1310">
        <v>1</v>
      </c>
      <c r="D1310">
        <v>1</v>
      </c>
      <c r="E1310">
        <f t="shared" si="20"/>
        <v>2</v>
      </c>
      <c r="F1310">
        <v>2</v>
      </c>
      <c r="G1310" s="3">
        <v>58</v>
      </c>
      <c r="H1310" s="3">
        <v>0</v>
      </c>
      <c r="I1310" s="3">
        <v>18</v>
      </c>
      <c r="J1310" s="3">
        <v>2</v>
      </c>
      <c r="K1310" s="3">
        <v>0</v>
      </c>
      <c r="L1310" s="3">
        <v>10</v>
      </c>
      <c r="M1310">
        <v>4</v>
      </c>
      <c r="N1310">
        <v>3</v>
      </c>
      <c r="O1310">
        <v>0</v>
      </c>
      <c r="P1310">
        <v>4</v>
      </c>
      <c r="Q1310">
        <v>7</v>
      </c>
      <c r="R1310">
        <v>0</v>
      </c>
      <c r="S1310">
        <v>0</v>
      </c>
      <c r="T1310">
        <v>0</v>
      </c>
      <c r="U1310">
        <v>0</v>
      </c>
      <c r="V1310">
        <v>0</v>
      </c>
      <c r="W1310">
        <v>0</v>
      </c>
      <c r="X1310">
        <v>3</v>
      </c>
      <c r="Y1310">
        <v>11</v>
      </c>
      <c r="Z1310">
        <v>0</v>
      </c>
      <c r="AA1310">
        <v>52</v>
      </c>
      <c r="AB1310">
        <v>2441</v>
      </c>
      <c r="AC1310">
        <v>0</v>
      </c>
      <c r="AD1310">
        <v>0</v>
      </c>
      <c r="AE1310">
        <v>1</v>
      </c>
      <c r="AF1310">
        <v>0</v>
      </c>
      <c r="AG1310">
        <v>0</v>
      </c>
      <c r="AH1310">
        <v>0</v>
      </c>
      <c r="AI1310">
        <v>0</v>
      </c>
      <c r="AJ1310">
        <v>0</v>
      </c>
      <c r="AK1310">
        <v>0</v>
      </c>
      <c r="AL1310">
        <v>1</v>
      </c>
      <c r="AM1310" s="3">
        <f>SUM(tbl_Data[[#This Row],[Amt_Wines]:[Amt_GoldProds]])</f>
        <v>88</v>
      </c>
      <c r="AN1310" s="3">
        <v>68</v>
      </c>
      <c r="AO1310">
        <v>0</v>
      </c>
      <c r="AP1310" t="str" cm="1">
        <f t="array" ref="AP1310">_xlfn.IFS(tbl_Data[[#This Row],[marital_Divorced]]=1,"Divorced",tbl_Data[[#This Row],[marital_Married]]=1,"Married",tbl_Data[[#This Row],[marital_Single]]=1,"Single",tbl_Data[[#This Row],[marital_Together]]=1,"Together",tbl_Data[[#This Row],[marital_Widow]]=1,"Widowed")</f>
        <v>Single</v>
      </c>
      <c r="AQ1310" s="3">
        <f>IF(tbl_Data[[#This Row],[Marital Status]]=tbl_Data[[#Headers],[Single]],tbl_Data[[#This Row],[Amt_Wines]],"")</f>
        <v>58</v>
      </c>
      <c r="AR1310" s="3" t="str">
        <f>IF(tbl_Data[[#This Row],[Marital Status]]=tbl_Data[[#Headers],[Together]],tbl_Data[[#This Row],[Amt_Wines]],"")</f>
        <v/>
      </c>
      <c r="AS1310" s="3" t="str">
        <f>IF(tbl_Data[[#This Row],[Marital Status]]=tbl_Data[[#Headers],[Married]],tbl_Data[[#This Row],[Amt_Wines]],"")</f>
        <v/>
      </c>
      <c r="AT1310" s="3" t="str">
        <f>IF(tbl_Data[[#This Row],[Marital Status]]=tbl_Data[[#Headers],[Widow]],tbl_Data[[#This Row],[Amt_Wines]],"")</f>
        <v/>
      </c>
      <c r="AU1310" s="3" t="str">
        <f>IF(tbl_Data[[#This Row],[Marital Status]]=tbl_Data[[#Headers],[Divorced]],tbl_Data[[#This Row],[Amt_Wines]],"")</f>
        <v/>
      </c>
    </row>
    <row r="1311" spans="1:47" x14ac:dyDescent="0.45">
      <c r="A1311" t="s">
        <v>1582</v>
      </c>
      <c r="B1311" s="3">
        <v>15056</v>
      </c>
      <c r="C1311">
        <v>1</v>
      </c>
      <c r="D1311">
        <v>1</v>
      </c>
      <c r="E1311">
        <f t="shared" si="20"/>
        <v>2</v>
      </c>
      <c r="F1311">
        <v>76</v>
      </c>
      <c r="G1311" s="3">
        <v>6</v>
      </c>
      <c r="H1311" s="3">
        <v>12</v>
      </c>
      <c r="I1311" s="3">
        <v>3</v>
      </c>
      <c r="J1311" s="3">
        <v>21</v>
      </c>
      <c r="K1311" s="3">
        <v>6</v>
      </c>
      <c r="L1311" s="3">
        <v>40</v>
      </c>
      <c r="M1311">
        <v>5</v>
      </c>
      <c r="N1311">
        <v>2</v>
      </c>
      <c r="O1311">
        <v>2</v>
      </c>
      <c r="P1311">
        <v>3</v>
      </c>
      <c r="Q1311">
        <v>5</v>
      </c>
      <c r="R1311">
        <v>0</v>
      </c>
      <c r="S1311">
        <v>0</v>
      </c>
      <c r="T1311">
        <v>0</v>
      </c>
      <c r="U1311">
        <v>0</v>
      </c>
      <c r="V1311">
        <v>0</v>
      </c>
      <c r="W1311">
        <v>0</v>
      </c>
      <c r="X1311">
        <v>3</v>
      </c>
      <c r="Y1311">
        <v>11</v>
      </c>
      <c r="Z1311">
        <v>0</v>
      </c>
      <c r="AA1311">
        <v>62</v>
      </c>
      <c r="AB1311">
        <v>2581</v>
      </c>
      <c r="AC1311">
        <v>0</v>
      </c>
      <c r="AD1311">
        <v>0</v>
      </c>
      <c r="AE1311">
        <v>1</v>
      </c>
      <c r="AF1311">
        <v>0</v>
      </c>
      <c r="AG1311">
        <v>0</v>
      </c>
      <c r="AH1311">
        <v>0</v>
      </c>
      <c r="AI1311">
        <v>1</v>
      </c>
      <c r="AJ1311">
        <v>0</v>
      </c>
      <c r="AK1311">
        <v>0</v>
      </c>
      <c r="AL1311">
        <v>0</v>
      </c>
      <c r="AM1311" s="3">
        <f>SUM(tbl_Data[[#This Row],[Amt_Wines]:[Amt_GoldProds]])</f>
        <v>88</v>
      </c>
      <c r="AN1311" s="3">
        <v>8</v>
      </c>
      <c r="AO1311">
        <v>0</v>
      </c>
      <c r="AP1311" t="str" cm="1">
        <f t="array" ref="AP1311">_xlfn.IFS(tbl_Data[[#This Row],[marital_Divorced]]=1,"Divorced",tbl_Data[[#This Row],[marital_Married]]=1,"Married",tbl_Data[[#This Row],[marital_Single]]=1,"Single",tbl_Data[[#This Row],[marital_Together]]=1,"Together",tbl_Data[[#This Row],[marital_Widow]]=1,"Widowed")</f>
        <v>Single</v>
      </c>
      <c r="AQ1311" s="3">
        <f>IF(tbl_Data[[#This Row],[Marital Status]]=tbl_Data[[#Headers],[Single]],tbl_Data[[#This Row],[Amt_Wines]],"")</f>
        <v>6</v>
      </c>
      <c r="AR1311" s="3" t="str">
        <f>IF(tbl_Data[[#This Row],[Marital Status]]=tbl_Data[[#Headers],[Together]],tbl_Data[[#This Row],[Amt_Wines]],"")</f>
        <v/>
      </c>
      <c r="AS1311" s="3" t="str">
        <f>IF(tbl_Data[[#This Row],[Marital Status]]=tbl_Data[[#Headers],[Married]],tbl_Data[[#This Row],[Amt_Wines]],"")</f>
        <v/>
      </c>
      <c r="AT1311" s="3" t="str">
        <f>IF(tbl_Data[[#This Row],[Marital Status]]=tbl_Data[[#Headers],[Widow]],tbl_Data[[#This Row],[Amt_Wines]],"")</f>
        <v/>
      </c>
      <c r="AU1311" s="3" t="str">
        <f>IF(tbl_Data[[#This Row],[Marital Status]]=tbl_Data[[#Headers],[Divorced]],tbl_Data[[#This Row],[Amt_Wines]],"")</f>
        <v/>
      </c>
    </row>
    <row r="1312" spans="1:47" x14ac:dyDescent="0.45">
      <c r="A1312" t="s">
        <v>1585</v>
      </c>
      <c r="B1312" s="3">
        <v>33419</v>
      </c>
      <c r="C1312">
        <v>0</v>
      </c>
      <c r="D1312">
        <v>1</v>
      </c>
      <c r="E1312">
        <f t="shared" si="20"/>
        <v>1</v>
      </c>
      <c r="F1312">
        <v>76</v>
      </c>
      <c r="G1312" s="3">
        <v>56</v>
      </c>
      <c r="H1312" s="3">
        <v>0</v>
      </c>
      <c r="I1312" s="3">
        <v>12</v>
      </c>
      <c r="J1312" s="3">
        <v>0</v>
      </c>
      <c r="K1312" s="3">
        <v>0</v>
      </c>
      <c r="L1312" s="3">
        <v>18</v>
      </c>
      <c r="M1312">
        <v>2</v>
      </c>
      <c r="N1312">
        <v>2</v>
      </c>
      <c r="O1312">
        <v>0</v>
      </c>
      <c r="P1312">
        <v>4</v>
      </c>
      <c r="Q1312">
        <v>7</v>
      </c>
      <c r="R1312">
        <v>0</v>
      </c>
      <c r="S1312">
        <v>0</v>
      </c>
      <c r="T1312">
        <v>0</v>
      </c>
      <c r="U1312">
        <v>0</v>
      </c>
      <c r="V1312">
        <v>0</v>
      </c>
      <c r="W1312">
        <v>0</v>
      </c>
      <c r="X1312">
        <v>3</v>
      </c>
      <c r="Y1312">
        <v>11</v>
      </c>
      <c r="Z1312">
        <v>0</v>
      </c>
      <c r="AA1312">
        <v>58</v>
      </c>
      <c r="AB1312">
        <v>2475</v>
      </c>
      <c r="AC1312">
        <v>0</v>
      </c>
      <c r="AD1312">
        <v>0</v>
      </c>
      <c r="AE1312">
        <v>1</v>
      </c>
      <c r="AF1312">
        <v>0</v>
      </c>
      <c r="AG1312">
        <v>0</v>
      </c>
      <c r="AH1312">
        <v>0</v>
      </c>
      <c r="AI1312">
        <v>0</v>
      </c>
      <c r="AJ1312">
        <v>0</v>
      </c>
      <c r="AK1312">
        <v>0</v>
      </c>
      <c r="AL1312">
        <v>1</v>
      </c>
      <c r="AM1312" s="3">
        <f>SUM(tbl_Data[[#This Row],[Amt_Wines]:[Amt_GoldProds]])</f>
        <v>86</v>
      </c>
      <c r="AN1312" s="3">
        <v>50</v>
      </c>
      <c r="AO1312">
        <v>0</v>
      </c>
      <c r="AP1312" t="str" cm="1">
        <f t="array" ref="AP1312">_xlfn.IFS(tbl_Data[[#This Row],[marital_Divorced]]=1,"Divorced",tbl_Data[[#This Row],[marital_Married]]=1,"Married",tbl_Data[[#This Row],[marital_Single]]=1,"Single",tbl_Data[[#This Row],[marital_Together]]=1,"Together",tbl_Data[[#This Row],[marital_Widow]]=1,"Widowed")</f>
        <v>Single</v>
      </c>
      <c r="AQ1312" s="3">
        <f>IF(tbl_Data[[#This Row],[Marital Status]]=tbl_Data[[#Headers],[Single]],tbl_Data[[#This Row],[Amt_Wines]],"")</f>
        <v>56</v>
      </c>
      <c r="AR1312" s="3" t="str">
        <f>IF(tbl_Data[[#This Row],[Marital Status]]=tbl_Data[[#Headers],[Together]],tbl_Data[[#This Row],[Amt_Wines]],"")</f>
        <v/>
      </c>
      <c r="AS1312" s="3" t="str">
        <f>IF(tbl_Data[[#This Row],[Marital Status]]=tbl_Data[[#Headers],[Married]],tbl_Data[[#This Row],[Amt_Wines]],"")</f>
        <v/>
      </c>
      <c r="AT1312" s="3" t="str">
        <f>IF(tbl_Data[[#This Row],[Marital Status]]=tbl_Data[[#Headers],[Widow]],tbl_Data[[#This Row],[Amt_Wines]],"")</f>
        <v/>
      </c>
      <c r="AU1312" s="3" t="str">
        <f>IF(tbl_Data[[#This Row],[Marital Status]]=tbl_Data[[#Headers],[Divorced]],tbl_Data[[#This Row],[Amt_Wines]],"")</f>
        <v/>
      </c>
    </row>
    <row r="1313" spans="1:47" x14ac:dyDescent="0.45">
      <c r="A1313" t="s">
        <v>1586</v>
      </c>
      <c r="B1313" s="3">
        <v>31626</v>
      </c>
      <c r="C1313">
        <v>1</v>
      </c>
      <c r="D1313">
        <v>0</v>
      </c>
      <c r="E1313">
        <f t="shared" si="20"/>
        <v>1</v>
      </c>
      <c r="F1313">
        <v>12</v>
      </c>
      <c r="G1313" s="3">
        <v>39</v>
      </c>
      <c r="H1313" s="3">
        <v>1</v>
      </c>
      <c r="I1313" s="3">
        <v>9</v>
      </c>
      <c r="J1313" s="3">
        <v>2</v>
      </c>
      <c r="K1313" s="3">
        <v>1</v>
      </c>
      <c r="L1313" s="3">
        <v>34</v>
      </c>
      <c r="M1313">
        <v>1</v>
      </c>
      <c r="N1313">
        <v>2</v>
      </c>
      <c r="O1313">
        <v>1</v>
      </c>
      <c r="P1313">
        <v>2</v>
      </c>
      <c r="Q1313">
        <v>7</v>
      </c>
      <c r="R1313">
        <v>1</v>
      </c>
      <c r="S1313">
        <v>0</v>
      </c>
      <c r="T1313">
        <v>0</v>
      </c>
      <c r="U1313">
        <v>0</v>
      </c>
      <c r="V1313">
        <v>0</v>
      </c>
      <c r="W1313">
        <v>0</v>
      </c>
      <c r="X1313">
        <v>3</v>
      </c>
      <c r="Y1313">
        <v>11</v>
      </c>
      <c r="Z1313">
        <v>1</v>
      </c>
      <c r="AA1313">
        <v>42</v>
      </c>
      <c r="AB1313">
        <v>2574</v>
      </c>
      <c r="AC1313">
        <v>0</v>
      </c>
      <c r="AD1313">
        <v>0</v>
      </c>
      <c r="AE1313">
        <v>1</v>
      </c>
      <c r="AF1313">
        <v>0</v>
      </c>
      <c r="AG1313">
        <v>0</v>
      </c>
      <c r="AH1313">
        <v>0</v>
      </c>
      <c r="AI1313">
        <v>0</v>
      </c>
      <c r="AJ1313">
        <v>0</v>
      </c>
      <c r="AK1313">
        <v>0</v>
      </c>
      <c r="AL1313">
        <v>1</v>
      </c>
      <c r="AM1313" s="3">
        <f>SUM(tbl_Data[[#This Row],[Amt_Wines]:[Amt_GoldProds]])</f>
        <v>86</v>
      </c>
      <c r="AN1313" s="3">
        <v>18</v>
      </c>
      <c r="AO1313">
        <v>1</v>
      </c>
      <c r="AP1313" t="str" cm="1">
        <f t="array" ref="AP1313">_xlfn.IFS(tbl_Data[[#This Row],[marital_Divorced]]=1,"Divorced",tbl_Data[[#This Row],[marital_Married]]=1,"Married",tbl_Data[[#This Row],[marital_Single]]=1,"Single",tbl_Data[[#This Row],[marital_Together]]=1,"Together",tbl_Data[[#This Row],[marital_Widow]]=1,"Widowed")</f>
        <v>Single</v>
      </c>
      <c r="AQ1313" s="3">
        <f>IF(tbl_Data[[#This Row],[Marital Status]]=tbl_Data[[#Headers],[Single]],tbl_Data[[#This Row],[Amt_Wines]],"")</f>
        <v>39</v>
      </c>
      <c r="AR1313" s="3" t="str">
        <f>IF(tbl_Data[[#This Row],[Marital Status]]=tbl_Data[[#Headers],[Together]],tbl_Data[[#This Row],[Amt_Wines]],"")</f>
        <v/>
      </c>
      <c r="AS1313" s="3" t="str">
        <f>IF(tbl_Data[[#This Row],[Marital Status]]=tbl_Data[[#Headers],[Married]],tbl_Data[[#This Row],[Amt_Wines]],"")</f>
        <v/>
      </c>
      <c r="AT1313" s="3" t="str">
        <f>IF(tbl_Data[[#This Row],[Marital Status]]=tbl_Data[[#Headers],[Widow]],tbl_Data[[#This Row],[Amt_Wines]],"")</f>
        <v/>
      </c>
      <c r="AU1313" s="3" t="str">
        <f>IF(tbl_Data[[#This Row],[Marital Status]]=tbl_Data[[#Headers],[Divorced]],tbl_Data[[#This Row],[Amt_Wines]],"")</f>
        <v/>
      </c>
    </row>
    <row r="1314" spans="1:47" x14ac:dyDescent="0.45">
      <c r="A1314" t="s">
        <v>1587</v>
      </c>
      <c r="B1314" s="3">
        <v>24762</v>
      </c>
      <c r="C1314">
        <v>1</v>
      </c>
      <c r="D1314">
        <v>0</v>
      </c>
      <c r="E1314">
        <f t="shared" si="20"/>
        <v>1</v>
      </c>
      <c r="F1314">
        <v>16</v>
      </c>
      <c r="G1314" s="3">
        <v>6</v>
      </c>
      <c r="H1314" s="3">
        <v>10</v>
      </c>
      <c r="I1314" s="3">
        <v>12</v>
      </c>
      <c r="J1314" s="3">
        <v>3</v>
      </c>
      <c r="K1314" s="3">
        <v>15</v>
      </c>
      <c r="L1314" s="3">
        <v>40</v>
      </c>
      <c r="M1314">
        <v>3</v>
      </c>
      <c r="N1314">
        <v>3</v>
      </c>
      <c r="O1314">
        <v>1</v>
      </c>
      <c r="P1314">
        <v>2</v>
      </c>
      <c r="Q1314">
        <v>8</v>
      </c>
      <c r="R1314">
        <v>1</v>
      </c>
      <c r="S1314">
        <v>0</v>
      </c>
      <c r="T1314">
        <v>0</v>
      </c>
      <c r="U1314">
        <v>0</v>
      </c>
      <c r="V1314">
        <v>0</v>
      </c>
      <c r="W1314">
        <v>0</v>
      </c>
      <c r="X1314">
        <v>3</v>
      </c>
      <c r="Y1314">
        <v>11</v>
      </c>
      <c r="Z1314">
        <v>1</v>
      </c>
      <c r="AA1314">
        <v>48</v>
      </c>
      <c r="AB1314">
        <v>2298</v>
      </c>
      <c r="AC1314">
        <v>0</v>
      </c>
      <c r="AD1314">
        <v>0</v>
      </c>
      <c r="AE1314">
        <v>1</v>
      </c>
      <c r="AF1314">
        <v>0</v>
      </c>
      <c r="AG1314">
        <v>0</v>
      </c>
      <c r="AH1314">
        <v>0</v>
      </c>
      <c r="AI1314">
        <v>0</v>
      </c>
      <c r="AJ1314">
        <v>1</v>
      </c>
      <c r="AK1314">
        <v>0</v>
      </c>
      <c r="AL1314">
        <v>0</v>
      </c>
      <c r="AM1314" s="3">
        <f>SUM(tbl_Data[[#This Row],[Amt_Wines]:[Amt_GoldProds]])</f>
        <v>86</v>
      </c>
      <c r="AN1314" s="3">
        <v>6</v>
      </c>
      <c r="AO1314">
        <v>1</v>
      </c>
      <c r="AP1314" t="str" cm="1">
        <f t="array" ref="AP1314">_xlfn.IFS(tbl_Data[[#This Row],[marital_Divorced]]=1,"Divorced",tbl_Data[[#This Row],[marital_Married]]=1,"Married",tbl_Data[[#This Row],[marital_Single]]=1,"Single",tbl_Data[[#This Row],[marital_Together]]=1,"Together",tbl_Data[[#This Row],[marital_Widow]]=1,"Widowed")</f>
        <v>Single</v>
      </c>
      <c r="AQ1314" s="3">
        <f>IF(tbl_Data[[#This Row],[Marital Status]]=tbl_Data[[#Headers],[Single]],tbl_Data[[#This Row],[Amt_Wines]],"")</f>
        <v>6</v>
      </c>
      <c r="AR1314" s="3" t="str">
        <f>IF(tbl_Data[[#This Row],[Marital Status]]=tbl_Data[[#Headers],[Together]],tbl_Data[[#This Row],[Amt_Wines]],"")</f>
        <v/>
      </c>
      <c r="AS1314" s="3" t="str">
        <f>IF(tbl_Data[[#This Row],[Marital Status]]=tbl_Data[[#Headers],[Married]],tbl_Data[[#This Row],[Amt_Wines]],"")</f>
        <v/>
      </c>
      <c r="AT1314" s="3" t="str">
        <f>IF(tbl_Data[[#This Row],[Marital Status]]=tbl_Data[[#Headers],[Widow]],tbl_Data[[#This Row],[Amt_Wines]],"")</f>
        <v/>
      </c>
      <c r="AU1314" s="3" t="str">
        <f>IF(tbl_Data[[#This Row],[Marital Status]]=tbl_Data[[#Headers],[Divorced]],tbl_Data[[#This Row],[Amt_Wines]],"")</f>
        <v/>
      </c>
    </row>
    <row r="1315" spans="1:47" x14ac:dyDescent="0.45">
      <c r="A1315" t="s">
        <v>1589</v>
      </c>
      <c r="B1315" s="3">
        <v>37697</v>
      </c>
      <c r="C1315">
        <v>1</v>
      </c>
      <c r="D1315">
        <v>0</v>
      </c>
      <c r="E1315">
        <f t="shared" si="20"/>
        <v>1</v>
      </c>
      <c r="F1315">
        <v>82</v>
      </c>
      <c r="G1315" s="3">
        <v>34</v>
      </c>
      <c r="H1315" s="3">
        <v>6</v>
      </c>
      <c r="I1315" s="3">
        <v>21</v>
      </c>
      <c r="J1315" s="3">
        <v>11</v>
      </c>
      <c r="K1315" s="3">
        <v>4</v>
      </c>
      <c r="L1315" s="3">
        <v>8</v>
      </c>
      <c r="M1315">
        <v>1</v>
      </c>
      <c r="N1315">
        <v>2</v>
      </c>
      <c r="O1315">
        <v>1</v>
      </c>
      <c r="P1315">
        <v>3</v>
      </c>
      <c r="Q1315">
        <v>6</v>
      </c>
      <c r="R1315">
        <v>0</v>
      </c>
      <c r="S1315">
        <v>0</v>
      </c>
      <c r="T1315">
        <v>0</v>
      </c>
      <c r="U1315">
        <v>0</v>
      </c>
      <c r="V1315">
        <v>0</v>
      </c>
      <c r="W1315">
        <v>0</v>
      </c>
      <c r="X1315">
        <v>3</v>
      </c>
      <c r="Y1315">
        <v>11</v>
      </c>
      <c r="Z1315">
        <v>0</v>
      </c>
      <c r="AA1315">
        <v>44</v>
      </c>
      <c r="AB1315">
        <v>2301</v>
      </c>
      <c r="AC1315">
        <v>0</v>
      </c>
      <c r="AD1315">
        <v>0</v>
      </c>
      <c r="AE1315">
        <v>1</v>
      </c>
      <c r="AF1315">
        <v>0</v>
      </c>
      <c r="AG1315">
        <v>0</v>
      </c>
      <c r="AH1315">
        <v>0</v>
      </c>
      <c r="AI1315">
        <v>0</v>
      </c>
      <c r="AJ1315">
        <v>1</v>
      </c>
      <c r="AK1315">
        <v>0</v>
      </c>
      <c r="AL1315">
        <v>0</v>
      </c>
      <c r="AM1315" s="3">
        <f>SUM(tbl_Data[[#This Row],[Amt_Wines]:[Amt_GoldProds]])</f>
        <v>84</v>
      </c>
      <c r="AN1315" s="3">
        <v>68</v>
      </c>
      <c r="AO1315">
        <v>0</v>
      </c>
      <c r="AP1315" t="str" cm="1">
        <f t="array" ref="AP1315">_xlfn.IFS(tbl_Data[[#This Row],[marital_Divorced]]=1,"Divorced",tbl_Data[[#This Row],[marital_Married]]=1,"Married",tbl_Data[[#This Row],[marital_Single]]=1,"Single",tbl_Data[[#This Row],[marital_Together]]=1,"Together",tbl_Data[[#This Row],[marital_Widow]]=1,"Widowed")</f>
        <v>Single</v>
      </c>
      <c r="AQ1315" s="3">
        <f>IF(tbl_Data[[#This Row],[Marital Status]]=tbl_Data[[#Headers],[Single]],tbl_Data[[#This Row],[Amt_Wines]],"")</f>
        <v>34</v>
      </c>
      <c r="AR1315" s="3" t="str">
        <f>IF(tbl_Data[[#This Row],[Marital Status]]=tbl_Data[[#Headers],[Together]],tbl_Data[[#This Row],[Amt_Wines]],"")</f>
        <v/>
      </c>
      <c r="AS1315" s="3" t="str">
        <f>IF(tbl_Data[[#This Row],[Marital Status]]=tbl_Data[[#Headers],[Married]],tbl_Data[[#This Row],[Amt_Wines]],"")</f>
        <v/>
      </c>
      <c r="AT1315" s="3" t="str">
        <f>IF(tbl_Data[[#This Row],[Marital Status]]=tbl_Data[[#Headers],[Widow]],tbl_Data[[#This Row],[Amt_Wines]],"")</f>
        <v/>
      </c>
      <c r="AU1315" s="3" t="str">
        <f>IF(tbl_Data[[#This Row],[Marital Status]]=tbl_Data[[#Headers],[Divorced]],tbl_Data[[#This Row],[Amt_Wines]],"")</f>
        <v/>
      </c>
    </row>
    <row r="1316" spans="1:47" x14ac:dyDescent="0.45">
      <c r="A1316" t="s">
        <v>1591</v>
      </c>
      <c r="B1316" s="3">
        <v>11012</v>
      </c>
      <c r="C1316">
        <v>1</v>
      </c>
      <c r="D1316">
        <v>0</v>
      </c>
      <c r="E1316">
        <f t="shared" si="20"/>
        <v>1</v>
      </c>
      <c r="F1316">
        <v>82</v>
      </c>
      <c r="G1316" s="3">
        <v>24</v>
      </c>
      <c r="H1316" s="3">
        <v>3</v>
      </c>
      <c r="I1316" s="3">
        <v>26</v>
      </c>
      <c r="J1316" s="3">
        <v>7</v>
      </c>
      <c r="K1316" s="3">
        <v>1</v>
      </c>
      <c r="L1316" s="3">
        <v>23</v>
      </c>
      <c r="M1316">
        <v>3</v>
      </c>
      <c r="N1316">
        <v>3</v>
      </c>
      <c r="O1316">
        <v>1</v>
      </c>
      <c r="P1316">
        <v>2</v>
      </c>
      <c r="Q1316">
        <v>9</v>
      </c>
      <c r="R1316">
        <v>1</v>
      </c>
      <c r="S1316">
        <v>0</v>
      </c>
      <c r="T1316">
        <v>0</v>
      </c>
      <c r="U1316">
        <v>0</v>
      </c>
      <c r="V1316">
        <v>0</v>
      </c>
      <c r="W1316">
        <v>0</v>
      </c>
      <c r="X1316">
        <v>3</v>
      </c>
      <c r="Y1316">
        <v>11</v>
      </c>
      <c r="Z1316">
        <v>0</v>
      </c>
      <c r="AA1316">
        <v>36</v>
      </c>
      <c r="AB1316">
        <v>2629</v>
      </c>
      <c r="AC1316">
        <v>0</v>
      </c>
      <c r="AD1316">
        <v>0</v>
      </c>
      <c r="AE1316">
        <v>1</v>
      </c>
      <c r="AF1316">
        <v>0</v>
      </c>
      <c r="AG1316">
        <v>0</v>
      </c>
      <c r="AH1316">
        <v>0</v>
      </c>
      <c r="AI1316">
        <v>0</v>
      </c>
      <c r="AJ1316">
        <v>1</v>
      </c>
      <c r="AK1316">
        <v>0</v>
      </c>
      <c r="AL1316">
        <v>0</v>
      </c>
      <c r="AM1316" s="3">
        <f>SUM(tbl_Data[[#This Row],[Amt_Wines]:[Amt_GoldProds]])</f>
        <v>84</v>
      </c>
      <c r="AN1316" s="3">
        <v>38</v>
      </c>
      <c r="AO1316">
        <v>1</v>
      </c>
      <c r="AP1316" t="str" cm="1">
        <f t="array" ref="AP1316">_xlfn.IFS(tbl_Data[[#This Row],[marital_Divorced]]=1,"Divorced",tbl_Data[[#This Row],[marital_Married]]=1,"Married",tbl_Data[[#This Row],[marital_Single]]=1,"Single",tbl_Data[[#This Row],[marital_Together]]=1,"Together",tbl_Data[[#This Row],[marital_Widow]]=1,"Widowed")</f>
        <v>Single</v>
      </c>
      <c r="AQ1316" s="3">
        <f>IF(tbl_Data[[#This Row],[Marital Status]]=tbl_Data[[#Headers],[Single]],tbl_Data[[#This Row],[Amt_Wines]],"")</f>
        <v>24</v>
      </c>
      <c r="AR1316" s="3" t="str">
        <f>IF(tbl_Data[[#This Row],[Marital Status]]=tbl_Data[[#Headers],[Together]],tbl_Data[[#This Row],[Amt_Wines]],"")</f>
        <v/>
      </c>
      <c r="AS1316" s="3" t="str">
        <f>IF(tbl_Data[[#This Row],[Marital Status]]=tbl_Data[[#Headers],[Married]],tbl_Data[[#This Row],[Amt_Wines]],"")</f>
        <v/>
      </c>
      <c r="AT1316" s="3" t="str">
        <f>IF(tbl_Data[[#This Row],[Marital Status]]=tbl_Data[[#Headers],[Widow]],tbl_Data[[#This Row],[Amt_Wines]],"")</f>
        <v/>
      </c>
      <c r="AU1316" s="3" t="str">
        <f>IF(tbl_Data[[#This Row],[Marital Status]]=tbl_Data[[#Headers],[Divorced]],tbl_Data[[#This Row],[Amt_Wines]],"")</f>
        <v/>
      </c>
    </row>
    <row r="1317" spans="1:47" x14ac:dyDescent="0.45">
      <c r="A1317" t="s">
        <v>1595</v>
      </c>
      <c r="B1317" s="3">
        <v>47139</v>
      </c>
      <c r="C1317">
        <v>1</v>
      </c>
      <c r="D1317">
        <v>1</v>
      </c>
      <c r="E1317">
        <f t="shared" si="20"/>
        <v>2</v>
      </c>
      <c r="F1317">
        <v>2</v>
      </c>
      <c r="G1317" s="3">
        <v>46</v>
      </c>
      <c r="H1317" s="3">
        <v>0</v>
      </c>
      <c r="I1317" s="3">
        <v>12</v>
      </c>
      <c r="J1317" s="3">
        <v>0</v>
      </c>
      <c r="K1317" s="3">
        <v>2</v>
      </c>
      <c r="L1317" s="3">
        <v>23</v>
      </c>
      <c r="M1317">
        <v>2</v>
      </c>
      <c r="N1317">
        <v>2</v>
      </c>
      <c r="O1317">
        <v>1</v>
      </c>
      <c r="P1317">
        <v>2</v>
      </c>
      <c r="Q1317">
        <v>7</v>
      </c>
      <c r="R1317">
        <v>0</v>
      </c>
      <c r="S1317">
        <v>0</v>
      </c>
      <c r="T1317">
        <v>0</v>
      </c>
      <c r="U1317">
        <v>0</v>
      </c>
      <c r="V1317">
        <v>0</v>
      </c>
      <c r="W1317">
        <v>0</v>
      </c>
      <c r="X1317">
        <v>3</v>
      </c>
      <c r="Y1317">
        <v>11</v>
      </c>
      <c r="Z1317">
        <v>1</v>
      </c>
      <c r="AA1317">
        <v>68</v>
      </c>
      <c r="AB1317">
        <v>2274</v>
      </c>
      <c r="AC1317">
        <v>0</v>
      </c>
      <c r="AD1317">
        <v>0</v>
      </c>
      <c r="AE1317">
        <v>1</v>
      </c>
      <c r="AF1317">
        <v>0</v>
      </c>
      <c r="AG1317">
        <v>0</v>
      </c>
      <c r="AH1317">
        <v>0</v>
      </c>
      <c r="AI1317">
        <v>0</v>
      </c>
      <c r="AJ1317">
        <v>1</v>
      </c>
      <c r="AK1317">
        <v>0</v>
      </c>
      <c r="AL1317">
        <v>0</v>
      </c>
      <c r="AM1317" s="3">
        <f>SUM(tbl_Data[[#This Row],[Amt_Wines]:[Amt_GoldProds]])</f>
        <v>83</v>
      </c>
      <c r="AN1317" s="3">
        <v>37</v>
      </c>
      <c r="AO1317">
        <v>0</v>
      </c>
      <c r="AP1317" t="str" cm="1">
        <f t="array" ref="AP1317">_xlfn.IFS(tbl_Data[[#This Row],[marital_Divorced]]=1,"Divorced",tbl_Data[[#This Row],[marital_Married]]=1,"Married",tbl_Data[[#This Row],[marital_Single]]=1,"Single",tbl_Data[[#This Row],[marital_Together]]=1,"Together",tbl_Data[[#This Row],[marital_Widow]]=1,"Widowed")</f>
        <v>Single</v>
      </c>
      <c r="AQ1317" s="3">
        <f>IF(tbl_Data[[#This Row],[Marital Status]]=tbl_Data[[#Headers],[Single]],tbl_Data[[#This Row],[Amt_Wines]],"")</f>
        <v>46</v>
      </c>
      <c r="AR1317" s="3" t="str">
        <f>IF(tbl_Data[[#This Row],[Marital Status]]=tbl_Data[[#Headers],[Together]],tbl_Data[[#This Row],[Amt_Wines]],"")</f>
        <v/>
      </c>
      <c r="AS1317" s="3" t="str">
        <f>IF(tbl_Data[[#This Row],[Marital Status]]=tbl_Data[[#Headers],[Married]],tbl_Data[[#This Row],[Amt_Wines]],"")</f>
        <v/>
      </c>
      <c r="AT1317" s="3" t="str">
        <f>IF(tbl_Data[[#This Row],[Marital Status]]=tbl_Data[[#Headers],[Widow]],tbl_Data[[#This Row],[Amt_Wines]],"")</f>
        <v/>
      </c>
      <c r="AU1317" s="3" t="str">
        <f>IF(tbl_Data[[#This Row],[Marital Status]]=tbl_Data[[#Headers],[Divorced]],tbl_Data[[#This Row],[Amt_Wines]],"")</f>
        <v/>
      </c>
    </row>
    <row r="1318" spans="1:47" x14ac:dyDescent="0.45">
      <c r="A1318" t="s">
        <v>1599</v>
      </c>
      <c r="B1318" s="3">
        <v>39684</v>
      </c>
      <c r="C1318">
        <v>1</v>
      </c>
      <c r="D1318">
        <v>0</v>
      </c>
      <c r="E1318">
        <f t="shared" si="20"/>
        <v>1</v>
      </c>
      <c r="F1318">
        <v>41</v>
      </c>
      <c r="G1318" s="3">
        <v>19</v>
      </c>
      <c r="H1318" s="3">
        <v>0</v>
      </c>
      <c r="I1318" s="3">
        <v>35</v>
      </c>
      <c r="J1318" s="3">
        <v>6</v>
      </c>
      <c r="K1318" s="3">
        <v>4</v>
      </c>
      <c r="L1318" s="3">
        <v>17</v>
      </c>
      <c r="M1318">
        <v>2</v>
      </c>
      <c r="N1318">
        <v>2</v>
      </c>
      <c r="O1318">
        <v>1</v>
      </c>
      <c r="P1318">
        <v>2</v>
      </c>
      <c r="Q1318">
        <v>7</v>
      </c>
      <c r="R1318">
        <v>0</v>
      </c>
      <c r="S1318">
        <v>0</v>
      </c>
      <c r="T1318">
        <v>0</v>
      </c>
      <c r="U1318">
        <v>0</v>
      </c>
      <c r="V1318">
        <v>0</v>
      </c>
      <c r="W1318">
        <v>1</v>
      </c>
      <c r="X1318">
        <v>3</v>
      </c>
      <c r="Y1318">
        <v>11</v>
      </c>
      <c r="Z1318">
        <v>1</v>
      </c>
      <c r="AA1318">
        <v>36</v>
      </c>
      <c r="AB1318">
        <v>2784</v>
      </c>
      <c r="AC1318">
        <v>0</v>
      </c>
      <c r="AD1318">
        <v>0</v>
      </c>
      <c r="AE1318">
        <v>1</v>
      </c>
      <c r="AF1318">
        <v>0</v>
      </c>
      <c r="AG1318">
        <v>0</v>
      </c>
      <c r="AH1318">
        <v>0</v>
      </c>
      <c r="AI1318">
        <v>0</v>
      </c>
      <c r="AJ1318">
        <v>0</v>
      </c>
      <c r="AK1318">
        <v>0</v>
      </c>
      <c r="AL1318">
        <v>1</v>
      </c>
      <c r="AM1318" s="3">
        <f>SUM(tbl_Data[[#This Row],[Amt_Wines]:[Amt_GoldProds]])</f>
        <v>81</v>
      </c>
      <c r="AN1318" s="3">
        <v>47</v>
      </c>
      <c r="AO1318">
        <v>0</v>
      </c>
      <c r="AP1318" t="str" cm="1">
        <f t="array" ref="AP1318">_xlfn.IFS(tbl_Data[[#This Row],[marital_Divorced]]=1,"Divorced",tbl_Data[[#This Row],[marital_Married]]=1,"Married",tbl_Data[[#This Row],[marital_Single]]=1,"Single",tbl_Data[[#This Row],[marital_Together]]=1,"Together",tbl_Data[[#This Row],[marital_Widow]]=1,"Widowed")</f>
        <v>Single</v>
      </c>
      <c r="AQ1318" s="3">
        <f>IF(tbl_Data[[#This Row],[Marital Status]]=tbl_Data[[#Headers],[Single]],tbl_Data[[#This Row],[Amt_Wines]],"")</f>
        <v>19</v>
      </c>
      <c r="AR1318" s="3" t="str">
        <f>IF(tbl_Data[[#This Row],[Marital Status]]=tbl_Data[[#Headers],[Together]],tbl_Data[[#This Row],[Amt_Wines]],"")</f>
        <v/>
      </c>
      <c r="AS1318" s="3" t="str">
        <f>IF(tbl_Data[[#This Row],[Marital Status]]=tbl_Data[[#Headers],[Married]],tbl_Data[[#This Row],[Amt_Wines]],"")</f>
        <v/>
      </c>
      <c r="AT1318" s="3" t="str">
        <f>IF(tbl_Data[[#This Row],[Marital Status]]=tbl_Data[[#Headers],[Widow]],tbl_Data[[#This Row],[Amt_Wines]],"")</f>
        <v/>
      </c>
      <c r="AU1318" s="3" t="str">
        <f>IF(tbl_Data[[#This Row],[Marital Status]]=tbl_Data[[#Headers],[Divorced]],tbl_Data[[#This Row],[Amt_Wines]],"")</f>
        <v/>
      </c>
    </row>
    <row r="1319" spans="1:47" x14ac:dyDescent="0.45">
      <c r="A1319" t="s">
        <v>1604</v>
      </c>
      <c r="B1319" s="3">
        <v>22585</v>
      </c>
      <c r="C1319">
        <v>0</v>
      </c>
      <c r="D1319">
        <v>0</v>
      </c>
      <c r="E1319">
        <f t="shared" si="20"/>
        <v>0</v>
      </c>
      <c r="F1319">
        <v>23</v>
      </c>
      <c r="G1319" s="3">
        <v>3</v>
      </c>
      <c r="H1319" s="3">
        <v>9</v>
      </c>
      <c r="I1319" s="3">
        <v>15</v>
      </c>
      <c r="J1319" s="3">
        <v>13</v>
      </c>
      <c r="K1319" s="3">
        <v>2</v>
      </c>
      <c r="L1319" s="3">
        <v>39</v>
      </c>
      <c r="M1319">
        <v>1</v>
      </c>
      <c r="N1319">
        <v>1</v>
      </c>
      <c r="O1319">
        <v>1</v>
      </c>
      <c r="P1319">
        <v>2</v>
      </c>
      <c r="Q1319">
        <v>9</v>
      </c>
      <c r="R1319">
        <v>1</v>
      </c>
      <c r="S1319">
        <v>0</v>
      </c>
      <c r="T1319">
        <v>0</v>
      </c>
      <c r="U1319">
        <v>0</v>
      </c>
      <c r="V1319">
        <v>0</v>
      </c>
      <c r="W1319">
        <v>0</v>
      </c>
      <c r="X1319">
        <v>3</v>
      </c>
      <c r="Y1319">
        <v>11</v>
      </c>
      <c r="Z1319">
        <v>1</v>
      </c>
      <c r="AA1319">
        <v>50</v>
      </c>
      <c r="AB1319">
        <v>2627</v>
      </c>
      <c r="AC1319">
        <v>0</v>
      </c>
      <c r="AD1319">
        <v>0</v>
      </c>
      <c r="AE1319">
        <v>1</v>
      </c>
      <c r="AF1319">
        <v>0</v>
      </c>
      <c r="AG1319">
        <v>0</v>
      </c>
      <c r="AH1319">
        <v>0</v>
      </c>
      <c r="AI1319">
        <v>0</v>
      </c>
      <c r="AJ1319">
        <v>1</v>
      </c>
      <c r="AK1319">
        <v>0</v>
      </c>
      <c r="AL1319">
        <v>0</v>
      </c>
      <c r="AM1319" s="3">
        <f>SUM(tbl_Data[[#This Row],[Amt_Wines]:[Amt_GoldProds]])</f>
        <v>81</v>
      </c>
      <c r="AN1319" s="3">
        <v>3</v>
      </c>
      <c r="AO1319">
        <v>1</v>
      </c>
      <c r="AP1319" t="str" cm="1">
        <f t="array" ref="AP1319">_xlfn.IFS(tbl_Data[[#This Row],[marital_Divorced]]=1,"Divorced",tbl_Data[[#This Row],[marital_Married]]=1,"Married",tbl_Data[[#This Row],[marital_Single]]=1,"Single",tbl_Data[[#This Row],[marital_Together]]=1,"Together",tbl_Data[[#This Row],[marital_Widow]]=1,"Widowed")</f>
        <v>Single</v>
      </c>
      <c r="AQ1319" s="3">
        <f>IF(tbl_Data[[#This Row],[Marital Status]]=tbl_Data[[#Headers],[Single]],tbl_Data[[#This Row],[Amt_Wines]],"")</f>
        <v>3</v>
      </c>
      <c r="AR1319" s="3" t="str">
        <f>IF(tbl_Data[[#This Row],[Marital Status]]=tbl_Data[[#Headers],[Together]],tbl_Data[[#This Row],[Amt_Wines]],"")</f>
        <v/>
      </c>
      <c r="AS1319" s="3" t="str">
        <f>IF(tbl_Data[[#This Row],[Marital Status]]=tbl_Data[[#Headers],[Married]],tbl_Data[[#This Row],[Amt_Wines]],"")</f>
        <v/>
      </c>
      <c r="AT1319" s="3" t="str">
        <f>IF(tbl_Data[[#This Row],[Marital Status]]=tbl_Data[[#Headers],[Widow]],tbl_Data[[#This Row],[Amt_Wines]],"")</f>
        <v/>
      </c>
      <c r="AU1319" s="3" t="str">
        <f>IF(tbl_Data[[#This Row],[Marital Status]]=tbl_Data[[#Headers],[Divorced]],tbl_Data[[#This Row],[Amt_Wines]],"")</f>
        <v/>
      </c>
    </row>
    <row r="1320" spans="1:47" x14ac:dyDescent="0.45">
      <c r="A1320" t="s">
        <v>1605</v>
      </c>
      <c r="B1320" s="3">
        <v>32557</v>
      </c>
      <c r="C1320">
        <v>1</v>
      </c>
      <c r="D1320">
        <v>0</v>
      </c>
      <c r="E1320">
        <f t="shared" si="20"/>
        <v>1</v>
      </c>
      <c r="F1320">
        <v>13</v>
      </c>
      <c r="G1320" s="3">
        <v>34</v>
      </c>
      <c r="H1320" s="3">
        <v>3</v>
      </c>
      <c r="I1320" s="3">
        <v>29</v>
      </c>
      <c r="J1320" s="3">
        <v>0</v>
      </c>
      <c r="K1320" s="3">
        <v>4</v>
      </c>
      <c r="L1320" s="3">
        <v>10</v>
      </c>
      <c r="M1320">
        <v>3</v>
      </c>
      <c r="N1320">
        <v>2</v>
      </c>
      <c r="O1320">
        <v>1</v>
      </c>
      <c r="P1320">
        <v>3</v>
      </c>
      <c r="Q1320">
        <v>5</v>
      </c>
      <c r="R1320">
        <v>0</v>
      </c>
      <c r="S1320">
        <v>0</v>
      </c>
      <c r="T1320">
        <v>0</v>
      </c>
      <c r="U1320">
        <v>0</v>
      </c>
      <c r="V1320">
        <v>0</v>
      </c>
      <c r="W1320">
        <v>0</v>
      </c>
      <c r="X1320">
        <v>3</v>
      </c>
      <c r="Y1320">
        <v>11</v>
      </c>
      <c r="Z1320">
        <v>1</v>
      </c>
      <c r="AA1320">
        <v>53</v>
      </c>
      <c r="AB1320">
        <v>2284</v>
      </c>
      <c r="AC1320">
        <v>0</v>
      </c>
      <c r="AD1320">
        <v>0</v>
      </c>
      <c r="AE1320">
        <v>1</v>
      </c>
      <c r="AF1320">
        <v>0</v>
      </c>
      <c r="AG1320">
        <v>0</v>
      </c>
      <c r="AH1320">
        <v>0</v>
      </c>
      <c r="AI1320">
        <v>0</v>
      </c>
      <c r="AJ1320">
        <v>0</v>
      </c>
      <c r="AK1320">
        <v>1</v>
      </c>
      <c r="AL1320">
        <v>0</v>
      </c>
      <c r="AM1320" s="3">
        <f>SUM(tbl_Data[[#This Row],[Amt_Wines]:[Amt_GoldProds]])</f>
        <v>80</v>
      </c>
      <c r="AN1320" s="3">
        <v>60</v>
      </c>
      <c r="AO1320">
        <v>0</v>
      </c>
      <c r="AP1320" t="str" cm="1">
        <f t="array" ref="AP1320">_xlfn.IFS(tbl_Data[[#This Row],[marital_Divorced]]=1,"Divorced",tbl_Data[[#This Row],[marital_Married]]=1,"Married",tbl_Data[[#This Row],[marital_Single]]=1,"Single",tbl_Data[[#This Row],[marital_Together]]=1,"Together",tbl_Data[[#This Row],[marital_Widow]]=1,"Widowed")</f>
        <v>Single</v>
      </c>
      <c r="AQ1320" s="3">
        <f>IF(tbl_Data[[#This Row],[Marital Status]]=tbl_Data[[#Headers],[Single]],tbl_Data[[#This Row],[Amt_Wines]],"")</f>
        <v>34</v>
      </c>
      <c r="AR1320" s="3" t="str">
        <f>IF(tbl_Data[[#This Row],[Marital Status]]=tbl_Data[[#Headers],[Together]],tbl_Data[[#This Row],[Amt_Wines]],"")</f>
        <v/>
      </c>
      <c r="AS1320" s="3" t="str">
        <f>IF(tbl_Data[[#This Row],[Marital Status]]=tbl_Data[[#Headers],[Married]],tbl_Data[[#This Row],[Amt_Wines]],"")</f>
        <v/>
      </c>
      <c r="AT1320" s="3" t="str">
        <f>IF(tbl_Data[[#This Row],[Marital Status]]=tbl_Data[[#Headers],[Widow]],tbl_Data[[#This Row],[Amt_Wines]],"")</f>
        <v/>
      </c>
      <c r="AU1320" s="3" t="str">
        <f>IF(tbl_Data[[#This Row],[Marital Status]]=tbl_Data[[#Headers],[Divorced]],tbl_Data[[#This Row],[Amt_Wines]],"")</f>
        <v/>
      </c>
    </row>
    <row r="1321" spans="1:47" x14ac:dyDescent="0.45">
      <c r="A1321" t="s">
        <v>1607</v>
      </c>
      <c r="B1321" s="3">
        <v>15038</v>
      </c>
      <c r="C1321">
        <v>1</v>
      </c>
      <c r="D1321">
        <v>0</v>
      </c>
      <c r="E1321">
        <f t="shared" si="20"/>
        <v>1</v>
      </c>
      <c r="F1321">
        <v>93</v>
      </c>
      <c r="G1321" s="3">
        <v>4</v>
      </c>
      <c r="H1321" s="3">
        <v>8</v>
      </c>
      <c r="I1321" s="3">
        <v>11</v>
      </c>
      <c r="J1321" s="3">
        <v>19</v>
      </c>
      <c r="K1321" s="3">
        <v>12</v>
      </c>
      <c r="L1321" s="3">
        <v>26</v>
      </c>
      <c r="M1321">
        <v>2</v>
      </c>
      <c r="N1321">
        <v>2</v>
      </c>
      <c r="O1321">
        <v>1</v>
      </c>
      <c r="P1321">
        <v>2</v>
      </c>
      <c r="Q1321">
        <v>9</v>
      </c>
      <c r="R1321">
        <v>0</v>
      </c>
      <c r="S1321">
        <v>0</v>
      </c>
      <c r="T1321">
        <v>0</v>
      </c>
      <c r="U1321">
        <v>0</v>
      </c>
      <c r="V1321">
        <v>0</v>
      </c>
      <c r="W1321">
        <v>0</v>
      </c>
      <c r="X1321">
        <v>3</v>
      </c>
      <c r="Y1321">
        <v>11</v>
      </c>
      <c r="Z1321">
        <v>0</v>
      </c>
      <c r="AA1321">
        <v>33</v>
      </c>
      <c r="AB1321">
        <v>2675</v>
      </c>
      <c r="AC1321">
        <v>0</v>
      </c>
      <c r="AD1321">
        <v>0</v>
      </c>
      <c r="AE1321">
        <v>1</v>
      </c>
      <c r="AF1321">
        <v>0</v>
      </c>
      <c r="AG1321">
        <v>0</v>
      </c>
      <c r="AH1321">
        <v>0</v>
      </c>
      <c r="AI1321">
        <v>1</v>
      </c>
      <c r="AJ1321">
        <v>0</v>
      </c>
      <c r="AK1321">
        <v>0</v>
      </c>
      <c r="AL1321">
        <v>0</v>
      </c>
      <c r="AM1321" s="3">
        <f>SUM(tbl_Data[[#This Row],[Amt_Wines]:[Amt_GoldProds]])</f>
        <v>80</v>
      </c>
      <c r="AN1321" s="3">
        <v>28</v>
      </c>
      <c r="AO1321">
        <v>0</v>
      </c>
      <c r="AP1321" t="str" cm="1">
        <f t="array" ref="AP1321">_xlfn.IFS(tbl_Data[[#This Row],[marital_Divorced]]=1,"Divorced",tbl_Data[[#This Row],[marital_Married]]=1,"Married",tbl_Data[[#This Row],[marital_Single]]=1,"Single",tbl_Data[[#This Row],[marital_Together]]=1,"Together",tbl_Data[[#This Row],[marital_Widow]]=1,"Widowed")</f>
        <v>Single</v>
      </c>
      <c r="AQ1321" s="3">
        <f>IF(tbl_Data[[#This Row],[Marital Status]]=tbl_Data[[#Headers],[Single]],tbl_Data[[#This Row],[Amt_Wines]],"")</f>
        <v>4</v>
      </c>
      <c r="AR1321" s="3" t="str">
        <f>IF(tbl_Data[[#This Row],[Marital Status]]=tbl_Data[[#Headers],[Together]],tbl_Data[[#This Row],[Amt_Wines]],"")</f>
        <v/>
      </c>
      <c r="AS1321" s="3" t="str">
        <f>IF(tbl_Data[[#This Row],[Marital Status]]=tbl_Data[[#Headers],[Married]],tbl_Data[[#This Row],[Amt_Wines]],"")</f>
        <v/>
      </c>
      <c r="AT1321" s="3" t="str">
        <f>IF(tbl_Data[[#This Row],[Marital Status]]=tbl_Data[[#Headers],[Widow]],tbl_Data[[#This Row],[Amt_Wines]],"")</f>
        <v/>
      </c>
      <c r="AU1321" s="3" t="str">
        <f>IF(tbl_Data[[#This Row],[Marital Status]]=tbl_Data[[#Headers],[Divorced]],tbl_Data[[#This Row],[Amt_Wines]],"")</f>
        <v/>
      </c>
    </row>
    <row r="1322" spans="1:47" x14ac:dyDescent="0.45">
      <c r="A1322" t="s">
        <v>1614</v>
      </c>
      <c r="B1322" s="3">
        <v>23616</v>
      </c>
      <c r="C1322">
        <v>1</v>
      </c>
      <c r="D1322">
        <v>0</v>
      </c>
      <c r="E1322">
        <f t="shared" si="20"/>
        <v>1</v>
      </c>
      <c r="F1322">
        <v>76</v>
      </c>
      <c r="G1322" s="3">
        <v>4</v>
      </c>
      <c r="H1322" s="3">
        <v>22</v>
      </c>
      <c r="I1322" s="3">
        <v>11</v>
      </c>
      <c r="J1322" s="3">
        <v>3</v>
      </c>
      <c r="K1322" s="3">
        <v>7</v>
      </c>
      <c r="L1322" s="3">
        <v>32</v>
      </c>
      <c r="M1322">
        <v>2</v>
      </c>
      <c r="N1322">
        <v>3</v>
      </c>
      <c r="O1322">
        <v>0</v>
      </c>
      <c r="P1322">
        <v>3</v>
      </c>
      <c r="Q1322">
        <v>8</v>
      </c>
      <c r="R1322">
        <v>0</v>
      </c>
      <c r="S1322">
        <v>0</v>
      </c>
      <c r="T1322">
        <v>0</v>
      </c>
      <c r="U1322">
        <v>0</v>
      </c>
      <c r="V1322">
        <v>0</v>
      </c>
      <c r="W1322">
        <v>0</v>
      </c>
      <c r="X1322">
        <v>3</v>
      </c>
      <c r="Y1322">
        <v>11</v>
      </c>
      <c r="Z1322">
        <v>1</v>
      </c>
      <c r="AA1322">
        <v>38</v>
      </c>
      <c r="AB1322">
        <v>2748</v>
      </c>
      <c r="AC1322">
        <v>0</v>
      </c>
      <c r="AD1322">
        <v>0</v>
      </c>
      <c r="AE1322">
        <v>1</v>
      </c>
      <c r="AF1322">
        <v>0</v>
      </c>
      <c r="AG1322">
        <v>0</v>
      </c>
      <c r="AH1322">
        <v>1</v>
      </c>
      <c r="AI1322">
        <v>0</v>
      </c>
      <c r="AJ1322">
        <v>0</v>
      </c>
      <c r="AK1322">
        <v>0</v>
      </c>
      <c r="AL1322">
        <v>0</v>
      </c>
      <c r="AM1322" s="3">
        <f>SUM(tbl_Data[[#This Row],[Amt_Wines]:[Amt_GoldProds]])</f>
        <v>79</v>
      </c>
      <c r="AN1322" s="3">
        <v>15</v>
      </c>
      <c r="AO1322">
        <v>0</v>
      </c>
      <c r="AP1322" t="str" cm="1">
        <f t="array" ref="AP1322">_xlfn.IFS(tbl_Data[[#This Row],[marital_Divorced]]=1,"Divorced",tbl_Data[[#This Row],[marital_Married]]=1,"Married",tbl_Data[[#This Row],[marital_Single]]=1,"Single",tbl_Data[[#This Row],[marital_Together]]=1,"Together",tbl_Data[[#This Row],[marital_Widow]]=1,"Widowed")</f>
        <v>Single</v>
      </c>
      <c r="AQ1322" s="3">
        <f>IF(tbl_Data[[#This Row],[Marital Status]]=tbl_Data[[#Headers],[Single]],tbl_Data[[#This Row],[Amt_Wines]],"")</f>
        <v>4</v>
      </c>
      <c r="AR1322" s="3" t="str">
        <f>IF(tbl_Data[[#This Row],[Marital Status]]=tbl_Data[[#Headers],[Together]],tbl_Data[[#This Row],[Amt_Wines]],"")</f>
        <v/>
      </c>
      <c r="AS1322" s="3" t="str">
        <f>IF(tbl_Data[[#This Row],[Marital Status]]=tbl_Data[[#Headers],[Married]],tbl_Data[[#This Row],[Amt_Wines]],"")</f>
        <v/>
      </c>
      <c r="AT1322" s="3" t="str">
        <f>IF(tbl_Data[[#This Row],[Marital Status]]=tbl_Data[[#Headers],[Widow]],tbl_Data[[#This Row],[Amt_Wines]],"")</f>
        <v/>
      </c>
      <c r="AU1322" s="3" t="str">
        <f>IF(tbl_Data[[#This Row],[Marital Status]]=tbl_Data[[#Headers],[Divorced]],tbl_Data[[#This Row],[Amt_Wines]],"")</f>
        <v/>
      </c>
    </row>
    <row r="1323" spans="1:47" x14ac:dyDescent="0.45">
      <c r="A1323" t="s">
        <v>1628</v>
      </c>
      <c r="B1323" s="3">
        <v>36273</v>
      </c>
      <c r="C1323">
        <v>1</v>
      </c>
      <c r="D1323">
        <v>0</v>
      </c>
      <c r="E1323">
        <f t="shared" si="20"/>
        <v>1</v>
      </c>
      <c r="F1323">
        <v>80</v>
      </c>
      <c r="G1323" s="3">
        <v>29</v>
      </c>
      <c r="H1323" s="3">
        <v>3</v>
      </c>
      <c r="I1323" s="3">
        <v>30</v>
      </c>
      <c r="J1323" s="3">
        <v>3</v>
      </c>
      <c r="K1323" s="3">
        <v>2</v>
      </c>
      <c r="L1323" s="3">
        <v>9</v>
      </c>
      <c r="M1323">
        <v>2</v>
      </c>
      <c r="N1323">
        <v>3</v>
      </c>
      <c r="O1323">
        <v>0</v>
      </c>
      <c r="P1323">
        <v>3</v>
      </c>
      <c r="Q1323">
        <v>6</v>
      </c>
      <c r="R1323">
        <v>0</v>
      </c>
      <c r="S1323">
        <v>0</v>
      </c>
      <c r="T1323">
        <v>0</v>
      </c>
      <c r="U1323">
        <v>0</v>
      </c>
      <c r="V1323">
        <v>0</v>
      </c>
      <c r="W1323">
        <v>0</v>
      </c>
      <c r="X1323">
        <v>3</v>
      </c>
      <c r="Y1323">
        <v>11</v>
      </c>
      <c r="Z1323">
        <v>0</v>
      </c>
      <c r="AA1323">
        <v>43</v>
      </c>
      <c r="AB1323">
        <v>2233</v>
      </c>
      <c r="AC1323">
        <v>0</v>
      </c>
      <c r="AD1323">
        <v>0</v>
      </c>
      <c r="AE1323">
        <v>1</v>
      </c>
      <c r="AF1323">
        <v>0</v>
      </c>
      <c r="AG1323">
        <v>0</v>
      </c>
      <c r="AH1323">
        <v>0</v>
      </c>
      <c r="AI1323">
        <v>0</v>
      </c>
      <c r="AJ1323">
        <v>0</v>
      </c>
      <c r="AK1323">
        <v>1</v>
      </c>
      <c r="AL1323">
        <v>0</v>
      </c>
      <c r="AM1323" s="3">
        <f>SUM(tbl_Data[[#This Row],[Amt_Wines]:[Amt_GoldProds]])</f>
        <v>76</v>
      </c>
      <c r="AN1323" s="3">
        <v>58</v>
      </c>
      <c r="AO1323">
        <v>0</v>
      </c>
      <c r="AP1323" t="str" cm="1">
        <f t="array" ref="AP1323">_xlfn.IFS(tbl_Data[[#This Row],[marital_Divorced]]=1,"Divorced",tbl_Data[[#This Row],[marital_Married]]=1,"Married",tbl_Data[[#This Row],[marital_Single]]=1,"Single",tbl_Data[[#This Row],[marital_Together]]=1,"Together",tbl_Data[[#This Row],[marital_Widow]]=1,"Widowed")</f>
        <v>Single</v>
      </c>
      <c r="AQ1323" s="3">
        <f>IF(tbl_Data[[#This Row],[Marital Status]]=tbl_Data[[#Headers],[Single]],tbl_Data[[#This Row],[Amt_Wines]],"")</f>
        <v>29</v>
      </c>
      <c r="AR1323" s="3" t="str">
        <f>IF(tbl_Data[[#This Row],[Marital Status]]=tbl_Data[[#Headers],[Together]],tbl_Data[[#This Row],[Amt_Wines]],"")</f>
        <v/>
      </c>
      <c r="AS1323" s="3" t="str">
        <f>IF(tbl_Data[[#This Row],[Marital Status]]=tbl_Data[[#Headers],[Married]],tbl_Data[[#This Row],[Amt_Wines]],"")</f>
        <v/>
      </c>
      <c r="AT1323" s="3" t="str">
        <f>IF(tbl_Data[[#This Row],[Marital Status]]=tbl_Data[[#Headers],[Widow]],tbl_Data[[#This Row],[Amt_Wines]],"")</f>
        <v/>
      </c>
      <c r="AU1323" s="3" t="str">
        <f>IF(tbl_Data[[#This Row],[Marital Status]]=tbl_Data[[#Headers],[Divorced]],tbl_Data[[#This Row],[Amt_Wines]],"")</f>
        <v/>
      </c>
    </row>
    <row r="1324" spans="1:47" x14ac:dyDescent="0.45">
      <c r="A1324" t="s">
        <v>1629</v>
      </c>
      <c r="B1324" s="3">
        <v>41473</v>
      </c>
      <c r="C1324">
        <v>1</v>
      </c>
      <c r="D1324">
        <v>0</v>
      </c>
      <c r="E1324">
        <f t="shared" si="20"/>
        <v>1</v>
      </c>
      <c r="F1324">
        <v>80</v>
      </c>
      <c r="G1324" s="3">
        <v>21</v>
      </c>
      <c r="H1324" s="3">
        <v>8</v>
      </c>
      <c r="I1324" s="3">
        <v>20</v>
      </c>
      <c r="J1324" s="3">
        <v>15</v>
      </c>
      <c r="K1324" s="3">
        <v>3</v>
      </c>
      <c r="L1324" s="3">
        <v>9</v>
      </c>
      <c r="M1324">
        <v>1</v>
      </c>
      <c r="N1324">
        <v>2</v>
      </c>
      <c r="O1324">
        <v>0</v>
      </c>
      <c r="P1324">
        <v>3</v>
      </c>
      <c r="Q1324">
        <v>7</v>
      </c>
      <c r="R1324">
        <v>0</v>
      </c>
      <c r="S1324">
        <v>0</v>
      </c>
      <c r="T1324">
        <v>0</v>
      </c>
      <c r="U1324">
        <v>0</v>
      </c>
      <c r="V1324">
        <v>0</v>
      </c>
      <c r="W1324">
        <v>0</v>
      </c>
      <c r="X1324">
        <v>3</v>
      </c>
      <c r="Y1324">
        <v>11</v>
      </c>
      <c r="Z1324">
        <v>0</v>
      </c>
      <c r="AA1324">
        <v>35</v>
      </c>
      <c r="AB1324">
        <v>2534</v>
      </c>
      <c r="AC1324">
        <v>0</v>
      </c>
      <c r="AD1324">
        <v>0</v>
      </c>
      <c r="AE1324">
        <v>1</v>
      </c>
      <c r="AF1324">
        <v>0</v>
      </c>
      <c r="AG1324">
        <v>0</v>
      </c>
      <c r="AH1324">
        <v>1</v>
      </c>
      <c r="AI1324">
        <v>0</v>
      </c>
      <c r="AJ1324">
        <v>0</v>
      </c>
      <c r="AK1324">
        <v>0</v>
      </c>
      <c r="AL1324">
        <v>0</v>
      </c>
      <c r="AM1324" s="3">
        <f>SUM(tbl_Data[[#This Row],[Amt_Wines]:[Amt_GoldProds]])</f>
        <v>76</v>
      </c>
      <c r="AN1324" s="3">
        <v>58</v>
      </c>
      <c r="AO1324">
        <v>0</v>
      </c>
      <c r="AP1324" t="str" cm="1">
        <f t="array" ref="AP1324">_xlfn.IFS(tbl_Data[[#This Row],[marital_Divorced]]=1,"Divorced",tbl_Data[[#This Row],[marital_Married]]=1,"Married",tbl_Data[[#This Row],[marital_Single]]=1,"Single",tbl_Data[[#This Row],[marital_Together]]=1,"Together",tbl_Data[[#This Row],[marital_Widow]]=1,"Widowed")</f>
        <v>Single</v>
      </c>
      <c r="AQ1324" s="3">
        <f>IF(tbl_Data[[#This Row],[Marital Status]]=tbl_Data[[#Headers],[Single]],tbl_Data[[#This Row],[Amt_Wines]],"")</f>
        <v>21</v>
      </c>
      <c r="AR1324" s="3" t="str">
        <f>IF(tbl_Data[[#This Row],[Marital Status]]=tbl_Data[[#Headers],[Together]],tbl_Data[[#This Row],[Amt_Wines]],"")</f>
        <v/>
      </c>
      <c r="AS1324" s="3" t="str">
        <f>IF(tbl_Data[[#This Row],[Marital Status]]=tbl_Data[[#Headers],[Married]],tbl_Data[[#This Row],[Amt_Wines]],"")</f>
        <v/>
      </c>
      <c r="AT1324" s="3" t="str">
        <f>IF(tbl_Data[[#This Row],[Marital Status]]=tbl_Data[[#Headers],[Widow]],tbl_Data[[#This Row],[Amt_Wines]],"")</f>
        <v/>
      </c>
      <c r="AU1324" s="3" t="str">
        <f>IF(tbl_Data[[#This Row],[Marital Status]]=tbl_Data[[#Headers],[Divorced]],tbl_Data[[#This Row],[Amt_Wines]],"")</f>
        <v/>
      </c>
    </row>
    <row r="1325" spans="1:47" x14ac:dyDescent="0.45">
      <c r="A1325" t="s">
        <v>1631</v>
      </c>
      <c r="B1325" s="3">
        <v>22944</v>
      </c>
      <c r="C1325">
        <v>1</v>
      </c>
      <c r="D1325">
        <v>0</v>
      </c>
      <c r="E1325">
        <f t="shared" si="20"/>
        <v>1</v>
      </c>
      <c r="F1325">
        <v>67</v>
      </c>
      <c r="G1325" s="3">
        <v>19</v>
      </c>
      <c r="H1325" s="3">
        <v>3</v>
      </c>
      <c r="I1325" s="3">
        <v>19</v>
      </c>
      <c r="J1325" s="3">
        <v>4</v>
      </c>
      <c r="K1325" s="3">
        <v>5</v>
      </c>
      <c r="L1325" s="3">
        <v>26</v>
      </c>
      <c r="M1325">
        <v>3</v>
      </c>
      <c r="N1325">
        <v>3</v>
      </c>
      <c r="O1325">
        <v>0</v>
      </c>
      <c r="P1325">
        <v>3</v>
      </c>
      <c r="Q1325">
        <v>7</v>
      </c>
      <c r="R1325">
        <v>0</v>
      </c>
      <c r="S1325">
        <v>0</v>
      </c>
      <c r="T1325">
        <v>0</v>
      </c>
      <c r="U1325">
        <v>0</v>
      </c>
      <c r="V1325">
        <v>0</v>
      </c>
      <c r="W1325">
        <v>0</v>
      </c>
      <c r="X1325">
        <v>3</v>
      </c>
      <c r="Y1325">
        <v>11</v>
      </c>
      <c r="Z1325">
        <v>0</v>
      </c>
      <c r="AA1325">
        <v>39</v>
      </c>
      <c r="AB1325">
        <v>2347</v>
      </c>
      <c r="AC1325">
        <v>0</v>
      </c>
      <c r="AD1325">
        <v>0</v>
      </c>
      <c r="AE1325">
        <v>1</v>
      </c>
      <c r="AF1325">
        <v>0</v>
      </c>
      <c r="AG1325">
        <v>0</v>
      </c>
      <c r="AH1325">
        <v>0</v>
      </c>
      <c r="AI1325">
        <v>0</v>
      </c>
      <c r="AJ1325">
        <v>0</v>
      </c>
      <c r="AK1325">
        <v>1</v>
      </c>
      <c r="AL1325">
        <v>0</v>
      </c>
      <c r="AM1325" s="3">
        <f>SUM(tbl_Data[[#This Row],[Amt_Wines]:[Amt_GoldProds]])</f>
        <v>76</v>
      </c>
      <c r="AN1325" s="3">
        <v>24</v>
      </c>
      <c r="AO1325">
        <v>0</v>
      </c>
      <c r="AP1325" t="str" cm="1">
        <f t="array" ref="AP1325">_xlfn.IFS(tbl_Data[[#This Row],[marital_Divorced]]=1,"Divorced",tbl_Data[[#This Row],[marital_Married]]=1,"Married",tbl_Data[[#This Row],[marital_Single]]=1,"Single",tbl_Data[[#This Row],[marital_Together]]=1,"Together",tbl_Data[[#This Row],[marital_Widow]]=1,"Widowed")</f>
        <v>Single</v>
      </c>
      <c r="AQ1325" s="3">
        <f>IF(tbl_Data[[#This Row],[Marital Status]]=tbl_Data[[#Headers],[Single]],tbl_Data[[#This Row],[Amt_Wines]],"")</f>
        <v>19</v>
      </c>
      <c r="AR1325" s="3" t="str">
        <f>IF(tbl_Data[[#This Row],[Marital Status]]=tbl_Data[[#Headers],[Together]],tbl_Data[[#This Row],[Amt_Wines]],"")</f>
        <v/>
      </c>
      <c r="AS1325" s="3" t="str">
        <f>IF(tbl_Data[[#This Row],[Marital Status]]=tbl_Data[[#Headers],[Married]],tbl_Data[[#This Row],[Amt_Wines]],"")</f>
        <v/>
      </c>
      <c r="AT1325" s="3" t="str">
        <f>IF(tbl_Data[[#This Row],[Marital Status]]=tbl_Data[[#Headers],[Widow]],tbl_Data[[#This Row],[Amt_Wines]],"")</f>
        <v/>
      </c>
      <c r="AU1325" s="3" t="str">
        <f>IF(tbl_Data[[#This Row],[Marital Status]]=tbl_Data[[#Headers],[Divorced]],tbl_Data[[#This Row],[Amt_Wines]],"")</f>
        <v/>
      </c>
    </row>
    <row r="1326" spans="1:47" x14ac:dyDescent="0.45">
      <c r="A1326" t="s">
        <v>1634</v>
      </c>
      <c r="B1326" s="3">
        <v>18589</v>
      </c>
      <c r="C1326">
        <v>0</v>
      </c>
      <c r="D1326">
        <v>0</v>
      </c>
      <c r="E1326">
        <f t="shared" si="20"/>
        <v>0</v>
      </c>
      <c r="F1326">
        <v>89</v>
      </c>
      <c r="G1326" s="3">
        <v>6</v>
      </c>
      <c r="H1326" s="3">
        <v>4</v>
      </c>
      <c r="I1326" s="3">
        <v>25</v>
      </c>
      <c r="J1326" s="3">
        <v>15</v>
      </c>
      <c r="K1326" s="3">
        <v>12</v>
      </c>
      <c r="L1326" s="3">
        <v>13</v>
      </c>
      <c r="M1326">
        <v>2</v>
      </c>
      <c r="N1326">
        <v>2</v>
      </c>
      <c r="O1326">
        <v>1</v>
      </c>
      <c r="P1326">
        <v>3</v>
      </c>
      <c r="Q1326">
        <v>7</v>
      </c>
      <c r="R1326">
        <v>0</v>
      </c>
      <c r="S1326">
        <v>0</v>
      </c>
      <c r="T1326">
        <v>0</v>
      </c>
      <c r="U1326">
        <v>0</v>
      </c>
      <c r="V1326">
        <v>0</v>
      </c>
      <c r="W1326">
        <v>0</v>
      </c>
      <c r="X1326">
        <v>3</v>
      </c>
      <c r="Y1326">
        <v>11</v>
      </c>
      <c r="Z1326">
        <v>0</v>
      </c>
      <c r="AA1326">
        <v>51</v>
      </c>
      <c r="AB1326">
        <v>2702</v>
      </c>
      <c r="AC1326">
        <v>0</v>
      </c>
      <c r="AD1326">
        <v>0</v>
      </c>
      <c r="AE1326">
        <v>1</v>
      </c>
      <c r="AF1326">
        <v>0</v>
      </c>
      <c r="AG1326">
        <v>0</v>
      </c>
      <c r="AH1326">
        <v>0</v>
      </c>
      <c r="AI1326">
        <v>0</v>
      </c>
      <c r="AJ1326">
        <v>1</v>
      </c>
      <c r="AK1326">
        <v>0</v>
      </c>
      <c r="AL1326">
        <v>0</v>
      </c>
      <c r="AM1326" s="3">
        <f>SUM(tbl_Data[[#This Row],[Amt_Wines]:[Amt_GoldProds]])</f>
        <v>75</v>
      </c>
      <c r="AN1326" s="3">
        <v>49</v>
      </c>
      <c r="AO1326">
        <v>0</v>
      </c>
      <c r="AP1326" t="str" cm="1">
        <f t="array" ref="AP1326">_xlfn.IFS(tbl_Data[[#This Row],[marital_Divorced]]=1,"Divorced",tbl_Data[[#This Row],[marital_Married]]=1,"Married",tbl_Data[[#This Row],[marital_Single]]=1,"Single",tbl_Data[[#This Row],[marital_Together]]=1,"Together",tbl_Data[[#This Row],[marital_Widow]]=1,"Widowed")</f>
        <v>Single</v>
      </c>
      <c r="AQ1326" s="3">
        <f>IF(tbl_Data[[#This Row],[Marital Status]]=tbl_Data[[#Headers],[Single]],tbl_Data[[#This Row],[Amt_Wines]],"")</f>
        <v>6</v>
      </c>
      <c r="AR1326" s="3" t="str">
        <f>IF(tbl_Data[[#This Row],[Marital Status]]=tbl_Data[[#Headers],[Together]],tbl_Data[[#This Row],[Amt_Wines]],"")</f>
        <v/>
      </c>
      <c r="AS1326" s="3" t="str">
        <f>IF(tbl_Data[[#This Row],[Marital Status]]=tbl_Data[[#Headers],[Married]],tbl_Data[[#This Row],[Amt_Wines]],"")</f>
        <v/>
      </c>
      <c r="AT1326" s="3" t="str">
        <f>IF(tbl_Data[[#This Row],[Marital Status]]=tbl_Data[[#Headers],[Widow]],tbl_Data[[#This Row],[Amt_Wines]],"")</f>
        <v/>
      </c>
      <c r="AU1326" s="3" t="str">
        <f>IF(tbl_Data[[#This Row],[Marital Status]]=tbl_Data[[#Headers],[Divorced]],tbl_Data[[#This Row],[Amt_Wines]],"")</f>
        <v/>
      </c>
    </row>
    <row r="1327" spans="1:47" x14ac:dyDescent="0.45">
      <c r="A1327" t="s">
        <v>1638</v>
      </c>
      <c r="B1327" s="3">
        <v>36065</v>
      </c>
      <c r="C1327">
        <v>1</v>
      </c>
      <c r="D1327">
        <v>1</v>
      </c>
      <c r="E1327">
        <f t="shared" si="20"/>
        <v>2</v>
      </c>
      <c r="F1327">
        <v>54</v>
      </c>
      <c r="G1327" s="3">
        <v>18</v>
      </c>
      <c r="H1327" s="3">
        <v>7</v>
      </c>
      <c r="I1327" s="3">
        <v>34</v>
      </c>
      <c r="J1327" s="3">
        <v>10</v>
      </c>
      <c r="K1327" s="3">
        <v>2</v>
      </c>
      <c r="L1327" s="3">
        <v>3</v>
      </c>
      <c r="M1327">
        <v>3</v>
      </c>
      <c r="N1327">
        <v>3</v>
      </c>
      <c r="O1327">
        <v>0</v>
      </c>
      <c r="P1327">
        <v>3</v>
      </c>
      <c r="Q1327">
        <v>8</v>
      </c>
      <c r="R1327">
        <v>0</v>
      </c>
      <c r="S1327">
        <v>0</v>
      </c>
      <c r="T1327">
        <v>0</v>
      </c>
      <c r="U1327">
        <v>0</v>
      </c>
      <c r="V1327">
        <v>0</v>
      </c>
      <c r="W1327">
        <v>0</v>
      </c>
      <c r="X1327">
        <v>3</v>
      </c>
      <c r="Y1327">
        <v>11</v>
      </c>
      <c r="Z1327">
        <v>0</v>
      </c>
      <c r="AA1327">
        <v>52</v>
      </c>
      <c r="AB1327">
        <v>2614</v>
      </c>
      <c r="AC1327">
        <v>0</v>
      </c>
      <c r="AD1327">
        <v>0</v>
      </c>
      <c r="AE1327">
        <v>1</v>
      </c>
      <c r="AF1327">
        <v>0</v>
      </c>
      <c r="AG1327">
        <v>0</v>
      </c>
      <c r="AH1327">
        <v>0</v>
      </c>
      <c r="AI1327">
        <v>0</v>
      </c>
      <c r="AJ1327">
        <v>1</v>
      </c>
      <c r="AK1327">
        <v>0</v>
      </c>
      <c r="AL1327">
        <v>0</v>
      </c>
      <c r="AM1327" s="3">
        <f>SUM(tbl_Data[[#This Row],[Amt_Wines]:[Amt_GoldProds]])</f>
        <v>74</v>
      </c>
      <c r="AN1327" s="3">
        <v>68</v>
      </c>
      <c r="AO1327">
        <v>0</v>
      </c>
      <c r="AP1327" t="str" cm="1">
        <f t="array" ref="AP1327">_xlfn.IFS(tbl_Data[[#This Row],[marital_Divorced]]=1,"Divorced",tbl_Data[[#This Row],[marital_Married]]=1,"Married",tbl_Data[[#This Row],[marital_Single]]=1,"Single",tbl_Data[[#This Row],[marital_Together]]=1,"Together",tbl_Data[[#This Row],[marital_Widow]]=1,"Widowed")</f>
        <v>Single</v>
      </c>
      <c r="AQ1327" s="3">
        <f>IF(tbl_Data[[#This Row],[Marital Status]]=tbl_Data[[#Headers],[Single]],tbl_Data[[#This Row],[Amt_Wines]],"")</f>
        <v>18</v>
      </c>
      <c r="AR1327" s="3" t="str">
        <f>IF(tbl_Data[[#This Row],[Marital Status]]=tbl_Data[[#Headers],[Together]],tbl_Data[[#This Row],[Amt_Wines]],"")</f>
        <v/>
      </c>
      <c r="AS1327" s="3" t="str">
        <f>IF(tbl_Data[[#This Row],[Marital Status]]=tbl_Data[[#Headers],[Married]],tbl_Data[[#This Row],[Amt_Wines]],"")</f>
        <v/>
      </c>
      <c r="AT1327" s="3" t="str">
        <f>IF(tbl_Data[[#This Row],[Marital Status]]=tbl_Data[[#Headers],[Widow]],tbl_Data[[#This Row],[Amt_Wines]],"")</f>
        <v/>
      </c>
      <c r="AU1327" s="3" t="str">
        <f>IF(tbl_Data[[#This Row],[Marital Status]]=tbl_Data[[#Headers],[Divorced]],tbl_Data[[#This Row],[Amt_Wines]],"")</f>
        <v/>
      </c>
    </row>
    <row r="1328" spans="1:47" x14ac:dyDescent="0.45">
      <c r="A1328" t="s">
        <v>1641</v>
      </c>
      <c r="B1328" s="3">
        <v>38578</v>
      </c>
      <c r="C1328">
        <v>1</v>
      </c>
      <c r="D1328">
        <v>1</v>
      </c>
      <c r="E1328">
        <f t="shared" si="20"/>
        <v>2</v>
      </c>
      <c r="F1328">
        <v>2</v>
      </c>
      <c r="G1328" s="3">
        <v>38</v>
      </c>
      <c r="H1328" s="3">
        <v>4</v>
      </c>
      <c r="I1328" s="3">
        <v>22</v>
      </c>
      <c r="J1328" s="3">
        <v>3</v>
      </c>
      <c r="K1328" s="3">
        <v>3</v>
      </c>
      <c r="L1328" s="3">
        <v>3</v>
      </c>
      <c r="M1328">
        <v>3</v>
      </c>
      <c r="N1328">
        <v>3</v>
      </c>
      <c r="O1328">
        <v>0</v>
      </c>
      <c r="P1328">
        <v>3</v>
      </c>
      <c r="Q1328">
        <v>8</v>
      </c>
      <c r="R1328">
        <v>0</v>
      </c>
      <c r="S1328">
        <v>0</v>
      </c>
      <c r="T1328">
        <v>0</v>
      </c>
      <c r="U1328">
        <v>0</v>
      </c>
      <c r="V1328">
        <v>0</v>
      </c>
      <c r="W1328">
        <v>0</v>
      </c>
      <c r="X1328">
        <v>3</v>
      </c>
      <c r="Y1328">
        <v>11</v>
      </c>
      <c r="Z1328">
        <v>1</v>
      </c>
      <c r="AA1328">
        <v>48</v>
      </c>
      <c r="AB1328">
        <v>2531</v>
      </c>
      <c r="AC1328">
        <v>0</v>
      </c>
      <c r="AD1328">
        <v>0</v>
      </c>
      <c r="AE1328">
        <v>1</v>
      </c>
      <c r="AF1328">
        <v>0</v>
      </c>
      <c r="AG1328">
        <v>0</v>
      </c>
      <c r="AH1328">
        <v>0</v>
      </c>
      <c r="AI1328">
        <v>0</v>
      </c>
      <c r="AJ1328">
        <v>0</v>
      </c>
      <c r="AK1328">
        <v>0</v>
      </c>
      <c r="AL1328">
        <v>1</v>
      </c>
      <c r="AM1328" s="3">
        <f>SUM(tbl_Data[[#This Row],[Amt_Wines]:[Amt_GoldProds]])</f>
        <v>73</v>
      </c>
      <c r="AN1328" s="3">
        <v>67</v>
      </c>
      <c r="AO1328">
        <v>0</v>
      </c>
      <c r="AP1328" t="str" cm="1">
        <f t="array" ref="AP1328">_xlfn.IFS(tbl_Data[[#This Row],[marital_Divorced]]=1,"Divorced",tbl_Data[[#This Row],[marital_Married]]=1,"Married",tbl_Data[[#This Row],[marital_Single]]=1,"Single",tbl_Data[[#This Row],[marital_Together]]=1,"Together",tbl_Data[[#This Row],[marital_Widow]]=1,"Widowed")</f>
        <v>Single</v>
      </c>
      <c r="AQ1328" s="3">
        <f>IF(tbl_Data[[#This Row],[Marital Status]]=tbl_Data[[#Headers],[Single]],tbl_Data[[#This Row],[Amt_Wines]],"")</f>
        <v>38</v>
      </c>
      <c r="AR1328" s="3" t="str">
        <f>IF(tbl_Data[[#This Row],[Marital Status]]=tbl_Data[[#Headers],[Together]],tbl_Data[[#This Row],[Amt_Wines]],"")</f>
        <v/>
      </c>
      <c r="AS1328" s="3" t="str">
        <f>IF(tbl_Data[[#This Row],[Marital Status]]=tbl_Data[[#Headers],[Married]],tbl_Data[[#This Row],[Amt_Wines]],"")</f>
        <v/>
      </c>
      <c r="AT1328" s="3" t="str">
        <f>IF(tbl_Data[[#This Row],[Marital Status]]=tbl_Data[[#Headers],[Widow]],tbl_Data[[#This Row],[Amt_Wines]],"")</f>
        <v/>
      </c>
      <c r="AU1328" s="3" t="str">
        <f>IF(tbl_Data[[#This Row],[Marital Status]]=tbl_Data[[#Headers],[Divorced]],tbl_Data[[#This Row],[Amt_Wines]],"")</f>
        <v/>
      </c>
    </row>
    <row r="1329" spans="1:47" x14ac:dyDescent="0.45">
      <c r="A1329" t="s">
        <v>1642</v>
      </c>
      <c r="B1329" s="3">
        <v>38578</v>
      </c>
      <c r="C1329">
        <v>1</v>
      </c>
      <c r="D1329">
        <v>1</v>
      </c>
      <c r="E1329">
        <f t="shared" si="20"/>
        <v>2</v>
      </c>
      <c r="F1329">
        <v>2</v>
      </c>
      <c r="G1329" s="3">
        <v>38</v>
      </c>
      <c r="H1329" s="3">
        <v>4</v>
      </c>
      <c r="I1329" s="3">
        <v>22</v>
      </c>
      <c r="J1329" s="3">
        <v>3</v>
      </c>
      <c r="K1329" s="3">
        <v>3</v>
      </c>
      <c r="L1329" s="3">
        <v>3</v>
      </c>
      <c r="M1329">
        <v>3</v>
      </c>
      <c r="N1329">
        <v>3</v>
      </c>
      <c r="O1329">
        <v>0</v>
      </c>
      <c r="P1329">
        <v>3</v>
      </c>
      <c r="Q1329">
        <v>8</v>
      </c>
      <c r="R1329">
        <v>0</v>
      </c>
      <c r="S1329">
        <v>0</v>
      </c>
      <c r="T1329">
        <v>0</v>
      </c>
      <c r="U1329">
        <v>0</v>
      </c>
      <c r="V1329">
        <v>0</v>
      </c>
      <c r="W1329">
        <v>0</v>
      </c>
      <c r="X1329">
        <v>3</v>
      </c>
      <c r="Y1329">
        <v>11</v>
      </c>
      <c r="Z1329">
        <v>0</v>
      </c>
      <c r="AA1329">
        <v>48</v>
      </c>
      <c r="AB1329">
        <v>2531</v>
      </c>
      <c r="AC1329">
        <v>0</v>
      </c>
      <c r="AD1329">
        <v>0</v>
      </c>
      <c r="AE1329">
        <v>1</v>
      </c>
      <c r="AF1329">
        <v>0</v>
      </c>
      <c r="AG1329">
        <v>0</v>
      </c>
      <c r="AH1329">
        <v>0</v>
      </c>
      <c r="AI1329">
        <v>0</v>
      </c>
      <c r="AJ1329">
        <v>0</v>
      </c>
      <c r="AK1329">
        <v>0</v>
      </c>
      <c r="AL1329">
        <v>1</v>
      </c>
      <c r="AM1329" s="3">
        <f>SUM(tbl_Data[[#This Row],[Amt_Wines]:[Amt_GoldProds]])</f>
        <v>73</v>
      </c>
      <c r="AN1329" s="3">
        <v>67</v>
      </c>
      <c r="AO1329">
        <v>0</v>
      </c>
      <c r="AP1329" t="str" cm="1">
        <f t="array" ref="AP1329">_xlfn.IFS(tbl_Data[[#This Row],[marital_Divorced]]=1,"Divorced",tbl_Data[[#This Row],[marital_Married]]=1,"Married",tbl_Data[[#This Row],[marital_Single]]=1,"Single",tbl_Data[[#This Row],[marital_Together]]=1,"Together",tbl_Data[[#This Row],[marital_Widow]]=1,"Widowed")</f>
        <v>Single</v>
      </c>
      <c r="AQ1329" s="3">
        <f>IF(tbl_Data[[#This Row],[Marital Status]]=tbl_Data[[#Headers],[Single]],tbl_Data[[#This Row],[Amt_Wines]],"")</f>
        <v>38</v>
      </c>
      <c r="AR1329" s="3" t="str">
        <f>IF(tbl_Data[[#This Row],[Marital Status]]=tbl_Data[[#Headers],[Together]],tbl_Data[[#This Row],[Amt_Wines]],"")</f>
        <v/>
      </c>
      <c r="AS1329" s="3" t="str">
        <f>IF(tbl_Data[[#This Row],[Marital Status]]=tbl_Data[[#Headers],[Married]],tbl_Data[[#This Row],[Amt_Wines]],"")</f>
        <v/>
      </c>
      <c r="AT1329" s="3" t="str">
        <f>IF(tbl_Data[[#This Row],[Marital Status]]=tbl_Data[[#Headers],[Widow]],tbl_Data[[#This Row],[Amt_Wines]],"")</f>
        <v/>
      </c>
      <c r="AU1329" s="3" t="str">
        <f>IF(tbl_Data[[#This Row],[Marital Status]]=tbl_Data[[#Headers],[Divorced]],tbl_Data[[#This Row],[Amt_Wines]],"")</f>
        <v/>
      </c>
    </row>
    <row r="1330" spans="1:47" x14ac:dyDescent="0.45">
      <c r="A1330" t="s">
        <v>1645</v>
      </c>
      <c r="B1330" s="3">
        <v>35790</v>
      </c>
      <c r="C1330">
        <v>1</v>
      </c>
      <c r="D1330">
        <v>0</v>
      </c>
      <c r="E1330">
        <f t="shared" si="20"/>
        <v>1</v>
      </c>
      <c r="F1330">
        <v>54</v>
      </c>
      <c r="G1330" s="3">
        <v>12</v>
      </c>
      <c r="H1330" s="3">
        <v>6</v>
      </c>
      <c r="I1330" s="3">
        <v>20</v>
      </c>
      <c r="J1330" s="3">
        <v>30</v>
      </c>
      <c r="K1330" s="3">
        <v>1</v>
      </c>
      <c r="L1330" s="3">
        <v>3</v>
      </c>
      <c r="M1330">
        <v>2</v>
      </c>
      <c r="N1330">
        <v>2</v>
      </c>
      <c r="O1330">
        <v>0</v>
      </c>
      <c r="P1330">
        <v>3</v>
      </c>
      <c r="Q1330">
        <v>7</v>
      </c>
      <c r="R1330">
        <v>0</v>
      </c>
      <c r="S1330">
        <v>0</v>
      </c>
      <c r="T1330">
        <v>0</v>
      </c>
      <c r="U1330">
        <v>0</v>
      </c>
      <c r="V1330">
        <v>0</v>
      </c>
      <c r="W1330">
        <v>0</v>
      </c>
      <c r="X1330">
        <v>3</v>
      </c>
      <c r="Y1330">
        <v>11</v>
      </c>
      <c r="Z1330">
        <v>0</v>
      </c>
      <c r="AA1330">
        <v>43</v>
      </c>
      <c r="AB1330">
        <v>2702</v>
      </c>
      <c r="AC1330">
        <v>0</v>
      </c>
      <c r="AD1330">
        <v>0</v>
      </c>
      <c r="AE1330">
        <v>1</v>
      </c>
      <c r="AF1330">
        <v>0</v>
      </c>
      <c r="AG1330">
        <v>0</v>
      </c>
      <c r="AH1330">
        <v>0</v>
      </c>
      <c r="AI1330">
        <v>0</v>
      </c>
      <c r="AJ1330">
        <v>1</v>
      </c>
      <c r="AK1330">
        <v>0</v>
      </c>
      <c r="AL1330">
        <v>0</v>
      </c>
      <c r="AM1330" s="3">
        <f>SUM(tbl_Data[[#This Row],[Amt_Wines]:[Amt_GoldProds]])</f>
        <v>72</v>
      </c>
      <c r="AN1330" s="3">
        <v>66</v>
      </c>
      <c r="AO1330">
        <v>0</v>
      </c>
      <c r="AP1330" t="str" cm="1">
        <f t="array" ref="AP1330">_xlfn.IFS(tbl_Data[[#This Row],[marital_Divorced]]=1,"Divorced",tbl_Data[[#This Row],[marital_Married]]=1,"Married",tbl_Data[[#This Row],[marital_Single]]=1,"Single",tbl_Data[[#This Row],[marital_Together]]=1,"Together",tbl_Data[[#This Row],[marital_Widow]]=1,"Widowed")</f>
        <v>Single</v>
      </c>
      <c r="AQ1330" s="3">
        <f>IF(tbl_Data[[#This Row],[Marital Status]]=tbl_Data[[#Headers],[Single]],tbl_Data[[#This Row],[Amt_Wines]],"")</f>
        <v>12</v>
      </c>
      <c r="AR1330" s="3" t="str">
        <f>IF(tbl_Data[[#This Row],[Marital Status]]=tbl_Data[[#Headers],[Together]],tbl_Data[[#This Row],[Amt_Wines]],"")</f>
        <v/>
      </c>
      <c r="AS1330" s="3" t="str">
        <f>IF(tbl_Data[[#This Row],[Marital Status]]=tbl_Data[[#Headers],[Married]],tbl_Data[[#This Row],[Amt_Wines]],"")</f>
        <v/>
      </c>
      <c r="AT1330" s="3" t="str">
        <f>IF(tbl_Data[[#This Row],[Marital Status]]=tbl_Data[[#Headers],[Widow]],tbl_Data[[#This Row],[Amt_Wines]],"")</f>
        <v/>
      </c>
      <c r="AU1330" s="3" t="str">
        <f>IF(tbl_Data[[#This Row],[Marital Status]]=tbl_Data[[#Headers],[Divorced]],tbl_Data[[#This Row],[Amt_Wines]],"")</f>
        <v/>
      </c>
    </row>
    <row r="1331" spans="1:47" x14ac:dyDescent="0.45">
      <c r="A1331" t="s">
        <v>1649</v>
      </c>
      <c r="B1331" s="3">
        <v>47823</v>
      </c>
      <c r="C1331">
        <v>0</v>
      </c>
      <c r="D1331">
        <v>1</v>
      </c>
      <c r="E1331">
        <f t="shared" si="20"/>
        <v>1</v>
      </c>
      <c r="F1331">
        <v>0</v>
      </c>
      <c r="G1331" s="3">
        <v>53</v>
      </c>
      <c r="H1331" s="3">
        <v>1</v>
      </c>
      <c r="I1331" s="3">
        <v>5</v>
      </c>
      <c r="J1331" s="3">
        <v>2</v>
      </c>
      <c r="K1331" s="3">
        <v>1</v>
      </c>
      <c r="L1331" s="3">
        <v>10</v>
      </c>
      <c r="M1331">
        <v>2</v>
      </c>
      <c r="N1331">
        <v>2</v>
      </c>
      <c r="O1331">
        <v>0</v>
      </c>
      <c r="P1331">
        <v>3</v>
      </c>
      <c r="Q1331">
        <v>8</v>
      </c>
      <c r="R1331">
        <v>0</v>
      </c>
      <c r="S1331">
        <v>0</v>
      </c>
      <c r="T1331">
        <v>0</v>
      </c>
      <c r="U1331">
        <v>0</v>
      </c>
      <c r="V1331">
        <v>0</v>
      </c>
      <c r="W1331">
        <v>0</v>
      </c>
      <c r="X1331">
        <v>3</v>
      </c>
      <c r="Y1331">
        <v>11</v>
      </c>
      <c r="Z1331">
        <v>0</v>
      </c>
      <c r="AA1331">
        <v>60</v>
      </c>
      <c r="AB1331">
        <v>2500</v>
      </c>
      <c r="AC1331">
        <v>0</v>
      </c>
      <c r="AD1331">
        <v>0</v>
      </c>
      <c r="AE1331">
        <v>1</v>
      </c>
      <c r="AF1331">
        <v>0</v>
      </c>
      <c r="AG1331">
        <v>0</v>
      </c>
      <c r="AH1331">
        <v>1</v>
      </c>
      <c r="AI1331">
        <v>0</v>
      </c>
      <c r="AJ1331">
        <v>0</v>
      </c>
      <c r="AK1331">
        <v>0</v>
      </c>
      <c r="AL1331">
        <v>0</v>
      </c>
      <c r="AM1331" s="3">
        <f>SUM(tbl_Data[[#This Row],[Amt_Wines]:[Amt_GoldProds]])</f>
        <v>72</v>
      </c>
      <c r="AN1331" s="3">
        <v>52</v>
      </c>
      <c r="AO1331">
        <v>0</v>
      </c>
      <c r="AP1331" t="str" cm="1">
        <f t="array" ref="AP1331">_xlfn.IFS(tbl_Data[[#This Row],[marital_Divorced]]=1,"Divorced",tbl_Data[[#This Row],[marital_Married]]=1,"Married",tbl_Data[[#This Row],[marital_Single]]=1,"Single",tbl_Data[[#This Row],[marital_Together]]=1,"Together",tbl_Data[[#This Row],[marital_Widow]]=1,"Widowed")</f>
        <v>Single</v>
      </c>
      <c r="AQ1331" s="3">
        <f>IF(tbl_Data[[#This Row],[Marital Status]]=tbl_Data[[#Headers],[Single]],tbl_Data[[#This Row],[Amt_Wines]],"")</f>
        <v>53</v>
      </c>
      <c r="AR1331" s="3" t="str">
        <f>IF(tbl_Data[[#This Row],[Marital Status]]=tbl_Data[[#Headers],[Together]],tbl_Data[[#This Row],[Amt_Wines]],"")</f>
        <v/>
      </c>
      <c r="AS1331" s="3" t="str">
        <f>IF(tbl_Data[[#This Row],[Marital Status]]=tbl_Data[[#Headers],[Married]],tbl_Data[[#This Row],[Amt_Wines]],"")</f>
        <v/>
      </c>
      <c r="AT1331" s="3" t="str">
        <f>IF(tbl_Data[[#This Row],[Marital Status]]=tbl_Data[[#Headers],[Widow]],tbl_Data[[#This Row],[Amt_Wines]],"")</f>
        <v/>
      </c>
      <c r="AU1331" s="3" t="str">
        <f>IF(tbl_Data[[#This Row],[Marital Status]]=tbl_Data[[#Headers],[Divorced]],tbl_Data[[#This Row],[Amt_Wines]],"")</f>
        <v/>
      </c>
    </row>
    <row r="1332" spans="1:47" x14ac:dyDescent="0.45">
      <c r="A1332" t="s">
        <v>1650</v>
      </c>
      <c r="B1332" s="3">
        <v>41658</v>
      </c>
      <c r="C1332">
        <v>1</v>
      </c>
      <c r="D1332">
        <v>1</v>
      </c>
      <c r="E1332">
        <f t="shared" si="20"/>
        <v>2</v>
      </c>
      <c r="F1332">
        <v>30</v>
      </c>
      <c r="G1332" s="3">
        <v>8</v>
      </c>
      <c r="H1332" s="3">
        <v>4</v>
      </c>
      <c r="I1332" s="3">
        <v>12</v>
      </c>
      <c r="J1332" s="3">
        <v>15</v>
      </c>
      <c r="K1332" s="3">
        <v>4</v>
      </c>
      <c r="L1332" s="3">
        <v>29</v>
      </c>
      <c r="M1332">
        <v>2</v>
      </c>
      <c r="N1332">
        <v>1</v>
      </c>
      <c r="O1332">
        <v>1</v>
      </c>
      <c r="P1332">
        <v>2</v>
      </c>
      <c r="Q1332">
        <v>4</v>
      </c>
      <c r="R1332">
        <v>0</v>
      </c>
      <c r="S1332">
        <v>0</v>
      </c>
      <c r="T1332">
        <v>0</v>
      </c>
      <c r="U1332">
        <v>0</v>
      </c>
      <c r="V1332">
        <v>0</v>
      </c>
      <c r="W1332">
        <v>0</v>
      </c>
      <c r="X1332">
        <v>3</v>
      </c>
      <c r="Y1332">
        <v>11</v>
      </c>
      <c r="Z1332">
        <v>0</v>
      </c>
      <c r="AA1332">
        <v>45</v>
      </c>
      <c r="AB1332">
        <v>2756</v>
      </c>
      <c r="AC1332">
        <v>0</v>
      </c>
      <c r="AD1332">
        <v>0</v>
      </c>
      <c r="AE1332">
        <v>1</v>
      </c>
      <c r="AF1332">
        <v>0</v>
      </c>
      <c r="AG1332">
        <v>0</v>
      </c>
      <c r="AH1332">
        <v>1</v>
      </c>
      <c r="AI1332">
        <v>0</v>
      </c>
      <c r="AJ1332">
        <v>0</v>
      </c>
      <c r="AK1332">
        <v>0</v>
      </c>
      <c r="AL1332">
        <v>0</v>
      </c>
      <c r="AM1332" s="3">
        <f>SUM(tbl_Data[[#This Row],[Amt_Wines]:[Amt_GoldProds]])</f>
        <v>72</v>
      </c>
      <c r="AN1332" s="3">
        <v>14</v>
      </c>
      <c r="AO1332">
        <v>0</v>
      </c>
      <c r="AP1332" t="str" cm="1">
        <f t="array" ref="AP1332">_xlfn.IFS(tbl_Data[[#This Row],[marital_Divorced]]=1,"Divorced",tbl_Data[[#This Row],[marital_Married]]=1,"Married",tbl_Data[[#This Row],[marital_Single]]=1,"Single",tbl_Data[[#This Row],[marital_Together]]=1,"Together",tbl_Data[[#This Row],[marital_Widow]]=1,"Widowed")</f>
        <v>Single</v>
      </c>
      <c r="AQ1332" s="3">
        <f>IF(tbl_Data[[#This Row],[Marital Status]]=tbl_Data[[#Headers],[Single]],tbl_Data[[#This Row],[Amt_Wines]],"")</f>
        <v>8</v>
      </c>
      <c r="AR1332" s="3" t="str">
        <f>IF(tbl_Data[[#This Row],[Marital Status]]=tbl_Data[[#Headers],[Together]],tbl_Data[[#This Row],[Amt_Wines]],"")</f>
        <v/>
      </c>
      <c r="AS1332" s="3" t="str">
        <f>IF(tbl_Data[[#This Row],[Marital Status]]=tbl_Data[[#Headers],[Married]],tbl_Data[[#This Row],[Amt_Wines]],"")</f>
        <v/>
      </c>
      <c r="AT1332" s="3" t="str">
        <f>IF(tbl_Data[[#This Row],[Marital Status]]=tbl_Data[[#Headers],[Widow]],tbl_Data[[#This Row],[Amt_Wines]],"")</f>
        <v/>
      </c>
      <c r="AU1332" s="3" t="str">
        <f>IF(tbl_Data[[#This Row],[Marital Status]]=tbl_Data[[#Headers],[Divorced]],tbl_Data[[#This Row],[Amt_Wines]],"")</f>
        <v/>
      </c>
    </row>
    <row r="1333" spans="1:47" x14ac:dyDescent="0.45">
      <c r="A1333" t="s">
        <v>1652</v>
      </c>
      <c r="B1333" s="3">
        <v>36927</v>
      </c>
      <c r="C1333">
        <v>1</v>
      </c>
      <c r="D1333">
        <v>1</v>
      </c>
      <c r="E1333">
        <f t="shared" si="20"/>
        <v>2</v>
      </c>
      <c r="F1333">
        <v>46</v>
      </c>
      <c r="G1333" s="3">
        <v>51</v>
      </c>
      <c r="H1333" s="3">
        <v>0</v>
      </c>
      <c r="I1333" s="3">
        <v>16</v>
      </c>
      <c r="J1333" s="3">
        <v>0</v>
      </c>
      <c r="K1333" s="3">
        <v>0</v>
      </c>
      <c r="L1333" s="3">
        <v>4</v>
      </c>
      <c r="M1333">
        <v>2</v>
      </c>
      <c r="N1333">
        <v>3</v>
      </c>
      <c r="O1333">
        <v>0</v>
      </c>
      <c r="P1333">
        <v>3</v>
      </c>
      <c r="Q1333">
        <v>8</v>
      </c>
      <c r="R1333">
        <v>0</v>
      </c>
      <c r="S1333">
        <v>0</v>
      </c>
      <c r="T1333">
        <v>0</v>
      </c>
      <c r="U1333">
        <v>0</v>
      </c>
      <c r="V1333">
        <v>0</v>
      </c>
      <c r="W1333">
        <v>0</v>
      </c>
      <c r="X1333">
        <v>3</v>
      </c>
      <c r="Y1333">
        <v>11</v>
      </c>
      <c r="Z1333">
        <v>0</v>
      </c>
      <c r="AA1333">
        <v>65</v>
      </c>
      <c r="AB1333">
        <v>2186</v>
      </c>
      <c r="AC1333">
        <v>0</v>
      </c>
      <c r="AD1333">
        <v>0</v>
      </c>
      <c r="AE1333">
        <v>1</v>
      </c>
      <c r="AF1333">
        <v>0</v>
      </c>
      <c r="AG1333">
        <v>0</v>
      </c>
      <c r="AH1333">
        <v>0</v>
      </c>
      <c r="AI1333">
        <v>0</v>
      </c>
      <c r="AJ1333">
        <v>0</v>
      </c>
      <c r="AK1333">
        <v>1</v>
      </c>
      <c r="AL1333">
        <v>0</v>
      </c>
      <c r="AM1333" s="3">
        <f>SUM(tbl_Data[[#This Row],[Amt_Wines]:[Amt_GoldProds]])</f>
        <v>71</v>
      </c>
      <c r="AN1333" s="3">
        <v>63</v>
      </c>
      <c r="AO1333">
        <v>0</v>
      </c>
      <c r="AP1333" t="str" cm="1">
        <f t="array" ref="AP1333">_xlfn.IFS(tbl_Data[[#This Row],[marital_Divorced]]=1,"Divorced",tbl_Data[[#This Row],[marital_Married]]=1,"Married",tbl_Data[[#This Row],[marital_Single]]=1,"Single",tbl_Data[[#This Row],[marital_Together]]=1,"Together",tbl_Data[[#This Row],[marital_Widow]]=1,"Widowed")</f>
        <v>Single</v>
      </c>
      <c r="AQ1333" s="3">
        <f>IF(tbl_Data[[#This Row],[Marital Status]]=tbl_Data[[#Headers],[Single]],tbl_Data[[#This Row],[Amt_Wines]],"")</f>
        <v>51</v>
      </c>
      <c r="AR1333" s="3" t="str">
        <f>IF(tbl_Data[[#This Row],[Marital Status]]=tbl_Data[[#Headers],[Together]],tbl_Data[[#This Row],[Amt_Wines]],"")</f>
        <v/>
      </c>
      <c r="AS1333" s="3" t="str">
        <f>IF(tbl_Data[[#This Row],[Marital Status]]=tbl_Data[[#Headers],[Married]],tbl_Data[[#This Row],[Amt_Wines]],"")</f>
        <v/>
      </c>
      <c r="AT1333" s="3" t="str">
        <f>IF(tbl_Data[[#This Row],[Marital Status]]=tbl_Data[[#Headers],[Widow]],tbl_Data[[#This Row],[Amt_Wines]],"")</f>
        <v/>
      </c>
      <c r="AU1333" s="3" t="str">
        <f>IF(tbl_Data[[#This Row],[Marital Status]]=tbl_Data[[#Headers],[Divorced]],tbl_Data[[#This Row],[Amt_Wines]],"")</f>
        <v/>
      </c>
    </row>
    <row r="1334" spans="1:47" x14ac:dyDescent="0.45">
      <c r="A1334" t="s">
        <v>1654</v>
      </c>
      <c r="B1334" s="3">
        <v>33996</v>
      </c>
      <c r="C1334">
        <v>0</v>
      </c>
      <c r="D1334">
        <v>0</v>
      </c>
      <c r="E1334">
        <f t="shared" si="20"/>
        <v>0</v>
      </c>
      <c r="F1334">
        <v>46</v>
      </c>
      <c r="G1334" s="3">
        <v>40</v>
      </c>
      <c r="H1334" s="3">
        <v>2</v>
      </c>
      <c r="I1334" s="3">
        <v>15</v>
      </c>
      <c r="J1334" s="3">
        <v>8</v>
      </c>
      <c r="K1334" s="3">
        <v>0</v>
      </c>
      <c r="L1334" s="3">
        <v>6</v>
      </c>
      <c r="M1334">
        <v>1</v>
      </c>
      <c r="N1334">
        <v>1</v>
      </c>
      <c r="O1334">
        <v>1</v>
      </c>
      <c r="P1334">
        <v>3</v>
      </c>
      <c r="Q1334">
        <v>4</v>
      </c>
      <c r="R1334">
        <v>0</v>
      </c>
      <c r="S1334">
        <v>0</v>
      </c>
      <c r="T1334">
        <v>0</v>
      </c>
      <c r="U1334">
        <v>0</v>
      </c>
      <c r="V1334">
        <v>0</v>
      </c>
      <c r="W1334">
        <v>0</v>
      </c>
      <c r="X1334">
        <v>3</v>
      </c>
      <c r="Y1334">
        <v>11</v>
      </c>
      <c r="Z1334">
        <v>0</v>
      </c>
      <c r="AA1334">
        <v>31</v>
      </c>
      <c r="AB1334">
        <v>2450</v>
      </c>
      <c r="AC1334">
        <v>0</v>
      </c>
      <c r="AD1334">
        <v>0</v>
      </c>
      <c r="AE1334">
        <v>1</v>
      </c>
      <c r="AF1334">
        <v>0</v>
      </c>
      <c r="AG1334">
        <v>0</v>
      </c>
      <c r="AH1334">
        <v>0</v>
      </c>
      <c r="AI1334">
        <v>0</v>
      </c>
      <c r="AJ1334">
        <v>0</v>
      </c>
      <c r="AK1334">
        <v>0</v>
      </c>
      <c r="AL1334">
        <v>1</v>
      </c>
      <c r="AM1334" s="3">
        <f>SUM(tbl_Data[[#This Row],[Amt_Wines]:[Amt_GoldProds]])</f>
        <v>71</v>
      </c>
      <c r="AN1334" s="3">
        <v>59</v>
      </c>
      <c r="AO1334">
        <v>0</v>
      </c>
      <c r="AP1334" t="str" cm="1">
        <f t="array" ref="AP1334">_xlfn.IFS(tbl_Data[[#This Row],[marital_Divorced]]=1,"Divorced",tbl_Data[[#This Row],[marital_Married]]=1,"Married",tbl_Data[[#This Row],[marital_Single]]=1,"Single",tbl_Data[[#This Row],[marital_Together]]=1,"Together",tbl_Data[[#This Row],[marital_Widow]]=1,"Widowed")</f>
        <v>Single</v>
      </c>
      <c r="AQ1334" s="3">
        <f>IF(tbl_Data[[#This Row],[Marital Status]]=tbl_Data[[#Headers],[Single]],tbl_Data[[#This Row],[Amt_Wines]],"")</f>
        <v>40</v>
      </c>
      <c r="AR1334" s="3" t="str">
        <f>IF(tbl_Data[[#This Row],[Marital Status]]=tbl_Data[[#Headers],[Together]],tbl_Data[[#This Row],[Amt_Wines]],"")</f>
        <v/>
      </c>
      <c r="AS1334" s="3" t="str">
        <f>IF(tbl_Data[[#This Row],[Marital Status]]=tbl_Data[[#Headers],[Married]],tbl_Data[[#This Row],[Amt_Wines]],"")</f>
        <v/>
      </c>
      <c r="AT1334" s="3" t="str">
        <f>IF(tbl_Data[[#This Row],[Marital Status]]=tbl_Data[[#Headers],[Widow]],tbl_Data[[#This Row],[Amt_Wines]],"")</f>
        <v/>
      </c>
      <c r="AU1334" s="3" t="str">
        <f>IF(tbl_Data[[#This Row],[Marital Status]]=tbl_Data[[#Headers],[Divorced]],tbl_Data[[#This Row],[Amt_Wines]],"")</f>
        <v/>
      </c>
    </row>
    <row r="1335" spans="1:47" x14ac:dyDescent="0.45">
      <c r="A1335" t="s">
        <v>1658</v>
      </c>
      <c r="B1335" s="3">
        <v>27213</v>
      </c>
      <c r="C1335">
        <v>1</v>
      </c>
      <c r="D1335">
        <v>0</v>
      </c>
      <c r="E1335">
        <f t="shared" si="20"/>
        <v>1</v>
      </c>
      <c r="F1335">
        <v>19</v>
      </c>
      <c r="G1335" s="3">
        <v>19</v>
      </c>
      <c r="H1335" s="3">
        <v>3</v>
      </c>
      <c r="I1335" s="3">
        <v>26</v>
      </c>
      <c r="J1335" s="3">
        <v>10</v>
      </c>
      <c r="K1335" s="3">
        <v>9</v>
      </c>
      <c r="L1335" s="3">
        <v>3</v>
      </c>
      <c r="M1335">
        <v>3</v>
      </c>
      <c r="N1335">
        <v>2</v>
      </c>
      <c r="O1335">
        <v>0</v>
      </c>
      <c r="P1335">
        <v>4</v>
      </c>
      <c r="Q1335">
        <v>8</v>
      </c>
      <c r="R1335">
        <v>0</v>
      </c>
      <c r="S1335">
        <v>0</v>
      </c>
      <c r="T1335">
        <v>0</v>
      </c>
      <c r="U1335">
        <v>0</v>
      </c>
      <c r="V1335">
        <v>0</v>
      </c>
      <c r="W1335">
        <v>0</v>
      </c>
      <c r="X1335">
        <v>3</v>
      </c>
      <c r="Y1335">
        <v>11</v>
      </c>
      <c r="Z1335">
        <v>1</v>
      </c>
      <c r="AA1335">
        <v>48</v>
      </c>
      <c r="AB1335">
        <v>2827</v>
      </c>
      <c r="AC1335">
        <v>0</v>
      </c>
      <c r="AD1335">
        <v>0</v>
      </c>
      <c r="AE1335">
        <v>1</v>
      </c>
      <c r="AF1335">
        <v>0</v>
      </c>
      <c r="AG1335">
        <v>0</v>
      </c>
      <c r="AH1335">
        <v>0</v>
      </c>
      <c r="AI1335">
        <v>0</v>
      </c>
      <c r="AJ1335">
        <v>0</v>
      </c>
      <c r="AK1335">
        <v>0</v>
      </c>
      <c r="AL1335">
        <v>1</v>
      </c>
      <c r="AM1335" s="3">
        <f>SUM(tbl_Data[[#This Row],[Amt_Wines]:[Amt_GoldProds]])</f>
        <v>70</v>
      </c>
      <c r="AN1335" s="3">
        <v>64</v>
      </c>
      <c r="AO1335">
        <v>0</v>
      </c>
      <c r="AP1335" t="str" cm="1">
        <f t="array" ref="AP1335">_xlfn.IFS(tbl_Data[[#This Row],[marital_Divorced]]=1,"Divorced",tbl_Data[[#This Row],[marital_Married]]=1,"Married",tbl_Data[[#This Row],[marital_Single]]=1,"Single",tbl_Data[[#This Row],[marital_Together]]=1,"Together",tbl_Data[[#This Row],[marital_Widow]]=1,"Widowed")</f>
        <v>Single</v>
      </c>
      <c r="AQ1335" s="3">
        <f>IF(tbl_Data[[#This Row],[Marital Status]]=tbl_Data[[#Headers],[Single]],tbl_Data[[#This Row],[Amt_Wines]],"")</f>
        <v>19</v>
      </c>
      <c r="AR1335" s="3" t="str">
        <f>IF(tbl_Data[[#This Row],[Marital Status]]=tbl_Data[[#Headers],[Together]],tbl_Data[[#This Row],[Amt_Wines]],"")</f>
        <v/>
      </c>
      <c r="AS1335" s="3" t="str">
        <f>IF(tbl_Data[[#This Row],[Marital Status]]=tbl_Data[[#Headers],[Married]],tbl_Data[[#This Row],[Amt_Wines]],"")</f>
        <v/>
      </c>
      <c r="AT1335" s="3" t="str">
        <f>IF(tbl_Data[[#This Row],[Marital Status]]=tbl_Data[[#Headers],[Widow]],tbl_Data[[#This Row],[Amt_Wines]],"")</f>
        <v/>
      </c>
      <c r="AU1335" s="3" t="str">
        <f>IF(tbl_Data[[#This Row],[Marital Status]]=tbl_Data[[#Headers],[Divorced]],tbl_Data[[#This Row],[Amt_Wines]],"")</f>
        <v/>
      </c>
    </row>
    <row r="1336" spans="1:47" x14ac:dyDescent="0.45">
      <c r="A1336" t="s">
        <v>1663</v>
      </c>
      <c r="B1336" s="3">
        <v>31878</v>
      </c>
      <c r="C1336">
        <v>0</v>
      </c>
      <c r="D1336">
        <v>1</v>
      </c>
      <c r="E1336">
        <f t="shared" si="20"/>
        <v>1</v>
      </c>
      <c r="F1336">
        <v>7</v>
      </c>
      <c r="G1336" s="3">
        <v>23</v>
      </c>
      <c r="H1336" s="3">
        <v>4</v>
      </c>
      <c r="I1336" s="3">
        <v>5</v>
      </c>
      <c r="J1336" s="3">
        <v>10</v>
      </c>
      <c r="K1336" s="3">
        <v>5</v>
      </c>
      <c r="L1336" s="3">
        <v>23</v>
      </c>
      <c r="M1336">
        <v>1</v>
      </c>
      <c r="N1336">
        <v>1</v>
      </c>
      <c r="O1336">
        <v>0</v>
      </c>
      <c r="P1336">
        <v>4</v>
      </c>
      <c r="Q1336">
        <v>3</v>
      </c>
      <c r="R1336">
        <v>0</v>
      </c>
      <c r="S1336">
        <v>0</v>
      </c>
      <c r="T1336">
        <v>0</v>
      </c>
      <c r="U1336">
        <v>0</v>
      </c>
      <c r="V1336">
        <v>0</v>
      </c>
      <c r="W1336">
        <v>0</v>
      </c>
      <c r="X1336">
        <v>3</v>
      </c>
      <c r="Y1336">
        <v>11</v>
      </c>
      <c r="Z1336">
        <v>0</v>
      </c>
      <c r="AA1336">
        <v>43</v>
      </c>
      <c r="AB1336">
        <v>2166</v>
      </c>
      <c r="AC1336">
        <v>0</v>
      </c>
      <c r="AD1336">
        <v>0</v>
      </c>
      <c r="AE1336">
        <v>1</v>
      </c>
      <c r="AF1336">
        <v>0</v>
      </c>
      <c r="AG1336">
        <v>0</v>
      </c>
      <c r="AH1336">
        <v>1</v>
      </c>
      <c r="AI1336">
        <v>0</v>
      </c>
      <c r="AJ1336">
        <v>0</v>
      </c>
      <c r="AK1336">
        <v>0</v>
      </c>
      <c r="AL1336">
        <v>0</v>
      </c>
      <c r="AM1336" s="3">
        <f>SUM(tbl_Data[[#This Row],[Amt_Wines]:[Amt_GoldProds]])</f>
        <v>70</v>
      </c>
      <c r="AN1336" s="3">
        <v>24</v>
      </c>
      <c r="AO1336">
        <v>0</v>
      </c>
      <c r="AP1336" t="str" cm="1">
        <f t="array" ref="AP1336">_xlfn.IFS(tbl_Data[[#This Row],[marital_Divorced]]=1,"Divorced",tbl_Data[[#This Row],[marital_Married]]=1,"Married",tbl_Data[[#This Row],[marital_Single]]=1,"Single",tbl_Data[[#This Row],[marital_Together]]=1,"Together",tbl_Data[[#This Row],[marital_Widow]]=1,"Widowed")</f>
        <v>Single</v>
      </c>
      <c r="AQ1336" s="3">
        <f>IF(tbl_Data[[#This Row],[Marital Status]]=tbl_Data[[#Headers],[Single]],tbl_Data[[#This Row],[Amt_Wines]],"")</f>
        <v>23</v>
      </c>
      <c r="AR1336" s="3" t="str">
        <f>IF(tbl_Data[[#This Row],[Marital Status]]=tbl_Data[[#Headers],[Together]],tbl_Data[[#This Row],[Amt_Wines]],"")</f>
        <v/>
      </c>
      <c r="AS1336" s="3" t="str">
        <f>IF(tbl_Data[[#This Row],[Marital Status]]=tbl_Data[[#Headers],[Married]],tbl_Data[[#This Row],[Amt_Wines]],"")</f>
        <v/>
      </c>
      <c r="AT1336" s="3" t="str">
        <f>IF(tbl_Data[[#This Row],[Marital Status]]=tbl_Data[[#Headers],[Widow]],tbl_Data[[#This Row],[Amt_Wines]],"")</f>
        <v/>
      </c>
      <c r="AU1336" s="3" t="str">
        <f>IF(tbl_Data[[#This Row],[Marital Status]]=tbl_Data[[#Headers],[Divorced]],tbl_Data[[#This Row],[Amt_Wines]],"")</f>
        <v/>
      </c>
    </row>
    <row r="1337" spans="1:47" x14ac:dyDescent="0.45">
      <c r="A1337" t="s">
        <v>1665</v>
      </c>
      <c r="B1337" s="3">
        <v>16653</v>
      </c>
      <c r="C1337">
        <v>1</v>
      </c>
      <c r="D1337">
        <v>0</v>
      </c>
      <c r="E1337">
        <f t="shared" si="20"/>
        <v>1</v>
      </c>
      <c r="F1337">
        <v>10</v>
      </c>
      <c r="G1337" s="3">
        <v>5</v>
      </c>
      <c r="H1337" s="3">
        <v>7</v>
      </c>
      <c r="I1337" s="3">
        <v>31</v>
      </c>
      <c r="J1337" s="3">
        <v>15</v>
      </c>
      <c r="K1337" s="3">
        <v>4</v>
      </c>
      <c r="L1337" s="3">
        <v>7</v>
      </c>
      <c r="M1337">
        <v>3</v>
      </c>
      <c r="N1337">
        <v>2</v>
      </c>
      <c r="O1337">
        <v>1</v>
      </c>
      <c r="P1337">
        <v>3</v>
      </c>
      <c r="Q1337">
        <v>6</v>
      </c>
      <c r="R1337">
        <v>0</v>
      </c>
      <c r="S1337">
        <v>0</v>
      </c>
      <c r="T1337">
        <v>0</v>
      </c>
      <c r="U1337">
        <v>0</v>
      </c>
      <c r="V1337">
        <v>0</v>
      </c>
      <c r="W1337">
        <v>0</v>
      </c>
      <c r="X1337">
        <v>3</v>
      </c>
      <c r="Y1337">
        <v>11</v>
      </c>
      <c r="Z1337">
        <v>1</v>
      </c>
      <c r="AA1337">
        <v>41</v>
      </c>
      <c r="AB1337">
        <v>2231</v>
      </c>
      <c r="AC1337">
        <v>0</v>
      </c>
      <c r="AD1337">
        <v>0</v>
      </c>
      <c r="AE1337">
        <v>1</v>
      </c>
      <c r="AF1337">
        <v>0</v>
      </c>
      <c r="AG1337">
        <v>0</v>
      </c>
      <c r="AH1337">
        <v>0</v>
      </c>
      <c r="AI1337">
        <v>0</v>
      </c>
      <c r="AJ1337">
        <v>0</v>
      </c>
      <c r="AK1337">
        <v>1</v>
      </c>
      <c r="AL1337">
        <v>0</v>
      </c>
      <c r="AM1337" s="3">
        <f>SUM(tbl_Data[[#This Row],[Amt_Wines]:[Amt_GoldProds]])</f>
        <v>69</v>
      </c>
      <c r="AN1337" s="3">
        <v>55</v>
      </c>
      <c r="AO1337">
        <v>0</v>
      </c>
      <c r="AP1337" t="str" cm="1">
        <f t="array" ref="AP1337">_xlfn.IFS(tbl_Data[[#This Row],[marital_Divorced]]=1,"Divorced",tbl_Data[[#This Row],[marital_Married]]=1,"Married",tbl_Data[[#This Row],[marital_Single]]=1,"Single",tbl_Data[[#This Row],[marital_Together]]=1,"Together",tbl_Data[[#This Row],[marital_Widow]]=1,"Widowed")</f>
        <v>Single</v>
      </c>
      <c r="AQ1337" s="3">
        <f>IF(tbl_Data[[#This Row],[Marital Status]]=tbl_Data[[#Headers],[Single]],tbl_Data[[#This Row],[Amt_Wines]],"")</f>
        <v>5</v>
      </c>
      <c r="AR1337" s="3" t="str">
        <f>IF(tbl_Data[[#This Row],[Marital Status]]=tbl_Data[[#Headers],[Together]],tbl_Data[[#This Row],[Amt_Wines]],"")</f>
        <v/>
      </c>
      <c r="AS1337" s="3" t="str">
        <f>IF(tbl_Data[[#This Row],[Marital Status]]=tbl_Data[[#Headers],[Married]],tbl_Data[[#This Row],[Amt_Wines]],"")</f>
        <v/>
      </c>
      <c r="AT1337" s="3" t="str">
        <f>IF(tbl_Data[[#This Row],[Marital Status]]=tbl_Data[[#Headers],[Widow]],tbl_Data[[#This Row],[Amt_Wines]],"")</f>
        <v/>
      </c>
      <c r="AU1337" s="3" t="str">
        <f>IF(tbl_Data[[#This Row],[Marital Status]]=tbl_Data[[#Headers],[Divorced]],tbl_Data[[#This Row],[Amt_Wines]],"")</f>
        <v/>
      </c>
    </row>
    <row r="1338" spans="1:47" x14ac:dyDescent="0.45">
      <c r="A1338" t="s">
        <v>1670</v>
      </c>
      <c r="B1338" s="3">
        <v>26487</v>
      </c>
      <c r="C1338">
        <v>1</v>
      </c>
      <c r="D1338">
        <v>0</v>
      </c>
      <c r="E1338">
        <f t="shared" si="20"/>
        <v>1</v>
      </c>
      <c r="F1338">
        <v>23</v>
      </c>
      <c r="G1338" s="3">
        <v>2</v>
      </c>
      <c r="H1338" s="3">
        <v>8</v>
      </c>
      <c r="I1338" s="3">
        <v>10</v>
      </c>
      <c r="J1338" s="3">
        <v>12</v>
      </c>
      <c r="K1338" s="3">
        <v>14</v>
      </c>
      <c r="L1338" s="3">
        <v>23</v>
      </c>
      <c r="M1338">
        <v>3</v>
      </c>
      <c r="N1338">
        <v>2</v>
      </c>
      <c r="O1338">
        <v>1</v>
      </c>
      <c r="P1338">
        <v>3</v>
      </c>
      <c r="Q1338">
        <v>5</v>
      </c>
      <c r="R1338">
        <v>0</v>
      </c>
      <c r="S1338">
        <v>0</v>
      </c>
      <c r="T1338">
        <v>0</v>
      </c>
      <c r="U1338">
        <v>0</v>
      </c>
      <c r="V1338">
        <v>0</v>
      </c>
      <c r="W1338">
        <v>0</v>
      </c>
      <c r="X1338">
        <v>3</v>
      </c>
      <c r="Y1338">
        <v>11</v>
      </c>
      <c r="Z1338">
        <v>0</v>
      </c>
      <c r="AA1338">
        <v>42</v>
      </c>
      <c r="AB1338">
        <v>2564</v>
      </c>
      <c r="AC1338">
        <v>0</v>
      </c>
      <c r="AD1338">
        <v>0</v>
      </c>
      <c r="AE1338">
        <v>1</v>
      </c>
      <c r="AF1338">
        <v>0</v>
      </c>
      <c r="AG1338">
        <v>0</v>
      </c>
      <c r="AH1338">
        <v>0</v>
      </c>
      <c r="AI1338">
        <v>1</v>
      </c>
      <c r="AJ1338">
        <v>0</v>
      </c>
      <c r="AK1338">
        <v>0</v>
      </c>
      <c r="AL1338">
        <v>0</v>
      </c>
      <c r="AM1338" s="3">
        <f>SUM(tbl_Data[[#This Row],[Amt_Wines]:[Amt_GoldProds]])</f>
        <v>69</v>
      </c>
      <c r="AN1338" s="3">
        <v>23</v>
      </c>
      <c r="AO1338">
        <v>0</v>
      </c>
      <c r="AP1338" t="str" cm="1">
        <f t="array" ref="AP1338">_xlfn.IFS(tbl_Data[[#This Row],[marital_Divorced]]=1,"Divorced",tbl_Data[[#This Row],[marital_Married]]=1,"Married",tbl_Data[[#This Row],[marital_Single]]=1,"Single",tbl_Data[[#This Row],[marital_Together]]=1,"Together",tbl_Data[[#This Row],[marital_Widow]]=1,"Widowed")</f>
        <v>Single</v>
      </c>
      <c r="AQ1338" s="3">
        <f>IF(tbl_Data[[#This Row],[Marital Status]]=tbl_Data[[#Headers],[Single]],tbl_Data[[#This Row],[Amt_Wines]],"")</f>
        <v>2</v>
      </c>
      <c r="AR1338" s="3" t="str">
        <f>IF(tbl_Data[[#This Row],[Marital Status]]=tbl_Data[[#Headers],[Together]],tbl_Data[[#This Row],[Amt_Wines]],"")</f>
        <v/>
      </c>
      <c r="AS1338" s="3" t="str">
        <f>IF(tbl_Data[[#This Row],[Marital Status]]=tbl_Data[[#Headers],[Married]],tbl_Data[[#This Row],[Amt_Wines]],"")</f>
        <v/>
      </c>
      <c r="AT1338" s="3" t="str">
        <f>IF(tbl_Data[[#This Row],[Marital Status]]=tbl_Data[[#Headers],[Widow]],tbl_Data[[#This Row],[Amt_Wines]],"")</f>
        <v/>
      </c>
      <c r="AU1338" s="3" t="str">
        <f>IF(tbl_Data[[#This Row],[Marital Status]]=tbl_Data[[#Headers],[Divorced]],tbl_Data[[#This Row],[Amt_Wines]],"")</f>
        <v/>
      </c>
    </row>
    <row r="1339" spans="1:47" x14ac:dyDescent="0.45">
      <c r="A1339" t="s">
        <v>1680</v>
      </c>
      <c r="B1339" s="3">
        <v>43602</v>
      </c>
      <c r="C1339">
        <v>1</v>
      </c>
      <c r="D1339">
        <v>1</v>
      </c>
      <c r="E1339">
        <f t="shared" si="20"/>
        <v>2</v>
      </c>
      <c r="F1339">
        <v>45</v>
      </c>
      <c r="G1339" s="3">
        <v>19</v>
      </c>
      <c r="H1339" s="3">
        <v>5</v>
      </c>
      <c r="I1339" s="3">
        <v>12</v>
      </c>
      <c r="J1339" s="3">
        <v>10</v>
      </c>
      <c r="K1339" s="3">
        <v>3</v>
      </c>
      <c r="L1339" s="3">
        <v>19</v>
      </c>
      <c r="M1339">
        <v>3</v>
      </c>
      <c r="N1339">
        <v>3</v>
      </c>
      <c r="O1339">
        <v>1</v>
      </c>
      <c r="P1339">
        <v>2</v>
      </c>
      <c r="Q1339">
        <v>6</v>
      </c>
      <c r="R1339">
        <v>0</v>
      </c>
      <c r="S1339">
        <v>0</v>
      </c>
      <c r="T1339">
        <v>0</v>
      </c>
      <c r="U1339">
        <v>0</v>
      </c>
      <c r="V1339">
        <v>0</v>
      </c>
      <c r="W1339">
        <v>0</v>
      </c>
      <c r="X1339">
        <v>3</v>
      </c>
      <c r="Y1339">
        <v>11</v>
      </c>
      <c r="Z1339">
        <v>0</v>
      </c>
      <c r="AA1339">
        <v>54</v>
      </c>
      <c r="AB1339">
        <v>2329</v>
      </c>
      <c r="AC1339">
        <v>0</v>
      </c>
      <c r="AD1339">
        <v>0</v>
      </c>
      <c r="AE1339">
        <v>1</v>
      </c>
      <c r="AF1339">
        <v>0</v>
      </c>
      <c r="AG1339">
        <v>0</v>
      </c>
      <c r="AH1339">
        <v>0</v>
      </c>
      <c r="AI1339">
        <v>0</v>
      </c>
      <c r="AJ1339">
        <v>1</v>
      </c>
      <c r="AK1339">
        <v>0</v>
      </c>
      <c r="AL1339">
        <v>0</v>
      </c>
      <c r="AM1339" s="3">
        <f>SUM(tbl_Data[[#This Row],[Amt_Wines]:[Amt_GoldProds]])</f>
        <v>68</v>
      </c>
      <c r="AN1339" s="3">
        <v>30</v>
      </c>
      <c r="AO1339">
        <v>0</v>
      </c>
      <c r="AP1339" t="str" cm="1">
        <f t="array" ref="AP1339">_xlfn.IFS(tbl_Data[[#This Row],[marital_Divorced]]=1,"Divorced",tbl_Data[[#This Row],[marital_Married]]=1,"Married",tbl_Data[[#This Row],[marital_Single]]=1,"Single",tbl_Data[[#This Row],[marital_Together]]=1,"Together",tbl_Data[[#This Row],[marital_Widow]]=1,"Widowed")</f>
        <v>Single</v>
      </c>
      <c r="AQ1339" s="3">
        <f>IF(tbl_Data[[#This Row],[Marital Status]]=tbl_Data[[#Headers],[Single]],tbl_Data[[#This Row],[Amt_Wines]],"")</f>
        <v>19</v>
      </c>
      <c r="AR1339" s="3" t="str">
        <f>IF(tbl_Data[[#This Row],[Marital Status]]=tbl_Data[[#Headers],[Together]],tbl_Data[[#This Row],[Amt_Wines]],"")</f>
        <v/>
      </c>
      <c r="AS1339" s="3" t="str">
        <f>IF(tbl_Data[[#This Row],[Marital Status]]=tbl_Data[[#Headers],[Married]],tbl_Data[[#This Row],[Amt_Wines]],"")</f>
        <v/>
      </c>
      <c r="AT1339" s="3" t="str">
        <f>IF(tbl_Data[[#This Row],[Marital Status]]=tbl_Data[[#Headers],[Widow]],tbl_Data[[#This Row],[Amt_Wines]],"")</f>
        <v/>
      </c>
      <c r="AU1339" s="3" t="str">
        <f>IF(tbl_Data[[#This Row],[Marital Status]]=tbl_Data[[#Headers],[Divorced]],tbl_Data[[#This Row],[Amt_Wines]],"")</f>
        <v/>
      </c>
    </row>
    <row r="1340" spans="1:47" x14ac:dyDescent="0.45">
      <c r="A1340" t="s">
        <v>1683</v>
      </c>
      <c r="B1340" s="3">
        <v>35544</v>
      </c>
      <c r="C1340">
        <v>1</v>
      </c>
      <c r="D1340">
        <v>0</v>
      </c>
      <c r="E1340">
        <f t="shared" si="20"/>
        <v>1</v>
      </c>
      <c r="F1340">
        <v>77</v>
      </c>
      <c r="G1340" s="3">
        <v>30</v>
      </c>
      <c r="H1340" s="3">
        <v>5</v>
      </c>
      <c r="I1340" s="3">
        <v>23</v>
      </c>
      <c r="J1340" s="3">
        <v>4</v>
      </c>
      <c r="K1340" s="3">
        <v>1</v>
      </c>
      <c r="L1340" s="3">
        <v>4</v>
      </c>
      <c r="M1340">
        <v>1</v>
      </c>
      <c r="N1340">
        <v>2</v>
      </c>
      <c r="O1340">
        <v>0</v>
      </c>
      <c r="P1340">
        <v>3</v>
      </c>
      <c r="Q1340">
        <v>7</v>
      </c>
      <c r="R1340">
        <v>0</v>
      </c>
      <c r="S1340">
        <v>0</v>
      </c>
      <c r="T1340">
        <v>0</v>
      </c>
      <c r="U1340">
        <v>0</v>
      </c>
      <c r="V1340">
        <v>0</v>
      </c>
      <c r="W1340">
        <v>0</v>
      </c>
      <c r="X1340">
        <v>3</v>
      </c>
      <c r="Y1340">
        <v>11</v>
      </c>
      <c r="Z1340">
        <v>0</v>
      </c>
      <c r="AA1340">
        <v>42</v>
      </c>
      <c r="AB1340">
        <v>2272</v>
      </c>
      <c r="AC1340">
        <v>0</v>
      </c>
      <c r="AD1340">
        <v>0</v>
      </c>
      <c r="AE1340">
        <v>1</v>
      </c>
      <c r="AF1340">
        <v>0</v>
      </c>
      <c r="AG1340">
        <v>0</v>
      </c>
      <c r="AH1340">
        <v>0</v>
      </c>
      <c r="AI1340">
        <v>0</v>
      </c>
      <c r="AJ1340">
        <v>0</v>
      </c>
      <c r="AK1340">
        <v>1</v>
      </c>
      <c r="AL1340">
        <v>0</v>
      </c>
      <c r="AM1340" s="3">
        <f>SUM(tbl_Data[[#This Row],[Amt_Wines]:[Amt_GoldProds]])</f>
        <v>67</v>
      </c>
      <c r="AN1340" s="3">
        <v>59</v>
      </c>
      <c r="AO1340">
        <v>0</v>
      </c>
      <c r="AP1340" t="str" cm="1">
        <f t="array" ref="AP1340">_xlfn.IFS(tbl_Data[[#This Row],[marital_Divorced]]=1,"Divorced",tbl_Data[[#This Row],[marital_Married]]=1,"Married",tbl_Data[[#This Row],[marital_Single]]=1,"Single",tbl_Data[[#This Row],[marital_Together]]=1,"Together",tbl_Data[[#This Row],[marital_Widow]]=1,"Widowed")</f>
        <v>Single</v>
      </c>
      <c r="AQ1340" s="3">
        <f>IF(tbl_Data[[#This Row],[Marital Status]]=tbl_Data[[#Headers],[Single]],tbl_Data[[#This Row],[Amt_Wines]],"")</f>
        <v>30</v>
      </c>
      <c r="AR1340" s="3" t="str">
        <f>IF(tbl_Data[[#This Row],[Marital Status]]=tbl_Data[[#Headers],[Together]],tbl_Data[[#This Row],[Amt_Wines]],"")</f>
        <v/>
      </c>
      <c r="AS1340" s="3" t="str">
        <f>IF(tbl_Data[[#This Row],[Marital Status]]=tbl_Data[[#Headers],[Married]],tbl_Data[[#This Row],[Amt_Wines]],"")</f>
        <v/>
      </c>
      <c r="AT1340" s="3" t="str">
        <f>IF(tbl_Data[[#This Row],[Marital Status]]=tbl_Data[[#Headers],[Widow]],tbl_Data[[#This Row],[Amt_Wines]],"")</f>
        <v/>
      </c>
      <c r="AU1340" s="3" t="str">
        <f>IF(tbl_Data[[#This Row],[Marital Status]]=tbl_Data[[#Headers],[Divorced]],tbl_Data[[#This Row],[Amt_Wines]],"")</f>
        <v/>
      </c>
    </row>
    <row r="1341" spans="1:47" x14ac:dyDescent="0.45">
      <c r="A1341" t="s">
        <v>1696</v>
      </c>
      <c r="B1341" s="3">
        <v>14906</v>
      </c>
      <c r="C1341">
        <v>0</v>
      </c>
      <c r="D1341">
        <v>0</v>
      </c>
      <c r="E1341">
        <f t="shared" si="20"/>
        <v>0</v>
      </c>
      <c r="F1341">
        <v>86</v>
      </c>
      <c r="G1341" s="3">
        <v>7</v>
      </c>
      <c r="H1341" s="3">
        <v>7</v>
      </c>
      <c r="I1341" s="3">
        <v>14</v>
      </c>
      <c r="J1341" s="3">
        <v>7</v>
      </c>
      <c r="K1341" s="3">
        <v>16</v>
      </c>
      <c r="L1341" s="3">
        <v>15</v>
      </c>
      <c r="M1341">
        <v>3</v>
      </c>
      <c r="N1341">
        <v>2</v>
      </c>
      <c r="O1341">
        <v>1</v>
      </c>
      <c r="P1341">
        <v>3</v>
      </c>
      <c r="Q1341">
        <v>7</v>
      </c>
      <c r="R1341">
        <v>0</v>
      </c>
      <c r="S1341">
        <v>0</v>
      </c>
      <c r="T1341">
        <v>0</v>
      </c>
      <c r="U1341">
        <v>0</v>
      </c>
      <c r="V1341">
        <v>0</v>
      </c>
      <c r="W1341">
        <v>0</v>
      </c>
      <c r="X1341">
        <v>3</v>
      </c>
      <c r="Y1341">
        <v>11</v>
      </c>
      <c r="Z1341">
        <v>0</v>
      </c>
      <c r="AA1341">
        <v>34</v>
      </c>
      <c r="AB1341">
        <v>2713</v>
      </c>
      <c r="AC1341">
        <v>0</v>
      </c>
      <c r="AD1341">
        <v>0</v>
      </c>
      <c r="AE1341">
        <v>1</v>
      </c>
      <c r="AF1341">
        <v>0</v>
      </c>
      <c r="AG1341">
        <v>0</v>
      </c>
      <c r="AH1341">
        <v>0</v>
      </c>
      <c r="AI1341">
        <v>1</v>
      </c>
      <c r="AJ1341">
        <v>0</v>
      </c>
      <c r="AK1341">
        <v>0</v>
      </c>
      <c r="AL1341">
        <v>0</v>
      </c>
      <c r="AM1341" s="3">
        <f>SUM(tbl_Data[[#This Row],[Amt_Wines]:[Amt_GoldProds]])</f>
        <v>66</v>
      </c>
      <c r="AN1341" s="3">
        <v>36</v>
      </c>
      <c r="AO1341">
        <v>0</v>
      </c>
      <c r="AP1341" t="str" cm="1">
        <f t="array" ref="AP1341">_xlfn.IFS(tbl_Data[[#This Row],[marital_Divorced]]=1,"Divorced",tbl_Data[[#This Row],[marital_Married]]=1,"Married",tbl_Data[[#This Row],[marital_Single]]=1,"Single",tbl_Data[[#This Row],[marital_Together]]=1,"Together",tbl_Data[[#This Row],[marital_Widow]]=1,"Widowed")</f>
        <v>Single</v>
      </c>
      <c r="AQ1341" s="3">
        <f>IF(tbl_Data[[#This Row],[Marital Status]]=tbl_Data[[#Headers],[Single]],tbl_Data[[#This Row],[Amt_Wines]],"")</f>
        <v>7</v>
      </c>
      <c r="AR1341" s="3" t="str">
        <f>IF(tbl_Data[[#This Row],[Marital Status]]=tbl_Data[[#Headers],[Together]],tbl_Data[[#This Row],[Amt_Wines]],"")</f>
        <v/>
      </c>
      <c r="AS1341" s="3" t="str">
        <f>IF(tbl_Data[[#This Row],[Marital Status]]=tbl_Data[[#Headers],[Married]],tbl_Data[[#This Row],[Amt_Wines]],"")</f>
        <v/>
      </c>
      <c r="AT1341" s="3" t="str">
        <f>IF(tbl_Data[[#This Row],[Marital Status]]=tbl_Data[[#Headers],[Widow]],tbl_Data[[#This Row],[Amt_Wines]],"")</f>
        <v/>
      </c>
      <c r="AU1341" s="3" t="str">
        <f>IF(tbl_Data[[#This Row],[Marital Status]]=tbl_Data[[#Headers],[Divorced]],tbl_Data[[#This Row],[Amt_Wines]],"")</f>
        <v/>
      </c>
    </row>
    <row r="1342" spans="1:47" x14ac:dyDescent="0.45">
      <c r="A1342" t="s">
        <v>1698</v>
      </c>
      <c r="B1342" s="3">
        <v>49389</v>
      </c>
      <c r="C1342">
        <v>1</v>
      </c>
      <c r="D1342">
        <v>1</v>
      </c>
      <c r="E1342">
        <f t="shared" si="20"/>
        <v>2</v>
      </c>
      <c r="F1342">
        <v>55</v>
      </c>
      <c r="G1342" s="3">
        <v>40</v>
      </c>
      <c r="H1342" s="3">
        <v>0</v>
      </c>
      <c r="I1342" s="3">
        <v>19</v>
      </c>
      <c r="J1342" s="3">
        <v>2</v>
      </c>
      <c r="K1342" s="3">
        <v>1</v>
      </c>
      <c r="L1342" s="3">
        <v>3</v>
      </c>
      <c r="M1342">
        <v>1</v>
      </c>
      <c r="N1342">
        <v>2</v>
      </c>
      <c r="O1342">
        <v>0</v>
      </c>
      <c r="P1342">
        <v>3</v>
      </c>
      <c r="Q1342">
        <v>7</v>
      </c>
      <c r="R1342">
        <v>0</v>
      </c>
      <c r="S1342">
        <v>0</v>
      </c>
      <c r="T1342">
        <v>0</v>
      </c>
      <c r="U1342">
        <v>0</v>
      </c>
      <c r="V1342">
        <v>0</v>
      </c>
      <c r="W1342">
        <v>0</v>
      </c>
      <c r="X1342">
        <v>3</v>
      </c>
      <c r="Y1342">
        <v>11</v>
      </c>
      <c r="Z1342">
        <v>0</v>
      </c>
      <c r="AA1342">
        <v>69</v>
      </c>
      <c r="AB1342">
        <v>2463</v>
      </c>
      <c r="AC1342">
        <v>0</v>
      </c>
      <c r="AD1342">
        <v>0</v>
      </c>
      <c r="AE1342">
        <v>1</v>
      </c>
      <c r="AF1342">
        <v>0</v>
      </c>
      <c r="AG1342">
        <v>0</v>
      </c>
      <c r="AH1342">
        <v>0</v>
      </c>
      <c r="AI1342">
        <v>0</v>
      </c>
      <c r="AJ1342">
        <v>0</v>
      </c>
      <c r="AK1342">
        <v>1</v>
      </c>
      <c r="AL1342">
        <v>0</v>
      </c>
      <c r="AM1342" s="3">
        <f>SUM(tbl_Data[[#This Row],[Amt_Wines]:[Amt_GoldProds]])</f>
        <v>65</v>
      </c>
      <c r="AN1342" s="3">
        <v>59</v>
      </c>
      <c r="AO1342">
        <v>0</v>
      </c>
      <c r="AP1342" t="str" cm="1">
        <f t="array" ref="AP1342">_xlfn.IFS(tbl_Data[[#This Row],[marital_Divorced]]=1,"Divorced",tbl_Data[[#This Row],[marital_Married]]=1,"Married",tbl_Data[[#This Row],[marital_Single]]=1,"Single",tbl_Data[[#This Row],[marital_Together]]=1,"Together",tbl_Data[[#This Row],[marital_Widow]]=1,"Widowed")</f>
        <v>Single</v>
      </c>
      <c r="AQ1342" s="3">
        <f>IF(tbl_Data[[#This Row],[Marital Status]]=tbl_Data[[#Headers],[Single]],tbl_Data[[#This Row],[Amt_Wines]],"")</f>
        <v>40</v>
      </c>
      <c r="AR1342" s="3" t="str">
        <f>IF(tbl_Data[[#This Row],[Marital Status]]=tbl_Data[[#Headers],[Together]],tbl_Data[[#This Row],[Amt_Wines]],"")</f>
        <v/>
      </c>
      <c r="AS1342" s="3" t="str">
        <f>IF(tbl_Data[[#This Row],[Marital Status]]=tbl_Data[[#Headers],[Married]],tbl_Data[[#This Row],[Amt_Wines]],"")</f>
        <v/>
      </c>
      <c r="AT1342" s="3" t="str">
        <f>IF(tbl_Data[[#This Row],[Marital Status]]=tbl_Data[[#Headers],[Widow]],tbl_Data[[#This Row],[Amt_Wines]],"")</f>
        <v/>
      </c>
      <c r="AU1342" s="3" t="str">
        <f>IF(tbl_Data[[#This Row],[Marital Status]]=tbl_Data[[#Headers],[Divorced]],tbl_Data[[#This Row],[Amt_Wines]],"")</f>
        <v/>
      </c>
    </row>
    <row r="1343" spans="1:47" x14ac:dyDescent="0.45">
      <c r="A1343" t="s">
        <v>1706</v>
      </c>
      <c r="B1343" s="3">
        <v>31160</v>
      </c>
      <c r="C1343">
        <v>1</v>
      </c>
      <c r="D1343">
        <v>0</v>
      </c>
      <c r="E1343">
        <f t="shared" si="20"/>
        <v>1</v>
      </c>
      <c r="F1343">
        <v>59</v>
      </c>
      <c r="G1343" s="3">
        <v>16</v>
      </c>
      <c r="H1343" s="3">
        <v>3</v>
      </c>
      <c r="I1343" s="3">
        <v>25</v>
      </c>
      <c r="J1343" s="3">
        <v>6</v>
      </c>
      <c r="K1343" s="3">
        <v>1</v>
      </c>
      <c r="L1343" s="3">
        <v>13</v>
      </c>
      <c r="M1343">
        <v>2</v>
      </c>
      <c r="N1343">
        <v>2</v>
      </c>
      <c r="O1343">
        <v>0</v>
      </c>
      <c r="P1343">
        <v>3</v>
      </c>
      <c r="Q1343">
        <v>8</v>
      </c>
      <c r="R1343">
        <v>0</v>
      </c>
      <c r="S1343">
        <v>0</v>
      </c>
      <c r="T1343">
        <v>0</v>
      </c>
      <c r="U1343">
        <v>0</v>
      </c>
      <c r="V1343">
        <v>0</v>
      </c>
      <c r="W1343">
        <v>0</v>
      </c>
      <c r="X1343">
        <v>3</v>
      </c>
      <c r="Y1343">
        <v>11</v>
      </c>
      <c r="Z1343">
        <v>0</v>
      </c>
      <c r="AA1343">
        <v>45</v>
      </c>
      <c r="AB1343">
        <v>2445</v>
      </c>
      <c r="AC1343">
        <v>0</v>
      </c>
      <c r="AD1343">
        <v>0</v>
      </c>
      <c r="AE1343">
        <v>1</v>
      </c>
      <c r="AF1343">
        <v>0</v>
      </c>
      <c r="AG1343">
        <v>0</v>
      </c>
      <c r="AH1343">
        <v>0</v>
      </c>
      <c r="AI1343">
        <v>0</v>
      </c>
      <c r="AJ1343">
        <v>0</v>
      </c>
      <c r="AK1343">
        <v>1</v>
      </c>
      <c r="AL1343">
        <v>0</v>
      </c>
      <c r="AM1343" s="3">
        <f>SUM(tbl_Data[[#This Row],[Amt_Wines]:[Amt_GoldProds]])</f>
        <v>64</v>
      </c>
      <c r="AN1343" s="3">
        <v>38</v>
      </c>
      <c r="AO1343">
        <v>0</v>
      </c>
      <c r="AP1343" t="str" cm="1">
        <f t="array" ref="AP1343">_xlfn.IFS(tbl_Data[[#This Row],[marital_Divorced]]=1,"Divorced",tbl_Data[[#This Row],[marital_Married]]=1,"Married",tbl_Data[[#This Row],[marital_Single]]=1,"Single",tbl_Data[[#This Row],[marital_Together]]=1,"Together",tbl_Data[[#This Row],[marital_Widow]]=1,"Widowed")</f>
        <v>Single</v>
      </c>
      <c r="AQ1343" s="3">
        <f>IF(tbl_Data[[#This Row],[Marital Status]]=tbl_Data[[#Headers],[Single]],tbl_Data[[#This Row],[Amt_Wines]],"")</f>
        <v>16</v>
      </c>
      <c r="AR1343" s="3" t="str">
        <f>IF(tbl_Data[[#This Row],[Marital Status]]=tbl_Data[[#Headers],[Together]],tbl_Data[[#This Row],[Amt_Wines]],"")</f>
        <v/>
      </c>
      <c r="AS1343" s="3" t="str">
        <f>IF(tbl_Data[[#This Row],[Marital Status]]=tbl_Data[[#Headers],[Married]],tbl_Data[[#This Row],[Amt_Wines]],"")</f>
        <v/>
      </c>
      <c r="AT1343" s="3" t="str">
        <f>IF(tbl_Data[[#This Row],[Marital Status]]=tbl_Data[[#Headers],[Widow]],tbl_Data[[#This Row],[Amt_Wines]],"")</f>
        <v/>
      </c>
      <c r="AU1343" s="3" t="str">
        <f>IF(tbl_Data[[#This Row],[Marital Status]]=tbl_Data[[#Headers],[Divorced]],tbl_Data[[#This Row],[Amt_Wines]],"")</f>
        <v/>
      </c>
    </row>
    <row r="1344" spans="1:47" x14ac:dyDescent="0.45">
      <c r="A1344" t="s">
        <v>1708</v>
      </c>
      <c r="B1344" s="3">
        <v>18746</v>
      </c>
      <c r="C1344">
        <v>1</v>
      </c>
      <c r="D1344">
        <v>0</v>
      </c>
      <c r="E1344">
        <f t="shared" si="20"/>
        <v>1</v>
      </c>
      <c r="F1344">
        <v>41</v>
      </c>
      <c r="G1344" s="3">
        <v>2</v>
      </c>
      <c r="H1344" s="3">
        <v>10</v>
      </c>
      <c r="I1344" s="3">
        <v>11</v>
      </c>
      <c r="J1344" s="3">
        <v>12</v>
      </c>
      <c r="K1344" s="3">
        <v>9</v>
      </c>
      <c r="L1344" s="3">
        <v>20</v>
      </c>
      <c r="M1344">
        <v>2</v>
      </c>
      <c r="N1344">
        <v>3</v>
      </c>
      <c r="O1344">
        <v>0</v>
      </c>
      <c r="P1344">
        <v>3</v>
      </c>
      <c r="Q1344">
        <v>6</v>
      </c>
      <c r="R1344">
        <v>0</v>
      </c>
      <c r="S1344">
        <v>0</v>
      </c>
      <c r="T1344">
        <v>0</v>
      </c>
      <c r="U1344">
        <v>0</v>
      </c>
      <c r="V1344">
        <v>0</v>
      </c>
      <c r="W1344">
        <v>0</v>
      </c>
      <c r="X1344">
        <v>3</v>
      </c>
      <c r="Y1344">
        <v>11</v>
      </c>
      <c r="Z1344">
        <v>0</v>
      </c>
      <c r="AA1344">
        <v>28</v>
      </c>
      <c r="AB1344">
        <v>2190</v>
      </c>
      <c r="AC1344">
        <v>0</v>
      </c>
      <c r="AD1344">
        <v>0</v>
      </c>
      <c r="AE1344">
        <v>1</v>
      </c>
      <c r="AF1344">
        <v>0</v>
      </c>
      <c r="AG1344">
        <v>0</v>
      </c>
      <c r="AH1344">
        <v>0</v>
      </c>
      <c r="AI1344">
        <v>1</v>
      </c>
      <c r="AJ1344">
        <v>0</v>
      </c>
      <c r="AK1344">
        <v>0</v>
      </c>
      <c r="AL1344">
        <v>0</v>
      </c>
      <c r="AM1344" s="3">
        <f>SUM(tbl_Data[[#This Row],[Amt_Wines]:[Amt_GoldProds]])</f>
        <v>64</v>
      </c>
      <c r="AN1344" s="3">
        <v>24</v>
      </c>
      <c r="AO1344">
        <v>0</v>
      </c>
      <c r="AP1344" t="str" cm="1">
        <f t="array" ref="AP1344">_xlfn.IFS(tbl_Data[[#This Row],[marital_Divorced]]=1,"Divorced",tbl_Data[[#This Row],[marital_Married]]=1,"Married",tbl_Data[[#This Row],[marital_Single]]=1,"Single",tbl_Data[[#This Row],[marital_Together]]=1,"Together",tbl_Data[[#This Row],[marital_Widow]]=1,"Widowed")</f>
        <v>Single</v>
      </c>
      <c r="AQ1344" s="3">
        <f>IF(tbl_Data[[#This Row],[Marital Status]]=tbl_Data[[#Headers],[Single]],tbl_Data[[#This Row],[Amt_Wines]],"")</f>
        <v>2</v>
      </c>
      <c r="AR1344" s="3" t="str">
        <f>IF(tbl_Data[[#This Row],[Marital Status]]=tbl_Data[[#Headers],[Together]],tbl_Data[[#This Row],[Amt_Wines]],"")</f>
        <v/>
      </c>
      <c r="AS1344" s="3" t="str">
        <f>IF(tbl_Data[[#This Row],[Marital Status]]=tbl_Data[[#Headers],[Married]],tbl_Data[[#This Row],[Amt_Wines]],"")</f>
        <v/>
      </c>
      <c r="AT1344" s="3" t="str">
        <f>IF(tbl_Data[[#This Row],[Marital Status]]=tbl_Data[[#Headers],[Widow]],tbl_Data[[#This Row],[Amt_Wines]],"")</f>
        <v/>
      </c>
      <c r="AU1344" s="3" t="str">
        <f>IF(tbl_Data[[#This Row],[Marital Status]]=tbl_Data[[#Headers],[Divorced]],tbl_Data[[#This Row],[Amt_Wines]],"")</f>
        <v/>
      </c>
    </row>
    <row r="1345" spans="1:47" x14ac:dyDescent="0.45">
      <c r="A1345" t="s">
        <v>1716</v>
      </c>
      <c r="B1345" s="3">
        <v>48767</v>
      </c>
      <c r="C1345">
        <v>1</v>
      </c>
      <c r="D1345">
        <v>2</v>
      </c>
      <c r="E1345">
        <f t="shared" si="20"/>
        <v>3</v>
      </c>
      <c r="F1345">
        <v>79</v>
      </c>
      <c r="G1345" s="3">
        <v>28</v>
      </c>
      <c r="H1345" s="3">
        <v>1</v>
      </c>
      <c r="I1345" s="3">
        <v>21</v>
      </c>
      <c r="J1345" s="3">
        <v>3</v>
      </c>
      <c r="K1345" s="3">
        <v>0</v>
      </c>
      <c r="L1345" s="3">
        <v>10</v>
      </c>
      <c r="M1345">
        <v>3</v>
      </c>
      <c r="N1345">
        <v>2</v>
      </c>
      <c r="O1345">
        <v>1</v>
      </c>
      <c r="P1345">
        <v>3</v>
      </c>
      <c r="Q1345">
        <v>5</v>
      </c>
      <c r="R1345">
        <v>0</v>
      </c>
      <c r="S1345">
        <v>0</v>
      </c>
      <c r="T1345">
        <v>0</v>
      </c>
      <c r="U1345">
        <v>0</v>
      </c>
      <c r="V1345">
        <v>0</v>
      </c>
      <c r="W1345">
        <v>0</v>
      </c>
      <c r="X1345">
        <v>3</v>
      </c>
      <c r="Y1345">
        <v>11</v>
      </c>
      <c r="Z1345">
        <v>0</v>
      </c>
      <c r="AA1345">
        <v>70</v>
      </c>
      <c r="AB1345">
        <v>2338</v>
      </c>
      <c r="AC1345">
        <v>0</v>
      </c>
      <c r="AD1345">
        <v>0</v>
      </c>
      <c r="AE1345">
        <v>1</v>
      </c>
      <c r="AF1345">
        <v>0</v>
      </c>
      <c r="AG1345">
        <v>0</v>
      </c>
      <c r="AH1345">
        <v>0</v>
      </c>
      <c r="AI1345">
        <v>0</v>
      </c>
      <c r="AJ1345">
        <v>0</v>
      </c>
      <c r="AK1345">
        <v>0</v>
      </c>
      <c r="AL1345">
        <v>1</v>
      </c>
      <c r="AM1345" s="3">
        <f>SUM(tbl_Data[[#This Row],[Amt_Wines]:[Amt_GoldProds]])</f>
        <v>63</v>
      </c>
      <c r="AN1345" s="3">
        <v>43</v>
      </c>
      <c r="AO1345">
        <v>0</v>
      </c>
      <c r="AP1345" t="str" cm="1">
        <f t="array" ref="AP1345">_xlfn.IFS(tbl_Data[[#This Row],[marital_Divorced]]=1,"Divorced",tbl_Data[[#This Row],[marital_Married]]=1,"Married",tbl_Data[[#This Row],[marital_Single]]=1,"Single",tbl_Data[[#This Row],[marital_Together]]=1,"Together",tbl_Data[[#This Row],[marital_Widow]]=1,"Widowed")</f>
        <v>Single</v>
      </c>
      <c r="AQ1345" s="3">
        <f>IF(tbl_Data[[#This Row],[Marital Status]]=tbl_Data[[#Headers],[Single]],tbl_Data[[#This Row],[Amt_Wines]],"")</f>
        <v>28</v>
      </c>
      <c r="AR1345" s="3" t="str">
        <f>IF(tbl_Data[[#This Row],[Marital Status]]=tbl_Data[[#Headers],[Together]],tbl_Data[[#This Row],[Amt_Wines]],"")</f>
        <v/>
      </c>
      <c r="AS1345" s="3" t="str">
        <f>IF(tbl_Data[[#This Row],[Marital Status]]=tbl_Data[[#Headers],[Married]],tbl_Data[[#This Row],[Amt_Wines]],"")</f>
        <v/>
      </c>
      <c r="AT1345" s="3" t="str">
        <f>IF(tbl_Data[[#This Row],[Marital Status]]=tbl_Data[[#Headers],[Widow]],tbl_Data[[#This Row],[Amt_Wines]],"")</f>
        <v/>
      </c>
      <c r="AU1345" s="3" t="str">
        <f>IF(tbl_Data[[#This Row],[Marital Status]]=tbl_Data[[#Headers],[Divorced]],tbl_Data[[#This Row],[Amt_Wines]],"")</f>
        <v/>
      </c>
    </row>
    <row r="1346" spans="1:47" x14ac:dyDescent="0.45">
      <c r="A1346" t="s">
        <v>1723</v>
      </c>
      <c r="B1346" s="3">
        <v>48918</v>
      </c>
      <c r="C1346">
        <v>1</v>
      </c>
      <c r="D1346">
        <v>1</v>
      </c>
      <c r="E1346">
        <f t="shared" ref="E1346:E1409" si="21">SUM(_xlfn.SINGLE(Kidhome),_xlfn.SINGLE(Teenhome))</f>
        <v>2</v>
      </c>
      <c r="F1346">
        <v>21</v>
      </c>
      <c r="G1346" s="3">
        <v>52</v>
      </c>
      <c r="H1346" s="3">
        <v>0</v>
      </c>
      <c r="I1346" s="3">
        <v>9</v>
      </c>
      <c r="J1346" s="3">
        <v>0</v>
      </c>
      <c r="K1346" s="3">
        <v>0</v>
      </c>
      <c r="L1346" s="3">
        <v>1</v>
      </c>
      <c r="M1346">
        <v>2</v>
      </c>
      <c r="N1346">
        <v>1</v>
      </c>
      <c r="O1346">
        <v>0</v>
      </c>
      <c r="P1346">
        <v>4</v>
      </c>
      <c r="Q1346">
        <v>4</v>
      </c>
      <c r="R1346">
        <v>0</v>
      </c>
      <c r="S1346">
        <v>0</v>
      </c>
      <c r="T1346">
        <v>0</v>
      </c>
      <c r="U1346">
        <v>0</v>
      </c>
      <c r="V1346">
        <v>0</v>
      </c>
      <c r="W1346">
        <v>0</v>
      </c>
      <c r="X1346">
        <v>3</v>
      </c>
      <c r="Y1346">
        <v>11</v>
      </c>
      <c r="Z1346">
        <v>0</v>
      </c>
      <c r="AA1346">
        <v>57</v>
      </c>
      <c r="AB1346">
        <v>2237</v>
      </c>
      <c r="AC1346">
        <v>0</v>
      </c>
      <c r="AD1346">
        <v>0</v>
      </c>
      <c r="AE1346">
        <v>1</v>
      </c>
      <c r="AF1346">
        <v>0</v>
      </c>
      <c r="AG1346">
        <v>0</v>
      </c>
      <c r="AH1346">
        <v>0</v>
      </c>
      <c r="AI1346">
        <v>0</v>
      </c>
      <c r="AJ1346">
        <v>0</v>
      </c>
      <c r="AK1346">
        <v>0</v>
      </c>
      <c r="AL1346">
        <v>1</v>
      </c>
      <c r="AM1346" s="3">
        <f>SUM(tbl_Data[[#This Row],[Amt_Wines]:[Amt_GoldProds]])</f>
        <v>62</v>
      </c>
      <c r="AN1346" s="3">
        <v>60</v>
      </c>
      <c r="AO1346">
        <v>0</v>
      </c>
      <c r="AP1346" t="str" cm="1">
        <f t="array" ref="AP1346">_xlfn.IFS(tbl_Data[[#This Row],[marital_Divorced]]=1,"Divorced",tbl_Data[[#This Row],[marital_Married]]=1,"Married",tbl_Data[[#This Row],[marital_Single]]=1,"Single",tbl_Data[[#This Row],[marital_Together]]=1,"Together",tbl_Data[[#This Row],[marital_Widow]]=1,"Widowed")</f>
        <v>Single</v>
      </c>
      <c r="AQ1346" s="3">
        <f>IF(tbl_Data[[#This Row],[Marital Status]]=tbl_Data[[#Headers],[Single]],tbl_Data[[#This Row],[Amt_Wines]],"")</f>
        <v>52</v>
      </c>
      <c r="AR1346" s="3" t="str">
        <f>IF(tbl_Data[[#This Row],[Marital Status]]=tbl_Data[[#Headers],[Together]],tbl_Data[[#This Row],[Amt_Wines]],"")</f>
        <v/>
      </c>
      <c r="AS1346" s="3" t="str">
        <f>IF(tbl_Data[[#This Row],[Marital Status]]=tbl_Data[[#Headers],[Married]],tbl_Data[[#This Row],[Amt_Wines]],"")</f>
        <v/>
      </c>
      <c r="AT1346" s="3" t="str">
        <f>IF(tbl_Data[[#This Row],[Marital Status]]=tbl_Data[[#Headers],[Widow]],tbl_Data[[#This Row],[Amt_Wines]],"")</f>
        <v/>
      </c>
      <c r="AU1346" s="3" t="str">
        <f>IF(tbl_Data[[#This Row],[Marital Status]]=tbl_Data[[#Headers],[Divorced]],tbl_Data[[#This Row],[Amt_Wines]],"")</f>
        <v/>
      </c>
    </row>
    <row r="1347" spans="1:47" x14ac:dyDescent="0.45">
      <c r="A1347" t="s">
        <v>1732</v>
      </c>
      <c r="B1347" s="3">
        <v>38741</v>
      </c>
      <c r="C1347">
        <v>1</v>
      </c>
      <c r="D1347">
        <v>1</v>
      </c>
      <c r="E1347">
        <f t="shared" si="21"/>
        <v>2</v>
      </c>
      <c r="F1347">
        <v>60</v>
      </c>
      <c r="G1347" s="3">
        <v>7</v>
      </c>
      <c r="H1347" s="3">
        <v>10</v>
      </c>
      <c r="I1347" s="3">
        <v>17</v>
      </c>
      <c r="J1347" s="3">
        <v>8</v>
      </c>
      <c r="K1347" s="3">
        <v>6</v>
      </c>
      <c r="L1347" s="3">
        <v>13</v>
      </c>
      <c r="M1347">
        <v>2</v>
      </c>
      <c r="N1347">
        <v>2</v>
      </c>
      <c r="O1347">
        <v>0</v>
      </c>
      <c r="P1347">
        <v>3</v>
      </c>
      <c r="Q1347">
        <v>7</v>
      </c>
      <c r="R1347">
        <v>0</v>
      </c>
      <c r="S1347">
        <v>0</v>
      </c>
      <c r="T1347">
        <v>0</v>
      </c>
      <c r="U1347">
        <v>0</v>
      </c>
      <c r="V1347">
        <v>0</v>
      </c>
      <c r="W1347">
        <v>0</v>
      </c>
      <c r="X1347">
        <v>3</v>
      </c>
      <c r="Y1347">
        <v>11</v>
      </c>
      <c r="Z1347">
        <v>0</v>
      </c>
      <c r="AA1347">
        <v>62</v>
      </c>
      <c r="AB1347">
        <v>2250</v>
      </c>
      <c r="AC1347">
        <v>0</v>
      </c>
      <c r="AD1347">
        <v>0</v>
      </c>
      <c r="AE1347">
        <v>1</v>
      </c>
      <c r="AF1347">
        <v>0</v>
      </c>
      <c r="AG1347">
        <v>0</v>
      </c>
      <c r="AH1347">
        <v>1</v>
      </c>
      <c r="AI1347">
        <v>0</v>
      </c>
      <c r="AJ1347">
        <v>0</v>
      </c>
      <c r="AK1347">
        <v>0</v>
      </c>
      <c r="AL1347">
        <v>0</v>
      </c>
      <c r="AM1347" s="3">
        <f>SUM(tbl_Data[[#This Row],[Amt_Wines]:[Amt_GoldProds]])</f>
        <v>61</v>
      </c>
      <c r="AN1347" s="3">
        <v>35</v>
      </c>
      <c r="AO1347">
        <v>0</v>
      </c>
      <c r="AP1347" t="str" cm="1">
        <f t="array" ref="AP1347">_xlfn.IFS(tbl_Data[[#This Row],[marital_Divorced]]=1,"Divorced",tbl_Data[[#This Row],[marital_Married]]=1,"Married",tbl_Data[[#This Row],[marital_Single]]=1,"Single",tbl_Data[[#This Row],[marital_Together]]=1,"Together",tbl_Data[[#This Row],[marital_Widow]]=1,"Widowed")</f>
        <v>Single</v>
      </c>
      <c r="AQ1347" s="3">
        <f>IF(tbl_Data[[#This Row],[Marital Status]]=tbl_Data[[#Headers],[Single]],tbl_Data[[#This Row],[Amt_Wines]],"")</f>
        <v>7</v>
      </c>
      <c r="AR1347" s="3" t="str">
        <f>IF(tbl_Data[[#This Row],[Marital Status]]=tbl_Data[[#Headers],[Together]],tbl_Data[[#This Row],[Amt_Wines]],"")</f>
        <v/>
      </c>
      <c r="AS1347" s="3" t="str">
        <f>IF(tbl_Data[[#This Row],[Marital Status]]=tbl_Data[[#Headers],[Married]],tbl_Data[[#This Row],[Amt_Wines]],"")</f>
        <v/>
      </c>
      <c r="AT1347" s="3" t="str">
        <f>IF(tbl_Data[[#This Row],[Marital Status]]=tbl_Data[[#Headers],[Widow]],tbl_Data[[#This Row],[Amt_Wines]],"")</f>
        <v/>
      </c>
      <c r="AU1347" s="3" t="str">
        <f>IF(tbl_Data[[#This Row],[Marital Status]]=tbl_Data[[#Headers],[Divorced]],tbl_Data[[#This Row],[Amt_Wines]],"")</f>
        <v/>
      </c>
    </row>
    <row r="1348" spans="1:47" x14ac:dyDescent="0.45">
      <c r="A1348" t="s">
        <v>1739</v>
      </c>
      <c r="B1348" s="3">
        <v>31788</v>
      </c>
      <c r="C1348">
        <v>1</v>
      </c>
      <c r="D1348">
        <v>0</v>
      </c>
      <c r="E1348">
        <f t="shared" si="21"/>
        <v>1</v>
      </c>
      <c r="F1348">
        <v>15</v>
      </c>
      <c r="G1348" s="3">
        <v>16</v>
      </c>
      <c r="H1348" s="3">
        <v>7</v>
      </c>
      <c r="I1348" s="3">
        <v>23</v>
      </c>
      <c r="J1348" s="3">
        <v>0</v>
      </c>
      <c r="K1348" s="3">
        <v>8</v>
      </c>
      <c r="L1348" s="3">
        <v>6</v>
      </c>
      <c r="M1348">
        <v>3</v>
      </c>
      <c r="N1348">
        <v>3</v>
      </c>
      <c r="O1348">
        <v>0</v>
      </c>
      <c r="P1348">
        <v>4</v>
      </c>
      <c r="Q1348">
        <v>5</v>
      </c>
      <c r="R1348">
        <v>0</v>
      </c>
      <c r="S1348">
        <v>0</v>
      </c>
      <c r="T1348">
        <v>0</v>
      </c>
      <c r="U1348">
        <v>0</v>
      </c>
      <c r="V1348">
        <v>0</v>
      </c>
      <c r="W1348">
        <v>1</v>
      </c>
      <c r="X1348">
        <v>3</v>
      </c>
      <c r="Y1348">
        <v>11</v>
      </c>
      <c r="Z1348">
        <v>0</v>
      </c>
      <c r="AA1348">
        <v>37</v>
      </c>
      <c r="AB1348">
        <v>2260</v>
      </c>
      <c r="AC1348">
        <v>0</v>
      </c>
      <c r="AD1348">
        <v>0</v>
      </c>
      <c r="AE1348">
        <v>1</v>
      </c>
      <c r="AF1348">
        <v>0</v>
      </c>
      <c r="AG1348">
        <v>0</v>
      </c>
      <c r="AH1348">
        <v>0</v>
      </c>
      <c r="AI1348">
        <v>0</v>
      </c>
      <c r="AJ1348">
        <v>0</v>
      </c>
      <c r="AK1348">
        <v>1</v>
      </c>
      <c r="AL1348">
        <v>0</v>
      </c>
      <c r="AM1348" s="3">
        <f>SUM(tbl_Data[[#This Row],[Amt_Wines]:[Amt_GoldProds]])</f>
        <v>60</v>
      </c>
      <c r="AN1348" s="3">
        <v>48</v>
      </c>
      <c r="AO1348">
        <v>0</v>
      </c>
      <c r="AP1348" t="str" cm="1">
        <f t="array" ref="AP1348">_xlfn.IFS(tbl_Data[[#This Row],[marital_Divorced]]=1,"Divorced",tbl_Data[[#This Row],[marital_Married]]=1,"Married",tbl_Data[[#This Row],[marital_Single]]=1,"Single",tbl_Data[[#This Row],[marital_Together]]=1,"Together",tbl_Data[[#This Row],[marital_Widow]]=1,"Widowed")</f>
        <v>Single</v>
      </c>
      <c r="AQ1348" s="3">
        <f>IF(tbl_Data[[#This Row],[Marital Status]]=tbl_Data[[#Headers],[Single]],tbl_Data[[#This Row],[Amt_Wines]],"")</f>
        <v>16</v>
      </c>
      <c r="AR1348" s="3" t="str">
        <f>IF(tbl_Data[[#This Row],[Marital Status]]=tbl_Data[[#Headers],[Together]],tbl_Data[[#This Row],[Amt_Wines]],"")</f>
        <v/>
      </c>
      <c r="AS1348" s="3" t="str">
        <f>IF(tbl_Data[[#This Row],[Marital Status]]=tbl_Data[[#Headers],[Married]],tbl_Data[[#This Row],[Amt_Wines]],"")</f>
        <v/>
      </c>
      <c r="AT1348" s="3" t="str">
        <f>IF(tbl_Data[[#This Row],[Marital Status]]=tbl_Data[[#Headers],[Widow]],tbl_Data[[#This Row],[Amt_Wines]],"")</f>
        <v/>
      </c>
      <c r="AU1348" s="3" t="str">
        <f>IF(tbl_Data[[#This Row],[Marital Status]]=tbl_Data[[#Headers],[Divorced]],tbl_Data[[#This Row],[Amt_Wines]],"")</f>
        <v/>
      </c>
    </row>
    <row r="1349" spans="1:47" x14ac:dyDescent="0.45">
      <c r="A1349" t="s">
        <v>1743</v>
      </c>
      <c r="B1349" s="3">
        <v>36230</v>
      </c>
      <c r="C1349">
        <v>1</v>
      </c>
      <c r="D1349">
        <v>0</v>
      </c>
      <c r="E1349">
        <f t="shared" si="21"/>
        <v>1</v>
      </c>
      <c r="F1349">
        <v>17</v>
      </c>
      <c r="G1349" s="3">
        <v>14</v>
      </c>
      <c r="H1349" s="3">
        <v>2</v>
      </c>
      <c r="I1349" s="3">
        <v>30</v>
      </c>
      <c r="J1349" s="3">
        <v>8</v>
      </c>
      <c r="K1349" s="3">
        <v>2</v>
      </c>
      <c r="L1349" s="3">
        <v>3</v>
      </c>
      <c r="M1349">
        <v>1</v>
      </c>
      <c r="N1349">
        <v>2</v>
      </c>
      <c r="O1349">
        <v>0</v>
      </c>
      <c r="P1349">
        <v>4</v>
      </c>
      <c r="Q1349">
        <v>5</v>
      </c>
      <c r="R1349">
        <v>0</v>
      </c>
      <c r="S1349">
        <v>0</v>
      </c>
      <c r="T1349">
        <v>0</v>
      </c>
      <c r="U1349">
        <v>0</v>
      </c>
      <c r="V1349">
        <v>0</v>
      </c>
      <c r="W1349">
        <v>0</v>
      </c>
      <c r="X1349">
        <v>3</v>
      </c>
      <c r="Y1349">
        <v>11</v>
      </c>
      <c r="Z1349">
        <v>0</v>
      </c>
      <c r="AA1349">
        <v>49</v>
      </c>
      <c r="AB1349">
        <v>2414</v>
      </c>
      <c r="AC1349">
        <v>0</v>
      </c>
      <c r="AD1349">
        <v>0</v>
      </c>
      <c r="AE1349">
        <v>1</v>
      </c>
      <c r="AF1349">
        <v>0</v>
      </c>
      <c r="AG1349">
        <v>0</v>
      </c>
      <c r="AH1349">
        <v>0</v>
      </c>
      <c r="AI1349">
        <v>0</v>
      </c>
      <c r="AJ1349">
        <v>0</v>
      </c>
      <c r="AK1349">
        <v>1</v>
      </c>
      <c r="AL1349">
        <v>0</v>
      </c>
      <c r="AM1349" s="3">
        <f>SUM(tbl_Data[[#This Row],[Amt_Wines]:[Amt_GoldProds]])</f>
        <v>59</v>
      </c>
      <c r="AN1349" s="3">
        <v>53</v>
      </c>
      <c r="AO1349">
        <v>0</v>
      </c>
      <c r="AP1349" t="str" cm="1">
        <f t="array" ref="AP1349">_xlfn.IFS(tbl_Data[[#This Row],[marital_Divorced]]=1,"Divorced",tbl_Data[[#This Row],[marital_Married]]=1,"Married",tbl_Data[[#This Row],[marital_Single]]=1,"Single",tbl_Data[[#This Row],[marital_Together]]=1,"Together",tbl_Data[[#This Row],[marital_Widow]]=1,"Widowed")</f>
        <v>Single</v>
      </c>
      <c r="AQ1349" s="3">
        <f>IF(tbl_Data[[#This Row],[Marital Status]]=tbl_Data[[#Headers],[Single]],tbl_Data[[#This Row],[Amt_Wines]],"")</f>
        <v>14</v>
      </c>
      <c r="AR1349" s="3" t="str">
        <f>IF(tbl_Data[[#This Row],[Marital Status]]=tbl_Data[[#Headers],[Together]],tbl_Data[[#This Row],[Amt_Wines]],"")</f>
        <v/>
      </c>
      <c r="AS1349" s="3" t="str">
        <f>IF(tbl_Data[[#This Row],[Marital Status]]=tbl_Data[[#Headers],[Married]],tbl_Data[[#This Row],[Amt_Wines]],"")</f>
        <v/>
      </c>
      <c r="AT1349" s="3" t="str">
        <f>IF(tbl_Data[[#This Row],[Marital Status]]=tbl_Data[[#Headers],[Widow]],tbl_Data[[#This Row],[Amt_Wines]],"")</f>
        <v/>
      </c>
      <c r="AU1349" s="3" t="str">
        <f>IF(tbl_Data[[#This Row],[Marital Status]]=tbl_Data[[#Headers],[Divorced]],tbl_Data[[#This Row],[Amt_Wines]],"")</f>
        <v/>
      </c>
    </row>
    <row r="1350" spans="1:47" x14ac:dyDescent="0.45">
      <c r="A1350" t="s">
        <v>1744</v>
      </c>
      <c r="B1350" s="3">
        <v>21063</v>
      </c>
      <c r="C1350">
        <v>1</v>
      </c>
      <c r="D1350">
        <v>0</v>
      </c>
      <c r="E1350">
        <f t="shared" si="21"/>
        <v>1</v>
      </c>
      <c r="F1350">
        <v>34</v>
      </c>
      <c r="G1350" s="3">
        <v>1</v>
      </c>
      <c r="H1350" s="3">
        <v>10</v>
      </c>
      <c r="I1350" s="3">
        <v>11</v>
      </c>
      <c r="J1350" s="3">
        <v>19</v>
      </c>
      <c r="K1350" s="3">
        <v>3</v>
      </c>
      <c r="L1350" s="3">
        <v>15</v>
      </c>
      <c r="M1350">
        <v>2</v>
      </c>
      <c r="N1350">
        <v>2</v>
      </c>
      <c r="O1350">
        <v>0</v>
      </c>
      <c r="P1350">
        <v>3</v>
      </c>
      <c r="Q1350">
        <v>6</v>
      </c>
      <c r="R1350">
        <v>0</v>
      </c>
      <c r="S1350">
        <v>0</v>
      </c>
      <c r="T1350">
        <v>0</v>
      </c>
      <c r="U1350">
        <v>0</v>
      </c>
      <c r="V1350">
        <v>0</v>
      </c>
      <c r="W1350">
        <v>0</v>
      </c>
      <c r="X1350">
        <v>3</v>
      </c>
      <c r="Y1350">
        <v>11</v>
      </c>
      <c r="Z1350">
        <v>0</v>
      </c>
      <c r="AA1350">
        <v>33</v>
      </c>
      <c r="AB1350">
        <v>2436</v>
      </c>
      <c r="AC1350">
        <v>0</v>
      </c>
      <c r="AD1350">
        <v>0</v>
      </c>
      <c r="AE1350">
        <v>1</v>
      </c>
      <c r="AF1350">
        <v>0</v>
      </c>
      <c r="AG1350">
        <v>0</v>
      </c>
      <c r="AH1350">
        <v>0</v>
      </c>
      <c r="AI1350">
        <v>1</v>
      </c>
      <c r="AJ1350">
        <v>0</v>
      </c>
      <c r="AK1350">
        <v>0</v>
      </c>
      <c r="AL1350">
        <v>0</v>
      </c>
      <c r="AM1350" s="3">
        <f>SUM(tbl_Data[[#This Row],[Amt_Wines]:[Amt_GoldProds]])</f>
        <v>59</v>
      </c>
      <c r="AN1350" s="3">
        <v>29</v>
      </c>
      <c r="AO1350">
        <v>0</v>
      </c>
      <c r="AP1350" t="str" cm="1">
        <f t="array" ref="AP1350">_xlfn.IFS(tbl_Data[[#This Row],[marital_Divorced]]=1,"Divorced",tbl_Data[[#This Row],[marital_Married]]=1,"Married",tbl_Data[[#This Row],[marital_Single]]=1,"Single",tbl_Data[[#This Row],[marital_Together]]=1,"Together",tbl_Data[[#This Row],[marital_Widow]]=1,"Widowed")</f>
        <v>Single</v>
      </c>
      <c r="AQ1350" s="3">
        <f>IF(tbl_Data[[#This Row],[Marital Status]]=tbl_Data[[#Headers],[Single]],tbl_Data[[#This Row],[Amt_Wines]],"")</f>
        <v>1</v>
      </c>
      <c r="AR1350" s="3" t="str">
        <f>IF(tbl_Data[[#This Row],[Marital Status]]=tbl_Data[[#Headers],[Together]],tbl_Data[[#This Row],[Amt_Wines]],"")</f>
        <v/>
      </c>
      <c r="AS1350" s="3" t="str">
        <f>IF(tbl_Data[[#This Row],[Marital Status]]=tbl_Data[[#Headers],[Married]],tbl_Data[[#This Row],[Amt_Wines]],"")</f>
        <v/>
      </c>
      <c r="AT1350" s="3" t="str">
        <f>IF(tbl_Data[[#This Row],[Marital Status]]=tbl_Data[[#Headers],[Widow]],tbl_Data[[#This Row],[Amt_Wines]],"")</f>
        <v/>
      </c>
      <c r="AU1350" s="3" t="str">
        <f>IF(tbl_Data[[#This Row],[Marital Status]]=tbl_Data[[#Headers],[Divorced]],tbl_Data[[#This Row],[Amt_Wines]],"")</f>
        <v/>
      </c>
    </row>
    <row r="1351" spans="1:47" x14ac:dyDescent="0.45">
      <c r="A1351" t="s">
        <v>1751</v>
      </c>
      <c r="B1351" s="3">
        <v>26518</v>
      </c>
      <c r="C1351">
        <v>1</v>
      </c>
      <c r="D1351">
        <v>1</v>
      </c>
      <c r="E1351">
        <f t="shared" si="21"/>
        <v>2</v>
      </c>
      <c r="F1351">
        <v>33</v>
      </c>
      <c r="G1351" s="3">
        <v>20</v>
      </c>
      <c r="H1351" s="3">
        <v>1</v>
      </c>
      <c r="I1351" s="3">
        <v>28</v>
      </c>
      <c r="J1351" s="3">
        <v>3</v>
      </c>
      <c r="K1351" s="3">
        <v>3</v>
      </c>
      <c r="L1351" s="3">
        <v>2</v>
      </c>
      <c r="M1351">
        <v>3</v>
      </c>
      <c r="N1351">
        <v>2</v>
      </c>
      <c r="O1351">
        <v>0</v>
      </c>
      <c r="P1351">
        <v>3</v>
      </c>
      <c r="Q1351">
        <v>8</v>
      </c>
      <c r="R1351">
        <v>0</v>
      </c>
      <c r="S1351">
        <v>0</v>
      </c>
      <c r="T1351">
        <v>0</v>
      </c>
      <c r="U1351">
        <v>0</v>
      </c>
      <c r="V1351">
        <v>0</v>
      </c>
      <c r="W1351">
        <v>0</v>
      </c>
      <c r="X1351">
        <v>3</v>
      </c>
      <c r="Y1351">
        <v>11</v>
      </c>
      <c r="Z1351">
        <v>1</v>
      </c>
      <c r="AA1351">
        <v>71</v>
      </c>
      <c r="AB1351">
        <v>2606</v>
      </c>
      <c r="AC1351">
        <v>0</v>
      </c>
      <c r="AD1351">
        <v>0</v>
      </c>
      <c r="AE1351">
        <v>1</v>
      </c>
      <c r="AF1351">
        <v>0</v>
      </c>
      <c r="AG1351">
        <v>0</v>
      </c>
      <c r="AH1351">
        <v>0</v>
      </c>
      <c r="AI1351">
        <v>0</v>
      </c>
      <c r="AJ1351">
        <v>0</v>
      </c>
      <c r="AK1351">
        <v>0</v>
      </c>
      <c r="AL1351">
        <v>1</v>
      </c>
      <c r="AM1351" s="3">
        <f>SUM(tbl_Data[[#This Row],[Amt_Wines]:[Amt_GoldProds]])</f>
        <v>57</v>
      </c>
      <c r="AN1351" s="3">
        <v>53</v>
      </c>
      <c r="AO1351">
        <v>0</v>
      </c>
      <c r="AP1351" t="str" cm="1">
        <f t="array" ref="AP1351">_xlfn.IFS(tbl_Data[[#This Row],[marital_Divorced]]=1,"Divorced",tbl_Data[[#This Row],[marital_Married]]=1,"Married",tbl_Data[[#This Row],[marital_Single]]=1,"Single",tbl_Data[[#This Row],[marital_Together]]=1,"Together",tbl_Data[[#This Row],[marital_Widow]]=1,"Widowed")</f>
        <v>Single</v>
      </c>
      <c r="AQ1351" s="3">
        <f>IF(tbl_Data[[#This Row],[Marital Status]]=tbl_Data[[#Headers],[Single]],tbl_Data[[#This Row],[Amt_Wines]],"")</f>
        <v>20</v>
      </c>
      <c r="AR1351" s="3" t="str">
        <f>IF(tbl_Data[[#This Row],[Marital Status]]=tbl_Data[[#Headers],[Together]],tbl_Data[[#This Row],[Amt_Wines]],"")</f>
        <v/>
      </c>
      <c r="AS1351" s="3" t="str">
        <f>IF(tbl_Data[[#This Row],[Marital Status]]=tbl_Data[[#Headers],[Married]],tbl_Data[[#This Row],[Amt_Wines]],"")</f>
        <v/>
      </c>
      <c r="AT1351" s="3" t="str">
        <f>IF(tbl_Data[[#This Row],[Marital Status]]=tbl_Data[[#Headers],[Widow]],tbl_Data[[#This Row],[Amt_Wines]],"")</f>
        <v/>
      </c>
      <c r="AU1351" s="3" t="str">
        <f>IF(tbl_Data[[#This Row],[Marital Status]]=tbl_Data[[#Headers],[Divorced]],tbl_Data[[#This Row],[Amt_Wines]],"")</f>
        <v/>
      </c>
    </row>
    <row r="1352" spans="1:47" x14ac:dyDescent="0.45">
      <c r="A1352" t="s">
        <v>1752</v>
      </c>
      <c r="B1352" s="3">
        <v>27238</v>
      </c>
      <c r="C1352">
        <v>1</v>
      </c>
      <c r="D1352">
        <v>1</v>
      </c>
      <c r="E1352">
        <f t="shared" si="21"/>
        <v>2</v>
      </c>
      <c r="F1352">
        <v>39</v>
      </c>
      <c r="G1352" s="3">
        <v>37</v>
      </c>
      <c r="H1352" s="3">
        <v>0</v>
      </c>
      <c r="I1352" s="3">
        <v>17</v>
      </c>
      <c r="J1352" s="3">
        <v>0</v>
      </c>
      <c r="K1352" s="3">
        <v>0</v>
      </c>
      <c r="L1352" s="3">
        <v>3</v>
      </c>
      <c r="M1352">
        <v>3</v>
      </c>
      <c r="N1352">
        <v>3</v>
      </c>
      <c r="O1352">
        <v>0</v>
      </c>
      <c r="P1352">
        <v>3</v>
      </c>
      <c r="Q1352">
        <v>9</v>
      </c>
      <c r="R1352">
        <v>0</v>
      </c>
      <c r="S1352">
        <v>0</v>
      </c>
      <c r="T1352">
        <v>0</v>
      </c>
      <c r="U1352">
        <v>0</v>
      </c>
      <c r="V1352">
        <v>0</v>
      </c>
      <c r="W1352">
        <v>0</v>
      </c>
      <c r="X1352">
        <v>3</v>
      </c>
      <c r="Y1352">
        <v>11</v>
      </c>
      <c r="Z1352">
        <v>0</v>
      </c>
      <c r="AA1352">
        <v>58</v>
      </c>
      <c r="AB1352">
        <v>2594</v>
      </c>
      <c r="AC1352">
        <v>0</v>
      </c>
      <c r="AD1352">
        <v>0</v>
      </c>
      <c r="AE1352">
        <v>1</v>
      </c>
      <c r="AF1352">
        <v>0</v>
      </c>
      <c r="AG1352">
        <v>0</v>
      </c>
      <c r="AH1352">
        <v>0</v>
      </c>
      <c r="AI1352">
        <v>0</v>
      </c>
      <c r="AJ1352">
        <v>0</v>
      </c>
      <c r="AK1352">
        <v>0</v>
      </c>
      <c r="AL1352">
        <v>1</v>
      </c>
      <c r="AM1352" s="3">
        <f>SUM(tbl_Data[[#This Row],[Amt_Wines]:[Amt_GoldProds]])</f>
        <v>57</v>
      </c>
      <c r="AN1352" s="3">
        <v>51</v>
      </c>
      <c r="AO1352">
        <v>0</v>
      </c>
      <c r="AP1352" t="str" cm="1">
        <f t="array" ref="AP1352">_xlfn.IFS(tbl_Data[[#This Row],[marital_Divorced]]=1,"Divorced",tbl_Data[[#This Row],[marital_Married]]=1,"Married",tbl_Data[[#This Row],[marital_Single]]=1,"Single",tbl_Data[[#This Row],[marital_Together]]=1,"Together",tbl_Data[[#This Row],[marital_Widow]]=1,"Widowed")</f>
        <v>Single</v>
      </c>
      <c r="AQ1352" s="3">
        <f>IF(tbl_Data[[#This Row],[Marital Status]]=tbl_Data[[#Headers],[Single]],tbl_Data[[#This Row],[Amt_Wines]],"")</f>
        <v>37</v>
      </c>
      <c r="AR1352" s="3" t="str">
        <f>IF(tbl_Data[[#This Row],[Marital Status]]=tbl_Data[[#Headers],[Together]],tbl_Data[[#This Row],[Amt_Wines]],"")</f>
        <v/>
      </c>
      <c r="AS1352" s="3" t="str">
        <f>IF(tbl_Data[[#This Row],[Marital Status]]=tbl_Data[[#Headers],[Married]],tbl_Data[[#This Row],[Amt_Wines]],"")</f>
        <v/>
      </c>
      <c r="AT1352" s="3" t="str">
        <f>IF(tbl_Data[[#This Row],[Marital Status]]=tbl_Data[[#Headers],[Widow]],tbl_Data[[#This Row],[Amt_Wines]],"")</f>
        <v/>
      </c>
      <c r="AU1352" s="3" t="str">
        <f>IF(tbl_Data[[#This Row],[Marital Status]]=tbl_Data[[#Headers],[Divorced]],tbl_Data[[#This Row],[Amt_Wines]],"")</f>
        <v/>
      </c>
    </row>
    <row r="1353" spans="1:47" x14ac:dyDescent="0.45">
      <c r="A1353" t="s">
        <v>1753</v>
      </c>
      <c r="B1353" s="3">
        <v>40304</v>
      </c>
      <c r="C1353">
        <v>1</v>
      </c>
      <c r="D1353">
        <v>0</v>
      </c>
      <c r="E1353">
        <f t="shared" si="21"/>
        <v>1</v>
      </c>
      <c r="F1353">
        <v>82</v>
      </c>
      <c r="G1353" s="3">
        <v>37</v>
      </c>
      <c r="H1353" s="3">
        <v>0</v>
      </c>
      <c r="I1353" s="3">
        <v>17</v>
      </c>
      <c r="J1353" s="3">
        <v>0</v>
      </c>
      <c r="K1353" s="3">
        <v>0</v>
      </c>
      <c r="L1353" s="3">
        <v>3</v>
      </c>
      <c r="M1353">
        <v>1</v>
      </c>
      <c r="N1353">
        <v>2</v>
      </c>
      <c r="O1353">
        <v>0</v>
      </c>
      <c r="P1353">
        <v>3</v>
      </c>
      <c r="Q1353">
        <v>7</v>
      </c>
      <c r="R1353">
        <v>0</v>
      </c>
      <c r="S1353">
        <v>0</v>
      </c>
      <c r="T1353">
        <v>0</v>
      </c>
      <c r="U1353">
        <v>0</v>
      </c>
      <c r="V1353">
        <v>0</v>
      </c>
      <c r="W1353">
        <v>0</v>
      </c>
      <c r="X1353">
        <v>3</v>
      </c>
      <c r="Y1353">
        <v>11</v>
      </c>
      <c r="Z1353">
        <v>0</v>
      </c>
      <c r="AA1353">
        <v>53</v>
      </c>
      <c r="AB1353">
        <v>2431</v>
      </c>
      <c r="AC1353">
        <v>0</v>
      </c>
      <c r="AD1353">
        <v>0</v>
      </c>
      <c r="AE1353">
        <v>1</v>
      </c>
      <c r="AF1353">
        <v>0</v>
      </c>
      <c r="AG1353">
        <v>0</v>
      </c>
      <c r="AH1353">
        <v>0</v>
      </c>
      <c r="AI1353">
        <v>0</v>
      </c>
      <c r="AJ1353">
        <v>0</v>
      </c>
      <c r="AK1353">
        <v>0</v>
      </c>
      <c r="AL1353">
        <v>1</v>
      </c>
      <c r="AM1353" s="3">
        <f>SUM(tbl_Data[[#This Row],[Amt_Wines]:[Amt_GoldProds]])</f>
        <v>57</v>
      </c>
      <c r="AN1353" s="3">
        <v>51</v>
      </c>
      <c r="AO1353">
        <v>0</v>
      </c>
      <c r="AP1353" t="str" cm="1">
        <f t="array" ref="AP1353">_xlfn.IFS(tbl_Data[[#This Row],[marital_Divorced]]=1,"Divorced",tbl_Data[[#This Row],[marital_Married]]=1,"Married",tbl_Data[[#This Row],[marital_Single]]=1,"Single",tbl_Data[[#This Row],[marital_Together]]=1,"Together",tbl_Data[[#This Row],[marital_Widow]]=1,"Widowed")</f>
        <v>Single</v>
      </c>
      <c r="AQ1353" s="3">
        <f>IF(tbl_Data[[#This Row],[Marital Status]]=tbl_Data[[#Headers],[Single]],tbl_Data[[#This Row],[Amt_Wines]],"")</f>
        <v>37</v>
      </c>
      <c r="AR1353" s="3" t="str">
        <f>IF(tbl_Data[[#This Row],[Marital Status]]=tbl_Data[[#Headers],[Together]],tbl_Data[[#This Row],[Amt_Wines]],"")</f>
        <v/>
      </c>
      <c r="AS1353" s="3" t="str">
        <f>IF(tbl_Data[[#This Row],[Marital Status]]=tbl_Data[[#Headers],[Married]],tbl_Data[[#This Row],[Amt_Wines]],"")</f>
        <v/>
      </c>
      <c r="AT1353" s="3" t="str">
        <f>IF(tbl_Data[[#This Row],[Marital Status]]=tbl_Data[[#Headers],[Widow]],tbl_Data[[#This Row],[Amt_Wines]],"")</f>
        <v/>
      </c>
      <c r="AU1353" s="3" t="str">
        <f>IF(tbl_Data[[#This Row],[Marital Status]]=tbl_Data[[#Headers],[Divorced]],tbl_Data[[#This Row],[Amt_Wines]],"")</f>
        <v/>
      </c>
    </row>
    <row r="1354" spans="1:47" x14ac:dyDescent="0.45">
      <c r="A1354" t="s">
        <v>1754</v>
      </c>
      <c r="B1354" s="3">
        <v>18358</v>
      </c>
      <c r="C1354">
        <v>1</v>
      </c>
      <c r="D1354">
        <v>0</v>
      </c>
      <c r="E1354">
        <f t="shared" si="21"/>
        <v>1</v>
      </c>
      <c r="F1354">
        <v>49</v>
      </c>
      <c r="G1354" s="3">
        <v>6</v>
      </c>
      <c r="H1354" s="3">
        <v>8</v>
      </c>
      <c r="I1354" s="3">
        <v>19</v>
      </c>
      <c r="J1354" s="3">
        <v>16</v>
      </c>
      <c r="K1354" s="3">
        <v>4</v>
      </c>
      <c r="L1354" s="3">
        <v>4</v>
      </c>
      <c r="M1354">
        <v>3</v>
      </c>
      <c r="N1354">
        <v>3</v>
      </c>
      <c r="O1354">
        <v>0</v>
      </c>
      <c r="P1354">
        <v>4</v>
      </c>
      <c r="Q1354">
        <v>7</v>
      </c>
      <c r="R1354">
        <v>0</v>
      </c>
      <c r="S1354">
        <v>0</v>
      </c>
      <c r="T1354">
        <v>0</v>
      </c>
      <c r="U1354">
        <v>0</v>
      </c>
      <c r="V1354">
        <v>0</v>
      </c>
      <c r="W1354">
        <v>0</v>
      </c>
      <c r="X1354">
        <v>3</v>
      </c>
      <c r="Y1354">
        <v>11</v>
      </c>
      <c r="Z1354">
        <v>0</v>
      </c>
      <c r="AA1354">
        <v>31</v>
      </c>
      <c r="AB1354">
        <v>2380</v>
      </c>
      <c r="AC1354">
        <v>0</v>
      </c>
      <c r="AD1354">
        <v>0</v>
      </c>
      <c r="AE1354">
        <v>1</v>
      </c>
      <c r="AF1354">
        <v>0</v>
      </c>
      <c r="AG1354">
        <v>0</v>
      </c>
      <c r="AH1354">
        <v>0</v>
      </c>
      <c r="AI1354">
        <v>0</v>
      </c>
      <c r="AJ1354">
        <v>1</v>
      </c>
      <c r="AK1354">
        <v>0</v>
      </c>
      <c r="AL1354">
        <v>0</v>
      </c>
      <c r="AM1354" s="3">
        <f>SUM(tbl_Data[[#This Row],[Amt_Wines]:[Amt_GoldProds]])</f>
        <v>57</v>
      </c>
      <c r="AN1354" s="3">
        <v>49</v>
      </c>
      <c r="AO1354">
        <v>0</v>
      </c>
      <c r="AP1354" t="str" cm="1">
        <f t="array" ref="AP1354">_xlfn.IFS(tbl_Data[[#This Row],[marital_Divorced]]=1,"Divorced",tbl_Data[[#This Row],[marital_Married]]=1,"Married",tbl_Data[[#This Row],[marital_Single]]=1,"Single",tbl_Data[[#This Row],[marital_Together]]=1,"Together",tbl_Data[[#This Row],[marital_Widow]]=1,"Widowed")</f>
        <v>Single</v>
      </c>
      <c r="AQ1354" s="3">
        <f>IF(tbl_Data[[#This Row],[Marital Status]]=tbl_Data[[#Headers],[Single]],tbl_Data[[#This Row],[Amt_Wines]],"")</f>
        <v>6</v>
      </c>
      <c r="AR1354" s="3" t="str">
        <f>IF(tbl_Data[[#This Row],[Marital Status]]=tbl_Data[[#Headers],[Together]],tbl_Data[[#This Row],[Amt_Wines]],"")</f>
        <v/>
      </c>
      <c r="AS1354" s="3" t="str">
        <f>IF(tbl_Data[[#This Row],[Marital Status]]=tbl_Data[[#Headers],[Married]],tbl_Data[[#This Row],[Amt_Wines]],"")</f>
        <v/>
      </c>
      <c r="AT1354" s="3" t="str">
        <f>IF(tbl_Data[[#This Row],[Marital Status]]=tbl_Data[[#Headers],[Widow]],tbl_Data[[#This Row],[Amt_Wines]],"")</f>
        <v/>
      </c>
      <c r="AU1354" s="3" t="str">
        <f>IF(tbl_Data[[#This Row],[Marital Status]]=tbl_Data[[#Headers],[Divorced]],tbl_Data[[#This Row],[Amt_Wines]],"")</f>
        <v/>
      </c>
    </row>
    <row r="1355" spans="1:47" x14ac:dyDescent="0.45">
      <c r="A1355" t="s">
        <v>1755</v>
      </c>
      <c r="B1355" s="3">
        <v>30015</v>
      </c>
      <c r="C1355">
        <v>1</v>
      </c>
      <c r="D1355">
        <v>0</v>
      </c>
      <c r="E1355">
        <f t="shared" si="21"/>
        <v>1</v>
      </c>
      <c r="F1355">
        <v>28</v>
      </c>
      <c r="G1355" s="3">
        <v>25</v>
      </c>
      <c r="H1355" s="3">
        <v>0</v>
      </c>
      <c r="I1355" s="3">
        <v>22</v>
      </c>
      <c r="J1355" s="3">
        <v>2</v>
      </c>
      <c r="K1355" s="3">
        <v>3</v>
      </c>
      <c r="L1355" s="3">
        <v>5</v>
      </c>
      <c r="M1355">
        <v>2</v>
      </c>
      <c r="N1355">
        <v>1</v>
      </c>
      <c r="O1355">
        <v>0</v>
      </c>
      <c r="P1355">
        <v>4</v>
      </c>
      <c r="Q1355">
        <v>5</v>
      </c>
      <c r="R1355">
        <v>0</v>
      </c>
      <c r="S1355">
        <v>0</v>
      </c>
      <c r="T1355">
        <v>0</v>
      </c>
      <c r="U1355">
        <v>0</v>
      </c>
      <c r="V1355">
        <v>0</v>
      </c>
      <c r="W1355">
        <v>0</v>
      </c>
      <c r="X1355">
        <v>3</v>
      </c>
      <c r="Y1355">
        <v>11</v>
      </c>
      <c r="Z1355">
        <v>0</v>
      </c>
      <c r="AA1355">
        <v>50</v>
      </c>
      <c r="AB1355">
        <v>2306</v>
      </c>
      <c r="AC1355">
        <v>0</v>
      </c>
      <c r="AD1355">
        <v>0</v>
      </c>
      <c r="AE1355">
        <v>1</v>
      </c>
      <c r="AF1355">
        <v>0</v>
      </c>
      <c r="AG1355">
        <v>0</v>
      </c>
      <c r="AH1355">
        <v>0</v>
      </c>
      <c r="AI1355">
        <v>0</v>
      </c>
      <c r="AJ1355">
        <v>1</v>
      </c>
      <c r="AK1355">
        <v>0</v>
      </c>
      <c r="AL1355">
        <v>0</v>
      </c>
      <c r="AM1355" s="3">
        <f>SUM(tbl_Data[[#This Row],[Amt_Wines]:[Amt_GoldProds]])</f>
        <v>57</v>
      </c>
      <c r="AN1355" s="3">
        <v>47</v>
      </c>
      <c r="AO1355">
        <v>0</v>
      </c>
      <c r="AP1355" t="str" cm="1">
        <f t="array" ref="AP1355">_xlfn.IFS(tbl_Data[[#This Row],[marital_Divorced]]=1,"Divorced",tbl_Data[[#This Row],[marital_Married]]=1,"Married",tbl_Data[[#This Row],[marital_Single]]=1,"Single",tbl_Data[[#This Row],[marital_Together]]=1,"Together",tbl_Data[[#This Row],[marital_Widow]]=1,"Widowed")</f>
        <v>Single</v>
      </c>
      <c r="AQ1355" s="3">
        <f>IF(tbl_Data[[#This Row],[Marital Status]]=tbl_Data[[#Headers],[Single]],tbl_Data[[#This Row],[Amt_Wines]],"")</f>
        <v>25</v>
      </c>
      <c r="AR1355" s="3" t="str">
        <f>IF(tbl_Data[[#This Row],[Marital Status]]=tbl_Data[[#Headers],[Together]],tbl_Data[[#This Row],[Amt_Wines]],"")</f>
        <v/>
      </c>
      <c r="AS1355" s="3" t="str">
        <f>IF(tbl_Data[[#This Row],[Marital Status]]=tbl_Data[[#Headers],[Married]],tbl_Data[[#This Row],[Amt_Wines]],"")</f>
        <v/>
      </c>
      <c r="AT1355" s="3" t="str">
        <f>IF(tbl_Data[[#This Row],[Marital Status]]=tbl_Data[[#Headers],[Widow]],tbl_Data[[#This Row],[Amt_Wines]],"")</f>
        <v/>
      </c>
      <c r="AU1355" s="3" t="str">
        <f>IF(tbl_Data[[#This Row],[Marital Status]]=tbl_Data[[#Headers],[Divorced]],tbl_Data[[#This Row],[Amt_Wines]],"")</f>
        <v/>
      </c>
    </row>
    <row r="1356" spans="1:47" x14ac:dyDescent="0.45">
      <c r="A1356" t="s">
        <v>1764</v>
      </c>
      <c r="B1356" s="3">
        <v>7500</v>
      </c>
      <c r="C1356">
        <v>1</v>
      </c>
      <c r="D1356">
        <v>0</v>
      </c>
      <c r="E1356">
        <f t="shared" si="21"/>
        <v>1</v>
      </c>
      <c r="F1356">
        <v>54</v>
      </c>
      <c r="G1356" s="3">
        <v>5</v>
      </c>
      <c r="H1356" s="3">
        <v>3</v>
      </c>
      <c r="I1356" s="3">
        <v>10</v>
      </c>
      <c r="J1356" s="3">
        <v>12</v>
      </c>
      <c r="K1356" s="3">
        <v>7</v>
      </c>
      <c r="L1356" s="3">
        <v>20</v>
      </c>
      <c r="M1356">
        <v>4</v>
      </c>
      <c r="N1356">
        <v>3</v>
      </c>
      <c r="O1356">
        <v>1</v>
      </c>
      <c r="P1356">
        <v>3</v>
      </c>
      <c r="Q1356">
        <v>7</v>
      </c>
      <c r="R1356">
        <v>0</v>
      </c>
      <c r="S1356">
        <v>0</v>
      </c>
      <c r="T1356">
        <v>0</v>
      </c>
      <c r="U1356">
        <v>0</v>
      </c>
      <c r="V1356">
        <v>0</v>
      </c>
      <c r="W1356">
        <v>0</v>
      </c>
      <c r="X1356">
        <v>3</v>
      </c>
      <c r="Y1356">
        <v>11</v>
      </c>
      <c r="Z1356">
        <v>0</v>
      </c>
      <c r="AA1356">
        <v>47</v>
      </c>
      <c r="AB1356">
        <v>2344</v>
      </c>
      <c r="AC1356">
        <v>0</v>
      </c>
      <c r="AD1356">
        <v>0</v>
      </c>
      <c r="AE1356">
        <v>1</v>
      </c>
      <c r="AF1356">
        <v>0</v>
      </c>
      <c r="AG1356">
        <v>0</v>
      </c>
      <c r="AH1356">
        <v>0</v>
      </c>
      <c r="AI1356">
        <v>0</v>
      </c>
      <c r="AJ1356">
        <v>1</v>
      </c>
      <c r="AK1356">
        <v>0</v>
      </c>
      <c r="AL1356">
        <v>0</v>
      </c>
      <c r="AM1356" s="3">
        <f>SUM(tbl_Data[[#This Row],[Amt_Wines]:[Amt_GoldProds]])</f>
        <v>57</v>
      </c>
      <c r="AN1356" s="3">
        <v>17</v>
      </c>
      <c r="AO1356">
        <v>0</v>
      </c>
      <c r="AP1356" t="str" cm="1">
        <f t="array" ref="AP1356">_xlfn.IFS(tbl_Data[[#This Row],[marital_Divorced]]=1,"Divorced",tbl_Data[[#This Row],[marital_Married]]=1,"Married",tbl_Data[[#This Row],[marital_Single]]=1,"Single",tbl_Data[[#This Row],[marital_Together]]=1,"Together",tbl_Data[[#This Row],[marital_Widow]]=1,"Widowed")</f>
        <v>Single</v>
      </c>
      <c r="AQ1356" s="3">
        <f>IF(tbl_Data[[#This Row],[Marital Status]]=tbl_Data[[#Headers],[Single]],tbl_Data[[#This Row],[Amt_Wines]],"")</f>
        <v>5</v>
      </c>
      <c r="AR1356" s="3" t="str">
        <f>IF(tbl_Data[[#This Row],[Marital Status]]=tbl_Data[[#Headers],[Together]],tbl_Data[[#This Row],[Amt_Wines]],"")</f>
        <v/>
      </c>
      <c r="AS1356" s="3" t="str">
        <f>IF(tbl_Data[[#This Row],[Marital Status]]=tbl_Data[[#Headers],[Married]],tbl_Data[[#This Row],[Amt_Wines]],"")</f>
        <v/>
      </c>
      <c r="AT1356" s="3" t="str">
        <f>IF(tbl_Data[[#This Row],[Marital Status]]=tbl_Data[[#Headers],[Widow]],tbl_Data[[#This Row],[Amt_Wines]],"")</f>
        <v/>
      </c>
      <c r="AU1356" s="3" t="str">
        <f>IF(tbl_Data[[#This Row],[Marital Status]]=tbl_Data[[#Headers],[Divorced]],tbl_Data[[#This Row],[Amt_Wines]],"")</f>
        <v/>
      </c>
    </row>
    <row r="1357" spans="1:47" x14ac:dyDescent="0.45">
      <c r="A1357" t="s">
        <v>1765</v>
      </c>
      <c r="B1357" s="3">
        <v>7500</v>
      </c>
      <c r="C1357">
        <v>1</v>
      </c>
      <c r="D1357">
        <v>1</v>
      </c>
      <c r="E1357">
        <f t="shared" si="21"/>
        <v>2</v>
      </c>
      <c r="F1357">
        <v>5</v>
      </c>
      <c r="G1357" s="3">
        <v>6</v>
      </c>
      <c r="H1357" s="3">
        <v>5</v>
      </c>
      <c r="I1357" s="3">
        <v>4</v>
      </c>
      <c r="J1357" s="3">
        <v>13</v>
      </c>
      <c r="K1357" s="3">
        <v>4</v>
      </c>
      <c r="L1357" s="3">
        <v>25</v>
      </c>
      <c r="M1357">
        <v>4</v>
      </c>
      <c r="N1357">
        <v>2</v>
      </c>
      <c r="O1357">
        <v>1</v>
      </c>
      <c r="P1357">
        <v>3</v>
      </c>
      <c r="Q1357">
        <v>6</v>
      </c>
      <c r="R1357">
        <v>0</v>
      </c>
      <c r="S1357">
        <v>0</v>
      </c>
      <c r="T1357">
        <v>0</v>
      </c>
      <c r="U1357">
        <v>0</v>
      </c>
      <c r="V1357">
        <v>0</v>
      </c>
      <c r="W1357">
        <v>0</v>
      </c>
      <c r="X1357">
        <v>3</v>
      </c>
      <c r="Y1357">
        <v>11</v>
      </c>
      <c r="Z1357">
        <v>0</v>
      </c>
      <c r="AA1357">
        <v>42</v>
      </c>
      <c r="AB1357">
        <v>2708</v>
      </c>
      <c r="AC1357">
        <v>0</v>
      </c>
      <c r="AD1357">
        <v>0</v>
      </c>
      <c r="AE1357">
        <v>1</v>
      </c>
      <c r="AF1357">
        <v>0</v>
      </c>
      <c r="AG1357">
        <v>0</v>
      </c>
      <c r="AH1357">
        <v>0</v>
      </c>
      <c r="AI1357">
        <v>0</v>
      </c>
      <c r="AJ1357">
        <v>1</v>
      </c>
      <c r="AK1357">
        <v>0</v>
      </c>
      <c r="AL1357">
        <v>0</v>
      </c>
      <c r="AM1357" s="3">
        <f>SUM(tbl_Data[[#This Row],[Amt_Wines]:[Amt_GoldProds]])</f>
        <v>57</v>
      </c>
      <c r="AN1357" s="3">
        <v>7</v>
      </c>
      <c r="AO1357">
        <v>0</v>
      </c>
      <c r="AP1357" t="str" cm="1">
        <f t="array" ref="AP1357">_xlfn.IFS(tbl_Data[[#This Row],[marital_Divorced]]=1,"Divorced",tbl_Data[[#This Row],[marital_Married]]=1,"Married",tbl_Data[[#This Row],[marital_Single]]=1,"Single",tbl_Data[[#This Row],[marital_Together]]=1,"Together",tbl_Data[[#This Row],[marital_Widow]]=1,"Widowed")</f>
        <v>Single</v>
      </c>
      <c r="AQ1357" s="3">
        <f>IF(tbl_Data[[#This Row],[Marital Status]]=tbl_Data[[#Headers],[Single]],tbl_Data[[#This Row],[Amt_Wines]],"")</f>
        <v>6</v>
      </c>
      <c r="AR1357" s="3" t="str">
        <f>IF(tbl_Data[[#This Row],[Marital Status]]=tbl_Data[[#Headers],[Together]],tbl_Data[[#This Row],[Amt_Wines]],"")</f>
        <v/>
      </c>
      <c r="AS1357" s="3" t="str">
        <f>IF(tbl_Data[[#This Row],[Marital Status]]=tbl_Data[[#Headers],[Married]],tbl_Data[[#This Row],[Amt_Wines]],"")</f>
        <v/>
      </c>
      <c r="AT1357" s="3" t="str">
        <f>IF(tbl_Data[[#This Row],[Marital Status]]=tbl_Data[[#Headers],[Widow]],tbl_Data[[#This Row],[Amt_Wines]],"")</f>
        <v/>
      </c>
      <c r="AU1357" s="3" t="str">
        <f>IF(tbl_Data[[#This Row],[Marital Status]]=tbl_Data[[#Headers],[Divorced]],tbl_Data[[#This Row],[Amt_Wines]],"")</f>
        <v/>
      </c>
    </row>
    <row r="1358" spans="1:47" x14ac:dyDescent="0.45">
      <c r="A1358" t="s">
        <v>1768</v>
      </c>
      <c r="B1358" s="3">
        <v>30828</v>
      </c>
      <c r="C1358">
        <v>1</v>
      </c>
      <c r="D1358">
        <v>0</v>
      </c>
      <c r="E1358">
        <f t="shared" si="21"/>
        <v>1</v>
      </c>
      <c r="F1358">
        <v>16</v>
      </c>
      <c r="G1358" s="3">
        <v>16</v>
      </c>
      <c r="H1358" s="3">
        <v>11</v>
      </c>
      <c r="I1358" s="3">
        <v>15</v>
      </c>
      <c r="J1358" s="3">
        <v>2</v>
      </c>
      <c r="K1358" s="3">
        <v>0</v>
      </c>
      <c r="L1358" s="3">
        <v>12</v>
      </c>
      <c r="M1358">
        <v>2</v>
      </c>
      <c r="N1358">
        <v>1</v>
      </c>
      <c r="O1358">
        <v>1</v>
      </c>
      <c r="P1358">
        <v>4</v>
      </c>
      <c r="Q1358">
        <v>3</v>
      </c>
      <c r="R1358">
        <v>0</v>
      </c>
      <c r="S1358">
        <v>0</v>
      </c>
      <c r="T1358">
        <v>0</v>
      </c>
      <c r="U1358">
        <v>0</v>
      </c>
      <c r="V1358">
        <v>0</v>
      </c>
      <c r="W1358">
        <v>0</v>
      </c>
      <c r="X1358">
        <v>3</v>
      </c>
      <c r="Y1358">
        <v>11</v>
      </c>
      <c r="Z1358">
        <v>0</v>
      </c>
      <c r="AA1358">
        <v>40</v>
      </c>
      <c r="AB1358">
        <v>2427</v>
      </c>
      <c r="AC1358">
        <v>0</v>
      </c>
      <c r="AD1358">
        <v>0</v>
      </c>
      <c r="AE1358">
        <v>1</v>
      </c>
      <c r="AF1358">
        <v>0</v>
      </c>
      <c r="AG1358">
        <v>0</v>
      </c>
      <c r="AH1358">
        <v>0</v>
      </c>
      <c r="AI1358">
        <v>0</v>
      </c>
      <c r="AJ1358">
        <v>1</v>
      </c>
      <c r="AK1358">
        <v>0</v>
      </c>
      <c r="AL1358">
        <v>0</v>
      </c>
      <c r="AM1358" s="3">
        <f>SUM(tbl_Data[[#This Row],[Amt_Wines]:[Amt_GoldProds]])</f>
        <v>56</v>
      </c>
      <c r="AN1358" s="3">
        <v>32</v>
      </c>
      <c r="AO1358">
        <v>0</v>
      </c>
      <c r="AP1358" t="str" cm="1">
        <f t="array" ref="AP1358">_xlfn.IFS(tbl_Data[[#This Row],[marital_Divorced]]=1,"Divorced",tbl_Data[[#This Row],[marital_Married]]=1,"Married",tbl_Data[[#This Row],[marital_Single]]=1,"Single",tbl_Data[[#This Row],[marital_Together]]=1,"Together",tbl_Data[[#This Row],[marital_Widow]]=1,"Widowed")</f>
        <v>Single</v>
      </c>
      <c r="AQ1358" s="3">
        <f>IF(tbl_Data[[#This Row],[Marital Status]]=tbl_Data[[#Headers],[Single]],tbl_Data[[#This Row],[Amt_Wines]],"")</f>
        <v>16</v>
      </c>
      <c r="AR1358" s="3" t="str">
        <f>IF(tbl_Data[[#This Row],[Marital Status]]=tbl_Data[[#Headers],[Together]],tbl_Data[[#This Row],[Amt_Wines]],"")</f>
        <v/>
      </c>
      <c r="AS1358" s="3" t="str">
        <f>IF(tbl_Data[[#This Row],[Marital Status]]=tbl_Data[[#Headers],[Married]],tbl_Data[[#This Row],[Amt_Wines]],"")</f>
        <v/>
      </c>
      <c r="AT1358" s="3" t="str">
        <f>IF(tbl_Data[[#This Row],[Marital Status]]=tbl_Data[[#Headers],[Widow]],tbl_Data[[#This Row],[Amt_Wines]],"")</f>
        <v/>
      </c>
      <c r="AU1358" s="3" t="str">
        <f>IF(tbl_Data[[#This Row],[Marital Status]]=tbl_Data[[#Headers],[Divorced]],tbl_Data[[#This Row],[Amt_Wines]],"")</f>
        <v/>
      </c>
    </row>
    <row r="1359" spans="1:47" x14ac:dyDescent="0.45">
      <c r="A1359" t="s">
        <v>1773</v>
      </c>
      <c r="B1359" s="3">
        <v>34554</v>
      </c>
      <c r="C1359">
        <v>0</v>
      </c>
      <c r="D1359">
        <v>1</v>
      </c>
      <c r="E1359">
        <f t="shared" si="21"/>
        <v>1</v>
      </c>
      <c r="F1359">
        <v>43</v>
      </c>
      <c r="G1359" s="3">
        <v>41</v>
      </c>
      <c r="H1359" s="3">
        <v>1</v>
      </c>
      <c r="I1359" s="3">
        <v>6</v>
      </c>
      <c r="J1359" s="3">
        <v>2</v>
      </c>
      <c r="K1359" s="3">
        <v>0</v>
      </c>
      <c r="L1359" s="3">
        <v>5</v>
      </c>
      <c r="M1359">
        <v>2</v>
      </c>
      <c r="N1359">
        <v>2</v>
      </c>
      <c r="O1359">
        <v>0</v>
      </c>
      <c r="P1359">
        <v>3</v>
      </c>
      <c r="Q1359">
        <v>6</v>
      </c>
      <c r="R1359">
        <v>0</v>
      </c>
      <c r="S1359">
        <v>0</v>
      </c>
      <c r="T1359">
        <v>0</v>
      </c>
      <c r="U1359">
        <v>0</v>
      </c>
      <c r="V1359">
        <v>0</v>
      </c>
      <c r="W1359">
        <v>0</v>
      </c>
      <c r="X1359">
        <v>3</v>
      </c>
      <c r="Y1359">
        <v>11</v>
      </c>
      <c r="Z1359">
        <v>0</v>
      </c>
      <c r="AA1359">
        <v>61</v>
      </c>
      <c r="AB1359">
        <v>2250</v>
      </c>
      <c r="AC1359">
        <v>0</v>
      </c>
      <c r="AD1359">
        <v>0</v>
      </c>
      <c r="AE1359">
        <v>1</v>
      </c>
      <c r="AF1359">
        <v>0</v>
      </c>
      <c r="AG1359">
        <v>0</v>
      </c>
      <c r="AH1359">
        <v>0</v>
      </c>
      <c r="AI1359">
        <v>0</v>
      </c>
      <c r="AJ1359">
        <v>0</v>
      </c>
      <c r="AK1359">
        <v>0</v>
      </c>
      <c r="AL1359">
        <v>1</v>
      </c>
      <c r="AM1359" s="3">
        <f>SUM(tbl_Data[[#This Row],[Amt_Wines]:[Amt_GoldProds]])</f>
        <v>55</v>
      </c>
      <c r="AN1359" s="3">
        <v>45</v>
      </c>
      <c r="AO1359">
        <v>0</v>
      </c>
      <c r="AP1359" t="str" cm="1">
        <f t="array" ref="AP1359">_xlfn.IFS(tbl_Data[[#This Row],[marital_Divorced]]=1,"Divorced",tbl_Data[[#This Row],[marital_Married]]=1,"Married",tbl_Data[[#This Row],[marital_Single]]=1,"Single",tbl_Data[[#This Row],[marital_Together]]=1,"Together",tbl_Data[[#This Row],[marital_Widow]]=1,"Widowed")</f>
        <v>Single</v>
      </c>
      <c r="AQ1359" s="3">
        <f>IF(tbl_Data[[#This Row],[Marital Status]]=tbl_Data[[#Headers],[Single]],tbl_Data[[#This Row],[Amt_Wines]],"")</f>
        <v>41</v>
      </c>
      <c r="AR1359" s="3" t="str">
        <f>IF(tbl_Data[[#This Row],[Marital Status]]=tbl_Data[[#Headers],[Together]],tbl_Data[[#This Row],[Amt_Wines]],"")</f>
        <v/>
      </c>
      <c r="AS1359" s="3" t="str">
        <f>IF(tbl_Data[[#This Row],[Marital Status]]=tbl_Data[[#Headers],[Married]],tbl_Data[[#This Row],[Amt_Wines]],"")</f>
        <v/>
      </c>
      <c r="AT1359" s="3" t="str">
        <f>IF(tbl_Data[[#This Row],[Marital Status]]=tbl_Data[[#Headers],[Widow]],tbl_Data[[#This Row],[Amt_Wines]],"")</f>
        <v/>
      </c>
      <c r="AU1359" s="3" t="str">
        <f>IF(tbl_Data[[#This Row],[Marital Status]]=tbl_Data[[#Headers],[Divorced]],tbl_Data[[#This Row],[Amt_Wines]],"")</f>
        <v/>
      </c>
    </row>
    <row r="1360" spans="1:47" x14ac:dyDescent="0.45">
      <c r="A1360" t="s">
        <v>1792</v>
      </c>
      <c r="B1360" s="3">
        <v>41967</v>
      </c>
      <c r="C1360">
        <v>1</v>
      </c>
      <c r="D1360">
        <v>1</v>
      </c>
      <c r="E1360">
        <f t="shared" si="21"/>
        <v>2</v>
      </c>
      <c r="F1360">
        <v>66</v>
      </c>
      <c r="G1360" s="3">
        <v>23</v>
      </c>
      <c r="H1360" s="3">
        <v>4</v>
      </c>
      <c r="I1360" s="3">
        <v>10</v>
      </c>
      <c r="J1360" s="3">
        <v>0</v>
      </c>
      <c r="K1360" s="3">
        <v>2</v>
      </c>
      <c r="L1360" s="3">
        <v>15</v>
      </c>
      <c r="M1360">
        <v>1</v>
      </c>
      <c r="N1360">
        <v>1</v>
      </c>
      <c r="O1360">
        <v>0</v>
      </c>
      <c r="P1360">
        <v>3</v>
      </c>
      <c r="Q1360">
        <v>4</v>
      </c>
      <c r="R1360">
        <v>0</v>
      </c>
      <c r="S1360">
        <v>0</v>
      </c>
      <c r="T1360">
        <v>0</v>
      </c>
      <c r="U1360">
        <v>0</v>
      </c>
      <c r="V1360">
        <v>0</v>
      </c>
      <c r="W1360">
        <v>0</v>
      </c>
      <c r="X1360">
        <v>3</v>
      </c>
      <c r="Y1360">
        <v>11</v>
      </c>
      <c r="Z1360">
        <v>0</v>
      </c>
      <c r="AA1360">
        <v>39</v>
      </c>
      <c r="AB1360">
        <v>2377</v>
      </c>
      <c r="AC1360">
        <v>0</v>
      </c>
      <c r="AD1360">
        <v>0</v>
      </c>
      <c r="AE1360">
        <v>1</v>
      </c>
      <c r="AF1360">
        <v>0</v>
      </c>
      <c r="AG1360">
        <v>0</v>
      </c>
      <c r="AH1360">
        <v>0</v>
      </c>
      <c r="AI1360">
        <v>0</v>
      </c>
      <c r="AJ1360">
        <v>1</v>
      </c>
      <c r="AK1360">
        <v>0</v>
      </c>
      <c r="AL1360">
        <v>0</v>
      </c>
      <c r="AM1360" s="3">
        <f>SUM(tbl_Data[[#This Row],[Amt_Wines]:[Amt_GoldProds]])</f>
        <v>54</v>
      </c>
      <c r="AN1360" s="3">
        <v>24</v>
      </c>
      <c r="AO1360">
        <v>0</v>
      </c>
      <c r="AP1360" t="str" cm="1">
        <f t="array" ref="AP1360">_xlfn.IFS(tbl_Data[[#This Row],[marital_Divorced]]=1,"Divorced",tbl_Data[[#This Row],[marital_Married]]=1,"Married",tbl_Data[[#This Row],[marital_Single]]=1,"Single",tbl_Data[[#This Row],[marital_Together]]=1,"Together",tbl_Data[[#This Row],[marital_Widow]]=1,"Widowed")</f>
        <v>Single</v>
      </c>
      <c r="AQ1360" s="3">
        <f>IF(tbl_Data[[#This Row],[Marital Status]]=tbl_Data[[#Headers],[Single]],tbl_Data[[#This Row],[Amt_Wines]],"")</f>
        <v>23</v>
      </c>
      <c r="AR1360" s="3" t="str">
        <f>IF(tbl_Data[[#This Row],[Marital Status]]=tbl_Data[[#Headers],[Together]],tbl_Data[[#This Row],[Amt_Wines]],"")</f>
        <v/>
      </c>
      <c r="AS1360" s="3" t="str">
        <f>IF(tbl_Data[[#This Row],[Marital Status]]=tbl_Data[[#Headers],[Married]],tbl_Data[[#This Row],[Amt_Wines]],"")</f>
        <v/>
      </c>
      <c r="AT1360" s="3" t="str">
        <f>IF(tbl_Data[[#This Row],[Marital Status]]=tbl_Data[[#Headers],[Widow]],tbl_Data[[#This Row],[Amt_Wines]],"")</f>
        <v/>
      </c>
      <c r="AU1360" s="3" t="str">
        <f>IF(tbl_Data[[#This Row],[Marital Status]]=tbl_Data[[#Headers],[Divorced]],tbl_Data[[#This Row],[Amt_Wines]],"")</f>
        <v/>
      </c>
    </row>
    <row r="1361" spans="1:47" x14ac:dyDescent="0.45">
      <c r="A1361" t="s">
        <v>1794</v>
      </c>
      <c r="B1361" s="3">
        <v>39548</v>
      </c>
      <c r="C1361">
        <v>1</v>
      </c>
      <c r="D1361">
        <v>1</v>
      </c>
      <c r="E1361">
        <f t="shared" si="21"/>
        <v>2</v>
      </c>
      <c r="F1361">
        <v>87</v>
      </c>
      <c r="G1361" s="3">
        <v>15</v>
      </c>
      <c r="H1361" s="3">
        <v>4</v>
      </c>
      <c r="I1361" s="3">
        <v>10</v>
      </c>
      <c r="J1361" s="3">
        <v>3</v>
      </c>
      <c r="K1361" s="3">
        <v>4</v>
      </c>
      <c r="L1361" s="3">
        <v>18</v>
      </c>
      <c r="M1361">
        <v>2</v>
      </c>
      <c r="N1361">
        <v>1</v>
      </c>
      <c r="O1361">
        <v>1</v>
      </c>
      <c r="P1361">
        <v>3</v>
      </c>
      <c r="Q1361">
        <v>3</v>
      </c>
      <c r="R1361">
        <v>0</v>
      </c>
      <c r="S1361">
        <v>0</v>
      </c>
      <c r="T1361">
        <v>0</v>
      </c>
      <c r="U1361">
        <v>0</v>
      </c>
      <c r="V1361">
        <v>0</v>
      </c>
      <c r="W1361">
        <v>0</v>
      </c>
      <c r="X1361">
        <v>3</v>
      </c>
      <c r="Y1361">
        <v>11</v>
      </c>
      <c r="Z1361">
        <v>0</v>
      </c>
      <c r="AA1361">
        <v>57</v>
      </c>
      <c r="AB1361">
        <v>2249</v>
      </c>
      <c r="AC1361">
        <v>0</v>
      </c>
      <c r="AD1361">
        <v>0</v>
      </c>
      <c r="AE1361">
        <v>1</v>
      </c>
      <c r="AF1361">
        <v>0</v>
      </c>
      <c r="AG1361">
        <v>0</v>
      </c>
      <c r="AH1361">
        <v>1</v>
      </c>
      <c r="AI1361">
        <v>0</v>
      </c>
      <c r="AJ1361">
        <v>0</v>
      </c>
      <c r="AK1361">
        <v>0</v>
      </c>
      <c r="AL1361">
        <v>0</v>
      </c>
      <c r="AM1361" s="3">
        <f>SUM(tbl_Data[[#This Row],[Amt_Wines]:[Amt_GoldProds]])</f>
        <v>54</v>
      </c>
      <c r="AN1361" s="3">
        <v>18</v>
      </c>
      <c r="AO1361">
        <v>0</v>
      </c>
      <c r="AP1361" t="str" cm="1">
        <f t="array" ref="AP1361">_xlfn.IFS(tbl_Data[[#This Row],[marital_Divorced]]=1,"Divorced",tbl_Data[[#This Row],[marital_Married]]=1,"Married",tbl_Data[[#This Row],[marital_Single]]=1,"Single",tbl_Data[[#This Row],[marital_Together]]=1,"Together",tbl_Data[[#This Row],[marital_Widow]]=1,"Widowed")</f>
        <v>Single</v>
      </c>
      <c r="AQ1361" s="3">
        <f>IF(tbl_Data[[#This Row],[Marital Status]]=tbl_Data[[#Headers],[Single]],tbl_Data[[#This Row],[Amt_Wines]],"")</f>
        <v>15</v>
      </c>
      <c r="AR1361" s="3" t="str">
        <f>IF(tbl_Data[[#This Row],[Marital Status]]=tbl_Data[[#Headers],[Together]],tbl_Data[[#This Row],[Amt_Wines]],"")</f>
        <v/>
      </c>
      <c r="AS1361" s="3" t="str">
        <f>IF(tbl_Data[[#This Row],[Marital Status]]=tbl_Data[[#Headers],[Married]],tbl_Data[[#This Row],[Amt_Wines]],"")</f>
        <v/>
      </c>
      <c r="AT1361" s="3" t="str">
        <f>IF(tbl_Data[[#This Row],[Marital Status]]=tbl_Data[[#Headers],[Widow]],tbl_Data[[#This Row],[Amt_Wines]],"")</f>
        <v/>
      </c>
      <c r="AU1361" s="3" t="str">
        <f>IF(tbl_Data[[#This Row],[Marital Status]]=tbl_Data[[#Headers],[Divorced]],tbl_Data[[#This Row],[Amt_Wines]],"")</f>
        <v/>
      </c>
    </row>
    <row r="1362" spans="1:47" x14ac:dyDescent="0.45">
      <c r="A1362" t="s">
        <v>1795</v>
      </c>
      <c r="B1362" s="3">
        <v>23529</v>
      </c>
      <c r="C1362">
        <v>0</v>
      </c>
      <c r="D1362">
        <v>1</v>
      </c>
      <c r="E1362">
        <f t="shared" si="21"/>
        <v>1</v>
      </c>
      <c r="F1362">
        <v>67</v>
      </c>
      <c r="G1362" s="3">
        <v>9</v>
      </c>
      <c r="H1362" s="3">
        <v>7</v>
      </c>
      <c r="I1362" s="3">
        <v>13</v>
      </c>
      <c r="J1362" s="3">
        <v>3</v>
      </c>
      <c r="K1362" s="3">
        <v>2</v>
      </c>
      <c r="L1362" s="3">
        <v>20</v>
      </c>
      <c r="M1362">
        <v>1</v>
      </c>
      <c r="N1362">
        <v>1</v>
      </c>
      <c r="O1362">
        <v>1</v>
      </c>
      <c r="P1362">
        <v>2</v>
      </c>
      <c r="Q1362">
        <v>6</v>
      </c>
      <c r="R1362">
        <v>0</v>
      </c>
      <c r="S1362">
        <v>0</v>
      </c>
      <c r="T1362">
        <v>0</v>
      </c>
      <c r="U1362">
        <v>0</v>
      </c>
      <c r="V1362">
        <v>0</v>
      </c>
      <c r="W1362">
        <v>0</v>
      </c>
      <c r="X1362">
        <v>3</v>
      </c>
      <c r="Y1362">
        <v>11</v>
      </c>
      <c r="Z1362">
        <v>0</v>
      </c>
      <c r="AA1362">
        <v>55</v>
      </c>
      <c r="AB1362">
        <v>2697</v>
      </c>
      <c r="AC1362">
        <v>0</v>
      </c>
      <c r="AD1362">
        <v>0</v>
      </c>
      <c r="AE1362">
        <v>1</v>
      </c>
      <c r="AF1362">
        <v>0</v>
      </c>
      <c r="AG1362">
        <v>0</v>
      </c>
      <c r="AH1362">
        <v>0</v>
      </c>
      <c r="AI1362">
        <v>1</v>
      </c>
      <c r="AJ1362">
        <v>0</v>
      </c>
      <c r="AK1362">
        <v>0</v>
      </c>
      <c r="AL1362">
        <v>0</v>
      </c>
      <c r="AM1362" s="3">
        <f>SUM(tbl_Data[[#This Row],[Amt_Wines]:[Amt_GoldProds]])</f>
        <v>54</v>
      </c>
      <c r="AN1362" s="3">
        <v>14</v>
      </c>
      <c r="AO1362">
        <v>0</v>
      </c>
      <c r="AP1362" t="str" cm="1">
        <f t="array" ref="AP1362">_xlfn.IFS(tbl_Data[[#This Row],[marital_Divorced]]=1,"Divorced",tbl_Data[[#This Row],[marital_Married]]=1,"Married",tbl_Data[[#This Row],[marital_Single]]=1,"Single",tbl_Data[[#This Row],[marital_Together]]=1,"Together",tbl_Data[[#This Row],[marital_Widow]]=1,"Widowed")</f>
        <v>Single</v>
      </c>
      <c r="AQ1362" s="3">
        <f>IF(tbl_Data[[#This Row],[Marital Status]]=tbl_Data[[#Headers],[Single]],tbl_Data[[#This Row],[Amt_Wines]],"")</f>
        <v>9</v>
      </c>
      <c r="AR1362" s="3" t="str">
        <f>IF(tbl_Data[[#This Row],[Marital Status]]=tbl_Data[[#Headers],[Together]],tbl_Data[[#This Row],[Amt_Wines]],"")</f>
        <v/>
      </c>
      <c r="AS1362" s="3" t="str">
        <f>IF(tbl_Data[[#This Row],[Marital Status]]=tbl_Data[[#Headers],[Married]],tbl_Data[[#This Row],[Amt_Wines]],"")</f>
        <v/>
      </c>
      <c r="AT1362" s="3" t="str">
        <f>IF(tbl_Data[[#This Row],[Marital Status]]=tbl_Data[[#Headers],[Widow]],tbl_Data[[#This Row],[Amt_Wines]],"")</f>
        <v/>
      </c>
      <c r="AU1362" s="3" t="str">
        <f>IF(tbl_Data[[#This Row],[Marital Status]]=tbl_Data[[#Headers],[Divorced]],tbl_Data[[#This Row],[Amt_Wines]],"")</f>
        <v/>
      </c>
    </row>
    <row r="1363" spans="1:47" x14ac:dyDescent="0.45">
      <c r="A1363" t="s">
        <v>1812</v>
      </c>
      <c r="B1363" s="3">
        <v>30822</v>
      </c>
      <c r="C1363">
        <v>1</v>
      </c>
      <c r="D1363">
        <v>0</v>
      </c>
      <c r="E1363">
        <f t="shared" si="21"/>
        <v>1</v>
      </c>
      <c r="F1363">
        <v>92</v>
      </c>
      <c r="G1363" s="3">
        <v>3</v>
      </c>
      <c r="H1363" s="3">
        <v>9</v>
      </c>
      <c r="I1363" s="3">
        <v>13</v>
      </c>
      <c r="J1363" s="3">
        <v>2</v>
      </c>
      <c r="K1363" s="3">
        <v>12</v>
      </c>
      <c r="L1363" s="3">
        <v>12</v>
      </c>
      <c r="M1363">
        <v>1</v>
      </c>
      <c r="N1363">
        <v>1</v>
      </c>
      <c r="O1363">
        <v>0</v>
      </c>
      <c r="P1363">
        <v>3</v>
      </c>
      <c r="Q1363">
        <v>7</v>
      </c>
      <c r="R1363">
        <v>0</v>
      </c>
      <c r="S1363">
        <v>0</v>
      </c>
      <c r="T1363">
        <v>0</v>
      </c>
      <c r="U1363">
        <v>0</v>
      </c>
      <c r="V1363">
        <v>0</v>
      </c>
      <c r="W1363">
        <v>0</v>
      </c>
      <c r="X1363">
        <v>3</v>
      </c>
      <c r="Y1363">
        <v>11</v>
      </c>
      <c r="Z1363">
        <v>0</v>
      </c>
      <c r="AA1363">
        <v>51</v>
      </c>
      <c r="AB1363">
        <v>2539</v>
      </c>
      <c r="AC1363">
        <v>0</v>
      </c>
      <c r="AD1363">
        <v>0</v>
      </c>
      <c r="AE1363">
        <v>1</v>
      </c>
      <c r="AF1363">
        <v>0</v>
      </c>
      <c r="AG1363">
        <v>0</v>
      </c>
      <c r="AH1363">
        <v>0</v>
      </c>
      <c r="AI1363">
        <v>0</v>
      </c>
      <c r="AJ1363">
        <v>1</v>
      </c>
      <c r="AK1363">
        <v>0</v>
      </c>
      <c r="AL1363">
        <v>0</v>
      </c>
      <c r="AM1363" s="3">
        <f>SUM(tbl_Data[[#This Row],[Amt_Wines]:[Amt_GoldProds]])</f>
        <v>51</v>
      </c>
      <c r="AN1363" s="3">
        <v>27</v>
      </c>
      <c r="AO1363">
        <v>0</v>
      </c>
      <c r="AP1363" t="str" cm="1">
        <f t="array" ref="AP1363">_xlfn.IFS(tbl_Data[[#This Row],[marital_Divorced]]=1,"Divorced",tbl_Data[[#This Row],[marital_Married]]=1,"Married",tbl_Data[[#This Row],[marital_Single]]=1,"Single",tbl_Data[[#This Row],[marital_Together]]=1,"Together",tbl_Data[[#This Row],[marital_Widow]]=1,"Widowed")</f>
        <v>Single</v>
      </c>
      <c r="AQ1363" s="3">
        <f>IF(tbl_Data[[#This Row],[Marital Status]]=tbl_Data[[#Headers],[Single]],tbl_Data[[#This Row],[Amt_Wines]],"")</f>
        <v>3</v>
      </c>
      <c r="AR1363" s="3" t="str">
        <f>IF(tbl_Data[[#This Row],[Marital Status]]=tbl_Data[[#Headers],[Together]],tbl_Data[[#This Row],[Amt_Wines]],"")</f>
        <v/>
      </c>
      <c r="AS1363" s="3" t="str">
        <f>IF(tbl_Data[[#This Row],[Marital Status]]=tbl_Data[[#Headers],[Married]],tbl_Data[[#This Row],[Amt_Wines]],"")</f>
        <v/>
      </c>
      <c r="AT1363" s="3" t="str">
        <f>IF(tbl_Data[[#This Row],[Marital Status]]=tbl_Data[[#Headers],[Widow]],tbl_Data[[#This Row],[Amt_Wines]],"")</f>
        <v/>
      </c>
      <c r="AU1363" s="3" t="str">
        <f>IF(tbl_Data[[#This Row],[Marital Status]]=tbl_Data[[#Headers],[Divorced]],tbl_Data[[#This Row],[Amt_Wines]],"")</f>
        <v/>
      </c>
    </row>
    <row r="1364" spans="1:47" x14ac:dyDescent="0.45">
      <c r="A1364" t="s">
        <v>1819</v>
      </c>
      <c r="B1364" s="3">
        <v>16813</v>
      </c>
      <c r="C1364">
        <v>0</v>
      </c>
      <c r="D1364">
        <v>0</v>
      </c>
      <c r="E1364">
        <f t="shared" si="21"/>
        <v>0</v>
      </c>
      <c r="F1364">
        <v>49</v>
      </c>
      <c r="G1364" s="3">
        <v>4</v>
      </c>
      <c r="H1364" s="3">
        <v>8</v>
      </c>
      <c r="I1364" s="3">
        <v>11</v>
      </c>
      <c r="J1364" s="3">
        <v>12</v>
      </c>
      <c r="K1364" s="3">
        <v>2</v>
      </c>
      <c r="L1364" s="3">
        <v>13</v>
      </c>
      <c r="M1364">
        <v>1</v>
      </c>
      <c r="N1364">
        <v>2</v>
      </c>
      <c r="O1364">
        <v>0</v>
      </c>
      <c r="P1364">
        <v>3</v>
      </c>
      <c r="Q1364">
        <v>7</v>
      </c>
      <c r="R1364">
        <v>1</v>
      </c>
      <c r="S1364">
        <v>0</v>
      </c>
      <c r="T1364">
        <v>0</v>
      </c>
      <c r="U1364">
        <v>0</v>
      </c>
      <c r="V1364">
        <v>0</v>
      </c>
      <c r="W1364">
        <v>0</v>
      </c>
      <c r="X1364">
        <v>3</v>
      </c>
      <c r="Y1364">
        <v>11</v>
      </c>
      <c r="Z1364">
        <v>0</v>
      </c>
      <c r="AA1364">
        <v>70</v>
      </c>
      <c r="AB1364">
        <v>2504</v>
      </c>
      <c r="AC1364">
        <v>0</v>
      </c>
      <c r="AD1364">
        <v>0</v>
      </c>
      <c r="AE1364">
        <v>1</v>
      </c>
      <c r="AF1364">
        <v>0</v>
      </c>
      <c r="AG1364">
        <v>0</v>
      </c>
      <c r="AH1364">
        <v>0</v>
      </c>
      <c r="AI1364">
        <v>0</v>
      </c>
      <c r="AJ1364">
        <v>1</v>
      </c>
      <c r="AK1364">
        <v>0</v>
      </c>
      <c r="AL1364">
        <v>0</v>
      </c>
      <c r="AM1364" s="3">
        <f>SUM(tbl_Data[[#This Row],[Amt_Wines]:[Amt_GoldProds]])</f>
        <v>50</v>
      </c>
      <c r="AN1364" s="3">
        <v>24</v>
      </c>
      <c r="AO1364">
        <v>1</v>
      </c>
      <c r="AP1364" t="str" cm="1">
        <f t="array" ref="AP1364">_xlfn.IFS(tbl_Data[[#This Row],[marital_Divorced]]=1,"Divorced",tbl_Data[[#This Row],[marital_Married]]=1,"Married",tbl_Data[[#This Row],[marital_Single]]=1,"Single",tbl_Data[[#This Row],[marital_Together]]=1,"Together",tbl_Data[[#This Row],[marital_Widow]]=1,"Widowed")</f>
        <v>Single</v>
      </c>
      <c r="AQ1364" s="3">
        <f>IF(tbl_Data[[#This Row],[Marital Status]]=tbl_Data[[#Headers],[Single]],tbl_Data[[#This Row],[Amt_Wines]],"")</f>
        <v>4</v>
      </c>
      <c r="AR1364" s="3" t="str">
        <f>IF(tbl_Data[[#This Row],[Marital Status]]=tbl_Data[[#Headers],[Together]],tbl_Data[[#This Row],[Amt_Wines]],"")</f>
        <v/>
      </c>
      <c r="AS1364" s="3" t="str">
        <f>IF(tbl_Data[[#This Row],[Marital Status]]=tbl_Data[[#Headers],[Married]],tbl_Data[[#This Row],[Amt_Wines]],"")</f>
        <v/>
      </c>
      <c r="AT1364" s="3" t="str">
        <f>IF(tbl_Data[[#This Row],[Marital Status]]=tbl_Data[[#Headers],[Widow]],tbl_Data[[#This Row],[Amt_Wines]],"")</f>
        <v/>
      </c>
      <c r="AU1364" s="3" t="str">
        <f>IF(tbl_Data[[#This Row],[Marital Status]]=tbl_Data[[#Headers],[Divorced]],tbl_Data[[#This Row],[Amt_Wines]],"")</f>
        <v/>
      </c>
    </row>
    <row r="1365" spans="1:47" x14ac:dyDescent="0.45">
      <c r="A1365" t="s">
        <v>1825</v>
      </c>
      <c r="B1365" s="3">
        <v>38643</v>
      </c>
      <c r="C1365">
        <v>1</v>
      </c>
      <c r="D1365">
        <v>1</v>
      </c>
      <c r="E1365">
        <f t="shared" si="21"/>
        <v>2</v>
      </c>
      <c r="F1365">
        <v>45</v>
      </c>
      <c r="G1365" s="3">
        <v>22</v>
      </c>
      <c r="H1365" s="3">
        <v>2</v>
      </c>
      <c r="I1365" s="3">
        <v>14</v>
      </c>
      <c r="J1365" s="3">
        <v>0</v>
      </c>
      <c r="K1365" s="3">
        <v>1</v>
      </c>
      <c r="L1365" s="3">
        <v>10</v>
      </c>
      <c r="M1365">
        <v>2</v>
      </c>
      <c r="N1365">
        <v>2</v>
      </c>
      <c r="O1365">
        <v>0</v>
      </c>
      <c r="P1365">
        <v>3</v>
      </c>
      <c r="Q1365">
        <v>7</v>
      </c>
      <c r="R1365">
        <v>0</v>
      </c>
      <c r="S1365">
        <v>0</v>
      </c>
      <c r="T1365">
        <v>0</v>
      </c>
      <c r="U1365">
        <v>0</v>
      </c>
      <c r="V1365">
        <v>0</v>
      </c>
      <c r="W1365">
        <v>1</v>
      </c>
      <c r="X1365">
        <v>3</v>
      </c>
      <c r="Y1365">
        <v>11</v>
      </c>
      <c r="Z1365">
        <v>0</v>
      </c>
      <c r="AA1365">
        <v>42</v>
      </c>
      <c r="AB1365">
        <v>2371</v>
      </c>
      <c r="AC1365">
        <v>0</v>
      </c>
      <c r="AD1365">
        <v>0</v>
      </c>
      <c r="AE1365">
        <v>1</v>
      </c>
      <c r="AF1365">
        <v>0</v>
      </c>
      <c r="AG1365">
        <v>0</v>
      </c>
      <c r="AH1365">
        <v>0</v>
      </c>
      <c r="AI1365">
        <v>0</v>
      </c>
      <c r="AJ1365">
        <v>1</v>
      </c>
      <c r="AK1365">
        <v>0</v>
      </c>
      <c r="AL1365">
        <v>0</v>
      </c>
      <c r="AM1365" s="3">
        <f>SUM(tbl_Data[[#This Row],[Amt_Wines]:[Amt_GoldProds]])</f>
        <v>49</v>
      </c>
      <c r="AN1365" s="3">
        <v>29</v>
      </c>
      <c r="AO1365">
        <v>0</v>
      </c>
      <c r="AP1365" t="str" cm="1">
        <f t="array" ref="AP1365">_xlfn.IFS(tbl_Data[[#This Row],[marital_Divorced]]=1,"Divorced",tbl_Data[[#This Row],[marital_Married]]=1,"Married",tbl_Data[[#This Row],[marital_Single]]=1,"Single",tbl_Data[[#This Row],[marital_Together]]=1,"Together",tbl_Data[[#This Row],[marital_Widow]]=1,"Widowed")</f>
        <v>Single</v>
      </c>
      <c r="AQ1365" s="3">
        <f>IF(tbl_Data[[#This Row],[Marital Status]]=tbl_Data[[#Headers],[Single]],tbl_Data[[#This Row],[Amt_Wines]],"")</f>
        <v>22</v>
      </c>
      <c r="AR1365" s="3" t="str">
        <f>IF(tbl_Data[[#This Row],[Marital Status]]=tbl_Data[[#Headers],[Together]],tbl_Data[[#This Row],[Amt_Wines]],"")</f>
        <v/>
      </c>
      <c r="AS1365" s="3" t="str">
        <f>IF(tbl_Data[[#This Row],[Marital Status]]=tbl_Data[[#Headers],[Married]],tbl_Data[[#This Row],[Amt_Wines]],"")</f>
        <v/>
      </c>
      <c r="AT1365" s="3" t="str">
        <f>IF(tbl_Data[[#This Row],[Marital Status]]=tbl_Data[[#Headers],[Widow]],tbl_Data[[#This Row],[Amt_Wines]],"")</f>
        <v/>
      </c>
      <c r="AU1365" s="3" t="str">
        <f>IF(tbl_Data[[#This Row],[Marital Status]]=tbl_Data[[#Headers],[Divorced]],tbl_Data[[#This Row],[Amt_Wines]],"")</f>
        <v/>
      </c>
    </row>
    <row r="1366" spans="1:47" x14ac:dyDescent="0.45">
      <c r="A1366" t="s">
        <v>1827</v>
      </c>
      <c r="B1366" s="3">
        <v>22148</v>
      </c>
      <c r="C1366">
        <v>0</v>
      </c>
      <c r="D1366">
        <v>0</v>
      </c>
      <c r="E1366">
        <f t="shared" si="21"/>
        <v>0</v>
      </c>
      <c r="F1366">
        <v>16</v>
      </c>
      <c r="G1366" s="3">
        <v>15</v>
      </c>
      <c r="H1366" s="3">
        <v>5</v>
      </c>
      <c r="I1366" s="3">
        <v>14</v>
      </c>
      <c r="J1366" s="3">
        <v>0</v>
      </c>
      <c r="K1366" s="3">
        <v>4</v>
      </c>
      <c r="L1366" s="3">
        <v>11</v>
      </c>
      <c r="M1366">
        <v>1</v>
      </c>
      <c r="N1366">
        <v>1</v>
      </c>
      <c r="O1366">
        <v>0</v>
      </c>
      <c r="P1366">
        <v>3</v>
      </c>
      <c r="Q1366">
        <v>7</v>
      </c>
      <c r="R1366">
        <v>0</v>
      </c>
      <c r="S1366">
        <v>0</v>
      </c>
      <c r="T1366">
        <v>0</v>
      </c>
      <c r="U1366">
        <v>0</v>
      </c>
      <c r="V1366">
        <v>0</v>
      </c>
      <c r="W1366">
        <v>0</v>
      </c>
      <c r="X1366">
        <v>3</v>
      </c>
      <c r="Y1366">
        <v>11</v>
      </c>
      <c r="Z1366">
        <v>0</v>
      </c>
      <c r="AA1366">
        <v>37</v>
      </c>
      <c r="AB1366">
        <v>2236</v>
      </c>
      <c r="AC1366">
        <v>0</v>
      </c>
      <c r="AD1366">
        <v>0</v>
      </c>
      <c r="AE1366">
        <v>1</v>
      </c>
      <c r="AF1366">
        <v>0</v>
      </c>
      <c r="AG1366">
        <v>0</v>
      </c>
      <c r="AH1366">
        <v>0</v>
      </c>
      <c r="AI1366">
        <v>0</v>
      </c>
      <c r="AJ1366">
        <v>1</v>
      </c>
      <c r="AK1366">
        <v>0</v>
      </c>
      <c r="AL1366">
        <v>0</v>
      </c>
      <c r="AM1366" s="3">
        <f>SUM(tbl_Data[[#This Row],[Amt_Wines]:[Amt_GoldProds]])</f>
        <v>49</v>
      </c>
      <c r="AN1366" s="3">
        <v>27</v>
      </c>
      <c r="AO1366">
        <v>0</v>
      </c>
      <c r="AP1366" t="str" cm="1">
        <f t="array" ref="AP1366">_xlfn.IFS(tbl_Data[[#This Row],[marital_Divorced]]=1,"Divorced",tbl_Data[[#This Row],[marital_Married]]=1,"Married",tbl_Data[[#This Row],[marital_Single]]=1,"Single",tbl_Data[[#This Row],[marital_Together]]=1,"Together",tbl_Data[[#This Row],[marital_Widow]]=1,"Widowed")</f>
        <v>Single</v>
      </c>
      <c r="AQ1366" s="3">
        <f>IF(tbl_Data[[#This Row],[Marital Status]]=tbl_Data[[#Headers],[Single]],tbl_Data[[#This Row],[Amt_Wines]],"")</f>
        <v>15</v>
      </c>
      <c r="AR1366" s="3" t="str">
        <f>IF(tbl_Data[[#This Row],[Marital Status]]=tbl_Data[[#Headers],[Together]],tbl_Data[[#This Row],[Amt_Wines]],"")</f>
        <v/>
      </c>
      <c r="AS1366" s="3" t="str">
        <f>IF(tbl_Data[[#This Row],[Marital Status]]=tbl_Data[[#Headers],[Married]],tbl_Data[[#This Row],[Amt_Wines]],"")</f>
        <v/>
      </c>
      <c r="AT1366" s="3" t="str">
        <f>IF(tbl_Data[[#This Row],[Marital Status]]=tbl_Data[[#Headers],[Widow]],tbl_Data[[#This Row],[Amt_Wines]],"")</f>
        <v/>
      </c>
      <c r="AU1366" s="3" t="str">
        <f>IF(tbl_Data[[#This Row],[Marital Status]]=tbl_Data[[#Headers],[Divorced]],tbl_Data[[#This Row],[Amt_Wines]],"")</f>
        <v/>
      </c>
    </row>
    <row r="1367" spans="1:47" x14ac:dyDescent="0.45">
      <c r="A1367" t="s">
        <v>1830</v>
      </c>
      <c r="B1367" s="3">
        <v>35860</v>
      </c>
      <c r="C1367">
        <v>1</v>
      </c>
      <c r="D1367">
        <v>1</v>
      </c>
      <c r="E1367">
        <f t="shared" si="21"/>
        <v>2</v>
      </c>
      <c r="F1367">
        <v>37</v>
      </c>
      <c r="G1367" s="3">
        <v>15</v>
      </c>
      <c r="H1367" s="3">
        <v>0</v>
      </c>
      <c r="I1367" s="3">
        <v>8</v>
      </c>
      <c r="J1367" s="3">
        <v>4</v>
      </c>
      <c r="K1367" s="3">
        <v>2</v>
      </c>
      <c r="L1367" s="3">
        <v>20</v>
      </c>
      <c r="M1367">
        <v>2</v>
      </c>
      <c r="N1367">
        <v>1</v>
      </c>
      <c r="O1367">
        <v>1</v>
      </c>
      <c r="P1367">
        <v>2</v>
      </c>
      <c r="Q1367">
        <v>5</v>
      </c>
      <c r="R1367">
        <v>1</v>
      </c>
      <c r="S1367">
        <v>0</v>
      </c>
      <c r="T1367">
        <v>0</v>
      </c>
      <c r="U1367">
        <v>0</v>
      </c>
      <c r="V1367">
        <v>0</v>
      </c>
      <c r="W1367">
        <v>0</v>
      </c>
      <c r="X1367">
        <v>3</v>
      </c>
      <c r="Y1367">
        <v>11</v>
      </c>
      <c r="Z1367">
        <v>1</v>
      </c>
      <c r="AA1367">
        <v>47</v>
      </c>
      <c r="AB1367">
        <v>2200</v>
      </c>
      <c r="AC1367">
        <v>0</v>
      </c>
      <c r="AD1367">
        <v>0</v>
      </c>
      <c r="AE1367">
        <v>1</v>
      </c>
      <c r="AF1367">
        <v>0</v>
      </c>
      <c r="AG1367">
        <v>0</v>
      </c>
      <c r="AH1367">
        <v>0</v>
      </c>
      <c r="AI1367">
        <v>0</v>
      </c>
      <c r="AJ1367">
        <v>0</v>
      </c>
      <c r="AK1367">
        <v>0</v>
      </c>
      <c r="AL1367">
        <v>1</v>
      </c>
      <c r="AM1367" s="3">
        <f>SUM(tbl_Data[[#This Row],[Amt_Wines]:[Amt_GoldProds]])</f>
        <v>49</v>
      </c>
      <c r="AN1367" s="3">
        <v>9</v>
      </c>
      <c r="AO1367">
        <v>1</v>
      </c>
      <c r="AP1367" t="str" cm="1">
        <f t="array" ref="AP1367">_xlfn.IFS(tbl_Data[[#This Row],[marital_Divorced]]=1,"Divorced",tbl_Data[[#This Row],[marital_Married]]=1,"Married",tbl_Data[[#This Row],[marital_Single]]=1,"Single",tbl_Data[[#This Row],[marital_Together]]=1,"Together",tbl_Data[[#This Row],[marital_Widow]]=1,"Widowed")</f>
        <v>Single</v>
      </c>
      <c r="AQ1367" s="3">
        <f>IF(tbl_Data[[#This Row],[Marital Status]]=tbl_Data[[#Headers],[Single]],tbl_Data[[#This Row],[Amt_Wines]],"")</f>
        <v>15</v>
      </c>
      <c r="AR1367" s="3" t="str">
        <f>IF(tbl_Data[[#This Row],[Marital Status]]=tbl_Data[[#Headers],[Together]],tbl_Data[[#This Row],[Amt_Wines]],"")</f>
        <v/>
      </c>
      <c r="AS1367" s="3" t="str">
        <f>IF(tbl_Data[[#This Row],[Marital Status]]=tbl_Data[[#Headers],[Married]],tbl_Data[[#This Row],[Amt_Wines]],"")</f>
        <v/>
      </c>
      <c r="AT1367" s="3" t="str">
        <f>IF(tbl_Data[[#This Row],[Marital Status]]=tbl_Data[[#Headers],[Widow]],tbl_Data[[#This Row],[Amt_Wines]],"")</f>
        <v/>
      </c>
      <c r="AU1367" s="3" t="str">
        <f>IF(tbl_Data[[#This Row],[Marital Status]]=tbl_Data[[#Headers],[Divorced]],tbl_Data[[#This Row],[Amt_Wines]],"")</f>
        <v/>
      </c>
    </row>
    <row r="1368" spans="1:47" x14ac:dyDescent="0.45">
      <c r="A1368" t="s">
        <v>1833</v>
      </c>
      <c r="B1368" s="3">
        <v>23091</v>
      </c>
      <c r="C1368">
        <v>1</v>
      </c>
      <c r="D1368">
        <v>1</v>
      </c>
      <c r="E1368">
        <f t="shared" si="21"/>
        <v>2</v>
      </c>
      <c r="F1368">
        <v>98</v>
      </c>
      <c r="G1368" s="3">
        <v>35</v>
      </c>
      <c r="H1368" s="3">
        <v>0</v>
      </c>
      <c r="I1368" s="3">
        <v>11</v>
      </c>
      <c r="J1368" s="3">
        <v>0</v>
      </c>
      <c r="K1368" s="3">
        <v>0</v>
      </c>
      <c r="L1368" s="3">
        <v>2</v>
      </c>
      <c r="M1368">
        <v>4</v>
      </c>
      <c r="N1368">
        <v>2</v>
      </c>
      <c r="O1368">
        <v>1</v>
      </c>
      <c r="P1368">
        <v>3</v>
      </c>
      <c r="Q1368">
        <v>7</v>
      </c>
      <c r="R1368">
        <v>0</v>
      </c>
      <c r="S1368">
        <v>0</v>
      </c>
      <c r="T1368">
        <v>0</v>
      </c>
      <c r="U1368">
        <v>0</v>
      </c>
      <c r="V1368">
        <v>0</v>
      </c>
      <c r="W1368">
        <v>0</v>
      </c>
      <c r="X1368">
        <v>3</v>
      </c>
      <c r="Y1368">
        <v>11</v>
      </c>
      <c r="Z1368">
        <v>0</v>
      </c>
      <c r="AA1368">
        <v>57</v>
      </c>
      <c r="AB1368">
        <v>2191</v>
      </c>
      <c r="AC1368">
        <v>0</v>
      </c>
      <c r="AD1368">
        <v>0</v>
      </c>
      <c r="AE1368">
        <v>1</v>
      </c>
      <c r="AF1368">
        <v>0</v>
      </c>
      <c r="AG1368">
        <v>0</v>
      </c>
      <c r="AH1368">
        <v>0</v>
      </c>
      <c r="AI1368">
        <v>0</v>
      </c>
      <c r="AJ1368">
        <v>0</v>
      </c>
      <c r="AK1368">
        <v>0</v>
      </c>
      <c r="AL1368">
        <v>1</v>
      </c>
      <c r="AM1368" s="3">
        <f>SUM(tbl_Data[[#This Row],[Amt_Wines]:[Amt_GoldProds]])</f>
        <v>48</v>
      </c>
      <c r="AN1368" s="3">
        <v>44</v>
      </c>
      <c r="AO1368">
        <v>0</v>
      </c>
      <c r="AP1368" t="str" cm="1">
        <f t="array" ref="AP1368">_xlfn.IFS(tbl_Data[[#This Row],[marital_Divorced]]=1,"Divorced",tbl_Data[[#This Row],[marital_Married]]=1,"Married",tbl_Data[[#This Row],[marital_Single]]=1,"Single",tbl_Data[[#This Row],[marital_Together]]=1,"Together",tbl_Data[[#This Row],[marital_Widow]]=1,"Widowed")</f>
        <v>Single</v>
      </c>
      <c r="AQ1368" s="3">
        <f>IF(tbl_Data[[#This Row],[Marital Status]]=tbl_Data[[#Headers],[Single]],tbl_Data[[#This Row],[Amt_Wines]],"")</f>
        <v>35</v>
      </c>
      <c r="AR1368" s="3" t="str">
        <f>IF(tbl_Data[[#This Row],[Marital Status]]=tbl_Data[[#Headers],[Together]],tbl_Data[[#This Row],[Amt_Wines]],"")</f>
        <v/>
      </c>
      <c r="AS1368" s="3" t="str">
        <f>IF(tbl_Data[[#This Row],[Marital Status]]=tbl_Data[[#Headers],[Married]],tbl_Data[[#This Row],[Amt_Wines]],"")</f>
        <v/>
      </c>
      <c r="AT1368" s="3" t="str">
        <f>IF(tbl_Data[[#This Row],[Marital Status]]=tbl_Data[[#Headers],[Widow]],tbl_Data[[#This Row],[Amt_Wines]],"")</f>
        <v/>
      </c>
      <c r="AU1368" s="3" t="str">
        <f>IF(tbl_Data[[#This Row],[Marital Status]]=tbl_Data[[#Headers],[Divorced]],tbl_Data[[#This Row],[Amt_Wines]],"")</f>
        <v/>
      </c>
    </row>
    <row r="1369" spans="1:47" x14ac:dyDescent="0.45">
      <c r="A1369" t="s">
        <v>1839</v>
      </c>
      <c r="B1369" s="3">
        <v>44503</v>
      </c>
      <c r="C1369">
        <v>1</v>
      </c>
      <c r="D1369">
        <v>1</v>
      </c>
      <c r="E1369">
        <f t="shared" si="21"/>
        <v>2</v>
      </c>
      <c r="F1369">
        <v>83</v>
      </c>
      <c r="G1369" s="3">
        <v>31</v>
      </c>
      <c r="H1369" s="3">
        <v>1</v>
      </c>
      <c r="I1369" s="3">
        <v>8</v>
      </c>
      <c r="J1369" s="3">
        <v>0</v>
      </c>
      <c r="K1369" s="3">
        <v>0</v>
      </c>
      <c r="L1369" s="3">
        <v>8</v>
      </c>
      <c r="M1369">
        <v>2</v>
      </c>
      <c r="N1369">
        <v>2</v>
      </c>
      <c r="O1369">
        <v>0</v>
      </c>
      <c r="P1369">
        <v>3</v>
      </c>
      <c r="Q1369">
        <v>6</v>
      </c>
      <c r="R1369">
        <v>0</v>
      </c>
      <c r="S1369">
        <v>0</v>
      </c>
      <c r="T1369">
        <v>0</v>
      </c>
      <c r="U1369">
        <v>0</v>
      </c>
      <c r="V1369">
        <v>0</v>
      </c>
      <c r="W1369">
        <v>0</v>
      </c>
      <c r="X1369">
        <v>3</v>
      </c>
      <c r="Y1369">
        <v>11</v>
      </c>
      <c r="Z1369">
        <v>0</v>
      </c>
      <c r="AA1369">
        <v>48</v>
      </c>
      <c r="AB1369">
        <v>2233</v>
      </c>
      <c r="AC1369">
        <v>0</v>
      </c>
      <c r="AD1369">
        <v>0</v>
      </c>
      <c r="AE1369">
        <v>1</v>
      </c>
      <c r="AF1369">
        <v>0</v>
      </c>
      <c r="AG1369">
        <v>0</v>
      </c>
      <c r="AH1369">
        <v>0</v>
      </c>
      <c r="AI1369">
        <v>0</v>
      </c>
      <c r="AJ1369">
        <v>1</v>
      </c>
      <c r="AK1369">
        <v>0</v>
      </c>
      <c r="AL1369">
        <v>0</v>
      </c>
      <c r="AM1369" s="3">
        <f>SUM(tbl_Data[[#This Row],[Amt_Wines]:[Amt_GoldProds]])</f>
        <v>48</v>
      </c>
      <c r="AN1369" s="3">
        <v>32</v>
      </c>
      <c r="AO1369">
        <v>0</v>
      </c>
      <c r="AP1369" t="str" cm="1">
        <f t="array" ref="AP1369">_xlfn.IFS(tbl_Data[[#This Row],[marital_Divorced]]=1,"Divorced",tbl_Data[[#This Row],[marital_Married]]=1,"Married",tbl_Data[[#This Row],[marital_Single]]=1,"Single",tbl_Data[[#This Row],[marital_Together]]=1,"Together",tbl_Data[[#This Row],[marital_Widow]]=1,"Widowed")</f>
        <v>Single</v>
      </c>
      <c r="AQ1369" s="3">
        <f>IF(tbl_Data[[#This Row],[Marital Status]]=tbl_Data[[#Headers],[Single]],tbl_Data[[#This Row],[Amt_Wines]],"")</f>
        <v>31</v>
      </c>
      <c r="AR1369" s="3" t="str">
        <f>IF(tbl_Data[[#This Row],[Marital Status]]=tbl_Data[[#Headers],[Together]],tbl_Data[[#This Row],[Amt_Wines]],"")</f>
        <v/>
      </c>
      <c r="AS1369" s="3" t="str">
        <f>IF(tbl_Data[[#This Row],[Marital Status]]=tbl_Data[[#Headers],[Married]],tbl_Data[[#This Row],[Amt_Wines]],"")</f>
        <v/>
      </c>
      <c r="AT1369" s="3" t="str">
        <f>IF(tbl_Data[[#This Row],[Marital Status]]=tbl_Data[[#Headers],[Widow]],tbl_Data[[#This Row],[Amt_Wines]],"")</f>
        <v/>
      </c>
      <c r="AU1369" s="3" t="str">
        <f>IF(tbl_Data[[#This Row],[Marital Status]]=tbl_Data[[#Headers],[Divorced]],tbl_Data[[#This Row],[Amt_Wines]],"")</f>
        <v/>
      </c>
    </row>
    <row r="1370" spans="1:47" x14ac:dyDescent="0.45">
      <c r="A1370" t="s">
        <v>1841</v>
      </c>
      <c r="B1370" s="3">
        <v>21359</v>
      </c>
      <c r="C1370">
        <v>1</v>
      </c>
      <c r="D1370">
        <v>0</v>
      </c>
      <c r="E1370">
        <f t="shared" si="21"/>
        <v>1</v>
      </c>
      <c r="F1370">
        <v>1</v>
      </c>
      <c r="G1370" s="3">
        <v>12</v>
      </c>
      <c r="H1370" s="3">
        <v>2</v>
      </c>
      <c r="I1370" s="3">
        <v>17</v>
      </c>
      <c r="J1370" s="3">
        <v>6</v>
      </c>
      <c r="K1370" s="3">
        <v>1</v>
      </c>
      <c r="L1370" s="3">
        <v>10</v>
      </c>
      <c r="M1370">
        <v>2</v>
      </c>
      <c r="N1370">
        <v>2</v>
      </c>
      <c r="O1370">
        <v>0</v>
      </c>
      <c r="P1370">
        <v>3</v>
      </c>
      <c r="Q1370">
        <v>8</v>
      </c>
      <c r="R1370">
        <v>0</v>
      </c>
      <c r="S1370">
        <v>0</v>
      </c>
      <c r="T1370">
        <v>0</v>
      </c>
      <c r="U1370">
        <v>0</v>
      </c>
      <c r="V1370">
        <v>0</v>
      </c>
      <c r="W1370">
        <v>0</v>
      </c>
      <c r="X1370">
        <v>3</v>
      </c>
      <c r="Y1370">
        <v>11</v>
      </c>
      <c r="Z1370">
        <v>1</v>
      </c>
      <c r="AA1370">
        <v>48</v>
      </c>
      <c r="AB1370">
        <v>2594</v>
      </c>
      <c r="AC1370">
        <v>0</v>
      </c>
      <c r="AD1370">
        <v>0</v>
      </c>
      <c r="AE1370">
        <v>1</v>
      </c>
      <c r="AF1370">
        <v>0</v>
      </c>
      <c r="AG1370">
        <v>0</v>
      </c>
      <c r="AH1370">
        <v>0</v>
      </c>
      <c r="AI1370">
        <v>0</v>
      </c>
      <c r="AJ1370">
        <v>1</v>
      </c>
      <c r="AK1370">
        <v>0</v>
      </c>
      <c r="AL1370">
        <v>0</v>
      </c>
      <c r="AM1370" s="3">
        <f>SUM(tbl_Data[[#This Row],[Amt_Wines]:[Amt_GoldProds]])</f>
        <v>48</v>
      </c>
      <c r="AN1370" s="3">
        <v>28</v>
      </c>
      <c r="AO1370">
        <v>0</v>
      </c>
      <c r="AP1370" t="str" cm="1">
        <f t="array" ref="AP1370">_xlfn.IFS(tbl_Data[[#This Row],[marital_Divorced]]=1,"Divorced",tbl_Data[[#This Row],[marital_Married]]=1,"Married",tbl_Data[[#This Row],[marital_Single]]=1,"Single",tbl_Data[[#This Row],[marital_Together]]=1,"Together",tbl_Data[[#This Row],[marital_Widow]]=1,"Widowed")</f>
        <v>Single</v>
      </c>
      <c r="AQ1370" s="3">
        <f>IF(tbl_Data[[#This Row],[Marital Status]]=tbl_Data[[#Headers],[Single]],tbl_Data[[#This Row],[Amt_Wines]],"")</f>
        <v>12</v>
      </c>
      <c r="AR1370" s="3" t="str">
        <f>IF(tbl_Data[[#This Row],[Marital Status]]=tbl_Data[[#Headers],[Together]],tbl_Data[[#This Row],[Amt_Wines]],"")</f>
        <v/>
      </c>
      <c r="AS1370" s="3" t="str">
        <f>IF(tbl_Data[[#This Row],[Marital Status]]=tbl_Data[[#Headers],[Married]],tbl_Data[[#This Row],[Amt_Wines]],"")</f>
        <v/>
      </c>
      <c r="AT1370" s="3" t="str">
        <f>IF(tbl_Data[[#This Row],[Marital Status]]=tbl_Data[[#Headers],[Widow]],tbl_Data[[#This Row],[Amt_Wines]],"")</f>
        <v/>
      </c>
      <c r="AU1370" s="3" t="str">
        <f>IF(tbl_Data[[#This Row],[Marital Status]]=tbl_Data[[#Headers],[Divorced]],tbl_Data[[#This Row],[Amt_Wines]],"")</f>
        <v/>
      </c>
    </row>
    <row r="1371" spans="1:47" x14ac:dyDescent="0.45">
      <c r="A1371" t="s">
        <v>1842</v>
      </c>
      <c r="B1371" s="3">
        <v>31859</v>
      </c>
      <c r="C1371">
        <v>1</v>
      </c>
      <c r="D1371">
        <v>0</v>
      </c>
      <c r="E1371">
        <f t="shared" si="21"/>
        <v>1</v>
      </c>
      <c r="F1371">
        <v>3</v>
      </c>
      <c r="G1371" s="3">
        <v>3</v>
      </c>
      <c r="H1371" s="3">
        <v>4</v>
      </c>
      <c r="I1371" s="3">
        <v>7</v>
      </c>
      <c r="J1371" s="3">
        <v>15</v>
      </c>
      <c r="K1371" s="3">
        <v>8</v>
      </c>
      <c r="L1371" s="3">
        <v>11</v>
      </c>
      <c r="M1371">
        <v>1</v>
      </c>
      <c r="N1371">
        <v>1</v>
      </c>
      <c r="O1371">
        <v>0</v>
      </c>
      <c r="P1371">
        <v>3</v>
      </c>
      <c r="Q1371">
        <v>7</v>
      </c>
      <c r="R1371">
        <v>0</v>
      </c>
      <c r="S1371">
        <v>0</v>
      </c>
      <c r="T1371">
        <v>0</v>
      </c>
      <c r="U1371">
        <v>0</v>
      </c>
      <c r="V1371">
        <v>0</v>
      </c>
      <c r="W1371">
        <v>0</v>
      </c>
      <c r="X1371">
        <v>3</v>
      </c>
      <c r="Y1371">
        <v>11</v>
      </c>
      <c r="Z1371">
        <v>0</v>
      </c>
      <c r="AA1371">
        <v>40</v>
      </c>
      <c r="AB1371">
        <v>2281</v>
      </c>
      <c r="AC1371">
        <v>0</v>
      </c>
      <c r="AD1371">
        <v>0</v>
      </c>
      <c r="AE1371">
        <v>1</v>
      </c>
      <c r="AF1371">
        <v>0</v>
      </c>
      <c r="AG1371">
        <v>0</v>
      </c>
      <c r="AH1371">
        <v>1</v>
      </c>
      <c r="AI1371">
        <v>0</v>
      </c>
      <c r="AJ1371">
        <v>0</v>
      </c>
      <c r="AK1371">
        <v>0</v>
      </c>
      <c r="AL1371">
        <v>0</v>
      </c>
      <c r="AM1371" s="3">
        <f>SUM(tbl_Data[[#This Row],[Amt_Wines]:[Amt_GoldProds]])</f>
        <v>48</v>
      </c>
      <c r="AN1371" s="3">
        <v>26</v>
      </c>
      <c r="AO1371">
        <v>0</v>
      </c>
      <c r="AP1371" t="str" cm="1">
        <f t="array" ref="AP1371">_xlfn.IFS(tbl_Data[[#This Row],[marital_Divorced]]=1,"Divorced",tbl_Data[[#This Row],[marital_Married]]=1,"Married",tbl_Data[[#This Row],[marital_Single]]=1,"Single",tbl_Data[[#This Row],[marital_Together]]=1,"Together",tbl_Data[[#This Row],[marital_Widow]]=1,"Widowed")</f>
        <v>Single</v>
      </c>
      <c r="AQ1371" s="3">
        <f>IF(tbl_Data[[#This Row],[Marital Status]]=tbl_Data[[#Headers],[Single]],tbl_Data[[#This Row],[Amt_Wines]],"")</f>
        <v>3</v>
      </c>
      <c r="AR1371" s="3" t="str">
        <f>IF(tbl_Data[[#This Row],[Marital Status]]=tbl_Data[[#Headers],[Together]],tbl_Data[[#This Row],[Amt_Wines]],"")</f>
        <v/>
      </c>
      <c r="AS1371" s="3" t="str">
        <f>IF(tbl_Data[[#This Row],[Marital Status]]=tbl_Data[[#Headers],[Married]],tbl_Data[[#This Row],[Amt_Wines]],"")</f>
        <v/>
      </c>
      <c r="AT1371" s="3" t="str">
        <f>IF(tbl_Data[[#This Row],[Marital Status]]=tbl_Data[[#Headers],[Widow]],tbl_Data[[#This Row],[Amt_Wines]],"")</f>
        <v/>
      </c>
      <c r="AU1371" s="3" t="str">
        <f>IF(tbl_Data[[#This Row],[Marital Status]]=tbl_Data[[#Headers],[Divorced]],tbl_Data[[#This Row],[Amt_Wines]],"")</f>
        <v/>
      </c>
    </row>
    <row r="1372" spans="1:47" x14ac:dyDescent="0.45">
      <c r="A1372" t="s">
        <v>1848</v>
      </c>
      <c r="B1372" s="3">
        <v>36038</v>
      </c>
      <c r="C1372">
        <v>1</v>
      </c>
      <c r="D1372">
        <v>0</v>
      </c>
      <c r="E1372">
        <f t="shared" si="21"/>
        <v>1</v>
      </c>
      <c r="F1372">
        <v>82</v>
      </c>
      <c r="G1372" s="3">
        <v>23</v>
      </c>
      <c r="H1372" s="3">
        <v>0</v>
      </c>
      <c r="I1372" s="3">
        <v>15</v>
      </c>
      <c r="J1372" s="3">
        <v>0</v>
      </c>
      <c r="K1372" s="3">
        <v>2</v>
      </c>
      <c r="L1372" s="3">
        <v>7</v>
      </c>
      <c r="M1372">
        <v>2</v>
      </c>
      <c r="N1372">
        <v>3</v>
      </c>
      <c r="O1372">
        <v>0</v>
      </c>
      <c r="P1372">
        <v>3</v>
      </c>
      <c r="Q1372">
        <v>6</v>
      </c>
      <c r="R1372">
        <v>0</v>
      </c>
      <c r="S1372">
        <v>0</v>
      </c>
      <c r="T1372">
        <v>0</v>
      </c>
      <c r="U1372">
        <v>0</v>
      </c>
      <c r="V1372">
        <v>0</v>
      </c>
      <c r="W1372">
        <v>0</v>
      </c>
      <c r="X1372">
        <v>3</v>
      </c>
      <c r="Y1372">
        <v>11</v>
      </c>
      <c r="Z1372">
        <v>0</v>
      </c>
      <c r="AA1372">
        <v>39</v>
      </c>
      <c r="AB1372">
        <v>2553</v>
      </c>
      <c r="AC1372">
        <v>0</v>
      </c>
      <c r="AD1372">
        <v>0</v>
      </c>
      <c r="AE1372">
        <v>1</v>
      </c>
      <c r="AF1372">
        <v>0</v>
      </c>
      <c r="AG1372">
        <v>0</v>
      </c>
      <c r="AH1372">
        <v>0</v>
      </c>
      <c r="AI1372">
        <v>0</v>
      </c>
      <c r="AJ1372">
        <v>0</v>
      </c>
      <c r="AK1372">
        <v>0</v>
      </c>
      <c r="AL1372">
        <v>1</v>
      </c>
      <c r="AM1372" s="3">
        <f>SUM(tbl_Data[[#This Row],[Amt_Wines]:[Amt_GoldProds]])</f>
        <v>47</v>
      </c>
      <c r="AN1372" s="3">
        <v>33</v>
      </c>
      <c r="AO1372">
        <v>0</v>
      </c>
      <c r="AP1372" t="str" cm="1">
        <f t="array" ref="AP1372">_xlfn.IFS(tbl_Data[[#This Row],[marital_Divorced]]=1,"Divorced",tbl_Data[[#This Row],[marital_Married]]=1,"Married",tbl_Data[[#This Row],[marital_Single]]=1,"Single",tbl_Data[[#This Row],[marital_Together]]=1,"Together",tbl_Data[[#This Row],[marital_Widow]]=1,"Widowed")</f>
        <v>Single</v>
      </c>
      <c r="AQ1372" s="3">
        <f>IF(tbl_Data[[#This Row],[Marital Status]]=tbl_Data[[#Headers],[Single]],tbl_Data[[#This Row],[Amt_Wines]],"")</f>
        <v>23</v>
      </c>
      <c r="AR1372" s="3" t="str">
        <f>IF(tbl_Data[[#This Row],[Marital Status]]=tbl_Data[[#Headers],[Together]],tbl_Data[[#This Row],[Amt_Wines]],"")</f>
        <v/>
      </c>
      <c r="AS1372" s="3" t="str">
        <f>IF(tbl_Data[[#This Row],[Marital Status]]=tbl_Data[[#Headers],[Married]],tbl_Data[[#This Row],[Amt_Wines]],"")</f>
        <v/>
      </c>
      <c r="AT1372" s="3" t="str">
        <f>IF(tbl_Data[[#This Row],[Marital Status]]=tbl_Data[[#Headers],[Widow]],tbl_Data[[#This Row],[Amt_Wines]],"")</f>
        <v/>
      </c>
      <c r="AU1372" s="3" t="str">
        <f>IF(tbl_Data[[#This Row],[Marital Status]]=tbl_Data[[#Headers],[Divorced]],tbl_Data[[#This Row],[Amt_Wines]],"")</f>
        <v/>
      </c>
    </row>
    <row r="1373" spans="1:47" x14ac:dyDescent="0.45">
      <c r="A1373" t="s">
        <v>1852</v>
      </c>
      <c r="B1373" s="3">
        <v>20194</v>
      </c>
      <c r="C1373">
        <v>1</v>
      </c>
      <c r="D1373">
        <v>0</v>
      </c>
      <c r="E1373">
        <f t="shared" si="21"/>
        <v>1</v>
      </c>
      <c r="F1373">
        <v>64</v>
      </c>
      <c r="G1373" s="3">
        <v>0</v>
      </c>
      <c r="H1373" s="3">
        <v>4</v>
      </c>
      <c r="I1373" s="3">
        <v>7</v>
      </c>
      <c r="J1373" s="3">
        <v>11</v>
      </c>
      <c r="K1373" s="3">
        <v>10</v>
      </c>
      <c r="L1373" s="3">
        <v>15</v>
      </c>
      <c r="M1373">
        <v>2</v>
      </c>
      <c r="N1373">
        <v>2</v>
      </c>
      <c r="O1373">
        <v>0</v>
      </c>
      <c r="P1373">
        <v>3</v>
      </c>
      <c r="Q1373">
        <v>6</v>
      </c>
      <c r="R1373">
        <v>0</v>
      </c>
      <c r="S1373">
        <v>0</v>
      </c>
      <c r="T1373">
        <v>0</v>
      </c>
      <c r="U1373">
        <v>0</v>
      </c>
      <c r="V1373">
        <v>0</v>
      </c>
      <c r="W1373">
        <v>0</v>
      </c>
      <c r="X1373">
        <v>3</v>
      </c>
      <c r="Y1373">
        <v>11</v>
      </c>
      <c r="Z1373">
        <v>0</v>
      </c>
      <c r="AA1373">
        <v>41</v>
      </c>
      <c r="AB1373">
        <v>2718</v>
      </c>
      <c r="AC1373">
        <v>0</v>
      </c>
      <c r="AD1373">
        <v>0</v>
      </c>
      <c r="AE1373">
        <v>1</v>
      </c>
      <c r="AF1373">
        <v>0</v>
      </c>
      <c r="AG1373">
        <v>0</v>
      </c>
      <c r="AH1373">
        <v>0</v>
      </c>
      <c r="AI1373">
        <v>1</v>
      </c>
      <c r="AJ1373">
        <v>0</v>
      </c>
      <c r="AK1373">
        <v>0</v>
      </c>
      <c r="AL1373">
        <v>0</v>
      </c>
      <c r="AM1373" s="3">
        <f>SUM(tbl_Data[[#This Row],[Amt_Wines]:[Amt_GoldProds]])</f>
        <v>47</v>
      </c>
      <c r="AN1373" s="3">
        <v>17</v>
      </c>
      <c r="AO1373">
        <v>0</v>
      </c>
      <c r="AP1373" t="str" cm="1">
        <f t="array" ref="AP1373">_xlfn.IFS(tbl_Data[[#This Row],[marital_Divorced]]=1,"Divorced",tbl_Data[[#This Row],[marital_Married]]=1,"Married",tbl_Data[[#This Row],[marital_Single]]=1,"Single",tbl_Data[[#This Row],[marital_Together]]=1,"Together",tbl_Data[[#This Row],[marital_Widow]]=1,"Widowed")</f>
        <v>Single</v>
      </c>
      <c r="AQ1373" s="3">
        <f>IF(tbl_Data[[#This Row],[Marital Status]]=tbl_Data[[#Headers],[Single]],tbl_Data[[#This Row],[Amt_Wines]],"")</f>
        <v>0</v>
      </c>
      <c r="AR1373" s="3" t="str">
        <f>IF(tbl_Data[[#This Row],[Marital Status]]=tbl_Data[[#Headers],[Together]],tbl_Data[[#This Row],[Amt_Wines]],"")</f>
        <v/>
      </c>
      <c r="AS1373" s="3" t="str">
        <f>IF(tbl_Data[[#This Row],[Marital Status]]=tbl_Data[[#Headers],[Married]],tbl_Data[[#This Row],[Amt_Wines]],"")</f>
        <v/>
      </c>
      <c r="AT1373" s="3" t="str">
        <f>IF(tbl_Data[[#This Row],[Marital Status]]=tbl_Data[[#Headers],[Widow]],tbl_Data[[#This Row],[Amt_Wines]],"")</f>
        <v/>
      </c>
      <c r="AU1373" s="3" t="str">
        <f>IF(tbl_Data[[#This Row],[Marital Status]]=tbl_Data[[#Headers],[Divorced]],tbl_Data[[#This Row],[Amt_Wines]],"")</f>
        <v/>
      </c>
    </row>
    <row r="1374" spans="1:47" x14ac:dyDescent="0.45">
      <c r="A1374" t="s">
        <v>1860</v>
      </c>
      <c r="B1374" s="3">
        <v>28567</v>
      </c>
      <c r="C1374">
        <v>1</v>
      </c>
      <c r="D1374">
        <v>0</v>
      </c>
      <c r="E1374">
        <f t="shared" si="21"/>
        <v>1</v>
      </c>
      <c r="F1374">
        <v>57</v>
      </c>
      <c r="G1374" s="3">
        <v>11</v>
      </c>
      <c r="H1374" s="3">
        <v>3</v>
      </c>
      <c r="I1374" s="3">
        <v>22</v>
      </c>
      <c r="J1374" s="3">
        <v>2</v>
      </c>
      <c r="K1374" s="3">
        <v>2</v>
      </c>
      <c r="L1374" s="3">
        <v>6</v>
      </c>
      <c r="M1374">
        <v>2</v>
      </c>
      <c r="N1374">
        <v>2</v>
      </c>
      <c r="O1374">
        <v>0</v>
      </c>
      <c r="P1374">
        <v>3</v>
      </c>
      <c r="Q1374">
        <v>6</v>
      </c>
      <c r="R1374">
        <v>0</v>
      </c>
      <c r="S1374">
        <v>0</v>
      </c>
      <c r="T1374">
        <v>0</v>
      </c>
      <c r="U1374">
        <v>0</v>
      </c>
      <c r="V1374">
        <v>0</v>
      </c>
      <c r="W1374">
        <v>0</v>
      </c>
      <c r="X1374">
        <v>3</v>
      </c>
      <c r="Y1374">
        <v>11</v>
      </c>
      <c r="Z1374">
        <v>0</v>
      </c>
      <c r="AA1374">
        <v>38</v>
      </c>
      <c r="AB1374">
        <v>2536</v>
      </c>
      <c r="AC1374">
        <v>0</v>
      </c>
      <c r="AD1374">
        <v>0</v>
      </c>
      <c r="AE1374">
        <v>1</v>
      </c>
      <c r="AF1374">
        <v>0</v>
      </c>
      <c r="AG1374">
        <v>0</v>
      </c>
      <c r="AH1374">
        <v>0</v>
      </c>
      <c r="AI1374">
        <v>0</v>
      </c>
      <c r="AJ1374">
        <v>1</v>
      </c>
      <c r="AK1374">
        <v>0</v>
      </c>
      <c r="AL1374">
        <v>0</v>
      </c>
      <c r="AM1374" s="3">
        <f>SUM(tbl_Data[[#This Row],[Amt_Wines]:[Amt_GoldProds]])</f>
        <v>46</v>
      </c>
      <c r="AN1374" s="3">
        <v>34</v>
      </c>
      <c r="AO1374">
        <v>0</v>
      </c>
      <c r="AP1374" t="str" cm="1">
        <f t="array" ref="AP1374">_xlfn.IFS(tbl_Data[[#This Row],[marital_Divorced]]=1,"Divorced",tbl_Data[[#This Row],[marital_Married]]=1,"Married",tbl_Data[[#This Row],[marital_Single]]=1,"Single",tbl_Data[[#This Row],[marital_Together]]=1,"Together",tbl_Data[[#This Row],[marital_Widow]]=1,"Widowed")</f>
        <v>Single</v>
      </c>
      <c r="AQ1374" s="3">
        <f>IF(tbl_Data[[#This Row],[Marital Status]]=tbl_Data[[#Headers],[Single]],tbl_Data[[#This Row],[Amt_Wines]],"")</f>
        <v>11</v>
      </c>
      <c r="AR1374" s="3" t="str">
        <f>IF(tbl_Data[[#This Row],[Marital Status]]=tbl_Data[[#Headers],[Together]],tbl_Data[[#This Row],[Amt_Wines]],"")</f>
        <v/>
      </c>
      <c r="AS1374" s="3" t="str">
        <f>IF(tbl_Data[[#This Row],[Marital Status]]=tbl_Data[[#Headers],[Married]],tbl_Data[[#This Row],[Amt_Wines]],"")</f>
        <v/>
      </c>
      <c r="AT1374" s="3" t="str">
        <f>IF(tbl_Data[[#This Row],[Marital Status]]=tbl_Data[[#Headers],[Widow]],tbl_Data[[#This Row],[Amt_Wines]],"")</f>
        <v/>
      </c>
      <c r="AU1374" s="3" t="str">
        <f>IF(tbl_Data[[#This Row],[Marital Status]]=tbl_Data[[#Headers],[Divorced]],tbl_Data[[#This Row],[Amt_Wines]],"")</f>
        <v/>
      </c>
    </row>
    <row r="1375" spans="1:47" x14ac:dyDescent="0.45">
      <c r="A1375" t="s">
        <v>1864</v>
      </c>
      <c r="B1375" s="3">
        <v>45889</v>
      </c>
      <c r="C1375">
        <v>0</v>
      </c>
      <c r="D1375">
        <v>1</v>
      </c>
      <c r="E1375">
        <f t="shared" si="21"/>
        <v>1</v>
      </c>
      <c r="F1375">
        <v>42</v>
      </c>
      <c r="G1375" s="3">
        <v>31</v>
      </c>
      <c r="H1375" s="3">
        <v>0</v>
      </c>
      <c r="I1375" s="3">
        <v>6</v>
      </c>
      <c r="J1375" s="3">
        <v>0</v>
      </c>
      <c r="K1375" s="3">
        <v>1</v>
      </c>
      <c r="L1375" s="3">
        <v>8</v>
      </c>
      <c r="M1375">
        <v>1</v>
      </c>
      <c r="N1375">
        <v>1</v>
      </c>
      <c r="O1375">
        <v>0</v>
      </c>
      <c r="P1375">
        <v>3</v>
      </c>
      <c r="Q1375">
        <v>6</v>
      </c>
      <c r="R1375">
        <v>0</v>
      </c>
      <c r="S1375">
        <v>0</v>
      </c>
      <c r="T1375">
        <v>0</v>
      </c>
      <c r="U1375">
        <v>0</v>
      </c>
      <c r="V1375">
        <v>0</v>
      </c>
      <c r="W1375">
        <v>0</v>
      </c>
      <c r="X1375">
        <v>3</v>
      </c>
      <c r="Y1375">
        <v>11</v>
      </c>
      <c r="Z1375">
        <v>0</v>
      </c>
      <c r="AA1375">
        <v>40</v>
      </c>
      <c r="AB1375">
        <v>2521</v>
      </c>
      <c r="AC1375">
        <v>0</v>
      </c>
      <c r="AD1375">
        <v>0</v>
      </c>
      <c r="AE1375">
        <v>1</v>
      </c>
      <c r="AF1375">
        <v>0</v>
      </c>
      <c r="AG1375">
        <v>0</v>
      </c>
      <c r="AH1375">
        <v>1</v>
      </c>
      <c r="AI1375">
        <v>0</v>
      </c>
      <c r="AJ1375">
        <v>0</v>
      </c>
      <c r="AK1375">
        <v>0</v>
      </c>
      <c r="AL1375">
        <v>0</v>
      </c>
      <c r="AM1375" s="3">
        <f>SUM(tbl_Data[[#This Row],[Amt_Wines]:[Amt_GoldProds]])</f>
        <v>46</v>
      </c>
      <c r="AN1375" s="3">
        <v>30</v>
      </c>
      <c r="AO1375">
        <v>0</v>
      </c>
      <c r="AP1375" t="str" cm="1">
        <f t="array" ref="AP1375">_xlfn.IFS(tbl_Data[[#This Row],[marital_Divorced]]=1,"Divorced",tbl_Data[[#This Row],[marital_Married]]=1,"Married",tbl_Data[[#This Row],[marital_Single]]=1,"Single",tbl_Data[[#This Row],[marital_Together]]=1,"Together",tbl_Data[[#This Row],[marital_Widow]]=1,"Widowed")</f>
        <v>Single</v>
      </c>
      <c r="AQ1375" s="3">
        <f>IF(tbl_Data[[#This Row],[Marital Status]]=tbl_Data[[#Headers],[Single]],tbl_Data[[#This Row],[Amt_Wines]],"")</f>
        <v>31</v>
      </c>
      <c r="AR1375" s="3" t="str">
        <f>IF(tbl_Data[[#This Row],[Marital Status]]=tbl_Data[[#Headers],[Together]],tbl_Data[[#This Row],[Amt_Wines]],"")</f>
        <v/>
      </c>
      <c r="AS1375" s="3" t="str">
        <f>IF(tbl_Data[[#This Row],[Marital Status]]=tbl_Data[[#Headers],[Married]],tbl_Data[[#This Row],[Amt_Wines]],"")</f>
        <v/>
      </c>
      <c r="AT1375" s="3" t="str">
        <f>IF(tbl_Data[[#This Row],[Marital Status]]=tbl_Data[[#Headers],[Widow]],tbl_Data[[#This Row],[Amt_Wines]],"")</f>
        <v/>
      </c>
      <c r="AU1375" s="3" t="str">
        <f>IF(tbl_Data[[#This Row],[Marital Status]]=tbl_Data[[#Headers],[Divorced]],tbl_Data[[#This Row],[Amt_Wines]],"")</f>
        <v/>
      </c>
    </row>
    <row r="1376" spans="1:47" x14ac:dyDescent="0.45">
      <c r="A1376" t="s">
        <v>1880</v>
      </c>
      <c r="B1376" s="3">
        <v>16269</v>
      </c>
      <c r="C1376">
        <v>1</v>
      </c>
      <c r="D1376">
        <v>0</v>
      </c>
      <c r="E1376">
        <f t="shared" si="21"/>
        <v>1</v>
      </c>
      <c r="F1376">
        <v>75</v>
      </c>
      <c r="G1376" s="3">
        <v>19</v>
      </c>
      <c r="H1376" s="3">
        <v>3</v>
      </c>
      <c r="I1376" s="3">
        <v>18</v>
      </c>
      <c r="J1376" s="3">
        <v>3</v>
      </c>
      <c r="K1376" s="3">
        <v>1</v>
      </c>
      <c r="L1376" s="3">
        <v>0</v>
      </c>
      <c r="M1376">
        <v>3</v>
      </c>
      <c r="N1376">
        <v>3</v>
      </c>
      <c r="O1376">
        <v>0</v>
      </c>
      <c r="P1376">
        <v>3</v>
      </c>
      <c r="Q1376">
        <v>8</v>
      </c>
      <c r="R1376">
        <v>0</v>
      </c>
      <c r="S1376">
        <v>0</v>
      </c>
      <c r="T1376">
        <v>0</v>
      </c>
      <c r="U1376">
        <v>0</v>
      </c>
      <c r="V1376">
        <v>0</v>
      </c>
      <c r="W1376">
        <v>0</v>
      </c>
      <c r="X1376">
        <v>3</v>
      </c>
      <c r="Y1376">
        <v>11</v>
      </c>
      <c r="Z1376">
        <v>0</v>
      </c>
      <c r="AA1376">
        <v>36</v>
      </c>
      <c r="AB1376">
        <v>2462</v>
      </c>
      <c r="AC1376">
        <v>0</v>
      </c>
      <c r="AD1376">
        <v>0</v>
      </c>
      <c r="AE1376">
        <v>1</v>
      </c>
      <c r="AF1376">
        <v>0</v>
      </c>
      <c r="AG1376">
        <v>0</v>
      </c>
      <c r="AH1376">
        <v>0</v>
      </c>
      <c r="AI1376">
        <v>0</v>
      </c>
      <c r="AJ1376">
        <v>0</v>
      </c>
      <c r="AK1376">
        <v>0</v>
      </c>
      <c r="AL1376">
        <v>1</v>
      </c>
      <c r="AM1376" s="3">
        <f>SUM(tbl_Data[[#This Row],[Amt_Wines]:[Amt_GoldProds]])</f>
        <v>44</v>
      </c>
      <c r="AN1376" s="3">
        <v>44</v>
      </c>
      <c r="AO1376">
        <v>0</v>
      </c>
      <c r="AP1376" t="str" cm="1">
        <f t="array" ref="AP1376">_xlfn.IFS(tbl_Data[[#This Row],[marital_Divorced]]=1,"Divorced",tbl_Data[[#This Row],[marital_Married]]=1,"Married",tbl_Data[[#This Row],[marital_Single]]=1,"Single",tbl_Data[[#This Row],[marital_Together]]=1,"Together",tbl_Data[[#This Row],[marital_Widow]]=1,"Widowed")</f>
        <v>Single</v>
      </c>
      <c r="AQ1376" s="3">
        <f>IF(tbl_Data[[#This Row],[Marital Status]]=tbl_Data[[#Headers],[Single]],tbl_Data[[#This Row],[Amt_Wines]],"")</f>
        <v>19</v>
      </c>
      <c r="AR1376" s="3" t="str">
        <f>IF(tbl_Data[[#This Row],[Marital Status]]=tbl_Data[[#Headers],[Together]],tbl_Data[[#This Row],[Amt_Wines]],"")</f>
        <v/>
      </c>
      <c r="AS1376" s="3" t="str">
        <f>IF(tbl_Data[[#This Row],[Marital Status]]=tbl_Data[[#Headers],[Married]],tbl_Data[[#This Row],[Amt_Wines]],"")</f>
        <v/>
      </c>
      <c r="AT1376" s="3" t="str">
        <f>IF(tbl_Data[[#This Row],[Marital Status]]=tbl_Data[[#Headers],[Widow]],tbl_Data[[#This Row],[Amt_Wines]],"")</f>
        <v/>
      </c>
      <c r="AU1376" s="3" t="str">
        <f>IF(tbl_Data[[#This Row],[Marital Status]]=tbl_Data[[#Headers],[Divorced]],tbl_Data[[#This Row],[Amt_Wines]],"")</f>
        <v/>
      </c>
    </row>
    <row r="1377" spans="1:47" x14ac:dyDescent="0.45">
      <c r="A1377" t="s">
        <v>1890</v>
      </c>
      <c r="B1377" s="3">
        <v>18701</v>
      </c>
      <c r="C1377">
        <v>1</v>
      </c>
      <c r="D1377">
        <v>1</v>
      </c>
      <c r="E1377">
        <f t="shared" si="21"/>
        <v>2</v>
      </c>
      <c r="F1377">
        <v>95</v>
      </c>
      <c r="G1377" s="3">
        <v>12</v>
      </c>
      <c r="H1377" s="3">
        <v>4</v>
      </c>
      <c r="I1377" s="3">
        <v>2</v>
      </c>
      <c r="J1377" s="3">
        <v>10</v>
      </c>
      <c r="K1377" s="3">
        <v>6</v>
      </c>
      <c r="L1377" s="3">
        <v>10</v>
      </c>
      <c r="M1377">
        <v>4</v>
      </c>
      <c r="N1377">
        <v>2</v>
      </c>
      <c r="O1377">
        <v>0</v>
      </c>
      <c r="P1377">
        <v>4</v>
      </c>
      <c r="Q1377">
        <v>5</v>
      </c>
      <c r="R1377">
        <v>0</v>
      </c>
      <c r="S1377">
        <v>0</v>
      </c>
      <c r="T1377">
        <v>0</v>
      </c>
      <c r="U1377">
        <v>0</v>
      </c>
      <c r="V1377">
        <v>0</v>
      </c>
      <c r="W1377">
        <v>0</v>
      </c>
      <c r="X1377">
        <v>3</v>
      </c>
      <c r="Y1377">
        <v>11</v>
      </c>
      <c r="Z1377">
        <v>0</v>
      </c>
      <c r="AA1377">
        <v>56</v>
      </c>
      <c r="AB1377">
        <v>2549</v>
      </c>
      <c r="AC1377">
        <v>0</v>
      </c>
      <c r="AD1377">
        <v>0</v>
      </c>
      <c r="AE1377">
        <v>1</v>
      </c>
      <c r="AF1377">
        <v>0</v>
      </c>
      <c r="AG1377">
        <v>0</v>
      </c>
      <c r="AH1377">
        <v>0</v>
      </c>
      <c r="AI1377">
        <v>0</v>
      </c>
      <c r="AJ1377">
        <v>1</v>
      </c>
      <c r="AK1377">
        <v>0</v>
      </c>
      <c r="AL1377">
        <v>0</v>
      </c>
      <c r="AM1377" s="3">
        <f>SUM(tbl_Data[[#This Row],[Amt_Wines]:[Amt_GoldProds]])</f>
        <v>44</v>
      </c>
      <c r="AN1377" s="3">
        <v>24</v>
      </c>
      <c r="AO1377">
        <v>0</v>
      </c>
      <c r="AP1377" t="str" cm="1">
        <f t="array" ref="AP1377">_xlfn.IFS(tbl_Data[[#This Row],[marital_Divorced]]=1,"Divorced",tbl_Data[[#This Row],[marital_Married]]=1,"Married",tbl_Data[[#This Row],[marital_Single]]=1,"Single",tbl_Data[[#This Row],[marital_Together]]=1,"Together",tbl_Data[[#This Row],[marital_Widow]]=1,"Widowed")</f>
        <v>Single</v>
      </c>
      <c r="AQ1377" s="3">
        <f>IF(tbl_Data[[#This Row],[Marital Status]]=tbl_Data[[#Headers],[Single]],tbl_Data[[#This Row],[Amt_Wines]],"")</f>
        <v>12</v>
      </c>
      <c r="AR1377" s="3" t="str">
        <f>IF(tbl_Data[[#This Row],[Marital Status]]=tbl_Data[[#Headers],[Together]],tbl_Data[[#This Row],[Amt_Wines]],"")</f>
        <v/>
      </c>
      <c r="AS1377" s="3" t="str">
        <f>IF(tbl_Data[[#This Row],[Marital Status]]=tbl_Data[[#Headers],[Married]],tbl_Data[[#This Row],[Amt_Wines]],"")</f>
        <v/>
      </c>
      <c r="AT1377" s="3" t="str">
        <f>IF(tbl_Data[[#This Row],[Marital Status]]=tbl_Data[[#Headers],[Widow]],tbl_Data[[#This Row],[Amt_Wines]],"")</f>
        <v/>
      </c>
      <c r="AU1377" s="3" t="str">
        <f>IF(tbl_Data[[#This Row],[Marital Status]]=tbl_Data[[#Headers],[Divorced]],tbl_Data[[#This Row],[Amt_Wines]],"")</f>
        <v/>
      </c>
    </row>
    <row r="1378" spans="1:47" x14ac:dyDescent="0.45">
      <c r="A1378" t="s">
        <v>1892</v>
      </c>
      <c r="B1378" s="3">
        <v>39062</v>
      </c>
      <c r="C1378">
        <v>1</v>
      </c>
      <c r="D1378">
        <v>0</v>
      </c>
      <c r="E1378">
        <f t="shared" si="21"/>
        <v>1</v>
      </c>
      <c r="F1378">
        <v>28</v>
      </c>
      <c r="G1378" s="3">
        <v>23</v>
      </c>
      <c r="H1378" s="3">
        <v>0</v>
      </c>
      <c r="I1378" s="3">
        <v>9</v>
      </c>
      <c r="J1378" s="3">
        <v>0</v>
      </c>
      <c r="K1378" s="3">
        <v>0</v>
      </c>
      <c r="L1378" s="3">
        <v>12</v>
      </c>
      <c r="M1378">
        <v>1</v>
      </c>
      <c r="N1378">
        <v>1</v>
      </c>
      <c r="O1378">
        <v>0</v>
      </c>
      <c r="P1378">
        <v>3</v>
      </c>
      <c r="Q1378">
        <v>4</v>
      </c>
      <c r="R1378">
        <v>1</v>
      </c>
      <c r="S1378">
        <v>0</v>
      </c>
      <c r="T1378">
        <v>0</v>
      </c>
      <c r="U1378">
        <v>0</v>
      </c>
      <c r="V1378">
        <v>0</v>
      </c>
      <c r="W1378">
        <v>0</v>
      </c>
      <c r="X1378">
        <v>3</v>
      </c>
      <c r="Y1378">
        <v>11</v>
      </c>
      <c r="Z1378">
        <v>0</v>
      </c>
      <c r="AA1378">
        <v>37</v>
      </c>
      <c r="AB1378">
        <v>2255</v>
      </c>
      <c r="AC1378">
        <v>0</v>
      </c>
      <c r="AD1378">
        <v>0</v>
      </c>
      <c r="AE1378">
        <v>1</v>
      </c>
      <c r="AF1378">
        <v>0</v>
      </c>
      <c r="AG1378">
        <v>0</v>
      </c>
      <c r="AH1378">
        <v>0</v>
      </c>
      <c r="AI1378">
        <v>0</v>
      </c>
      <c r="AJ1378">
        <v>1</v>
      </c>
      <c r="AK1378">
        <v>0</v>
      </c>
      <c r="AL1378">
        <v>0</v>
      </c>
      <c r="AM1378" s="3">
        <f>SUM(tbl_Data[[#This Row],[Amt_Wines]:[Amt_GoldProds]])</f>
        <v>44</v>
      </c>
      <c r="AN1378" s="3">
        <v>20</v>
      </c>
      <c r="AO1378">
        <v>1</v>
      </c>
      <c r="AP1378" t="str" cm="1">
        <f t="array" ref="AP1378">_xlfn.IFS(tbl_Data[[#This Row],[marital_Divorced]]=1,"Divorced",tbl_Data[[#This Row],[marital_Married]]=1,"Married",tbl_Data[[#This Row],[marital_Single]]=1,"Single",tbl_Data[[#This Row],[marital_Together]]=1,"Together",tbl_Data[[#This Row],[marital_Widow]]=1,"Widowed")</f>
        <v>Single</v>
      </c>
      <c r="AQ1378" s="3">
        <f>IF(tbl_Data[[#This Row],[Marital Status]]=tbl_Data[[#Headers],[Single]],tbl_Data[[#This Row],[Amt_Wines]],"")</f>
        <v>23</v>
      </c>
      <c r="AR1378" s="3" t="str">
        <f>IF(tbl_Data[[#This Row],[Marital Status]]=tbl_Data[[#Headers],[Together]],tbl_Data[[#This Row],[Amt_Wines]],"")</f>
        <v/>
      </c>
      <c r="AS1378" s="3" t="str">
        <f>IF(tbl_Data[[#This Row],[Marital Status]]=tbl_Data[[#Headers],[Married]],tbl_Data[[#This Row],[Amt_Wines]],"")</f>
        <v/>
      </c>
      <c r="AT1378" s="3" t="str">
        <f>IF(tbl_Data[[#This Row],[Marital Status]]=tbl_Data[[#Headers],[Widow]],tbl_Data[[#This Row],[Amt_Wines]],"")</f>
        <v/>
      </c>
      <c r="AU1378" s="3" t="str">
        <f>IF(tbl_Data[[#This Row],[Marital Status]]=tbl_Data[[#Headers],[Divorced]],tbl_Data[[#This Row],[Amt_Wines]],"")</f>
        <v/>
      </c>
    </row>
    <row r="1379" spans="1:47" x14ac:dyDescent="0.45">
      <c r="A1379" t="s">
        <v>1897</v>
      </c>
      <c r="B1379" s="3">
        <v>51124</v>
      </c>
      <c r="C1379">
        <v>1</v>
      </c>
      <c r="D1379">
        <v>1</v>
      </c>
      <c r="E1379">
        <f t="shared" si="21"/>
        <v>2</v>
      </c>
      <c r="F1379">
        <v>79</v>
      </c>
      <c r="G1379" s="3">
        <v>26</v>
      </c>
      <c r="H1379" s="3">
        <v>1</v>
      </c>
      <c r="I1379" s="3">
        <v>11</v>
      </c>
      <c r="J1379" s="3">
        <v>0</v>
      </c>
      <c r="K1379" s="3">
        <v>1</v>
      </c>
      <c r="L1379" s="3">
        <v>4</v>
      </c>
      <c r="M1379">
        <v>2</v>
      </c>
      <c r="N1379">
        <v>1</v>
      </c>
      <c r="O1379">
        <v>0</v>
      </c>
      <c r="P1379">
        <v>3</v>
      </c>
      <c r="Q1379">
        <v>3</v>
      </c>
      <c r="R1379">
        <v>0</v>
      </c>
      <c r="S1379">
        <v>0</v>
      </c>
      <c r="T1379">
        <v>0</v>
      </c>
      <c r="U1379">
        <v>0</v>
      </c>
      <c r="V1379">
        <v>0</v>
      </c>
      <c r="W1379">
        <v>0</v>
      </c>
      <c r="X1379">
        <v>3</v>
      </c>
      <c r="Y1379">
        <v>11</v>
      </c>
      <c r="Z1379">
        <v>0</v>
      </c>
      <c r="AA1379">
        <v>65</v>
      </c>
      <c r="AB1379">
        <v>2352</v>
      </c>
      <c r="AC1379">
        <v>0</v>
      </c>
      <c r="AD1379">
        <v>0</v>
      </c>
      <c r="AE1379">
        <v>1</v>
      </c>
      <c r="AF1379">
        <v>0</v>
      </c>
      <c r="AG1379">
        <v>0</v>
      </c>
      <c r="AH1379">
        <v>0</v>
      </c>
      <c r="AI1379">
        <v>0</v>
      </c>
      <c r="AJ1379">
        <v>0</v>
      </c>
      <c r="AK1379">
        <v>1</v>
      </c>
      <c r="AL1379">
        <v>0</v>
      </c>
      <c r="AM1379" s="3">
        <f>SUM(tbl_Data[[#This Row],[Amt_Wines]:[Amt_GoldProds]])</f>
        <v>43</v>
      </c>
      <c r="AN1379" s="3">
        <v>35</v>
      </c>
      <c r="AO1379">
        <v>0</v>
      </c>
      <c r="AP1379" t="str" cm="1">
        <f t="array" ref="AP1379">_xlfn.IFS(tbl_Data[[#This Row],[marital_Divorced]]=1,"Divorced",tbl_Data[[#This Row],[marital_Married]]=1,"Married",tbl_Data[[#This Row],[marital_Single]]=1,"Single",tbl_Data[[#This Row],[marital_Together]]=1,"Together",tbl_Data[[#This Row],[marital_Widow]]=1,"Widowed")</f>
        <v>Single</v>
      </c>
      <c r="AQ1379" s="3">
        <f>IF(tbl_Data[[#This Row],[Marital Status]]=tbl_Data[[#Headers],[Single]],tbl_Data[[#This Row],[Amt_Wines]],"")</f>
        <v>26</v>
      </c>
      <c r="AR1379" s="3" t="str">
        <f>IF(tbl_Data[[#This Row],[Marital Status]]=tbl_Data[[#Headers],[Together]],tbl_Data[[#This Row],[Amt_Wines]],"")</f>
        <v/>
      </c>
      <c r="AS1379" s="3" t="str">
        <f>IF(tbl_Data[[#This Row],[Marital Status]]=tbl_Data[[#Headers],[Married]],tbl_Data[[#This Row],[Amt_Wines]],"")</f>
        <v/>
      </c>
      <c r="AT1379" s="3" t="str">
        <f>IF(tbl_Data[[#This Row],[Marital Status]]=tbl_Data[[#Headers],[Widow]],tbl_Data[[#This Row],[Amt_Wines]],"")</f>
        <v/>
      </c>
      <c r="AU1379" s="3" t="str">
        <f>IF(tbl_Data[[#This Row],[Marital Status]]=tbl_Data[[#Headers],[Divorced]],tbl_Data[[#This Row],[Amt_Wines]],"")</f>
        <v/>
      </c>
    </row>
    <row r="1380" spans="1:47" x14ac:dyDescent="0.45">
      <c r="A1380" t="s">
        <v>1903</v>
      </c>
      <c r="B1380" s="3">
        <v>23830</v>
      </c>
      <c r="C1380">
        <v>0</v>
      </c>
      <c r="D1380">
        <v>0</v>
      </c>
      <c r="E1380">
        <f t="shared" si="21"/>
        <v>0</v>
      </c>
      <c r="F1380">
        <v>3</v>
      </c>
      <c r="G1380" s="3">
        <v>1</v>
      </c>
      <c r="H1380" s="3">
        <v>8</v>
      </c>
      <c r="I1380" s="3">
        <v>6</v>
      </c>
      <c r="J1380" s="3">
        <v>4</v>
      </c>
      <c r="K1380" s="3">
        <v>8</v>
      </c>
      <c r="L1380" s="3">
        <v>16</v>
      </c>
      <c r="M1380">
        <v>1</v>
      </c>
      <c r="N1380">
        <v>1</v>
      </c>
      <c r="O1380">
        <v>0</v>
      </c>
      <c r="P1380">
        <v>3</v>
      </c>
      <c r="Q1380">
        <v>7</v>
      </c>
      <c r="R1380">
        <v>0</v>
      </c>
      <c r="S1380">
        <v>0</v>
      </c>
      <c r="T1380">
        <v>0</v>
      </c>
      <c r="U1380">
        <v>0</v>
      </c>
      <c r="V1380">
        <v>0</v>
      </c>
      <c r="W1380">
        <v>0</v>
      </c>
      <c r="X1380">
        <v>3</v>
      </c>
      <c r="Y1380">
        <v>11</v>
      </c>
      <c r="Z1380">
        <v>0</v>
      </c>
      <c r="AA1380">
        <v>33</v>
      </c>
      <c r="AB1380">
        <v>2301</v>
      </c>
      <c r="AC1380">
        <v>0</v>
      </c>
      <c r="AD1380">
        <v>0</v>
      </c>
      <c r="AE1380">
        <v>1</v>
      </c>
      <c r="AF1380">
        <v>0</v>
      </c>
      <c r="AG1380">
        <v>0</v>
      </c>
      <c r="AH1380">
        <v>1</v>
      </c>
      <c r="AI1380">
        <v>0</v>
      </c>
      <c r="AJ1380">
        <v>0</v>
      </c>
      <c r="AK1380">
        <v>0</v>
      </c>
      <c r="AL1380">
        <v>0</v>
      </c>
      <c r="AM1380" s="3">
        <f>SUM(tbl_Data[[#This Row],[Amt_Wines]:[Amt_GoldProds]])</f>
        <v>43</v>
      </c>
      <c r="AN1380" s="3">
        <v>11</v>
      </c>
      <c r="AO1380">
        <v>0</v>
      </c>
      <c r="AP1380" t="str" cm="1">
        <f t="array" ref="AP1380">_xlfn.IFS(tbl_Data[[#This Row],[marital_Divorced]]=1,"Divorced",tbl_Data[[#This Row],[marital_Married]]=1,"Married",tbl_Data[[#This Row],[marital_Single]]=1,"Single",tbl_Data[[#This Row],[marital_Together]]=1,"Together",tbl_Data[[#This Row],[marital_Widow]]=1,"Widowed")</f>
        <v>Single</v>
      </c>
      <c r="AQ1380" s="3">
        <f>IF(tbl_Data[[#This Row],[Marital Status]]=tbl_Data[[#Headers],[Single]],tbl_Data[[#This Row],[Amt_Wines]],"")</f>
        <v>1</v>
      </c>
      <c r="AR1380" s="3" t="str">
        <f>IF(tbl_Data[[#This Row],[Marital Status]]=tbl_Data[[#Headers],[Together]],tbl_Data[[#This Row],[Amt_Wines]],"")</f>
        <v/>
      </c>
      <c r="AS1380" s="3" t="str">
        <f>IF(tbl_Data[[#This Row],[Marital Status]]=tbl_Data[[#Headers],[Married]],tbl_Data[[#This Row],[Amt_Wines]],"")</f>
        <v/>
      </c>
      <c r="AT1380" s="3" t="str">
        <f>IF(tbl_Data[[#This Row],[Marital Status]]=tbl_Data[[#Headers],[Widow]],tbl_Data[[#This Row],[Amt_Wines]],"")</f>
        <v/>
      </c>
      <c r="AU1380" s="3" t="str">
        <f>IF(tbl_Data[[#This Row],[Marital Status]]=tbl_Data[[#Headers],[Divorced]],tbl_Data[[#This Row],[Amt_Wines]],"")</f>
        <v/>
      </c>
    </row>
    <row r="1381" spans="1:47" x14ac:dyDescent="0.45">
      <c r="A1381" t="s">
        <v>1910</v>
      </c>
      <c r="B1381" s="3">
        <v>30081</v>
      </c>
      <c r="C1381">
        <v>0</v>
      </c>
      <c r="D1381">
        <v>1</v>
      </c>
      <c r="E1381">
        <f t="shared" si="21"/>
        <v>1</v>
      </c>
      <c r="F1381">
        <v>27</v>
      </c>
      <c r="G1381" s="3">
        <v>36</v>
      </c>
      <c r="H1381" s="3">
        <v>0</v>
      </c>
      <c r="I1381" s="3">
        <v>2</v>
      </c>
      <c r="J1381" s="3">
        <v>0</v>
      </c>
      <c r="K1381" s="3">
        <v>0</v>
      </c>
      <c r="L1381" s="3">
        <v>4</v>
      </c>
      <c r="M1381">
        <v>1</v>
      </c>
      <c r="N1381">
        <v>1</v>
      </c>
      <c r="O1381">
        <v>0</v>
      </c>
      <c r="P1381">
        <v>3</v>
      </c>
      <c r="Q1381">
        <v>7</v>
      </c>
      <c r="R1381">
        <v>0</v>
      </c>
      <c r="S1381">
        <v>0</v>
      </c>
      <c r="T1381">
        <v>0</v>
      </c>
      <c r="U1381">
        <v>0</v>
      </c>
      <c r="V1381">
        <v>0</v>
      </c>
      <c r="W1381">
        <v>0</v>
      </c>
      <c r="X1381">
        <v>3</v>
      </c>
      <c r="Y1381">
        <v>11</v>
      </c>
      <c r="Z1381">
        <v>0</v>
      </c>
      <c r="AA1381">
        <v>59</v>
      </c>
      <c r="AB1381">
        <v>2652</v>
      </c>
      <c r="AC1381">
        <v>0</v>
      </c>
      <c r="AD1381">
        <v>0</v>
      </c>
      <c r="AE1381">
        <v>1</v>
      </c>
      <c r="AF1381">
        <v>0</v>
      </c>
      <c r="AG1381">
        <v>0</v>
      </c>
      <c r="AH1381">
        <v>0</v>
      </c>
      <c r="AI1381">
        <v>0</v>
      </c>
      <c r="AJ1381">
        <v>1</v>
      </c>
      <c r="AK1381">
        <v>0</v>
      </c>
      <c r="AL1381">
        <v>0</v>
      </c>
      <c r="AM1381" s="3">
        <f>SUM(tbl_Data[[#This Row],[Amt_Wines]:[Amt_GoldProds]])</f>
        <v>42</v>
      </c>
      <c r="AN1381" s="3">
        <v>34</v>
      </c>
      <c r="AO1381">
        <v>0</v>
      </c>
      <c r="AP1381" t="str" cm="1">
        <f t="array" ref="AP1381">_xlfn.IFS(tbl_Data[[#This Row],[marital_Divorced]]=1,"Divorced",tbl_Data[[#This Row],[marital_Married]]=1,"Married",tbl_Data[[#This Row],[marital_Single]]=1,"Single",tbl_Data[[#This Row],[marital_Together]]=1,"Together",tbl_Data[[#This Row],[marital_Widow]]=1,"Widowed")</f>
        <v>Single</v>
      </c>
      <c r="AQ1381" s="3">
        <f>IF(tbl_Data[[#This Row],[Marital Status]]=tbl_Data[[#Headers],[Single]],tbl_Data[[#This Row],[Amt_Wines]],"")</f>
        <v>36</v>
      </c>
      <c r="AR1381" s="3" t="str">
        <f>IF(tbl_Data[[#This Row],[Marital Status]]=tbl_Data[[#Headers],[Together]],tbl_Data[[#This Row],[Amt_Wines]],"")</f>
        <v/>
      </c>
      <c r="AS1381" s="3" t="str">
        <f>IF(tbl_Data[[#This Row],[Marital Status]]=tbl_Data[[#Headers],[Married]],tbl_Data[[#This Row],[Amt_Wines]],"")</f>
        <v/>
      </c>
      <c r="AT1381" s="3" t="str">
        <f>IF(tbl_Data[[#This Row],[Marital Status]]=tbl_Data[[#Headers],[Widow]],tbl_Data[[#This Row],[Amt_Wines]],"")</f>
        <v/>
      </c>
      <c r="AU1381" s="3" t="str">
        <f>IF(tbl_Data[[#This Row],[Marital Status]]=tbl_Data[[#Headers],[Divorced]],tbl_Data[[#This Row],[Amt_Wines]],"")</f>
        <v/>
      </c>
    </row>
    <row r="1382" spans="1:47" x14ac:dyDescent="0.45">
      <c r="A1382" t="s">
        <v>1911</v>
      </c>
      <c r="B1382" s="3">
        <v>23763</v>
      </c>
      <c r="C1382">
        <v>1</v>
      </c>
      <c r="D1382">
        <v>0</v>
      </c>
      <c r="E1382">
        <f t="shared" si="21"/>
        <v>1</v>
      </c>
      <c r="F1382">
        <v>64</v>
      </c>
      <c r="G1382" s="3">
        <v>22</v>
      </c>
      <c r="H1382" s="3">
        <v>0</v>
      </c>
      <c r="I1382" s="3">
        <v>6</v>
      </c>
      <c r="J1382" s="3">
        <v>6</v>
      </c>
      <c r="K1382" s="3">
        <v>2</v>
      </c>
      <c r="L1382" s="3">
        <v>6</v>
      </c>
      <c r="M1382">
        <v>1</v>
      </c>
      <c r="N1382">
        <v>1</v>
      </c>
      <c r="O1382">
        <v>0</v>
      </c>
      <c r="P1382">
        <v>3</v>
      </c>
      <c r="Q1382">
        <v>7</v>
      </c>
      <c r="R1382">
        <v>0</v>
      </c>
      <c r="S1382">
        <v>0</v>
      </c>
      <c r="T1382">
        <v>0</v>
      </c>
      <c r="U1382">
        <v>0</v>
      </c>
      <c r="V1382">
        <v>0</v>
      </c>
      <c r="W1382">
        <v>0</v>
      </c>
      <c r="X1382">
        <v>3</v>
      </c>
      <c r="Y1382">
        <v>11</v>
      </c>
      <c r="Z1382">
        <v>0</v>
      </c>
      <c r="AA1382">
        <v>43</v>
      </c>
      <c r="AB1382">
        <v>2850</v>
      </c>
      <c r="AC1382">
        <v>0</v>
      </c>
      <c r="AD1382">
        <v>0</v>
      </c>
      <c r="AE1382">
        <v>1</v>
      </c>
      <c r="AF1382">
        <v>0</v>
      </c>
      <c r="AG1382">
        <v>0</v>
      </c>
      <c r="AH1382">
        <v>0</v>
      </c>
      <c r="AI1382">
        <v>0</v>
      </c>
      <c r="AJ1382">
        <v>1</v>
      </c>
      <c r="AK1382">
        <v>0</v>
      </c>
      <c r="AL1382">
        <v>0</v>
      </c>
      <c r="AM1382" s="3">
        <f>SUM(tbl_Data[[#This Row],[Amt_Wines]:[Amt_GoldProds]])</f>
        <v>42</v>
      </c>
      <c r="AN1382" s="3">
        <v>30</v>
      </c>
      <c r="AO1382">
        <v>0</v>
      </c>
      <c r="AP1382" t="str" cm="1">
        <f t="array" ref="AP1382">_xlfn.IFS(tbl_Data[[#This Row],[marital_Divorced]]=1,"Divorced",tbl_Data[[#This Row],[marital_Married]]=1,"Married",tbl_Data[[#This Row],[marital_Single]]=1,"Single",tbl_Data[[#This Row],[marital_Together]]=1,"Together",tbl_Data[[#This Row],[marital_Widow]]=1,"Widowed")</f>
        <v>Single</v>
      </c>
      <c r="AQ1382" s="3">
        <f>IF(tbl_Data[[#This Row],[Marital Status]]=tbl_Data[[#Headers],[Single]],tbl_Data[[#This Row],[Amt_Wines]],"")</f>
        <v>22</v>
      </c>
      <c r="AR1382" s="3" t="str">
        <f>IF(tbl_Data[[#This Row],[Marital Status]]=tbl_Data[[#Headers],[Together]],tbl_Data[[#This Row],[Amt_Wines]],"")</f>
        <v/>
      </c>
      <c r="AS1382" s="3" t="str">
        <f>IF(tbl_Data[[#This Row],[Marital Status]]=tbl_Data[[#Headers],[Married]],tbl_Data[[#This Row],[Amt_Wines]],"")</f>
        <v/>
      </c>
      <c r="AT1382" s="3" t="str">
        <f>IF(tbl_Data[[#This Row],[Marital Status]]=tbl_Data[[#Headers],[Widow]],tbl_Data[[#This Row],[Amt_Wines]],"")</f>
        <v/>
      </c>
      <c r="AU1382" s="3" t="str">
        <f>IF(tbl_Data[[#This Row],[Marital Status]]=tbl_Data[[#Headers],[Divorced]],tbl_Data[[#This Row],[Amt_Wines]],"")</f>
        <v/>
      </c>
    </row>
    <row r="1383" spans="1:47" x14ac:dyDescent="0.45">
      <c r="A1383" t="s">
        <v>1914</v>
      </c>
      <c r="B1383" s="3">
        <v>26095</v>
      </c>
      <c r="C1383">
        <v>1</v>
      </c>
      <c r="D1383">
        <v>0</v>
      </c>
      <c r="E1383">
        <f t="shared" si="21"/>
        <v>1</v>
      </c>
      <c r="F1383">
        <v>77</v>
      </c>
      <c r="G1383" s="3">
        <v>11</v>
      </c>
      <c r="H1383" s="3">
        <v>7</v>
      </c>
      <c r="I1383" s="3">
        <v>9</v>
      </c>
      <c r="J1383" s="3">
        <v>3</v>
      </c>
      <c r="K1383" s="3">
        <v>1</v>
      </c>
      <c r="L1383" s="3">
        <v>11</v>
      </c>
      <c r="M1383">
        <v>1</v>
      </c>
      <c r="N1383">
        <v>1</v>
      </c>
      <c r="O1383">
        <v>0</v>
      </c>
      <c r="P1383">
        <v>3</v>
      </c>
      <c r="Q1383">
        <v>7</v>
      </c>
      <c r="R1383">
        <v>0</v>
      </c>
      <c r="S1383">
        <v>0</v>
      </c>
      <c r="T1383">
        <v>0</v>
      </c>
      <c r="U1383">
        <v>0</v>
      </c>
      <c r="V1383">
        <v>0</v>
      </c>
      <c r="W1383">
        <v>0</v>
      </c>
      <c r="X1383">
        <v>3</v>
      </c>
      <c r="Y1383">
        <v>11</v>
      </c>
      <c r="Z1383">
        <v>0</v>
      </c>
      <c r="AA1383">
        <v>30</v>
      </c>
      <c r="AB1383">
        <v>2523</v>
      </c>
      <c r="AC1383">
        <v>0</v>
      </c>
      <c r="AD1383">
        <v>0</v>
      </c>
      <c r="AE1383">
        <v>1</v>
      </c>
      <c r="AF1383">
        <v>0</v>
      </c>
      <c r="AG1383">
        <v>0</v>
      </c>
      <c r="AH1383">
        <v>0</v>
      </c>
      <c r="AI1383">
        <v>0</v>
      </c>
      <c r="AJ1383">
        <v>1</v>
      </c>
      <c r="AK1383">
        <v>0</v>
      </c>
      <c r="AL1383">
        <v>0</v>
      </c>
      <c r="AM1383" s="3">
        <f>SUM(tbl_Data[[#This Row],[Amt_Wines]:[Amt_GoldProds]])</f>
        <v>42</v>
      </c>
      <c r="AN1383" s="3">
        <v>20</v>
      </c>
      <c r="AO1383">
        <v>0</v>
      </c>
      <c r="AP1383" t="str" cm="1">
        <f t="array" ref="AP1383">_xlfn.IFS(tbl_Data[[#This Row],[marital_Divorced]]=1,"Divorced",tbl_Data[[#This Row],[marital_Married]]=1,"Married",tbl_Data[[#This Row],[marital_Single]]=1,"Single",tbl_Data[[#This Row],[marital_Together]]=1,"Together",tbl_Data[[#This Row],[marital_Widow]]=1,"Widowed")</f>
        <v>Single</v>
      </c>
      <c r="AQ1383" s="3">
        <f>IF(tbl_Data[[#This Row],[Marital Status]]=tbl_Data[[#Headers],[Single]],tbl_Data[[#This Row],[Amt_Wines]],"")</f>
        <v>11</v>
      </c>
      <c r="AR1383" s="3" t="str">
        <f>IF(tbl_Data[[#This Row],[Marital Status]]=tbl_Data[[#Headers],[Together]],tbl_Data[[#This Row],[Amt_Wines]],"")</f>
        <v/>
      </c>
      <c r="AS1383" s="3" t="str">
        <f>IF(tbl_Data[[#This Row],[Marital Status]]=tbl_Data[[#Headers],[Married]],tbl_Data[[#This Row],[Amt_Wines]],"")</f>
        <v/>
      </c>
      <c r="AT1383" s="3" t="str">
        <f>IF(tbl_Data[[#This Row],[Marital Status]]=tbl_Data[[#Headers],[Widow]],tbl_Data[[#This Row],[Amt_Wines]],"")</f>
        <v/>
      </c>
      <c r="AU1383" s="3" t="str">
        <f>IF(tbl_Data[[#This Row],[Marital Status]]=tbl_Data[[#Headers],[Divorced]],tbl_Data[[#This Row],[Amt_Wines]],"")</f>
        <v/>
      </c>
    </row>
    <row r="1384" spans="1:47" x14ac:dyDescent="0.45">
      <c r="A1384" t="s">
        <v>1925</v>
      </c>
      <c r="B1384" s="3">
        <v>10245</v>
      </c>
      <c r="C1384">
        <v>1</v>
      </c>
      <c r="D1384">
        <v>0</v>
      </c>
      <c r="E1384">
        <f t="shared" si="21"/>
        <v>1</v>
      </c>
      <c r="F1384">
        <v>32</v>
      </c>
      <c r="G1384" s="3">
        <v>4</v>
      </c>
      <c r="H1384" s="3">
        <v>7</v>
      </c>
      <c r="I1384" s="3">
        <v>7</v>
      </c>
      <c r="J1384" s="3">
        <v>6</v>
      </c>
      <c r="K1384" s="3">
        <v>4</v>
      </c>
      <c r="L1384" s="3">
        <v>13</v>
      </c>
      <c r="M1384">
        <v>3</v>
      </c>
      <c r="N1384">
        <v>1</v>
      </c>
      <c r="O1384">
        <v>2</v>
      </c>
      <c r="P1384">
        <v>2</v>
      </c>
      <c r="Q1384">
        <v>5</v>
      </c>
      <c r="R1384">
        <v>0</v>
      </c>
      <c r="S1384">
        <v>0</v>
      </c>
      <c r="T1384">
        <v>0</v>
      </c>
      <c r="U1384">
        <v>0</v>
      </c>
      <c r="V1384">
        <v>0</v>
      </c>
      <c r="W1384">
        <v>0</v>
      </c>
      <c r="X1384">
        <v>3</v>
      </c>
      <c r="Y1384">
        <v>11</v>
      </c>
      <c r="Z1384">
        <v>0</v>
      </c>
      <c r="AA1384">
        <v>49</v>
      </c>
      <c r="AB1384">
        <v>2569</v>
      </c>
      <c r="AC1384">
        <v>0</v>
      </c>
      <c r="AD1384">
        <v>0</v>
      </c>
      <c r="AE1384">
        <v>1</v>
      </c>
      <c r="AF1384">
        <v>0</v>
      </c>
      <c r="AG1384">
        <v>0</v>
      </c>
      <c r="AH1384">
        <v>0</v>
      </c>
      <c r="AI1384">
        <v>0</v>
      </c>
      <c r="AJ1384">
        <v>1</v>
      </c>
      <c r="AK1384">
        <v>0</v>
      </c>
      <c r="AL1384">
        <v>0</v>
      </c>
      <c r="AM1384" s="3">
        <f>SUM(tbl_Data[[#This Row],[Amt_Wines]:[Amt_GoldProds]])</f>
        <v>41</v>
      </c>
      <c r="AN1384" s="3">
        <v>15</v>
      </c>
      <c r="AO1384">
        <v>0</v>
      </c>
      <c r="AP1384" t="str" cm="1">
        <f t="array" ref="AP1384">_xlfn.IFS(tbl_Data[[#This Row],[marital_Divorced]]=1,"Divorced",tbl_Data[[#This Row],[marital_Married]]=1,"Married",tbl_Data[[#This Row],[marital_Single]]=1,"Single",tbl_Data[[#This Row],[marital_Together]]=1,"Together",tbl_Data[[#This Row],[marital_Widow]]=1,"Widowed")</f>
        <v>Single</v>
      </c>
      <c r="AQ1384" s="3">
        <f>IF(tbl_Data[[#This Row],[Marital Status]]=tbl_Data[[#Headers],[Single]],tbl_Data[[#This Row],[Amt_Wines]],"")</f>
        <v>4</v>
      </c>
      <c r="AR1384" s="3" t="str">
        <f>IF(tbl_Data[[#This Row],[Marital Status]]=tbl_Data[[#Headers],[Together]],tbl_Data[[#This Row],[Amt_Wines]],"")</f>
        <v/>
      </c>
      <c r="AS1384" s="3" t="str">
        <f>IF(tbl_Data[[#This Row],[Marital Status]]=tbl_Data[[#Headers],[Married]],tbl_Data[[#This Row],[Amt_Wines]],"")</f>
        <v/>
      </c>
      <c r="AT1384" s="3" t="str">
        <f>IF(tbl_Data[[#This Row],[Marital Status]]=tbl_Data[[#Headers],[Widow]],tbl_Data[[#This Row],[Amt_Wines]],"")</f>
        <v/>
      </c>
      <c r="AU1384" s="3" t="str">
        <f>IF(tbl_Data[[#This Row],[Marital Status]]=tbl_Data[[#Headers],[Divorced]],tbl_Data[[#This Row],[Amt_Wines]],"")</f>
        <v/>
      </c>
    </row>
    <row r="1385" spans="1:47" x14ac:dyDescent="0.45">
      <c r="A1385" t="s">
        <v>1931</v>
      </c>
      <c r="B1385" s="3">
        <v>34704</v>
      </c>
      <c r="C1385">
        <v>0</v>
      </c>
      <c r="D1385">
        <v>1</v>
      </c>
      <c r="E1385">
        <f t="shared" si="21"/>
        <v>1</v>
      </c>
      <c r="F1385">
        <v>65</v>
      </c>
      <c r="G1385" s="3">
        <v>29</v>
      </c>
      <c r="H1385" s="3">
        <v>0</v>
      </c>
      <c r="I1385" s="3">
        <v>5</v>
      </c>
      <c r="J1385" s="3">
        <v>0</v>
      </c>
      <c r="K1385" s="3">
        <v>1</v>
      </c>
      <c r="L1385" s="3">
        <v>5</v>
      </c>
      <c r="M1385">
        <v>1</v>
      </c>
      <c r="N1385">
        <v>1</v>
      </c>
      <c r="O1385">
        <v>0</v>
      </c>
      <c r="P1385">
        <v>3</v>
      </c>
      <c r="Q1385">
        <v>5</v>
      </c>
      <c r="R1385">
        <v>0</v>
      </c>
      <c r="S1385">
        <v>0</v>
      </c>
      <c r="T1385">
        <v>0</v>
      </c>
      <c r="U1385">
        <v>0</v>
      </c>
      <c r="V1385">
        <v>0</v>
      </c>
      <c r="W1385">
        <v>0</v>
      </c>
      <c r="X1385">
        <v>3</v>
      </c>
      <c r="Y1385">
        <v>11</v>
      </c>
      <c r="Z1385">
        <v>0</v>
      </c>
      <c r="AA1385">
        <v>54</v>
      </c>
      <c r="AB1385">
        <v>2587</v>
      </c>
      <c r="AC1385">
        <v>0</v>
      </c>
      <c r="AD1385">
        <v>0</v>
      </c>
      <c r="AE1385">
        <v>1</v>
      </c>
      <c r="AF1385">
        <v>0</v>
      </c>
      <c r="AG1385">
        <v>0</v>
      </c>
      <c r="AH1385">
        <v>0</v>
      </c>
      <c r="AI1385">
        <v>0</v>
      </c>
      <c r="AJ1385">
        <v>1</v>
      </c>
      <c r="AK1385">
        <v>0</v>
      </c>
      <c r="AL1385">
        <v>0</v>
      </c>
      <c r="AM1385" s="3">
        <f>SUM(tbl_Data[[#This Row],[Amt_Wines]:[Amt_GoldProds]])</f>
        <v>40</v>
      </c>
      <c r="AN1385" s="3">
        <v>30</v>
      </c>
      <c r="AO1385">
        <v>0</v>
      </c>
      <c r="AP1385" t="str" cm="1">
        <f t="array" ref="AP1385">_xlfn.IFS(tbl_Data[[#This Row],[marital_Divorced]]=1,"Divorced",tbl_Data[[#This Row],[marital_Married]]=1,"Married",tbl_Data[[#This Row],[marital_Single]]=1,"Single",tbl_Data[[#This Row],[marital_Together]]=1,"Together",tbl_Data[[#This Row],[marital_Widow]]=1,"Widowed")</f>
        <v>Single</v>
      </c>
      <c r="AQ1385" s="3">
        <f>IF(tbl_Data[[#This Row],[Marital Status]]=tbl_Data[[#Headers],[Single]],tbl_Data[[#This Row],[Amt_Wines]],"")</f>
        <v>29</v>
      </c>
      <c r="AR1385" s="3" t="str">
        <f>IF(tbl_Data[[#This Row],[Marital Status]]=tbl_Data[[#Headers],[Together]],tbl_Data[[#This Row],[Amt_Wines]],"")</f>
        <v/>
      </c>
      <c r="AS1385" s="3" t="str">
        <f>IF(tbl_Data[[#This Row],[Marital Status]]=tbl_Data[[#Headers],[Married]],tbl_Data[[#This Row],[Amt_Wines]],"")</f>
        <v/>
      </c>
      <c r="AT1385" s="3" t="str">
        <f>IF(tbl_Data[[#This Row],[Marital Status]]=tbl_Data[[#Headers],[Widow]],tbl_Data[[#This Row],[Amt_Wines]],"")</f>
        <v/>
      </c>
      <c r="AU1385" s="3" t="str">
        <f>IF(tbl_Data[[#This Row],[Marital Status]]=tbl_Data[[#Headers],[Divorced]],tbl_Data[[#This Row],[Amt_Wines]],"")</f>
        <v/>
      </c>
    </row>
    <row r="1386" spans="1:47" x14ac:dyDescent="0.45">
      <c r="A1386" t="s">
        <v>1936</v>
      </c>
      <c r="B1386" s="3">
        <v>32303</v>
      </c>
      <c r="C1386">
        <v>0</v>
      </c>
      <c r="D1386">
        <v>1</v>
      </c>
      <c r="E1386">
        <f t="shared" si="21"/>
        <v>1</v>
      </c>
      <c r="F1386">
        <v>63</v>
      </c>
      <c r="G1386" s="3">
        <v>35</v>
      </c>
      <c r="H1386" s="3">
        <v>0</v>
      </c>
      <c r="I1386" s="3">
        <v>2</v>
      </c>
      <c r="J1386" s="3">
        <v>0</v>
      </c>
      <c r="K1386" s="3">
        <v>0</v>
      </c>
      <c r="L1386" s="3">
        <v>2</v>
      </c>
      <c r="M1386">
        <v>2</v>
      </c>
      <c r="N1386">
        <v>1</v>
      </c>
      <c r="O1386">
        <v>0</v>
      </c>
      <c r="P1386">
        <v>4</v>
      </c>
      <c r="Q1386">
        <v>5</v>
      </c>
      <c r="R1386">
        <v>0</v>
      </c>
      <c r="S1386">
        <v>0</v>
      </c>
      <c r="T1386">
        <v>0</v>
      </c>
      <c r="U1386">
        <v>0</v>
      </c>
      <c r="V1386">
        <v>0</v>
      </c>
      <c r="W1386">
        <v>0</v>
      </c>
      <c r="X1386">
        <v>3</v>
      </c>
      <c r="Y1386">
        <v>11</v>
      </c>
      <c r="Z1386">
        <v>0</v>
      </c>
      <c r="AA1386">
        <v>50</v>
      </c>
      <c r="AB1386">
        <v>2272</v>
      </c>
      <c r="AC1386">
        <v>0</v>
      </c>
      <c r="AD1386">
        <v>0</v>
      </c>
      <c r="AE1386">
        <v>1</v>
      </c>
      <c r="AF1386">
        <v>0</v>
      </c>
      <c r="AG1386">
        <v>0</v>
      </c>
      <c r="AH1386">
        <v>0</v>
      </c>
      <c r="AI1386">
        <v>0</v>
      </c>
      <c r="AJ1386">
        <v>0</v>
      </c>
      <c r="AK1386">
        <v>0</v>
      </c>
      <c r="AL1386">
        <v>1</v>
      </c>
      <c r="AM1386" s="3">
        <f>SUM(tbl_Data[[#This Row],[Amt_Wines]:[Amt_GoldProds]])</f>
        <v>39</v>
      </c>
      <c r="AN1386" s="3">
        <v>35</v>
      </c>
      <c r="AO1386">
        <v>0</v>
      </c>
      <c r="AP1386" t="str" cm="1">
        <f t="array" ref="AP1386">_xlfn.IFS(tbl_Data[[#This Row],[marital_Divorced]]=1,"Divorced",tbl_Data[[#This Row],[marital_Married]]=1,"Married",tbl_Data[[#This Row],[marital_Single]]=1,"Single",tbl_Data[[#This Row],[marital_Together]]=1,"Together",tbl_Data[[#This Row],[marital_Widow]]=1,"Widowed")</f>
        <v>Single</v>
      </c>
      <c r="AQ1386" s="3">
        <f>IF(tbl_Data[[#This Row],[Marital Status]]=tbl_Data[[#Headers],[Single]],tbl_Data[[#This Row],[Amt_Wines]],"")</f>
        <v>35</v>
      </c>
      <c r="AR1386" s="3" t="str">
        <f>IF(tbl_Data[[#This Row],[Marital Status]]=tbl_Data[[#Headers],[Together]],tbl_Data[[#This Row],[Amt_Wines]],"")</f>
        <v/>
      </c>
      <c r="AS1386" s="3" t="str">
        <f>IF(tbl_Data[[#This Row],[Marital Status]]=tbl_Data[[#Headers],[Married]],tbl_Data[[#This Row],[Amt_Wines]],"")</f>
        <v/>
      </c>
      <c r="AT1386" s="3" t="str">
        <f>IF(tbl_Data[[#This Row],[Marital Status]]=tbl_Data[[#Headers],[Widow]],tbl_Data[[#This Row],[Amt_Wines]],"")</f>
        <v/>
      </c>
      <c r="AU1386" s="3" t="str">
        <f>IF(tbl_Data[[#This Row],[Marital Status]]=tbl_Data[[#Headers],[Divorced]],tbl_Data[[#This Row],[Amt_Wines]],"")</f>
        <v/>
      </c>
    </row>
    <row r="1387" spans="1:47" x14ac:dyDescent="0.45">
      <c r="A1387" t="s">
        <v>1944</v>
      </c>
      <c r="B1387" s="3">
        <v>40637</v>
      </c>
      <c r="C1387">
        <v>1</v>
      </c>
      <c r="D1387">
        <v>1</v>
      </c>
      <c r="E1387">
        <f t="shared" si="21"/>
        <v>2</v>
      </c>
      <c r="F1387">
        <v>72</v>
      </c>
      <c r="G1387" s="3">
        <v>22</v>
      </c>
      <c r="H1387" s="3">
        <v>0</v>
      </c>
      <c r="I1387" s="3">
        <v>13</v>
      </c>
      <c r="J1387" s="3">
        <v>0</v>
      </c>
      <c r="K1387" s="3">
        <v>0</v>
      </c>
      <c r="L1387" s="3">
        <v>3</v>
      </c>
      <c r="M1387">
        <v>2</v>
      </c>
      <c r="N1387">
        <v>1</v>
      </c>
      <c r="O1387">
        <v>0</v>
      </c>
      <c r="P1387">
        <v>3</v>
      </c>
      <c r="Q1387">
        <v>7</v>
      </c>
      <c r="R1387">
        <v>0</v>
      </c>
      <c r="S1387">
        <v>0</v>
      </c>
      <c r="T1387">
        <v>0</v>
      </c>
      <c r="U1387">
        <v>0</v>
      </c>
      <c r="V1387">
        <v>0</v>
      </c>
      <c r="W1387">
        <v>0</v>
      </c>
      <c r="X1387">
        <v>3</v>
      </c>
      <c r="Y1387">
        <v>11</v>
      </c>
      <c r="Z1387">
        <v>0</v>
      </c>
      <c r="AA1387">
        <v>55</v>
      </c>
      <c r="AB1387">
        <v>2506</v>
      </c>
      <c r="AC1387">
        <v>0</v>
      </c>
      <c r="AD1387">
        <v>0</v>
      </c>
      <c r="AE1387">
        <v>1</v>
      </c>
      <c r="AF1387">
        <v>0</v>
      </c>
      <c r="AG1387">
        <v>0</v>
      </c>
      <c r="AH1387">
        <v>0</v>
      </c>
      <c r="AI1387">
        <v>0</v>
      </c>
      <c r="AJ1387">
        <v>0</v>
      </c>
      <c r="AK1387">
        <v>0</v>
      </c>
      <c r="AL1387">
        <v>1</v>
      </c>
      <c r="AM1387" s="3">
        <f>SUM(tbl_Data[[#This Row],[Amt_Wines]:[Amt_GoldProds]])</f>
        <v>38</v>
      </c>
      <c r="AN1387" s="3">
        <v>32</v>
      </c>
      <c r="AO1387">
        <v>0</v>
      </c>
      <c r="AP1387" t="str" cm="1">
        <f t="array" ref="AP1387">_xlfn.IFS(tbl_Data[[#This Row],[marital_Divorced]]=1,"Divorced",tbl_Data[[#This Row],[marital_Married]]=1,"Married",tbl_Data[[#This Row],[marital_Single]]=1,"Single",tbl_Data[[#This Row],[marital_Together]]=1,"Together",tbl_Data[[#This Row],[marital_Widow]]=1,"Widowed")</f>
        <v>Single</v>
      </c>
      <c r="AQ1387" s="3">
        <f>IF(tbl_Data[[#This Row],[Marital Status]]=tbl_Data[[#Headers],[Single]],tbl_Data[[#This Row],[Amt_Wines]],"")</f>
        <v>22</v>
      </c>
      <c r="AR1387" s="3" t="str">
        <f>IF(tbl_Data[[#This Row],[Marital Status]]=tbl_Data[[#Headers],[Together]],tbl_Data[[#This Row],[Amt_Wines]],"")</f>
        <v/>
      </c>
      <c r="AS1387" s="3" t="str">
        <f>IF(tbl_Data[[#This Row],[Marital Status]]=tbl_Data[[#Headers],[Married]],tbl_Data[[#This Row],[Amt_Wines]],"")</f>
        <v/>
      </c>
      <c r="AT1387" s="3" t="str">
        <f>IF(tbl_Data[[#This Row],[Marital Status]]=tbl_Data[[#Headers],[Widow]],tbl_Data[[#This Row],[Amt_Wines]],"")</f>
        <v/>
      </c>
      <c r="AU1387" s="3" t="str">
        <f>IF(tbl_Data[[#This Row],[Marital Status]]=tbl_Data[[#Headers],[Divorced]],tbl_Data[[#This Row],[Amt_Wines]],"")</f>
        <v/>
      </c>
    </row>
    <row r="1388" spans="1:47" x14ac:dyDescent="0.45">
      <c r="A1388" t="s">
        <v>1948</v>
      </c>
      <c r="B1388" s="3">
        <v>16014</v>
      </c>
      <c r="C1388">
        <v>1</v>
      </c>
      <c r="D1388">
        <v>1</v>
      </c>
      <c r="E1388">
        <f t="shared" si="21"/>
        <v>2</v>
      </c>
      <c r="F1388">
        <v>42</v>
      </c>
      <c r="G1388" s="3">
        <v>3</v>
      </c>
      <c r="H1388" s="3">
        <v>9</v>
      </c>
      <c r="I1388" s="3">
        <v>4</v>
      </c>
      <c r="J1388" s="3">
        <v>7</v>
      </c>
      <c r="K1388" s="3">
        <v>8</v>
      </c>
      <c r="L1388" s="3">
        <v>7</v>
      </c>
      <c r="M1388">
        <v>4</v>
      </c>
      <c r="N1388">
        <v>1</v>
      </c>
      <c r="O1388">
        <v>1</v>
      </c>
      <c r="P1388">
        <v>4</v>
      </c>
      <c r="Q1388">
        <v>3</v>
      </c>
      <c r="R1388">
        <v>0</v>
      </c>
      <c r="S1388">
        <v>0</v>
      </c>
      <c r="T1388">
        <v>0</v>
      </c>
      <c r="U1388">
        <v>0</v>
      </c>
      <c r="V1388">
        <v>0</v>
      </c>
      <c r="W1388">
        <v>0</v>
      </c>
      <c r="X1388">
        <v>3</v>
      </c>
      <c r="Y1388">
        <v>11</v>
      </c>
      <c r="Z1388">
        <v>0</v>
      </c>
      <c r="AA1388">
        <v>41</v>
      </c>
      <c r="AB1388">
        <v>2628</v>
      </c>
      <c r="AC1388">
        <v>0</v>
      </c>
      <c r="AD1388">
        <v>0</v>
      </c>
      <c r="AE1388">
        <v>1</v>
      </c>
      <c r="AF1388">
        <v>0</v>
      </c>
      <c r="AG1388">
        <v>0</v>
      </c>
      <c r="AH1388">
        <v>0</v>
      </c>
      <c r="AI1388">
        <v>1</v>
      </c>
      <c r="AJ1388">
        <v>0</v>
      </c>
      <c r="AK1388">
        <v>0</v>
      </c>
      <c r="AL1388">
        <v>0</v>
      </c>
      <c r="AM1388" s="3">
        <f>SUM(tbl_Data[[#This Row],[Amt_Wines]:[Amt_GoldProds]])</f>
        <v>38</v>
      </c>
      <c r="AN1388" s="3">
        <v>24</v>
      </c>
      <c r="AO1388">
        <v>0</v>
      </c>
      <c r="AP1388" t="str" cm="1">
        <f t="array" ref="AP1388">_xlfn.IFS(tbl_Data[[#This Row],[marital_Divorced]]=1,"Divorced",tbl_Data[[#This Row],[marital_Married]]=1,"Married",tbl_Data[[#This Row],[marital_Single]]=1,"Single",tbl_Data[[#This Row],[marital_Together]]=1,"Together",tbl_Data[[#This Row],[marital_Widow]]=1,"Widowed")</f>
        <v>Single</v>
      </c>
      <c r="AQ1388" s="3">
        <f>IF(tbl_Data[[#This Row],[Marital Status]]=tbl_Data[[#Headers],[Single]],tbl_Data[[#This Row],[Amt_Wines]],"")</f>
        <v>3</v>
      </c>
      <c r="AR1388" s="3" t="str">
        <f>IF(tbl_Data[[#This Row],[Marital Status]]=tbl_Data[[#Headers],[Together]],tbl_Data[[#This Row],[Amt_Wines]],"")</f>
        <v/>
      </c>
      <c r="AS1388" s="3" t="str">
        <f>IF(tbl_Data[[#This Row],[Marital Status]]=tbl_Data[[#Headers],[Married]],tbl_Data[[#This Row],[Amt_Wines]],"")</f>
        <v/>
      </c>
      <c r="AT1388" s="3" t="str">
        <f>IF(tbl_Data[[#This Row],[Marital Status]]=tbl_Data[[#Headers],[Widow]],tbl_Data[[#This Row],[Amt_Wines]],"")</f>
        <v/>
      </c>
      <c r="AU1388" s="3" t="str">
        <f>IF(tbl_Data[[#This Row],[Marital Status]]=tbl_Data[[#Headers],[Divorced]],tbl_Data[[#This Row],[Amt_Wines]],"")</f>
        <v/>
      </c>
    </row>
    <row r="1389" spans="1:47" x14ac:dyDescent="0.45">
      <c r="A1389" t="s">
        <v>1952</v>
      </c>
      <c r="B1389" s="3">
        <v>30279</v>
      </c>
      <c r="C1389">
        <v>1</v>
      </c>
      <c r="D1389">
        <v>0</v>
      </c>
      <c r="E1389">
        <f t="shared" si="21"/>
        <v>1</v>
      </c>
      <c r="F1389">
        <v>13</v>
      </c>
      <c r="G1389" s="3">
        <v>10</v>
      </c>
      <c r="H1389" s="3">
        <v>4</v>
      </c>
      <c r="I1389" s="3">
        <v>14</v>
      </c>
      <c r="J1389" s="3">
        <v>4</v>
      </c>
      <c r="K1389" s="3">
        <v>4</v>
      </c>
      <c r="L1389" s="3">
        <v>1</v>
      </c>
      <c r="M1389">
        <v>1</v>
      </c>
      <c r="N1389">
        <v>1</v>
      </c>
      <c r="O1389">
        <v>0</v>
      </c>
      <c r="P1389">
        <v>3</v>
      </c>
      <c r="Q1389">
        <v>8</v>
      </c>
      <c r="R1389">
        <v>0</v>
      </c>
      <c r="S1389">
        <v>0</v>
      </c>
      <c r="T1389">
        <v>0</v>
      </c>
      <c r="U1389">
        <v>0</v>
      </c>
      <c r="V1389">
        <v>0</v>
      </c>
      <c r="W1389">
        <v>0</v>
      </c>
      <c r="X1389">
        <v>3</v>
      </c>
      <c r="Y1389">
        <v>11</v>
      </c>
      <c r="Z1389">
        <v>0</v>
      </c>
      <c r="AA1389">
        <v>31</v>
      </c>
      <c r="AB1389">
        <v>2705</v>
      </c>
      <c r="AC1389">
        <v>0</v>
      </c>
      <c r="AD1389">
        <v>0</v>
      </c>
      <c r="AE1389">
        <v>1</v>
      </c>
      <c r="AF1389">
        <v>0</v>
      </c>
      <c r="AG1389">
        <v>0</v>
      </c>
      <c r="AH1389">
        <v>0</v>
      </c>
      <c r="AI1389">
        <v>0</v>
      </c>
      <c r="AJ1389">
        <v>1</v>
      </c>
      <c r="AK1389">
        <v>0</v>
      </c>
      <c r="AL1389">
        <v>0</v>
      </c>
      <c r="AM1389" s="3">
        <f>SUM(tbl_Data[[#This Row],[Amt_Wines]:[Amt_GoldProds]])</f>
        <v>37</v>
      </c>
      <c r="AN1389" s="3">
        <v>35</v>
      </c>
      <c r="AO1389">
        <v>0</v>
      </c>
      <c r="AP1389" t="str" cm="1">
        <f t="array" ref="AP1389">_xlfn.IFS(tbl_Data[[#This Row],[marital_Divorced]]=1,"Divorced",tbl_Data[[#This Row],[marital_Married]]=1,"Married",tbl_Data[[#This Row],[marital_Single]]=1,"Single",tbl_Data[[#This Row],[marital_Together]]=1,"Together",tbl_Data[[#This Row],[marital_Widow]]=1,"Widowed")</f>
        <v>Single</v>
      </c>
      <c r="AQ1389" s="3">
        <f>IF(tbl_Data[[#This Row],[Marital Status]]=tbl_Data[[#Headers],[Single]],tbl_Data[[#This Row],[Amt_Wines]],"")</f>
        <v>10</v>
      </c>
      <c r="AR1389" s="3" t="str">
        <f>IF(tbl_Data[[#This Row],[Marital Status]]=tbl_Data[[#Headers],[Together]],tbl_Data[[#This Row],[Amt_Wines]],"")</f>
        <v/>
      </c>
      <c r="AS1389" s="3" t="str">
        <f>IF(tbl_Data[[#This Row],[Marital Status]]=tbl_Data[[#Headers],[Married]],tbl_Data[[#This Row],[Amt_Wines]],"")</f>
        <v/>
      </c>
      <c r="AT1389" s="3" t="str">
        <f>IF(tbl_Data[[#This Row],[Marital Status]]=tbl_Data[[#Headers],[Widow]],tbl_Data[[#This Row],[Amt_Wines]],"")</f>
        <v/>
      </c>
      <c r="AU1389" s="3" t="str">
        <f>IF(tbl_Data[[#This Row],[Marital Status]]=tbl_Data[[#Headers],[Divorced]],tbl_Data[[#This Row],[Amt_Wines]],"")</f>
        <v/>
      </c>
    </row>
    <row r="1390" spans="1:47" x14ac:dyDescent="0.45">
      <c r="A1390" t="s">
        <v>1967</v>
      </c>
      <c r="B1390" s="3">
        <v>15862</v>
      </c>
      <c r="C1390">
        <v>1</v>
      </c>
      <c r="D1390">
        <v>0</v>
      </c>
      <c r="E1390">
        <f t="shared" si="21"/>
        <v>1</v>
      </c>
      <c r="F1390">
        <v>26</v>
      </c>
      <c r="G1390" s="3">
        <v>1</v>
      </c>
      <c r="H1390" s="3">
        <v>1</v>
      </c>
      <c r="I1390" s="3">
        <v>4</v>
      </c>
      <c r="J1390" s="3">
        <v>11</v>
      </c>
      <c r="K1390" s="3">
        <v>9</v>
      </c>
      <c r="L1390" s="3">
        <v>10</v>
      </c>
      <c r="M1390">
        <v>1</v>
      </c>
      <c r="N1390">
        <v>1</v>
      </c>
      <c r="O1390">
        <v>0</v>
      </c>
      <c r="P1390">
        <v>3</v>
      </c>
      <c r="Q1390">
        <v>8</v>
      </c>
      <c r="R1390">
        <v>0</v>
      </c>
      <c r="S1390">
        <v>0</v>
      </c>
      <c r="T1390">
        <v>0</v>
      </c>
      <c r="U1390">
        <v>0</v>
      </c>
      <c r="V1390">
        <v>0</v>
      </c>
      <c r="W1390">
        <v>0</v>
      </c>
      <c r="X1390">
        <v>3</v>
      </c>
      <c r="Y1390">
        <v>11</v>
      </c>
      <c r="Z1390">
        <v>0</v>
      </c>
      <c r="AA1390">
        <v>41</v>
      </c>
      <c r="AB1390">
        <v>2526</v>
      </c>
      <c r="AC1390">
        <v>0</v>
      </c>
      <c r="AD1390">
        <v>0</v>
      </c>
      <c r="AE1390">
        <v>1</v>
      </c>
      <c r="AF1390">
        <v>0</v>
      </c>
      <c r="AG1390">
        <v>0</v>
      </c>
      <c r="AH1390">
        <v>0</v>
      </c>
      <c r="AI1390">
        <v>1</v>
      </c>
      <c r="AJ1390">
        <v>0</v>
      </c>
      <c r="AK1390">
        <v>0</v>
      </c>
      <c r="AL1390">
        <v>0</v>
      </c>
      <c r="AM1390" s="3">
        <f>SUM(tbl_Data[[#This Row],[Amt_Wines]:[Amt_GoldProds]])</f>
        <v>36</v>
      </c>
      <c r="AN1390" s="3">
        <v>16</v>
      </c>
      <c r="AO1390">
        <v>0</v>
      </c>
      <c r="AP1390" t="str" cm="1">
        <f t="array" ref="AP1390">_xlfn.IFS(tbl_Data[[#This Row],[marital_Divorced]]=1,"Divorced",tbl_Data[[#This Row],[marital_Married]]=1,"Married",tbl_Data[[#This Row],[marital_Single]]=1,"Single",tbl_Data[[#This Row],[marital_Together]]=1,"Together",tbl_Data[[#This Row],[marital_Widow]]=1,"Widowed")</f>
        <v>Single</v>
      </c>
      <c r="AQ1390" s="3">
        <f>IF(tbl_Data[[#This Row],[Marital Status]]=tbl_Data[[#Headers],[Single]],tbl_Data[[#This Row],[Amt_Wines]],"")</f>
        <v>1</v>
      </c>
      <c r="AR1390" s="3" t="str">
        <f>IF(tbl_Data[[#This Row],[Marital Status]]=tbl_Data[[#Headers],[Together]],tbl_Data[[#This Row],[Amt_Wines]],"")</f>
        <v/>
      </c>
      <c r="AS1390" s="3" t="str">
        <f>IF(tbl_Data[[#This Row],[Marital Status]]=tbl_Data[[#Headers],[Married]],tbl_Data[[#This Row],[Amt_Wines]],"")</f>
        <v/>
      </c>
      <c r="AT1390" s="3" t="str">
        <f>IF(tbl_Data[[#This Row],[Marital Status]]=tbl_Data[[#Headers],[Widow]],tbl_Data[[#This Row],[Amt_Wines]],"")</f>
        <v/>
      </c>
      <c r="AU1390" s="3" t="str">
        <f>IF(tbl_Data[[#This Row],[Marital Status]]=tbl_Data[[#Headers],[Divorced]],tbl_Data[[#This Row],[Amt_Wines]],"")</f>
        <v/>
      </c>
    </row>
    <row r="1391" spans="1:47" x14ac:dyDescent="0.45">
      <c r="A1391" t="s">
        <v>1969</v>
      </c>
      <c r="B1391" s="3">
        <v>35791</v>
      </c>
      <c r="C1391">
        <v>2</v>
      </c>
      <c r="D1391">
        <v>1</v>
      </c>
      <c r="E1391">
        <f t="shared" si="21"/>
        <v>3</v>
      </c>
      <c r="F1391">
        <v>94</v>
      </c>
      <c r="G1391" s="3">
        <v>27</v>
      </c>
      <c r="H1391" s="3">
        <v>0</v>
      </c>
      <c r="I1391" s="3">
        <v>5</v>
      </c>
      <c r="J1391" s="3">
        <v>0</v>
      </c>
      <c r="K1391" s="3">
        <v>0</v>
      </c>
      <c r="L1391" s="3">
        <v>3</v>
      </c>
      <c r="M1391">
        <v>2</v>
      </c>
      <c r="N1391">
        <v>1</v>
      </c>
      <c r="O1391">
        <v>0</v>
      </c>
      <c r="P1391">
        <v>3</v>
      </c>
      <c r="Q1391">
        <v>8</v>
      </c>
      <c r="R1391">
        <v>0</v>
      </c>
      <c r="S1391">
        <v>0</v>
      </c>
      <c r="T1391">
        <v>0</v>
      </c>
      <c r="U1391">
        <v>0</v>
      </c>
      <c r="V1391">
        <v>0</v>
      </c>
      <c r="W1391">
        <v>0</v>
      </c>
      <c r="X1391">
        <v>3</v>
      </c>
      <c r="Y1391">
        <v>11</v>
      </c>
      <c r="Z1391">
        <v>0</v>
      </c>
      <c r="AA1391">
        <v>55</v>
      </c>
      <c r="AB1391">
        <v>2578</v>
      </c>
      <c r="AC1391">
        <v>0</v>
      </c>
      <c r="AD1391">
        <v>0</v>
      </c>
      <c r="AE1391">
        <v>1</v>
      </c>
      <c r="AF1391">
        <v>0</v>
      </c>
      <c r="AG1391">
        <v>0</v>
      </c>
      <c r="AH1391">
        <v>0</v>
      </c>
      <c r="AI1391">
        <v>0</v>
      </c>
      <c r="AJ1391">
        <v>0</v>
      </c>
      <c r="AK1391">
        <v>1</v>
      </c>
      <c r="AL1391">
        <v>0</v>
      </c>
      <c r="AM1391" s="3">
        <f>SUM(tbl_Data[[#This Row],[Amt_Wines]:[Amt_GoldProds]])</f>
        <v>35</v>
      </c>
      <c r="AN1391" s="3">
        <v>29</v>
      </c>
      <c r="AO1391">
        <v>0</v>
      </c>
      <c r="AP1391" t="str" cm="1">
        <f t="array" ref="AP1391">_xlfn.IFS(tbl_Data[[#This Row],[marital_Divorced]]=1,"Divorced",tbl_Data[[#This Row],[marital_Married]]=1,"Married",tbl_Data[[#This Row],[marital_Single]]=1,"Single",tbl_Data[[#This Row],[marital_Together]]=1,"Together",tbl_Data[[#This Row],[marital_Widow]]=1,"Widowed")</f>
        <v>Single</v>
      </c>
      <c r="AQ1391" s="3">
        <f>IF(tbl_Data[[#This Row],[Marital Status]]=tbl_Data[[#Headers],[Single]],tbl_Data[[#This Row],[Amt_Wines]],"")</f>
        <v>27</v>
      </c>
      <c r="AR1391" s="3" t="str">
        <f>IF(tbl_Data[[#This Row],[Marital Status]]=tbl_Data[[#Headers],[Together]],tbl_Data[[#This Row],[Amt_Wines]],"")</f>
        <v/>
      </c>
      <c r="AS1391" s="3" t="str">
        <f>IF(tbl_Data[[#This Row],[Marital Status]]=tbl_Data[[#Headers],[Married]],tbl_Data[[#This Row],[Amt_Wines]],"")</f>
        <v/>
      </c>
      <c r="AT1391" s="3" t="str">
        <f>IF(tbl_Data[[#This Row],[Marital Status]]=tbl_Data[[#Headers],[Widow]],tbl_Data[[#This Row],[Amt_Wines]],"")</f>
        <v/>
      </c>
      <c r="AU1391" s="3" t="str">
        <f>IF(tbl_Data[[#This Row],[Marital Status]]=tbl_Data[[#Headers],[Divorced]],tbl_Data[[#This Row],[Amt_Wines]],"")</f>
        <v/>
      </c>
    </row>
    <row r="1392" spans="1:47" x14ac:dyDescent="0.45">
      <c r="A1392" t="s">
        <v>1970</v>
      </c>
      <c r="B1392" s="3">
        <v>8820</v>
      </c>
      <c r="C1392">
        <v>1</v>
      </c>
      <c r="D1392">
        <v>1</v>
      </c>
      <c r="E1392">
        <f t="shared" si="21"/>
        <v>2</v>
      </c>
      <c r="F1392">
        <v>52</v>
      </c>
      <c r="G1392" s="3">
        <v>12</v>
      </c>
      <c r="H1392" s="3">
        <v>0</v>
      </c>
      <c r="I1392" s="3">
        <v>13</v>
      </c>
      <c r="J1392" s="3">
        <v>4</v>
      </c>
      <c r="K1392" s="3">
        <v>2</v>
      </c>
      <c r="L1392" s="3">
        <v>4</v>
      </c>
      <c r="M1392">
        <v>4</v>
      </c>
      <c r="N1392">
        <v>3</v>
      </c>
      <c r="O1392">
        <v>0</v>
      </c>
      <c r="P1392">
        <v>3</v>
      </c>
      <c r="Q1392">
        <v>8</v>
      </c>
      <c r="R1392">
        <v>0</v>
      </c>
      <c r="S1392">
        <v>0</v>
      </c>
      <c r="T1392">
        <v>0</v>
      </c>
      <c r="U1392">
        <v>0</v>
      </c>
      <c r="V1392">
        <v>0</v>
      </c>
      <c r="W1392">
        <v>0</v>
      </c>
      <c r="X1392">
        <v>3</v>
      </c>
      <c r="Y1392">
        <v>11</v>
      </c>
      <c r="Z1392">
        <v>0</v>
      </c>
      <c r="AA1392">
        <v>68</v>
      </c>
      <c r="AB1392">
        <v>2623</v>
      </c>
      <c r="AC1392">
        <v>0</v>
      </c>
      <c r="AD1392">
        <v>0</v>
      </c>
      <c r="AE1392">
        <v>1</v>
      </c>
      <c r="AF1392">
        <v>0</v>
      </c>
      <c r="AG1392">
        <v>0</v>
      </c>
      <c r="AH1392">
        <v>0</v>
      </c>
      <c r="AI1392">
        <v>0</v>
      </c>
      <c r="AJ1392">
        <v>0</v>
      </c>
      <c r="AK1392">
        <v>1</v>
      </c>
      <c r="AL1392">
        <v>0</v>
      </c>
      <c r="AM1392" s="3">
        <f>SUM(tbl_Data[[#This Row],[Amt_Wines]:[Amt_GoldProds]])</f>
        <v>35</v>
      </c>
      <c r="AN1392" s="3">
        <v>27</v>
      </c>
      <c r="AO1392">
        <v>0</v>
      </c>
      <c r="AP1392" t="str" cm="1">
        <f t="array" ref="AP1392">_xlfn.IFS(tbl_Data[[#This Row],[marital_Divorced]]=1,"Divorced",tbl_Data[[#This Row],[marital_Married]]=1,"Married",tbl_Data[[#This Row],[marital_Single]]=1,"Single",tbl_Data[[#This Row],[marital_Together]]=1,"Together",tbl_Data[[#This Row],[marital_Widow]]=1,"Widowed")</f>
        <v>Single</v>
      </c>
      <c r="AQ1392" s="3">
        <f>IF(tbl_Data[[#This Row],[Marital Status]]=tbl_Data[[#Headers],[Single]],tbl_Data[[#This Row],[Amt_Wines]],"")</f>
        <v>12</v>
      </c>
      <c r="AR1392" s="3" t="str">
        <f>IF(tbl_Data[[#This Row],[Marital Status]]=tbl_Data[[#Headers],[Together]],tbl_Data[[#This Row],[Amt_Wines]],"")</f>
        <v/>
      </c>
      <c r="AS1392" s="3" t="str">
        <f>IF(tbl_Data[[#This Row],[Marital Status]]=tbl_Data[[#Headers],[Married]],tbl_Data[[#This Row],[Amt_Wines]],"")</f>
        <v/>
      </c>
      <c r="AT1392" s="3" t="str">
        <f>IF(tbl_Data[[#This Row],[Marital Status]]=tbl_Data[[#Headers],[Widow]],tbl_Data[[#This Row],[Amt_Wines]],"")</f>
        <v/>
      </c>
      <c r="AU1392" s="3" t="str">
        <f>IF(tbl_Data[[#This Row],[Marital Status]]=tbl_Data[[#Headers],[Divorced]],tbl_Data[[#This Row],[Amt_Wines]],"")</f>
        <v/>
      </c>
    </row>
    <row r="1393" spans="1:47" x14ac:dyDescent="0.45">
      <c r="A1393" t="s">
        <v>1973</v>
      </c>
      <c r="B1393" s="3">
        <v>18890</v>
      </c>
      <c r="C1393">
        <v>0</v>
      </c>
      <c r="D1393">
        <v>0</v>
      </c>
      <c r="E1393">
        <f t="shared" si="21"/>
        <v>0</v>
      </c>
      <c r="F1393">
        <v>5</v>
      </c>
      <c r="G1393" s="3">
        <v>6</v>
      </c>
      <c r="H1393" s="3">
        <v>4</v>
      </c>
      <c r="I1393" s="3">
        <v>1</v>
      </c>
      <c r="J1393" s="3">
        <v>7</v>
      </c>
      <c r="K1393" s="3">
        <v>2</v>
      </c>
      <c r="L1393" s="3">
        <v>15</v>
      </c>
      <c r="M1393">
        <v>1</v>
      </c>
      <c r="N1393">
        <v>0</v>
      </c>
      <c r="O1393">
        <v>1</v>
      </c>
      <c r="P1393">
        <v>2</v>
      </c>
      <c r="Q1393">
        <v>6</v>
      </c>
      <c r="R1393">
        <v>1</v>
      </c>
      <c r="S1393">
        <v>0</v>
      </c>
      <c r="T1393">
        <v>0</v>
      </c>
      <c r="U1393">
        <v>0</v>
      </c>
      <c r="V1393">
        <v>0</v>
      </c>
      <c r="W1393">
        <v>0</v>
      </c>
      <c r="X1393">
        <v>3</v>
      </c>
      <c r="Y1393">
        <v>11</v>
      </c>
      <c r="Z1393">
        <v>1</v>
      </c>
      <c r="AA1393">
        <v>36</v>
      </c>
      <c r="AB1393">
        <v>2755</v>
      </c>
      <c r="AC1393">
        <v>0</v>
      </c>
      <c r="AD1393">
        <v>0</v>
      </c>
      <c r="AE1393">
        <v>1</v>
      </c>
      <c r="AF1393">
        <v>0</v>
      </c>
      <c r="AG1393">
        <v>0</v>
      </c>
      <c r="AH1393">
        <v>0</v>
      </c>
      <c r="AI1393">
        <v>0</v>
      </c>
      <c r="AJ1393">
        <v>0</v>
      </c>
      <c r="AK1393">
        <v>1</v>
      </c>
      <c r="AL1393">
        <v>0</v>
      </c>
      <c r="AM1393" s="3">
        <f>SUM(tbl_Data[[#This Row],[Amt_Wines]:[Amt_GoldProds]])</f>
        <v>35</v>
      </c>
      <c r="AN1393" s="3">
        <v>5</v>
      </c>
      <c r="AO1393">
        <v>1</v>
      </c>
      <c r="AP1393" t="str" cm="1">
        <f t="array" ref="AP1393">_xlfn.IFS(tbl_Data[[#This Row],[marital_Divorced]]=1,"Divorced",tbl_Data[[#This Row],[marital_Married]]=1,"Married",tbl_Data[[#This Row],[marital_Single]]=1,"Single",tbl_Data[[#This Row],[marital_Together]]=1,"Together",tbl_Data[[#This Row],[marital_Widow]]=1,"Widowed")</f>
        <v>Single</v>
      </c>
      <c r="AQ1393" s="3">
        <f>IF(tbl_Data[[#This Row],[Marital Status]]=tbl_Data[[#Headers],[Single]],tbl_Data[[#This Row],[Amt_Wines]],"")</f>
        <v>6</v>
      </c>
      <c r="AR1393" s="3" t="str">
        <f>IF(tbl_Data[[#This Row],[Marital Status]]=tbl_Data[[#Headers],[Together]],tbl_Data[[#This Row],[Amt_Wines]],"")</f>
        <v/>
      </c>
      <c r="AS1393" s="3" t="str">
        <f>IF(tbl_Data[[#This Row],[Marital Status]]=tbl_Data[[#Headers],[Married]],tbl_Data[[#This Row],[Amt_Wines]],"")</f>
        <v/>
      </c>
      <c r="AT1393" s="3" t="str">
        <f>IF(tbl_Data[[#This Row],[Marital Status]]=tbl_Data[[#Headers],[Widow]],tbl_Data[[#This Row],[Amt_Wines]],"")</f>
        <v/>
      </c>
      <c r="AU1393" s="3" t="str">
        <f>IF(tbl_Data[[#This Row],[Marital Status]]=tbl_Data[[#Headers],[Divorced]],tbl_Data[[#This Row],[Amt_Wines]],"")</f>
        <v/>
      </c>
    </row>
    <row r="1394" spans="1:47" x14ac:dyDescent="0.45">
      <c r="A1394" t="s">
        <v>1975</v>
      </c>
      <c r="B1394" s="3">
        <v>34853</v>
      </c>
      <c r="C1394">
        <v>1</v>
      </c>
      <c r="D1394">
        <v>1</v>
      </c>
      <c r="E1394">
        <f t="shared" si="21"/>
        <v>2</v>
      </c>
      <c r="F1394">
        <v>75</v>
      </c>
      <c r="G1394" s="3">
        <v>9</v>
      </c>
      <c r="H1394" s="3">
        <v>3</v>
      </c>
      <c r="I1394" s="3">
        <v>15</v>
      </c>
      <c r="J1394" s="3">
        <v>2</v>
      </c>
      <c r="K1394" s="3">
        <v>3</v>
      </c>
      <c r="L1394" s="3">
        <v>2</v>
      </c>
      <c r="M1394">
        <v>2</v>
      </c>
      <c r="N1394">
        <v>2</v>
      </c>
      <c r="O1394">
        <v>0</v>
      </c>
      <c r="P1394">
        <v>3</v>
      </c>
      <c r="Q1394">
        <v>6</v>
      </c>
      <c r="R1394">
        <v>0</v>
      </c>
      <c r="S1394">
        <v>0</v>
      </c>
      <c r="T1394">
        <v>0</v>
      </c>
      <c r="U1394">
        <v>0</v>
      </c>
      <c r="V1394">
        <v>0</v>
      </c>
      <c r="W1394">
        <v>0</v>
      </c>
      <c r="X1394">
        <v>3</v>
      </c>
      <c r="Y1394">
        <v>11</v>
      </c>
      <c r="Z1394">
        <v>0</v>
      </c>
      <c r="AA1394">
        <v>47</v>
      </c>
      <c r="AB1394">
        <v>2347</v>
      </c>
      <c r="AC1394">
        <v>0</v>
      </c>
      <c r="AD1394">
        <v>0</v>
      </c>
      <c r="AE1394">
        <v>1</v>
      </c>
      <c r="AF1394">
        <v>0</v>
      </c>
      <c r="AG1394">
        <v>0</v>
      </c>
      <c r="AH1394">
        <v>0</v>
      </c>
      <c r="AI1394">
        <v>0</v>
      </c>
      <c r="AJ1394">
        <v>1</v>
      </c>
      <c r="AK1394">
        <v>0</v>
      </c>
      <c r="AL1394">
        <v>0</v>
      </c>
      <c r="AM1394" s="3">
        <f>SUM(tbl_Data[[#This Row],[Amt_Wines]:[Amt_GoldProds]])</f>
        <v>34</v>
      </c>
      <c r="AN1394" s="3">
        <v>30</v>
      </c>
      <c r="AO1394">
        <v>0</v>
      </c>
      <c r="AP1394" t="str" cm="1">
        <f t="array" ref="AP1394">_xlfn.IFS(tbl_Data[[#This Row],[marital_Divorced]]=1,"Divorced",tbl_Data[[#This Row],[marital_Married]]=1,"Married",tbl_Data[[#This Row],[marital_Single]]=1,"Single",tbl_Data[[#This Row],[marital_Together]]=1,"Together",tbl_Data[[#This Row],[marital_Widow]]=1,"Widowed")</f>
        <v>Single</v>
      </c>
      <c r="AQ1394" s="3">
        <f>IF(tbl_Data[[#This Row],[Marital Status]]=tbl_Data[[#Headers],[Single]],tbl_Data[[#This Row],[Amt_Wines]],"")</f>
        <v>9</v>
      </c>
      <c r="AR1394" s="3" t="str">
        <f>IF(tbl_Data[[#This Row],[Marital Status]]=tbl_Data[[#Headers],[Together]],tbl_Data[[#This Row],[Amt_Wines]],"")</f>
        <v/>
      </c>
      <c r="AS1394" s="3" t="str">
        <f>IF(tbl_Data[[#This Row],[Marital Status]]=tbl_Data[[#Headers],[Married]],tbl_Data[[#This Row],[Amt_Wines]],"")</f>
        <v/>
      </c>
      <c r="AT1394" s="3" t="str">
        <f>IF(tbl_Data[[#This Row],[Marital Status]]=tbl_Data[[#Headers],[Widow]],tbl_Data[[#This Row],[Amt_Wines]],"")</f>
        <v/>
      </c>
      <c r="AU1394" s="3" t="str">
        <f>IF(tbl_Data[[#This Row],[Marital Status]]=tbl_Data[[#Headers],[Divorced]],tbl_Data[[#This Row],[Amt_Wines]],"")</f>
        <v/>
      </c>
    </row>
    <row r="1395" spans="1:47" x14ac:dyDescent="0.45">
      <c r="A1395" t="s">
        <v>1978</v>
      </c>
      <c r="B1395" s="3">
        <v>25008</v>
      </c>
      <c r="C1395">
        <v>1</v>
      </c>
      <c r="D1395">
        <v>0</v>
      </c>
      <c r="E1395">
        <f t="shared" si="21"/>
        <v>1</v>
      </c>
      <c r="F1395">
        <v>72</v>
      </c>
      <c r="G1395" s="3">
        <v>2</v>
      </c>
      <c r="H1395" s="3">
        <v>8</v>
      </c>
      <c r="I1395" s="3">
        <v>8</v>
      </c>
      <c r="J1395" s="3">
        <v>6</v>
      </c>
      <c r="K1395" s="3">
        <v>1</v>
      </c>
      <c r="L1395" s="3">
        <v>9</v>
      </c>
      <c r="M1395">
        <v>2</v>
      </c>
      <c r="N1395">
        <v>1</v>
      </c>
      <c r="O1395">
        <v>0</v>
      </c>
      <c r="P1395">
        <v>3</v>
      </c>
      <c r="Q1395">
        <v>8</v>
      </c>
      <c r="R1395">
        <v>0</v>
      </c>
      <c r="S1395">
        <v>0</v>
      </c>
      <c r="T1395">
        <v>0</v>
      </c>
      <c r="U1395">
        <v>0</v>
      </c>
      <c r="V1395">
        <v>0</v>
      </c>
      <c r="W1395">
        <v>0</v>
      </c>
      <c r="X1395">
        <v>3</v>
      </c>
      <c r="Y1395">
        <v>11</v>
      </c>
      <c r="Z1395">
        <v>0</v>
      </c>
      <c r="AA1395">
        <v>32</v>
      </c>
      <c r="AB1395">
        <v>2306</v>
      </c>
      <c r="AC1395">
        <v>0</v>
      </c>
      <c r="AD1395">
        <v>0</v>
      </c>
      <c r="AE1395">
        <v>1</v>
      </c>
      <c r="AF1395">
        <v>0</v>
      </c>
      <c r="AG1395">
        <v>0</v>
      </c>
      <c r="AH1395">
        <v>0</v>
      </c>
      <c r="AI1395">
        <v>0</v>
      </c>
      <c r="AJ1395">
        <v>1</v>
      </c>
      <c r="AK1395">
        <v>0</v>
      </c>
      <c r="AL1395">
        <v>0</v>
      </c>
      <c r="AM1395" s="3">
        <f>SUM(tbl_Data[[#This Row],[Amt_Wines]:[Amt_GoldProds]])</f>
        <v>34</v>
      </c>
      <c r="AN1395" s="3">
        <v>16</v>
      </c>
      <c r="AO1395">
        <v>0</v>
      </c>
      <c r="AP1395" t="str" cm="1">
        <f t="array" ref="AP1395">_xlfn.IFS(tbl_Data[[#This Row],[marital_Divorced]]=1,"Divorced",tbl_Data[[#This Row],[marital_Married]]=1,"Married",tbl_Data[[#This Row],[marital_Single]]=1,"Single",tbl_Data[[#This Row],[marital_Together]]=1,"Together",tbl_Data[[#This Row],[marital_Widow]]=1,"Widowed")</f>
        <v>Single</v>
      </c>
      <c r="AQ1395" s="3">
        <f>IF(tbl_Data[[#This Row],[Marital Status]]=tbl_Data[[#Headers],[Single]],tbl_Data[[#This Row],[Amt_Wines]],"")</f>
        <v>2</v>
      </c>
      <c r="AR1395" s="3" t="str">
        <f>IF(tbl_Data[[#This Row],[Marital Status]]=tbl_Data[[#Headers],[Together]],tbl_Data[[#This Row],[Amt_Wines]],"")</f>
        <v/>
      </c>
      <c r="AS1395" s="3" t="str">
        <f>IF(tbl_Data[[#This Row],[Marital Status]]=tbl_Data[[#Headers],[Married]],tbl_Data[[#This Row],[Amt_Wines]],"")</f>
        <v/>
      </c>
      <c r="AT1395" s="3" t="str">
        <f>IF(tbl_Data[[#This Row],[Marital Status]]=tbl_Data[[#Headers],[Widow]],tbl_Data[[#This Row],[Amt_Wines]],"")</f>
        <v/>
      </c>
      <c r="AU1395" s="3" t="str">
        <f>IF(tbl_Data[[#This Row],[Marital Status]]=tbl_Data[[#Headers],[Divorced]],tbl_Data[[#This Row],[Amt_Wines]],"")</f>
        <v/>
      </c>
    </row>
    <row r="1396" spans="1:47" x14ac:dyDescent="0.45">
      <c r="A1396" t="s">
        <v>1983</v>
      </c>
      <c r="B1396" s="3">
        <v>30899</v>
      </c>
      <c r="C1396">
        <v>1</v>
      </c>
      <c r="D1396">
        <v>0</v>
      </c>
      <c r="E1396">
        <f t="shared" si="21"/>
        <v>1</v>
      </c>
      <c r="F1396">
        <v>35</v>
      </c>
      <c r="G1396" s="3">
        <v>24</v>
      </c>
      <c r="H1396" s="3">
        <v>0</v>
      </c>
      <c r="I1396" s="3">
        <v>8</v>
      </c>
      <c r="J1396" s="3">
        <v>0</v>
      </c>
      <c r="K1396" s="3">
        <v>0</v>
      </c>
      <c r="L1396" s="3">
        <v>1</v>
      </c>
      <c r="M1396">
        <v>2</v>
      </c>
      <c r="N1396">
        <v>1</v>
      </c>
      <c r="O1396">
        <v>0</v>
      </c>
      <c r="P1396">
        <v>3</v>
      </c>
      <c r="Q1396">
        <v>6</v>
      </c>
      <c r="R1396">
        <v>0</v>
      </c>
      <c r="S1396">
        <v>0</v>
      </c>
      <c r="T1396">
        <v>0</v>
      </c>
      <c r="U1396">
        <v>0</v>
      </c>
      <c r="V1396">
        <v>0</v>
      </c>
      <c r="W1396">
        <v>0</v>
      </c>
      <c r="X1396">
        <v>3</v>
      </c>
      <c r="Y1396">
        <v>11</v>
      </c>
      <c r="Z1396">
        <v>0</v>
      </c>
      <c r="AA1396">
        <v>46</v>
      </c>
      <c r="AB1396">
        <v>2783</v>
      </c>
      <c r="AC1396">
        <v>0</v>
      </c>
      <c r="AD1396">
        <v>0</v>
      </c>
      <c r="AE1396">
        <v>1</v>
      </c>
      <c r="AF1396">
        <v>0</v>
      </c>
      <c r="AG1396">
        <v>0</v>
      </c>
      <c r="AH1396">
        <v>0</v>
      </c>
      <c r="AI1396">
        <v>0</v>
      </c>
      <c r="AJ1396">
        <v>0</v>
      </c>
      <c r="AK1396">
        <v>0</v>
      </c>
      <c r="AL1396">
        <v>1</v>
      </c>
      <c r="AM1396" s="3">
        <f>SUM(tbl_Data[[#This Row],[Amt_Wines]:[Amt_GoldProds]])</f>
        <v>33</v>
      </c>
      <c r="AN1396" s="3">
        <v>31</v>
      </c>
      <c r="AO1396">
        <v>0</v>
      </c>
      <c r="AP1396" t="str" cm="1">
        <f t="array" ref="AP1396">_xlfn.IFS(tbl_Data[[#This Row],[marital_Divorced]]=1,"Divorced",tbl_Data[[#This Row],[marital_Married]]=1,"Married",tbl_Data[[#This Row],[marital_Single]]=1,"Single",tbl_Data[[#This Row],[marital_Together]]=1,"Together",tbl_Data[[#This Row],[marital_Widow]]=1,"Widowed")</f>
        <v>Single</v>
      </c>
      <c r="AQ1396" s="3">
        <f>IF(tbl_Data[[#This Row],[Marital Status]]=tbl_Data[[#Headers],[Single]],tbl_Data[[#This Row],[Amt_Wines]],"")</f>
        <v>24</v>
      </c>
      <c r="AR1396" s="3" t="str">
        <f>IF(tbl_Data[[#This Row],[Marital Status]]=tbl_Data[[#Headers],[Together]],tbl_Data[[#This Row],[Amt_Wines]],"")</f>
        <v/>
      </c>
      <c r="AS1396" s="3" t="str">
        <f>IF(tbl_Data[[#This Row],[Marital Status]]=tbl_Data[[#Headers],[Married]],tbl_Data[[#This Row],[Amt_Wines]],"")</f>
        <v/>
      </c>
      <c r="AT1396" s="3" t="str">
        <f>IF(tbl_Data[[#This Row],[Marital Status]]=tbl_Data[[#Headers],[Widow]],tbl_Data[[#This Row],[Amt_Wines]],"")</f>
        <v/>
      </c>
      <c r="AU1396" s="3" t="str">
        <f>IF(tbl_Data[[#This Row],[Marital Status]]=tbl_Data[[#Headers],[Divorced]],tbl_Data[[#This Row],[Amt_Wines]],"")</f>
        <v/>
      </c>
    </row>
    <row r="1397" spans="1:47" x14ac:dyDescent="0.45">
      <c r="A1397" t="s">
        <v>1984</v>
      </c>
      <c r="B1397" s="3">
        <v>36975</v>
      </c>
      <c r="C1397">
        <v>1</v>
      </c>
      <c r="D1397">
        <v>0</v>
      </c>
      <c r="E1397">
        <f t="shared" si="21"/>
        <v>1</v>
      </c>
      <c r="F1397">
        <v>50</v>
      </c>
      <c r="G1397" s="3">
        <v>10</v>
      </c>
      <c r="H1397" s="3">
        <v>6</v>
      </c>
      <c r="I1397" s="3">
        <v>11</v>
      </c>
      <c r="J1397" s="3">
        <v>0</v>
      </c>
      <c r="K1397" s="3">
        <v>4</v>
      </c>
      <c r="L1397" s="3">
        <v>2</v>
      </c>
      <c r="M1397">
        <v>1</v>
      </c>
      <c r="N1397">
        <v>1</v>
      </c>
      <c r="O1397">
        <v>0</v>
      </c>
      <c r="P1397">
        <v>3</v>
      </c>
      <c r="Q1397">
        <v>7</v>
      </c>
      <c r="R1397">
        <v>0</v>
      </c>
      <c r="S1397">
        <v>0</v>
      </c>
      <c r="T1397">
        <v>0</v>
      </c>
      <c r="U1397">
        <v>0</v>
      </c>
      <c r="V1397">
        <v>0</v>
      </c>
      <c r="W1397">
        <v>0</v>
      </c>
      <c r="X1397">
        <v>3</v>
      </c>
      <c r="Y1397">
        <v>11</v>
      </c>
      <c r="Z1397">
        <v>0</v>
      </c>
      <c r="AA1397">
        <v>42</v>
      </c>
      <c r="AB1397">
        <v>2342</v>
      </c>
      <c r="AC1397">
        <v>0</v>
      </c>
      <c r="AD1397">
        <v>0</v>
      </c>
      <c r="AE1397">
        <v>1</v>
      </c>
      <c r="AF1397">
        <v>0</v>
      </c>
      <c r="AG1397">
        <v>0</v>
      </c>
      <c r="AH1397">
        <v>1</v>
      </c>
      <c r="AI1397">
        <v>0</v>
      </c>
      <c r="AJ1397">
        <v>0</v>
      </c>
      <c r="AK1397">
        <v>0</v>
      </c>
      <c r="AL1397">
        <v>0</v>
      </c>
      <c r="AM1397" s="3">
        <f>SUM(tbl_Data[[#This Row],[Amt_Wines]:[Amt_GoldProds]])</f>
        <v>33</v>
      </c>
      <c r="AN1397" s="3">
        <v>29</v>
      </c>
      <c r="AO1397">
        <v>0</v>
      </c>
      <c r="AP1397" t="str" cm="1">
        <f t="array" ref="AP1397">_xlfn.IFS(tbl_Data[[#This Row],[marital_Divorced]]=1,"Divorced",tbl_Data[[#This Row],[marital_Married]]=1,"Married",tbl_Data[[#This Row],[marital_Single]]=1,"Single",tbl_Data[[#This Row],[marital_Together]]=1,"Together",tbl_Data[[#This Row],[marital_Widow]]=1,"Widowed")</f>
        <v>Single</v>
      </c>
      <c r="AQ1397" s="3">
        <f>IF(tbl_Data[[#This Row],[Marital Status]]=tbl_Data[[#Headers],[Single]],tbl_Data[[#This Row],[Amt_Wines]],"")</f>
        <v>10</v>
      </c>
      <c r="AR1397" s="3" t="str">
        <f>IF(tbl_Data[[#This Row],[Marital Status]]=tbl_Data[[#Headers],[Together]],tbl_Data[[#This Row],[Amt_Wines]],"")</f>
        <v/>
      </c>
      <c r="AS1397" s="3" t="str">
        <f>IF(tbl_Data[[#This Row],[Marital Status]]=tbl_Data[[#Headers],[Married]],tbl_Data[[#This Row],[Amt_Wines]],"")</f>
        <v/>
      </c>
      <c r="AT1397" s="3" t="str">
        <f>IF(tbl_Data[[#This Row],[Marital Status]]=tbl_Data[[#Headers],[Widow]],tbl_Data[[#This Row],[Amt_Wines]],"")</f>
        <v/>
      </c>
      <c r="AU1397" s="3" t="str">
        <f>IF(tbl_Data[[#This Row],[Marital Status]]=tbl_Data[[#Headers],[Divorced]],tbl_Data[[#This Row],[Amt_Wines]],"")</f>
        <v/>
      </c>
    </row>
    <row r="1398" spans="1:47" x14ac:dyDescent="0.45">
      <c r="A1398" t="s">
        <v>1992</v>
      </c>
      <c r="B1398" s="3">
        <v>42394</v>
      </c>
      <c r="C1398">
        <v>1</v>
      </c>
      <c r="D1398">
        <v>0</v>
      </c>
      <c r="E1398">
        <f t="shared" si="21"/>
        <v>1</v>
      </c>
      <c r="F1398">
        <v>69</v>
      </c>
      <c r="G1398" s="3">
        <v>15</v>
      </c>
      <c r="H1398" s="3">
        <v>2</v>
      </c>
      <c r="I1398" s="3">
        <v>10</v>
      </c>
      <c r="J1398" s="3">
        <v>0</v>
      </c>
      <c r="K1398" s="3">
        <v>1</v>
      </c>
      <c r="L1398" s="3">
        <v>4</v>
      </c>
      <c r="M1398">
        <v>1</v>
      </c>
      <c r="N1398">
        <v>1</v>
      </c>
      <c r="O1398">
        <v>0</v>
      </c>
      <c r="P1398">
        <v>3</v>
      </c>
      <c r="Q1398">
        <v>7</v>
      </c>
      <c r="R1398">
        <v>0</v>
      </c>
      <c r="S1398">
        <v>0</v>
      </c>
      <c r="T1398">
        <v>0</v>
      </c>
      <c r="U1398">
        <v>0</v>
      </c>
      <c r="V1398">
        <v>0</v>
      </c>
      <c r="W1398">
        <v>0</v>
      </c>
      <c r="X1398">
        <v>3</v>
      </c>
      <c r="Y1398">
        <v>11</v>
      </c>
      <c r="Z1398">
        <v>0</v>
      </c>
      <c r="AA1398">
        <v>48</v>
      </c>
      <c r="AB1398">
        <v>2257</v>
      </c>
      <c r="AC1398">
        <v>0</v>
      </c>
      <c r="AD1398">
        <v>0</v>
      </c>
      <c r="AE1398">
        <v>1</v>
      </c>
      <c r="AF1398">
        <v>0</v>
      </c>
      <c r="AG1398">
        <v>0</v>
      </c>
      <c r="AH1398">
        <v>0</v>
      </c>
      <c r="AI1398">
        <v>0</v>
      </c>
      <c r="AJ1398">
        <v>0</v>
      </c>
      <c r="AK1398">
        <v>1</v>
      </c>
      <c r="AL1398">
        <v>0</v>
      </c>
      <c r="AM1398" s="3">
        <f>SUM(tbl_Data[[#This Row],[Amt_Wines]:[Amt_GoldProds]])</f>
        <v>32</v>
      </c>
      <c r="AN1398" s="3">
        <v>24</v>
      </c>
      <c r="AO1398">
        <v>0</v>
      </c>
      <c r="AP1398" t="str" cm="1">
        <f t="array" ref="AP1398">_xlfn.IFS(tbl_Data[[#This Row],[marital_Divorced]]=1,"Divorced",tbl_Data[[#This Row],[marital_Married]]=1,"Married",tbl_Data[[#This Row],[marital_Single]]=1,"Single",tbl_Data[[#This Row],[marital_Together]]=1,"Together",tbl_Data[[#This Row],[marital_Widow]]=1,"Widowed")</f>
        <v>Single</v>
      </c>
      <c r="AQ1398" s="3">
        <f>IF(tbl_Data[[#This Row],[Marital Status]]=tbl_Data[[#Headers],[Single]],tbl_Data[[#This Row],[Amt_Wines]],"")</f>
        <v>15</v>
      </c>
      <c r="AR1398" s="3" t="str">
        <f>IF(tbl_Data[[#This Row],[Marital Status]]=tbl_Data[[#Headers],[Together]],tbl_Data[[#This Row],[Amt_Wines]],"")</f>
        <v/>
      </c>
      <c r="AS1398" s="3" t="str">
        <f>IF(tbl_Data[[#This Row],[Marital Status]]=tbl_Data[[#Headers],[Married]],tbl_Data[[#This Row],[Amt_Wines]],"")</f>
        <v/>
      </c>
      <c r="AT1398" s="3" t="str">
        <f>IF(tbl_Data[[#This Row],[Marital Status]]=tbl_Data[[#Headers],[Widow]],tbl_Data[[#This Row],[Amt_Wines]],"")</f>
        <v/>
      </c>
      <c r="AU1398" s="3" t="str">
        <f>IF(tbl_Data[[#This Row],[Marital Status]]=tbl_Data[[#Headers],[Divorced]],tbl_Data[[#This Row],[Amt_Wines]],"")</f>
        <v/>
      </c>
    </row>
    <row r="1399" spans="1:47" x14ac:dyDescent="0.45">
      <c r="A1399" t="s">
        <v>1998</v>
      </c>
      <c r="B1399" s="3">
        <v>41644</v>
      </c>
      <c r="C1399">
        <v>1</v>
      </c>
      <c r="D1399">
        <v>1</v>
      </c>
      <c r="E1399">
        <f t="shared" si="21"/>
        <v>2</v>
      </c>
      <c r="F1399">
        <v>67</v>
      </c>
      <c r="G1399" s="3">
        <v>20</v>
      </c>
      <c r="H1399" s="3">
        <v>3</v>
      </c>
      <c r="I1399" s="3">
        <v>4</v>
      </c>
      <c r="J1399" s="3">
        <v>2</v>
      </c>
      <c r="K1399" s="3">
        <v>0</v>
      </c>
      <c r="L1399" s="3">
        <v>2</v>
      </c>
      <c r="M1399">
        <v>2</v>
      </c>
      <c r="N1399">
        <v>1</v>
      </c>
      <c r="O1399">
        <v>0</v>
      </c>
      <c r="P1399">
        <v>3</v>
      </c>
      <c r="Q1399">
        <v>3</v>
      </c>
      <c r="R1399">
        <v>0</v>
      </c>
      <c r="S1399">
        <v>0</v>
      </c>
      <c r="T1399">
        <v>0</v>
      </c>
      <c r="U1399">
        <v>0</v>
      </c>
      <c r="V1399">
        <v>0</v>
      </c>
      <c r="W1399">
        <v>0</v>
      </c>
      <c r="X1399">
        <v>3</v>
      </c>
      <c r="Y1399">
        <v>11</v>
      </c>
      <c r="Z1399">
        <v>0</v>
      </c>
      <c r="AA1399">
        <v>48</v>
      </c>
      <c r="AB1399">
        <v>2210</v>
      </c>
      <c r="AC1399">
        <v>0</v>
      </c>
      <c r="AD1399">
        <v>0</v>
      </c>
      <c r="AE1399">
        <v>1</v>
      </c>
      <c r="AF1399">
        <v>0</v>
      </c>
      <c r="AG1399">
        <v>0</v>
      </c>
      <c r="AH1399">
        <v>0</v>
      </c>
      <c r="AI1399">
        <v>0</v>
      </c>
      <c r="AJ1399">
        <v>0</v>
      </c>
      <c r="AK1399">
        <v>0</v>
      </c>
      <c r="AL1399">
        <v>1</v>
      </c>
      <c r="AM1399" s="3">
        <f>SUM(tbl_Data[[#This Row],[Amt_Wines]:[Amt_GoldProds]])</f>
        <v>31</v>
      </c>
      <c r="AN1399" s="3">
        <v>27</v>
      </c>
      <c r="AO1399">
        <v>0</v>
      </c>
      <c r="AP1399" t="str" cm="1">
        <f t="array" ref="AP1399">_xlfn.IFS(tbl_Data[[#This Row],[marital_Divorced]]=1,"Divorced",tbl_Data[[#This Row],[marital_Married]]=1,"Married",tbl_Data[[#This Row],[marital_Single]]=1,"Single",tbl_Data[[#This Row],[marital_Together]]=1,"Together",tbl_Data[[#This Row],[marital_Widow]]=1,"Widowed")</f>
        <v>Single</v>
      </c>
      <c r="AQ1399" s="3">
        <f>IF(tbl_Data[[#This Row],[Marital Status]]=tbl_Data[[#Headers],[Single]],tbl_Data[[#This Row],[Amt_Wines]],"")</f>
        <v>20</v>
      </c>
      <c r="AR1399" s="3" t="str">
        <f>IF(tbl_Data[[#This Row],[Marital Status]]=tbl_Data[[#Headers],[Together]],tbl_Data[[#This Row],[Amt_Wines]],"")</f>
        <v/>
      </c>
      <c r="AS1399" s="3" t="str">
        <f>IF(tbl_Data[[#This Row],[Marital Status]]=tbl_Data[[#Headers],[Married]],tbl_Data[[#This Row],[Amt_Wines]],"")</f>
        <v/>
      </c>
      <c r="AT1399" s="3" t="str">
        <f>IF(tbl_Data[[#This Row],[Marital Status]]=tbl_Data[[#Headers],[Widow]],tbl_Data[[#This Row],[Amt_Wines]],"")</f>
        <v/>
      </c>
      <c r="AU1399" s="3" t="str">
        <f>IF(tbl_Data[[#This Row],[Marital Status]]=tbl_Data[[#Headers],[Divorced]],tbl_Data[[#This Row],[Amt_Wines]],"")</f>
        <v/>
      </c>
    </row>
    <row r="1400" spans="1:47" x14ac:dyDescent="0.45">
      <c r="A1400" t="s">
        <v>2004</v>
      </c>
      <c r="B1400" s="3">
        <v>24336</v>
      </c>
      <c r="C1400">
        <v>1</v>
      </c>
      <c r="D1400">
        <v>0</v>
      </c>
      <c r="E1400">
        <f t="shared" si="21"/>
        <v>1</v>
      </c>
      <c r="F1400">
        <v>82</v>
      </c>
      <c r="G1400" s="3">
        <v>1</v>
      </c>
      <c r="H1400" s="3">
        <v>6</v>
      </c>
      <c r="I1400" s="3">
        <v>2</v>
      </c>
      <c r="J1400" s="3">
        <v>8</v>
      </c>
      <c r="K1400" s="3">
        <v>2</v>
      </c>
      <c r="L1400" s="3">
        <v>12</v>
      </c>
      <c r="M1400">
        <v>1</v>
      </c>
      <c r="N1400">
        <v>1</v>
      </c>
      <c r="O1400">
        <v>0</v>
      </c>
      <c r="P1400">
        <v>2</v>
      </c>
      <c r="Q1400">
        <v>7</v>
      </c>
      <c r="R1400">
        <v>0</v>
      </c>
      <c r="S1400">
        <v>0</v>
      </c>
      <c r="T1400">
        <v>0</v>
      </c>
      <c r="U1400">
        <v>0</v>
      </c>
      <c r="V1400">
        <v>0</v>
      </c>
      <c r="W1400">
        <v>0</v>
      </c>
      <c r="X1400">
        <v>3</v>
      </c>
      <c r="Y1400">
        <v>11</v>
      </c>
      <c r="Z1400">
        <v>0</v>
      </c>
      <c r="AA1400">
        <v>39</v>
      </c>
      <c r="AB1400">
        <v>2830</v>
      </c>
      <c r="AC1400">
        <v>0</v>
      </c>
      <c r="AD1400">
        <v>0</v>
      </c>
      <c r="AE1400">
        <v>1</v>
      </c>
      <c r="AF1400">
        <v>0</v>
      </c>
      <c r="AG1400">
        <v>0</v>
      </c>
      <c r="AH1400">
        <v>1</v>
      </c>
      <c r="AI1400">
        <v>0</v>
      </c>
      <c r="AJ1400">
        <v>0</v>
      </c>
      <c r="AK1400">
        <v>0</v>
      </c>
      <c r="AL1400">
        <v>0</v>
      </c>
      <c r="AM1400" s="3">
        <f>SUM(tbl_Data[[#This Row],[Amt_Wines]:[Amt_GoldProds]])</f>
        <v>31</v>
      </c>
      <c r="AN1400" s="3">
        <v>7</v>
      </c>
      <c r="AO1400">
        <v>0</v>
      </c>
      <c r="AP1400" t="str" cm="1">
        <f t="array" ref="AP1400">_xlfn.IFS(tbl_Data[[#This Row],[marital_Divorced]]=1,"Divorced",tbl_Data[[#This Row],[marital_Married]]=1,"Married",tbl_Data[[#This Row],[marital_Single]]=1,"Single",tbl_Data[[#This Row],[marital_Together]]=1,"Together",tbl_Data[[#This Row],[marital_Widow]]=1,"Widowed")</f>
        <v>Single</v>
      </c>
      <c r="AQ1400" s="3">
        <f>IF(tbl_Data[[#This Row],[Marital Status]]=tbl_Data[[#Headers],[Single]],tbl_Data[[#This Row],[Amt_Wines]],"")</f>
        <v>1</v>
      </c>
      <c r="AR1400" s="3" t="str">
        <f>IF(tbl_Data[[#This Row],[Marital Status]]=tbl_Data[[#Headers],[Together]],tbl_Data[[#This Row],[Amt_Wines]],"")</f>
        <v/>
      </c>
      <c r="AS1400" s="3" t="str">
        <f>IF(tbl_Data[[#This Row],[Marital Status]]=tbl_Data[[#Headers],[Married]],tbl_Data[[#This Row],[Amt_Wines]],"")</f>
        <v/>
      </c>
      <c r="AT1400" s="3" t="str">
        <f>IF(tbl_Data[[#This Row],[Marital Status]]=tbl_Data[[#Headers],[Widow]],tbl_Data[[#This Row],[Amt_Wines]],"")</f>
        <v/>
      </c>
      <c r="AU1400" s="3" t="str">
        <f>IF(tbl_Data[[#This Row],[Marital Status]]=tbl_Data[[#Headers],[Divorced]],tbl_Data[[#This Row],[Amt_Wines]],"")</f>
        <v/>
      </c>
    </row>
    <row r="1401" spans="1:47" x14ac:dyDescent="0.45">
      <c r="A1401" t="s">
        <v>2015</v>
      </c>
      <c r="B1401" s="3">
        <v>27938</v>
      </c>
      <c r="C1401">
        <v>1</v>
      </c>
      <c r="D1401">
        <v>0</v>
      </c>
      <c r="E1401">
        <f t="shared" si="21"/>
        <v>1</v>
      </c>
      <c r="F1401">
        <v>31</v>
      </c>
      <c r="G1401" s="3">
        <v>13</v>
      </c>
      <c r="H1401" s="3">
        <v>0</v>
      </c>
      <c r="I1401" s="3">
        <v>8</v>
      </c>
      <c r="J1401" s="3">
        <v>2</v>
      </c>
      <c r="K1401" s="3">
        <v>1</v>
      </c>
      <c r="L1401" s="3">
        <v>5</v>
      </c>
      <c r="M1401">
        <v>1</v>
      </c>
      <c r="N1401">
        <v>1</v>
      </c>
      <c r="O1401">
        <v>0</v>
      </c>
      <c r="P1401">
        <v>4</v>
      </c>
      <c r="Q1401">
        <v>3</v>
      </c>
      <c r="R1401">
        <v>0</v>
      </c>
      <c r="S1401">
        <v>0</v>
      </c>
      <c r="T1401">
        <v>0</v>
      </c>
      <c r="U1401">
        <v>0</v>
      </c>
      <c r="V1401">
        <v>0</v>
      </c>
      <c r="W1401">
        <v>0</v>
      </c>
      <c r="X1401">
        <v>3</v>
      </c>
      <c r="Y1401">
        <v>11</v>
      </c>
      <c r="Z1401">
        <v>0</v>
      </c>
      <c r="AA1401">
        <v>32</v>
      </c>
      <c r="AB1401">
        <v>2221</v>
      </c>
      <c r="AC1401">
        <v>0</v>
      </c>
      <c r="AD1401">
        <v>0</v>
      </c>
      <c r="AE1401">
        <v>1</v>
      </c>
      <c r="AF1401">
        <v>0</v>
      </c>
      <c r="AG1401">
        <v>0</v>
      </c>
      <c r="AH1401">
        <v>0</v>
      </c>
      <c r="AI1401">
        <v>0</v>
      </c>
      <c r="AJ1401">
        <v>1</v>
      </c>
      <c r="AK1401">
        <v>0</v>
      </c>
      <c r="AL1401">
        <v>0</v>
      </c>
      <c r="AM1401" s="3">
        <f>SUM(tbl_Data[[#This Row],[Amt_Wines]:[Amt_GoldProds]])</f>
        <v>29</v>
      </c>
      <c r="AN1401" s="3">
        <v>19</v>
      </c>
      <c r="AO1401">
        <v>0</v>
      </c>
      <c r="AP1401" t="str" cm="1">
        <f t="array" ref="AP1401">_xlfn.IFS(tbl_Data[[#This Row],[marital_Divorced]]=1,"Divorced",tbl_Data[[#This Row],[marital_Married]]=1,"Married",tbl_Data[[#This Row],[marital_Single]]=1,"Single",tbl_Data[[#This Row],[marital_Together]]=1,"Together",tbl_Data[[#This Row],[marital_Widow]]=1,"Widowed")</f>
        <v>Single</v>
      </c>
      <c r="AQ1401" s="3">
        <f>IF(tbl_Data[[#This Row],[Marital Status]]=tbl_Data[[#Headers],[Single]],tbl_Data[[#This Row],[Amt_Wines]],"")</f>
        <v>13</v>
      </c>
      <c r="AR1401" s="3" t="str">
        <f>IF(tbl_Data[[#This Row],[Marital Status]]=tbl_Data[[#Headers],[Together]],tbl_Data[[#This Row],[Amt_Wines]],"")</f>
        <v/>
      </c>
      <c r="AS1401" s="3" t="str">
        <f>IF(tbl_Data[[#This Row],[Marital Status]]=tbl_Data[[#Headers],[Married]],tbl_Data[[#This Row],[Amt_Wines]],"")</f>
        <v/>
      </c>
      <c r="AT1401" s="3" t="str">
        <f>IF(tbl_Data[[#This Row],[Marital Status]]=tbl_Data[[#Headers],[Widow]],tbl_Data[[#This Row],[Amt_Wines]],"")</f>
        <v/>
      </c>
      <c r="AU1401" s="3" t="str">
        <f>IF(tbl_Data[[#This Row],[Marital Status]]=tbl_Data[[#Headers],[Divorced]],tbl_Data[[#This Row],[Amt_Wines]],"")</f>
        <v/>
      </c>
    </row>
    <row r="1402" spans="1:47" x14ac:dyDescent="0.45">
      <c r="A1402" t="s">
        <v>2020</v>
      </c>
      <c r="B1402" s="3">
        <v>29548</v>
      </c>
      <c r="C1402">
        <v>1</v>
      </c>
      <c r="D1402">
        <v>0</v>
      </c>
      <c r="E1402">
        <f t="shared" si="21"/>
        <v>1</v>
      </c>
      <c r="F1402">
        <v>52</v>
      </c>
      <c r="G1402" s="3">
        <v>7</v>
      </c>
      <c r="H1402" s="3">
        <v>1</v>
      </c>
      <c r="I1402" s="3">
        <v>6</v>
      </c>
      <c r="J1402" s="3">
        <v>3</v>
      </c>
      <c r="K1402" s="3">
        <v>1</v>
      </c>
      <c r="L1402" s="3">
        <v>11</v>
      </c>
      <c r="M1402">
        <v>1</v>
      </c>
      <c r="N1402">
        <v>1</v>
      </c>
      <c r="O1402">
        <v>1</v>
      </c>
      <c r="P1402">
        <v>2</v>
      </c>
      <c r="Q1402">
        <v>4</v>
      </c>
      <c r="R1402">
        <v>1</v>
      </c>
      <c r="S1402">
        <v>0</v>
      </c>
      <c r="T1402">
        <v>0</v>
      </c>
      <c r="U1402">
        <v>0</v>
      </c>
      <c r="V1402">
        <v>0</v>
      </c>
      <c r="W1402">
        <v>0</v>
      </c>
      <c r="X1402">
        <v>3</v>
      </c>
      <c r="Y1402">
        <v>11</v>
      </c>
      <c r="Z1402">
        <v>0</v>
      </c>
      <c r="AA1402">
        <v>50</v>
      </c>
      <c r="AB1402">
        <v>2463</v>
      </c>
      <c r="AC1402">
        <v>0</v>
      </c>
      <c r="AD1402">
        <v>0</v>
      </c>
      <c r="AE1402">
        <v>1</v>
      </c>
      <c r="AF1402">
        <v>0</v>
      </c>
      <c r="AG1402">
        <v>0</v>
      </c>
      <c r="AH1402">
        <v>0</v>
      </c>
      <c r="AI1402">
        <v>0</v>
      </c>
      <c r="AJ1402">
        <v>0</v>
      </c>
      <c r="AK1402">
        <v>1</v>
      </c>
      <c r="AL1402">
        <v>0</v>
      </c>
      <c r="AM1402" s="3">
        <f>SUM(tbl_Data[[#This Row],[Amt_Wines]:[Amt_GoldProds]])</f>
        <v>29</v>
      </c>
      <c r="AN1402" s="3">
        <v>7</v>
      </c>
      <c r="AO1402">
        <v>1</v>
      </c>
      <c r="AP1402" t="str" cm="1">
        <f t="array" ref="AP1402">_xlfn.IFS(tbl_Data[[#This Row],[marital_Divorced]]=1,"Divorced",tbl_Data[[#This Row],[marital_Married]]=1,"Married",tbl_Data[[#This Row],[marital_Single]]=1,"Single",tbl_Data[[#This Row],[marital_Together]]=1,"Together",tbl_Data[[#This Row],[marital_Widow]]=1,"Widowed")</f>
        <v>Single</v>
      </c>
      <c r="AQ1402" s="3">
        <f>IF(tbl_Data[[#This Row],[Marital Status]]=tbl_Data[[#Headers],[Single]],tbl_Data[[#This Row],[Amt_Wines]],"")</f>
        <v>7</v>
      </c>
      <c r="AR1402" s="3" t="str">
        <f>IF(tbl_Data[[#This Row],[Marital Status]]=tbl_Data[[#Headers],[Together]],tbl_Data[[#This Row],[Amt_Wines]],"")</f>
        <v/>
      </c>
      <c r="AS1402" s="3" t="str">
        <f>IF(tbl_Data[[#This Row],[Marital Status]]=tbl_Data[[#Headers],[Married]],tbl_Data[[#This Row],[Amt_Wines]],"")</f>
        <v/>
      </c>
      <c r="AT1402" s="3" t="str">
        <f>IF(tbl_Data[[#This Row],[Marital Status]]=tbl_Data[[#Headers],[Widow]],tbl_Data[[#This Row],[Amt_Wines]],"")</f>
        <v/>
      </c>
      <c r="AU1402" s="3" t="str">
        <f>IF(tbl_Data[[#This Row],[Marital Status]]=tbl_Data[[#Headers],[Divorced]],tbl_Data[[#This Row],[Amt_Wines]],"")</f>
        <v/>
      </c>
    </row>
    <row r="1403" spans="1:47" x14ac:dyDescent="0.45">
      <c r="A1403" t="s">
        <v>2021</v>
      </c>
      <c r="B1403" s="3">
        <v>15253</v>
      </c>
      <c r="C1403">
        <v>1</v>
      </c>
      <c r="D1403">
        <v>0</v>
      </c>
      <c r="E1403">
        <f t="shared" si="21"/>
        <v>1</v>
      </c>
      <c r="F1403">
        <v>13</v>
      </c>
      <c r="G1403" s="3">
        <v>1</v>
      </c>
      <c r="H1403" s="3">
        <v>3</v>
      </c>
      <c r="I1403" s="3">
        <v>3</v>
      </c>
      <c r="J1403" s="3">
        <v>8</v>
      </c>
      <c r="K1403" s="3">
        <v>1</v>
      </c>
      <c r="L1403" s="3">
        <v>13</v>
      </c>
      <c r="M1403">
        <v>2</v>
      </c>
      <c r="N1403">
        <v>1</v>
      </c>
      <c r="O1403">
        <v>0</v>
      </c>
      <c r="P1403">
        <v>3</v>
      </c>
      <c r="Q1403">
        <v>7</v>
      </c>
      <c r="R1403">
        <v>0</v>
      </c>
      <c r="S1403">
        <v>0</v>
      </c>
      <c r="T1403">
        <v>0</v>
      </c>
      <c r="U1403">
        <v>0</v>
      </c>
      <c r="V1403">
        <v>0</v>
      </c>
      <c r="W1403">
        <v>0</v>
      </c>
      <c r="X1403">
        <v>3</v>
      </c>
      <c r="Y1403">
        <v>11</v>
      </c>
      <c r="Z1403">
        <v>0</v>
      </c>
      <c r="AA1403">
        <v>28</v>
      </c>
      <c r="AB1403">
        <v>2403</v>
      </c>
      <c r="AC1403">
        <v>0</v>
      </c>
      <c r="AD1403">
        <v>0</v>
      </c>
      <c r="AE1403">
        <v>1</v>
      </c>
      <c r="AF1403">
        <v>0</v>
      </c>
      <c r="AG1403">
        <v>0</v>
      </c>
      <c r="AH1403">
        <v>0</v>
      </c>
      <c r="AI1403">
        <v>1</v>
      </c>
      <c r="AJ1403">
        <v>0</v>
      </c>
      <c r="AK1403">
        <v>0</v>
      </c>
      <c r="AL1403">
        <v>0</v>
      </c>
      <c r="AM1403" s="3">
        <f>SUM(tbl_Data[[#This Row],[Amt_Wines]:[Amt_GoldProds]])</f>
        <v>29</v>
      </c>
      <c r="AN1403" s="3">
        <v>3</v>
      </c>
      <c r="AO1403">
        <v>0</v>
      </c>
      <c r="AP1403" t="str" cm="1">
        <f t="array" ref="AP1403">_xlfn.IFS(tbl_Data[[#This Row],[marital_Divorced]]=1,"Divorced",tbl_Data[[#This Row],[marital_Married]]=1,"Married",tbl_Data[[#This Row],[marital_Single]]=1,"Single",tbl_Data[[#This Row],[marital_Together]]=1,"Together",tbl_Data[[#This Row],[marital_Widow]]=1,"Widowed")</f>
        <v>Single</v>
      </c>
      <c r="AQ1403" s="3">
        <f>IF(tbl_Data[[#This Row],[Marital Status]]=tbl_Data[[#Headers],[Single]],tbl_Data[[#This Row],[Amt_Wines]],"")</f>
        <v>1</v>
      </c>
      <c r="AR1403" s="3" t="str">
        <f>IF(tbl_Data[[#This Row],[Marital Status]]=tbl_Data[[#Headers],[Together]],tbl_Data[[#This Row],[Amt_Wines]],"")</f>
        <v/>
      </c>
      <c r="AS1403" s="3" t="str">
        <f>IF(tbl_Data[[#This Row],[Marital Status]]=tbl_Data[[#Headers],[Married]],tbl_Data[[#This Row],[Amt_Wines]],"")</f>
        <v/>
      </c>
      <c r="AT1403" s="3" t="str">
        <f>IF(tbl_Data[[#This Row],[Marital Status]]=tbl_Data[[#Headers],[Widow]],tbl_Data[[#This Row],[Amt_Wines]],"")</f>
        <v/>
      </c>
      <c r="AU1403" s="3" t="str">
        <f>IF(tbl_Data[[#This Row],[Marital Status]]=tbl_Data[[#Headers],[Divorced]],tbl_Data[[#This Row],[Amt_Wines]],"")</f>
        <v/>
      </c>
    </row>
    <row r="1404" spans="1:47" x14ac:dyDescent="0.45">
      <c r="A1404" t="s">
        <v>2022</v>
      </c>
      <c r="B1404" s="3">
        <v>30298</v>
      </c>
      <c r="C1404">
        <v>0</v>
      </c>
      <c r="D1404">
        <v>0</v>
      </c>
      <c r="E1404">
        <f t="shared" si="21"/>
        <v>0</v>
      </c>
      <c r="F1404">
        <v>48</v>
      </c>
      <c r="G1404" s="3">
        <v>6</v>
      </c>
      <c r="H1404" s="3">
        <v>3</v>
      </c>
      <c r="I1404" s="3">
        <v>12</v>
      </c>
      <c r="J1404" s="3">
        <v>6</v>
      </c>
      <c r="K1404" s="3">
        <v>1</v>
      </c>
      <c r="L1404" s="3">
        <v>0</v>
      </c>
      <c r="M1404">
        <v>1</v>
      </c>
      <c r="N1404">
        <v>1</v>
      </c>
      <c r="O1404">
        <v>1</v>
      </c>
      <c r="P1404">
        <v>3</v>
      </c>
      <c r="Q1404">
        <v>3</v>
      </c>
      <c r="R1404">
        <v>0</v>
      </c>
      <c r="S1404">
        <v>0</v>
      </c>
      <c r="T1404">
        <v>0</v>
      </c>
      <c r="U1404">
        <v>0</v>
      </c>
      <c r="V1404">
        <v>0</v>
      </c>
      <c r="W1404">
        <v>0</v>
      </c>
      <c r="X1404">
        <v>3</v>
      </c>
      <c r="Y1404">
        <v>11</v>
      </c>
      <c r="Z1404">
        <v>0</v>
      </c>
      <c r="AA1404">
        <v>35</v>
      </c>
      <c r="AB1404">
        <v>2200</v>
      </c>
      <c r="AC1404">
        <v>0</v>
      </c>
      <c r="AD1404">
        <v>0</v>
      </c>
      <c r="AE1404">
        <v>1</v>
      </c>
      <c r="AF1404">
        <v>0</v>
      </c>
      <c r="AG1404">
        <v>0</v>
      </c>
      <c r="AH1404">
        <v>0</v>
      </c>
      <c r="AI1404">
        <v>0</v>
      </c>
      <c r="AJ1404">
        <v>0</v>
      </c>
      <c r="AK1404">
        <v>0</v>
      </c>
      <c r="AL1404">
        <v>1</v>
      </c>
      <c r="AM1404" s="3">
        <f>SUM(tbl_Data[[#This Row],[Amt_Wines]:[Amt_GoldProds]])</f>
        <v>28</v>
      </c>
      <c r="AN1404" s="3">
        <v>28</v>
      </c>
      <c r="AO1404">
        <v>0</v>
      </c>
      <c r="AP1404" t="str" cm="1">
        <f t="array" ref="AP1404">_xlfn.IFS(tbl_Data[[#This Row],[marital_Divorced]]=1,"Divorced",tbl_Data[[#This Row],[marital_Married]]=1,"Married",tbl_Data[[#This Row],[marital_Single]]=1,"Single",tbl_Data[[#This Row],[marital_Together]]=1,"Together",tbl_Data[[#This Row],[marital_Widow]]=1,"Widowed")</f>
        <v>Single</v>
      </c>
      <c r="AQ1404" s="3">
        <f>IF(tbl_Data[[#This Row],[Marital Status]]=tbl_Data[[#Headers],[Single]],tbl_Data[[#This Row],[Amt_Wines]],"")</f>
        <v>6</v>
      </c>
      <c r="AR1404" s="3" t="str">
        <f>IF(tbl_Data[[#This Row],[Marital Status]]=tbl_Data[[#Headers],[Together]],tbl_Data[[#This Row],[Amt_Wines]],"")</f>
        <v/>
      </c>
      <c r="AS1404" s="3" t="str">
        <f>IF(tbl_Data[[#This Row],[Marital Status]]=tbl_Data[[#Headers],[Married]],tbl_Data[[#This Row],[Amt_Wines]],"")</f>
        <v/>
      </c>
      <c r="AT1404" s="3" t="str">
        <f>IF(tbl_Data[[#This Row],[Marital Status]]=tbl_Data[[#Headers],[Widow]],tbl_Data[[#This Row],[Amt_Wines]],"")</f>
        <v/>
      </c>
      <c r="AU1404" s="3" t="str">
        <f>IF(tbl_Data[[#This Row],[Marital Status]]=tbl_Data[[#Headers],[Divorced]],tbl_Data[[#This Row],[Amt_Wines]],"")</f>
        <v/>
      </c>
    </row>
    <row r="1405" spans="1:47" x14ac:dyDescent="0.45">
      <c r="A1405" t="s">
        <v>2030</v>
      </c>
      <c r="B1405" s="3">
        <v>33697</v>
      </c>
      <c r="C1405">
        <v>1</v>
      </c>
      <c r="D1405">
        <v>0</v>
      </c>
      <c r="E1405">
        <f t="shared" si="21"/>
        <v>1</v>
      </c>
      <c r="F1405">
        <v>34</v>
      </c>
      <c r="G1405" s="3">
        <v>4</v>
      </c>
      <c r="H1405" s="3">
        <v>3</v>
      </c>
      <c r="I1405" s="3">
        <v>7</v>
      </c>
      <c r="J1405" s="3">
        <v>0</v>
      </c>
      <c r="K1405" s="3">
        <v>3</v>
      </c>
      <c r="L1405" s="3">
        <v>11</v>
      </c>
      <c r="M1405">
        <v>1</v>
      </c>
      <c r="N1405">
        <v>1</v>
      </c>
      <c r="O1405">
        <v>0</v>
      </c>
      <c r="P1405">
        <v>2</v>
      </c>
      <c r="Q1405">
        <v>7</v>
      </c>
      <c r="R1405">
        <v>1</v>
      </c>
      <c r="S1405">
        <v>0</v>
      </c>
      <c r="T1405">
        <v>0</v>
      </c>
      <c r="U1405">
        <v>0</v>
      </c>
      <c r="V1405">
        <v>0</v>
      </c>
      <c r="W1405">
        <v>0</v>
      </c>
      <c r="X1405">
        <v>3</v>
      </c>
      <c r="Y1405">
        <v>11</v>
      </c>
      <c r="Z1405">
        <v>0</v>
      </c>
      <c r="AA1405">
        <v>50</v>
      </c>
      <c r="AB1405">
        <v>2446</v>
      </c>
      <c r="AC1405">
        <v>0</v>
      </c>
      <c r="AD1405">
        <v>0</v>
      </c>
      <c r="AE1405">
        <v>1</v>
      </c>
      <c r="AF1405">
        <v>0</v>
      </c>
      <c r="AG1405">
        <v>0</v>
      </c>
      <c r="AH1405">
        <v>0</v>
      </c>
      <c r="AI1405">
        <v>0</v>
      </c>
      <c r="AJ1405">
        <v>1</v>
      </c>
      <c r="AK1405">
        <v>0</v>
      </c>
      <c r="AL1405">
        <v>0</v>
      </c>
      <c r="AM1405" s="3">
        <f>SUM(tbl_Data[[#This Row],[Amt_Wines]:[Amt_GoldProds]])</f>
        <v>28</v>
      </c>
      <c r="AN1405" s="3">
        <v>6</v>
      </c>
      <c r="AO1405">
        <v>1</v>
      </c>
      <c r="AP1405" t="str" cm="1">
        <f t="array" ref="AP1405">_xlfn.IFS(tbl_Data[[#This Row],[marital_Divorced]]=1,"Divorced",tbl_Data[[#This Row],[marital_Married]]=1,"Married",tbl_Data[[#This Row],[marital_Single]]=1,"Single",tbl_Data[[#This Row],[marital_Together]]=1,"Together",tbl_Data[[#This Row],[marital_Widow]]=1,"Widowed")</f>
        <v>Single</v>
      </c>
      <c r="AQ1405" s="3">
        <f>IF(tbl_Data[[#This Row],[Marital Status]]=tbl_Data[[#Headers],[Single]],tbl_Data[[#This Row],[Amt_Wines]],"")</f>
        <v>4</v>
      </c>
      <c r="AR1405" s="3" t="str">
        <f>IF(tbl_Data[[#This Row],[Marital Status]]=tbl_Data[[#Headers],[Together]],tbl_Data[[#This Row],[Amt_Wines]],"")</f>
        <v/>
      </c>
      <c r="AS1405" s="3" t="str">
        <f>IF(tbl_Data[[#This Row],[Marital Status]]=tbl_Data[[#Headers],[Married]],tbl_Data[[#This Row],[Amt_Wines]],"")</f>
        <v/>
      </c>
      <c r="AT1405" s="3" t="str">
        <f>IF(tbl_Data[[#This Row],[Marital Status]]=tbl_Data[[#Headers],[Widow]],tbl_Data[[#This Row],[Amt_Wines]],"")</f>
        <v/>
      </c>
      <c r="AU1405" s="3" t="str">
        <f>IF(tbl_Data[[#This Row],[Marital Status]]=tbl_Data[[#Headers],[Divorced]],tbl_Data[[#This Row],[Amt_Wines]],"")</f>
        <v/>
      </c>
    </row>
    <row r="1406" spans="1:47" x14ac:dyDescent="0.45">
      <c r="A1406" t="s">
        <v>2032</v>
      </c>
      <c r="B1406" s="3">
        <v>23442</v>
      </c>
      <c r="C1406">
        <v>1</v>
      </c>
      <c r="D1406">
        <v>0</v>
      </c>
      <c r="E1406">
        <f t="shared" si="21"/>
        <v>1</v>
      </c>
      <c r="F1406">
        <v>71</v>
      </c>
      <c r="G1406" s="3">
        <v>2</v>
      </c>
      <c r="H1406" s="3">
        <v>0</v>
      </c>
      <c r="I1406" s="3">
        <v>6</v>
      </c>
      <c r="J1406" s="3">
        <v>8</v>
      </c>
      <c r="K1406" s="3">
        <v>6</v>
      </c>
      <c r="L1406" s="3">
        <v>5</v>
      </c>
      <c r="M1406">
        <v>1</v>
      </c>
      <c r="N1406">
        <v>1</v>
      </c>
      <c r="O1406">
        <v>0</v>
      </c>
      <c r="P1406">
        <v>3</v>
      </c>
      <c r="Q1406">
        <v>7</v>
      </c>
      <c r="R1406">
        <v>0</v>
      </c>
      <c r="S1406">
        <v>0</v>
      </c>
      <c r="T1406">
        <v>0</v>
      </c>
      <c r="U1406">
        <v>0</v>
      </c>
      <c r="V1406">
        <v>0</v>
      </c>
      <c r="W1406">
        <v>0</v>
      </c>
      <c r="X1406">
        <v>3</v>
      </c>
      <c r="Y1406">
        <v>11</v>
      </c>
      <c r="Z1406">
        <v>0</v>
      </c>
      <c r="AA1406">
        <v>33</v>
      </c>
      <c r="AB1406">
        <v>2711</v>
      </c>
      <c r="AC1406">
        <v>0</v>
      </c>
      <c r="AD1406">
        <v>0</v>
      </c>
      <c r="AE1406">
        <v>1</v>
      </c>
      <c r="AF1406">
        <v>0</v>
      </c>
      <c r="AG1406">
        <v>0</v>
      </c>
      <c r="AH1406">
        <v>0</v>
      </c>
      <c r="AI1406">
        <v>0</v>
      </c>
      <c r="AJ1406">
        <v>1</v>
      </c>
      <c r="AK1406">
        <v>0</v>
      </c>
      <c r="AL1406">
        <v>0</v>
      </c>
      <c r="AM1406" s="3">
        <f>SUM(tbl_Data[[#This Row],[Amt_Wines]:[Amt_GoldProds]])</f>
        <v>27</v>
      </c>
      <c r="AN1406" s="3">
        <v>17</v>
      </c>
      <c r="AO1406">
        <v>0</v>
      </c>
      <c r="AP1406" t="str" cm="1">
        <f t="array" ref="AP1406">_xlfn.IFS(tbl_Data[[#This Row],[marital_Divorced]]=1,"Divorced",tbl_Data[[#This Row],[marital_Married]]=1,"Married",tbl_Data[[#This Row],[marital_Single]]=1,"Single",tbl_Data[[#This Row],[marital_Together]]=1,"Together",tbl_Data[[#This Row],[marital_Widow]]=1,"Widowed")</f>
        <v>Single</v>
      </c>
      <c r="AQ1406" s="3">
        <f>IF(tbl_Data[[#This Row],[Marital Status]]=tbl_Data[[#Headers],[Single]],tbl_Data[[#This Row],[Amt_Wines]],"")</f>
        <v>2</v>
      </c>
      <c r="AR1406" s="3" t="str">
        <f>IF(tbl_Data[[#This Row],[Marital Status]]=tbl_Data[[#Headers],[Together]],tbl_Data[[#This Row],[Amt_Wines]],"")</f>
        <v/>
      </c>
      <c r="AS1406" s="3" t="str">
        <f>IF(tbl_Data[[#This Row],[Marital Status]]=tbl_Data[[#Headers],[Married]],tbl_Data[[#This Row],[Amt_Wines]],"")</f>
        <v/>
      </c>
      <c r="AT1406" s="3" t="str">
        <f>IF(tbl_Data[[#This Row],[Marital Status]]=tbl_Data[[#Headers],[Widow]],tbl_Data[[#This Row],[Amt_Wines]],"")</f>
        <v/>
      </c>
      <c r="AU1406" s="3" t="str">
        <f>IF(tbl_Data[[#This Row],[Marital Status]]=tbl_Data[[#Headers],[Divorced]],tbl_Data[[#This Row],[Amt_Wines]],"")</f>
        <v/>
      </c>
    </row>
    <row r="1407" spans="1:47" x14ac:dyDescent="0.45">
      <c r="A1407" t="s">
        <v>2033</v>
      </c>
      <c r="B1407" s="3">
        <v>46344</v>
      </c>
      <c r="C1407">
        <v>1</v>
      </c>
      <c r="D1407">
        <v>1</v>
      </c>
      <c r="E1407">
        <f t="shared" si="21"/>
        <v>2</v>
      </c>
      <c r="F1407">
        <v>38</v>
      </c>
      <c r="G1407" s="3">
        <v>11</v>
      </c>
      <c r="H1407" s="3">
        <v>1</v>
      </c>
      <c r="I1407" s="3">
        <v>6</v>
      </c>
      <c r="J1407" s="3">
        <v>2</v>
      </c>
      <c r="K1407" s="3">
        <v>1</v>
      </c>
      <c r="L1407" s="3">
        <v>6</v>
      </c>
      <c r="M1407">
        <v>2</v>
      </c>
      <c r="N1407">
        <v>1</v>
      </c>
      <c r="O1407">
        <v>1</v>
      </c>
      <c r="P1407">
        <v>2</v>
      </c>
      <c r="Q1407">
        <v>5</v>
      </c>
      <c r="R1407">
        <v>0</v>
      </c>
      <c r="S1407">
        <v>0</v>
      </c>
      <c r="T1407">
        <v>0</v>
      </c>
      <c r="U1407">
        <v>0</v>
      </c>
      <c r="V1407">
        <v>0</v>
      </c>
      <c r="W1407">
        <v>0</v>
      </c>
      <c r="X1407">
        <v>3</v>
      </c>
      <c r="Y1407">
        <v>11</v>
      </c>
      <c r="Z1407">
        <v>0</v>
      </c>
      <c r="AA1407">
        <v>66</v>
      </c>
      <c r="AB1407">
        <v>2272</v>
      </c>
      <c r="AC1407">
        <v>0</v>
      </c>
      <c r="AD1407">
        <v>0</v>
      </c>
      <c r="AE1407">
        <v>1</v>
      </c>
      <c r="AF1407">
        <v>0</v>
      </c>
      <c r="AG1407">
        <v>0</v>
      </c>
      <c r="AH1407">
        <v>0</v>
      </c>
      <c r="AI1407">
        <v>0</v>
      </c>
      <c r="AJ1407">
        <v>1</v>
      </c>
      <c r="AK1407">
        <v>0</v>
      </c>
      <c r="AL1407">
        <v>0</v>
      </c>
      <c r="AM1407" s="3">
        <f>SUM(tbl_Data[[#This Row],[Amt_Wines]:[Amt_GoldProds]])</f>
        <v>27</v>
      </c>
      <c r="AN1407" s="3">
        <v>15</v>
      </c>
      <c r="AO1407">
        <v>0</v>
      </c>
      <c r="AP1407" t="str" cm="1">
        <f t="array" ref="AP1407">_xlfn.IFS(tbl_Data[[#This Row],[marital_Divorced]]=1,"Divorced",tbl_Data[[#This Row],[marital_Married]]=1,"Married",tbl_Data[[#This Row],[marital_Single]]=1,"Single",tbl_Data[[#This Row],[marital_Together]]=1,"Together",tbl_Data[[#This Row],[marital_Widow]]=1,"Widowed")</f>
        <v>Single</v>
      </c>
      <c r="AQ1407" s="3">
        <f>IF(tbl_Data[[#This Row],[Marital Status]]=tbl_Data[[#Headers],[Single]],tbl_Data[[#This Row],[Amt_Wines]],"")</f>
        <v>11</v>
      </c>
      <c r="AR1407" s="3" t="str">
        <f>IF(tbl_Data[[#This Row],[Marital Status]]=tbl_Data[[#Headers],[Together]],tbl_Data[[#This Row],[Amt_Wines]],"")</f>
        <v/>
      </c>
      <c r="AS1407" s="3" t="str">
        <f>IF(tbl_Data[[#This Row],[Marital Status]]=tbl_Data[[#Headers],[Married]],tbl_Data[[#This Row],[Amt_Wines]],"")</f>
        <v/>
      </c>
      <c r="AT1407" s="3" t="str">
        <f>IF(tbl_Data[[#This Row],[Marital Status]]=tbl_Data[[#Headers],[Widow]],tbl_Data[[#This Row],[Amt_Wines]],"")</f>
        <v/>
      </c>
      <c r="AU1407" s="3" t="str">
        <f>IF(tbl_Data[[#This Row],[Marital Status]]=tbl_Data[[#Headers],[Divorced]],tbl_Data[[#This Row],[Amt_Wines]],"")</f>
        <v/>
      </c>
    </row>
    <row r="1408" spans="1:47" x14ac:dyDescent="0.45">
      <c r="A1408" t="s">
        <v>2034</v>
      </c>
      <c r="B1408" s="3">
        <v>26576</v>
      </c>
      <c r="C1408">
        <v>1</v>
      </c>
      <c r="D1408">
        <v>0</v>
      </c>
      <c r="E1408">
        <f t="shared" si="21"/>
        <v>1</v>
      </c>
      <c r="F1408">
        <v>40</v>
      </c>
      <c r="G1408" s="3">
        <v>10</v>
      </c>
      <c r="H1408" s="3">
        <v>0</v>
      </c>
      <c r="I1408" s="3">
        <v>8</v>
      </c>
      <c r="J1408" s="3">
        <v>0</v>
      </c>
      <c r="K1408" s="3">
        <v>0</v>
      </c>
      <c r="L1408" s="3">
        <v>9</v>
      </c>
      <c r="M1408">
        <v>1</v>
      </c>
      <c r="N1408">
        <v>1</v>
      </c>
      <c r="O1408">
        <v>0</v>
      </c>
      <c r="P1408">
        <v>2</v>
      </c>
      <c r="Q1408">
        <v>9</v>
      </c>
      <c r="R1408">
        <v>1</v>
      </c>
      <c r="S1408">
        <v>0</v>
      </c>
      <c r="T1408">
        <v>0</v>
      </c>
      <c r="U1408">
        <v>0</v>
      </c>
      <c r="V1408">
        <v>0</v>
      </c>
      <c r="W1408">
        <v>0</v>
      </c>
      <c r="X1408">
        <v>3</v>
      </c>
      <c r="Y1408">
        <v>11</v>
      </c>
      <c r="Z1408">
        <v>1</v>
      </c>
      <c r="AA1408">
        <v>34</v>
      </c>
      <c r="AB1408">
        <v>2783</v>
      </c>
      <c r="AC1408">
        <v>0</v>
      </c>
      <c r="AD1408">
        <v>0</v>
      </c>
      <c r="AE1408">
        <v>1</v>
      </c>
      <c r="AF1408">
        <v>0</v>
      </c>
      <c r="AG1408">
        <v>0</v>
      </c>
      <c r="AH1408">
        <v>0</v>
      </c>
      <c r="AI1408">
        <v>0</v>
      </c>
      <c r="AJ1408">
        <v>1</v>
      </c>
      <c r="AK1408">
        <v>0</v>
      </c>
      <c r="AL1408">
        <v>0</v>
      </c>
      <c r="AM1408" s="3">
        <f>SUM(tbl_Data[[#This Row],[Amt_Wines]:[Amt_GoldProds]])</f>
        <v>27</v>
      </c>
      <c r="AN1408" s="3">
        <v>9</v>
      </c>
      <c r="AO1408">
        <v>1</v>
      </c>
      <c r="AP1408" t="str" cm="1">
        <f t="array" ref="AP1408">_xlfn.IFS(tbl_Data[[#This Row],[marital_Divorced]]=1,"Divorced",tbl_Data[[#This Row],[marital_Married]]=1,"Married",tbl_Data[[#This Row],[marital_Single]]=1,"Single",tbl_Data[[#This Row],[marital_Together]]=1,"Together",tbl_Data[[#This Row],[marital_Widow]]=1,"Widowed")</f>
        <v>Single</v>
      </c>
      <c r="AQ1408" s="3">
        <f>IF(tbl_Data[[#This Row],[Marital Status]]=tbl_Data[[#Headers],[Single]],tbl_Data[[#This Row],[Amt_Wines]],"")</f>
        <v>10</v>
      </c>
      <c r="AR1408" s="3" t="str">
        <f>IF(tbl_Data[[#This Row],[Marital Status]]=tbl_Data[[#Headers],[Together]],tbl_Data[[#This Row],[Amt_Wines]],"")</f>
        <v/>
      </c>
      <c r="AS1408" s="3" t="str">
        <f>IF(tbl_Data[[#This Row],[Marital Status]]=tbl_Data[[#Headers],[Married]],tbl_Data[[#This Row],[Amt_Wines]],"")</f>
        <v/>
      </c>
      <c r="AT1408" s="3" t="str">
        <f>IF(tbl_Data[[#This Row],[Marital Status]]=tbl_Data[[#Headers],[Widow]],tbl_Data[[#This Row],[Amt_Wines]],"")</f>
        <v/>
      </c>
      <c r="AU1408" s="3" t="str">
        <f>IF(tbl_Data[[#This Row],[Marital Status]]=tbl_Data[[#Headers],[Divorced]],tbl_Data[[#This Row],[Amt_Wines]],"")</f>
        <v/>
      </c>
    </row>
    <row r="1409" spans="1:47" x14ac:dyDescent="0.45">
      <c r="A1409" t="s">
        <v>2035</v>
      </c>
      <c r="B1409" s="3">
        <v>31385</v>
      </c>
      <c r="C1409">
        <v>1</v>
      </c>
      <c r="D1409">
        <v>0</v>
      </c>
      <c r="E1409">
        <f t="shared" si="21"/>
        <v>1</v>
      </c>
      <c r="F1409">
        <v>56</v>
      </c>
      <c r="G1409" s="3">
        <v>3</v>
      </c>
      <c r="H1409" s="3">
        <v>2</v>
      </c>
      <c r="I1409" s="3">
        <v>12</v>
      </c>
      <c r="J1409" s="3">
        <v>0</v>
      </c>
      <c r="K1409" s="3">
        <v>1</v>
      </c>
      <c r="L1409" s="3">
        <v>9</v>
      </c>
      <c r="M1409">
        <v>1</v>
      </c>
      <c r="N1409">
        <v>1</v>
      </c>
      <c r="O1409">
        <v>0</v>
      </c>
      <c r="P1409">
        <v>2</v>
      </c>
      <c r="Q1409">
        <v>8</v>
      </c>
      <c r="R1409">
        <v>1</v>
      </c>
      <c r="S1409">
        <v>0</v>
      </c>
      <c r="T1409">
        <v>0</v>
      </c>
      <c r="U1409">
        <v>0</v>
      </c>
      <c r="V1409">
        <v>0</v>
      </c>
      <c r="W1409">
        <v>0</v>
      </c>
      <c r="X1409">
        <v>3</v>
      </c>
      <c r="Y1409">
        <v>11</v>
      </c>
      <c r="Z1409">
        <v>1</v>
      </c>
      <c r="AA1409">
        <v>36</v>
      </c>
      <c r="AB1409">
        <v>2730</v>
      </c>
      <c r="AC1409">
        <v>0</v>
      </c>
      <c r="AD1409">
        <v>0</v>
      </c>
      <c r="AE1409">
        <v>1</v>
      </c>
      <c r="AF1409">
        <v>0</v>
      </c>
      <c r="AG1409">
        <v>0</v>
      </c>
      <c r="AH1409">
        <v>0</v>
      </c>
      <c r="AI1409">
        <v>0</v>
      </c>
      <c r="AJ1409">
        <v>0</v>
      </c>
      <c r="AK1409">
        <v>1</v>
      </c>
      <c r="AL1409">
        <v>0</v>
      </c>
      <c r="AM1409" s="3">
        <f>SUM(tbl_Data[[#This Row],[Amt_Wines]:[Amt_GoldProds]])</f>
        <v>27</v>
      </c>
      <c r="AN1409" s="3">
        <v>9</v>
      </c>
      <c r="AO1409">
        <v>1</v>
      </c>
      <c r="AP1409" t="str" cm="1">
        <f t="array" ref="AP1409">_xlfn.IFS(tbl_Data[[#This Row],[marital_Divorced]]=1,"Divorced",tbl_Data[[#This Row],[marital_Married]]=1,"Married",tbl_Data[[#This Row],[marital_Single]]=1,"Single",tbl_Data[[#This Row],[marital_Together]]=1,"Together",tbl_Data[[#This Row],[marital_Widow]]=1,"Widowed")</f>
        <v>Single</v>
      </c>
      <c r="AQ1409" s="3">
        <f>IF(tbl_Data[[#This Row],[Marital Status]]=tbl_Data[[#Headers],[Single]],tbl_Data[[#This Row],[Amt_Wines]],"")</f>
        <v>3</v>
      </c>
      <c r="AR1409" s="3" t="str">
        <f>IF(tbl_Data[[#This Row],[Marital Status]]=tbl_Data[[#Headers],[Together]],tbl_Data[[#This Row],[Amt_Wines]],"")</f>
        <v/>
      </c>
      <c r="AS1409" s="3" t="str">
        <f>IF(tbl_Data[[#This Row],[Marital Status]]=tbl_Data[[#Headers],[Married]],tbl_Data[[#This Row],[Amt_Wines]],"")</f>
        <v/>
      </c>
      <c r="AT1409" s="3" t="str">
        <f>IF(tbl_Data[[#This Row],[Marital Status]]=tbl_Data[[#Headers],[Widow]],tbl_Data[[#This Row],[Amt_Wines]],"")</f>
        <v/>
      </c>
      <c r="AU1409" s="3" t="str">
        <f>IF(tbl_Data[[#This Row],[Marital Status]]=tbl_Data[[#Headers],[Divorced]],tbl_Data[[#This Row],[Amt_Wines]],"")</f>
        <v/>
      </c>
    </row>
    <row r="1410" spans="1:47" x14ac:dyDescent="0.45">
      <c r="A1410" t="s">
        <v>2036</v>
      </c>
      <c r="B1410" s="3">
        <v>22804</v>
      </c>
      <c r="C1410">
        <v>1</v>
      </c>
      <c r="D1410">
        <v>0</v>
      </c>
      <c r="E1410">
        <f t="shared" ref="E1410:E1473" si="22">SUM(_xlfn.SINGLE(Kidhome),_xlfn.SINGLE(Teenhome))</f>
        <v>1</v>
      </c>
      <c r="F1410">
        <v>75</v>
      </c>
      <c r="G1410" s="3">
        <v>14</v>
      </c>
      <c r="H1410" s="3">
        <v>1</v>
      </c>
      <c r="I1410" s="3">
        <v>7</v>
      </c>
      <c r="J1410" s="3">
        <v>2</v>
      </c>
      <c r="K1410" s="3">
        <v>1</v>
      </c>
      <c r="L1410" s="3">
        <v>1</v>
      </c>
      <c r="M1410">
        <v>1</v>
      </c>
      <c r="N1410">
        <v>2</v>
      </c>
      <c r="O1410">
        <v>0</v>
      </c>
      <c r="P1410">
        <v>2</v>
      </c>
      <c r="Q1410">
        <v>9</v>
      </c>
      <c r="R1410">
        <v>0</v>
      </c>
      <c r="S1410">
        <v>0</v>
      </c>
      <c r="T1410">
        <v>0</v>
      </c>
      <c r="U1410">
        <v>0</v>
      </c>
      <c r="V1410">
        <v>0</v>
      </c>
      <c r="W1410">
        <v>0</v>
      </c>
      <c r="X1410">
        <v>3</v>
      </c>
      <c r="Y1410">
        <v>11</v>
      </c>
      <c r="Z1410">
        <v>0</v>
      </c>
      <c r="AA1410">
        <v>49</v>
      </c>
      <c r="AB1410">
        <v>2492</v>
      </c>
      <c r="AC1410">
        <v>0</v>
      </c>
      <c r="AD1410">
        <v>0</v>
      </c>
      <c r="AE1410">
        <v>1</v>
      </c>
      <c r="AF1410">
        <v>0</v>
      </c>
      <c r="AG1410">
        <v>0</v>
      </c>
      <c r="AH1410">
        <v>0</v>
      </c>
      <c r="AI1410">
        <v>0</v>
      </c>
      <c r="AJ1410">
        <v>1</v>
      </c>
      <c r="AK1410">
        <v>0</v>
      </c>
      <c r="AL1410">
        <v>0</v>
      </c>
      <c r="AM1410" s="3">
        <f>SUM(tbl_Data[[#This Row],[Amt_Wines]:[Amt_GoldProds]])</f>
        <v>26</v>
      </c>
      <c r="AN1410" s="3">
        <v>24</v>
      </c>
      <c r="AO1410">
        <v>0</v>
      </c>
      <c r="AP1410" t="str" cm="1">
        <f t="array" ref="AP1410">_xlfn.IFS(tbl_Data[[#This Row],[marital_Divorced]]=1,"Divorced",tbl_Data[[#This Row],[marital_Married]]=1,"Married",tbl_Data[[#This Row],[marital_Single]]=1,"Single",tbl_Data[[#This Row],[marital_Together]]=1,"Together",tbl_Data[[#This Row],[marital_Widow]]=1,"Widowed")</f>
        <v>Single</v>
      </c>
      <c r="AQ1410" s="3">
        <f>IF(tbl_Data[[#This Row],[Marital Status]]=tbl_Data[[#Headers],[Single]],tbl_Data[[#This Row],[Amt_Wines]],"")</f>
        <v>14</v>
      </c>
      <c r="AR1410" s="3" t="str">
        <f>IF(tbl_Data[[#This Row],[Marital Status]]=tbl_Data[[#Headers],[Together]],tbl_Data[[#This Row],[Amt_Wines]],"")</f>
        <v/>
      </c>
      <c r="AS1410" s="3" t="str">
        <f>IF(tbl_Data[[#This Row],[Marital Status]]=tbl_Data[[#Headers],[Married]],tbl_Data[[#This Row],[Amt_Wines]],"")</f>
        <v/>
      </c>
      <c r="AT1410" s="3" t="str">
        <f>IF(tbl_Data[[#This Row],[Marital Status]]=tbl_Data[[#Headers],[Widow]],tbl_Data[[#This Row],[Amt_Wines]],"")</f>
        <v/>
      </c>
      <c r="AU1410" s="3" t="str">
        <f>IF(tbl_Data[[#This Row],[Marital Status]]=tbl_Data[[#Headers],[Divorced]],tbl_Data[[#This Row],[Amt_Wines]],"")</f>
        <v/>
      </c>
    </row>
    <row r="1411" spans="1:47" x14ac:dyDescent="0.45">
      <c r="A1411" t="s">
        <v>2040</v>
      </c>
      <c r="B1411" s="3">
        <v>29938</v>
      </c>
      <c r="C1411">
        <v>1</v>
      </c>
      <c r="D1411">
        <v>0</v>
      </c>
      <c r="E1411">
        <f t="shared" si="22"/>
        <v>1</v>
      </c>
      <c r="F1411">
        <v>52</v>
      </c>
      <c r="G1411" s="3">
        <v>3</v>
      </c>
      <c r="H1411" s="3">
        <v>3</v>
      </c>
      <c r="I1411" s="3">
        <v>7</v>
      </c>
      <c r="J1411" s="3">
        <v>0</v>
      </c>
      <c r="K1411" s="3">
        <v>2</v>
      </c>
      <c r="L1411" s="3">
        <v>11</v>
      </c>
      <c r="M1411">
        <v>2</v>
      </c>
      <c r="N1411">
        <v>1</v>
      </c>
      <c r="O1411">
        <v>0</v>
      </c>
      <c r="P1411">
        <v>3</v>
      </c>
      <c r="Q1411">
        <v>6</v>
      </c>
      <c r="R1411">
        <v>0</v>
      </c>
      <c r="S1411">
        <v>0</v>
      </c>
      <c r="T1411">
        <v>0</v>
      </c>
      <c r="U1411">
        <v>0</v>
      </c>
      <c r="V1411">
        <v>0</v>
      </c>
      <c r="W1411">
        <v>0</v>
      </c>
      <c r="X1411">
        <v>3</v>
      </c>
      <c r="Y1411">
        <v>11</v>
      </c>
      <c r="Z1411">
        <v>0</v>
      </c>
      <c r="AA1411">
        <v>35</v>
      </c>
      <c r="AB1411">
        <v>2404</v>
      </c>
      <c r="AC1411">
        <v>0</v>
      </c>
      <c r="AD1411">
        <v>0</v>
      </c>
      <c r="AE1411">
        <v>1</v>
      </c>
      <c r="AF1411">
        <v>0</v>
      </c>
      <c r="AG1411">
        <v>0</v>
      </c>
      <c r="AH1411">
        <v>0</v>
      </c>
      <c r="AI1411">
        <v>0</v>
      </c>
      <c r="AJ1411">
        <v>1</v>
      </c>
      <c r="AK1411">
        <v>0</v>
      </c>
      <c r="AL1411">
        <v>0</v>
      </c>
      <c r="AM1411" s="3">
        <f>SUM(tbl_Data[[#This Row],[Amt_Wines]:[Amt_GoldProds]])</f>
        <v>26</v>
      </c>
      <c r="AN1411" s="3">
        <v>4</v>
      </c>
      <c r="AO1411">
        <v>0</v>
      </c>
      <c r="AP1411" t="str" cm="1">
        <f t="array" ref="AP1411">_xlfn.IFS(tbl_Data[[#This Row],[marital_Divorced]]=1,"Divorced",tbl_Data[[#This Row],[marital_Married]]=1,"Married",tbl_Data[[#This Row],[marital_Single]]=1,"Single",tbl_Data[[#This Row],[marital_Together]]=1,"Together",tbl_Data[[#This Row],[marital_Widow]]=1,"Widowed")</f>
        <v>Single</v>
      </c>
      <c r="AQ1411" s="3">
        <f>IF(tbl_Data[[#This Row],[Marital Status]]=tbl_Data[[#Headers],[Single]],tbl_Data[[#This Row],[Amt_Wines]],"")</f>
        <v>3</v>
      </c>
      <c r="AR1411" s="3" t="str">
        <f>IF(tbl_Data[[#This Row],[Marital Status]]=tbl_Data[[#Headers],[Together]],tbl_Data[[#This Row],[Amt_Wines]],"")</f>
        <v/>
      </c>
      <c r="AS1411" s="3" t="str">
        <f>IF(tbl_Data[[#This Row],[Marital Status]]=tbl_Data[[#Headers],[Married]],tbl_Data[[#This Row],[Amt_Wines]],"")</f>
        <v/>
      </c>
      <c r="AT1411" s="3" t="str">
        <f>IF(tbl_Data[[#This Row],[Marital Status]]=tbl_Data[[#Headers],[Widow]],tbl_Data[[#This Row],[Amt_Wines]],"")</f>
        <v/>
      </c>
      <c r="AU1411" s="3" t="str">
        <f>IF(tbl_Data[[#This Row],[Marital Status]]=tbl_Data[[#Headers],[Divorced]],tbl_Data[[#This Row],[Amt_Wines]],"")</f>
        <v/>
      </c>
    </row>
    <row r="1412" spans="1:47" x14ac:dyDescent="0.45">
      <c r="A1412" t="s">
        <v>2041</v>
      </c>
      <c r="B1412" s="3">
        <v>24206</v>
      </c>
      <c r="C1412">
        <v>1</v>
      </c>
      <c r="D1412">
        <v>0</v>
      </c>
      <c r="E1412">
        <f t="shared" si="22"/>
        <v>1</v>
      </c>
      <c r="F1412">
        <v>66</v>
      </c>
      <c r="G1412" s="3">
        <v>7</v>
      </c>
      <c r="H1412" s="3">
        <v>2</v>
      </c>
      <c r="I1412" s="3">
        <v>8</v>
      </c>
      <c r="J1412" s="3">
        <v>3</v>
      </c>
      <c r="K1412" s="3">
        <v>2</v>
      </c>
      <c r="L1412" s="3">
        <v>3</v>
      </c>
      <c r="M1412">
        <v>1</v>
      </c>
      <c r="N1412">
        <v>1</v>
      </c>
      <c r="O1412">
        <v>0</v>
      </c>
      <c r="P1412">
        <v>3</v>
      </c>
      <c r="Q1412">
        <v>6</v>
      </c>
      <c r="R1412">
        <v>0</v>
      </c>
      <c r="S1412">
        <v>0</v>
      </c>
      <c r="T1412">
        <v>0</v>
      </c>
      <c r="U1412">
        <v>0</v>
      </c>
      <c r="V1412">
        <v>0</v>
      </c>
      <c r="W1412">
        <v>0</v>
      </c>
      <c r="X1412">
        <v>3</v>
      </c>
      <c r="Y1412">
        <v>11</v>
      </c>
      <c r="Z1412">
        <v>0</v>
      </c>
      <c r="AA1412">
        <v>50</v>
      </c>
      <c r="AB1412">
        <v>2637</v>
      </c>
      <c r="AC1412">
        <v>0</v>
      </c>
      <c r="AD1412">
        <v>0</v>
      </c>
      <c r="AE1412">
        <v>1</v>
      </c>
      <c r="AF1412">
        <v>0</v>
      </c>
      <c r="AG1412">
        <v>0</v>
      </c>
      <c r="AH1412">
        <v>0</v>
      </c>
      <c r="AI1412">
        <v>0</v>
      </c>
      <c r="AJ1412">
        <v>1</v>
      </c>
      <c r="AK1412">
        <v>0</v>
      </c>
      <c r="AL1412">
        <v>0</v>
      </c>
      <c r="AM1412" s="3">
        <f>SUM(tbl_Data[[#This Row],[Amt_Wines]:[Amt_GoldProds]])</f>
        <v>25</v>
      </c>
      <c r="AN1412" s="3">
        <v>19</v>
      </c>
      <c r="AO1412">
        <v>0</v>
      </c>
      <c r="AP1412" t="str" cm="1">
        <f t="array" ref="AP1412">_xlfn.IFS(tbl_Data[[#This Row],[marital_Divorced]]=1,"Divorced",tbl_Data[[#This Row],[marital_Married]]=1,"Married",tbl_Data[[#This Row],[marital_Single]]=1,"Single",tbl_Data[[#This Row],[marital_Together]]=1,"Together",tbl_Data[[#This Row],[marital_Widow]]=1,"Widowed")</f>
        <v>Single</v>
      </c>
      <c r="AQ1412" s="3">
        <f>IF(tbl_Data[[#This Row],[Marital Status]]=tbl_Data[[#Headers],[Single]],tbl_Data[[#This Row],[Amt_Wines]],"")</f>
        <v>7</v>
      </c>
      <c r="AR1412" s="3" t="str">
        <f>IF(tbl_Data[[#This Row],[Marital Status]]=tbl_Data[[#Headers],[Together]],tbl_Data[[#This Row],[Amt_Wines]],"")</f>
        <v/>
      </c>
      <c r="AS1412" s="3" t="str">
        <f>IF(tbl_Data[[#This Row],[Marital Status]]=tbl_Data[[#Headers],[Married]],tbl_Data[[#This Row],[Amt_Wines]],"")</f>
        <v/>
      </c>
      <c r="AT1412" s="3" t="str">
        <f>IF(tbl_Data[[#This Row],[Marital Status]]=tbl_Data[[#Headers],[Widow]],tbl_Data[[#This Row],[Amt_Wines]],"")</f>
        <v/>
      </c>
      <c r="AU1412" s="3" t="str">
        <f>IF(tbl_Data[[#This Row],[Marital Status]]=tbl_Data[[#Headers],[Divorced]],tbl_Data[[#This Row],[Amt_Wines]],"")</f>
        <v/>
      </c>
    </row>
    <row r="1413" spans="1:47" x14ac:dyDescent="0.45">
      <c r="A1413" t="s">
        <v>2047</v>
      </c>
      <c r="B1413" s="3">
        <v>20518</v>
      </c>
      <c r="C1413">
        <v>1</v>
      </c>
      <c r="D1413">
        <v>0</v>
      </c>
      <c r="E1413">
        <f t="shared" si="22"/>
        <v>1</v>
      </c>
      <c r="F1413">
        <v>58</v>
      </c>
      <c r="G1413" s="3">
        <v>4</v>
      </c>
      <c r="H1413" s="3">
        <v>1</v>
      </c>
      <c r="I1413" s="3">
        <v>6</v>
      </c>
      <c r="J1413" s="3">
        <v>4</v>
      </c>
      <c r="K1413" s="3">
        <v>1</v>
      </c>
      <c r="L1413" s="3">
        <v>9</v>
      </c>
      <c r="M1413">
        <v>1</v>
      </c>
      <c r="N1413">
        <v>1</v>
      </c>
      <c r="O1413">
        <v>1</v>
      </c>
      <c r="P1413">
        <v>2</v>
      </c>
      <c r="Q1413">
        <v>5</v>
      </c>
      <c r="R1413">
        <v>0</v>
      </c>
      <c r="S1413">
        <v>0</v>
      </c>
      <c r="T1413">
        <v>0</v>
      </c>
      <c r="U1413">
        <v>0</v>
      </c>
      <c r="V1413">
        <v>0</v>
      </c>
      <c r="W1413">
        <v>0</v>
      </c>
      <c r="X1413">
        <v>3</v>
      </c>
      <c r="Y1413">
        <v>11</v>
      </c>
      <c r="Z1413">
        <v>0</v>
      </c>
      <c r="AA1413">
        <v>32</v>
      </c>
      <c r="AB1413">
        <v>2201</v>
      </c>
      <c r="AC1413">
        <v>0</v>
      </c>
      <c r="AD1413">
        <v>0</v>
      </c>
      <c r="AE1413">
        <v>1</v>
      </c>
      <c r="AF1413">
        <v>0</v>
      </c>
      <c r="AG1413">
        <v>0</v>
      </c>
      <c r="AH1413">
        <v>0</v>
      </c>
      <c r="AI1413">
        <v>0</v>
      </c>
      <c r="AJ1413">
        <v>1</v>
      </c>
      <c r="AK1413">
        <v>0</v>
      </c>
      <c r="AL1413">
        <v>0</v>
      </c>
      <c r="AM1413" s="3">
        <f>SUM(tbl_Data[[#This Row],[Amt_Wines]:[Amt_GoldProds]])</f>
        <v>25</v>
      </c>
      <c r="AN1413" s="3">
        <v>7</v>
      </c>
      <c r="AO1413">
        <v>0</v>
      </c>
      <c r="AP1413" t="str" cm="1">
        <f t="array" ref="AP1413">_xlfn.IFS(tbl_Data[[#This Row],[marital_Divorced]]=1,"Divorced",tbl_Data[[#This Row],[marital_Married]]=1,"Married",tbl_Data[[#This Row],[marital_Single]]=1,"Single",tbl_Data[[#This Row],[marital_Together]]=1,"Together",tbl_Data[[#This Row],[marital_Widow]]=1,"Widowed")</f>
        <v>Single</v>
      </c>
      <c r="AQ1413" s="3">
        <f>IF(tbl_Data[[#This Row],[Marital Status]]=tbl_Data[[#Headers],[Single]],tbl_Data[[#This Row],[Amt_Wines]],"")</f>
        <v>4</v>
      </c>
      <c r="AR1413" s="3" t="str">
        <f>IF(tbl_Data[[#This Row],[Marital Status]]=tbl_Data[[#Headers],[Together]],tbl_Data[[#This Row],[Amt_Wines]],"")</f>
        <v/>
      </c>
      <c r="AS1413" s="3" t="str">
        <f>IF(tbl_Data[[#This Row],[Marital Status]]=tbl_Data[[#Headers],[Married]],tbl_Data[[#This Row],[Amt_Wines]],"")</f>
        <v/>
      </c>
      <c r="AT1413" s="3" t="str">
        <f>IF(tbl_Data[[#This Row],[Marital Status]]=tbl_Data[[#Headers],[Widow]],tbl_Data[[#This Row],[Amt_Wines]],"")</f>
        <v/>
      </c>
      <c r="AU1413" s="3" t="str">
        <f>IF(tbl_Data[[#This Row],[Marital Status]]=tbl_Data[[#Headers],[Divorced]],tbl_Data[[#This Row],[Amt_Wines]],"")</f>
        <v/>
      </c>
    </row>
    <row r="1414" spans="1:47" x14ac:dyDescent="0.45">
      <c r="A1414" t="s">
        <v>2048</v>
      </c>
      <c r="B1414" s="3">
        <v>20587</v>
      </c>
      <c r="C1414">
        <v>1</v>
      </c>
      <c r="D1414">
        <v>0</v>
      </c>
      <c r="E1414">
        <f t="shared" si="22"/>
        <v>1</v>
      </c>
      <c r="F1414">
        <v>39</v>
      </c>
      <c r="G1414" s="3">
        <v>2</v>
      </c>
      <c r="H1414" s="3">
        <v>3</v>
      </c>
      <c r="I1414" s="3">
        <v>6</v>
      </c>
      <c r="J1414" s="3">
        <v>4</v>
      </c>
      <c r="K1414" s="3">
        <v>1</v>
      </c>
      <c r="L1414" s="3">
        <v>9</v>
      </c>
      <c r="M1414">
        <v>1</v>
      </c>
      <c r="N1414">
        <v>1</v>
      </c>
      <c r="O1414">
        <v>1</v>
      </c>
      <c r="P1414">
        <v>2</v>
      </c>
      <c r="Q1414">
        <v>7</v>
      </c>
      <c r="R1414">
        <v>0</v>
      </c>
      <c r="S1414">
        <v>0</v>
      </c>
      <c r="T1414">
        <v>0</v>
      </c>
      <c r="U1414">
        <v>0</v>
      </c>
      <c r="V1414">
        <v>0</v>
      </c>
      <c r="W1414">
        <v>0</v>
      </c>
      <c r="X1414">
        <v>3</v>
      </c>
      <c r="Y1414">
        <v>11</v>
      </c>
      <c r="Z1414">
        <v>0</v>
      </c>
      <c r="AA1414">
        <v>50</v>
      </c>
      <c r="AB1414">
        <v>2208</v>
      </c>
      <c r="AC1414">
        <v>0</v>
      </c>
      <c r="AD1414">
        <v>0</v>
      </c>
      <c r="AE1414">
        <v>1</v>
      </c>
      <c r="AF1414">
        <v>0</v>
      </c>
      <c r="AG1414">
        <v>0</v>
      </c>
      <c r="AH1414">
        <v>0</v>
      </c>
      <c r="AI1414">
        <v>0</v>
      </c>
      <c r="AJ1414">
        <v>1</v>
      </c>
      <c r="AK1414">
        <v>0</v>
      </c>
      <c r="AL1414">
        <v>0</v>
      </c>
      <c r="AM1414" s="3">
        <f>SUM(tbl_Data[[#This Row],[Amt_Wines]:[Amt_GoldProds]])</f>
        <v>25</v>
      </c>
      <c r="AN1414" s="3">
        <v>7</v>
      </c>
      <c r="AO1414">
        <v>0</v>
      </c>
      <c r="AP1414" t="str" cm="1">
        <f t="array" ref="AP1414">_xlfn.IFS(tbl_Data[[#This Row],[marital_Divorced]]=1,"Divorced",tbl_Data[[#This Row],[marital_Married]]=1,"Married",tbl_Data[[#This Row],[marital_Single]]=1,"Single",tbl_Data[[#This Row],[marital_Together]]=1,"Together",tbl_Data[[#This Row],[marital_Widow]]=1,"Widowed")</f>
        <v>Single</v>
      </c>
      <c r="AQ1414" s="3">
        <f>IF(tbl_Data[[#This Row],[Marital Status]]=tbl_Data[[#Headers],[Single]],tbl_Data[[#This Row],[Amt_Wines]],"")</f>
        <v>2</v>
      </c>
      <c r="AR1414" s="3" t="str">
        <f>IF(tbl_Data[[#This Row],[Marital Status]]=tbl_Data[[#Headers],[Together]],tbl_Data[[#This Row],[Amt_Wines]],"")</f>
        <v/>
      </c>
      <c r="AS1414" s="3" t="str">
        <f>IF(tbl_Data[[#This Row],[Marital Status]]=tbl_Data[[#Headers],[Married]],tbl_Data[[#This Row],[Amt_Wines]],"")</f>
        <v/>
      </c>
      <c r="AT1414" s="3" t="str">
        <f>IF(tbl_Data[[#This Row],[Marital Status]]=tbl_Data[[#Headers],[Widow]],tbl_Data[[#This Row],[Amt_Wines]],"")</f>
        <v/>
      </c>
      <c r="AU1414" s="3" t="str">
        <f>IF(tbl_Data[[#This Row],[Marital Status]]=tbl_Data[[#Headers],[Divorced]],tbl_Data[[#This Row],[Amt_Wines]],"")</f>
        <v/>
      </c>
    </row>
    <row r="1415" spans="1:47" x14ac:dyDescent="0.45">
      <c r="A1415" t="s">
        <v>2051</v>
      </c>
      <c r="B1415" s="3">
        <v>22327</v>
      </c>
      <c r="C1415">
        <v>1</v>
      </c>
      <c r="D1415">
        <v>0</v>
      </c>
      <c r="E1415">
        <f t="shared" si="22"/>
        <v>1</v>
      </c>
      <c r="F1415">
        <v>94</v>
      </c>
      <c r="G1415" s="3">
        <v>5</v>
      </c>
      <c r="H1415" s="3">
        <v>4</v>
      </c>
      <c r="I1415" s="3">
        <v>8</v>
      </c>
      <c r="J1415" s="3">
        <v>2</v>
      </c>
      <c r="K1415" s="3">
        <v>0</v>
      </c>
      <c r="L1415" s="3">
        <v>5</v>
      </c>
      <c r="M1415">
        <v>1</v>
      </c>
      <c r="N1415">
        <v>1</v>
      </c>
      <c r="O1415">
        <v>0</v>
      </c>
      <c r="P1415">
        <v>3</v>
      </c>
      <c r="Q1415">
        <v>5</v>
      </c>
      <c r="R1415">
        <v>0</v>
      </c>
      <c r="S1415">
        <v>0</v>
      </c>
      <c r="T1415">
        <v>0</v>
      </c>
      <c r="U1415">
        <v>0</v>
      </c>
      <c r="V1415">
        <v>0</v>
      </c>
      <c r="W1415">
        <v>0</v>
      </c>
      <c r="X1415">
        <v>3</v>
      </c>
      <c r="Y1415">
        <v>11</v>
      </c>
      <c r="Z1415">
        <v>0</v>
      </c>
      <c r="AA1415">
        <v>35</v>
      </c>
      <c r="AB1415">
        <v>2490</v>
      </c>
      <c r="AC1415">
        <v>0</v>
      </c>
      <c r="AD1415">
        <v>0</v>
      </c>
      <c r="AE1415">
        <v>1</v>
      </c>
      <c r="AF1415">
        <v>0</v>
      </c>
      <c r="AG1415">
        <v>0</v>
      </c>
      <c r="AH1415">
        <v>0</v>
      </c>
      <c r="AI1415">
        <v>0</v>
      </c>
      <c r="AJ1415">
        <v>1</v>
      </c>
      <c r="AK1415">
        <v>0</v>
      </c>
      <c r="AL1415">
        <v>0</v>
      </c>
      <c r="AM1415" s="3">
        <f>SUM(tbl_Data[[#This Row],[Amt_Wines]:[Amt_GoldProds]])</f>
        <v>24</v>
      </c>
      <c r="AN1415" s="3">
        <v>14</v>
      </c>
      <c r="AO1415">
        <v>0</v>
      </c>
      <c r="AP1415" t="str" cm="1">
        <f t="array" ref="AP1415">_xlfn.IFS(tbl_Data[[#This Row],[marital_Divorced]]=1,"Divorced",tbl_Data[[#This Row],[marital_Married]]=1,"Married",tbl_Data[[#This Row],[marital_Single]]=1,"Single",tbl_Data[[#This Row],[marital_Together]]=1,"Together",tbl_Data[[#This Row],[marital_Widow]]=1,"Widowed")</f>
        <v>Single</v>
      </c>
      <c r="AQ1415" s="3">
        <f>IF(tbl_Data[[#This Row],[Marital Status]]=tbl_Data[[#Headers],[Single]],tbl_Data[[#This Row],[Amt_Wines]],"")</f>
        <v>5</v>
      </c>
      <c r="AR1415" s="3" t="str">
        <f>IF(tbl_Data[[#This Row],[Marital Status]]=tbl_Data[[#Headers],[Together]],tbl_Data[[#This Row],[Amt_Wines]],"")</f>
        <v/>
      </c>
      <c r="AS1415" s="3" t="str">
        <f>IF(tbl_Data[[#This Row],[Marital Status]]=tbl_Data[[#Headers],[Married]],tbl_Data[[#This Row],[Amt_Wines]],"")</f>
        <v/>
      </c>
      <c r="AT1415" s="3" t="str">
        <f>IF(tbl_Data[[#This Row],[Marital Status]]=tbl_Data[[#Headers],[Widow]],tbl_Data[[#This Row],[Amt_Wines]],"")</f>
        <v/>
      </c>
      <c r="AU1415" s="3" t="str">
        <f>IF(tbl_Data[[#This Row],[Marital Status]]=tbl_Data[[#Headers],[Divorced]],tbl_Data[[#This Row],[Amt_Wines]],"")</f>
        <v/>
      </c>
    </row>
    <row r="1416" spans="1:47" x14ac:dyDescent="0.45">
      <c r="A1416" t="s">
        <v>2053</v>
      </c>
      <c r="B1416" s="3">
        <v>24367</v>
      </c>
      <c r="C1416">
        <v>1</v>
      </c>
      <c r="D1416">
        <v>0</v>
      </c>
      <c r="E1416">
        <f t="shared" si="22"/>
        <v>1</v>
      </c>
      <c r="F1416">
        <v>58</v>
      </c>
      <c r="G1416" s="3">
        <v>2</v>
      </c>
      <c r="H1416" s="3">
        <v>4</v>
      </c>
      <c r="I1416" s="3">
        <v>2</v>
      </c>
      <c r="J1416" s="3">
        <v>0</v>
      </c>
      <c r="K1416" s="3">
        <v>11</v>
      </c>
      <c r="L1416" s="3">
        <v>5</v>
      </c>
      <c r="M1416">
        <v>1</v>
      </c>
      <c r="N1416">
        <v>1</v>
      </c>
      <c r="O1416">
        <v>0</v>
      </c>
      <c r="P1416">
        <v>2</v>
      </c>
      <c r="Q1416">
        <v>9</v>
      </c>
      <c r="R1416">
        <v>0</v>
      </c>
      <c r="S1416">
        <v>0</v>
      </c>
      <c r="T1416">
        <v>0</v>
      </c>
      <c r="U1416">
        <v>0</v>
      </c>
      <c r="V1416">
        <v>0</v>
      </c>
      <c r="W1416">
        <v>0</v>
      </c>
      <c r="X1416">
        <v>3</v>
      </c>
      <c r="Y1416">
        <v>11</v>
      </c>
      <c r="Z1416">
        <v>0</v>
      </c>
      <c r="AA1416">
        <v>38</v>
      </c>
      <c r="AB1416">
        <v>2625</v>
      </c>
      <c r="AC1416">
        <v>0</v>
      </c>
      <c r="AD1416">
        <v>0</v>
      </c>
      <c r="AE1416">
        <v>1</v>
      </c>
      <c r="AF1416">
        <v>0</v>
      </c>
      <c r="AG1416">
        <v>0</v>
      </c>
      <c r="AH1416">
        <v>0</v>
      </c>
      <c r="AI1416">
        <v>1</v>
      </c>
      <c r="AJ1416">
        <v>0</v>
      </c>
      <c r="AK1416">
        <v>0</v>
      </c>
      <c r="AL1416">
        <v>0</v>
      </c>
      <c r="AM1416" s="3">
        <f>SUM(tbl_Data[[#This Row],[Amt_Wines]:[Amt_GoldProds]])</f>
        <v>24</v>
      </c>
      <c r="AN1416" s="3">
        <v>14</v>
      </c>
      <c r="AO1416">
        <v>0</v>
      </c>
      <c r="AP1416" t="str" cm="1">
        <f t="array" ref="AP1416">_xlfn.IFS(tbl_Data[[#This Row],[marital_Divorced]]=1,"Divorced",tbl_Data[[#This Row],[marital_Married]]=1,"Married",tbl_Data[[#This Row],[marital_Single]]=1,"Single",tbl_Data[[#This Row],[marital_Together]]=1,"Together",tbl_Data[[#This Row],[marital_Widow]]=1,"Widowed")</f>
        <v>Single</v>
      </c>
      <c r="AQ1416" s="3">
        <f>IF(tbl_Data[[#This Row],[Marital Status]]=tbl_Data[[#Headers],[Single]],tbl_Data[[#This Row],[Amt_Wines]],"")</f>
        <v>2</v>
      </c>
      <c r="AR1416" s="3" t="str">
        <f>IF(tbl_Data[[#This Row],[Marital Status]]=tbl_Data[[#Headers],[Together]],tbl_Data[[#This Row],[Amt_Wines]],"")</f>
        <v/>
      </c>
      <c r="AS1416" s="3" t="str">
        <f>IF(tbl_Data[[#This Row],[Marital Status]]=tbl_Data[[#Headers],[Married]],tbl_Data[[#This Row],[Amt_Wines]],"")</f>
        <v/>
      </c>
      <c r="AT1416" s="3" t="str">
        <f>IF(tbl_Data[[#This Row],[Marital Status]]=tbl_Data[[#Headers],[Widow]],tbl_Data[[#This Row],[Amt_Wines]],"")</f>
        <v/>
      </c>
      <c r="AU1416" s="3" t="str">
        <f>IF(tbl_Data[[#This Row],[Marital Status]]=tbl_Data[[#Headers],[Divorced]],tbl_Data[[#This Row],[Amt_Wines]],"")</f>
        <v/>
      </c>
    </row>
    <row r="1417" spans="1:47" x14ac:dyDescent="0.45">
      <c r="A1417" t="s">
        <v>2055</v>
      </c>
      <c r="B1417" s="3">
        <v>16581</v>
      </c>
      <c r="C1417">
        <v>0</v>
      </c>
      <c r="D1417">
        <v>0</v>
      </c>
      <c r="E1417">
        <f t="shared" si="22"/>
        <v>0</v>
      </c>
      <c r="F1417">
        <v>51</v>
      </c>
      <c r="G1417" s="3">
        <v>1</v>
      </c>
      <c r="H1417" s="3">
        <v>3</v>
      </c>
      <c r="I1417" s="3">
        <v>4</v>
      </c>
      <c r="J1417" s="3">
        <v>2</v>
      </c>
      <c r="K1417" s="3">
        <v>3</v>
      </c>
      <c r="L1417" s="3">
        <v>11</v>
      </c>
      <c r="M1417">
        <v>1</v>
      </c>
      <c r="N1417">
        <v>0</v>
      </c>
      <c r="O1417">
        <v>0</v>
      </c>
      <c r="P1417">
        <v>3</v>
      </c>
      <c r="Q1417">
        <v>4</v>
      </c>
      <c r="R1417">
        <v>0</v>
      </c>
      <c r="S1417">
        <v>0</v>
      </c>
      <c r="T1417">
        <v>0</v>
      </c>
      <c r="U1417">
        <v>0</v>
      </c>
      <c r="V1417">
        <v>0</v>
      </c>
      <c r="W1417">
        <v>0</v>
      </c>
      <c r="X1417">
        <v>3</v>
      </c>
      <c r="Y1417">
        <v>11</v>
      </c>
      <c r="Z1417">
        <v>0</v>
      </c>
      <c r="AA1417">
        <v>35</v>
      </c>
      <c r="AB1417">
        <v>2692</v>
      </c>
      <c r="AC1417">
        <v>0</v>
      </c>
      <c r="AD1417">
        <v>0</v>
      </c>
      <c r="AE1417">
        <v>1</v>
      </c>
      <c r="AF1417">
        <v>0</v>
      </c>
      <c r="AG1417">
        <v>0</v>
      </c>
      <c r="AH1417">
        <v>0</v>
      </c>
      <c r="AI1417">
        <v>1</v>
      </c>
      <c r="AJ1417">
        <v>0</v>
      </c>
      <c r="AK1417">
        <v>0</v>
      </c>
      <c r="AL1417">
        <v>0</v>
      </c>
      <c r="AM1417" s="3">
        <f>SUM(tbl_Data[[#This Row],[Amt_Wines]:[Amt_GoldProds]])</f>
        <v>24</v>
      </c>
      <c r="AN1417" s="3">
        <v>2</v>
      </c>
      <c r="AO1417">
        <v>0</v>
      </c>
      <c r="AP1417" t="str" cm="1">
        <f t="array" ref="AP1417">_xlfn.IFS(tbl_Data[[#This Row],[marital_Divorced]]=1,"Divorced",tbl_Data[[#This Row],[marital_Married]]=1,"Married",tbl_Data[[#This Row],[marital_Single]]=1,"Single",tbl_Data[[#This Row],[marital_Together]]=1,"Together",tbl_Data[[#This Row],[marital_Widow]]=1,"Widowed")</f>
        <v>Single</v>
      </c>
      <c r="AQ1417" s="3">
        <f>IF(tbl_Data[[#This Row],[Marital Status]]=tbl_Data[[#Headers],[Single]],tbl_Data[[#This Row],[Amt_Wines]],"")</f>
        <v>1</v>
      </c>
      <c r="AR1417" s="3" t="str">
        <f>IF(tbl_Data[[#This Row],[Marital Status]]=tbl_Data[[#Headers],[Together]],tbl_Data[[#This Row],[Amt_Wines]],"")</f>
        <v/>
      </c>
      <c r="AS1417" s="3" t="str">
        <f>IF(tbl_Data[[#This Row],[Marital Status]]=tbl_Data[[#Headers],[Married]],tbl_Data[[#This Row],[Amt_Wines]],"")</f>
        <v/>
      </c>
      <c r="AT1417" s="3" t="str">
        <f>IF(tbl_Data[[#This Row],[Marital Status]]=tbl_Data[[#Headers],[Widow]],tbl_Data[[#This Row],[Amt_Wines]],"")</f>
        <v/>
      </c>
      <c r="AU1417" s="3" t="str">
        <f>IF(tbl_Data[[#This Row],[Marital Status]]=tbl_Data[[#Headers],[Divorced]],tbl_Data[[#This Row],[Amt_Wines]],"")</f>
        <v/>
      </c>
    </row>
    <row r="1418" spans="1:47" x14ac:dyDescent="0.45">
      <c r="A1418" t="s">
        <v>2058</v>
      </c>
      <c r="B1418" s="3">
        <v>24072</v>
      </c>
      <c r="C1418">
        <v>1</v>
      </c>
      <c r="D1418">
        <v>0</v>
      </c>
      <c r="E1418">
        <f t="shared" si="22"/>
        <v>1</v>
      </c>
      <c r="F1418">
        <v>79</v>
      </c>
      <c r="G1418" s="3">
        <v>9</v>
      </c>
      <c r="H1418" s="3">
        <v>1</v>
      </c>
      <c r="I1418" s="3">
        <v>6</v>
      </c>
      <c r="J1418" s="3">
        <v>3</v>
      </c>
      <c r="K1418" s="3">
        <v>0</v>
      </c>
      <c r="L1418" s="3">
        <v>4</v>
      </c>
      <c r="M1418">
        <v>1</v>
      </c>
      <c r="N1418">
        <v>1</v>
      </c>
      <c r="O1418">
        <v>0</v>
      </c>
      <c r="P1418">
        <v>2</v>
      </c>
      <c r="Q1418">
        <v>8</v>
      </c>
      <c r="R1418">
        <v>0</v>
      </c>
      <c r="S1418">
        <v>0</v>
      </c>
      <c r="T1418">
        <v>0</v>
      </c>
      <c r="U1418">
        <v>0</v>
      </c>
      <c r="V1418">
        <v>0</v>
      </c>
      <c r="W1418">
        <v>0</v>
      </c>
      <c r="X1418">
        <v>3</v>
      </c>
      <c r="Y1418">
        <v>11</v>
      </c>
      <c r="Z1418">
        <v>0</v>
      </c>
      <c r="AA1418">
        <v>37</v>
      </c>
      <c r="AB1418">
        <v>2598</v>
      </c>
      <c r="AC1418">
        <v>0</v>
      </c>
      <c r="AD1418">
        <v>0</v>
      </c>
      <c r="AE1418">
        <v>1</v>
      </c>
      <c r="AF1418">
        <v>0</v>
      </c>
      <c r="AG1418">
        <v>0</v>
      </c>
      <c r="AH1418">
        <v>0</v>
      </c>
      <c r="AI1418">
        <v>0</v>
      </c>
      <c r="AJ1418">
        <v>1</v>
      </c>
      <c r="AK1418">
        <v>0</v>
      </c>
      <c r="AL1418">
        <v>0</v>
      </c>
      <c r="AM1418" s="3">
        <f>SUM(tbl_Data[[#This Row],[Amt_Wines]:[Amt_GoldProds]])</f>
        <v>23</v>
      </c>
      <c r="AN1418" s="3">
        <v>15</v>
      </c>
      <c r="AO1418">
        <v>0</v>
      </c>
      <c r="AP1418" t="str" cm="1">
        <f t="array" ref="AP1418">_xlfn.IFS(tbl_Data[[#This Row],[marital_Divorced]]=1,"Divorced",tbl_Data[[#This Row],[marital_Married]]=1,"Married",tbl_Data[[#This Row],[marital_Single]]=1,"Single",tbl_Data[[#This Row],[marital_Together]]=1,"Together",tbl_Data[[#This Row],[marital_Widow]]=1,"Widowed")</f>
        <v>Single</v>
      </c>
      <c r="AQ1418" s="3">
        <f>IF(tbl_Data[[#This Row],[Marital Status]]=tbl_Data[[#Headers],[Single]],tbl_Data[[#This Row],[Amt_Wines]],"")</f>
        <v>9</v>
      </c>
      <c r="AR1418" s="3" t="str">
        <f>IF(tbl_Data[[#This Row],[Marital Status]]=tbl_Data[[#Headers],[Together]],tbl_Data[[#This Row],[Amt_Wines]],"")</f>
        <v/>
      </c>
      <c r="AS1418" s="3" t="str">
        <f>IF(tbl_Data[[#This Row],[Marital Status]]=tbl_Data[[#Headers],[Married]],tbl_Data[[#This Row],[Amt_Wines]],"")</f>
        <v/>
      </c>
      <c r="AT1418" s="3" t="str">
        <f>IF(tbl_Data[[#This Row],[Marital Status]]=tbl_Data[[#Headers],[Widow]],tbl_Data[[#This Row],[Amt_Wines]],"")</f>
        <v/>
      </c>
      <c r="AU1418" s="3" t="str">
        <f>IF(tbl_Data[[#This Row],[Marital Status]]=tbl_Data[[#Headers],[Divorced]],tbl_Data[[#This Row],[Amt_Wines]],"")</f>
        <v/>
      </c>
    </row>
    <row r="1419" spans="1:47" x14ac:dyDescent="0.45">
      <c r="A1419" t="s">
        <v>2059</v>
      </c>
      <c r="B1419" s="3">
        <v>34824</v>
      </c>
      <c r="C1419">
        <v>0</v>
      </c>
      <c r="D1419">
        <v>0</v>
      </c>
      <c r="E1419">
        <f t="shared" si="22"/>
        <v>0</v>
      </c>
      <c r="F1419">
        <v>65</v>
      </c>
      <c r="G1419" s="3">
        <v>4</v>
      </c>
      <c r="H1419" s="3">
        <v>2</v>
      </c>
      <c r="I1419" s="3">
        <v>11</v>
      </c>
      <c r="J1419" s="3">
        <v>2</v>
      </c>
      <c r="K1419" s="3">
        <v>0</v>
      </c>
      <c r="L1419" s="3">
        <v>4</v>
      </c>
      <c r="M1419">
        <v>1</v>
      </c>
      <c r="N1419">
        <v>1</v>
      </c>
      <c r="O1419">
        <v>0</v>
      </c>
      <c r="P1419">
        <v>2</v>
      </c>
      <c r="Q1419">
        <v>6</v>
      </c>
      <c r="R1419">
        <v>0</v>
      </c>
      <c r="S1419">
        <v>0</v>
      </c>
      <c r="T1419">
        <v>0</v>
      </c>
      <c r="U1419">
        <v>0</v>
      </c>
      <c r="V1419">
        <v>0</v>
      </c>
      <c r="W1419">
        <v>0</v>
      </c>
      <c r="X1419">
        <v>3</v>
      </c>
      <c r="Y1419">
        <v>11</v>
      </c>
      <c r="Z1419">
        <v>0</v>
      </c>
      <c r="AA1419">
        <v>25</v>
      </c>
      <c r="AB1419">
        <v>2254</v>
      </c>
      <c r="AC1419">
        <v>0</v>
      </c>
      <c r="AD1419">
        <v>0</v>
      </c>
      <c r="AE1419">
        <v>1</v>
      </c>
      <c r="AF1419">
        <v>0</v>
      </c>
      <c r="AG1419">
        <v>0</v>
      </c>
      <c r="AH1419">
        <v>0</v>
      </c>
      <c r="AI1419">
        <v>0</v>
      </c>
      <c r="AJ1419">
        <v>1</v>
      </c>
      <c r="AK1419">
        <v>0</v>
      </c>
      <c r="AL1419">
        <v>0</v>
      </c>
      <c r="AM1419" s="3">
        <f>SUM(tbl_Data[[#This Row],[Amt_Wines]:[Amt_GoldProds]])</f>
        <v>23</v>
      </c>
      <c r="AN1419" s="3">
        <v>15</v>
      </c>
      <c r="AO1419">
        <v>0</v>
      </c>
      <c r="AP1419" t="str" cm="1">
        <f t="array" ref="AP1419">_xlfn.IFS(tbl_Data[[#This Row],[marital_Divorced]]=1,"Divorced",tbl_Data[[#This Row],[marital_Married]]=1,"Married",tbl_Data[[#This Row],[marital_Single]]=1,"Single",tbl_Data[[#This Row],[marital_Together]]=1,"Together",tbl_Data[[#This Row],[marital_Widow]]=1,"Widowed")</f>
        <v>Single</v>
      </c>
      <c r="AQ1419" s="3">
        <f>IF(tbl_Data[[#This Row],[Marital Status]]=tbl_Data[[#Headers],[Single]],tbl_Data[[#This Row],[Amt_Wines]],"")</f>
        <v>4</v>
      </c>
      <c r="AR1419" s="3" t="str">
        <f>IF(tbl_Data[[#This Row],[Marital Status]]=tbl_Data[[#Headers],[Together]],tbl_Data[[#This Row],[Amt_Wines]],"")</f>
        <v/>
      </c>
      <c r="AS1419" s="3" t="str">
        <f>IF(tbl_Data[[#This Row],[Marital Status]]=tbl_Data[[#Headers],[Married]],tbl_Data[[#This Row],[Amt_Wines]],"")</f>
        <v/>
      </c>
      <c r="AT1419" s="3" t="str">
        <f>IF(tbl_Data[[#This Row],[Marital Status]]=tbl_Data[[#Headers],[Widow]],tbl_Data[[#This Row],[Amt_Wines]],"")</f>
        <v/>
      </c>
      <c r="AU1419" s="3" t="str">
        <f>IF(tbl_Data[[#This Row],[Marital Status]]=tbl_Data[[#Headers],[Divorced]],tbl_Data[[#This Row],[Amt_Wines]],"")</f>
        <v/>
      </c>
    </row>
    <row r="1420" spans="1:47" x14ac:dyDescent="0.45">
      <c r="A1420" t="s">
        <v>2071</v>
      </c>
      <c r="B1420" s="3">
        <v>26816</v>
      </c>
      <c r="C1420">
        <v>0</v>
      </c>
      <c r="D1420">
        <v>0</v>
      </c>
      <c r="E1420">
        <f t="shared" si="22"/>
        <v>0</v>
      </c>
      <c r="F1420">
        <v>50</v>
      </c>
      <c r="G1420" s="3">
        <v>5</v>
      </c>
      <c r="H1420" s="3">
        <v>1</v>
      </c>
      <c r="I1420" s="3">
        <v>6</v>
      </c>
      <c r="J1420" s="3">
        <v>3</v>
      </c>
      <c r="K1420" s="3">
        <v>4</v>
      </c>
      <c r="L1420" s="3">
        <v>3</v>
      </c>
      <c r="M1420">
        <v>1</v>
      </c>
      <c r="N1420">
        <v>0</v>
      </c>
      <c r="O1420">
        <v>0</v>
      </c>
      <c r="P1420">
        <v>3</v>
      </c>
      <c r="Q1420">
        <v>4</v>
      </c>
      <c r="R1420">
        <v>0</v>
      </c>
      <c r="S1420">
        <v>0</v>
      </c>
      <c r="T1420">
        <v>0</v>
      </c>
      <c r="U1420">
        <v>0</v>
      </c>
      <c r="V1420">
        <v>0</v>
      </c>
      <c r="W1420">
        <v>0</v>
      </c>
      <c r="X1420">
        <v>3</v>
      </c>
      <c r="Y1420">
        <v>11</v>
      </c>
      <c r="Z1420">
        <v>0</v>
      </c>
      <c r="AA1420">
        <v>34</v>
      </c>
      <c r="AB1420">
        <v>2840</v>
      </c>
      <c r="AC1420">
        <v>0</v>
      </c>
      <c r="AD1420">
        <v>0</v>
      </c>
      <c r="AE1420">
        <v>1</v>
      </c>
      <c r="AF1420">
        <v>0</v>
      </c>
      <c r="AG1420">
        <v>0</v>
      </c>
      <c r="AH1420">
        <v>0</v>
      </c>
      <c r="AI1420">
        <v>0</v>
      </c>
      <c r="AJ1420">
        <v>1</v>
      </c>
      <c r="AK1420">
        <v>0</v>
      </c>
      <c r="AL1420">
        <v>0</v>
      </c>
      <c r="AM1420" s="3">
        <f>SUM(tbl_Data[[#This Row],[Amt_Wines]:[Amt_GoldProds]])</f>
        <v>22</v>
      </c>
      <c r="AN1420" s="3">
        <v>16</v>
      </c>
      <c r="AO1420">
        <v>0</v>
      </c>
      <c r="AP1420" t="str" cm="1">
        <f t="array" ref="AP1420">_xlfn.IFS(tbl_Data[[#This Row],[marital_Divorced]]=1,"Divorced",tbl_Data[[#This Row],[marital_Married]]=1,"Married",tbl_Data[[#This Row],[marital_Single]]=1,"Single",tbl_Data[[#This Row],[marital_Together]]=1,"Together",tbl_Data[[#This Row],[marital_Widow]]=1,"Widowed")</f>
        <v>Single</v>
      </c>
      <c r="AQ1420" s="3">
        <f>IF(tbl_Data[[#This Row],[Marital Status]]=tbl_Data[[#Headers],[Single]],tbl_Data[[#This Row],[Amt_Wines]],"")</f>
        <v>5</v>
      </c>
      <c r="AR1420" s="3" t="str">
        <f>IF(tbl_Data[[#This Row],[Marital Status]]=tbl_Data[[#Headers],[Together]],tbl_Data[[#This Row],[Amt_Wines]],"")</f>
        <v/>
      </c>
      <c r="AS1420" s="3" t="str">
        <f>IF(tbl_Data[[#This Row],[Marital Status]]=tbl_Data[[#Headers],[Married]],tbl_Data[[#This Row],[Amt_Wines]],"")</f>
        <v/>
      </c>
      <c r="AT1420" s="3" t="str">
        <f>IF(tbl_Data[[#This Row],[Marital Status]]=tbl_Data[[#Headers],[Widow]],tbl_Data[[#This Row],[Amt_Wines]],"")</f>
        <v/>
      </c>
      <c r="AU1420" s="3" t="str">
        <f>IF(tbl_Data[[#This Row],[Marital Status]]=tbl_Data[[#Headers],[Divorced]],tbl_Data[[#This Row],[Amt_Wines]],"")</f>
        <v/>
      </c>
    </row>
    <row r="1421" spans="1:47" x14ac:dyDescent="0.45">
      <c r="A1421" t="s">
        <v>2074</v>
      </c>
      <c r="B1421" s="3">
        <v>9255</v>
      </c>
      <c r="C1421">
        <v>1</v>
      </c>
      <c r="D1421">
        <v>0</v>
      </c>
      <c r="E1421">
        <f t="shared" si="22"/>
        <v>1</v>
      </c>
      <c r="F1421">
        <v>91</v>
      </c>
      <c r="G1421" s="3">
        <v>9</v>
      </c>
      <c r="H1421" s="3">
        <v>0</v>
      </c>
      <c r="I1421" s="3">
        <v>7</v>
      </c>
      <c r="J1421" s="3">
        <v>2</v>
      </c>
      <c r="K1421" s="3">
        <v>0</v>
      </c>
      <c r="L1421" s="3">
        <v>4</v>
      </c>
      <c r="M1421">
        <v>1</v>
      </c>
      <c r="N1421">
        <v>1</v>
      </c>
      <c r="O1421">
        <v>1</v>
      </c>
      <c r="P1421">
        <v>2</v>
      </c>
      <c r="Q1421">
        <v>8</v>
      </c>
      <c r="R1421">
        <v>0</v>
      </c>
      <c r="S1421">
        <v>0</v>
      </c>
      <c r="T1421">
        <v>0</v>
      </c>
      <c r="U1421">
        <v>0</v>
      </c>
      <c r="V1421">
        <v>0</v>
      </c>
      <c r="W1421">
        <v>0</v>
      </c>
      <c r="X1421">
        <v>3</v>
      </c>
      <c r="Y1421">
        <v>11</v>
      </c>
      <c r="Z1421">
        <v>0</v>
      </c>
      <c r="AA1421">
        <v>31</v>
      </c>
      <c r="AB1421">
        <v>2350</v>
      </c>
      <c r="AC1421">
        <v>0</v>
      </c>
      <c r="AD1421">
        <v>0</v>
      </c>
      <c r="AE1421">
        <v>1</v>
      </c>
      <c r="AF1421">
        <v>0</v>
      </c>
      <c r="AG1421">
        <v>0</v>
      </c>
      <c r="AH1421">
        <v>0</v>
      </c>
      <c r="AI1421">
        <v>0</v>
      </c>
      <c r="AJ1421">
        <v>1</v>
      </c>
      <c r="AK1421">
        <v>0</v>
      </c>
      <c r="AL1421">
        <v>0</v>
      </c>
      <c r="AM1421" s="3">
        <f>SUM(tbl_Data[[#This Row],[Amt_Wines]:[Amt_GoldProds]])</f>
        <v>22</v>
      </c>
      <c r="AN1421" s="3">
        <v>14</v>
      </c>
      <c r="AO1421">
        <v>0</v>
      </c>
      <c r="AP1421" t="str" cm="1">
        <f t="array" ref="AP1421">_xlfn.IFS(tbl_Data[[#This Row],[marital_Divorced]]=1,"Divorced",tbl_Data[[#This Row],[marital_Married]]=1,"Married",tbl_Data[[#This Row],[marital_Single]]=1,"Single",tbl_Data[[#This Row],[marital_Together]]=1,"Together",tbl_Data[[#This Row],[marital_Widow]]=1,"Widowed")</f>
        <v>Single</v>
      </c>
      <c r="AQ1421" s="3">
        <f>IF(tbl_Data[[#This Row],[Marital Status]]=tbl_Data[[#Headers],[Single]],tbl_Data[[#This Row],[Amt_Wines]],"")</f>
        <v>9</v>
      </c>
      <c r="AR1421" s="3" t="str">
        <f>IF(tbl_Data[[#This Row],[Marital Status]]=tbl_Data[[#Headers],[Together]],tbl_Data[[#This Row],[Amt_Wines]],"")</f>
        <v/>
      </c>
      <c r="AS1421" s="3" t="str">
        <f>IF(tbl_Data[[#This Row],[Marital Status]]=tbl_Data[[#Headers],[Married]],tbl_Data[[#This Row],[Amt_Wines]],"")</f>
        <v/>
      </c>
      <c r="AT1421" s="3" t="str">
        <f>IF(tbl_Data[[#This Row],[Marital Status]]=tbl_Data[[#Headers],[Widow]],tbl_Data[[#This Row],[Amt_Wines]],"")</f>
        <v/>
      </c>
      <c r="AU1421" s="3" t="str">
        <f>IF(tbl_Data[[#This Row],[Marital Status]]=tbl_Data[[#Headers],[Divorced]],tbl_Data[[#This Row],[Amt_Wines]],"")</f>
        <v/>
      </c>
    </row>
    <row r="1422" spans="1:47" x14ac:dyDescent="0.45">
      <c r="A1422" t="s">
        <v>2082</v>
      </c>
      <c r="B1422" s="3">
        <v>25707</v>
      </c>
      <c r="C1422">
        <v>1</v>
      </c>
      <c r="D1422">
        <v>0</v>
      </c>
      <c r="E1422">
        <f t="shared" si="22"/>
        <v>1</v>
      </c>
      <c r="F1422">
        <v>18</v>
      </c>
      <c r="G1422" s="3">
        <v>1</v>
      </c>
      <c r="H1422" s="3">
        <v>6</v>
      </c>
      <c r="I1422" s="3">
        <v>2</v>
      </c>
      <c r="J1422" s="3">
        <v>3</v>
      </c>
      <c r="K1422" s="3">
        <v>6</v>
      </c>
      <c r="L1422" s="3">
        <v>3</v>
      </c>
      <c r="M1422">
        <v>1</v>
      </c>
      <c r="N1422">
        <v>1</v>
      </c>
      <c r="O1422">
        <v>0</v>
      </c>
      <c r="P1422">
        <v>3</v>
      </c>
      <c r="Q1422">
        <v>7</v>
      </c>
      <c r="R1422">
        <v>0</v>
      </c>
      <c r="S1422">
        <v>0</v>
      </c>
      <c r="T1422">
        <v>0</v>
      </c>
      <c r="U1422">
        <v>0</v>
      </c>
      <c r="V1422">
        <v>0</v>
      </c>
      <c r="W1422">
        <v>0</v>
      </c>
      <c r="X1422">
        <v>3</v>
      </c>
      <c r="Y1422">
        <v>11</v>
      </c>
      <c r="Z1422">
        <v>0</v>
      </c>
      <c r="AA1422">
        <v>36</v>
      </c>
      <c r="AB1422">
        <v>2321</v>
      </c>
      <c r="AC1422">
        <v>0</v>
      </c>
      <c r="AD1422">
        <v>0</v>
      </c>
      <c r="AE1422">
        <v>1</v>
      </c>
      <c r="AF1422">
        <v>0</v>
      </c>
      <c r="AG1422">
        <v>0</v>
      </c>
      <c r="AH1422">
        <v>0</v>
      </c>
      <c r="AI1422">
        <v>1</v>
      </c>
      <c r="AJ1422">
        <v>0</v>
      </c>
      <c r="AK1422">
        <v>0</v>
      </c>
      <c r="AL1422">
        <v>0</v>
      </c>
      <c r="AM1422" s="3">
        <f>SUM(tbl_Data[[#This Row],[Amt_Wines]:[Amt_GoldProds]])</f>
        <v>21</v>
      </c>
      <c r="AN1422" s="3">
        <v>15</v>
      </c>
      <c r="AO1422">
        <v>0</v>
      </c>
      <c r="AP1422" t="str" cm="1">
        <f t="array" ref="AP1422">_xlfn.IFS(tbl_Data[[#This Row],[marital_Divorced]]=1,"Divorced",tbl_Data[[#This Row],[marital_Married]]=1,"Married",tbl_Data[[#This Row],[marital_Single]]=1,"Single",tbl_Data[[#This Row],[marital_Together]]=1,"Together",tbl_Data[[#This Row],[marital_Widow]]=1,"Widowed")</f>
        <v>Single</v>
      </c>
      <c r="AQ1422" s="3">
        <f>IF(tbl_Data[[#This Row],[Marital Status]]=tbl_Data[[#Headers],[Single]],tbl_Data[[#This Row],[Amt_Wines]],"")</f>
        <v>1</v>
      </c>
      <c r="AR1422" s="3" t="str">
        <f>IF(tbl_Data[[#This Row],[Marital Status]]=tbl_Data[[#Headers],[Together]],tbl_Data[[#This Row],[Amt_Wines]],"")</f>
        <v/>
      </c>
      <c r="AS1422" s="3" t="str">
        <f>IF(tbl_Data[[#This Row],[Marital Status]]=tbl_Data[[#Headers],[Married]],tbl_Data[[#This Row],[Amt_Wines]],"")</f>
        <v/>
      </c>
      <c r="AT1422" s="3" t="str">
        <f>IF(tbl_Data[[#This Row],[Marital Status]]=tbl_Data[[#Headers],[Widow]],tbl_Data[[#This Row],[Amt_Wines]],"")</f>
        <v/>
      </c>
      <c r="AU1422" s="3" t="str">
        <f>IF(tbl_Data[[#This Row],[Marital Status]]=tbl_Data[[#Headers],[Divorced]],tbl_Data[[#This Row],[Amt_Wines]],"")</f>
        <v/>
      </c>
    </row>
    <row r="1423" spans="1:47" x14ac:dyDescent="0.45">
      <c r="A1423" t="s">
        <v>2083</v>
      </c>
      <c r="B1423" s="3">
        <v>45160</v>
      </c>
      <c r="C1423">
        <v>1</v>
      </c>
      <c r="D1423">
        <v>1</v>
      </c>
      <c r="E1423">
        <f t="shared" si="22"/>
        <v>2</v>
      </c>
      <c r="F1423">
        <v>9</v>
      </c>
      <c r="G1423" s="3">
        <v>8</v>
      </c>
      <c r="H1423" s="3">
        <v>2</v>
      </c>
      <c r="I1423" s="3">
        <v>5</v>
      </c>
      <c r="J1423" s="3">
        <v>3</v>
      </c>
      <c r="K1423" s="3">
        <v>0</v>
      </c>
      <c r="L1423" s="3">
        <v>3</v>
      </c>
      <c r="M1423">
        <v>1</v>
      </c>
      <c r="N1423">
        <v>1</v>
      </c>
      <c r="O1423">
        <v>0</v>
      </c>
      <c r="P1423">
        <v>2</v>
      </c>
      <c r="Q1423">
        <v>7</v>
      </c>
      <c r="R1423">
        <v>0</v>
      </c>
      <c r="S1423">
        <v>0</v>
      </c>
      <c r="T1423">
        <v>0</v>
      </c>
      <c r="U1423">
        <v>0</v>
      </c>
      <c r="V1423">
        <v>0</v>
      </c>
      <c r="W1423">
        <v>0</v>
      </c>
      <c r="X1423">
        <v>3</v>
      </c>
      <c r="Y1423">
        <v>11</v>
      </c>
      <c r="Z1423">
        <v>0</v>
      </c>
      <c r="AA1423">
        <v>62</v>
      </c>
      <c r="AB1423">
        <v>2251</v>
      </c>
      <c r="AC1423">
        <v>0</v>
      </c>
      <c r="AD1423">
        <v>0</v>
      </c>
      <c r="AE1423">
        <v>1</v>
      </c>
      <c r="AF1423">
        <v>0</v>
      </c>
      <c r="AG1423">
        <v>0</v>
      </c>
      <c r="AH1423">
        <v>0</v>
      </c>
      <c r="AI1423">
        <v>0</v>
      </c>
      <c r="AJ1423">
        <v>1</v>
      </c>
      <c r="AK1423">
        <v>0</v>
      </c>
      <c r="AL1423">
        <v>0</v>
      </c>
      <c r="AM1423" s="3">
        <f>SUM(tbl_Data[[#This Row],[Amt_Wines]:[Amt_GoldProds]])</f>
        <v>21</v>
      </c>
      <c r="AN1423" s="3">
        <v>15</v>
      </c>
      <c r="AO1423">
        <v>0</v>
      </c>
      <c r="AP1423" t="str" cm="1">
        <f t="array" ref="AP1423">_xlfn.IFS(tbl_Data[[#This Row],[marital_Divorced]]=1,"Divorced",tbl_Data[[#This Row],[marital_Married]]=1,"Married",tbl_Data[[#This Row],[marital_Single]]=1,"Single",tbl_Data[[#This Row],[marital_Together]]=1,"Together",tbl_Data[[#This Row],[marital_Widow]]=1,"Widowed")</f>
        <v>Single</v>
      </c>
      <c r="AQ1423" s="3">
        <f>IF(tbl_Data[[#This Row],[Marital Status]]=tbl_Data[[#Headers],[Single]],tbl_Data[[#This Row],[Amt_Wines]],"")</f>
        <v>8</v>
      </c>
      <c r="AR1423" s="3" t="str">
        <f>IF(tbl_Data[[#This Row],[Marital Status]]=tbl_Data[[#Headers],[Together]],tbl_Data[[#This Row],[Amt_Wines]],"")</f>
        <v/>
      </c>
      <c r="AS1423" s="3" t="str">
        <f>IF(tbl_Data[[#This Row],[Marital Status]]=tbl_Data[[#Headers],[Married]],tbl_Data[[#This Row],[Amt_Wines]],"")</f>
        <v/>
      </c>
      <c r="AT1423" s="3" t="str">
        <f>IF(tbl_Data[[#This Row],[Marital Status]]=tbl_Data[[#Headers],[Widow]],tbl_Data[[#This Row],[Amt_Wines]],"")</f>
        <v/>
      </c>
      <c r="AU1423" s="3" t="str">
        <f>IF(tbl_Data[[#This Row],[Marital Status]]=tbl_Data[[#Headers],[Divorced]],tbl_Data[[#This Row],[Amt_Wines]],"")</f>
        <v/>
      </c>
    </row>
    <row r="1424" spans="1:47" x14ac:dyDescent="0.45">
      <c r="A1424" t="s">
        <v>2085</v>
      </c>
      <c r="B1424" s="3">
        <v>47691</v>
      </c>
      <c r="C1424">
        <v>0</v>
      </c>
      <c r="D1424">
        <v>1</v>
      </c>
      <c r="E1424">
        <f t="shared" si="22"/>
        <v>1</v>
      </c>
      <c r="F1424">
        <v>43</v>
      </c>
      <c r="G1424" s="3">
        <v>14</v>
      </c>
      <c r="H1424" s="3">
        <v>0</v>
      </c>
      <c r="I1424" s="3">
        <v>3</v>
      </c>
      <c r="J1424" s="3">
        <v>0</v>
      </c>
      <c r="K1424" s="3">
        <v>0</v>
      </c>
      <c r="L1424" s="3">
        <v>4</v>
      </c>
      <c r="M1424">
        <v>1</v>
      </c>
      <c r="N1424">
        <v>1</v>
      </c>
      <c r="O1424">
        <v>0</v>
      </c>
      <c r="P1424">
        <v>2</v>
      </c>
      <c r="Q1424">
        <v>6</v>
      </c>
      <c r="R1424">
        <v>0</v>
      </c>
      <c r="S1424">
        <v>0</v>
      </c>
      <c r="T1424">
        <v>0</v>
      </c>
      <c r="U1424">
        <v>0</v>
      </c>
      <c r="V1424">
        <v>0</v>
      </c>
      <c r="W1424">
        <v>0</v>
      </c>
      <c r="X1424">
        <v>3</v>
      </c>
      <c r="Y1424">
        <v>11</v>
      </c>
      <c r="Z1424">
        <v>0</v>
      </c>
      <c r="AA1424">
        <v>41</v>
      </c>
      <c r="AB1424">
        <v>2518</v>
      </c>
      <c r="AC1424">
        <v>0</v>
      </c>
      <c r="AD1424">
        <v>0</v>
      </c>
      <c r="AE1424">
        <v>1</v>
      </c>
      <c r="AF1424">
        <v>0</v>
      </c>
      <c r="AG1424">
        <v>0</v>
      </c>
      <c r="AH1424">
        <v>0</v>
      </c>
      <c r="AI1424">
        <v>0</v>
      </c>
      <c r="AJ1424">
        <v>1</v>
      </c>
      <c r="AK1424">
        <v>0</v>
      </c>
      <c r="AL1424">
        <v>0</v>
      </c>
      <c r="AM1424" s="3">
        <f>SUM(tbl_Data[[#This Row],[Amt_Wines]:[Amt_GoldProds]])</f>
        <v>21</v>
      </c>
      <c r="AN1424" s="3">
        <v>13</v>
      </c>
      <c r="AO1424">
        <v>0</v>
      </c>
      <c r="AP1424" t="str" cm="1">
        <f t="array" ref="AP1424">_xlfn.IFS(tbl_Data[[#This Row],[marital_Divorced]]=1,"Divorced",tbl_Data[[#This Row],[marital_Married]]=1,"Married",tbl_Data[[#This Row],[marital_Single]]=1,"Single",tbl_Data[[#This Row],[marital_Together]]=1,"Together",tbl_Data[[#This Row],[marital_Widow]]=1,"Widowed")</f>
        <v>Single</v>
      </c>
      <c r="AQ1424" s="3">
        <f>IF(tbl_Data[[#This Row],[Marital Status]]=tbl_Data[[#Headers],[Single]],tbl_Data[[#This Row],[Amt_Wines]],"")</f>
        <v>14</v>
      </c>
      <c r="AR1424" s="3" t="str">
        <f>IF(tbl_Data[[#This Row],[Marital Status]]=tbl_Data[[#Headers],[Together]],tbl_Data[[#This Row],[Amt_Wines]],"")</f>
        <v/>
      </c>
      <c r="AS1424" s="3" t="str">
        <f>IF(tbl_Data[[#This Row],[Marital Status]]=tbl_Data[[#Headers],[Married]],tbl_Data[[#This Row],[Amt_Wines]],"")</f>
        <v/>
      </c>
      <c r="AT1424" s="3" t="str">
        <f>IF(tbl_Data[[#This Row],[Marital Status]]=tbl_Data[[#Headers],[Widow]],tbl_Data[[#This Row],[Amt_Wines]],"")</f>
        <v/>
      </c>
      <c r="AU1424" s="3" t="str">
        <f>IF(tbl_Data[[#This Row],[Marital Status]]=tbl_Data[[#Headers],[Divorced]],tbl_Data[[#This Row],[Amt_Wines]],"")</f>
        <v/>
      </c>
    </row>
    <row r="1425" spans="1:47" x14ac:dyDescent="0.45">
      <c r="A1425" t="s">
        <v>2090</v>
      </c>
      <c r="B1425" s="3">
        <v>36802</v>
      </c>
      <c r="C1425">
        <v>1</v>
      </c>
      <c r="D1425">
        <v>0</v>
      </c>
      <c r="E1425">
        <f t="shared" si="22"/>
        <v>1</v>
      </c>
      <c r="F1425">
        <v>23</v>
      </c>
      <c r="G1425" s="3">
        <v>16</v>
      </c>
      <c r="H1425" s="3">
        <v>1</v>
      </c>
      <c r="I1425" s="3">
        <v>2</v>
      </c>
      <c r="J1425" s="3">
        <v>0</v>
      </c>
      <c r="K1425" s="3">
        <v>0</v>
      </c>
      <c r="L1425" s="3">
        <v>1</v>
      </c>
      <c r="M1425">
        <v>1</v>
      </c>
      <c r="N1425">
        <v>1</v>
      </c>
      <c r="O1425">
        <v>0</v>
      </c>
      <c r="P1425">
        <v>3</v>
      </c>
      <c r="Q1425">
        <v>5</v>
      </c>
      <c r="R1425">
        <v>0</v>
      </c>
      <c r="S1425">
        <v>0</v>
      </c>
      <c r="T1425">
        <v>0</v>
      </c>
      <c r="U1425">
        <v>0</v>
      </c>
      <c r="V1425">
        <v>0</v>
      </c>
      <c r="W1425">
        <v>0</v>
      </c>
      <c r="X1425">
        <v>3</v>
      </c>
      <c r="Y1425">
        <v>11</v>
      </c>
      <c r="Z1425">
        <v>0</v>
      </c>
      <c r="AA1425">
        <v>40</v>
      </c>
      <c r="AB1425">
        <v>2172</v>
      </c>
      <c r="AC1425">
        <v>0</v>
      </c>
      <c r="AD1425">
        <v>0</v>
      </c>
      <c r="AE1425">
        <v>1</v>
      </c>
      <c r="AF1425">
        <v>0</v>
      </c>
      <c r="AG1425">
        <v>0</v>
      </c>
      <c r="AH1425">
        <v>0</v>
      </c>
      <c r="AI1425">
        <v>0</v>
      </c>
      <c r="AJ1425">
        <v>0</v>
      </c>
      <c r="AK1425">
        <v>0</v>
      </c>
      <c r="AL1425">
        <v>1</v>
      </c>
      <c r="AM1425" s="3">
        <f>SUM(tbl_Data[[#This Row],[Amt_Wines]:[Amt_GoldProds]])</f>
        <v>20</v>
      </c>
      <c r="AN1425" s="3">
        <v>18</v>
      </c>
      <c r="AO1425">
        <v>0</v>
      </c>
      <c r="AP1425" t="str" cm="1">
        <f t="array" ref="AP1425">_xlfn.IFS(tbl_Data[[#This Row],[marital_Divorced]]=1,"Divorced",tbl_Data[[#This Row],[marital_Married]]=1,"Married",tbl_Data[[#This Row],[marital_Single]]=1,"Single",tbl_Data[[#This Row],[marital_Together]]=1,"Together",tbl_Data[[#This Row],[marital_Widow]]=1,"Widowed")</f>
        <v>Single</v>
      </c>
      <c r="AQ1425" s="3">
        <f>IF(tbl_Data[[#This Row],[Marital Status]]=tbl_Data[[#Headers],[Single]],tbl_Data[[#This Row],[Amt_Wines]],"")</f>
        <v>16</v>
      </c>
      <c r="AR1425" s="3" t="str">
        <f>IF(tbl_Data[[#This Row],[Marital Status]]=tbl_Data[[#Headers],[Together]],tbl_Data[[#This Row],[Amt_Wines]],"")</f>
        <v/>
      </c>
      <c r="AS1425" s="3" t="str">
        <f>IF(tbl_Data[[#This Row],[Marital Status]]=tbl_Data[[#Headers],[Married]],tbl_Data[[#This Row],[Amt_Wines]],"")</f>
        <v/>
      </c>
      <c r="AT1425" s="3" t="str">
        <f>IF(tbl_Data[[#This Row],[Marital Status]]=tbl_Data[[#Headers],[Widow]],tbl_Data[[#This Row],[Amt_Wines]],"")</f>
        <v/>
      </c>
      <c r="AU1425" s="3" t="str">
        <f>IF(tbl_Data[[#This Row],[Marital Status]]=tbl_Data[[#Headers],[Divorced]],tbl_Data[[#This Row],[Amt_Wines]],"")</f>
        <v/>
      </c>
    </row>
    <row r="1426" spans="1:47" x14ac:dyDescent="0.45">
      <c r="A1426" t="s">
        <v>2093</v>
      </c>
      <c r="B1426" s="3">
        <v>34738</v>
      </c>
      <c r="C1426">
        <v>1</v>
      </c>
      <c r="D1426">
        <v>0</v>
      </c>
      <c r="E1426">
        <f t="shared" si="22"/>
        <v>1</v>
      </c>
      <c r="F1426">
        <v>51</v>
      </c>
      <c r="G1426" s="3">
        <v>3</v>
      </c>
      <c r="H1426" s="3">
        <v>2</v>
      </c>
      <c r="I1426" s="3">
        <v>10</v>
      </c>
      <c r="J1426" s="3">
        <v>3</v>
      </c>
      <c r="K1426" s="3">
        <v>0</v>
      </c>
      <c r="L1426" s="3">
        <v>2</v>
      </c>
      <c r="M1426">
        <v>1</v>
      </c>
      <c r="N1426">
        <v>1</v>
      </c>
      <c r="O1426">
        <v>0</v>
      </c>
      <c r="P1426">
        <v>3</v>
      </c>
      <c r="Q1426">
        <v>6</v>
      </c>
      <c r="R1426">
        <v>0</v>
      </c>
      <c r="S1426">
        <v>0</v>
      </c>
      <c r="T1426">
        <v>0</v>
      </c>
      <c r="U1426">
        <v>0</v>
      </c>
      <c r="V1426">
        <v>0</v>
      </c>
      <c r="W1426">
        <v>0</v>
      </c>
      <c r="X1426">
        <v>3</v>
      </c>
      <c r="Y1426">
        <v>11</v>
      </c>
      <c r="Z1426">
        <v>0</v>
      </c>
      <c r="AA1426">
        <v>36</v>
      </c>
      <c r="AB1426">
        <v>2208</v>
      </c>
      <c r="AC1426">
        <v>0</v>
      </c>
      <c r="AD1426">
        <v>0</v>
      </c>
      <c r="AE1426">
        <v>1</v>
      </c>
      <c r="AF1426">
        <v>0</v>
      </c>
      <c r="AG1426">
        <v>0</v>
      </c>
      <c r="AH1426">
        <v>0</v>
      </c>
      <c r="AI1426">
        <v>0</v>
      </c>
      <c r="AJ1426">
        <v>1</v>
      </c>
      <c r="AK1426">
        <v>0</v>
      </c>
      <c r="AL1426">
        <v>0</v>
      </c>
      <c r="AM1426" s="3">
        <f>SUM(tbl_Data[[#This Row],[Amt_Wines]:[Amt_GoldProds]])</f>
        <v>20</v>
      </c>
      <c r="AN1426" s="3">
        <v>16</v>
      </c>
      <c r="AO1426">
        <v>0</v>
      </c>
      <c r="AP1426" t="str" cm="1">
        <f t="array" ref="AP1426">_xlfn.IFS(tbl_Data[[#This Row],[marital_Divorced]]=1,"Divorced",tbl_Data[[#This Row],[marital_Married]]=1,"Married",tbl_Data[[#This Row],[marital_Single]]=1,"Single",tbl_Data[[#This Row],[marital_Together]]=1,"Together",tbl_Data[[#This Row],[marital_Widow]]=1,"Widowed")</f>
        <v>Single</v>
      </c>
      <c r="AQ1426" s="3">
        <f>IF(tbl_Data[[#This Row],[Marital Status]]=tbl_Data[[#Headers],[Single]],tbl_Data[[#This Row],[Amt_Wines]],"")</f>
        <v>3</v>
      </c>
      <c r="AR1426" s="3" t="str">
        <f>IF(tbl_Data[[#This Row],[Marital Status]]=tbl_Data[[#Headers],[Together]],tbl_Data[[#This Row],[Amt_Wines]],"")</f>
        <v/>
      </c>
      <c r="AS1426" s="3" t="str">
        <f>IF(tbl_Data[[#This Row],[Marital Status]]=tbl_Data[[#Headers],[Married]],tbl_Data[[#This Row],[Amt_Wines]],"")</f>
        <v/>
      </c>
      <c r="AT1426" s="3" t="str">
        <f>IF(tbl_Data[[#This Row],[Marital Status]]=tbl_Data[[#Headers],[Widow]],tbl_Data[[#This Row],[Amt_Wines]],"")</f>
        <v/>
      </c>
      <c r="AU1426" s="3" t="str">
        <f>IF(tbl_Data[[#This Row],[Marital Status]]=tbl_Data[[#Headers],[Divorced]],tbl_Data[[#This Row],[Amt_Wines]],"")</f>
        <v/>
      </c>
    </row>
    <row r="1427" spans="1:47" x14ac:dyDescent="0.45">
      <c r="A1427" t="s">
        <v>2103</v>
      </c>
      <c r="B1427" s="3">
        <v>15033</v>
      </c>
      <c r="C1427">
        <v>0</v>
      </c>
      <c r="D1427">
        <v>0</v>
      </c>
      <c r="E1427">
        <f t="shared" si="22"/>
        <v>0</v>
      </c>
      <c r="F1427">
        <v>37</v>
      </c>
      <c r="G1427" s="3">
        <v>0</v>
      </c>
      <c r="H1427" s="3">
        <v>4</v>
      </c>
      <c r="I1427" s="3">
        <v>5</v>
      </c>
      <c r="J1427" s="3">
        <v>6</v>
      </c>
      <c r="K1427" s="3">
        <v>0</v>
      </c>
      <c r="L1427" s="3">
        <v>4</v>
      </c>
      <c r="M1427">
        <v>1</v>
      </c>
      <c r="N1427">
        <v>1</v>
      </c>
      <c r="O1427">
        <v>0</v>
      </c>
      <c r="P1427">
        <v>3</v>
      </c>
      <c r="Q1427">
        <v>3</v>
      </c>
      <c r="R1427">
        <v>0</v>
      </c>
      <c r="S1427">
        <v>0</v>
      </c>
      <c r="T1427">
        <v>0</v>
      </c>
      <c r="U1427">
        <v>0</v>
      </c>
      <c r="V1427">
        <v>0</v>
      </c>
      <c r="W1427">
        <v>0</v>
      </c>
      <c r="X1427">
        <v>3</v>
      </c>
      <c r="Y1427">
        <v>11</v>
      </c>
      <c r="Z1427">
        <v>0</v>
      </c>
      <c r="AA1427">
        <v>69</v>
      </c>
      <c r="AB1427">
        <v>2233</v>
      </c>
      <c r="AC1427">
        <v>0</v>
      </c>
      <c r="AD1427">
        <v>0</v>
      </c>
      <c r="AE1427">
        <v>1</v>
      </c>
      <c r="AF1427">
        <v>0</v>
      </c>
      <c r="AG1427">
        <v>0</v>
      </c>
      <c r="AH1427">
        <v>0</v>
      </c>
      <c r="AI1427">
        <v>0</v>
      </c>
      <c r="AJ1427">
        <v>1</v>
      </c>
      <c r="AK1427">
        <v>0</v>
      </c>
      <c r="AL1427">
        <v>0</v>
      </c>
      <c r="AM1427" s="3">
        <f>SUM(tbl_Data[[#This Row],[Amt_Wines]:[Amt_GoldProds]])</f>
        <v>19</v>
      </c>
      <c r="AN1427" s="3">
        <v>11</v>
      </c>
      <c r="AO1427">
        <v>0</v>
      </c>
      <c r="AP1427" t="str" cm="1">
        <f t="array" ref="AP1427">_xlfn.IFS(tbl_Data[[#This Row],[marital_Divorced]]=1,"Divorced",tbl_Data[[#This Row],[marital_Married]]=1,"Married",tbl_Data[[#This Row],[marital_Single]]=1,"Single",tbl_Data[[#This Row],[marital_Together]]=1,"Together",tbl_Data[[#This Row],[marital_Widow]]=1,"Widowed")</f>
        <v>Single</v>
      </c>
      <c r="AQ1427" s="3">
        <f>IF(tbl_Data[[#This Row],[Marital Status]]=tbl_Data[[#Headers],[Single]],tbl_Data[[#This Row],[Amt_Wines]],"")</f>
        <v>0</v>
      </c>
      <c r="AR1427" s="3" t="str">
        <f>IF(tbl_Data[[#This Row],[Marital Status]]=tbl_Data[[#Headers],[Together]],tbl_Data[[#This Row],[Amt_Wines]],"")</f>
        <v/>
      </c>
      <c r="AS1427" s="3" t="str">
        <f>IF(tbl_Data[[#This Row],[Marital Status]]=tbl_Data[[#Headers],[Married]],tbl_Data[[#This Row],[Amt_Wines]],"")</f>
        <v/>
      </c>
      <c r="AT1427" s="3" t="str">
        <f>IF(tbl_Data[[#This Row],[Marital Status]]=tbl_Data[[#Headers],[Widow]],tbl_Data[[#This Row],[Amt_Wines]],"")</f>
        <v/>
      </c>
      <c r="AU1427" s="3" t="str">
        <f>IF(tbl_Data[[#This Row],[Marital Status]]=tbl_Data[[#Headers],[Divorced]],tbl_Data[[#This Row],[Amt_Wines]],"")</f>
        <v/>
      </c>
    </row>
    <row r="1428" spans="1:47" x14ac:dyDescent="0.45">
      <c r="A1428" t="s">
        <v>2104</v>
      </c>
      <c r="B1428" s="3">
        <v>36143</v>
      </c>
      <c r="C1428">
        <v>1</v>
      </c>
      <c r="D1428">
        <v>0</v>
      </c>
      <c r="E1428">
        <f t="shared" si="22"/>
        <v>1</v>
      </c>
      <c r="F1428">
        <v>33</v>
      </c>
      <c r="G1428" s="3">
        <v>12</v>
      </c>
      <c r="H1428" s="3">
        <v>0</v>
      </c>
      <c r="I1428" s="3">
        <v>1</v>
      </c>
      <c r="J1428" s="3">
        <v>0</v>
      </c>
      <c r="K1428" s="3">
        <v>0</v>
      </c>
      <c r="L1428" s="3">
        <v>6</v>
      </c>
      <c r="M1428">
        <v>1</v>
      </c>
      <c r="N1428">
        <v>0</v>
      </c>
      <c r="O1428">
        <v>1</v>
      </c>
      <c r="P1428">
        <v>2</v>
      </c>
      <c r="Q1428">
        <v>3</v>
      </c>
      <c r="R1428">
        <v>0</v>
      </c>
      <c r="S1428">
        <v>0</v>
      </c>
      <c r="T1428">
        <v>0</v>
      </c>
      <c r="U1428">
        <v>0</v>
      </c>
      <c r="V1428">
        <v>0</v>
      </c>
      <c r="W1428">
        <v>0</v>
      </c>
      <c r="X1428">
        <v>3</v>
      </c>
      <c r="Y1428">
        <v>11</v>
      </c>
      <c r="Z1428">
        <v>0</v>
      </c>
      <c r="AA1428">
        <v>39</v>
      </c>
      <c r="AB1428">
        <v>2250</v>
      </c>
      <c r="AC1428">
        <v>0</v>
      </c>
      <c r="AD1428">
        <v>0</v>
      </c>
      <c r="AE1428">
        <v>1</v>
      </c>
      <c r="AF1428">
        <v>0</v>
      </c>
      <c r="AG1428">
        <v>0</v>
      </c>
      <c r="AH1428">
        <v>0</v>
      </c>
      <c r="AI1428">
        <v>0</v>
      </c>
      <c r="AJ1428">
        <v>0</v>
      </c>
      <c r="AK1428">
        <v>1</v>
      </c>
      <c r="AL1428">
        <v>0</v>
      </c>
      <c r="AM1428" s="3">
        <f>SUM(tbl_Data[[#This Row],[Amt_Wines]:[Amt_GoldProds]])</f>
        <v>19</v>
      </c>
      <c r="AN1428" s="3">
        <v>7</v>
      </c>
      <c r="AO1428">
        <v>0</v>
      </c>
      <c r="AP1428" t="str" cm="1">
        <f t="array" ref="AP1428">_xlfn.IFS(tbl_Data[[#This Row],[marital_Divorced]]=1,"Divorced",tbl_Data[[#This Row],[marital_Married]]=1,"Married",tbl_Data[[#This Row],[marital_Single]]=1,"Single",tbl_Data[[#This Row],[marital_Together]]=1,"Together",tbl_Data[[#This Row],[marital_Widow]]=1,"Widowed")</f>
        <v>Single</v>
      </c>
      <c r="AQ1428" s="3">
        <f>IF(tbl_Data[[#This Row],[Marital Status]]=tbl_Data[[#Headers],[Single]],tbl_Data[[#This Row],[Amt_Wines]],"")</f>
        <v>12</v>
      </c>
      <c r="AR1428" s="3" t="str">
        <f>IF(tbl_Data[[#This Row],[Marital Status]]=tbl_Data[[#Headers],[Together]],tbl_Data[[#This Row],[Amt_Wines]],"")</f>
        <v/>
      </c>
      <c r="AS1428" s="3" t="str">
        <f>IF(tbl_Data[[#This Row],[Marital Status]]=tbl_Data[[#Headers],[Married]],tbl_Data[[#This Row],[Amt_Wines]],"")</f>
        <v/>
      </c>
      <c r="AT1428" s="3" t="str">
        <f>IF(tbl_Data[[#This Row],[Marital Status]]=tbl_Data[[#Headers],[Widow]],tbl_Data[[#This Row],[Amt_Wines]],"")</f>
        <v/>
      </c>
      <c r="AU1428" s="3" t="str">
        <f>IF(tbl_Data[[#This Row],[Marital Status]]=tbl_Data[[#Headers],[Divorced]],tbl_Data[[#This Row],[Amt_Wines]],"")</f>
        <v/>
      </c>
    </row>
    <row r="1429" spans="1:47" x14ac:dyDescent="0.45">
      <c r="A1429" t="s">
        <v>2105</v>
      </c>
      <c r="B1429" s="3">
        <v>60199</v>
      </c>
      <c r="C1429">
        <v>1</v>
      </c>
      <c r="D1429">
        <v>2</v>
      </c>
      <c r="E1429">
        <f t="shared" si="22"/>
        <v>3</v>
      </c>
      <c r="F1429">
        <v>49</v>
      </c>
      <c r="G1429" s="3">
        <v>8</v>
      </c>
      <c r="H1429" s="3">
        <v>1</v>
      </c>
      <c r="I1429" s="3">
        <v>7</v>
      </c>
      <c r="J1429" s="3">
        <v>2</v>
      </c>
      <c r="K1429" s="3">
        <v>0</v>
      </c>
      <c r="L1429" s="3">
        <v>0</v>
      </c>
      <c r="M1429">
        <v>1</v>
      </c>
      <c r="N1429">
        <v>0</v>
      </c>
      <c r="O1429">
        <v>0</v>
      </c>
      <c r="P1429">
        <v>3</v>
      </c>
      <c r="Q1429">
        <v>4</v>
      </c>
      <c r="R1429">
        <v>0</v>
      </c>
      <c r="S1429">
        <v>0</v>
      </c>
      <c r="T1429">
        <v>0</v>
      </c>
      <c r="U1429">
        <v>0</v>
      </c>
      <c r="V1429">
        <v>0</v>
      </c>
      <c r="W1429">
        <v>0</v>
      </c>
      <c r="X1429">
        <v>3</v>
      </c>
      <c r="Y1429">
        <v>11</v>
      </c>
      <c r="Z1429">
        <v>0</v>
      </c>
      <c r="AA1429">
        <v>42</v>
      </c>
      <c r="AB1429">
        <v>2449</v>
      </c>
      <c r="AC1429">
        <v>0</v>
      </c>
      <c r="AD1429">
        <v>0</v>
      </c>
      <c r="AE1429">
        <v>1</v>
      </c>
      <c r="AF1429">
        <v>0</v>
      </c>
      <c r="AG1429">
        <v>0</v>
      </c>
      <c r="AH1429">
        <v>0</v>
      </c>
      <c r="AI1429">
        <v>0</v>
      </c>
      <c r="AJ1429">
        <v>1</v>
      </c>
      <c r="AK1429">
        <v>0</v>
      </c>
      <c r="AL1429">
        <v>0</v>
      </c>
      <c r="AM1429" s="3">
        <f>SUM(tbl_Data[[#This Row],[Amt_Wines]:[Amt_GoldProds]])</f>
        <v>18</v>
      </c>
      <c r="AN1429" s="3">
        <v>18</v>
      </c>
      <c r="AO1429">
        <v>0</v>
      </c>
      <c r="AP1429" t="str" cm="1">
        <f t="array" ref="AP1429">_xlfn.IFS(tbl_Data[[#This Row],[marital_Divorced]]=1,"Divorced",tbl_Data[[#This Row],[marital_Married]]=1,"Married",tbl_Data[[#This Row],[marital_Single]]=1,"Single",tbl_Data[[#This Row],[marital_Together]]=1,"Together",tbl_Data[[#This Row],[marital_Widow]]=1,"Widowed")</f>
        <v>Single</v>
      </c>
      <c r="AQ1429" s="3">
        <f>IF(tbl_Data[[#This Row],[Marital Status]]=tbl_Data[[#Headers],[Single]],tbl_Data[[#This Row],[Amt_Wines]],"")</f>
        <v>8</v>
      </c>
      <c r="AR1429" s="3" t="str">
        <f>IF(tbl_Data[[#This Row],[Marital Status]]=tbl_Data[[#Headers],[Together]],tbl_Data[[#This Row],[Amt_Wines]],"")</f>
        <v/>
      </c>
      <c r="AS1429" s="3" t="str">
        <f>IF(tbl_Data[[#This Row],[Marital Status]]=tbl_Data[[#Headers],[Married]],tbl_Data[[#This Row],[Amt_Wines]],"")</f>
        <v/>
      </c>
      <c r="AT1429" s="3" t="str">
        <f>IF(tbl_Data[[#This Row],[Marital Status]]=tbl_Data[[#Headers],[Widow]],tbl_Data[[#This Row],[Amt_Wines]],"")</f>
        <v/>
      </c>
      <c r="AU1429" s="3" t="str">
        <f>IF(tbl_Data[[#This Row],[Marital Status]]=tbl_Data[[#Headers],[Divorced]],tbl_Data[[#This Row],[Amt_Wines]],"")</f>
        <v/>
      </c>
    </row>
    <row r="1430" spans="1:47" x14ac:dyDescent="0.45">
      <c r="A1430" t="s">
        <v>2106</v>
      </c>
      <c r="B1430" s="3">
        <v>51411</v>
      </c>
      <c r="C1430">
        <v>1</v>
      </c>
      <c r="D1430">
        <v>2</v>
      </c>
      <c r="E1430">
        <f t="shared" si="22"/>
        <v>3</v>
      </c>
      <c r="F1430">
        <v>81</v>
      </c>
      <c r="G1430" s="3">
        <v>14</v>
      </c>
      <c r="H1430" s="3">
        <v>0</v>
      </c>
      <c r="I1430" s="3">
        <v>3</v>
      </c>
      <c r="J1430" s="3">
        <v>0</v>
      </c>
      <c r="K1430" s="3">
        <v>0</v>
      </c>
      <c r="L1430" s="3">
        <v>1</v>
      </c>
      <c r="M1430">
        <v>1</v>
      </c>
      <c r="N1430">
        <v>0</v>
      </c>
      <c r="O1430">
        <v>0</v>
      </c>
      <c r="P1430">
        <v>3</v>
      </c>
      <c r="Q1430">
        <v>5</v>
      </c>
      <c r="R1430">
        <v>0</v>
      </c>
      <c r="S1430">
        <v>0</v>
      </c>
      <c r="T1430">
        <v>0</v>
      </c>
      <c r="U1430">
        <v>0</v>
      </c>
      <c r="V1430">
        <v>0</v>
      </c>
      <c r="W1430">
        <v>0</v>
      </c>
      <c r="X1430">
        <v>3</v>
      </c>
      <c r="Y1430">
        <v>11</v>
      </c>
      <c r="Z1430">
        <v>0</v>
      </c>
      <c r="AA1430">
        <v>67</v>
      </c>
      <c r="AB1430">
        <v>2558</v>
      </c>
      <c r="AC1430">
        <v>0</v>
      </c>
      <c r="AD1430">
        <v>0</v>
      </c>
      <c r="AE1430">
        <v>1</v>
      </c>
      <c r="AF1430">
        <v>0</v>
      </c>
      <c r="AG1430">
        <v>0</v>
      </c>
      <c r="AH1430">
        <v>0</v>
      </c>
      <c r="AI1430">
        <v>0</v>
      </c>
      <c r="AJ1430">
        <v>0</v>
      </c>
      <c r="AK1430">
        <v>0</v>
      </c>
      <c r="AL1430">
        <v>1</v>
      </c>
      <c r="AM1430" s="3">
        <f>SUM(tbl_Data[[#This Row],[Amt_Wines]:[Amt_GoldProds]])</f>
        <v>18</v>
      </c>
      <c r="AN1430" s="3">
        <v>16</v>
      </c>
      <c r="AO1430">
        <v>0</v>
      </c>
      <c r="AP1430" t="str" cm="1">
        <f t="array" ref="AP1430">_xlfn.IFS(tbl_Data[[#This Row],[marital_Divorced]]=1,"Divorced",tbl_Data[[#This Row],[marital_Married]]=1,"Married",tbl_Data[[#This Row],[marital_Single]]=1,"Single",tbl_Data[[#This Row],[marital_Together]]=1,"Together",tbl_Data[[#This Row],[marital_Widow]]=1,"Widowed")</f>
        <v>Single</v>
      </c>
      <c r="AQ1430" s="3">
        <f>IF(tbl_Data[[#This Row],[Marital Status]]=tbl_Data[[#Headers],[Single]],tbl_Data[[#This Row],[Amt_Wines]],"")</f>
        <v>14</v>
      </c>
      <c r="AR1430" s="3" t="str">
        <f>IF(tbl_Data[[#This Row],[Marital Status]]=tbl_Data[[#Headers],[Together]],tbl_Data[[#This Row],[Amt_Wines]],"")</f>
        <v/>
      </c>
      <c r="AS1430" s="3" t="str">
        <f>IF(tbl_Data[[#This Row],[Marital Status]]=tbl_Data[[#Headers],[Married]],tbl_Data[[#This Row],[Amt_Wines]],"")</f>
        <v/>
      </c>
      <c r="AT1430" s="3" t="str">
        <f>IF(tbl_Data[[#This Row],[Marital Status]]=tbl_Data[[#Headers],[Widow]],tbl_Data[[#This Row],[Amt_Wines]],"")</f>
        <v/>
      </c>
      <c r="AU1430" s="3" t="str">
        <f>IF(tbl_Data[[#This Row],[Marital Status]]=tbl_Data[[#Headers],[Divorced]],tbl_Data[[#This Row],[Amt_Wines]],"")</f>
        <v/>
      </c>
    </row>
    <row r="1431" spans="1:47" x14ac:dyDescent="0.45">
      <c r="A1431" t="s">
        <v>2117</v>
      </c>
      <c r="B1431" s="3">
        <v>26954</v>
      </c>
      <c r="C1431">
        <v>1</v>
      </c>
      <c r="D1431">
        <v>0</v>
      </c>
      <c r="E1431">
        <f t="shared" si="22"/>
        <v>1</v>
      </c>
      <c r="F1431">
        <v>17</v>
      </c>
      <c r="G1431" s="3">
        <v>4</v>
      </c>
      <c r="H1431" s="3">
        <v>1</v>
      </c>
      <c r="I1431" s="3">
        <v>11</v>
      </c>
      <c r="J1431" s="3">
        <v>0</v>
      </c>
      <c r="K1431" s="3">
        <v>0</v>
      </c>
      <c r="L1431" s="3">
        <v>1</v>
      </c>
      <c r="M1431">
        <v>1</v>
      </c>
      <c r="N1431">
        <v>1</v>
      </c>
      <c r="O1431">
        <v>0</v>
      </c>
      <c r="P1431">
        <v>2</v>
      </c>
      <c r="Q1431">
        <v>7</v>
      </c>
      <c r="R1431">
        <v>0</v>
      </c>
      <c r="S1431">
        <v>0</v>
      </c>
      <c r="T1431">
        <v>0</v>
      </c>
      <c r="U1431">
        <v>0</v>
      </c>
      <c r="V1431">
        <v>0</v>
      </c>
      <c r="W1431">
        <v>0</v>
      </c>
      <c r="X1431">
        <v>3</v>
      </c>
      <c r="Y1431">
        <v>11</v>
      </c>
      <c r="Z1431">
        <v>0</v>
      </c>
      <c r="AA1431">
        <v>49</v>
      </c>
      <c r="AB1431">
        <v>2211</v>
      </c>
      <c r="AC1431">
        <v>0</v>
      </c>
      <c r="AD1431">
        <v>0</v>
      </c>
      <c r="AE1431">
        <v>1</v>
      </c>
      <c r="AF1431">
        <v>0</v>
      </c>
      <c r="AG1431">
        <v>0</v>
      </c>
      <c r="AH1431">
        <v>0</v>
      </c>
      <c r="AI1431">
        <v>0</v>
      </c>
      <c r="AJ1431">
        <v>1</v>
      </c>
      <c r="AK1431">
        <v>0</v>
      </c>
      <c r="AL1431">
        <v>0</v>
      </c>
      <c r="AM1431" s="3">
        <f>SUM(tbl_Data[[#This Row],[Amt_Wines]:[Amt_GoldProds]])</f>
        <v>17</v>
      </c>
      <c r="AN1431" s="3">
        <v>15</v>
      </c>
      <c r="AO1431">
        <v>0</v>
      </c>
      <c r="AP1431" t="str" cm="1">
        <f t="array" ref="AP1431">_xlfn.IFS(tbl_Data[[#This Row],[marital_Divorced]]=1,"Divorced",tbl_Data[[#This Row],[marital_Married]]=1,"Married",tbl_Data[[#This Row],[marital_Single]]=1,"Single",tbl_Data[[#This Row],[marital_Together]]=1,"Together",tbl_Data[[#This Row],[marital_Widow]]=1,"Widowed")</f>
        <v>Single</v>
      </c>
      <c r="AQ1431" s="3">
        <f>IF(tbl_Data[[#This Row],[Marital Status]]=tbl_Data[[#Headers],[Single]],tbl_Data[[#This Row],[Amt_Wines]],"")</f>
        <v>4</v>
      </c>
      <c r="AR1431" s="3" t="str">
        <f>IF(tbl_Data[[#This Row],[Marital Status]]=tbl_Data[[#Headers],[Together]],tbl_Data[[#This Row],[Amt_Wines]],"")</f>
        <v/>
      </c>
      <c r="AS1431" s="3" t="str">
        <f>IF(tbl_Data[[#This Row],[Marital Status]]=tbl_Data[[#Headers],[Married]],tbl_Data[[#This Row],[Amt_Wines]],"")</f>
        <v/>
      </c>
      <c r="AT1431" s="3" t="str">
        <f>IF(tbl_Data[[#This Row],[Marital Status]]=tbl_Data[[#Headers],[Widow]],tbl_Data[[#This Row],[Amt_Wines]],"")</f>
        <v/>
      </c>
      <c r="AU1431" s="3" t="str">
        <f>IF(tbl_Data[[#This Row],[Marital Status]]=tbl_Data[[#Headers],[Divorced]],tbl_Data[[#This Row],[Amt_Wines]],"")</f>
        <v/>
      </c>
    </row>
    <row r="1432" spans="1:47" x14ac:dyDescent="0.45">
      <c r="A1432" t="s">
        <v>2121</v>
      </c>
      <c r="B1432" s="3">
        <v>52195</v>
      </c>
      <c r="C1432">
        <v>2</v>
      </c>
      <c r="D1432">
        <v>1</v>
      </c>
      <c r="E1432">
        <f t="shared" si="22"/>
        <v>3</v>
      </c>
      <c r="F1432">
        <v>2</v>
      </c>
      <c r="G1432" s="3">
        <v>12</v>
      </c>
      <c r="H1432" s="3">
        <v>0</v>
      </c>
      <c r="I1432" s="3">
        <v>4</v>
      </c>
      <c r="J1432" s="3">
        <v>0</v>
      </c>
      <c r="K1432" s="3">
        <v>0</v>
      </c>
      <c r="L1432" s="3">
        <v>1</v>
      </c>
      <c r="M1432">
        <v>1</v>
      </c>
      <c r="N1432">
        <v>1</v>
      </c>
      <c r="O1432">
        <v>0</v>
      </c>
      <c r="P1432">
        <v>2</v>
      </c>
      <c r="Q1432">
        <v>8</v>
      </c>
      <c r="R1432">
        <v>0</v>
      </c>
      <c r="S1432">
        <v>0</v>
      </c>
      <c r="T1432">
        <v>0</v>
      </c>
      <c r="U1432">
        <v>0</v>
      </c>
      <c r="V1432">
        <v>0</v>
      </c>
      <c r="W1432">
        <v>0</v>
      </c>
      <c r="X1432">
        <v>3</v>
      </c>
      <c r="Y1432">
        <v>11</v>
      </c>
      <c r="Z1432">
        <v>0</v>
      </c>
      <c r="AA1432">
        <v>42</v>
      </c>
      <c r="AB1432">
        <v>2207</v>
      </c>
      <c r="AC1432">
        <v>0</v>
      </c>
      <c r="AD1432">
        <v>0</v>
      </c>
      <c r="AE1432">
        <v>1</v>
      </c>
      <c r="AF1432">
        <v>0</v>
      </c>
      <c r="AG1432">
        <v>0</v>
      </c>
      <c r="AH1432">
        <v>1</v>
      </c>
      <c r="AI1432">
        <v>0</v>
      </c>
      <c r="AJ1432">
        <v>0</v>
      </c>
      <c r="AK1432">
        <v>0</v>
      </c>
      <c r="AL1432">
        <v>0</v>
      </c>
      <c r="AM1432" s="3">
        <f>SUM(tbl_Data[[#This Row],[Amt_Wines]:[Amt_GoldProds]])</f>
        <v>17</v>
      </c>
      <c r="AN1432" s="3">
        <v>15</v>
      </c>
      <c r="AO1432">
        <v>0</v>
      </c>
      <c r="AP1432" t="str" cm="1">
        <f t="array" ref="AP1432">_xlfn.IFS(tbl_Data[[#This Row],[marital_Divorced]]=1,"Divorced",tbl_Data[[#This Row],[marital_Married]]=1,"Married",tbl_Data[[#This Row],[marital_Single]]=1,"Single",tbl_Data[[#This Row],[marital_Together]]=1,"Together",tbl_Data[[#This Row],[marital_Widow]]=1,"Widowed")</f>
        <v>Single</v>
      </c>
      <c r="AQ1432" s="3">
        <f>IF(tbl_Data[[#This Row],[Marital Status]]=tbl_Data[[#Headers],[Single]],tbl_Data[[#This Row],[Amt_Wines]],"")</f>
        <v>12</v>
      </c>
      <c r="AR1432" s="3" t="str">
        <f>IF(tbl_Data[[#This Row],[Marital Status]]=tbl_Data[[#Headers],[Together]],tbl_Data[[#This Row],[Amt_Wines]],"")</f>
        <v/>
      </c>
      <c r="AS1432" s="3" t="str">
        <f>IF(tbl_Data[[#This Row],[Marital Status]]=tbl_Data[[#Headers],[Married]],tbl_Data[[#This Row],[Amt_Wines]],"")</f>
        <v/>
      </c>
      <c r="AT1432" s="3" t="str">
        <f>IF(tbl_Data[[#This Row],[Marital Status]]=tbl_Data[[#Headers],[Widow]],tbl_Data[[#This Row],[Amt_Wines]],"")</f>
        <v/>
      </c>
      <c r="AU1432" s="3" t="str">
        <f>IF(tbl_Data[[#This Row],[Marital Status]]=tbl_Data[[#Headers],[Divorced]],tbl_Data[[#This Row],[Amt_Wines]],"")</f>
        <v/>
      </c>
    </row>
    <row r="1433" spans="1:47" x14ac:dyDescent="0.45">
      <c r="A1433" t="s">
        <v>2122</v>
      </c>
      <c r="B1433" s="3">
        <v>24163</v>
      </c>
      <c r="C1433">
        <v>1</v>
      </c>
      <c r="D1433">
        <v>1</v>
      </c>
      <c r="E1433">
        <f t="shared" si="22"/>
        <v>2</v>
      </c>
      <c r="F1433">
        <v>3</v>
      </c>
      <c r="G1433" s="3">
        <v>4</v>
      </c>
      <c r="H1433" s="3">
        <v>1</v>
      </c>
      <c r="I1433" s="3">
        <v>7</v>
      </c>
      <c r="J1433" s="3">
        <v>2</v>
      </c>
      <c r="K1433" s="3">
        <v>1</v>
      </c>
      <c r="L1433" s="3">
        <v>2</v>
      </c>
      <c r="M1433">
        <v>2</v>
      </c>
      <c r="N1433">
        <v>1</v>
      </c>
      <c r="O1433">
        <v>0</v>
      </c>
      <c r="P1433">
        <v>3</v>
      </c>
      <c r="Q1433">
        <v>4</v>
      </c>
      <c r="R1433">
        <v>0</v>
      </c>
      <c r="S1433">
        <v>0</v>
      </c>
      <c r="T1433">
        <v>0</v>
      </c>
      <c r="U1433">
        <v>0</v>
      </c>
      <c r="V1433">
        <v>0</v>
      </c>
      <c r="W1433">
        <v>0</v>
      </c>
      <c r="X1433">
        <v>3</v>
      </c>
      <c r="Y1433">
        <v>11</v>
      </c>
      <c r="Z1433">
        <v>0</v>
      </c>
      <c r="AA1433">
        <v>50</v>
      </c>
      <c r="AB1433">
        <v>2419</v>
      </c>
      <c r="AC1433">
        <v>0</v>
      </c>
      <c r="AD1433">
        <v>0</v>
      </c>
      <c r="AE1433">
        <v>1</v>
      </c>
      <c r="AF1433">
        <v>0</v>
      </c>
      <c r="AG1433">
        <v>0</v>
      </c>
      <c r="AH1433">
        <v>0</v>
      </c>
      <c r="AI1433">
        <v>0</v>
      </c>
      <c r="AJ1433">
        <v>1</v>
      </c>
      <c r="AK1433">
        <v>0</v>
      </c>
      <c r="AL1433">
        <v>0</v>
      </c>
      <c r="AM1433" s="3">
        <f>SUM(tbl_Data[[#This Row],[Amt_Wines]:[Amt_GoldProds]])</f>
        <v>17</v>
      </c>
      <c r="AN1433" s="3">
        <v>13</v>
      </c>
      <c r="AO1433">
        <v>0</v>
      </c>
      <c r="AP1433" t="str" cm="1">
        <f t="array" ref="AP1433">_xlfn.IFS(tbl_Data[[#This Row],[marital_Divorced]]=1,"Divorced",tbl_Data[[#This Row],[marital_Married]]=1,"Married",tbl_Data[[#This Row],[marital_Single]]=1,"Single",tbl_Data[[#This Row],[marital_Together]]=1,"Together",tbl_Data[[#This Row],[marital_Widow]]=1,"Widowed")</f>
        <v>Single</v>
      </c>
      <c r="AQ1433" s="3">
        <f>IF(tbl_Data[[#This Row],[Marital Status]]=tbl_Data[[#Headers],[Single]],tbl_Data[[#This Row],[Amt_Wines]],"")</f>
        <v>4</v>
      </c>
      <c r="AR1433" s="3" t="str">
        <f>IF(tbl_Data[[#This Row],[Marital Status]]=tbl_Data[[#Headers],[Together]],tbl_Data[[#This Row],[Amt_Wines]],"")</f>
        <v/>
      </c>
      <c r="AS1433" s="3" t="str">
        <f>IF(tbl_Data[[#This Row],[Marital Status]]=tbl_Data[[#Headers],[Married]],tbl_Data[[#This Row],[Amt_Wines]],"")</f>
        <v/>
      </c>
      <c r="AT1433" s="3" t="str">
        <f>IF(tbl_Data[[#This Row],[Marital Status]]=tbl_Data[[#Headers],[Widow]],tbl_Data[[#This Row],[Amt_Wines]],"")</f>
        <v/>
      </c>
      <c r="AU1433" s="3" t="str">
        <f>IF(tbl_Data[[#This Row],[Marital Status]]=tbl_Data[[#Headers],[Divorced]],tbl_Data[[#This Row],[Amt_Wines]],"")</f>
        <v/>
      </c>
    </row>
    <row r="1434" spans="1:47" x14ac:dyDescent="0.45">
      <c r="A1434" t="s">
        <v>2123</v>
      </c>
      <c r="B1434" s="3">
        <v>40737</v>
      </c>
      <c r="C1434">
        <v>2</v>
      </c>
      <c r="D1434">
        <v>1</v>
      </c>
      <c r="E1434">
        <f t="shared" si="22"/>
        <v>3</v>
      </c>
      <c r="F1434">
        <v>24</v>
      </c>
      <c r="G1434" s="3">
        <v>11</v>
      </c>
      <c r="H1434" s="3">
        <v>0</v>
      </c>
      <c r="I1434" s="3">
        <v>4</v>
      </c>
      <c r="J1434" s="3">
        <v>0</v>
      </c>
      <c r="K1434" s="3">
        <v>0</v>
      </c>
      <c r="L1434" s="3">
        <v>2</v>
      </c>
      <c r="M1434">
        <v>1</v>
      </c>
      <c r="N1434">
        <v>1</v>
      </c>
      <c r="O1434">
        <v>0</v>
      </c>
      <c r="P1434">
        <v>2</v>
      </c>
      <c r="Q1434">
        <v>8</v>
      </c>
      <c r="R1434">
        <v>0</v>
      </c>
      <c r="S1434">
        <v>0</v>
      </c>
      <c r="T1434">
        <v>0</v>
      </c>
      <c r="U1434">
        <v>0</v>
      </c>
      <c r="V1434">
        <v>0</v>
      </c>
      <c r="W1434">
        <v>0</v>
      </c>
      <c r="X1434">
        <v>3</v>
      </c>
      <c r="Y1434">
        <v>11</v>
      </c>
      <c r="Z1434">
        <v>0</v>
      </c>
      <c r="AA1434">
        <v>63</v>
      </c>
      <c r="AB1434">
        <v>2362</v>
      </c>
      <c r="AC1434">
        <v>0</v>
      </c>
      <c r="AD1434">
        <v>0</v>
      </c>
      <c r="AE1434">
        <v>1</v>
      </c>
      <c r="AF1434">
        <v>0</v>
      </c>
      <c r="AG1434">
        <v>0</v>
      </c>
      <c r="AH1434">
        <v>0</v>
      </c>
      <c r="AI1434">
        <v>0</v>
      </c>
      <c r="AJ1434">
        <v>0</v>
      </c>
      <c r="AK1434">
        <v>0</v>
      </c>
      <c r="AL1434">
        <v>1</v>
      </c>
      <c r="AM1434" s="3">
        <f>SUM(tbl_Data[[#This Row],[Amt_Wines]:[Amt_GoldProds]])</f>
        <v>17</v>
      </c>
      <c r="AN1434" s="3">
        <v>13</v>
      </c>
      <c r="AO1434">
        <v>0</v>
      </c>
      <c r="AP1434" t="str" cm="1">
        <f t="array" ref="AP1434">_xlfn.IFS(tbl_Data[[#This Row],[marital_Divorced]]=1,"Divorced",tbl_Data[[#This Row],[marital_Married]]=1,"Married",tbl_Data[[#This Row],[marital_Single]]=1,"Single",tbl_Data[[#This Row],[marital_Together]]=1,"Together",tbl_Data[[#This Row],[marital_Widow]]=1,"Widowed")</f>
        <v>Single</v>
      </c>
      <c r="AQ1434" s="3">
        <f>IF(tbl_Data[[#This Row],[Marital Status]]=tbl_Data[[#Headers],[Single]],tbl_Data[[#This Row],[Amt_Wines]],"")</f>
        <v>11</v>
      </c>
      <c r="AR1434" s="3" t="str">
        <f>IF(tbl_Data[[#This Row],[Marital Status]]=tbl_Data[[#Headers],[Together]],tbl_Data[[#This Row],[Amt_Wines]],"")</f>
        <v/>
      </c>
      <c r="AS1434" s="3" t="str">
        <f>IF(tbl_Data[[#This Row],[Marital Status]]=tbl_Data[[#Headers],[Married]],tbl_Data[[#This Row],[Amt_Wines]],"")</f>
        <v/>
      </c>
      <c r="AT1434" s="3" t="str">
        <f>IF(tbl_Data[[#This Row],[Marital Status]]=tbl_Data[[#Headers],[Widow]],tbl_Data[[#This Row],[Amt_Wines]],"")</f>
        <v/>
      </c>
      <c r="AU1434" s="3" t="str">
        <f>IF(tbl_Data[[#This Row],[Marital Status]]=tbl_Data[[#Headers],[Divorced]],tbl_Data[[#This Row],[Amt_Wines]],"")</f>
        <v/>
      </c>
    </row>
    <row r="1435" spans="1:47" x14ac:dyDescent="0.45">
      <c r="A1435" t="s">
        <v>2126</v>
      </c>
      <c r="B1435" s="3">
        <v>36736</v>
      </c>
      <c r="C1435">
        <v>1</v>
      </c>
      <c r="D1435">
        <v>1</v>
      </c>
      <c r="E1435">
        <f t="shared" si="22"/>
        <v>2</v>
      </c>
      <c r="F1435">
        <v>52</v>
      </c>
      <c r="G1435" s="3">
        <v>10</v>
      </c>
      <c r="H1435" s="3">
        <v>0</v>
      </c>
      <c r="I1435" s="3">
        <v>3</v>
      </c>
      <c r="J1435" s="3">
        <v>0</v>
      </c>
      <c r="K1435" s="3">
        <v>0</v>
      </c>
      <c r="L1435" s="3">
        <v>4</v>
      </c>
      <c r="M1435">
        <v>1</v>
      </c>
      <c r="N1435">
        <v>1</v>
      </c>
      <c r="O1435">
        <v>0</v>
      </c>
      <c r="P1435">
        <v>2</v>
      </c>
      <c r="Q1435">
        <v>6</v>
      </c>
      <c r="R1435">
        <v>0</v>
      </c>
      <c r="S1435">
        <v>0</v>
      </c>
      <c r="T1435">
        <v>0</v>
      </c>
      <c r="U1435">
        <v>0</v>
      </c>
      <c r="V1435">
        <v>0</v>
      </c>
      <c r="W1435">
        <v>0</v>
      </c>
      <c r="X1435">
        <v>3</v>
      </c>
      <c r="Y1435">
        <v>11</v>
      </c>
      <c r="Z1435">
        <v>0</v>
      </c>
      <c r="AA1435">
        <v>57</v>
      </c>
      <c r="AB1435">
        <v>2574</v>
      </c>
      <c r="AC1435">
        <v>0</v>
      </c>
      <c r="AD1435">
        <v>0</v>
      </c>
      <c r="AE1435">
        <v>1</v>
      </c>
      <c r="AF1435">
        <v>0</v>
      </c>
      <c r="AG1435">
        <v>0</v>
      </c>
      <c r="AH1435">
        <v>0</v>
      </c>
      <c r="AI1435">
        <v>0</v>
      </c>
      <c r="AJ1435">
        <v>0</v>
      </c>
      <c r="AK1435">
        <v>0</v>
      </c>
      <c r="AL1435">
        <v>1</v>
      </c>
      <c r="AM1435" s="3">
        <f>SUM(tbl_Data[[#This Row],[Amt_Wines]:[Amt_GoldProds]])</f>
        <v>17</v>
      </c>
      <c r="AN1435" s="3">
        <v>9</v>
      </c>
      <c r="AO1435">
        <v>0</v>
      </c>
      <c r="AP1435" t="str" cm="1">
        <f t="array" ref="AP1435">_xlfn.IFS(tbl_Data[[#This Row],[marital_Divorced]]=1,"Divorced",tbl_Data[[#This Row],[marital_Married]]=1,"Married",tbl_Data[[#This Row],[marital_Single]]=1,"Single",tbl_Data[[#This Row],[marital_Together]]=1,"Together",tbl_Data[[#This Row],[marital_Widow]]=1,"Widowed")</f>
        <v>Single</v>
      </c>
      <c r="AQ1435" s="3">
        <f>IF(tbl_Data[[#This Row],[Marital Status]]=tbl_Data[[#Headers],[Single]],tbl_Data[[#This Row],[Amt_Wines]],"")</f>
        <v>10</v>
      </c>
      <c r="AR1435" s="3" t="str">
        <f>IF(tbl_Data[[#This Row],[Marital Status]]=tbl_Data[[#Headers],[Together]],tbl_Data[[#This Row],[Amt_Wines]],"")</f>
        <v/>
      </c>
      <c r="AS1435" s="3" t="str">
        <f>IF(tbl_Data[[#This Row],[Marital Status]]=tbl_Data[[#Headers],[Married]],tbl_Data[[#This Row],[Amt_Wines]],"")</f>
        <v/>
      </c>
      <c r="AT1435" s="3" t="str">
        <f>IF(tbl_Data[[#This Row],[Marital Status]]=tbl_Data[[#Headers],[Widow]],tbl_Data[[#This Row],[Amt_Wines]],"")</f>
        <v/>
      </c>
      <c r="AU1435" s="3" t="str">
        <f>IF(tbl_Data[[#This Row],[Marital Status]]=tbl_Data[[#Headers],[Divorced]],tbl_Data[[#This Row],[Amt_Wines]],"")</f>
        <v/>
      </c>
    </row>
    <row r="1436" spans="1:47" x14ac:dyDescent="0.45">
      <c r="A1436" t="s">
        <v>2127</v>
      </c>
      <c r="B1436" s="3">
        <v>33279</v>
      </c>
      <c r="C1436">
        <v>0</v>
      </c>
      <c r="D1436">
        <v>0</v>
      </c>
      <c r="E1436">
        <f t="shared" si="22"/>
        <v>0</v>
      </c>
      <c r="F1436">
        <v>29</v>
      </c>
      <c r="G1436" s="3">
        <v>10</v>
      </c>
      <c r="H1436" s="3">
        <v>3</v>
      </c>
      <c r="I1436" s="3">
        <v>3</v>
      </c>
      <c r="J1436" s="3">
        <v>0</v>
      </c>
      <c r="K1436" s="3">
        <v>0</v>
      </c>
      <c r="L1436" s="3">
        <v>0</v>
      </c>
      <c r="M1436">
        <v>1</v>
      </c>
      <c r="N1436">
        <v>0</v>
      </c>
      <c r="O1436">
        <v>0</v>
      </c>
      <c r="P1436">
        <v>3</v>
      </c>
      <c r="Q1436">
        <v>3</v>
      </c>
      <c r="R1436">
        <v>0</v>
      </c>
      <c r="S1436">
        <v>0</v>
      </c>
      <c r="T1436">
        <v>0</v>
      </c>
      <c r="U1436">
        <v>0</v>
      </c>
      <c r="V1436">
        <v>0</v>
      </c>
      <c r="W1436">
        <v>0</v>
      </c>
      <c r="X1436">
        <v>3</v>
      </c>
      <c r="Y1436">
        <v>11</v>
      </c>
      <c r="Z1436">
        <v>0</v>
      </c>
      <c r="AA1436">
        <v>54</v>
      </c>
      <c r="AB1436">
        <v>2176</v>
      </c>
      <c r="AC1436">
        <v>0</v>
      </c>
      <c r="AD1436">
        <v>0</v>
      </c>
      <c r="AE1436">
        <v>1</v>
      </c>
      <c r="AF1436">
        <v>0</v>
      </c>
      <c r="AG1436">
        <v>0</v>
      </c>
      <c r="AH1436">
        <v>0</v>
      </c>
      <c r="AI1436">
        <v>0</v>
      </c>
      <c r="AJ1436">
        <v>1</v>
      </c>
      <c r="AK1436">
        <v>0</v>
      </c>
      <c r="AL1436">
        <v>0</v>
      </c>
      <c r="AM1436" s="3">
        <f>SUM(tbl_Data[[#This Row],[Amt_Wines]:[Amt_GoldProds]])</f>
        <v>16</v>
      </c>
      <c r="AN1436" s="3">
        <v>16</v>
      </c>
      <c r="AO1436">
        <v>0</v>
      </c>
      <c r="AP1436" t="str" cm="1">
        <f t="array" ref="AP1436">_xlfn.IFS(tbl_Data[[#This Row],[marital_Divorced]]=1,"Divorced",tbl_Data[[#This Row],[marital_Married]]=1,"Married",tbl_Data[[#This Row],[marital_Single]]=1,"Single",tbl_Data[[#This Row],[marital_Together]]=1,"Together",tbl_Data[[#This Row],[marital_Widow]]=1,"Widowed")</f>
        <v>Single</v>
      </c>
      <c r="AQ1436" s="3">
        <f>IF(tbl_Data[[#This Row],[Marital Status]]=tbl_Data[[#Headers],[Single]],tbl_Data[[#This Row],[Amt_Wines]],"")</f>
        <v>10</v>
      </c>
      <c r="AR1436" s="3" t="str">
        <f>IF(tbl_Data[[#This Row],[Marital Status]]=tbl_Data[[#Headers],[Together]],tbl_Data[[#This Row],[Amt_Wines]],"")</f>
        <v/>
      </c>
      <c r="AS1436" s="3" t="str">
        <f>IF(tbl_Data[[#This Row],[Marital Status]]=tbl_Data[[#Headers],[Married]],tbl_Data[[#This Row],[Amt_Wines]],"")</f>
        <v/>
      </c>
      <c r="AT1436" s="3" t="str">
        <f>IF(tbl_Data[[#This Row],[Marital Status]]=tbl_Data[[#Headers],[Widow]],tbl_Data[[#This Row],[Amt_Wines]],"")</f>
        <v/>
      </c>
      <c r="AU1436" s="3" t="str">
        <f>IF(tbl_Data[[#This Row],[Marital Status]]=tbl_Data[[#Headers],[Divorced]],tbl_Data[[#This Row],[Amt_Wines]],"")</f>
        <v/>
      </c>
    </row>
    <row r="1437" spans="1:47" x14ac:dyDescent="0.45">
      <c r="A1437" t="s">
        <v>2129</v>
      </c>
      <c r="B1437" s="3">
        <v>54466</v>
      </c>
      <c r="C1437">
        <v>1</v>
      </c>
      <c r="D1437">
        <v>1</v>
      </c>
      <c r="E1437">
        <f t="shared" si="22"/>
        <v>2</v>
      </c>
      <c r="F1437">
        <v>78</v>
      </c>
      <c r="G1437" s="3">
        <v>12</v>
      </c>
      <c r="H1437" s="3">
        <v>0</v>
      </c>
      <c r="I1437" s="3">
        <v>4</v>
      </c>
      <c r="J1437" s="3">
        <v>0</v>
      </c>
      <c r="K1437" s="3">
        <v>0</v>
      </c>
      <c r="L1437" s="3">
        <v>0</v>
      </c>
      <c r="M1437">
        <v>1</v>
      </c>
      <c r="N1437">
        <v>1</v>
      </c>
      <c r="O1437">
        <v>0</v>
      </c>
      <c r="P1437">
        <v>2</v>
      </c>
      <c r="Q1437">
        <v>5</v>
      </c>
      <c r="R1437">
        <v>0</v>
      </c>
      <c r="S1437">
        <v>0</v>
      </c>
      <c r="T1437">
        <v>0</v>
      </c>
      <c r="U1437">
        <v>0</v>
      </c>
      <c r="V1437">
        <v>0</v>
      </c>
      <c r="W1437">
        <v>0</v>
      </c>
      <c r="X1437">
        <v>3</v>
      </c>
      <c r="Y1437">
        <v>11</v>
      </c>
      <c r="Z1437">
        <v>0</v>
      </c>
      <c r="AA1437">
        <v>47</v>
      </c>
      <c r="AB1437">
        <v>2299</v>
      </c>
      <c r="AC1437">
        <v>0</v>
      </c>
      <c r="AD1437">
        <v>0</v>
      </c>
      <c r="AE1437">
        <v>1</v>
      </c>
      <c r="AF1437">
        <v>0</v>
      </c>
      <c r="AG1437">
        <v>0</v>
      </c>
      <c r="AH1437">
        <v>0</v>
      </c>
      <c r="AI1437">
        <v>0</v>
      </c>
      <c r="AJ1437">
        <v>0</v>
      </c>
      <c r="AK1437">
        <v>0</v>
      </c>
      <c r="AL1437">
        <v>1</v>
      </c>
      <c r="AM1437" s="3">
        <f>SUM(tbl_Data[[#This Row],[Amt_Wines]:[Amt_GoldProds]])</f>
        <v>16</v>
      </c>
      <c r="AN1437" s="3">
        <v>16</v>
      </c>
      <c r="AO1437">
        <v>0</v>
      </c>
      <c r="AP1437" t="str" cm="1">
        <f t="array" ref="AP1437">_xlfn.IFS(tbl_Data[[#This Row],[marital_Divorced]]=1,"Divorced",tbl_Data[[#This Row],[marital_Married]]=1,"Married",tbl_Data[[#This Row],[marital_Single]]=1,"Single",tbl_Data[[#This Row],[marital_Together]]=1,"Together",tbl_Data[[#This Row],[marital_Widow]]=1,"Widowed")</f>
        <v>Single</v>
      </c>
      <c r="AQ1437" s="3">
        <f>IF(tbl_Data[[#This Row],[Marital Status]]=tbl_Data[[#Headers],[Single]],tbl_Data[[#This Row],[Amt_Wines]],"")</f>
        <v>12</v>
      </c>
      <c r="AR1437" s="3" t="str">
        <f>IF(tbl_Data[[#This Row],[Marital Status]]=tbl_Data[[#Headers],[Together]],tbl_Data[[#This Row],[Amt_Wines]],"")</f>
        <v/>
      </c>
      <c r="AS1437" s="3" t="str">
        <f>IF(tbl_Data[[#This Row],[Marital Status]]=tbl_Data[[#Headers],[Married]],tbl_Data[[#This Row],[Amt_Wines]],"")</f>
        <v/>
      </c>
      <c r="AT1437" s="3" t="str">
        <f>IF(tbl_Data[[#This Row],[Marital Status]]=tbl_Data[[#Headers],[Widow]],tbl_Data[[#This Row],[Amt_Wines]],"")</f>
        <v/>
      </c>
      <c r="AU1437" s="3" t="str">
        <f>IF(tbl_Data[[#This Row],[Marital Status]]=tbl_Data[[#Headers],[Divorced]],tbl_Data[[#This Row],[Amt_Wines]],"")</f>
        <v/>
      </c>
    </row>
    <row r="1438" spans="1:47" x14ac:dyDescent="0.45">
      <c r="A1438" t="s">
        <v>2144</v>
      </c>
      <c r="B1438" s="3">
        <v>25930</v>
      </c>
      <c r="C1438">
        <v>1</v>
      </c>
      <c r="D1438">
        <v>1</v>
      </c>
      <c r="E1438">
        <f t="shared" si="22"/>
        <v>2</v>
      </c>
      <c r="F1438">
        <v>87</v>
      </c>
      <c r="G1438" s="3">
        <v>6</v>
      </c>
      <c r="H1438" s="3">
        <v>1</v>
      </c>
      <c r="I1438" s="3">
        <v>2</v>
      </c>
      <c r="J1438" s="3">
        <v>2</v>
      </c>
      <c r="K1438" s="3">
        <v>0</v>
      </c>
      <c r="L1438" s="3">
        <v>4</v>
      </c>
      <c r="M1438">
        <v>1</v>
      </c>
      <c r="N1438">
        <v>1</v>
      </c>
      <c r="O1438">
        <v>0</v>
      </c>
      <c r="P1438">
        <v>2</v>
      </c>
      <c r="Q1438">
        <v>7</v>
      </c>
      <c r="R1438">
        <v>0</v>
      </c>
      <c r="S1438">
        <v>0</v>
      </c>
      <c r="T1438">
        <v>0</v>
      </c>
      <c r="U1438">
        <v>0</v>
      </c>
      <c r="V1438">
        <v>0</v>
      </c>
      <c r="W1438">
        <v>0</v>
      </c>
      <c r="X1438">
        <v>3</v>
      </c>
      <c r="Y1438">
        <v>11</v>
      </c>
      <c r="Z1438">
        <v>0</v>
      </c>
      <c r="AA1438">
        <v>53</v>
      </c>
      <c r="AB1438">
        <v>2421</v>
      </c>
      <c r="AC1438">
        <v>0</v>
      </c>
      <c r="AD1438">
        <v>0</v>
      </c>
      <c r="AE1438">
        <v>1</v>
      </c>
      <c r="AF1438">
        <v>0</v>
      </c>
      <c r="AG1438">
        <v>0</v>
      </c>
      <c r="AH1438">
        <v>0</v>
      </c>
      <c r="AI1438">
        <v>0</v>
      </c>
      <c r="AJ1438">
        <v>1</v>
      </c>
      <c r="AK1438">
        <v>0</v>
      </c>
      <c r="AL1438">
        <v>0</v>
      </c>
      <c r="AM1438" s="3">
        <f>SUM(tbl_Data[[#This Row],[Amt_Wines]:[Amt_GoldProds]])</f>
        <v>15</v>
      </c>
      <c r="AN1438" s="3">
        <v>7</v>
      </c>
      <c r="AO1438">
        <v>0</v>
      </c>
      <c r="AP1438" t="str" cm="1">
        <f t="array" ref="AP1438">_xlfn.IFS(tbl_Data[[#This Row],[marital_Divorced]]=1,"Divorced",tbl_Data[[#This Row],[marital_Married]]=1,"Married",tbl_Data[[#This Row],[marital_Single]]=1,"Single",tbl_Data[[#This Row],[marital_Together]]=1,"Together",tbl_Data[[#This Row],[marital_Widow]]=1,"Widowed")</f>
        <v>Single</v>
      </c>
      <c r="AQ1438" s="3">
        <f>IF(tbl_Data[[#This Row],[Marital Status]]=tbl_Data[[#Headers],[Single]],tbl_Data[[#This Row],[Amt_Wines]],"")</f>
        <v>6</v>
      </c>
      <c r="AR1438" s="3" t="str">
        <f>IF(tbl_Data[[#This Row],[Marital Status]]=tbl_Data[[#Headers],[Together]],tbl_Data[[#This Row],[Amt_Wines]],"")</f>
        <v/>
      </c>
      <c r="AS1438" s="3" t="str">
        <f>IF(tbl_Data[[#This Row],[Marital Status]]=tbl_Data[[#Headers],[Married]],tbl_Data[[#This Row],[Amt_Wines]],"")</f>
        <v/>
      </c>
      <c r="AT1438" s="3" t="str">
        <f>IF(tbl_Data[[#This Row],[Marital Status]]=tbl_Data[[#Headers],[Widow]],tbl_Data[[#This Row],[Amt_Wines]],"")</f>
        <v/>
      </c>
      <c r="AU1438" s="3" t="str">
        <f>IF(tbl_Data[[#This Row],[Marital Status]]=tbl_Data[[#Headers],[Divorced]],tbl_Data[[#This Row],[Amt_Wines]],"")</f>
        <v/>
      </c>
    </row>
    <row r="1439" spans="1:47" x14ac:dyDescent="0.45">
      <c r="A1439" t="s">
        <v>2146</v>
      </c>
      <c r="B1439" s="3">
        <v>42997</v>
      </c>
      <c r="C1439">
        <v>1</v>
      </c>
      <c r="D1439">
        <v>1</v>
      </c>
      <c r="E1439">
        <f t="shared" si="22"/>
        <v>2</v>
      </c>
      <c r="F1439">
        <v>91</v>
      </c>
      <c r="G1439" s="3">
        <v>4</v>
      </c>
      <c r="H1439" s="3">
        <v>0</v>
      </c>
      <c r="I1439" s="3">
        <v>5</v>
      </c>
      <c r="J1439" s="3">
        <v>0</v>
      </c>
      <c r="K1439" s="3">
        <v>1</v>
      </c>
      <c r="L1439" s="3">
        <v>5</v>
      </c>
      <c r="M1439">
        <v>1</v>
      </c>
      <c r="N1439">
        <v>1</v>
      </c>
      <c r="O1439">
        <v>0</v>
      </c>
      <c r="P1439">
        <v>2</v>
      </c>
      <c r="Q1439">
        <v>7</v>
      </c>
      <c r="R1439">
        <v>0</v>
      </c>
      <c r="S1439">
        <v>0</v>
      </c>
      <c r="T1439">
        <v>0</v>
      </c>
      <c r="U1439">
        <v>0</v>
      </c>
      <c r="V1439">
        <v>0</v>
      </c>
      <c r="W1439">
        <v>0</v>
      </c>
      <c r="X1439">
        <v>3</v>
      </c>
      <c r="Y1439">
        <v>11</v>
      </c>
      <c r="Z1439">
        <v>0</v>
      </c>
      <c r="AA1439">
        <v>43</v>
      </c>
      <c r="AB1439">
        <v>2363</v>
      </c>
      <c r="AC1439">
        <v>0</v>
      </c>
      <c r="AD1439">
        <v>0</v>
      </c>
      <c r="AE1439">
        <v>1</v>
      </c>
      <c r="AF1439">
        <v>0</v>
      </c>
      <c r="AG1439">
        <v>0</v>
      </c>
      <c r="AH1439">
        <v>0</v>
      </c>
      <c r="AI1439">
        <v>0</v>
      </c>
      <c r="AJ1439">
        <v>0</v>
      </c>
      <c r="AK1439">
        <v>0</v>
      </c>
      <c r="AL1439">
        <v>1</v>
      </c>
      <c r="AM1439" s="3">
        <f>SUM(tbl_Data[[#This Row],[Amt_Wines]:[Amt_GoldProds]])</f>
        <v>15</v>
      </c>
      <c r="AN1439" s="3">
        <v>5</v>
      </c>
      <c r="AO1439">
        <v>0</v>
      </c>
      <c r="AP1439" t="str" cm="1">
        <f t="array" ref="AP1439">_xlfn.IFS(tbl_Data[[#This Row],[marital_Divorced]]=1,"Divorced",tbl_Data[[#This Row],[marital_Married]]=1,"Married",tbl_Data[[#This Row],[marital_Single]]=1,"Single",tbl_Data[[#This Row],[marital_Together]]=1,"Together",tbl_Data[[#This Row],[marital_Widow]]=1,"Widowed")</f>
        <v>Single</v>
      </c>
      <c r="AQ1439" s="3">
        <f>IF(tbl_Data[[#This Row],[Marital Status]]=tbl_Data[[#Headers],[Single]],tbl_Data[[#This Row],[Amt_Wines]],"")</f>
        <v>4</v>
      </c>
      <c r="AR1439" s="3" t="str">
        <f>IF(tbl_Data[[#This Row],[Marital Status]]=tbl_Data[[#Headers],[Together]],tbl_Data[[#This Row],[Amt_Wines]],"")</f>
        <v/>
      </c>
      <c r="AS1439" s="3" t="str">
        <f>IF(tbl_Data[[#This Row],[Marital Status]]=tbl_Data[[#Headers],[Married]],tbl_Data[[#This Row],[Amt_Wines]],"")</f>
        <v/>
      </c>
      <c r="AT1439" s="3" t="str">
        <f>IF(tbl_Data[[#This Row],[Marital Status]]=tbl_Data[[#Headers],[Widow]],tbl_Data[[#This Row],[Amt_Wines]],"")</f>
        <v/>
      </c>
      <c r="AU1439" s="3" t="str">
        <f>IF(tbl_Data[[#This Row],[Marital Status]]=tbl_Data[[#Headers],[Divorced]],tbl_Data[[#This Row],[Amt_Wines]],"")</f>
        <v/>
      </c>
    </row>
    <row r="1440" spans="1:47" x14ac:dyDescent="0.45">
      <c r="A1440" t="s">
        <v>2148</v>
      </c>
      <c r="B1440" s="3">
        <v>26868</v>
      </c>
      <c r="C1440">
        <v>1</v>
      </c>
      <c r="D1440">
        <v>0</v>
      </c>
      <c r="E1440">
        <f t="shared" si="22"/>
        <v>1</v>
      </c>
      <c r="F1440">
        <v>52</v>
      </c>
      <c r="G1440" s="3">
        <v>0</v>
      </c>
      <c r="H1440" s="3">
        <v>0</v>
      </c>
      <c r="I1440" s="3">
        <v>1</v>
      </c>
      <c r="J1440" s="3">
        <v>8</v>
      </c>
      <c r="K1440" s="3">
        <v>3</v>
      </c>
      <c r="L1440" s="3">
        <v>2</v>
      </c>
      <c r="M1440">
        <v>1</v>
      </c>
      <c r="N1440">
        <v>1</v>
      </c>
      <c r="O1440">
        <v>0</v>
      </c>
      <c r="P1440">
        <v>2</v>
      </c>
      <c r="Q1440">
        <v>7</v>
      </c>
      <c r="R1440">
        <v>0</v>
      </c>
      <c r="S1440">
        <v>0</v>
      </c>
      <c r="T1440">
        <v>0</v>
      </c>
      <c r="U1440">
        <v>0</v>
      </c>
      <c r="V1440">
        <v>0</v>
      </c>
      <c r="W1440">
        <v>0</v>
      </c>
      <c r="X1440">
        <v>3</v>
      </c>
      <c r="Y1440">
        <v>11</v>
      </c>
      <c r="Z1440">
        <v>0</v>
      </c>
      <c r="AA1440">
        <v>29</v>
      </c>
      <c r="AB1440">
        <v>2219</v>
      </c>
      <c r="AC1440">
        <v>0</v>
      </c>
      <c r="AD1440">
        <v>0</v>
      </c>
      <c r="AE1440">
        <v>1</v>
      </c>
      <c r="AF1440">
        <v>0</v>
      </c>
      <c r="AG1440">
        <v>0</v>
      </c>
      <c r="AH1440">
        <v>0</v>
      </c>
      <c r="AI1440">
        <v>1</v>
      </c>
      <c r="AJ1440">
        <v>0</v>
      </c>
      <c r="AK1440">
        <v>0</v>
      </c>
      <c r="AL1440">
        <v>0</v>
      </c>
      <c r="AM1440" s="3">
        <f>SUM(tbl_Data[[#This Row],[Amt_Wines]:[Amt_GoldProds]])</f>
        <v>14</v>
      </c>
      <c r="AN1440" s="3">
        <v>10</v>
      </c>
      <c r="AO1440">
        <v>0</v>
      </c>
      <c r="AP1440" t="str" cm="1">
        <f t="array" ref="AP1440">_xlfn.IFS(tbl_Data[[#This Row],[marital_Divorced]]=1,"Divorced",tbl_Data[[#This Row],[marital_Married]]=1,"Married",tbl_Data[[#This Row],[marital_Single]]=1,"Single",tbl_Data[[#This Row],[marital_Together]]=1,"Together",tbl_Data[[#This Row],[marital_Widow]]=1,"Widowed")</f>
        <v>Single</v>
      </c>
      <c r="AQ1440" s="3">
        <f>IF(tbl_Data[[#This Row],[Marital Status]]=tbl_Data[[#Headers],[Single]],tbl_Data[[#This Row],[Amt_Wines]],"")</f>
        <v>0</v>
      </c>
      <c r="AR1440" s="3" t="str">
        <f>IF(tbl_Data[[#This Row],[Marital Status]]=tbl_Data[[#Headers],[Together]],tbl_Data[[#This Row],[Amt_Wines]],"")</f>
        <v/>
      </c>
      <c r="AS1440" s="3" t="str">
        <f>IF(tbl_Data[[#This Row],[Marital Status]]=tbl_Data[[#Headers],[Married]],tbl_Data[[#This Row],[Amt_Wines]],"")</f>
        <v/>
      </c>
      <c r="AT1440" s="3" t="str">
        <f>IF(tbl_Data[[#This Row],[Marital Status]]=tbl_Data[[#Headers],[Widow]],tbl_Data[[#This Row],[Amt_Wines]],"")</f>
        <v/>
      </c>
      <c r="AU1440" s="3" t="str">
        <f>IF(tbl_Data[[#This Row],[Marital Status]]=tbl_Data[[#Headers],[Divorced]],tbl_Data[[#This Row],[Amt_Wines]],"")</f>
        <v/>
      </c>
    </row>
    <row r="1441" spans="1:47" x14ac:dyDescent="0.45">
      <c r="A1441" t="s">
        <v>2155</v>
      </c>
      <c r="B1441" s="3">
        <v>30523</v>
      </c>
      <c r="C1441">
        <v>2</v>
      </c>
      <c r="D1441">
        <v>1</v>
      </c>
      <c r="E1441">
        <f t="shared" si="22"/>
        <v>3</v>
      </c>
      <c r="F1441">
        <v>0</v>
      </c>
      <c r="G1441" s="3">
        <v>5</v>
      </c>
      <c r="H1441" s="3">
        <v>0</v>
      </c>
      <c r="I1441" s="3">
        <v>3</v>
      </c>
      <c r="J1441" s="3">
        <v>0</v>
      </c>
      <c r="K1441" s="3">
        <v>0</v>
      </c>
      <c r="L1441" s="3">
        <v>5</v>
      </c>
      <c r="M1441">
        <v>1</v>
      </c>
      <c r="N1441">
        <v>1</v>
      </c>
      <c r="O1441">
        <v>0</v>
      </c>
      <c r="P1441">
        <v>2</v>
      </c>
      <c r="Q1441">
        <v>7</v>
      </c>
      <c r="R1441">
        <v>0</v>
      </c>
      <c r="S1441">
        <v>0</v>
      </c>
      <c r="T1441">
        <v>0</v>
      </c>
      <c r="U1441">
        <v>0</v>
      </c>
      <c r="V1441">
        <v>0</v>
      </c>
      <c r="W1441">
        <v>0</v>
      </c>
      <c r="X1441">
        <v>3</v>
      </c>
      <c r="Y1441">
        <v>11</v>
      </c>
      <c r="Z1441">
        <v>0</v>
      </c>
      <c r="AA1441">
        <v>62</v>
      </c>
      <c r="AB1441">
        <v>2522</v>
      </c>
      <c r="AC1441">
        <v>0</v>
      </c>
      <c r="AD1441">
        <v>0</v>
      </c>
      <c r="AE1441">
        <v>1</v>
      </c>
      <c r="AF1441">
        <v>0</v>
      </c>
      <c r="AG1441">
        <v>0</v>
      </c>
      <c r="AH1441">
        <v>0</v>
      </c>
      <c r="AI1441">
        <v>0</v>
      </c>
      <c r="AJ1441">
        <v>0</v>
      </c>
      <c r="AK1441">
        <v>1</v>
      </c>
      <c r="AL1441">
        <v>0</v>
      </c>
      <c r="AM1441" s="3">
        <f>SUM(tbl_Data[[#This Row],[Amt_Wines]:[Amt_GoldProds]])</f>
        <v>13</v>
      </c>
      <c r="AN1441" s="3">
        <v>3</v>
      </c>
      <c r="AO1441">
        <v>0</v>
      </c>
      <c r="AP1441" t="str" cm="1">
        <f t="array" ref="AP1441">_xlfn.IFS(tbl_Data[[#This Row],[marital_Divorced]]=1,"Divorced",tbl_Data[[#This Row],[marital_Married]]=1,"Married",tbl_Data[[#This Row],[marital_Single]]=1,"Single",tbl_Data[[#This Row],[marital_Together]]=1,"Together",tbl_Data[[#This Row],[marital_Widow]]=1,"Widowed")</f>
        <v>Single</v>
      </c>
      <c r="AQ1441" s="3">
        <f>IF(tbl_Data[[#This Row],[Marital Status]]=tbl_Data[[#Headers],[Single]],tbl_Data[[#This Row],[Amt_Wines]],"")</f>
        <v>5</v>
      </c>
      <c r="AR1441" s="3" t="str">
        <f>IF(tbl_Data[[#This Row],[Marital Status]]=tbl_Data[[#Headers],[Together]],tbl_Data[[#This Row],[Amt_Wines]],"")</f>
        <v/>
      </c>
      <c r="AS1441" s="3" t="str">
        <f>IF(tbl_Data[[#This Row],[Marital Status]]=tbl_Data[[#Headers],[Married]],tbl_Data[[#This Row],[Amt_Wines]],"")</f>
        <v/>
      </c>
      <c r="AT1441" s="3" t="str">
        <f>IF(tbl_Data[[#This Row],[Marital Status]]=tbl_Data[[#Headers],[Widow]],tbl_Data[[#This Row],[Amt_Wines]],"")</f>
        <v/>
      </c>
      <c r="AU1441" s="3" t="str">
        <f>IF(tbl_Data[[#This Row],[Marital Status]]=tbl_Data[[#Headers],[Divorced]],tbl_Data[[#This Row],[Amt_Wines]],"")</f>
        <v/>
      </c>
    </row>
    <row r="1442" spans="1:47" x14ac:dyDescent="0.45">
      <c r="A1442" t="s">
        <v>2163</v>
      </c>
      <c r="B1442" s="3">
        <v>19485</v>
      </c>
      <c r="C1442">
        <v>2</v>
      </c>
      <c r="D1442">
        <v>0</v>
      </c>
      <c r="E1442">
        <f t="shared" si="22"/>
        <v>2</v>
      </c>
      <c r="F1442">
        <v>80</v>
      </c>
      <c r="G1442" s="3">
        <v>6</v>
      </c>
      <c r="H1442" s="3">
        <v>0</v>
      </c>
      <c r="I1442" s="3">
        <v>4</v>
      </c>
      <c r="J1442" s="3">
        <v>0</v>
      </c>
      <c r="K1442" s="3">
        <v>0</v>
      </c>
      <c r="L1442" s="3">
        <v>0</v>
      </c>
      <c r="M1442">
        <v>1</v>
      </c>
      <c r="N1442">
        <v>1</v>
      </c>
      <c r="O1442">
        <v>0</v>
      </c>
      <c r="P1442">
        <v>2</v>
      </c>
      <c r="Q1442">
        <v>7</v>
      </c>
      <c r="R1442">
        <v>0</v>
      </c>
      <c r="S1442">
        <v>0</v>
      </c>
      <c r="T1442">
        <v>0</v>
      </c>
      <c r="U1442">
        <v>0</v>
      </c>
      <c r="V1442">
        <v>0</v>
      </c>
      <c r="W1442">
        <v>0</v>
      </c>
      <c r="X1442">
        <v>3</v>
      </c>
      <c r="Y1442">
        <v>11</v>
      </c>
      <c r="Z1442">
        <v>0</v>
      </c>
      <c r="AA1442">
        <v>34</v>
      </c>
      <c r="AB1442">
        <v>2437</v>
      </c>
      <c r="AC1442">
        <v>0</v>
      </c>
      <c r="AD1442">
        <v>0</v>
      </c>
      <c r="AE1442">
        <v>1</v>
      </c>
      <c r="AF1442">
        <v>0</v>
      </c>
      <c r="AG1442">
        <v>0</v>
      </c>
      <c r="AH1442">
        <v>0</v>
      </c>
      <c r="AI1442">
        <v>0</v>
      </c>
      <c r="AJ1442">
        <v>0</v>
      </c>
      <c r="AK1442">
        <v>1</v>
      </c>
      <c r="AL1442">
        <v>0</v>
      </c>
      <c r="AM1442" s="3">
        <f>SUM(tbl_Data[[#This Row],[Amt_Wines]:[Amt_GoldProds]])</f>
        <v>10</v>
      </c>
      <c r="AN1442" s="3">
        <v>10</v>
      </c>
      <c r="AO1442">
        <v>0</v>
      </c>
      <c r="AP1442" t="str" cm="1">
        <f t="array" ref="AP1442">_xlfn.IFS(tbl_Data[[#This Row],[marital_Divorced]]=1,"Divorced",tbl_Data[[#This Row],[marital_Married]]=1,"Married",tbl_Data[[#This Row],[marital_Single]]=1,"Single",tbl_Data[[#This Row],[marital_Together]]=1,"Together",tbl_Data[[#This Row],[marital_Widow]]=1,"Widowed")</f>
        <v>Single</v>
      </c>
      <c r="AQ1442" s="3">
        <f>IF(tbl_Data[[#This Row],[Marital Status]]=tbl_Data[[#Headers],[Single]],tbl_Data[[#This Row],[Amt_Wines]],"")</f>
        <v>6</v>
      </c>
      <c r="AR1442" s="3" t="str">
        <f>IF(tbl_Data[[#This Row],[Marital Status]]=tbl_Data[[#Headers],[Together]],tbl_Data[[#This Row],[Amt_Wines]],"")</f>
        <v/>
      </c>
      <c r="AS1442" s="3" t="str">
        <f>IF(tbl_Data[[#This Row],[Marital Status]]=tbl_Data[[#Headers],[Married]],tbl_Data[[#This Row],[Amt_Wines]],"")</f>
        <v/>
      </c>
      <c r="AT1442" s="3" t="str">
        <f>IF(tbl_Data[[#This Row],[Marital Status]]=tbl_Data[[#Headers],[Widow]],tbl_Data[[#This Row],[Amt_Wines]],"")</f>
        <v/>
      </c>
      <c r="AU1442" s="3" t="str">
        <f>IF(tbl_Data[[#This Row],[Marital Status]]=tbl_Data[[#Headers],[Divorced]],tbl_Data[[#This Row],[Amt_Wines]],"")</f>
        <v/>
      </c>
    </row>
    <row r="1443" spans="1:47" x14ac:dyDescent="0.45">
      <c r="A1443" t="s">
        <v>2174</v>
      </c>
      <c r="B1443" s="3">
        <v>3502</v>
      </c>
      <c r="C1443">
        <v>1</v>
      </c>
      <c r="D1443">
        <v>0</v>
      </c>
      <c r="E1443">
        <f t="shared" si="22"/>
        <v>1</v>
      </c>
      <c r="F1443">
        <v>56</v>
      </c>
      <c r="G1443" s="3">
        <v>2</v>
      </c>
      <c r="H1443" s="3">
        <v>1</v>
      </c>
      <c r="I1443" s="3">
        <v>1</v>
      </c>
      <c r="J1443" s="3">
        <v>0</v>
      </c>
      <c r="K1443" s="3">
        <v>0</v>
      </c>
      <c r="L1443" s="3">
        <v>1</v>
      </c>
      <c r="M1443">
        <v>0</v>
      </c>
      <c r="N1443">
        <v>0</v>
      </c>
      <c r="O1443">
        <v>0</v>
      </c>
      <c r="P1443">
        <v>0</v>
      </c>
      <c r="Q1443">
        <v>14</v>
      </c>
      <c r="R1443">
        <v>0</v>
      </c>
      <c r="S1443">
        <v>0</v>
      </c>
      <c r="T1443">
        <v>0</v>
      </c>
      <c r="U1443">
        <v>0</v>
      </c>
      <c r="V1443">
        <v>0</v>
      </c>
      <c r="W1443">
        <v>0</v>
      </c>
      <c r="X1443">
        <v>3</v>
      </c>
      <c r="Y1443">
        <v>11</v>
      </c>
      <c r="Z1443">
        <v>0</v>
      </c>
      <c r="AA1443">
        <v>47</v>
      </c>
      <c r="AB1443">
        <v>2601</v>
      </c>
      <c r="AC1443">
        <v>0</v>
      </c>
      <c r="AD1443">
        <v>0</v>
      </c>
      <c r="AE1443">
        <v>1</v>
      </c>
      <c r="AF1443">
        <v>0</v>
      </c>
      <c r="AG1443">
        <v>0</v>
      </c>
      <c r="AH1443">
        <v>0</v>
      </c>
      <c r="AI1443">
        <v>0</v>
      </c>
      <c r="AJ1443">
        <v>1</v>
      </c>
      <c r="AK1443">
        <v>0</v>
      </c>
      <c r="AL1443">
        <v>0</v>
      </c>
      <c r="AM1443" s="3">
        <f>SUM(tbl_Data[[#This Row],[Amt_Wines]:[Amt_GoldProds]])</f>
        <v>5</v>
      </c>
      <c r="AN1443" s="3">
        <v>3</v>
      </c>
      <c r="AO1443">
        <v>0</v>
      </c>
      <c r="AP1443" t="str" cm="1">
        <f t="array" ref="AP1443">_xlfn.IFS(tbl_Data[[#This Row],[marital_Divorced]]=1,"Divorced",tbl_Data[[#This Row],[marital_Married]]=1,"Married",tbl_Data[[#This Row],[marital_Single]]=1,"Single",tbl_Data[[#This Row],[marital_Together]]=1,"Together",tbl_Data[[#This Row],[marital_Widow]]=1,"Widowed")</f>
        <v>Single</v>
      </c>
      <c r="AQ1443" s="3">
        <f>IF(tbl_Data[[#This Row],[Marital Status]]=tbl_Data[[#Headers],[Single]],tbl_Data[[#This Row],[Amt_Wines]],"")</f>
        <v>2</v>
      </c>
      <c r="AR1443" s="3" t="str">
        <f>IF(tbl_Data[[#This Row],[Marital Status]]=tbl_Data[[#Headers],[Together]],tbl_Data[[#This Row],[Amt_Wines]],"")</f>
        <v/>
      </c>
      <c r="AS1443" s="3" t="str">
        <f>IF(tbl_Data[[#This Row],[Marital Status]]=tbl_Data[[#Headers],[Married]],tbl_Data[[#This Row],[Amt_Wines]],"")</f>
        <v/>
      </c>
      <c r="AT1443" s="3" t="str">
        <f>IF(tbl_Data[[#This Row],[Marital Status]]=tbl_Data[[#Headers],[Widow]],tbl_Data[[#This Row],[Amt_Wines]],"")</f>
        <v/>
      </c>
      <c r="AU1443" s="3" t="str">
        <f>IF(tbl_Data[[#This Row],[Marital Status]]=tbl_Data[[#Headers],[Divorced]],tbl_Data[[#This Row],[Amt_Wines]],"")</f>
        <v/>
      </c>
    </row>
    <row r="1444" spans="1:47" x14ac:dyDescent="0.45">
      <c r="A1444" t="s">
        <v>156</v>
      </c>
      <c r="B1444" s="3">
        <v>87679</v>
      </c>
      <c r="C1444">
        <v>0</v>
      </c>
      <c r="D1444">
        <v>0</v>
      </c>
      <c r="E1444">
        <f t="shared" si="22"/>
        <v>0</v>
      </c>
      <c r="F1444">
        <v>62</v>
      </c>
      <c r="G1444" s="3">
        <v>1259</v>
      </c>
      <c r="H1444" s="3">
        <v>172</v>
      </c>
      <c r="I1444" s="3">
        <v>815</v>
      </c>
      <c r="J1444" s="3">
        <v>97</v>
      </c>
      <c r="K1444" s="3">
        <v>148</v>
      </c>
      <c r="L1444" s="3">
        <v>33</v>
      </c>
      <c r="M1444">
        <v>1</v>
      </c>
      <c r="N1444">
        <v>7</v>
      </c>
      <c r="O1444">
        <v>11</v>
      </c>
      <c r="P1444">
        <v>10</v>
      </c>
      <c r="Q1444">
        <v>4</v>
      </c>
      <c r="R1444">
        <v>1</v>
      </c>
      <c r="S1444">
        <v>0</v>
      </c>
      <c r="T1444">
        <v>1</v>
      </c>
      <c r="U1444">
        <v>1</v>
      </c>
      <c r="V1444">
        <v>0</v>
      </c>
      <c r="W1444">
        <v>0</v>
      </c>
      <c r="X1444">
        <v>3</v>
      </c>
      <c r="Y1444">
        <v>11</v>
      </c>
      <c r="Z1444">
        <v>1</v>
      </c>
      <c r="AA1444">
        <v>32</v>
      </c>
      <c r="AB1444">
        <v>2496</v>
      </c>
      <c r="AC1444">
        <v>0</v>
      </c>
      <c r="AD1444">
        <v>0</v>
      </c>
      <c r="AE1444">
        <v>0</v>
      </c>
      <c r="AF1444">
        <v>1</v>
      </c>
      <c r="AG1444">
        <v>0</v>
      </c>
      <c r="AH1444">
        <v>0</v>
      </c>
      <c r="AI1444">
        <v>0</v>
      </c>
      <c r="AJ1444">
        <v>1</v>
      </c>
      <c r="AK1444">
        <v>0</v>
      </c>
      <c r="AL1444">
        <v>0</v>
      </c>
      <c r="AM1444" s="3">
        <f>SUM(tbl_Data[[#This Row],[Amt_Wines]:[Amt_GoldProds]])</f>
        <v>2524</v>
      </c>
      <c r="AN1444" s="3">
        <v>2458</v>
      </c>
      <c r="AO1444">
        <v>3</v>
      </c>
      <c r="AP1444" t="str" cm="1">
        <f t="array" ref="AP1444">_xlfn.IFS(tbl_Data[[#This Row],[marital_Divorced]]=1,"Divorced",tbl_Data[[#This Row],[marital_Married]]=1,"Married",tbl_Data[[#This Row],[marital_Single]]=1,"Single",tbl_Data[[#This Row],[marital_Together]]=1,"Together",tbl_Data[[#This Row],[marital_Widow]]=1,"Widowed")</f>
        <v>Together</v>
      </c>
      <c r="AQ1444" s="3" t="str">
        <f>IF(tbl_Data[[#This Row],[Marital Status]]=tbl_Data[[#Headers],[Single]],tbl_Data[[#This Row],[Amt_Wines]],"")</f>
        <v/>
      </c>
      <c r="AR1444" s="3">
        <f>IF(tbl_Data[[#This Row],[Marital Status]]=tbl_Data[[#Headers],[Together]],tbl_Data[[#This Row],[Amt_Wines]],"")</f>
        <v>1259</v>
      </c>
      <c r="AS1444" s="3" t="str">
        <f>IF(tbl_Data[[#This Row],[Marital Status]]=tbl_Data[[#Headers],[Married]],tbl_Data[[#This Row],[Amt_Wines]],"")</f>
        <v/>
      </c>
      <c r="AT1444" s="3" t="str">
        <f>IF(tbl_Data[[#This Row],[Marital Status]]=tbl_Data[[#Headers],[Widow]],tbl_Data[[#This Row],[Amt_Wines]],"")</f>
        <v/>
      </c>
      <c r="AU1444" s="3" t="str">
        <f>IF(tbl_Data[[#This Row],[Marital Status]]=tbl_Data[[#Headers],[Divorced]],tbl_Data[[#This Row],[Amt_Wines]],"")</f>
        <v/>
      </c>
    </row>
    <row r="1445" spans="1:47" x14ac:dyDescent="0.45">
      <c r="A1445" t="s">
        <v>162</v>
      </c>
      <c r="B1445" s="3">
        <v>94384</v>
      </c>
      <c r="C1445">
        <v>0</v>
      </c>
      <c r="D1445">
        <v>0</v>
      </c>
      <c r="E1445">
        <f t="shared" si="22"/>
        <v>0</v>
      </c>
      <c r="F1445">
        <v>62</v>
      </c>
      <c r="G1445" s="3">
        <v>1111</v>
      </c>
      <c r="H1445" s="3">
        <v>24</v>
      </c>
      <c r="I1445" s="3">
        <v>790</v>
      </c>
      <c r="J1445" s="3">
        <v>160</v>
      </c>
      <c r="K1445" s="3">
        <v>45</v>
      </c>
      <c r="L1445" s="3">
        <v>172</v>
      </c>
      <c r="M1445">
        <v>0</v>
      </c>
      <c r="N1445">
        <v>5</v>
      </c>
      <c r="O1445">
        <v>8</v>
      </c>
      <c r="P1445">
        <v>5</v>
      </c>
      <c r="Q1445">
        <v>2</v>
      </c>
      <c r="R1445">
        <v>0</v>
      </c>
      <c r="S1445">
        <v>1</v>
      </c>
      <c r="T1445">
        <v>1</v>
      </c>
      <c r="U1445">
        <v>1</v>
      </c>
      <c r="V1445">
        <v>0</v>
      </c>
      <c r="W1445">
        <v>0</v>
      </c>
      <c r="X1445">
        <v>3</v>
      </c>
      <c r="Y1445">
        <v>11</v>
      </c>
      <c r="Z1445">
        <v>1</v>
      </c>
      <c r="AA1445">
        <v>67</v>
      </c>
      <c r="AB1445">
        <v>2641</v>
      </c>
      <c r="AC1445">
        <v>0</v>
      </c>
      <c r="AD1445">
        <v>0</v>
      </c>
      <c r="AE1445">
        <v>0</v>
      </c>
      <c r="AF1445">
        <v>1</v>
      </c>
      <c r="AG1445">
        <v>0</v>
      </c>
      <c r="AH1445">
        <v>0</v>
      </c>
      <c r="AI1445">
        <v>0</v>
      </c>
      <c r="AJ1445">
        <v>1</v>
      </c>
      <c r="AK1445">
        <v>0</v>
      </c>
      <c r="AL1445">
        <v>0</v>
      </c>
      <c r="AM1445" s="3">
        <f>SUM(tbl_Data[[#This Row],[Amt_Wines]:[Amt_GoldProds]])</f>
        <v>2302</v>
      </c>
      <c r="AN1445" s="3">
        <v>1958</v>
      </c>
      <c r="AO1445">
        <v>3</v>
      </c>
      <c r="AP1445" t="str" cm="1">
        <f t="array" ref="AP1445">_xlfn.IFS(tbl_Data[[#This Row],[marital_Divorced]]=1,"Divorced",tbl_Data[[#This Row],[marital_Married]]=1,"Married",tbl_Data[[#This Row],[marital_Single]]=1,"Single",tbl_Data[[#This Row],[marital_Together]]=1,"Together",tbl_Data[[#This Row],[marital_Widow]]=1,"Widowed")</f>
        <v>Together</v>
      </c>
      <c r="AQ1445" s="3" t="str">
        <f>IF(tbl_Data[[#This Row],[Marital Status]]=tbl_Data[[#Headers],[Single]],tbl_Data[[#This Row],[Amt_Wines]],"")</f>
        <v/>
      </c>
      <c r="AR1445" s="3">
        <f>IF(tbl_Data[[#This Row],[Marital Status]]=tbl_Data[[#Headers],[Together]],tbl_Data[[#This Row],[Amt_Wines]],"")</f>
        <v>1111</v>
      </c>
      <c r="AS1445" s="3" t="str">
        <f>IF(tbl_Data[[#This Row],[Marital Status]]=tbl_Data[[#Headers],[Married]],tbl_Data[[#This Row],[Amt_Wines]],"")</f>
        <v/>
      </c>
      <c r="AT1445" s="3" t="str">
        <f>IF(tbl_Data[[#This Row],[Marital Status]]=tbl_Data[[#Headers],[Widow]],tbl_Data[[#This Row],[Amt_Wines]],"")</f>
        <v/>
      </c>
      <c r="AU1445" s="3" t="str">
        <f>IF(tbl_Data[[#This Row],[Marital Status]]=tbl_Data[[#Headers],[Divorced]],tbl_Data[[#This Row],[Amt_Wines]],"")</f>
        <v/>
      </c>
    </row>
    <row r="1446" spans="1:47" x14ac:dyDescent="0.45">
      <c r="A1446" t="s">
        <v>163</v>
      </c>
      <c r="B1446" s="3">
        <v>82657</v>
      </c>
      <c r="C1446">
        <v>0</v>
      </c>
      <c r="D1446">
        <v>0</v>
      </c>
      <c r="E1446">
        <f t="shared" si="22"/>
        <v>0</v>
      </c>
      <c r="F1446">
        <v>71</v>
      </c>
      <c r="G1446" s="3">
        <v>966</v>
      </c>
      <c r="H1446" s="3">
        <v>168</v>
      </c>
      <c r="I1446" s="3">
        <v>672</v>
      </c>
      <c r="J1446" s="3">
        <v>246</v>
      </c>
      <c r="K1446" s="3">
        <v>105</v>
      </c>
      <c r="L1446" s="3">
        <v>126</v>
      </c>
      <c r="M1446">
        <v>1</v>
      </c>
      <c r="N1446">
        <v>7</v>
      </c>
      <c r="O1446">
        <v>5</v>
      </c>
      <c r="P1446">
        <v>10</v>
      </c>
      <c r="Q1446">
        <v>4</v>
      </c>
      <c r="R1446">
        <v>0</v>
      </c>
      <c r="S1446">
        <v>1</v>
      </c>
      <c r="T1446">
        <v>0</v>
      </c>
      <c r="U1446">
        <v>1</v>
      </c>
      <c r="V1446">
        <v>0</v>
      </c>
      <c r="W1446">
        <v>0</v>
      </c>
      <c r="X1446">
        <v>3</v>
      </c>
      <c r="Y1446">
        <v>11</v>
      </c>
      <c r="Z1446">
        <v>0</v>
      </c>
      <c r="AA1446">
        <v>74</v>
      </c>
      <c r="AB1446">
        <v>2434</v>
      </c>
      <c r="AC1446">
        <v>0</v>
      </c>
      <c r="AD1446">
        <v>0</v>
      </c>
      <c r="AE1446">
        <v>0</v>
      </c>
      <c r="AF1446">
        <v>1</v>
      </c>
      <c r="AG1446">
        <v>0</v>
      </c>
      <c r="AH1446">
        <v>0</v>
      </c>
      <c r="AI1446">
        <v>0</v>
      </c>
      <c r="AJ1446">
        <v>1</v>
      </c>
      <c r="AK1446">
        <v>0</v>
      </c>
      <c r="AL1446">
        <v>0</v>
      </c>
      <c r="AM1446" s="3">
        <f>SUM(tbl_Data[[#This Row],[Amt_Wines]:[Amt_GoldProds]])</f>
        <v>2283</v>
      </c>
      <c r="AN1446" s="3">
        <v>2031</v>
      </c>
      <c r="AO1446">
        <v>2</v>
      </c>
      <c r="AP1446" t="str" cm="1">
        <f t="array" ref="AP1446">_xlfn.IFS(tbl_Data[[#This Row],[marital_Divorced]]=1,"Divorced",tbl_Data[[#This Row],[marital_Married]]=1,"Married",tbl_Data[[#This Row],[marital_Single]]=1,"Single",tbl_Data[[#This Row],[marital_Together]]=1,"Together",tbl_Data[[#This Row],[marital_Widow]]=1,"Widowed")</f>
        <v>Together</v>
      </c>
      <c r="AQ1446" s="3" t="str">
        <f>IF(tbl_Data[[#This Row],[Marital Status]]=tbl_Data[[#Headers],[Single]],tbl_Data[[#This Row],[Amt_Wines]],"")</f>
        <v/>
      </c>
      <c r="AR1446" s="3">
        <f>IF(tbl_Data[[#This Row],[Marital Status]]=tbl_Data[[#Headers],[Together]],tbl_Data[[#This Row],[Amt_Wines]],"")</f>
        <v>966</v>
      </c>
      <c r="AS1446" s="3" t="str">
        <f>IF(tbl_Data[[#This Row],[Marital Status]]=tbl_Data[[#Headers],[Married]],tbl_Data[[#This Row],[Amt_Wines]],"")</f>
        <v/>
      </c>
      <c r="AT1446" s="3" t="str">
        <f>IF(tbl_Data[[#This Row],[Marital Status]]=tbl_Data[[#Headers],[Widow]],tbl_Data[[#This Row],[Amt_Wines]],"")</f>
        <v/>
      </c>
      <c r="AU1446" s="3" t="str">
        <f>IF(tbl_Data[[#This Row],[Marital Status]]=tbl_Data[[#Headers],[Divorced]],tbl_Data[[#This Row],[Amt_Wines]],"")</f>
        <v/>
      </c>
    </row>
    <row r="1447" spans="1:47" x14ac:dyDescent="0.45">
      <c r="A1447" t="s">
        <v>164</v>
      </c>
      <c r="B1447" s="3">
        <v>76653</v>
      </c>
      <c r="C1447">
        <v>0</v>
      </c>
      <c r="D1447">
        <v>0</v>
      </c>
      <c r="E1447">
        <f t="shared" si="22"/>
        <v>0</v>
      </c>
      <c r="F1447">
        <v>91</v>
      </c>
      <c r="G1447" s="3">
        <v>736</v>
      </c>
      <c r="H1447" s="3">
        <v>63</v>
      </c>
      <c r="I1447" s="3">
        <v>946</v>
      </c>
      <c r="J1447" s="3">
        <v>219</v>
      </c>
      <c r="K1447" s="3">
        <v>189</v>
      </c>
      <c r="L1447" s="3">
        <v>126</v>
      </c>
      <c r="M1447">
        <v>1</v>
      </c>
      <c r="N1447">
        <v>4</v>
      </c>
      <c r="O1447">
        <v>7</v>
      </c>
      <c r="P1447">
        <v>11</v>
      </c>
      <c r="Q1447">
        <v>2</v>
      </c>
      <c r="R1447">
        <v>0</v>
      </c>
      <c r="S1447">
        <v>0</v>
      </c>
      <c r="T1447">
        <v>1</v>
      </c>
      <c r="U1447">
        <v>1</v>
      </c>
      <c r="V1447">
        <v>0</v>
      </c>
      <c r="W1447">
        <v>0</v>
      </c>
      <c r="X1447">
        <v>3</v>
      </c>
      <c r="Y1447">
        <v>11</v>
      </c>
      <c r="Z1447">
        <v>0</v>
      </c>
      <c r="AA1447">
        <v>51</v>
      </c>
      <c r="AB1447">
        <v>2476</v>
      </c>
      <c r="AC1447">
        <v>0</v>
      </c>
      <c r="AD1447">
        <v>0</v>
      </c>
      <c r="AE1447">
        <v>0</v>
      </c>
      <c r="AF1447">
        <v>1</v>
      </c>
      <c r="AG1447">
        <v>0</v>
      </c>
      <c r="AH1447">
        <v>0</v>
      </c>
      <c r="AI1447">
        <v>0</v>
      </c>
      <c r="AJ1447">
        <v>1</v>
      </c>
      <c r="AK1447">
        <v>0</v>
      </c>
      <c r="AL1447">
        <v>0</v>
      </c>
      <c r="AM1447" s="3">
        <f>SUM(tbl_Data[[#This Row],[Amt_Wines]:[Amt_GoldProds]])</f>
        <v>2279</v>
      </c>
      <c r="AN1447" s="3">
        <v>2027</v>
      </c>
      <c r="AO1447">
        <v>2</v>
      </c>
      <c r="AP1447" t="str" cm="1">
        <f t="array" ref="AP1447">_xlfn.IFS(tbl_Data[[#This Row],[marital_Divorced]]=1,"Divorced",tbl_Data[[#This Row],[marital_Married]]=1,"Married",tbl_Data[[#This Row],[marital_Single]]=1,"Single",tbl_Data[[#This Row],[marital_Together]]=1,"Together",tbl_Data[[#This Row],[marital_Widow]]=1,"Widowed")</f>
        <v>Together</v>
      </c>
      <c r="AQ1447" s="3" t="str">
        <f>IF(tbl_Data[[#This Row],[Marital Status]]=tbl_Data[[#Headers],[Single]],tbl_Data[[#This Row],[Amt_Wines]],"")</f>
        <v/>
      </c>
      <c r="AR1447" s="3">
        <f>IF(tbl_Data[[#This Row],[Marital Status]]=tbl_Data[[#Headers],[Together]],tbl_Data[[#This Row],[Amt_Wines]],"")</f>
        <v>736</v>
      </c>
      <c r="AS1447" s="3" t="str">
        <f>IF(tbl_Data[[#This Row],[Marital Status]]=tbl_Data[[#Headers],[Married]],tbl_Data[[#This Row],[Amt_Wines]],"")</f>
        <v/>
      </c>
      <c r="AT1447" s="3" t="str">
        <f>IF(tbl_Data[[#This Row],[Marital Status]]=tbl_Data[[#Headers],[Widow]],tbl_Data[[#This Row],[Amt_Wines]],"")</f>
        <v/>
      </c>
      <c r="AU1447" s="3" t="str">
        <f>IF(tbl_Data[[#This Row],[Marital Status]]=tbl_Data[[#Headers],[Divorced]],tbl_Data[[#This Row],[Amt_Wines]],"")</f>
        <v/>
      </c>
    </row>
    <row r="1448" spans="1:47" x14ac:dyDescent="0.45">
      <c r="A1448" t="s">
        <v>165</v>
      </c>
      <c r="B1448" s="3">
        <v>82326</v>
      </c>
      <c r="C1448">
        <v>0</v>
      </c>
      <c r="D1448">
        <v>0</v>
      </c>
      <c r="E1448">
        <f t="shared" si="22"/>
        <v>0</v>
      </c>
      <c r="F1448">
        <v>30</v>
      </c>
      <c r="G1448" s="3">
        <v>938</v>
      </c>
      <c r="H1448" s="3">
        <v>142</v>
      </c>
      <c r="I1448" s="3">
        <v>754</v>
      </c>
      <c r="J1448" s="3">
        <v>159</v>
      </c>
      <c r="K1448" s="3">
        <v>81</v>
      </c>
      <c r="L1448" s="3">
        <v>183</v>
      </c>
      <c r="M1448">
        <v>1</v>
      </c>
      <c r="N1448">
        <v>5</v>
      </c>
      <c r="O1448">
        <v>10</v>
      </c>
      <c r="P1448">
        <v>6</v>
      </c>
      <c r="Q1448">
        <v>2</v>
      </c>
      <c r="R1448">
        <v>0</v>
      </c>
      <c r="S1448">
        <v>1</v>
      </c>
      <c r="T1448">
        <v>1</v>
      </c>
      <c r="U1448">
        <v>1</v>
      </c>
      <c r="V1448">
        <v>0</v>
      </c>
      <c r="W1448">
        <v>0</v>
      </c>
      <c r="X1448">
        <v>3</v>
      </c>
      <c r="Y1448">
        <v>11</v>
      </c>
      <c r="Z1448">
        <v>1</v>
      </c>
      <c r="AA1448">
        <v>43</v>
      </c>
      <c r="AB1448">
        <v>2270</v>
      </c>
      <c r="AC1448">
        <v>0</v>
      </c>
      <c r="AD1448">
        <v>0</v>
      </c>
      <c r="AE1448">
        <v>0</v>
      </c>
      <c r="AF1448">
        <v>1</v>
      </c>
      <c r="AG1448">
        <v>0</v>
      </c>
      <c r="AH1448">
        <v>1</v>
      </c>
      <c r="AI1448">
        <v>0</v>
      </c>
      <c r="AJ1448">
        <v>0</v>
      </c>
      <c r="AK1448">
        <v>0</v>
      </c>
      <c r="AL1448">
        <v>0</v>
      </c>
      <c r="AM1448" s="3">
        <f>SUM(tbl_Data[[#This Row],[Amt_Wines]:[Amt_GoldProds]])</f>
        <v>2257</v>
      </c>
      <c r="AN1448" s="3">
        <v>1891</v>
      </c>
      <c r="AO1448">
        <v>3</v>
      </c>
      <c r="AP1448" t="str" cm="1">
        <f t="array" ref="AP1448">_xlfn.IFS(tbl_Data[[#This Row],[marital_Divorced]]=1,"Divorced",tbl_Data[[#This Row],[marital_Married]]=1,"Married",tbl_Data[[#This Row],[marital_Single]]=1,"Single",tbl_Data[[#This Row],[marital_Together]]=1,"Together",tbl_Data[[#This Row],[marital_Widow]]=1,"Widowed")</f>
        <v>Together</v>
      </c>
      <c r="AQ1448" s="3" t="str">
        <f>IF(tbl_Data[[#This Row],[Marital Status]]=tbl_Data[[#Headers],[Single]],tbl_Data[[#This Row],[Amt_Wines]],"")</f>
        <v/>
      </c>
      <c r="AR1448" s="3">
        <f>IF(tbl_Data[[#This Row],[Marital Status]]=tbl_Data[[#Headers],[Together]],tbl_Data[[#This Row],[Amt_Wines]],"")</f>
        <v>938</v>
      </c>
      <c r="AS1448" s="3" t="str">
        <f>IF(tbl_Data[[#This Row],[Marital Status]]=tbl_Data[[#Headers],[Married]],tbl_Data[[#This Row],[Amt_Wines]],"")</f>
        <v/>
      </c>
      <c r="AT1448" s="3" t="str">
        <f>IF(tbl_Data[[#This Row],[Marital Status]]=tbl_Data[[#Headers],[Widow]],tbl_Data[[#This Row],[Amt_Wines]],"")</f>
        <v/>
      </c>
      <c r="AU1448" s="3" t="str">
        <f>IF(tbl_Data[[#This Row],[Marital Status]]=tbl_Data[[#Headers],[Divorced]],tbl_Data[[#This Row],[Amt_Wines]],"")</f>
        <v/>
      </c>
    </row>
    <row r="1449" spans="1:47" x14ac:dyDescent="0.45">
      <c r="A1449" t="s">
        <v>166</v>
      </c>
      <c r="B1449" s="3">
        <v>77632</v>
      </c>
      <c r="C1449">
        <v>0</v>
      </c>
      <c r="D1449">
        <v>0</v>
      </c>
      <c r="E1449">
        <f t="shared" si="22"/>
        <v>0</v>
      </c>
      <c r="F1449">
        <v>73</v>
      </c>
      <c r="G1449" s="3">
        <v>1200</v>
      </c>
      <c r="H1449" s="3">
        <v>105</v>
      </c>
      <c r="I1449" s="3">
        <v>758</v>
      </c>
      <c r="J1449" s="3">
        <v>0</v>
      </c>
      <c r="K1449" s="3">
        <v>42</v>
      </c>
      <c r="L1449" s="3">
        <v>147</v>
      </c>
      <c r="M1449">
        <v>1</v>
      </c>
      <c r="N1449">
        <v>4</v>
      </c>
      <c r="O1449">
        <v>2</v>
      </c>
      <c r="P1449">
        <v>6</v>
      </c>
      <c r="Q1449">
        <v>2</v>
      </c>
      <c r="R1449">
        <v>0</v>
      </c>
      <c r="S1449">
        <v>1</v>
      </c>
      <c r="T1449">
        <v>1</v>
      </c>
      <c r="U1449">
        <v>0</v>
      </c>
      <c r="V1449">
        <v>0</v>
      </c>
      <c r="W1449">
        <v>0</v>
      </c>
      <c r="X1449">
        <v>3</v>
      </c>
      <c r="Y1449">
        <v>11</v>
      </c>
      <c r="Z1449">
        <v>1</v>
      </c>
      <c r="AA1449">
        <v>73</v>
      </c>
      <c r="AB1449">
        <v>2635</v>
      </c>
      <c r="AC1449">
        <v>0</v>
      </c>
      <c r="AD1449">
        <v>0</v>
      </c>
      <c r="AE1449">
        <v>0</v>
      </c>
      <c r="AF1449">
        <v>1</v>
      </c>
      <c r="AG1449">
        <v>0</v>
      </c>
      <c r="AH1449">
        <v>0</v>
      </c>
      <c r="AI1449">
        <v>0</v>
      </c>
      <c r="AJ1449">
        <v>0</v>
      </c>
      <c r="AK1449">
        <v>1</v>
      </c>
      <c r="AL1449">
        <v>0</v>
      </c>
      <c r="AM1449" s="3">
        <f>SUM(tbl_Data[[#This Row],[Amt_Wines]:[Amt_GoldProds]])</f>
        <v>2252</v>
      </c>
      <c r="AN1449" s="3">
        <v>1958</v>
      </c>
      <c r="AO1449">
        <v>2</v>
      </c>
      <c r="AP1449" t="str" cm="1">
        <f t="array" ref="AP1449">_xlfn.IFS(tbl_Data[[#This Row],[marital_Divorced]]=1,"Divorced",tbl_Data[[#This Row],[marital_Married]]=1,"Married",tbl_Data[[#This Row],[marital_Single]]=1,"Single",tbl_Data[[#This Row],[marital_Together]]=1,"Together",tbl_Data[[#This Row],[marital_Widow]]=1,"Widowed")</f>
        <v>Together</v>
      </c>
      <c r="AQ1449" s="3" t="str">
        <f>IF(tbl_Data[[#This Row],[Marital Status]]=tbl_Data[[#Headers],[Single]],tbl_Data[[#This Row],[Amt_Wines]],"")</f>
        <v/>
      </c>
      <c r="AR1449" s="3">
        <f>IF(tbl_Data[[#This Row],[Marital Status]]=tbl_Data[[#Headers],[Together]],tbl_Data[[#This Row],[Amt_Wines]],"")</f>
        <v>1200</v>
      </c>
      <c r="AS1449" s="3" t="str">
        <f>IF(tbl_Data[[#This Row],[Marital Status]]=tbl_Data[[#Headers],[Married]],tbl_Data[[#This Row],[Amt_Wines]],"")</f>
        <v/>
      </c>
      <c r="AT1449" s="3" t="str">
        <f>IF(tbl_Data[[#This Row],[Marital Status]]=tbl_Data[[#Headers],[Widow]],tbl_Data[[#This Row],[Amt_Wines]],"")</f>
        <v/>
      </c>
      <c r="AU1449" s="3" t="str">
        <f>IF(tbl_Data[[#This Row],[Marital Status]]=tbl_Data[[#Headers],[Divorced]],tbl_Data[[#This Row],[Amt_Wines]],"")</f>
        <v/>
      </c>
    </row>
    <row r="1450" spans="1:47" x14ac:dyDescent="0.45">
      <c r="A1450" t="s">
        <v>171</v>
      </c>
      <c r="B1450" s="3">
        <v>77568</v>
      </c>
      <c r="C1450">
        <v>0</v>
      </c>
      <c r="D1450">
        <v>1</v>
      </c>
      <c r="E1450">
        <f t="shared" si="22"/>
        <v>1</v>
      </c>
      <c r="F1450">
        <v>30</v>
      </c>
      <c r="G1450" s="3">
        <v>1230</v>
      </c>
      <c r="H1450" s="3">
        <v>0</v>
      </c>
      <c r="I1450" s="3">
        <v>396</v>
      </c>
      <c r="J1450" s="3">
        <v>232</v>
      </c>
      <c r="K1450" s="3">
        <v>178</v>
      </c>
      <c r="L1450" s="3">
        <v>158</v>
      </c>
      <c r="M1450">
        <v>1</v>
      </c>
      <c r="N1450">
        <v>10</v>
      </c>
      <c r="O1450">
        <v>2</v>
      </c>
      <c r="P1450">
        <v>8</v>
      </c>
      <c r="Q1450">
        <v>5</v>
      </c>
      <c r="R1450">
        <v>0</v>
      </c>
      <c r="S1450">
        <v>1</v>
      </c>
      <c r="T1450">
        <v>1</v>
      </c>
      <c r="U1450">
        <v>1</v>
      </c>
      <c r="V1450">
        <v>0</v>
      </c>
      <c r="W1450">
        <v>0</v>
      </c>
      <c r="X1450">
        <v>3</v>
      </c>
      <c r="Y1450">
        <v>11</v>
      </c>
      <c r="Z1450">
        <v>0</v>
      </c>
      <c r="AA1450">
        <v>41</v>
      </c>
      <c r="AB1450">
        <v>2832</v>
      </c>
      <c r="AC1450">
        <v>0</v>
      </c>
      <c r="AD1450">
        <v>0</v>
      </c>
      <c r="AE1450">
        <v>0</v>
      </c>
      <c r="AF1450">
        <v>1</v>
      </c>
      <c r="AG1450">
        <v>0</v>
      </c>
      <c r="AH1450">
        <v>0</v>
      </c>
      <c r="AI1450">
        <v>0</v>
      </c>
      <c r="AJ1450">
        <v>1</v>
      </c>
      <c r="AK1450">
        <v>0</v>
      </c>
      <c r="AL1450">
        <v>0</v>
      </c>
      <c r="AM1450" s="3">
        <f>SUM(tbl_Data[[#This Row],[Amt_Wines]:[Amt_GoldProds]])</f>
        <v>2194</v>
      </c>
      <c r="AN1450" s="3">
        <v>1878</v>
      </c>
      <c r="AO1450">
        <v>3</v>
      </c>
      <c r="AP1450" t="str" cm="1">
        <f t="array" ref="AP1450">_xlfn.IFS(tbl_Data[[#This Row],[marital_Divorced]]=1,"Divorced",tbl_Data[[#This Row],[marital_Married]]=1,"Married",tbl_Data[[#This Row],[marital_Single]]=1,"Single",tbl_Data[[#This Row],[marital_Together]]=1,"Together",tbl_Data[[#This Row],[marital_Widow]]=1,"Widowed")</f>
        <v>Together</v>
      </c>
      <c r="AQ1450" s="3" t="str">
        <f>IF(tbl_Data[[#This Row],[Marital Status]]=tbl_Data[[#Headers],[Single]],tbl_Data[[#This Row],[Amt_Wines]],"")</f>
        <v/>
      </c>
      <c r="AR1450" s="3">
        <f>IF(tbl_Data[[#This Row],[Marital Status]]=tbl_Data[[#Headers],[Together]],tbl_Data[[#This Row],[Amt_Wines]],"")</f>
        <v>1230</v>
      </c>
      <c r="AS1450" s="3" t="str">
        <f>IF(tbl_Data[[#This Row],[Marital Status]]=tbl_Data[[#Headers],[Married]],tbl_Data[[#This Row],[Amt_Wines]],"")</f>
        <v/>
      </c>
      <c r="AT1450" s="3" t="str">
        <f>IF(tbl_Data[[#This Row],[Marital Status]]=tbl_Data[[#Headers],[Widow]],tbl_Data[[#This Row],[Amt_Wines]],"")</f>
        <v/>
      </c>
      <c r="AU1450" s="3" t="str">
        <f>IF(tbl_Data[[#This Row],[Marital Status]]=tbl_Data[[#Headers],[Divorced]],tbl_Data[[#This Row],[Amt_Wines]],"")</f>
        <v/>
      </c>
    </row>
    <row r="1451" spans="1:47" x14ac:dyDescent="0.45">
      <c r="A1451" t="s">
        <v>174</v>
      </c>
      <c r="B1451" s="3">
        <v>78687</v>
      </c>
      <c r="C1451">
        <v>0</v>
      </c>
      <c r="D1451">
        <v>0</v>
      </c>
      <c r="E1451">
        <f t="shared" si="22"/>
        <v>0</v>
      </c>
      <c r="F1451">
        <v>13</v>
      </c>
      <c r="G1451" s="3">
        <v>817</v>
      </c>
      <c r="H1451" s="3">
        <v>185</v>
      </c>
      <c r="I1451" s="3">
        <v>687</v>
      </c>
      <c r="J1451" s="3">
        <v>145</v>
      </c>
      <c r="K1451" s="3">
        <v>55</v>
      </c>
      <c r="L1451" s="3">
        <v>241</v>
      </c>
      <c r="M1451">
        <v>1</v>
      </c>
      <c r="N1451">
        <v>4</v>
      </c>
      <c r="O1451">
        <v>6</v>
      </c>
      <c r="P1451">
        <v>8</v>
      </c>
      <c r="Q1451">
        <v>2</v>
      </c>
      <c r="R1451">
        <v>0</v>
      </c>
      <c r="S1451">
        <v>0</v>
      </c>
      <c r="T1451">
        <v>1</v>
      </c>
      <c r="U1451">
        <v>0</v>
      </c>
      <c r="V1451">
        <v>0</v>
      </c>
      <c r="W1451">
        <v>0</v>
      </c>
      <c r="X1451">
        <v>3</v>
      </c>
      <c r="Y1451">
        <v>11</v>
      </c>
      <c r="Z1451">
        <v>1</v>
      </c>
      <c r="AA1451">
        <v>37</v>
      </c>
      <c r="AB1451">
        <v>2848</v>
      </c>
      <c r="AC1451">
        <v>0</v>
      </c>
      <c r="AD1451">
        <v>0</v>
      </c>
      <c r="AE1451">
        <v>0</v>
      </c>
      <c r="AF1451">
        <v>1</v>
      </c>
      <c r="AG1451">
        <v>0</v>
      </c>
      <c r="AH1451">
        <v>0</v>
      </c>
      <c r="AI1451">
        <v>0</v>
      </c>
      <c r="AJ1451">
        <v>1</v>
      </c>
      <c r="AK1451">
        <v>0</v>
      </c>
      <c r="AL1451">
        <v>0</v>
      </c>
      <c r="AM1451" s="3">
        <f>SUM(tbl_Data[[#This Row],[Amt_Wines]:[Amt_GoldProds]])</f>
        <v>2130</v>
      </c>
      <c r="AN1451" s="3">
        <v>1648</v>
      </c>
      <c r="AO1451">
        <v>1</v>
      </c>
      <c r="AP1451" t="str" cm="1">
        <f t="array" ref="AP1451">_xlfn.IFS(tbl_Data[[#This Row],[marital_Divorced]]=1,"Divorced",tbl_Data[[#This Row],[marital_Married]]=1,"Married",tbl_Data[[#This Row],[marital_Single]]=1,"Single",tbl_Data[[#This Row],[marital_Together]]=1,"Together",tbl_Data[[#This Row],[marital_Widow]]=1,"Widowed")</f>
        <v>Together</v>
      </c>
      <c r="AQ1451" s="3" t="str">
        <f>IF(tbl_Data[[#This Row],[Marital Status]]=tbl_Data[[#Headers],[Single]],tbl_Data[[#This Row],[Amt_Wines]],"")</f>
        <v/>
      </c>
      <c r="AR1451" s="3">
        <f>IF(tbl_Data[[#This Row],[Marital Status]]=tbl_Data[[#Headers],[Together]],tbl_Data[[#This Row],[Amt_Wines]],"")</f>
        <v>817</v>
      </c>
      <c r="AS1451" s="3" t="str">
        <f>IF(tbl_Data[[#This Row],[Marital Status]]=tbl_Data[[#Headers],[Married]],tbl_Data[[#This Row],[Amt_Wines]],"")</f>
        <v/>
      </c>
      <c r="AT1451" s="3" t="str">
        <f>IF(tbl_Data[[#This Row],[Marital Status]]=tbl_Data[[#Headers],[Widow]],tbl_Data[[#This Row],[Amt_Wines]],"")</f>
        <v/>
      </c>
      <c r="AU1451" s="3" t="str">
        <f>IF(tbl_Data[[#This Row],[Marital Status]]=tbl_Data[[#Headers],[Divorced]],tbl_Data[[#This Row],[Amt_Wines]],"")</f>
        <v/>
      </c>
    </row>
    <row r="1452" spans="1:47" x14ac:dyDescent="0.45">
      <c r="A1452" t="s">
        <v>177</v>
      </c>
      <c r="B1452" s="3">
        <v>88347</v>
      </c>
      <c r="C1452">
        <v>0</v>
      </c>
      <c r="D1452">
        <v>0</v>
      </c>
      <c r="E1452">
        <f t="shared" si="22"/>
        <v>0</v>
      </c>
      <c r="F1452">
        <v>32</v>
      </c>
      <c r="G1452" s="3">
        <v>1050</v>
      </c>
      <c r="H1452" s="3">
        <v>178</v>
      </c>
      <c r="I1452" s="3">
        <v>555</v>
      </c>
      <c r="J1452" s="3">
        <v>77</v>
      </c>
      <c r="K1452" s="3">
        <v>138</v>
      </c>
      <c r="L1452" s="3">
        <v>118</v>
      </c>
      <c r="M1452">
        <v>1</v>
      </c>
      <c r="N1452">
        <v>4</v>
      </c>
      <c r="O1452">
        <v>7</v>
      </c>
      <c r="P1452">
        <v>9</v>
      </c>
      <c r="Q1452">
        <v>1</v>
      </c>
      <c r="R1452">
        <v>0</v>
      </c>
      <c r="S1452">
        <v>0</v>
      </c>
      <c r="T1452">
        <v>0</v>
      </c>
      <c r="U1452">
        <v>1</v>
      </c>
      <c r="V1452">
        <v>0</v>
      </c>
      <c r="W1452">
        <v>0</v>
      </c>
      <c r="X1452">
        <v>3</v>
      </c>
      <c r="Y1452">
        <v>11</v>
      </c>
      <c r="Z1452">
        <v>0</v>
      </c>
      <c r="AA1452">
        <v>59</v>
      </c>
      <c r="AB1452">
        <v>2520</v>
      </c>
      <c r="AC1452">
        <v>0</v>
      </c>
      <c r="AD1452">
        <v>0</v>
      </c>
      <c r="AE1452">
        <v>0</v>
      </c>
      <c r="AF1452">
        <v>1</v>
      </c>
      <c r="AG1452">
        <v>0</v>
      </c>
      <c r="AH1452">
        <v>0</v>
      </c>
      <c r="AI1452">
        <v>0</v>
      </c>
      <c r="AJ1452">
        <v>1</v>
      </c>
      <c r="AK1452">
        <v>0</v>
      </c>
      <c r="AL1452">
        <v>0</v>
      </c>
      <c r="AM1452" s="3">
        <f>SUM(tbl_Data[[#This Row],[Amt_Wines]:[Amt_GoldProds]])</f>
        <v>2116</v>
      </c>
      <c r="AN1452" s="3">
        <v>1880</v>
      </c>
      <c r="AO1452">
        <v>1</v>
      </c>
      <c r="AP1452" t="str" cm="1">
        <f t="array" ref="AP1452">_xlfn.IFS(tbl_Data[[#This Row],[marital_Divorced]]=1,"Divorced",tbl_Data[[#This Row],[marital_Married]]=1,"Married",tbl_Data[[#This Row],[marital_Single]]=1,"Single",tbl_Data[[#This Row],[marital_Together]]=1,"Together",tbl_Data[[#This Row],[marital_Widow]]=1,"Widowed")</f>
        <v>Together</v>
      </c>
      <c r="AQ1452" s="3" t="str">
        <f>IF(tbl_Data[[#This Row],[Marital Status]]=tbl_Data[[#Headers],[Single]],tbl_Data[[#This Row],[Amt_Wines]],"")</f>
        <v/>
      </c>
      <c r="AR1452" s="3">
        <f>IF(tbl_Data[[#This Row],[Marital Status]]=tbl_Data[[#Headers],[Together]],tbl_Data[[#This Row],[Amt_Wines]],"")</f>
        <v>1050</v>
      </c>
      <c r="AS1452" s="3" t="str">
        <f>IF(tbl_Data[[#This Row],[Marital Status]]=tbl_Data[[#Headers],[Married]],tbl_Data[[#This Row],[Amt_Wines]],"")</f>
        <v/>
      </c>
      <c r="AT1452" s="3" t="str">
        <f>IF(tbl_Data[[#This Row],[Marital Status]]=tbl_Data[[#Headers],[Widow]],tbl_Data[[#This Row],[Amt_Wines]],"")</f>
        <v/>
      </c>
      <c r="AU1452" s="3" t="str">
        <f>IF(tbl_Data[[#This Row],[Marital Status]]=tbl_Data[[#Headers],[Divorced]],tbl_Data[[#This Row],[Amt_Wines]],"")</f>
        <v/>
      </c>
    </row>
    <row r="1453" spans="1:47" x14ac:dyDescent="0.45">
      <c r="A1453" t="s">
        <v>179</v>
      </c>
      <c r="B1453" s="3">
        <v>72335</v>
      </c>
      <c r="C1453">
        <v>0</v>
      </c>
      <c r="D1453">
        <v>0</v>
      </c>
      <c r="E1453">
        <f t="shared" si="22"/>
        <v>0</v>
      </c>
      <c r="F1453">
        <v>2</v>
      </c>
      <c r="G1453" s="3">
        <v>1285</v>
      </c>
      <c r="H1453" s="3">
        <v>105</v>
      </c>
      <c r="I1453" s="3">
        <v>653</v>
      </c>
      <c r="J1453" s="3">
        <v>28</v>
      </c>
      <c r="K1453" s="3">
        <v>21</v>
      </c>
      <c r="L1453" s="3">
        <v>0</v>
      </c>
      <c r="M1453">
        <v>1</v>
      </c>
      <c r="N1453">
        <v>10</v>
      </c>
      <c r="O1453">
        <v>4</v>
      </c>
      <c r="P1453">
        <v>8</v>
      </c>
      <c r="Q1453">
        <v>8</v>
      </c>
      <c r="R1453">
        <v>0</v>
      </c>
      <c r="S1453">
        <v>0</v>
      </c>
      <c r="T1453">
        <v>0</v>
      </c>
      <c r="U1453">
        <v>0</v>
      </c>
      <c r="V1453">
        <v>0</v>
      </c>
      <c r="W1453">
        <v>0</v>
      </c>
      <c r="X1453">
        <v>3</v>
      </c>
      <c r="Y1453">
        <v>11</v>
      </c>
      <c r="Z1453">
        <v>1</v>
      </c>
      <c r="AA1453">
        <v>44</v>
      </c>
      <c r="AB1453">
        <v>2844</v>
      </c>
      <c r="AC1453">
        <v>0</v>
      </c>
      <c r="AD1453">
        <v>0</v>
      </c>
      <c r="AE1453">
        <v>0</v>
      </c>
      <c r="AF1453">
        <v>1</v>
      </c>
      <c r="AG1453">
        <v>0</v>
      </c>
      <c r="AH1453">
        <v>0</v>
      </c>
      <c r="AI1453">
        <v>0</v>
      </c>
      <c r="AJ1453">
        <v>0</v>
      </c>
      <c r="AK1453">
        <v>0</v>
      </c>
      <c r="AL1453">
        <v>1</v>
      </c>
      <c r="AM1453" s="3">
        <f>SUM(tbl_Data[[#This Row],[Amt_Wines]:[Amt_GoldProds]])</f>
        <v>2092</v>
      </c>
      <c r="AN1453" s="3">
        <v>2092</v>
      </c>
      <c r="AO1453">
        <v>0</v>
      </c>
      <c r="AP1453" t="str" cm="1">
        <f t="array" ref="AP1453">_xlfn.IFS(tbl_Data[[#This Row],[marital_Divorced]]=1,"Divorced",tbl_Data[[#This Row],[marital_Married]]=1,"Married",tbl_Data[[#This Row],[marital_Single]]=1,"Single",tbl_Data[[#This Row],[marital_Together]]=1,"Together",tbl_Data[[#This Row],[marital_Widow]]=1,"Widowed")</f>
        <v>Together</v>
      </c>
      <c r="AQ1453" s="3" t="str">
        <f>IF(tbl_Data[[#This Row],[Marital Status]]=tbl_Data[[#Headers],[Single]],tbl_Data[[#This Row],[Amt_Wines]],"")</f>
        <v/>
      </c>
      <c r="AR1453" s="3">
        <f>IF(tbl_Data[[#This Row],[Marital Status]]=tbl_Data[[#Headers],[Together]],tbl_Data[[#This Row],[Amt_Wines]],"")</f>
        <v>1285</v>
      </c>
      <c r="AS1453" s="3" t="str">
        <f>IF(tbl_Data[[#This Row],[Marital Status]]=tbl_Data[[#Headers],[Married]],tbl_Data[[#This Row],[Amt_Wines]],"")</f>
        <v/>
      </c>
      <c r="AT1453" s="3" t="str">
        <f>IF(tbl_Data[[#This Row],[Marital Status]]=tbl_Data[[#Headers],[Widow]],tbl_Data[[#This Row],[Amt_Wines]],"")</f>
        <v/>
      </c>
      <c r="AU1453" s="3" t="str">
        <f>IF(tbl_Data[[#This Row],[Marital Status]]=tbl_Data[[#Headers],[Divorced]],tbl_Data[[#This Row],[Amt_Wines]],"")</f>
        <v/>
      </c>
    </row>
    <row r="1454" spans="1:47" x14ac:dyDescent="0.45">
      <c r="A1454" t="s">
        <v>180</v>
      </c>
      <c r="B1454" s="3">
        <v>78952</v>
      </c>
      <c r="C1454">
        <v>0</v>
      </c>
      <c r="D1454">
        <v>1</v>
      </c>
      <c r="E1454">
        <f t="shared" si="22"/>
        <v>1</v>
      </c>
      <c r="F1454">
        <v>11</v>
      </c>
      <c r="G1454" s="3">
        <v>1170</v>
      </c>
      <c r="H1454" s="3">
        <v>19</v>
      </c>
      <c r="I1454" s="3">
        <v>594</v>
      </c>
      <c r="J1454" s="3">
        <v>99</v>
      </c>
      <c r="K1454" s="3">
        <v>76</v>
      </c>
      <c r="L1454" s="3">
        <v>134</v>
      </c>
      <c r="M1454">
        <v>2</v>
      </c>
      <c r="N1454">
        <v>2</v>
      </c>
      <c r="O1454">
        <v>5</v>
      </c>
      <c r="P1454">
        <v>12</v>
      </c>
      <c r="Q1454">
        <v>6</v>
      </c>
      <c r="R1454">
        <v>0</v>
      </c>
      <c r="S1454">
        <v>0</v>
      </c>
      <c r="T1454">
        <v>0</v>
      </c>
      <c r="U1454">
        <v>0</v>
      </c>
      <c r="V1454">
        <v>0</v>
      </c>
      <c r="W1454">
        <v>0</v>
      </c>
      <c r="X1454">
        <v>3</v>
      </c>
      <c r="Y1454">
        <v>11</v>
      </c>
      <c r="Z1454">
        <v>0</v>
      </c>
      <c r="AA1454">
        <v>62</v>
      </c>
      <c r="AB1454">
        <v>2802</v>
      </c>
      <c r="AC1454">
        <v>0</v>
      </c>
      <c r="AD1454">
        <v>0</v>
      </c>
      <c r="AE1454">
        <v>0</v>
      </c>
      <c r="AF1454">
        <v>1</v>
      </c>
      <c r="AG1454">
        <v>0</v>
      </c>
      <c r="AH1454">
        <v>0</v>
      </c>
      <c r="AI1454">
        <v>0</v>
      </c>
      <c r="AJ1454">
        <v>0</v>
      </c>
      <c r="AK1454">
        <v>0</v>
      </c>
      <c r="AL1454">
        <v>1</v>
      </c>
      <c r="AM1454" s="3">
        <f>SUM(tbl_Data[[#This Row],[Amt_Wines]:[Amt_GoldProds]])</f>
        <v>2092</v>
      </c>
      <c r="AN1454" s="3">
        <v>1824</v>
      </c>
      <c r="AO1454">
        <v>0</v>
      </c>
      <c r="AP1454" t="str" cm="1">
        <f t="array" ref="AP1454">_xlfn.IFS(tbl_Data[[#This Row],[marital_Divorced]]=1,"Divorced",tbl_Data[[#This Row],[marital_Married]]=1,"Married",tbl_Data[[#This Row],[marital_Single]]=1,"Single",tbl_Data[[#This Row],[marital_Together]]=1,"Together",tbl_Data[[#This Row],[marital_Widow]]=1,"Widowed")</f>
        <v>Together</v>
      </c>
      <c r="AQ1454" s="3" t="str">
        <f>IF(tbl_Data[[#This Row],[Marital Status]]=tbl_Data[[#Headers],[Single]],tbl_Data[[#This Row],[Amt_Wines]],"")</f>
        <v/>
      </c>
      <c r="AR1454" s="3">
        <f>IF(tbl_Data[[#This Row],[Marital Status]]=tbl_Data[[#Headers],[Together]],tbl_Data[[#This Row],[Amt_Wines]],"")</f>
        <v>1170</v>
      </c>
      <c r="AS1454" s="3" t="str">
        <f>IF(tbl_Data[[#This Row],[Marital Status]]=tbl_Data[[#Headers],[Married]],tbl_Data[[#This Row],[Amt_Wines]],"")</f>
        <v/>
      </c>
      <c r="AT1454" s="3" t="str">
        <f>IF(tbl_Data[[#This Row],[Marital Status]]=tbl_Data[[#Headers],[Widow]],tbl_Data[[#This Row],[Amt_Wines]],"")</f>
        <v/>
      </c>
      <c r="AU1454" s="3" t="str">
        <f>IF(tbl_Data[[#This Row],[Marital Status]]=tbl_Data[[#Headers],[Divorced]],tbl_Data[[#This Row],[Amt_Wines]],"")</f>
        <v/>
      </c>
    </row>
    <row r="1455" spans="1:47" x14ac:dyDescent="0.45">
      <c r="A1455" t="s">
        <v>188</v>
      </c>
      <c r="B1455" s="3">
        <v>88420</v>
      </c>
      <c r="C1455">
        <v>0</v>
      </c>
      <c r="D1455">
        <v>0</v>
      </c>
      <c r="E1455">
        <f t="shared" si="22"/>
        <v>0</v>
      </c>
      <c r="F1455">
        <v>87</v>
      </c>
      <c r="G1455" s="3">
        <v>957</v>
      </c>
      <c r="H1455" s="3">
        <v>153</v>
      </c>
      <c r="I1455" s="3">
        <v>612</v>
      </c>
      <c r="J1455" s="3">
        <v>99</v>
      </c>
      <c r="K1455" s="3">
        <v>95</v>
      </c>
      <c r="L1455" s="3">
        <v>153</v>
      </c>
      <c r="M1455">
        <v>1</v>
      </c>
      <c r="N1455">
        <v>4</v>
      </c>
      <c r="O1455">
        <v>7</v>
      </c>
      <c r="P1455">
        <v>8</v>
      </c>
      <c r="Q1455">
        <v>1</v>
      </c>
      <c r="R1455">
        <v>1</v>
      </c>
      <c r="S1455">
        <v>0</v>
      </c>
      <c r="T1455">
        <v>1</v>
      </c>
      <c r="U1455">
        <v>1</v>
      </c>
      <c r="V1455">
        <v>0</v>
      </c>
      <c r="W1455">
        <v>0</v>
      </c>
      <c r="X1455">
        <v>3</v>
      </c>
      <c r="Y1455">
        <v>11</v>
      </c>
      <c r="Z1455">
        <v>0</v>
      </c>
      <c r="AA1455">
        <v>31</v>
      </c>
      <c r="AB1455">
        <v>2217</v>
      </c>
      <c r="AC1455">
        <v>0</v>
      </c>
      <c r="AD1455">
        <v>0</v>
      </c>
      <c r="AE1455">
        <v>0</v>
      </c>
      <c r="AF1455">
        <v>1</v>
      </c>
      <c r="AG1455">
        <v>0</v>
      </c>
      <c r="AH1455">
        <v>0</v>
      </c>
      <c r="AI1455">
        <v>0</v>
      </c>
      <c r="AJ1455">
        <v>0</v>
      </c>
      <c r="AK1455">
        <v>1</v>
      </c>
      <c r="AL1455">
        <v>0</v>
      </c>
      <c r="AM1455" s="3">
        <f>SUM(tbl_Data[[#This Row],[Amt_Wines]:[Amt_GoldProds]])</f>
        <v>2069</v>
      </c>
      <c r="AN1455" s="3">
        <v>1763</v>
      </c>
      <c r="AO1455">
        <v>3</v>
      </c>
      <c r="AP1455" t="str" cm="1">
        <f t="array" ref="AP1455">_xlfn.IFS(tbl_Data[[#This Row],[marital_Divorced]]=1,"Divorced",tbl_Data[[#This Row],[marital_Married]]=1,"Married",tbl_Data[[#This Row],[marital_Single]]=1,"Single",tbl_Data[[#This Row],[marital_Together]]=1,"Together",tbl_Data[[#This Row],[marital_Widow]]=1,"Widowed")</f>
        <v>Together</v>
      </c>
      <c r="AQ1455" s="3" t="str">
        <f>IF(tbl_Data[[#This Row],[Marital Status]]=tbl_Data[[#Headers],[Single]],tbl_Data[[#This Row],[Amt_Wines]],"")</f>
        <v/>
      </c>
      <c r="AR1455" s="3">
        <f>IF(tbl_Data[[#This Row],[Marital Status]]=tbl_Data[[#Headers],[Together]],tbl_Data[[#This Row],[Amt_Wines]],"")</f>
        <v>957</v>
      </c>
      <c r="AS1455" s="3" t="str">
        <f>IF(tbl_Data[[#This Row],[Marital Status]]=tbl_Data[[#Headers],[Married]],tbl_Data[[#This Row],[Amt_Wines]],"")</f>
        <v/>
      </c>
      <c r="AT1455" s="3" t="str">
        <f>IF(tbl_Data[[#This Row],[Marital Status]]=tbl_Data[[#Headers],[Widow]],tbl_Data[[#This Row],[Amt_Wines]],"")</f>
        <v/>
      </c>
      <c r="AU1455" s="3" t="str">
        <f>IF(tbl_Data[[#This Row],[Marital Status]]=tbl_Data[[#Headers],[Divorced]],tbl_Data[[#This Row],[Amt_Wines]],"")</f>
        <v/>
      </c>
    </row>
    <row r="1456" spans="1:47" x14ac:dyDescent="0.45">
      <c r="A1456" t="s">
        <v>192</v>
      </c>
      <c r="B1456" s="3">
        <v>74918</v>
      </c>
      <c r="C1456">
        <v>0</v>
      </c>
      <c r="D1456">
        <v>0</v>
      </c>
      <c r="E1456">
        <f t="shared" si="22"/>
        <v>0</v>
      </c>
      <c r="F1456">
        <v>78</v>
      </c>
      <c r="G1456" s="3">
        <v>972</v>
      </c>
      <c r="H1456" s="3">
        <v>59</v>
      </c>
      <c r="I1456" s="3">
        <v>913</v>
      </c>
      <c r="J1456" s="3">
        <v>25</v>
      </c>
      <c r="K1456" s="3">
        <v>19</v>
      </c>
      <c r="L1456" s="3">
        <v>59</v>
      </c>
      <c r="M1456">
        <v>1</v>
      </c>
      <c r="N1456">
        <v>5</v>
      </c>
      <c r="O1456">
        <v>9</v>
      </c>
      <c r="P1456">
        <v>6</v>
      </c>
      <c r="Q1456">
        <v>3</v>
      </c>
      <c r="R1456">
        <v>0</v>
      </c>
      <c r="S1456">
        <v>0</v>
      </c>
      <c r="T1456">
        <v>1</v>
      </c>
      <c r="U1456">
        <v>0</v>
      </c>
      <c r="V1456">
        <v>0</v>
      </c>
      <c r="W1456">
        <v>0</v>
      </c>
      <c r="X1456">
        <v>3</v>
      </c>
      <c r="Y1456">
        <v>11</v>
      </c>
      <c r="Z1456">
        <v>0</v>
      </c>
      <c r="AA1456">
        <v>51</v>
      </c>
      <c r="AB1456">
        <v>2633</v>
      </c>
      <c r="AC1456">
        <v>0</v>
      </c>
      <c r="AD1456">
        <v>0</v>
      </c>
      <c r="AE1456">
        <v>0</v>
      </c>
      <c r="AF1456">
        <v>1</v>
      </c>
      <c r="AG1456">
        <v>0</v>
      </c>
      <c r="AH1456">
        <v>0</v>
      </c>
      <c r="AI1456">
        <v>0</v>
      </c>
      <c r="AJ1456">
        <v>1</v>
      </c>
      <c r="AK1456">
        <v>0</v>
      </c>
      <c r="AL1456">
        <v>0</v>
      </c>
      <c r="AM1456" s="3">
        <f>SUM(tbl_Data[[#This Row],[Amt_Wines]:[Amt_GoldProds]])</f>
        <v>2047</v>
      </c>
      <c r="AN1456" s="3">
        <v>1929</v>
      </c>
      <c r="AO1456">
        <v>1</v>
      </c>
      <c r="AP1456" t="str" cm="1">
        <f t="array" ref="AP1456">_xlfn.IFS(tbl_Data[[#This Row],[marital_Divorced]]=1,"Divorced",tbl_Data[[#This Row],[marital_Married]]=1,"Married",tbl_Data[[#This Row],[marital_Single]]=1,"Single",tbl_Data[[#This Row],[marital_Together]]=1,"Together",tbl_Data[[#This Row],[marital_Widow]]=1,"Widowed")</f>
        <v>Together</v>
      </c>
      <c r="AQ1456" s="3" t="str">
        <f>IF(tbl_Data[[#This Row],[Marital Status]]=tbl_Data[[#Headers],[Single]],tbl_Data[[#This Row],[Amt_Wines]],"")</f>
        <v/>
      </c>
      <c r="AR1456" s="3">
        <f>IF(tbl_Data[[#This Row],[Marital Status]]=tbl_Data[[#Headers],[Together]],tbl_Data[[#This Row],[Amt_Wines]],"")</f>
        <v>972</v>
      </c>
      <c r="AS1456" s="3" t="str">
        <f>IF(tbl_Data[[#This Row],[Marital Status]]=tbl_Data[[#Headers],[Married]],tbl_Data[[#This Row],[Amt_Wines]],"")</f>
        <v/>
      </c>
      <c r="AT1456" s="3" t="str">
        <f>IF(tbl_Data[[#This Row],[Marital Status]]=tbl_Data[[#Headers],[Widow]],tbl_Data[[#This Row],[Amt_Wines]],"")</f>
        <v/>
      </c>
      <c r="AU1456" s="3" t="str">
        <f>IF(tbl_Data[[#This Row],[Marital Status]]=tbl_Data[[#Headers],[Divorced]],tbl_Data[[#This Row],[Amt_Wines]],"")</f>
        <v/>
      </c>
    </row>
    <row r="1457" spans="1:47" x14ac:dyDescent="0.45">
      <c r="A1457" t="s">
        <v>195</v>
      </c>
      <c r="B1457" s="3">
        <v>82072</v>
      </c>
      <c r="C1457">
        <v>0</v>
      </c>
      <c r="D1457">
        <v>0</v>
      </c>
      <c r="E1457">
        <f t="shared" si="22"/>
        <v>0</v>
      </c>
      <c r="F1457">
        <v>67</v>
      </c>
      <c r="G1457" s="3">
        <v>889</v>
      </c>
      <c r="H1457" s="3">
        <v>55</v>
      </c>
      <c r="I1457" s="3">
        <v>685</v>
      </c>
      <c r="J1457" s="3">
        <v>168</v>
      </c>
      <c r="K1457" s="3">
        <v>92</v>
      </c>
      <c r="L1457" s="3">
        <v>129</v>
      </c>
      <c r="M1457">
        <v>1</v>
      </c>
      <c r="N1457">
        <v>3</v>
      </c>
      <c r="O1457">
        <v>2</v>
      </c>
      <c r="P1457">
        <v>13</v>
      </c>
      <c r="Q1457">
        <v>1</v>
      </c>
      <c r="R1457">
        <v>0</v>
      </c>
      <c r="S1457">
        <v>0</v>
      </c>
      <c r="T1457">
        <v>0</v>
      </c>
      <c r="U1457">
        <v>0</v>
      </c>
      <c r="V1457">
        <v>0</v>
      </c>
      <c r="W1457">
        <v>0</v>
      </c>
      <c r="X1457">
        <v>3</v>
      </c>
      <c r="Y1457">
        <v>11</v>
      </c>
      <c r="Z1457">
        <v>0</v>
      </c>
      <c r="AA1457">
        <v>50</v>
      </c>
      <c r="AB1457">
        <v>2521</v>
      </c>
      <c r="AC1457">
        <v>0</v>
      </c>
      <c r="AD1457">
        <v>0</v>
      </c>
      <c r="AE1457">
        <v>0</v>
      </c>
      <c r="AF1457">
        <v>1</v>
      </c>
      <c r="AG1457">
        <v>0</v>
      </c>
      <c r="AH1457">
        <v>0</v>
      </c>
      <c r="AI1457">
        <v>0</v>
      </c>
      <c r="AJ1457">
        <v>0</v>
      </c>
      <c r="AK1457">
        <v>0</v>
      </c>
      <c r="AL1457">
        <v>1</v>
      </c>
      <c r="AM1457" s="3">
        <f>SUM(tbl_Data[[#This Row],[Amt_Wines]:[Amt_GoldProds]])</f>
        <v>2018</v>
      </c>
      <c r="AN1457" s="3">
        <v>1760</v>
      </c>
      <c r="AO1457">
        <v>0</v>
      </c>
      <c r="AP1457" t="str" cm="1">
        <f t="array" ref="AP1457">_xlfn.IFS(tbl_Data[[#This Row],[marital_Divorced]]=1,"Divorced",tbl_Data[[#This Row],[marital_Married]]=1,"Married",tbl_Data[[#This Row],[marital_Single]]=1,"Single",tbl_Data[[#This Row],[marital_Together]]=1,"Together",tbl_Data[[#This Row],[marital_Widow]]=1,"Widowed")</f>
        <v>Together</v>
      </c>
      <c r="AQ1457" s="3" t="str">
        <f>IF(tbl_Data[[#This Row],[Marital Status]]=tbl_Data[[#Headers],[Single]],tbl_Data[[#This Row],[Amt_Wines]],"")</f>
        <v/>
      </c>
      <c r="AR1457" s="3">
        <f>IF(tbl_Data[[#This Row],[Marital Status]]=tbl_Data[[#Headers],[Together]],tbl_Data[[#This Row],[Amt_Wines]],"")</f>
        <v>889</v>
      </c>
      <c r="AS1457" s="3" t="str">
        <f>IF(tbl_Data[[#This Row],[Marital Status]]=tbl_Data[[#Headers],[Married]],tbl_Data[[#This Row],[Amt_Wines]],"")</f>
        <v/>
      </c>
      <c r="AT1457" s="3" t="str">
        <f>IF(tbl_Data[[#This Row],[Marital Status]]=tbl_Data[[#Headers],[Widow]],tbl_Data[[#This Row],[Amt_Wines]],"")</f>
        <v/>
      </c>
      <c r="AU1457" s="3" t="str">
        <f>IF(tbl_Data[[#This Row],[Marital Status]]=tbl_Data[[#Headers],[Divorced]],tbl_Data[[#This Row],[Amt_Wines]],"")</f>
        <v/>
      </c>
    </row>
    <row r="1458" spans="1:47" x14ac:dyDescent="0.45">
      <c r="A1458" t="s">
        <v>197</v>
      </c>
      <c r="B1458" s="3">
        <v>81205</v>
      </c>
      <c r="C1458">
        <v>0</v>
      </c>
      <c r="D1458">
        <v>0</v>
      </c>
      <c r="E1458">
        <f t="shared" si="22"/>
        <v>0</v>
      </c>
      <c r="F1458">
        <v>43</v>
      </c>
      <c r="G1458" s="3">
        <v>724</v>
      </c>
      <c r="H1458" s="3">
        <v>74</v>
      </c>
      <c r="I1458" s="3">
        <v>929</v>
      </c>
      <c r="J1458" s="3">
        <v>97</v>
      </c>
      <c r="K1458" s="3">
        <v>55</v>
      </c>
      <c r="L1458" s="3">
        <v>130</v>
      </c>
      <c r="M1458">
        <v>1</v>
      </c>
      <c r="N1458">
        <v>5</v>
      </c>
      <c r="O1458">
        <v>6</v>
      </c>
      <c r="P1458">
        <v>7</v>
      </c>
      <c r="Q1458">
        <v>2</v>
      </c>
      <c r="R1458">
        <v>1</v>
      </c>
      <c r="S1458">
        <v>0</v>
      </c>
      <c r="T1458">
        <v>1</v>
      </c>
      <c r="U1458">
        <v>0</v>
      </c>
      <c r="V1458">
        <v>1</v>
      </c>
      <c r="W1458">
        <v>0</v>
      </c>
      <c r="X1458">
        <v>3</v>
      </c>
      <c r="Y1458">
        <v>11</v>
      </c>
      <c r="Z1458">
        <v>1</v>
      </c>
      <c r="AA1458">
        <v>50</v>
      </c>
      <c r="AB1458">
        <v>2326</v>
      </c>
      <c r="AC1458">
        <v>0</v>
      </c>
      <c r="AD1458">
        <v>0</v>
      </c>
      <c r="AE1458">
        <v>0</v>
      </c>
      <c r="AF1458">
        <v>1</v>
      </c>
      <c r="AG1458">
        <v>0</v>
      </c>
      <c r="AH1458">
        <v>0</v>
      </c>
      <c r="AI1458">
        <v>0</v>
      </c>
      <c r="AJ1458">
        <v>1</v>
      </c>
      <c r="AK1458">
        <v>0</v>
      </c>
      <c r="AL1458">
        <v>0</v>
      </c>
      <c r="AM1458" s="3">
        <f>SUM(tbl_Data[[#This Row],[Amt_Wines]:[Amt_GoldProds]])</f>
        <v>2009</v>
      </c>
      <c r="AN1458" s="3">
        <v>1749</v>
      </c>
      <c r="AO1458">
        <v>3</v>
      </c>
      <c r="AP1458" t="str" cm="1">
        <f t="array" ref="AP1458">_xlfn.IFS(tbl_Data[[#This Row],[marital_Divorced]]=1,"Divorced",tbl_Data[[#This Row],[marital_Married]]=1,"Married",tbl_Data[[#This Row],[marital_Single]]=1,"Single",tbl_Data[[#This Row],[marital_Together]]=1,"Together",tbl_Data[[#This Row],[marital_Widow]]=1,"Widowed")</f>
        <v>Together</v>
      </c>
      <c r="AQ1458" s="3" t="str">
        <f>IF(tbl_Data[[#This Row],[Marital Status]]=tbl_Data[[#Headers],[Single]],tbl_Data[[#This Row],[Amt_Wines]],"")</f>
        <v/>
      </c>
      <c r="AR1458" s="3">
        <f>IF(tbl_Data[[#This Row],[Marital Status]]=tbl_Data[[#Headers],[Together]],tbl_Data[[#This Row],[Amt_Wines]],"")</f>
        <v>724</v>
      </c>
      <c r="AS1458" s="3" t="str">
        <f>IF(tbl_Data[[#This Row],[Marital Status]]=tbl_Data[[#Headers],[Married]],tbl_Data[[#This Row],[Amt_Wines]],"")</f>
        <v/>
      </c>
      <c r="AT1458" s="3" t="str">
        <f>IF(tbl_Data[[#This Row],[Marital Status]]=tbl_Data[[#Headers],[Widow]],tbl_Data[[#This Row],[Amt_Wines]],"")</f>
        <v/>
      </c>
      <c r="AU1458" s="3" t="str">
        <f>IF(tbl_Data[[#This Row],[Marital Status]]=tbl_Data[[#Headers],[Divorced]],tbl_Data[[#This Row],[Amt_Wines]],"")</f>
        <v/>
      </c>
    </row>
    <row r="1459" spans="1:47" x14ac:dyDescent="0.45">
      <c r="A1459" t="s">
        <v>205</v>
      </c>
      <c r="B1459" s="3">
        <v>87771</v>
      </c>
      <c r="C1459">
        <v>0</v>
      </c>
      <c r="D1459">
        <v>1</v>
      </c>
      <c r="E1459">
        <f t="shared" si="22"/>
        <v>1</v>
      </c>
      <c r="F1459">
        <v>61</v>
      </c>
      <c r="G1459" s="3">
        <v>1492</v>
      </c>
      <c r="H1459" s="3">
        <v>38</v>
      </c>
      <c r="I1459" s="3">
        <v>287</v>
      </c>
      <c r="J1459" s="3">
        <v>50</v>
      </c>
      <c r="K1459" s="3">
        <v>57</v>
      </c>
      <c r="L1459" s="3">
        <v>33</v>
      </c>
      <c r="M1459">
        <v>1</v>
      </c>
      <c r="N1459">
        <v>5</v>
      </c>
      <c r="O1459">
        <v>10</v>
      </c>
      <c r="P1459">
        <v>4</v>
      </c>
      <c r="Q1459">
        <v>6</v>
      </c>
      <c r="R1459">
        <v>0</v>
      </c>
      <c r="S1459">
        <v>1</v>
      </c>
      <c r="T1459">
        <v>1</v>
      </c>
      <c r="U1459">
        <v>1</v>
      </c>
      <c r="V1459">
        <v>1</v>
      </c>
      <c r="W1459">
        <v>0</v>
      </c>
      <c r="X1459">
        <v>3</v>
      </c>
      <c r="Y1459">
        <v>11</v>
      </c>
      <c r="Z1459">
        <v>1</v>
      </c>
      <c r="AA1459">
        <v>61</v>
      </c>
      <c r="AB1459">
        <v>2562</v>
      </c>
      <c r="AC1459">
        <v>0</v>
      </c>
      <c r="AD1459">
        <v>0</v>
      </c>
      <c r="AE1459">
        <v>0</v>
      </c>
      <c r="AF1459">
        <v>1</v>
      </c>
      <c r="AG1459">
        <v>0</v>
      </c>
      <c r="AH1459">
        <v>0</v>
      </c>
      <c r="AI1459">
        <v>0</v>
      </c>
      <c r="AJ1459">
        <v>1</v>
      </c>
      <c r="AK1459">
        <v>0</v>
      </c>
      <c r="AL1459">
        <v>0</v>
      </c>
      <c r="AM1459" s="3">
        <f>SUM(tbl_Data[[#This Row],[Amt_Wines]:[Amt_GoldProds]])</f>
        <v>1957</v>
      </c>
      <c r="AN1459" s="3">
        <v>1891</v>
      </c>
      <c r="AO1459">
        <v>4</v>
      </c>
      <c r="AP1459" t="str" cm="1">
        <f t="array" ref="AP1459">_xlfn.IFS(tbl_Data[[#This Row],[marital_Divorced]]=1,"Divorced",tbl_Data[[#This Row],[marital_Married]]=1,"Married",tbl_Data[[#This Row],[marital_Single]]=1,"Single",tbl_Data[[#This Row],[marital_Together]]=1,"Together",tbl_Data[[#This Row],[marital_Widow]]=1,"Widowed")</f>
        <v>Together</v>
      </c>
      <c r="AQ1459" s="3" t="str">
        <f>IF(tbl_Data[[#This Row],[Marital Status]]=tbl_Data[[#Headers],[Single]],tbl_Data[[#This Row],[Amt_Wines]],"")</f>
        <v/>
      </c>
      <c r="AR1459" s="3">
        <f>IF(tbl_Data[[#This Row],[Marital Status]]=tbl_Data[[#Headers],[Together]],tbl_Data[[#This Row],[Amt_Wines]],"")</f>
        <v>1492</v>
      </c>
      <c r="AS1459" s="3" t="str">
        <f>IF(tbl_Data[[#This Row],[Marital Status]]=tbl_Data[[#Headers],[Married]],tbl_Data[[#This Row],[Amt_Wines]],"")</f>
        <v/>
      </c>
      <c r="AT1459" s="3" t="str">
        <f>IF(tbl_Data[[#This Row],[Marital Status]]=tbl_Data[[#Headers],[Widow]],tbl_Data[[#This Row],[Amt_Wines]],"")</f>
        <v/>
      </c>
      <c r="AU1459" s="3" t="str">
        <f>IF(tbl_Data[[#This Row],[Marital Status]]=tbl_Data[[#Headers],[Divorced]],tbl_Data[[#This Row],[Amt_Wines]],"")</f>
        <v/>
      </c>
    </row>
    <row r="1460" spans="1:47" x14ac:dyDescent="0.45">
      <c r="A1460" t="s">
        <v>206</v>
      </c>
      <c r="B1460" s="3">
        <v>82384</v>
      </c>
      <c r="C1460">
        <v>0</v>
      </c>
      <c r="D1460">
        <v>0</v>
      </c>
      <c r="E1460">
        <f t="shared" si="22"/>
        <v>0</v>
      </c>
      <c r="F1460">
        <v>55</v>
      </c>
      <c r="G1460" s="3">
        <v>984</v>
      </c>
      <c r="H1460" s="3">
        <v>51</v>
      </c>
      <c r="I1460" s="3">
        <v>432</v>
      </c>
      <c r="J1460" s="3">
        <v>180</v>
      </c>
      <c r="K1460" s="3">
        <v>120</v>
      </c>
      <c r="L1460" s="3">
        <v>190</v>
      </c>
      <c r="M1460">
        <v>1</v>
      </c>
      <c r="N1460">
        <v>3</v>
      </c>
      <c r="O1460">
        <v>10</v>
      </c>
      <c r="P1460">
        <v>13</v>
      </c>
      <c r="Q1460">
        <v>1</v>
      </c>
      <c r="R1460">
        <v>0</v>
      </c>
      <c r="S1460">
        <v>0</v>
      </c>
      <c r="T1460">
        <v>1</v>
      </c>
      <c r="U1460">
        <v>0</v>
      </c>
      <c r="V1460">
        <v>0</v>
      </c>
      <c r="W1460">
        <v>0</v>
      </c>
      <c r="X1460">
        <v>3</v>
      </c>
      <c r="Y1460">
        <v>11</v>
      </c>
      <c r="Z1460">
        <v>1</v>
      </c>
      <c r="AA1460">
        <v>65</v>
      </c>
      <c r="AB1460">
        <v>2746</v>
      </c>
      <c r="AC1460">
        <v>0</v>
      </c>
      <c r="AD1460">
        <v>0</v>
      </c>
      <c r="AE1460">
        <v>0</v>
      </c>
      <c r="AF1460">
        <v>1</v>
      </c>
      <c r="AG1460">
        <v>0</v>
      </c>
      <c r="AH1460">
        <v>0</v>
      </c>
      <c r="AI1460">
        <v>0</v>
      </c>
      <c r="AJ1460">
        <v>0</v>
      </c>
      <c r="AK1460">
        <v>1</v>
      </c>
      <c r="AL1460">
        <v>0</v>
      </c>
      <c r="AM1460" s="3">
        <f>SUM(tbl_Data[[#This Row],[Amt_Wines]:[Amt_GoldProds]])</f>
        <v>1957</v>
      </c>
      <c r="AN1460" s="3">
        <v>1577</v>
      </c>
      <c r="AO1460">
        <v>1</v>
      </c>
      <c r="AP1460" t="str" cm="1">
        <f t="array" ref="AP1460">_xlfn.IFS(tbl_Data[[#This Row],[marital_Divorced]]=1,"Divorced",tbl_Data[[#This Row],[marital_Married]]=1,"Married",tbl_Data[[#This Row],[marital_Single]]=1,"Single",tbl_Data[[#This Row],[marital_Together]]=1,"Together",tbl_Data[[#This Row],[marital_Widow]]=1,"Widowed")</f>
        <v>Together</v>
      </c>
      <c r="AQ1460" s="3" t="str">
        <f>IF(tbl_Data[[#This Row],[Marital Status]]=tbl_Data[[#Headers],[Single]],tbl_Data[[#This Row],[Amt_Wines]],"")</f>
        <v/>
      </c>
      <c r="AR1460" s="3">
        <f>IF(tbl_Data[[#This Row],[Marital Status]]=tbl_Data[[#Headers],[Together]],tbl_Data[[#This Row],[Amt_Wines]],"")</f>
        <v>984</v>
      </c>
      <c r="AS1460" s="3" t="str">
        <f>IF(tbl_Data[[#This Row],[Marital Status]]=tbl_Data[[#Headers],[Married]],tbl_Data[[#This Row],[Amt_Wines]],"")</f>
        <v/>
      </c>
      <c r="AT1460" s="3" t="str">
        <f>IF(tbl_Data[[#This Row],[Marital Status]]=tbl_Data[[#Headers],[Widow]],tbl_Data[[#This Row],[Amt_Wines]],"")</f>
        <v/>
      </c>
      <c r="AU1460" s="3" t="str">
        <f>IF(tbl_Data[[#This Row],[Marital Status]]=tbl_Data[[#Headers],[Divorced]],tbl_Data[[#This Row],[Amt_Wines]],"")</f>
        <v/>
      </c>
    </row>
    <row r="1461" spans="1:47" x14ac:dyDescent="0.45">
      <c r="A1461" t="s">
        <v>207</v>
      </c>
      <c r="B1461" s="3">
        <v>85606</v>
      </c>
      <c r="C1461">
        <v>0</v>
      </c>
      <c r="D1461">
        <v>1</v>
      </c>
      <c r="E1461">
        <f t="shared" si="22"/>
        <v>1</v>
      </c>
      <c r="F1461">
        <v>89</v>
      </c>
      <c r="G1461" s="3">
        <v>717</v>
      </c>
      <c r="H1461" s="3">
        <v>42</v>
      </c>
      <c r="I1461" s="3">
        <v>864</v>
      </c>
      <c r="J1461" s="3">
        <v>219</v>
      </c>
      <c r="K1461" s="3">
        <v>30</v>
      </c>
      <c r="L1461" s="3">
        <v>84</v>
      </c>
      <c r="M1461">
        <v>2</v>
      </c>
      <c r="N1461">
        <v>6</v>
      </c>
      <c r="O1461">
        <v>7</v>
      </c>
      <c r="P1461">
        <v>9</v>
      </c>
      <c r="Q1461">
        <v>3</v>
      </c>
      <c r="R1461">
        <v>0</v>
      </c>
      <c r="S1461">
        <v>0</v>
      </c>
      <c r="T1461">
        <v>0</v>
      </c>
      <c r="U1461">
        <v>1</v>
      </c>
      <c r="V1461">
        <v>0</v>
      </c>
      <c r="W1461">
        <v>0</v>
      </c>
      <c r="X1461">
        <v>3</v>
      </c>
      <c r="Y1461">
        <v>11</v>
      </c>
      <c r="Z1461">
        <v>0</v>
      </c>
      <c r="AA1461">
        <v>44</v>
      </c>
      <c r="AB1461">
        <v>2753</v>
      </c>
      <c r="AC1461">
        <v>0</v>
      </c>
      <c r="AD1461">
        <v>0</v>
      </c>
      <c r="AE1461">
        <v>0</v>
      </c>
      <c r="AF1461">
        <v>1</v>
      </c>
      <c r="AG1461">
        <v>0</v>
      </c>
      <c r="AH1461">
        <v>0</v>
      </c>
      <c r="AI1461">
        <v>0</v>
      </c>
      <c r="AJ1461">
        <v>1</v>
      </c>
      <c r="AK1461">
        <v>0</v>
      </c>
      <c r="AL1461">
        <v>0</v>
      </c>
      <c r="AM1461" s="3">
        <f>SUM(tbl_Data[[#This Row],[Amt_Wines]:[Amt_GoldProds]])</f>
        <v>1956</v>
      </c>
      <c r="AN1461" s="3">
        <v>1788</v>
      </c>
      <c r="AO1461">
        <v>1</v>
      </c>
      <c r="AP1461" t="str" cm="1">
        <f t="array" ref="AP1461">_xlfn.IFS(tbl_Data[[#This Row],[marital_Divorced]]=1,"Divorced",tbl_Data[[#This Row],[marital_Married]]=1,"Married",tbl_Data[[#This Row],[marital_Single]]=1,"Single",tbl_Data[[#This Row],[marital_Together]]=1,"Together",tbl_Data[[#This Row],[marital_Widow]]=1,"Widowed")</f>
        <v>Together</v>
      </c>
      <c r="AQ1461" s="3" t="str">
        <f>IF(tbl_Data[[#This Row],[Marital Status]]=tbl_Data[[#Headers],[Single]],tbl_Data[[#This Row],[Amt_Wines]],"")</f>
        <v/>
      </c>
      <c r="AR1461" s="3">
        <f>IF(tbl_Data[[#This Row],[Marital Status]]=tbl_Data[[#Headers],[Together]],tbl_Data[[#This Row],[Amt_Wines]],"")</f>
        <v>717</v>
      </c>
      <c r="AS1461" s="3" t="str">
        <f>IF(tbl_Data[[#This Row],[Marital Status]]=tbl_Data[[#Headers],[Married]],tbl_Data[[#This Row],[Amt_Wines]],"")</f>
        <v/>
      </c>
      <c r="AT1461" s="3" t="str">
        <f>IF(tbl_Data[[#This Row],[Marital Status]]=tbl_Data[[#Headers],[Widow]],tbl_Data[[#This Row],[Amt_Wines]],"")</f>
        <v/>
      </c>
      <c r="AU1461" s="3" t="str">
        <f>IF(tbl_Data[[#This Row],[Marital Status]]=tbl_Data[[#Headers],[Divorced]],tbl_Data[[#This Row],[Amt_Wines]],"")</f>
        <v/>
      </c>
    </row>
    <row r="1462" spans="1:47" x14ac:dyDescent="0.45">
      <c r="A1462" t="s">
        <v>209</v>
      </c>
      <c r="B1462" s="3">
        <v>96876</v>
      </c>
      <c r="C1462">
        <v>0</v>
      </c>
      <c r="D1462">
        <v>0</v>
      </c>
      <c r="E1462">
        <f t="shared" si="22"/>
        <v>0</v>
      </c>
      <c r="F1462">
        <v>79</v>
      </c>
      <c r="G1462" s="3">
        <v>908</v>
      </c>
      <c r="H1462" s="3">
        <v>43</v>
      </c>
      <c r="I1462" s="3">
        <v>735</v>
      </c>
      <c r="J1462" s="3">
        <v>40</v>
      </c>
      <c r="K1462" s="3">
        <v>194</v>
      </c>
      <c r="L1462" s="3">
        <v>21</v>
      </c>
      <c r="M1462">
        <v>1</v>
      </c>
      <c r="N1462">
        <v>7</v>
      </c>
      <c r="O1462">
        <v>7</v>
      </c>
      <c r="P1462">
        <v>9</v>
      </c>
      <c r="Q1462">
        <v>2</v>
      </c>
      <c r="R1462">
        <v>0</v>
      </c>
      <c r="S1462">
        <v>1</v>
      </c>
      <c r="T1462">
        <v>1</v>
      </c>
      <c r="U1462">
        <v>1</v>
      </c>
      <c r="V1462">
        <v>0</v>
      </c>
      <c r="W1462">
        <v>0</v>
      </c>
      <c r="X1462">
        <v>3</v>
      </c>
      <c r="Y1462">
        <v>11</v>
      </c>
      <c r="Z1462">
        <v>1</v>
      </c>
      <c r="AA1462">
        <v>43</v>
      </c>
      <c r="AB1462">
        <v>2486</v>
      </c>
      <c r="AC1462">
        <v>0</v>
      </c>
      <c r="AD1462">
        <v>0</v>
      </c>
      <c r="AE1462">
        <v>0</v>
      </c>
      <c r="AF1462">
        <v>1</v>
      </c>
      <c r="AG1462">
        <v>0</v>
      </c>
      <c r="AH1462">
        <v>0</v>
      </c>
      <c r="AI1462">
        <v>0</v>
      </c>
      <c r="AJ1462">
        <v>1</v>
      </c>
      <c r="AK1462">
        <v>0</v>
      </c>
      <c r="AL1462">
        <v>0</v>
      </c>
      <c r="AM1462" s="3">
        <f>SUM(tbl_Data[[#This Row],[Amt_Wines]:[Amt_GoldProds]])</f>
        <v>1941</v>
      </c>
      <c r="AN1462" s="3">
        <v>1899</v>
      </c>
      <c r="AO1462">
        <v>3</v>
      </c>
      <c r="AP1462" t="str" cm="1">
        <f t="array" ref="AP1462">_xlfn.IFS(tbl_Data[[#This Row],[marital_Divorced]]=1,"Divorced",tbl_Data[[#This Row],[marital_Married]]=1,"Married",tbl_Data[[#This Row],[marital_Single]]=1,"Single",tbl_Data[[#This Row],[marital_Together]]=1,"Together",tbl_Data[[#This Row],[marital_Widow]]=1,"Widowed")</f>
        <v>Together</v>
      </c>
      <c r="AQ1462" s="3" t="str">
        <f>IF(tbl_Data[[#This Row],[Marital Status]]=tbl_Data[[#Headers],[Single]],tbl_Data[[#This Row],[Amt_Wines]],"")</f>
        <v/>
      </c>
      <c r="AR1462" s="3">
        <f>IF(tbl_Data[[#This Row],[Marital Status]]=tbl_Data[[#Headers],[Together]],tbl_Data[[#This Row],[Amt_Wines]],"")</f>
        <v>908</v>
      </c>
      <c r="AS1462" s="3" t="str">
        <f>IF(tbl_Data[[#This Row],[Marital Status]]=tbl_Data[[#Headers],[Married]],tbl_Data[[#This Row],[Amt_Wines]],"")</f>
        <v/>
      </c>
      <c r="AT1462" s="3" t="str">
        <f>IF(tbl_Data[[#This Row],[Marital Status]]=tbl_Data[[#Headers],[Widow]],tbl_Data[[#This Row],[Amt_Wines]],"")</f>
        <v/>
      </c>
      <c r="AU1462" s="3" t="str">
        <f>IF(tbl_Data[[#This Row],[Marital Status]]=tbl_Data[[#Headers],[Divorced]],tbl_Data[[#This Row],[Amt_Wines]],"")</f>
        <v/>
      </c>
    </row>
    <row r="1463" spans="1:47" x14ac:dyDescent="0.45">
      <c r="A1463" t="s">
        <v>210</v>
      </c>
      <c r="B1463" s="3">
        <v>72025</v>
      </c>
      <c r="C1463">
        <v>0</v>
      </c>
      <c r="D1463">
        <v>0</v>
      </c>
      <c r="E1463">
        <f t="shared" si="22"/>
        <v>0</v>
      </c>
      <c r="F1463">
        <v>27</v>
      </c>
      <c r="G1463" s="3">
        <v>833</v>
      </c>
      <c r="H1463" s="3">
        <v>33</v>
      </c>
      <c r="I1463" s="3">
        <v>549</v>
      </c>
      <c r="J1463" s="3">
        <v>151</v>
      </c>
      <c r="K1463" s="3">
        <v>133</v>
      </c>
      <c r="L1463" s="3">
        <v>233</v>
      </c>
      <c r="M1463">
        <v>1</v>
      </c>
      <c r="N1463">
        <v>4</v>
      </c>
      <c r="O1463">
        <v>3</v>
      </c>
      <c r="P1463">
        <v>8</v>
      </c>
      <c r="Q1463">
        <v>3</v>
      </c>
      <c r="R1463">
        <v>0</v>
      </c>
      <c r="S1463">
        <v>0</v>
      </c>
      <c r="T1463">
        <v>0</v>
      </c>
      <c r="U1463">
        <v>0</v>
      </c>
      <c r="V1463">
        <v>0</v>
      </c>
      <c r="W1463">
        <v>0</v>
      </c>
      <c r="X1463">
        <v>3</v>
      </c>
      <c r="Y1463">
        <v>11</v>
      </c>
      <c r="Z1463">
        <v>0</v>
      </c>
      <c r="AA1463">
        <v>58</v>
      </c>
      <c r="AB1463">
        <v>2748</v>
      </c>
      <c r="AC1463">
        <v>0</v>
      </c>
      <c r="AD1463">
        <v>0</v>
      </c>
      <c r="AE1463">
        <v>0</v>
      </c>
      <c r="AF1463">
        <v>1</v>
      </c>
      <c r="AG1463">
        <v>0</v>
      </c>
      <c r="AH1463">
        <v>0</v>
      </c>
      <c r="AI1463">
        <v>0</v>
      </c>
      <c r="AJ1463">
        <v>1</v>
      </c>
      <c r="AK1463">
        <v>0</v>
      </c>
      <c r="AL1463">
        <v>0</v>
      </c>
      <c r="AM1463" s="3">
        <f>SUM(tbl_Data[[#This Row],[Amt_Wines]:[Amt_GoldProds]])</f>
        <v>1932</v>
      </c>
      <c r="AN1463" s="3">
        <v>1466</v>
      </c>
      <c r="AO1463">
        <v>0</v>
      </c>
      <c r="AP1463" t="str" cm="1">
        <f t="array" ref="AP1463">_xlfn.IFS(tbl_Data[[#This Row],[marital_Divorced]]=1,"Divorced",tbl_Data[[#This Row],[marital_Married]]=1,"Married",tbl_Data[[#This Row],[marital_Single]]=1,"Single",tbl_Data[[#This Row],[marital_Together]]=1,"Together",tbl_Data[[#This Row],[marital_Widow]]=1,"Widowed")</f>
        <v>Together</v>
      </c>
      <c r="AQ1463" s="3" t="str">
        <f>IF(tbl_Data[[#This Row],[Marital Status]]=tbl_Data[[#Headers],[Single]],tbl_Data[[#This Row],[Amt_Wines]],"")</f>
        <v/>
      </c>
      <c r="AR1463" s="3">
        <f>IF(tbl_Data[[#This Row],[Marital Status]]=tbl_Data[[#Headers],[Together]],tbl_Data[[#This Row],[Amt_Wines]],"")</f>
        <v>833</v>
      </c>
      <c r="AS1463" s="3" t="str">
        <f>IF(tbl_Data[[#This Row],[Marital Status]]=tbl_Data[[#Headers],[Married]],tbl_Data[[#This Row],[Amt_Wines]],"")</f>
        <v/>
      </c>
      <c r="AT1463" s="3" t="str">
        <f>IF(tbl_Data[[#This Row],[Marital Status]]=tbl_Data[[#Headers],[Widow]],tbl_Data[[#This Row],[Amt_Wines]],"")</f>
        <v/>
      </c>
      <c r="AU1463" s="3" t="str">
        <f>IF(tbl_Data[[#This Row],[Marital Status]]=tbl_Data[[#Headers],[Divorced]],tbl_Data[[#This Row],[Amt_Wines]],"")</f>
        <v/>
      </c>
    </row>
    <row r="1464" spans="1:47" x14ac:dyDescent="0.45">
      <c r="A1464" t="s">
        <v>213</v>
      </c>
      <c r="B1464" s="3">
        <v>89120</v>
      </c>
      <c r="C1464">
        <v>0</v>
      </c>
      <c r="D1464">
        <v>0</v>
      </c>
      <c r="E1464">
        <f t="shared" si="22"/>
        <v>0</v>
      </c>
      <c r="F1464">
        <v>78</v>
      </c>
      <c r="G1464" s="3">
        <v>1168</v>
      </c>
      <c r="H1464" s="3">
        <v>92</v>
      </c>
      <c r="I1464" s="3">
        <v>408</v>
      </c>
      <c r="J1464" s="3">
        <v>72</v>
      </c>
      <c r="K1464" s="3">
        <v>129</v>
      </c>
      <c r="L1464" s="3">
        <v>55</v>
      </c>
      <c r="M1464">
        <v>1</v>
      </c>
      <c r="N1464">
        <v>5</v>
      </c>
      <c r="O1464">
        <v>6</v>
      </c>
      <c r="P1464">
        <v>7</v>
      </c>
      <c r="Q1464">
        <v>1</v>
      </c>
      <c r="R1464">
        <v>0</v>
      </c>
      <c r="S1464">
        <v>0</v>
      </c>
      <c r="T1464">
        <v>1</v>
      </c>
      <c r="U1464">
        <v>0</v>
      </c>
      <c r="V1464">
        <v>0</v>
      </c>
      <c r="W1464">
        <v>0</v>
      </c>
      <c r="X1464">
        <v>3</v>
      </c>
      <c r="Y1464">
        <v>11</v>
      </c>
      <c r="Z1464">
        <v>0</v>
      </c>
      <c r="AA1464">
        <v>61</v>
      </c>
      <c r="AB1464">
        <v>2263</v>
      </c>
      <c r="AC1464">
        <v>0</v>
      </c>
      <c r="AD1464">
        <v>0</v>
      </c>
      <c r="AE1464">
        <v>0</v>
      </c>
      <c r="AF1464">
        <v>1</v>
      </c>
      <c r="AG1464">
        <v>0</v>
      </c>
      <c r="AH1464">
        <v>0</v>
      </c>
      <c r="AI1464">
        <v>0</v>
      </c>
      <c r="AJ1464">
        <v>0</v>
      </c>
      <c r="AK1464">
        <v>1</v>
      </c>
      <c r="AL1464">
        <v>0</v>
      </c>
      <c r="AM1464" s="3">
        <f>SUM(tbl_Data[[#This Row],[Amt_Wines]:[Amt_GoldProds]])</f>
        <v>1924</v>
      </c>
      <c r="AN1464" s="3">
        <v>1814</v>
      </c>
      <c r="AO1464">
        <v>1</v>
      </c>
      <c r="AP1464" t="str" cm="1">
        <f t="array" ref="AP1464">_xlfn.IFS(tbl_Data[[#This Row],[marital_Divorced]]=1,"Divorced",tbl_Data[[#This Row],[marital_Married]]=1,"Married",tbl_Data[[#This Row],[marital_Single]]=1,"Single",tbl_Data[[#This Row],[marital_Together]]=1,"Together",tbl_Data[[#This Row],[marital_Widow]]=1,"Widowed")</f>
        <v>Together</v>
      </c>
      <c r="AQ1464" s="3" t="str">
        <f>IF(tbl_Data[[#This Row],[Marital Status]]=tbl_Data[[#Headers],[Single]],tbl_Data[[#This Row],[Amt_Wines]],"")</f>
        <v/>
      </c>
      <c r="AR1464" s="3">
        <f>IF(tbl_Data[[#This Row],[Marital Status]]=tbl_Data[[#Headers],[Together]],tbl_Data[[#This Row],[Amt_Wines]],"")</f>
        <v>1168</v>
      </c>
      <c r="AS1464" s="3" t="str">
        <f>IF(tbl_Data[[#This Row],[Marital Status]]=tbl_Data[[#Headers],[Married]],tbl_Data[[#This Row],[Amt_Wines]],"")</f>
        <v/>
      </c>
      <c r="AT1464" s="3" t="str">
        <f>IF(tbl_Data[[#This Row],[Marital Status]]=tbl_Data[[#Headers],[Widow]],tbl_Data[[#This Row],[Amt_Wines]],"")</f>
        <v/>
      </c>
      <c r="AU1464" s="3" t="str">
        <f>IF(tbl_Data[[#This Row],[Marital Status]]=tbl_Data[[#Headers],[Divorced]],tbl_Data[[#This Row],[Amt_Wines]],"")</f>
        <v/>
      </c>
    </row>
    <row r="1465" spans="1:47" x14ac:dyDescent="0.45">
      <c r="A1465" t="s">
        <v>216</v>
      </c>
      <c r="B1465" s="3">
        <v>75702</v>
      </c>
      <c r="C1465">
        <v>0</v>
      </c>
      <c r="D1465">
        <v>1</v>
      </c>
      <c r="E1465">
        <f t="shared" si="22"/>
        <v>1</v>
      </c>
      <c r="F1465">
        <v>87</v>
      </c>
      <c r="G1465" s="3">
        <v>1073</v>
      </c>
      <c r="H1465" s="3">
        <v>0</v>
      </c>
      <c r="I1465" s="3">
        <v>629</v>
      </c>
      <c r="J1465" s="3">
        <v>145</v>
      </c>
      <c r="K1465" s="3">
        <v>37</v>
      </c>
      <c r="L1465" s="3">
        <v>37</v>
      </c>
      <c r="M1465">
        <v>1</v>
      </c>
      <c r="N1465">
        <v>10</v>
      </c>
      <c r="O1465">
        <v>5</v>
      </c>
      <c r="P1465">
        <v>13</v>
      </c>
      <c r="Q1465">
        <v>6</v>
      </c>
      <c r="R1465">
        <v>0</v>
      </c>
      <c r="S1465">
        <v>0</v>
      </c>
      <c r="T1465">
        <v>1</v>
      </c>
      <c r="U1465">
        <v>0</v>
      </c>
      <c r="V1465">
        <v>0</v>
      </c>
      <c r="W1465">
        <v>0</v>
      </c>
      <c r="X1465">
        <v>3</v>
      </c>
      <c r="Y1465">
        <v>11</v>
      </c>
      <c r="Z1465">
        <v>0</v>
      </c>
      <c r="AA1465">
        <v>46</v>
      </c>
      <c r="AB1465">
        <v>2782</v>
      </c>
      <c r="AC1465">
        <v>0</v>
      </c>
      <c r="AD1465">
        <v>0</v>
      </c>
      <c r="AE1465">
        <v>0</v>
      </c>
      <c r="AF1465">
        <v>1</v>
      </c>
      <c r="AG1465">
        <v>0</v>
      </c>
      <c r="AH1465">
        <v>0</v>
      </c>
      <c r="AI1465">
        <v>0</v>
      </c>
      <c r="AJ1465">
        <v>1</v>
      </c>
      <c r="AK1465">
        <v>0</v>
      </c>
      <c r="AL1465">
        <v>0</v>
      </c>
      <c r="AM1465" s="3">
        <f>SUM(tbl_Data[[#This Row],[Amt_Wines]:[Amt_GoldProds]])</f>
        <v>1921</v>
      </c>
      <c r="AN1465" s="3">
        <v>1847</v>
      </c>
      <c r="AO1465">
        <v>1</v>
      </c>
      <c r="AP1465" t="str" cm="1">
        <f t="array" ref="AP1465">_xlfn.IFS(tbl_Data[[#This Row],[marital_Divorced]]=1,"Divorced",tbl_Data[[#This Row],[marital_Married]]=1,"Married",tbl_Data[[#This Row],[marital_Single]]=1,"Single",tbl_Data[[#This Row],[marital_Together]]=1,"Together",tbl_Data[[#This Row],[marital_Widow]]=1,"Widowed")</f>
        <v>Together</v>
      </c>
      <c r="AQ1465" s="3" t="str">
        <f>IF(tbl_Data[[#This Row],[Marital Status]]=tbl_Data[[#Headers],[Single]],tbl_Data[[#This Row],[Amt_Wines]],"")</f>
        <v/>
      </c>
      <c r="AR1465" s="3">
        <f>IF(tbl_Data[[#This Row],[Marital Status]]=tbl_Data[[#Headers],[Together]],tbl_Data[[#This Row],[Amt_Wines]],"")</f>
        <v>1073</v>
      </c>
      <c r="AS1465" s="3" t="str">
        <f>IF(tbl_Data[[#This Row],[Marital Status]]=tbl_Data[[#Headers],[Married]],tbl_Data[[#This Row],[Amt_Wines]],"")</f>
        <v/>
      </c>
      <c r="AT1465" s="3" t="str">
        <f>IF(tbl_Data[[#This Row],[Marital Status]]=tbl_Data[[#Headers],[Widow]],tbl_Data[[#This Row],[Amt_Wines]],"")</f>
        <v/>
      </c>
      <c r="AU1465" s="3" t="str">
        <f>IF(tbl_Data[[#This Row],[Marital Status]]=tbl_Data[[#Headers],[Divorced]],tbl_Data[[#This Row],[Amt_Wines]],"")</f>
        <v/>
      </c>
    </row>
    <row r="1466" spans="1:47" x14ac:dyDescent="0.45">
      <c r="A1466" t="s">
        <v>220</v>
      </c>
      <c r="B1466" s="3">
        <v>82576</v>
      </c>
      <c r="C1466">
        <v>0</v>
      </c>
      <c r="D1466">
        <v>0</v>
      </c>
      <c r="E1466">
        <f t="shared" si="22"/>
        <v>0</v>
      </c>
      <c r="F1466">
        <v>66</v>
      </c>
      <c r="G1466" s="3">
        <v>1206</v>
      </c>
      <c r="H1466" s="3">
        <v>55</v>
      </c>
      <c r="I1466" s="3">
        <v>445</v>
      </c>
      <c r="J1466" s="3">
        <v>168</v>
      </c>
      <c r="K1466" s="3">
        <v>18</v>
      </c>
      <c r="L1466" s="3">
        <v>18</v>
      </c>
      <c r="M1466">
        <v>1</v>
      </c>
      <c r="N1466">
        <v>2</v>
      </c>
      <c r="O1466">
        <v>4</v>
      </c>
      <c r="P1466">
        <v>12</v>
      </c>
      <c r="Q1466">
        <v>1</v>
      </c>
      <c r="R1466">
        <v>0</v>
      </c>
      <c r="S1466">
        <v>0</v>
      </c>
      <c r="T1466">
        <v>1</v>
      </c>
      <c r="U1466">
        <v>0</v>
      </c>
      <c r="V1466">
        <v>0</v>
      </c>
      <c r="W1466">
        <v>0</v>
      </c>
      <c r="X1466">
        <v>3</v>
      </c>
      <c r="Y1466">
        <v>11</v>
      </c>
      <c r="Z1466">
        <v>0</v>
      </c>
      <c r="AA1466">
        <v>61</v>
      </c>
      <c r="AB1466">
        <v>2856</v>
      </c>
      <c r="AC1466">
        <v>0</v>
      </c>
      <c r="AD1466">
        <v>0</v>
      </c>
      <c r="AE1466">
        <v>0</v>
      </c>
      <c r="AF1466">
        <v>1</v>
      </c>
      <c r="AG1466">
        <v>0</v>
      </c>
      <c r="AH1466">
        <v>0</v>
      </c>
      <c r="AI1466">
        <v>0</v>
      </c>
      <c r="AJ1466">
        <v>0</v>
      </c>
      <c r="AK1466">
        <v>1</v>
      </c>
      <c r="AL1466">
        <v>0</v>
      </c>
      <c r="AM1466" s="3">
        <f>SUM(tbl_Data[[#This Row],[Amt_Wines]:[Amt_GoldProds]])</f>
        <v>1910</v>
      </c>
      <c r="AN1466" s="3">
        <v>1874</v>
      </c>
      <c r="AO1466">
        <v>1</v>
      </c>
      <c r="AP1466" t="str" cm="1">
        <f t="array" ref="AP1466">_xlfn.IFS(tbl_Data[[#This Row],[marital_Divorced]]=1,"Divorced",tbl_Data[[#This Row],[marital_Married]]=1,"Married",tbl_Data[[#This Row],[marital_Single]]=1,"Single",tbl_Data[[#This Row],[marital_Together]]=1,"Together",tbl_Data[[#This Row],[marital_Widow]]=1,"Widowed")</f>
        <v>Together</v>
      </c>
      <c r="AQ1466" s="3" t="str">
        <f>IF(tbl_Data[[#This Row],[Marital Status]]=tbl_Data[[#Headers],[Single]],tbl_Data[[#This Row],[Amt_Wines]],"")</f>
        <v/>
      </c>
      <c r="AR1466" s="3">
        <f>IF(tbl_Data[[#This Row],[Marital Status]]=tbl_Data[[#Headers],[Together]],tbl_Data[[#This Row],[Amt_Wines]],"")</f>
        <v>1206</v>
      </c>
      <c r="AS1466" s="3" t="str">
        <f>IF(tbl_Data[[#This Row],[Marital Status]]=tbl_Data[[#Headers],[Married]],tbl_Data[[#This Row],[Amt_Wines]],"")</f>
        <v/>
      </c>
      <c r="AT1466" s="3" t="str">
        <f>IF(tbl_Data[[#This Row],[Marital Status]]=tbl_Data[[#Headers],[Widow]],tbl_Data[[#This Row],[Amt_Wines]],"")</f>
        <v/>
      </c>
      <c r="AU1466" s="3" t="str">
        <f>IF(tbl_Data[[#This Row],[Marital Status]]=tbl_Data[[#Headers],[Divorced]],tbl_Data[[#This Row],[Amt_Wines]],"")</f>
        <v/>
      </c>
    </row>
    <row r="1467" spans="1:47" x14ac:dyDescent="0.45">
      <c r="A1467" t="s">
        <v>236</v>
      </c>
      <c r="B1467" s="3">
        <v>83145</v>
      </c>
      <c r="C1467">
        <v>0</v>
      </c>
      <c r="D1467">
        <v>0</v>
      </c>
      <c r="E1467">
        <f t="shared" si="22"/>
        <v>0</v>
      </c>
      <c r="F1467">
        <v>14</v>
      </c>
      <c r="G1467" s="3">
        <v>777</v>
      </c>
      <c r="H1467" s="3">
        <v>35</v>
      </c>
      <c r="I1467" s="3">
        <v>731</v>
      </c>
      <c r="J1467" s="3">
        <v>39</v>
      </c>
      <c r="K1467" s="3">
        <v>137</v>
      </c>
      <c r="L1467" s="3">
        <v>114</v>
      </c>
      <c r="M1467">
        <v>1</v>
      </c>
      <c r="N1467">
        <v>5</v>
      </c>
      <c r="O1467">
        <v>9</v>
      </c>
      <c r="P1467">
        <v>11</v>
      </c>
      <c r="Q1467">
        <v>2</v>
      </c>
      <c r="R1467">
        <v>0</v>
      </c>
      <c r="S1467">
        <v>0</v>
      </c>
      <c r="T1467">
        <v>1</v>
      </c>
      <c r="U1467">
        <v>0</v>
      </c>
      <c r="V1467">
        <v>0</v>
      </c>
      <c r="W1467">
        <v>0</v>
      </c>
      <c r="X1467">
        <v>3</v>
      </c>
      <c r="Y1467">
        <v>11</v>
      </c>
      <c r="Z1467">
        <v>1</v>
      </c>
      <c r="AA1467">
        <v>46</v>
      </c>
      <c r="AB1467">
        <v>2804</v>
      </c>
      <c r="AC1467">
        <v>0</v>
      </c>
      <c r="AD1467">
        <v>0</v>
      </c>
      <c r="AE1467">
        <v>0</v>
      </c>
      <c r="AF1467">
        <v>1</v>
      </c>
      <c r="AG1467">
        <v>0</v>
      </c>
      <c r="AH1467">
        <v>0</v>
      </c>
      <c r="AI1467">
        <v>0</v>
      </c>
      <c r="AJ1467">
        <v>1</v>
      </c>
      <c r="AK1467">
        <v>0</v>
      </c>
      <c r="AL1467">
        <v>0</v>
      </c>
      <c r="AM1467" s="3">
        <f>SUM(tbl_Data[[#This Row],[Amt_Wines]:[Amt_GoldProds]])</f>
        <v>1833</v>
      </c>
      <c r="AN1467" s="3">
        <v>1605</v>
      </c>
      <c r="AO1467">
        <v>1</v>
      </c>
      <c r="AP1467" t="str" cm="1">
        <f t="array" ref="AP1467">_xlfn.IFS(tbl_Data[[#This Row],[marital_Divorced]]=1,"Divorced",tbl_Data[[#This Row],[marital_Married]]=1,"Married",tbl_Data[[#This Row],[marital_Single]]=1,"Single",tbl_Data[[#This Row],[marital_Together]]=1,"Together",tbl_Data[[#This Row],[marital_Widow]]=1,"Widowed")</f>
        <v>Together</v>
      </c>
      <c r="AQ1467" s="3" t="str">
        <f>IF(tbl_Data[[#This Row],[Marital Status]]=tbl_Data[[#Headers],[Single]],tbl_Data[[#This Row],[Amt_Wines]],"")</f>
        <v/>
      </c>
      <c r="AR1467" s="3">
        <f>IF(tbl_Data[[#This Row],[Marital Status]]=tbl_Data[[#Headers],[Together]],tbl_Data[[#This Row],[Amt_Wines]],"")</f>
        <v>777</v>
      </c>
      <c r="AS1467" s="3" t="str">
        <f>IF(tbl_Data[[#This Row],[Marital Status]]=tbl_Data[[#Headers],[Married]],tbl_Data[[#This Row],[Amt_Wines]],"")</f>
        <v/>
      </c>
      <c r="AT1467" s="3" t="str">
        <f>IF(tbl_Data[[#This Row],[Marital Status]]=tbl_Data[[#Headers],[Widow]],tbl_Data[[#This Row],[Amt_Wines]],"")</f>
        <v/>
      </c>
      <c r="AU1467" s="3" t="str">
        <f>IF(tbl_Data[[#This Row],[Marital Status]]=tbl_Data[[#Headers],[Divorced]],tbl_Data[[#This Row],[Amt_Wines]],"")</f>
        <v/>
      </c>
    </row>
    <row r="1468" spans="1:47" x14ac:dyDescent="0.45">
      <c r="A1468" t="s">
        <v>240</v>
      </c>
      <c r="B1468" s="3">
        <v>70971</v>
      </c>
      <c r="C1468">
        <v>0</v>
      </c>
      <c r="D1468">
        <v>1</v>
      </c>
      <c r="E1468">
        <f t="shared" si="22"/>
        <v>1</v>
      </c>
      <c r="F1468">
        <v>28</v>
      </c>
      <c r="G1468" s="3">
        <v>1001</v>
      </c>
      <c r="H1468" s="3">
        <v>17</v>
      </c>
      <c r="I1468" s="3">
        <v>572</v>
      </c>
      <c r="J1468" s="3">
        <v>93</v>
      </c>
      <c r="K1468" s="3">
        <v>125</v>
      </c>
      <c r="L1468" s="3">
        <v>17</v>
      </c>
      <c r="M1468">
        <v>7</v>
      </c>
      <c r="N1468">
        <v>11</v>
      </c>
      <c r="O1468">
        <v>11</v>
      </c>
      <c r="P1468">
        <v>5</v>
      </c>
      <c r="Q1468">
        <v>7</v>
      </c>
      <c r="R1468">
        <v>0</v>
      </c>
      <c r="S1468">
        <v>0</v>
      </c>
      <c r="T1468">
        <v>0</v>
      </c>
      <c r="U1468">
        <v>0</v>
      </c>
      <c r="V1468">
        <v>0</v>
      </c>
      <c r="W1468">
        <v>0</v>
      </c>
      <c r="X1468">
        <v>3</v>
      </c>
      <c r="Y1468">
        <v>11</v>
      </c>
      <c r="Z1468">
        <v>1</v>
      </c>
      <c r="AA1468">
        <v>60</v>
      </c>
      <c r="AB1468">
        <v>2805</v>
      </c>
      <c r="AC1468">
        <v>0</v>
      </c>
      <c r="AD1468">
        <v>0</v>
      </c>
      <c r="AE1468">
        <v>0</v>
      </c>
      <c r="AF1468">
        <v>1</v>
      </c>
      <c r="AG1468">
        <v>0</v>
      </c>
      <c r="AH1468">
        <v>0</v>
      </c>
      <c r="AI1468">
        <v>0</v>
      </c>
      <c r="AJ1468">
        <v>1</v>
      </c>
      <c r="AK1468">
        <v>0</v>
      </c>
      <c r="AL1468">
        <v>0</v>
      </c>
      <c r="AM1468" s="3">
        <f>SUM(tbl_Data[[#This Row],[Amt_Wines]:[Amt_GoldProds]])</f>
        <v>1825</v>
      </c>
      <c r="AN1468" s="3">
        <v>1791</v>
      </c>
      <c r="AO1468">
        <v>0</v>
      </c>
      <c r="AP1468" t="str" cm="1">
        <f t="array" ref="AP1468">_xlfn.IFS(tbl_Data[[#This Row],[marital_Divorced]]=1,"Divorced",tbl_Data[[#This Row],[marital_Married]]=1,"Married",tbl_Data[[#This Row],[marital_Single]]=1,"Single",tbl_Data[[#This Row],[marital_Together]]=1,"Together",tbl_Data[[#This Row],[marital_Widow]]=1,"Widowed")</f>
        <v>Together</v>
      </c>
      <c r="AQ1468" s="3" t="str">
        <f>IF(tbl_Data[[#This Row],[Marital Status]]=tbl_Data[[#Headers],[Single]],tbl_Data[[#This Row],[Amt_Wines]],"")</f>
        <v/>
      </c>
      <c r="AR1468" s="3">
        <f>IF(tbl_Data[[#This Row],[Marital Status]]=tbl_Data[[#Headers],[Together]],tbl_Data[[#This Row],[Amt_Wines]],"")</f>
        <v>1001</v>
      </c>
      <c r="AS1468" s="3" t="str">
        <f>IF(tbl_Data[[#This Row],[Marital Status]]=tbl_Data[[#Headers],[Married]],tbl_Data[[#This Row],[Amt_Wines]],"")</f>
        <v/>
      </c>
      <c r="AT1468" s="3" t="str">
        <f>IF(tbl_Data[[#This Row],[Marital Status]]=tbl_Data[[#Headers],[Widow]],tbl_Data[[#This Row],[Amt_Wines]],"")</f>
        <v/>
      </c>
      <c r="AU1468" s="3" t="str">
        <f>IF(tbl_Data[[#This Row],[Marital Status]]=tbl_Data[[#Headers],[Divorced]],tbl_Data[[#This Row],[Amt_Wines]],"")</f>
        <v/>
      </c>
    </row>
    <row r="1469" spans="1:47" x14ac:dyDescent="0.45">
      <c r="A1469" t="s">
        <v>243</v>
      </c>
      <c r="B1469" s="3">
        <v>78642</v>
      </c>
      <c r="C1469">
        <v>0</v>
      </c>
      <c r="D1469">
        <v>1</v>
      </c>
      <c r="E1469">
        <f t="shared" si="22"/>
        <v>1</v>
      </c>
      <c r="F1469">
        <v>83</v>
      </c>
      <c r="G1469" s="3">
        <v>1396</v>
      </c>
      <c r="H1469" s="3">
        <v>0</v>
      </c>
      <c r="I1469" s="3">
        <v>322</v>
      </c>
      <c r="J1469" s="3">
        <v>46</v>
      </c>
      <c r="K1469" s="3">
        <v>35</v>
      </c>
      <c r="L1469" s="3">
        <v>17</v>
      </c>
      <c r="M1469">
        <v>1</v>
      </c>
      <c r="N1469">
        <v>4</v>
      </c>
      <c r="O1469">
        <v>9</v>
      </c>
      <c r="P1469">
        <v>4</v>
      </c>
      <c r="Q1469">
        <v>6</v>
      </c>
      <c r="R1469">
        <v>0</v>
      </c>
      <c r="S1469">
        <v>0</v>
      </c>
      <c r="T1469">
        <v>0</v>
      </c>
      <c r="U1469">
        <v>0</v>
      </c>
      <c r="V1469">
        <v>0</v>
      </c>
      <c r="W1469">
        <v>0</v>
      </c>
      <c r="X1469">
        <v>3</v>
      </c>
      <c r="Y1469">
        <v>11</v>
      </c>
      <c r="Z1469">
        <v>0</v>
      </c>
      <c r="AA1469">
        <v>49</v>
      </c>
      <c r="AB1469">
        <v>2593</v>
      </c>
      <c r="AC1469">
        <v>0</v>
      </c>
      <c r="AD1469">
        <v>0</v>
      </c>
      <c r="AE1469">
        <v>0</v>
      </c>
      <c r="AF1469">
        <v>1</v>
      </c>
      <c r="AG1469">
        <v>0</v>
      </c>
      <c r="AH1469">
        <v>0</v>
      </c>
      <c r="AI1469">
        <v>0</v>
      </c>
      <c r="AJ1469">
        <v>0</v>
      </c>
      <c r="AK1469">
        <v>0</v>
      </c>
      <c r="AL1469">
        <v>1</v>
      </c>
      <c r="AM1469" s="3">
        <f>SUM(tbl_Data[[#This Row],[Amt_Wines]:[Amt_GoldProds]])</f>
        <v>1816</v>
      </c>
      <c r="AN1469" s="3">
        <v>1782</v>
      </c>
      <c r="AO1469">
        <v>0</v>
      </c>
      <c r="AP1469" t="str" cm="1">
        <f t="array" ref="AP1469">_xlfn.IFS(tbl_Data[[#This Row],[marital_Divorced]]=1,"Divorced",tbl_Data[[#This Row],[marital_Married]]=1,"Married",tbl_Data[[#This Row],[marital_Single]]=1,"Single",tbl_Data[[#This Row],[marital_Together]]=1,"Together",tbl_Data[[#This Row],[marital_Widow]]=1,"Widowed")</f>
        <v>Together</v>
      </c>
      <c r="AQ1469" s="3" t="str">
        <f>IF(tbl_Data[[#This Row],[Marital Status]]=tbl_Data[[#Headers],[Single]],tbl_Data[[#This Row],[Amt_Wines]],"")</f>
        <v/>
      </c>
      <c r="AR1469" s="3">
        <f>IF(tbl_Data[[#This Row],[Marital Status]]=tbl_Data[[#Headers],[Together]],tbl_Data[[#This Row],[Amt_Wines]],"")</f>
        <v>1396</v>
      </c>
      <c r="AS1469" s="3" t="str">
        <f>IF(tbl_Data[[#This Row],[Marital Status]]=tbl_Data[[#Headers],[Married]],tbl_Data[[#This Row],[Amt_Wines]],"")</f>
        <v/>
      </c>
      <c r="AT1469" s="3" t="str">
        <f>IF(tbl_Data[[#This Row],[Marital Status]]=tbl_Data[[#Headers],[Widow]],tbl_Data[[#This Row],[Amt_Wines]],"")</f>
        <v/>
      </c>
      <c r="AU1469" s="3" t="str">
        <f>IF(tbl_Data[[#This Row],[Marital Status]]=tbl_Data[[#Headers],[Divorced]],tbl_Data[[#This Row],[Amt_Wines]],"")</f>
        <v/>
      </c>
    </row>
    <row r="1470" spans="1:47" x14ac:dyDescent="0.45">
      <c r="A1470" t="s">
        <v>247</v>
      </c>
      <c r="B1470" s="3">
        <v>73450</v>
      </c>
      <c r="C1470">
        <v>0</v>
      </c>
      <c r="D1470">
        <v>0</v>
      </c>
      <c r="E1470">
        <f t="shared" si="22"/>
        <v>0</v>
      </c>
      <c r="F1470">
        <v>85</v>
      </c>
      <c r="G1470" s="3">
        <v>1142</v>
      </c>
      <c r="H1470" s="3">
        <v>51</v>
      </c>
      <c r="I1470" s="3">
        <v>415</v>
      </c>
      <c r="J1470" s="3">
        <v>90</v>
      </c>
      <c r="K1470" s="3">
        <v>69</v>
      </c>
      <c r="L1470" s="3">
        <v>37</v>
      </c>
      <c r="M1470">
        <v>1</v>
      </c>
      <c r="N1470">
        <v>7</v>
      </c>
      <c r="O1470">
        <v>8</v>
      </c>
      <c r="P1470">
        <v>11</v>
      </c>
      <c r="Q1470">
        <v>3</v>
      </c>
      <c r="R1470">
        <v>1</v>
      </c>
      <c r="S1470">
        <v>0</v>
      </c>
      <c r="T1470">
        <v>0</v>
      </c>
      <c r="U1470">
        <v>1</v>
      </c>
      <c r="V1470">
        <v>0</v>
      </c>
      <c r="W1470">
        <v>0</v>
      </c>
      <c r="X1470">
        <v>3</v>
      </c>
      <c r="Y1470">
        <v>11</v>
      </c>
      <c r="Z1470">
        <v>0</v>
      </c>
      <c r="AA1470">
        <v>38</v>
      </c>
      <c r="AB1470">
        <v>2365</v>
      </c>
      <c r="AC1470">
        <v>0</v>
      </c>
      <c r="AD1470">
        <v>0</v>
      </c>
      <c r="AE1470">
        <v>0</v>
      </c>
      <c r="AF1470">
        <v>1</v>
      </c>
      <c r="AG1470">
        <v>0</v>
      </c>
      <c r="AH1470">
        <v>0</v>
      </c>
      <c r="AI1470">
        <v>0</v>
      </c>
      <c r="AJ1470">
        <v>0</v>
      </c>
      <c r="AK1470">
        <v>1</v>
      </c>
      <c r="AL1470">
        <v>0</v>
      </c>
      <c r="AM1470" s="3">
        <f>SUM(tbl_Data[[#This Row],[Amt_Wines]:[Amt_GoldProds]])</f>
        <v>1804</v>
      </c>
      <c r="AN1470" s="3">
        <v>1730</v>
      </c>
      <c r="AO1470">
        <v>2</v>
      </c>
      <c r="AP1470" t="str" cm="1">
        <f t="array" ref="AP1470">_xlfn.IFS(tbl_Data[[#This Row],[marital_Divorced]]=1,"Divorced",tbl_Data[[#This Row],[marital_Married]]=1,"Married",tbl_Data[[#This Row],[marital_Single]]=1,"Single",tbl_Data[[#This Row],[marital_Together]]=1,"Together",tbl_Data[[#This Row],[marital_Widow]]=1,"Widowed")</f>
        <v>Together</v>
      </c>
      <c r="AQ1470" s="3" t="str">
        <f>IF(tbl_Data[[#This Row],[Marital Status]]=tbl_Data[[#Headers],[Single]],tbl_Data[[#This Row],[Amt_Wines]],"")</f>
        <v/>
      </c>
      <c r="AR1470" s="3">
        <f>IF(tbl_Data[[#This Row],[Marital Status]]=tbl_Data[[#Headers],[Together]],tbl_Data[[#This Row],[Amt_Wines]],"")</f>
        <v>1142</v>
      </c>
      <c r="AS1470" s="3" t="str">
        <f>IF(tbl_Data[[#This Row],[Marital Status]]=tbl_Data[[#Headers],[Married]],tbl_Data[[#This Row],[Amt_Wines]],"")</f>
        <v/>
      </c>
      <c r="AT1470" s="3" t="str">
        <f>IF(tbl_Data[[#This Row],[Marital Status]]=tbl_Data[[#Headers],[Widow]],tbl_Data[[#This Row],[Amt_Wines]],"")</f>
        <v/>
      </c>
      <c r="AU1470" s="3" t="str">
        <f>IF(tbl_Data[[#This Row],[Marital Status]]=tbl_Data[[#Headers],[Divorced]],tbl_Data[[#This Row],[Amt_Wines]],"")</f>
        <v/>
      </c>
    </row>
    <row r="1471" spans="1:47" x14ac:dyDescent="0.45">
      <c r="A1471" t="s">
        <v>249</v>
      </c>
      <c r="B1471" s="3">
        <v>81574</v>
      </c>
      <c r="C1471">
        <v>0</v>
      </c>
      <c r="D1471">
        <v>0</v>
      </c>
      <c r="E1471">
        <f t="shared" si="22"/>
        <v>0</v>
      </c>
      <c r="F1471">
        <v>89</v>
      </c>
      <c r="G1471" s="3">
        <v>1252</v>
      </c>
      <c r="H1471" s="3">
        <v>0</v>
      </c>
      <c r="I1471" s="3">
        <v>465</v>
      </c>
      <c r="J1471" s="3">
        <v>46</v>
      </c>
      <c r="K1471" s="3">
        <v>35</v>
      </c>
      <c r="L1471" s="3">
        <v>0</v>
      </c>
      <c r="M1471">
        <v>1</v>
      </c>
      <c r="N1471">
        <v>4</v>
      </c>
      <c r="O1471">
        <v>5</v>
      </c>
      <c r="P1471">
        <v>8</v>
      </c>
      <c r="Q1471">
        <v>1</v>
      </c>
      <c r="R1471">
        <v>0</v>
      </c>
      <c r="S1471">
        <v>1</v>
      </c>
      <c r="T1471">
        <v>1</v>
      </c>
      <c r="U1471">
        <v>0</v>
      </c>
      <c r="V1471">
        <v>0</v>
      </c>
      <c r="W1471">
        <v>0</v>
      </c>
      <c r="X1471">
        <v>3</v>
      </c>
      <c r="Y1471">
        <v>11</v>
      </c>
      <c r="Z1471">
        <v>0</v>
      </c>
      <c r="AA1471">
        <v>73</v>
      </c>
      <c r="AB1471">
        <v>2221</v>
      </c>
      <c r="AC1471">
        <v>0</v>
      </c>
      <c r="AD1471">
        <v>0</v>
      </c>
      <c r="AE1471">
        <v>0</v>
      </c>
      <c r="AF1471">
        <v>1</v>
      </c>
      <c r="AG1471">
        <v>0</v>
      </c>
      <c r="AH1471">
        <v>0</v>
      </c>
      <c r="AI1471">
        <v>0</v>
      </c>
      <c r="AJ1471">
        <v>0</v>
      </c>
      <c r="AK1471">
        <v>0</v>
      </c>
      <c r="AL1471">
        <v>1</v>
      </c>
      <c r="AM1471" s="3">
        <f>SUM(tbl_Data[[#This Row],[Amt_Wines]:[Amt_GoldProds]])</f>
        <v>1798</v>
      </c>
      <c r="AN1471" s="3">
        <v>1798</v>
      </c>
      <c r="AO1471">
        <v>2</v>
      </c>
      <c r="AP1471" t="str" cm="1">
        <f t="array" ref="AP1471">_xlfn.IFS(tbl_Data[[#This Row],[marital_Divorced]]=1,"Divorced",tbl_Data[[#This Row],[marital_Married]]=1,"Married",tbl_Data[[#This Row],[marital_Single]]=1,"Single",tbl_Data[[#This Row],[marital_Together]]=1,"Together",tbl_Data[[#This Row],[marital_Widow]]=1,"Widowed")</f>
        <v>Together</v>
      </c>
      <c r="AQ1471" s="3" t="str">
        <f>IF(tbl_Data[[#This Row],[Marital Status]]=tbl_Data[[#Headers],[Single]],tbl_Data[[#This Row],[Amt_Wines]],"")</f>
        <v/>
      </c>
      <c r="AR1471" s="3">
        <f>IF(tbl_Data[[#This Row],[Marital Status]]=tbl_Data[[#Headers],[Together]],tbl_Data[[#This Row],[Amt_Wines]],"")</f>
        <v>1252</v>
      </c>
      <c r="AS1471" s="3" t="str">
        <f>IF(tbl_Data[[#This Row],[Marital Status]]=tbl_Data[[#Headers],[Married]],tbl_Data[[#This Row],[Amt_Wines]],"")</f>
        <v/>
      </c>
      <c r="AT1471" s="3" t="str">
        <f>IF(tbl_Data[[#This Row],[Marital Status]]=tbl_Data[[#Headers],[Widow]],tbl_Data[[#This Row],[Amt_Wines]],"")</f>
        <v/>
      </c>
      <c r="AU1471" s="3" t="str">
        <f>IF(tbl_Data[[#This Row],[Marital Status]]=tbl_Data[[#Headers],[Divorced]],tbl_Data[[#This Row],[Amt_Wines]],"")</f>
        <v/>
      </c>
    </row>
    <row r="1472" spans="1:47" x14ac:dyDescent="0.45">
      <c r="A1472" t="s">
        <v>260</v>
      </c>
      <c r="B1472" s="3">
        <v>83033</v>
      </c>
      <c r="C1472">
        <v>1</v>
      </c>
      <c r="D1472">
        <v>0</v>
      </c>
      <c r="E1472">
        <f t="shared" si="22"/>
        <v>1</v>
      </c>
      <c r="F1472">
        <v>82</v>
      </c>
      <c r="G1472" s="3">
        <v>812</v>
      </c>
      <c r="H1472" s="3">
        <v>99</v>
      </c>
      <c r="I1472" s="3">
        <v>431</v>
      </c>
      <c r="J1472" s="3">
        <v>237</v>
      </c>
      <c r="K1472" s="3">
        <v>149</v>
      </c>
      <c r="L1472" s="3">
        <v>33</v>
      </c>
      <c r="M1472">
        <v>1</v>
      </c>
      <c r="N1472">
        <v>11</v>
      </c>
      <c r="O1472">
        <v>4</v>
      </c>
      <c r="P1472">
        <v>10</v>
      </c>
      <c r="Q1472">
        <v>5</v>
      </c>
      <c r="R1472">
        <v>0</v>
      </c>
      <c r="S1472">
        <v>0</v>
      </c>
      <c r="T1472">
        <v>0</v>
      </c>
      <c r="U1472">
        <v>1</v>
      </c>
      <c r="V1472">
        <v>0</v>
      </c>
      <c r="W1472">
        <v>0</v>
      </c>
      <c r="X1472">
        <v>3</v>
      </c>
      <c r="Y1472">
        <v>11</v>
      </c>
      <c r="Z1472">
        <v>0</v>
      </c>
      <c r="AA1472">
        <v>34</v>
      </c>
      <c r="AB1472">
        <v>2201</v>
      </c>
      <c r="AC1472">
        <v>0</v>
      </c>
      <c r="AD1472">
        <v>0</v>
      </c>
      <c r="AE1472">
        <v>0</v>
      </c>
      <c r="AF1472">
        <v>1</v>
      </c>
      <c r="AG1472">
        <v>0</v>
      </c>
      <c r="AH1472">
        <v>0</v>
      </c>
      <c r="AI1472">
        <v>0</v>
      </c>
      <c r="AJ1472">
        <v>1</v>
      </c>
      <c r="AK1472">
        <v>0</v>
      </c>
      <c r="AL1472">
        <v>0</v>
      </c>
      <c r="AM1472" s="3">
        <f>SUM(tbl_Data[[#This Row],[Amt_Wines]:[Amt_GoldProds]])</f>
        <v>1761</v>
      </c>
      <c r="AN1472" s="3">
        <v>1695</v>
      </c>
      <c r="AO1472">
        <v>1</v>
      </c>
      <c r="AP1472" t="str" cm="1">
        <f t="array" ref="AP1472">_xlfn.IFS(tbl_Data[[#This Row],[marital_Divorced]]=1,"Divorced",tbl_Data[[#This Row],[marital_Married]]=1,"Married",tbl_Data[[#This Row],[marital_Single]]=1,"Single",tbl_Data[[#This Row],[marital_Together]]=1,"Together",tbl_Data[[#This Row],[marital_Widow]]=1,"Widowed")</f>
        <v>Together</v>
      </c>
      <c r="AQ1472" s="3" t="str">
        <f>IF(tbl_Data[[#This Row],[Marital Status]]=tbl_Data[[#Headers],[Single]],tbl_Data[[#This Row],[Amt_Wines]],"")</f>
        <v/>
      </c>
      <c r="AR1472" s="3">
        <f>IF(tbl_Data[[#This Row],[Marital Status]]=tbl_Data[[#Headers],[Together]],tbl_Data[[#This Row],[Amt_Wines]],"")</f>
        <v>812</v>
      </c>
      <c r="AS1472" s="3" t="str">
        <f>IF(tbl_Data[[#This Row],[Marital Status]]=tbl_Data[[#Headers],[Married]],tbl_Data[[#This Row],[Amt_Wines]],"")</f>
        <v/>
      </c>
      <c r="AT1472" s="3" t="str">
        <f>IF(tbl_Data[[#This Row],[Marital Status]]=tbl_Data[[#Headers],[Widow]],tbl_Data[[#This Row],[Amt_Wines]],"")</f>
        <v/>
      </c>
      <c r="AU1472" s="3" t="str">
        <f>IF(tbl_Data[[#This Row],[Marital Status]]=tbl_Data[[#Headers],[Divorced]],tbl_Data[[#This Row],[Amt_Wines]],"")</f>
        <v/>
      </c>
    </row>
    <row r="1473" spans="1:47" x14ac:dyDescent="0.45">
      <c r="A1473" t="s">
        <v>265</v>
      </c>
      <c r="B1473" s="3">
        <v>75261</v>
      </c>
      <c r="C1473">
        <v>0</v>
      </c>
      <c r="D1473">
        <v>0</v>
      </c>
      <c r="E1473">
        <f t="shared" si="22"/>
        <v>0</v>
      </c>
      <c r="F1473">
        <v>17</v>
      </c>
      <c r="G1473" s="3">
        <v>1239</v>
      </c>
      <c r="H1473" s="3">
        <v>17</v>
      </c>
      <c r="I1473" s="3">
        <v>413</v>
      </c>
      <c r="J1473" s="3">
        <v>23</v>
      </c>
      <c r="K1473" s="3">
        <v>34</v>
      </c>
      <c r="L1473" s="3">
        <v>17</v>
      </c>
      <c r="M1473">
        <v>1</v>
      </c>
      <c r="N1473">
        <v>5</v>
      </c>
      <c r="O1473">
        <v>6</v>
      </c>
      <c r="P1473">
        <v>5</v>
      </c>
      <c r="Q1473">
        <v>2</v>
      </c>
      <c r="R1473">
        <v>0</v>
      </c>
      <c r="S1473">
        <v>1</v>
      </c>
      <c r="T1473">
        <v>1</v>
      </c>
      <c r="U1473">
        <v>0</v>
      </c>
      <c r="V1473">
        <v>0</v>
      </c>
      <c r="W1473">
        <v>0</v>
      </c>
      <c r="X1473">
        <v>3</v>
      </c>
      <c r="Y1473">
        <v>11</v>
      </c>
      <c r="Z1473">
        <v>1</v>
      </c>
      <c r="AA1473">
        <v>65</v>
      </c>
      <c r="AB1473">
        <v>2591</v>
      </c>
      <c r="AC1473">
        <v>0</v>
      </c>
      <c r="AD1473">
        <v>0</v>
      </c>
      <c r="AE1473">
        <v>0</v>
      </c>
      <c r="AF1473">
        <v>1</v>
      </c>
      <c r="AG1473">
        <v>0</v>
      </c>
      <c r="AH1473">
        <v>0</v>
      </c>
      <c r="AI1473">
        <v>0</v>
      </c>
      <c r="AJ1473">
        <v>0</v>
      </c>
      <c r="AK1473">
        <v>0</v>
      </c>
      <c r="AL1473">
        <v>1</v>
      </c>
      <c r="AM1473" s="3">
        <f>SUM(tbl_Data[[#This Row],[Amt_Wines]:[Amt_GoldProds]])</f>
        <v>1743</v>
      </c>
      <c r="AN1473" s="3">
        <v>1709</v>
      </c>
      <c r="AO1473">
        <v>2</v>
      </c>
      <c r="AP1473" t="str" cm="1">
        <f t="array" ref="AP1473">_xlfn.IFS(tbl_Data[[#This Row],[marital_Divorced]]=1,"Divorced",tbl_Data[[#This Row],[marital_Married]]=1,"Married",tbl_Data[[#This Row],[marital_Single]]=1,"Single",tbl_Data[[#This Row],[marital_Together]]=1,"Together",tbl_Data[[#This Row],[marital_Widow]]=1,"Widowed")</f>
        <v>Together</v>
      </c>
      <c r="AQ1473" s="3" t="str">
        <f>IF(tbl_Data[[#This Row],[Marital Status]]=tbl_Data[[#Headers],[Single]],tbl_Data[[#This Row],[Amt_Wines]],"")</f>
        <v/>
      </c>
      <c r="AR1473" s="3">
        <f>IF(tbl_Data[[#This Row],[Marital Status]]=tbl_Data[[#Headers],[Together]],tbl_Data[[#This Row],[Amt_Wines]],"")</f>
        <v>1239</v>
      </c>
      <c r="AS1473" s="3" t="str">
        <f>IF(tbl_Data[[#This Row],[Marital Status]]=tbl_Data[[#Headers],[Married]],tbl_Data[[#This Row],[Amt_Wines]],"")</f>
        <v/>
      </c>
      <c r="AT1473" s="3" t="str">
        <f>IF(tbl_Data[[#This Row],[Marital Status]]=tbl_Data[[#Headers],[Widow]],tbl_Data[[#This Row],[Amt_Wines]],"")</f>
        <v/>
      </c>
      <c r="AU1473" s="3" t="str">
        <f>IF(tbl_Data[[#This Row],[Marital Status]]=tbl_Data[[#Headers],[Divorced]],tbl_Data[[#This Row],[Amt_Wines]],"")</f>
        <v/>
      </c>
    </row>
    <row r="1474" spans="1:47" x14ac:dyDescent="0.45">
      <c r="A1474" t="s">
        <v>266</v>
      </c>
      <c r="B1474" s="3">
        <v>90300</v>
      </c>
      <c r="C1474">
        <v>0</v>
      </c>
      <c r="D1474">
        <v>0</v>
      </c>
      <c r="E1474">
        <f t="shared" ref="E1474:E1537" si="23">SUM(_xlfn.SINGLE(Kidhome),_xlfn.SINGLE(Teenhome))</f>
        <v>0</v>
      </c>
      <c r="F1474">
        <v>7</v>
      </c>
      <c r="G1474" s="3">
        <v>594</v>
      </c>
      <c r="H1474" s="3">
        <v>134</v>
      </c>
      <c r="I1474" s="3">
        <v>786</v>
      </c>
      <c r="J1474" s="3">
        <v>33</v>
      </c>
      <c r="K1474" s="3">
        <v>134</v>
      </c>
      <c r="L1474" s="3">
        <v>57</v>
      </c>
      <c r="M1474">
        <v>0</v>
      </c>
      <c r="N1474">
        <v>5</v>
      </c>
      <c r="O1474">
        <v>6</v>
      </c>
      <c r="P1474">
        <v>8</v>
      </c>
      <c r="Q1474">
        <v>1</v>
      </c>
      <c r="R1474">
        <v>0</v>
      </c>
      <c r="S1474">
        <v>0</v>
      </c>
      <c r="T1474">
        <v>1</v>
      </c>
      <c r="U1474">
        <v>0</v>
      </c>
      <c r="V1474">
        <v>0</v>
      </c>
      <c r="W1474">
        <v>0</v>
      </c>
      <c r="X1474">
        <v>3</v>
      </c>
      <c r="Y1474">
        <v>11</v>
      </c>
      <c r="Z1474">
        <v>0</v>
      </c>
      <c r="AA1474">
        <v>41</v>
      </c>
      <c r="AB1474">
        <v>2336</v>
      </c>
      <c r="AC1474">
        <v>0</v>
      </c>
      <c r="AD1474">
        <v>0</v>
      </c>
      <c r="AE1474">
        <v>0</v>
      </c>
      <c r="AF1474">
        <v>1</v>
      </c>
      <c r="AG1474">
        <v>0</v>
      </c>
      <c r="AH1474">
        <v>0</v>
      </c>
      <c r="AI1474">
        <v>0</v>
      </c>
      <c r="AJ1474">
        <v>1</v>
      </c>
      <c r="AK1474">
        <v>0</v>
      </c>
      <c r="AL1474">
        <v>0</v>
      </c>
      <c r="AM1474" s="3">
        <f>SUM(tbl_Data[[#This Row],[Amt_Wines]:[Amt_GoldProds]])</f>
        <v>1738</v>
      </c>
      <c r="AN1474" s="3">
        <v>1624</v>
      </c>
      <c r="AO1474">
        <v>1</v>
      </c>
      <c r="AP1474" t="str" cm="1">
        <f t="array" ref="AP1474">_xlfn.IFS(tbl_Data[[#This Row],[marital_Divorced]]=1,"Divorced",tbl_Data[[#This Row],[marital_Married]]=1,"Married",tbl_Data[[#This Row],[marital_Single]]=1,"Single",tbl_Data[[#This Row],[marital_Together]]=1,"Together",tbl_Data[[#This Row],[marital_Widow]]=1,"Widowed")</f>
        <v>Together</v>
      </c>
      <c r="AQ1474" s="3" t="str">
        <f>IF(tbl_Data[[#This Row],[Marital Status]]=tbl_Data[[#Headers],[Single]],tbl_Data[[#This Row],[Amt_Wines]],"")</f>
        <v/>
      </c>
      <c r="AR1474" s="3">
        <f>IF(tbl_Data[[#This Row],[Marital Status]]=tbl_Data[[#Headers],[Together]],tbl_Data[[#This Row],[Amt_Wines]],"")</f>
        <v>594</v>
      </c>
      <c r="AS1474" s="3" t="str">
        <f>IF(tbl_Data[[#This Row],[Marital Status]]=tbl_Data[[#Headers],[Married]],tbl_Data[[#This Row],[Amt_Wines]],"")</f>
        <v/>
      </c>
      <c r="AT1474" s="3" t="str">
        <f>IF(tbl_Data[[#This Row],[Marital Status]]=tbl_Data[[#Headers],[Widow]],tbl_Data[[#This Row],[Amt_Wines]],"")</f>
        <v/>
      </c>
      <c r="AU1474" s="3" t="str">
        <f>IF(tbl_Data[[#This Row],[Marital Status]]=tbl_Data[[#Headers],[Divorced]],tbl_Data[[#This Row],[Amt_Wines]],"")</f>
        <v/>
      </c>
    </row>
    <row r="1475" spans="1:47" x14ac:dyDescent="0.45">
      <c r="A1475" t="s">
        <v>269</v>
      </c>
      <c r="B1475" s="3">
        <v>74485</v>
      </c>
      <c r="C1475">
        <v>0</v>
      </c>
      <c r="D1475">
        <v>0</v>
      </c>
      <c r="E1475">
        <f t="shared" si="23"/>
        <v>0</v>
      </c>
      <c r="F1475">
        <v>58</v>
      </c>
      <c r="G1475" s="3">
        <v>499</v>
      </c>
      <c r="H1475" s="3">
        <v>149</v>
      </c>
      <c r="I1475" s="3">
        <v>815</v>
      </c>
      <c r="J1475" s="3">
        <v>173</v>
      </c>
      <c r="K1475" s="3">
        <v>49</v>
      </c>
      <c r="L1475" s="3">
        <v>49</v>
      </c>
      <c r="M1475">
        <v>1</v>
      </c>
      <c r="N1475">
        <v>6</v>
      </c>
      <c r="O1475">
        <v>7</v>
      </c>
      <c r="P1475">
        <v>12</v>
      </c>
      <c r="Q1475">
        <v>3</v>
      </c>
      <c r="R1475">
        <v>0</v>
      </c>
      <c r="S1475">
        <v>0</v>
      </c>
      <c r="T1475">
        <v>0</v>
      </c>
      <c r="U1475">
        <v>0</v>
      </c>
      <c r="V1475">
        <v>0</v>
      </c>
      <c r="W1475">
        <v>0</v>
      </c>
      <c r="X1475">
        <v>3</v>
      </c>
      <c r="Y1475">
        <v>11</v>
      </c>
      <c r="Z1475">
        <v>0</v>
      </c>
      <c r="AA1475">
        <v>73</v>
      </c>
      <c r="AB1475">
        <v>2468</v>
      </c>
      <c r="AC1475">
        <v>0</v>
      </c>
      <c r="AD1475">
        <v>0</v>
      </c>
      <c r="AE1475">
        <v>0</v>
      </c>
      <c r="AF1475">
        <v>1</v>
      </c>
      <c r="AG1475">
        <v>0</v>
      </c>
      <c r="AH1475">
        <v>0</v>
      </c>
      <c r="AI1475">
        <v>0</v>
      </c>
      <c r="AJ1475">
        <v>1</v>
      </c>
      <c r="AK1475">
        <v>0</v>
      </c>
      <c r="AL1475">
        <v>0</v>
      </c>
      <c r="AM1475" s="3">
        <f>SUM(tbl_Data[[#This Row],[Amt_Wines]:[Amt_GoldProds]])</f>
        <v>1734</v>
      </c>
      <c r="AN1475" s="3">
        <v>1636</v>
      </c>
      <c r="AO1475">
        <v>0</v>
      </c>
      <c r="AP1475" t="str" cm="1">
        <f t="array" ref="AP1475">_xlfn.IFS(tbl_Data[[#This Row],[marital_Divorced]]=1,"Divorced",tbl_Data[[#This Row],[marital_Married]]=1,"Married",tbl_Data[[#This Row],[marital_Single]]=1,"Single",tbl_Data[[#This Row],[marital_Together]]=1,"Together",tbl_Data[[#This Row],[marital_Widow]]=1,"Widowed")</f>
        <v>Together</v>
      </c>
      <c r="AQ1475" s="3" t="str">
        <f>IF(tbl_Data[[#This Row],[Marital Status]]=tbl_Data[[#Headers],[Single]],tbl_Data[[#This Row],[Amt_Wines]],"")</f>
        <v/>
      </c>
      <c r="AR1475" s="3">
        <f>IF(tbl_Data[[#This Row],[Marital Status]]=tbl_Data[[#Headers],[Together]],tbl_Data[[#This Row],[Amt_Wines]],"")</f>
        <v>499</v>
      </c>
      <c r="AS1475" s="3" t="str">
        <f>IF(tbl_Data[[#This Row],[Marital Status]]=tbl_Data[[#Headers],[Married]],tbl_Data[[#This Row],[Amt_Wines]],"")</f>
        <v/>
      </c>
      <c r="AT1475" s="3" t="str">
        <f>IF(tbl_Data[[#This Row],[Marital Status]]=tbl_Data[[#Headers],[Widow]],tbl_Data[[#This Row],[Amt_Wines]],"")</f>
        <v/>
      </c>
      <c r="AU1475" s="3" t="str">
        <f>IF(tbl_Data[[#This Row],[Marital Status]]=tbl_Data[[#Headers],[Divorced]],tbl_Data[[#This Row],[Amt_Wines]],"")</f>
        <v/>
      </c>
    </row>
    <row r="1476" spans="1:47" x14ac:dyDescent="0.45">
      <c r="A1476" t="s">
        <v>271</v>
      </c>
      <c r="B1476" s="3">
        <v>70123</v>
      </c>
      <c r="C1476">
        <v>0</v>
      </c>
      <c r="D1476">
        <v>0</v>
      </c>
      <c r="E1476">
        <f t="shared" si="23"/>
        <v>0</v>
      </c>
      <c r="F1476">
        <v>27</v>
      </c>
      <c r="G1476" s="3">
        <v>1308</v>
      </c>
      <c r="H1476" s="3">
        <v>0</v>
      </c>
      <c r="I1476" s="3">
        <v>396</v>
      </c>
      <c r="J1476" s="3">
        <v>23</v>
      </c>
      <c r="K1476" s="3">
        <v>0</v>
      </c>
      <c r="L1476" s="3">
        <v>0</v>
      </c>
      <c r="M1476">
        <v>1</v>
      </c>
      <c r="N1476">
        <v>5</v>
      </c>
      <c r="O1476">
        <v>7</v>
      </c>
      <c r="P1476">
        <v>4</v>
      </c>
      <c r="Q1476">
        <v>3</v>
      </c>
      <c r="R1476">
        <v>0</v>
      </c>
      <c r="S1476">
        <v>1</v>
      </c>
      <c r="T1476">
        <v>0</v>
      </c>
      <c r="U1476">
        <v>0</v>
      </c>
      <c r="V1476">
        <v>1</v>
      </c>
      <c r="W1476">
        <v>0</v>
      </c>
      <c r="X1476">
        <v>3</v>
      </c>
      <c r="Y1476">
        <v>11</v>
      </c>
      <c r="Z1476">
        <v>0</v>
      </c>
      <c r="AA1476">
        <v>37</v>
      </c>
      <c r="AB1476">
        <v>2433</v>
      </c>
      <c r="AC1476">
        <v>0</v>
      </c>
      <c r="AD1476">
        <v>0</v>
      </c>
      <c r="AE1476">
        <v>0</v>
      </c>
      <c r="AF1476">
        <v>1</v>
      </c>
      <c r="AG1476">
        <v>0</v>
      </c>
      <c r="AH1476">
        <v>0</v>
      </c>
      <c r="AI1476">
        <v>0</v>
      </c>
      <c r="AJ1476">
        <v>0</v>
      </c>
      <c r="AK1476">
        <v>0</v>
      </c>
      <c r="AL1476">
        <v>1</v>
      </c>
      <c r="AM1476" s="3">
        <f>SUM(tbl_Data[[#This Row],[Amt_Wines]:[Amt_GoldProds]])</f>
        <v>1727</v>
      </c>
      <c r="AN1476" s="3">
        <v>1727</v>
      </c>
      <c r="AO1476">
        <v>2</v>
      </c>
      <c r="AP1476" t="str" cm="1">
        <f t="array" ref="AP1476">_xlfn.IFS(tbl_Data[[#This Row],[marital_Divorced]]=1,"Divorced",tbl_Data[[#This Row],[marital_Married]]=1,"Married",tbl_Data[[#This Row],[marital_Single]]=1,"Single",tbl_Data[[#This Row],[marital_Together]]=1,"Together",tbl_Data[[#This Row],[marital_Widow]]=1,"Widowed")</f>
        <v>Together</v>
      </c>
      <c r="AQ1476" s="3" t="str">
        <f>IF(tbl_Data[[#This Row],[Marital Status]]=tbl_Data[[#Headers],[Single]],tbl_Data[[#This Row],[Amt_Wines]],"")</f>
        <v/>
      </c>
      <c r="AR1476" s="3">
        <f>IF(tbl_Data[[#This Row],[Marital Status]]=tbl_Data[[#Headers],[Together]],tbl_Data[[#This Row],[Amt_Wines]],"")</f>
        <v>1308</v>
      </c>
      <c r="AS1476" s="3" t="str">
        <f>IF(tbl_Data[[#This Row],[Marital Status]]=tbl_Data[[#Headers],[Married]],tbl_Data[[#This Row],[Amt_Wines]],"")</f>
        <v/>
      </c>
      <c r="AT1476" s="3" t="str">
        <f>IF(tbl_Data[[#This Row],[Marital Status]]=tbl_Data[[#Headers],[Widow]],tbl_Data[[#This Row],[Amt_Wines]],"")</f>
        <v/>
      </c>
      <c r="AU1476" s="3" t="str">
        <f>IF(tbl_Data[[#This Row],[Marital Status]]=tbl_Data[[#Headers],[Divorced]],tbl_Data[[#This Row],[Amt_Wines]],"")</f>
        <v/>
      </c>
    </row>
    <row r="1477" spans="1:47" x14ac:dyDescent="0.45">
      <c r="A1477" t="s">
        <v>274</v>
      </c>
      <c r="B1477" s="3">
        <v>105471</v>
      </c>
      <c r="C1477">
        <v>0</v>
      </c>
      <c r="D1477">
        <v>0</v>
      </c>
      <c r="E1477">
        <f t="shared" si="23"/>
        <v>0</v>
      </c>
      <c r="F1477">
        <v>36</v>
      </c>
      <c r="G1477" s="3">
        <v>1009</v>
      </c>
      <c r="H1477" s="3">
        <v>181</v>
      </c>
      <c r="I1477" s="3">
        <v>104</v>
      </c>
      <c r="J1477" s="3">
        <v>202</v>
      </c>
      <c r="K1477" s="3">
        <v>21</v>
      </c>
      <c r="L1477" s="3">
        <v>207</v>
      </c>
      <c r="M1477">
        <v>0</v>
      </c>
      <c r="N1477">
        <v>9</v>
      </c>
      <c r="O1477">
        <v>8</v>
      </c>
      <c r="P1477">
        <v>13</v>
      </c>
      <c r="Q1477">
        <v>3</v>
      </c>
      <c r="R1477">
        <v>0</v>
      </c>
      <c r="S1477">
        <v>0</v>
      </c>
      <c r="T1477">
        <v>1</v>
      </c>
      <c r="U1477">
        <v>1</v>
      </c>
      <c r="V1477">
        <v>0</v>
      </c>
      <c r="W1477">
        <v>0</v>
      </c>
      <c r="X1477">
        <v>3</v>
      </c>
      <c r="Y1477">
        <v>11</v>
      </c>
      <c r="Z1477">
        <v>1</v>
      </c>
      <c r="AA1477">
        <v>50</v>
      </c>
      <c r="AB1477">
        <v>2683</v>
      </c>
      <c r="AC1477">
        <v>0</v>
      </c>
      <c r="AD1477">
        <v>0</v>
      </c>
      <c r="AE1477">
        <v>0</v>
      </c>
      <c r="AF1477">
        <v>1</v>
      </c>
      <c r="AG1477">
        <v>0</v>
      </c>
      <c r="AH1477">
        <v>0</v>
      </c>
      <c r="AI1477">
        <v>0</v>
      </c>
      <c r="AJ1477">
        <v>1</v>
      </c>
      <c r="AK1477">
        <v>0</v>
      </c>
      <c r="AL1477">
        <v>0</v>
      </c>
      <c r="AM1477" s="3">
        <f>SUM(tbl_Data[[#This Row],[Amt_Wines]:[Amt_GoldProds]])</f>
        <v>1724</v>
      </c>
      <c r="AN1477" s="3">
        <v>1310</v>
      </c>
      <c r="AO1477">
        <v>2</v>
      </c>
      <c r="AP1477" t="str" cm="1">
        <f t="array" ref="AP1477">_xlfn.IFS(tbl_Data[[#This Row],[marital_Divorced]]=1,"Divorced",tbl_Data[[#This Row],[marital_Married]]=1,"Married",tbl_Data[[#This Row],[marital_Single]]=1,"Single",tbl_Data[[#This Row],[marital_Together]]=1,"Together",tbl_Data[[#This Row],[marital_Widow]]=1,"Widowed")</f>
        <v>Together</v>
      </c>
      <c r="AQ1477" s="3" t="str">
        <f>IF(tbl_Data[[#This Row],[Marital Status]]=tbl_Data[[#Headers],[Single]],tbl_Data[[#This Row],[Amt_Wines]],"")</f>
        <v/>
      </c>
      <c r="AR1477" s="3">
        <f>IF(tbl_Data[[#This Row],[Marital Status]]=tbl_Data[[#Headers],[Together]],tbl_Data[[#This Row],[Amt_Wines]],"")</f>
        <v>1009</v>
      </c>
      <c r="AS1477" s="3" t="str">
        <f>IF(tbl_Data[[#This Row],[Marital Status]]=tbl_Data[[#Headers],[Married]],tbl_Data[[#This Row],[Amt_Wines]],"")</f>
        <v/>
      </c>
      <c r="AT1477" s="3" t="str">
        <f>IF(tbl_Data[[#This Row],[Marital Status]]=tbl_Data[[#Headers],[Widow]],tbl_Data[[#This Row],[Amt_Wines]],"")</f>
        <v/>
      </c>
      <c r="AU1477" s="3" t="str">
        <f>IF(tbl_Data[[#This Row],[Marital Status]]=tbl_Data[[#Headers],[Divorced]],tbl_Data[[#This Row],[Amt_Wines]],"")</f>
        <v/>
      </c>
    </row>
    <row r="1478" spans="1:47" x14ac:dyDescent="0.45">
      <c r="A1478" t="s">
        <v>275</v>
      </c>
      <c r="B1478" s="3">
        <v>76005</v>
      </c>
      <c r="C1478">
        <v>0</v>
      </c>
      <c r="D1478">
        <v>0</v>
      </c>
      <c r="E1478">
        <f t="shared" si="23"/>
        <v>0</v>
      </c>
      <c r="F1478">
        <v>72</v>
      </c>
      <c r="G1478" s="3">
        <v>983</v>
      </c>
      <c r="H1478" s="3">
        <v>20</v>
      </c>
      <c r="I1478" s="3">
        <v>389</v>
      </c>
      <c r="J1478" s="3">
        <v>240</v>
      </c>
      <c r="K1478" s="3">
        <v>50</v>
      </c>
      <c r="L1478" s="3">
        <v>40</v>
      </c>
      <c r="M1478">
        <v>1</v>
      </c>
      <c r="N1478">
        <v>3</v>
      </c>
      <c r="O1478">
        <v>5</v>
      </c>
      <c r="P1478">
        <v>13</v>
      </c>
      <c r="Q1478">
        <v>6</v>
      </c>
      <c r="R1478">
        <v>0</v>
      </c>
      <c r="S1478">
        <v>0</v>
      </c>
      <c r="T1478">
        <v>0</v>
      </c>
      <c r="U1478">
        <v>1</v>
      </c>
      <c r="V1478">
        <v>0</v>
      </c>
      <c r="W1478">
        <v>0</v>
      </c>
      <c r="X1478">
        <v>3</v>
      </c>
      <c r="Y1478">
        <v>11</v>
      </c>
      <c r="Z1478">
        <v>0</v>
      </c>
      <c r="AA1478">
        <v>65</v>
      </c>
      <c r="AB1478">
        <v>2651</v>
      </c>
      <c r="AC1478">
        <v>0</v>
      </c>
      <c r="AD1478">
        <v>0</v>
      </c>
      <c r="AE1478">
        <v>0</v>
      </c>
      <c r="AF1478">
        <v>1</v>
      </c>
      <c r="AG1478">
        <v>0</v>
      </c>
      <c r="AH1478">
        <v>0</v>
      </c>
      <c r="AI1478">
        <v>0</v>
      </c>
      <c r="AJ1478">
        <v>1</v>
      </c>
      <c r="AK1478">
        <v>0</v>
      </c>
      <c r="AL1478">
        <v>0</v>
      </c>
      <c r="AM1478" s="3">
        <f>SUM(tbl_Data[[#This Row],[Amt_Wines]:[Amt_GoldProds]])</f>
        <v>1722</v>
      </c>
      <c r="AN1478" s="3">
        <v>1642</v>
      </c>
      <c r="AO1478">
        <v>1</v>
      </c>
      <c r="AP1478" t="str" cm="1">
        <f t="array" ref="AP1478">_xlfn.IFS(tbl_Data[[#This Row],[marital_Divorced]]=1,"Divorced",tbl_Data[[#This Row],[marital_Married]]=1,"Married",tbl_Data[[#This Row],[marital_Single]]=1,"Single",tbl_Data[[#This Row],[marital_Together]]=1,"Together",tbl_Data[[#This Row],[marital_Widow]]=1,"Widowed")</f>
        <v>Together</v>
      </c>
      <c r="AQ1478" s="3" t="str">
        <f>IF(tbl_Data[[#This Row],[Marital Status]]=tbl_Data[[#Headers],[Single]],tbl_Data[[#This Row],[Amt_Wines]],"")</f>
        <v/>
      </c>
      <c r="AR1478" s="3">
        <f>IF(tbl_Data[[#This Row],[Marital Status]]=tbl_Data[[#Headers],[Together]],tbl_Data[[#This Row],[Amt_Wines]],"")</f>
        <v>983</v>
      </c>
      <c r="AS1478" s="3" t="str">
        <f>IF(tbl_Data[[#This Row],[Marital Status]]=tbl_Data[[#Headers],[Married]],tbl_Data[[#This Row],[Amt_Wines]],"")</f>
        <v/>
      </c>
      <c r="AT1478" s="3" t="str">
        <f>IF(tbl_Data[[#This Row],[Marital Status]]=tbl_Data[[#Headers],[Widow]],tbl_Data[[#This Row],[Amt_Wines]],"")</f>
        <v/>
      </c>
      <c r="AU1478" s="3" t="str">
        <f>IF(tbl_Data[[#This Row],[Marital Status]]=tbl_Data[[#Headers],[Divorced]],tbl_Data[[#This Row],[Amt_Wines]],"")</f>
        <v/>
      </c>
    </row>
    <row r="1479" spans="1:47" x14ac:dyDescent="0.45">
      <c r="A1479" t="s">
        <v>293</v>
      </c>
      <c r="B1479" s="3">
        <v>80812</v>
      </c>
      <c r="C1479">
        <v>0</v>
      </c>
      <c r="D1479">
        <v>0</v>
      </c>
      <c r="E1479">
        <f t="shared" si="23"/>
        <v>0</v>
      </c>
      <c r="F1479">
        <v>95</v>
      </c>
      <c r="G1479" s="3">
        <v>769</v>
      </c>
      <c r="H1479" s="3">
        <v>22</v>
      </c>
      <c r="I1479" s="3">
        <v>500</v>
      </c>
      <c r="J1479" s="3">
        <v>210</v>
      </c>
      <c r="K1479" s="3">
        <v>143</v>
      </c>
      <c r="L1479" s="3">
        <v>33</v>
      </c>
      <c r="M1479">
        <v>1</v>
      </c>
      <c r="N1479">
        <v>4</v>
      </c>
      <c r="O1479">
        <v>8</v>
      </c>
      <c r="P1479">
        <v>5</v>
      </c>
      <c r="Q1479">
        <v>2</v>
      </c>
      <c r="R1479">
        <v>1</v>
      </c>
      <c r="S1479">
        <v>0</v>
      </c>
      <c r="T1479">
        <v>1</v>
      </c>
      <c r="U1479">
        <v>1</v>
      </c>
      <c r="V1479">
        <v>0</v>
      </c>
      <c r="W1479">
        <v>0</v>
      </c>
      <c r="X1479">
        <v>3</v>
      </c>
      <c r="Y1479">
        <v>11</v>
      </c>
      <c r="Z1479">
        <v>0</v>
      </c>
      <c r="AA1479">
        <v>67</v>
      </c>
      <c r="AB1479">
        <v>2444</v>
      </c>
      <c r="AC1479">
        <v>0</v>
      </c>
      <c r="AD1479">
        <v>0</v>
      </c>
      <c r="AE1479">
        <v>0</v>
      </c>
      <c r="AF1479">
        <v>1</v>
      </c>
      <c r="AG1479">
        <v>0</v>
      </c>
      <c r="AH1479">
        <v>0</v>
      </c>
      <c r="AI1479">
        <v>0</v>
      </c>
      <c r="AJ1479">
        <v>1</v>
      </c>
      <c r="AK1479">
        <v>0</v>
      </c>
      <c r="AL1479">
        <v>0</v>
      </c>
      <c r="AM1479" s="3">
        <f>SUM(tbl_Data[[#This Row],[Amt_Wines]:[Amt_GoldProds]])</f>
        <v>1677</v>
      </c>
      <c r="AN1479" s="3">
        <v>1611</v>
      </c>
      <c r="AO1479">
        <v>3</v>
      </c>
      <c r="AP1479" t="str" cm="1">
        <f t="array" ref="AP1479">_xlfn.IFS(tbl_Data[[#This Row],[marital_Divorced]]=1,"Divorced",tbl_Data[[#This Row],[marital_Married]]=1,"Married",tbl_Data[[#This Row],[marital_Single]]=1,"Single",tbl_Data[[#This Row],[marital_Together]]=1,"Together",tbl_Data[[#This Row],[marital_Widow]]=1,"Widowed")</f>
        <v>Together</v>
      </c>
      <c r="AQ1479" s="3" t="str">
        <f>IF(tbl_Data[[#This Row],[Marital Status]]=tbl_Data[[#Headers],[Single]],tbl_Data[[#This Row],[Amt_Wines]],"")</f>
        <v/>
      </c>
      <c r="AR1479" s="3">
        <f>IF(tbl_Data[[#This Row],[Marital Status]]=tbl_Data[[#Headers],[Together]],tbl_Data[[#This Row],[Amt_Wines]],"")</f>
        <v>769</v>
      </c>
      <c r="AS1479" s="3" t="str">
        <f>IF(tbl_Data[[#This Row],[Marital Status]]=tbl_Data[[#Headers],[Married]],tbl_Data[[#This Row],[Amt_Wines]],"")</f>
        <v/>
      </c>
      <c r="AT1479" s="3" t="str">
        <f>IF(tbl_Data[[#This Row],[Marital Status]]=tbl_Data[[#Headers],[Widow]],tbl_Data[[#This Row],[Amt_Wines]],"")</f>
        <v/>
      </c>
      <c r="AU1479" s="3" t="str">
        <f>IF(tbl_Data[[#This Row],[Marital Status]]=tbl_Data[[#Headers],[Divorced]],tbl_Data[[#This Row],[Amt_Wines]],"")</f>
        <v/>
      </c>
    </row>
    <row r="1480" spans="1:47" x14ac:dyDescent="0.45">
      <c r="A1480" t="s">
        <v>295</v>
      </c>
      <c r="B1480" s="3">
        <v>83003</v>
      </c>
      <c r="C1480">
        <v>0</v>
      </c>
      <c r="D1480">
        <v>0</v>
      </c>
      <c r="E1480">
        <f t="shared" si="23"/>
        <v>0</v>
      </c>
      <c r="F1480">
        <v>18</v>
      </c>
      <c r="G1480" s="3">
        <v>856</v>
      </c>
      <c r="H1480" s="3">
        <v>61</v>
      </c>
      <c r="I1480" s="3">
        <v>570</v>
      </c>
      <c r="J1480" s="3">
        <v>40</v>
      </c>
      <c r="K1480" s="3">
        <v>25</v>
      </c>
      <c r="L1480" s="3">
        <v>122</v>
      </c>
      <c r="M1480">
        <v>1</v>
      </c>
      <c r="N1480">
        <v>7</v>
      </c>
      <c r="O1480">
        <v>6</v>
      </c>
      <c r="P1480">
        <v>8</v>
      </c>
      <c r="Q1480">
        <v>3</v>
      </c>
      <c r="R1480">
        <v>0</v>
      </c>
      <c r="S1480">
        <v>0</v>
      </c>
      <c r="T1480">
        <v>1</v>
      </c>
      <c r="U1480">
        <v>0</v>
      </c>
      <c r="V1480">
        <v>0</v>
      </c>
      <c r="W1480">
        <v>0</v>
      </c>
      <c r="X1480">
        <v>3</v>
      </c>
      <c r="Y1480">
        <v>11</v>
      </c>
      <c r="Z1480">
        <v>1</v>
      </c>
      <c r="AA1480">
        <v>55</v>
      </c>
      <c r="AB1480">
        <v>2642</v>
      </c>
      <c r="AC1480">
        <v>0</v>
      </c>
      <c r="AD1480">
        <v>0</v>
      </c>
      <c r="AE1480">
        <v>0</v>
      </c>
      <c r="AF1480">
        <v>1</v>
      </c>
      <c r="AG1480">
        <v>0</v>
      </c>
      <c r="AH1480">
        <v>0</v>
      </c>
      <c r="AI1480">
        <v>0</v>
      </c>
      <c r="AJ1480">
        <v>1</v>
      </c>
      <c r="AK1480">
        <v>0</v>
      </c>
      <c r="AL1480">
        <v>0</v>
      </c>
      <c r="AM1480" s="3">
        <f>SUM(tbl_Data[[#This Row],[Amt_Wines]:[Amt_GoldProds]])</f>
        <v>1674</v>
      </c>
      <c r="AN1480" s="3">
        <v>1430</v>
      </c>
      <c r="AO1480">
        <v>1</v>
      </c>
      <c r="AP1480" t="str" cm="1">
        <f t="array" ref="AP1480">_xlfn.IFS(tbl_Data[[#This Row],[marital_Divorced]]=1,"Divorced",tbl_Data[[#This Row],[marital_Married]]=1,"Married",tbl_Data[[#This Row],[marital_Single]]=1,"Single",tbl_Data[[#This Row],[marital_Together]]=1,"Together",tbl_Data[[#This Row],[marital_Widow]]=1,"Widowed")</f>
        <v>Together</v>
      </c>
      <c r="AQ1480" s="3" t="str">
        <f>IF(tbl_Data[[#This Row],[Marital Status]]=tbl_Data[[#Headers],[Single]],tbl_Data[[#This Row],[Amt_Wines]],"")</f>
        <v/>
      </c>
      <c r="AR1480" s="3">
        <f>IF(tbl_Data[[#This Row],[Marital Status]]=tbl_Data[[#Headers],[Together]],tbl_Data[[#This Row],[Amt_Wines]],"")</f>
        <v>856</v>
      </c>
      <c r="AS1480" s="3" t="str">
        <f>IF(tbl_Data[[#This Row],[Marital Status]]=tbl_Data[[#Headers],[Married]],tbl_Data[[#This Row],[Amt_Wines]],"")</f>
        <v/>
      </c>
      <c r="AT1480" s="3" t="str">
        <f>IF(tbl_Data[[#This Row],[Marital Status]]=tbl_Data[[#Headers],[Widow]],tbl_Data[[#This Row],[Amt_Wines]],"")</f>
        <v/>
      </c>
      <c r="AU1480" s="3" t="str">
        <f>IF(tbl_Data[[#This Row],[Marital Status]]=tbl_Data[[#Headers],[Divorced]],tbl_Data[[#This Row],[Amt_Wines]],"")</f>
        <v/>
      </c>
    </row>
    <row r="1481" spans="1:47" x14ac:dyDescent="0.45">
      <c r="A1481" t="s">
        <v>298</v>
      </c>
      <c r="B1481" s="3">
        <v>61416</v>
      </c>
      <c r="C1481">
        <v>0</v>
      </c>
      <c r="D1481">
        <v>0</v>
      </c>
      <c r="E1481">
        <f t="shared" si="23"/>
        <v>0</v>
      </c>
      <c r="F1481">
        <v>25</v>
      </c>
      <c r="G1481" s="3">
        <v>848</v>
      </c>
      <c r="H1481" s="3">
        <v>154</v>
      </c>
      <c r="I1481" s="3">
        <v>323</v>
      </c>
      <c r="J1481" s="3">
        <v>201</v>
      </c>
      <c r="K1481" s="3">
        <v>61</v>
      </c>
      <c r="L1481" s="3">
        <v>78</v>
      </c>
      <c r="M1481">
        <v>1</v>
      </c>
      <c r="N1481">
        <v>10</v>
      </c>
      <c r="O1481">
        <v>3</v>
      </c>
      <c r="P1481">
        <v>10</v>
      </c>
      <c r="Q1481">
        <v>6</v>
      </c>
      <c r="R1481">
        <v>1</v>
      </c>
      <c r="S1481">
        <v>0</v>
      </c>
      <c r="T1481">
        <v>0</v>
      </c>
      <c r="U1481">
        <v>0</v>
      </c>
      <c r="V1481">
        <v>0</v>
      </c>
      <c r="W1481">
        <v>0</v>
      </c>
      <c r="X1481">
        <v>3</v>
      </c>
      <c r="Y1481">
        <v>11</v>
      </c>
      <c r="Z1481">
        <v>0</v>
      </c>
      <c r="AA1481">
        <v>38</v>
      </c>
      <c r="AB1481">
        <v>2665</v>
      </c>
      <c r="AC1481">
        <v>0</v>
      </c>
      <c r="AD1481">
        <v>0</v>
      </c>
      <c r="AE1481">
        <v>0</v>
      </c>
      <c r="AF1481">
        <v>1</v>
      </c>
      <c r="AG1481">
        <v>0</v>
      </c>
      <c r="AH1481">
        <v>0</v>
      </c>
      <c r="AI1481">
        <v>0</v>
      </c>
      <c r="AJ1481">
        <v>1</v>
      </c>
      <c r="AK1481">
        <v>0</v>
      </c>
      <c r="AL1481">
        <v>0</v>
      </c>
      <c r="AM1481" s="3">
        <f>SUM(tbl_Data[[#This Row],[Amt_Wines]:[Amt_GoldProds]])</f>
        <v>1665</v>
      </c>
      <c r="AN1481" s="3">
        <v>1509</v>
      </c>
      <c r="AO1481">
        <v>1</v>
      </c>
      <c r="AP1481" t="str" cm="1">
        <f t="array" ref="AP1481">_xlfn.IFS(tbl_Data[[#This Row],[marital_Divorced]]=1,"Divorced",tbl_Data[[#This Row],[marital_Married]]=1,"Married",tbl_Data[[#This Row],[marital_Single]]=1,"Single",tbl_Data[[#This Row],[marital_Together]]=1,"Together",tbl_Data[[#This Row],[marital_Widow]]=1,"Widowed")</f>
        <v>Together</v>
      </c>
      <c r="AQ1481" s="3" t="str">
        <f>IF(tbl_Data[[#This Row],[Marital Status]]=tbl_Data[[#Headers],[Single]],tbl_Data[[#This Row],[Amt_Wines]],"")</f>
        <v/>
      </c>
      <c r="AR1481" s="3">
        <f>IF(tbl_Data[[#This Row],[Marital Status]]=tbl_Data[[#Headers],[Together]],tbl_Data[[#This Row],[Amt_Wines]],"")</f>
        <v>848</v>
      </c>
      <c r="AS1481" s="3" t="str">
        <f>IF(tbl_Data[[#This Row],[Marital Status]]=tbl_Data[[#Headers],[Married]],tbl_Data[[#This Row],[Amt_Wines]],"")</f>
        <v/>
      </c>
      <c r="AT1481" s="3" t="str">
        <f>IF(tbl_Data[[#This Row],[Marital Status]]=tbl_Data[[#Headers],[Widow]],tbl_Data[[#This Row],[Amt_Wines]],"")</f>
        <v/>
      </c>
      <c r="AU1481" s="3" t="str">
        <f>IF(tbl_Data[[#This Row],[Marital Status]]=tbl_Data[[#Headers],[Divorced]],tbl_Data[[#This Row],[Amt_Wines]],"")</f>
        <v/>
      </c>
    </row>
    <row r="1482" spans="1:47" x14ac:dyDescent="0.45">
      <c r="A1482" t="s">
        <v>300</v>
      </c>
      <c r="B1482" s="3">
        <v>69930</v>
      </c>
      <c r="C1482">
        <v>0</v>
      </c>
      <c r="D1482">
        <v>0</v>
      </c>
      <c r="E1482">
        <f t="shared" si="23"/>
        <v>0</v>
      </c>
      <c r="F1482">
        <v>21</v>
      </c>
      <c r="G1482" s="3">
        <v>252</v>
      </c>
      <c r="H1482" s="3">
        <v>98</v>
      </c>
      <c r="I1482" s="3">
        <v>827</v>
      </c>
      <c r="J1482" s="3">
        <v>219</v>
      </c>
      <c r="K1482" s="3">
        <v>70</v>
      </c>
      <c r="L1482" s="3">
        <v>196</v>
      </c>
      <c r="M1482">
        <v>1</v>
      </c>
      <c r="N1482">
        <v>4</v>
      </c>
      <c r="O1482">
        <v>5</v>
      </c>
      <c r="P1482">
        <v>12</v>
      </c>
      <c r="Q1482">
        <v>3</v>
      </c>
      <c r="R1482">
        <v>0</v>
      </c>
      <c r="S1482">
        <v>0</v>
      </c>
      <c r="T1482">
        <v>0</v>
      </c>
      <c r="U1482">
        <v>0</v>
      </c>
      <c r="V1482">
        <v>0</v>
      </c>
      <c r="W1482">
        <v>0</v>
      </c>
      <c r="X1482">
        <v>3</v>
      </c>
      <c r="Y1482">
        <v>11</v>
      </c>
      <c r="Z1482">
        <v>0</v>
      </c>
      <c r="AA1482">
        <v>49</v>
      </c>
      <c r="AB1482">
        <v>2558</v>
      </c>
      <c r="AC1482">
        <v>0</v>
      </c>
      <c r="AD1482">
        <v>0</v>
      </c>
      <c r="AE1482">
        <v>0</v>
      </c>
      <c r="AF1482">
        <v>1</v>
      </c>
      <c r="AG1482">
        <v>0</v>
      </c>
      <c r="AH1482">
        <v>0</v>
      </c>
      <c r="AI1482">
        <v>0</v>
      </c>
      <c r="AJ1482">
        <v>1</v>
      </c>
      <c r="AK1482">
        <v>0</v>
      </c>
      <c r="AL1482">
        <v>0</v>
      </c>
      <c r="AM1482" s="3">
        <f>SUM(tbl_Data[[#This Row],[Amt_Wines]:[Amt_GoldProds]])</f>
        <v>1662</v>
      </c>
      <c r="AN1482" s="3">
        <v>1270</v>
      </c>
      <c r="AO1482">
        <v>0</v>
      </c>
      <c r="AP1482" t="str" cm="1">
        <f t="array" ref="AP1482">_xlfn.IFS(tbl_Data[[#This Row],[marital_Divorced]]=1,"Divorced",tbl_Data[[#This Row],[marital_Married]]=1,"Married",tbl_Data[[#This Row],[marital_Single]]=1,"Single",tbl_Data[[#This Row],[marital_Together]]=1,"Together",tbl_Data[[#This Row],[marital_Widow]]=1,"Widowed")</f>
        <v>Together</v>
      </c>
      <c r="AQ1482" s="3" t="str">
        <f>IF(tbl_Data[[#This Row],[Marital Status]]=tbl_Data[[#Headers],[Single]],tbl_Data[[#This Row],[Amt_Wines]],"")</f>
        <v/>
      </c>
      <c r="AR1482" s="3">
        <f>IF(tbl_Data[[#This Row],[Marital Status]]=tbl_Data[[#Headers],[Together]],tbl_Data[[#This Row],[Amt_Wines]],"")</f>
        <v>252</v>
      </c>
      <c r="AS1482" s="3" t="str">
        <f>IF(tbl_Data[[#This Row],[Marital Status]]=tbl_Data[[#Headers],[Married]],tbl_Data[[#This Row],[Amt_Wines]],"")</f>
        <v/>
      </c>
      <c r="AT1482" s="3" t="str">
        <f>IF(tbl_Data[[#This Row],[Marital Status]]=tbl_Data[[#Headers],[Widow]],tbl_Data[[#This Row],[Amt_Wines]],"")</f>
        <v/>
      </c>
      <c r="AU1482" s="3" t="str">
        <f>IF(tbl_Data[[#This Row],[Marital Status]]=tbl_Data[[#Headers],[Divorced]],tbl_Data[[#This Row],[Amt_Wines]],"")</f>
        <v/>
      </c>
    </row>
    <row r="1483" spans="1:47" x14ac:dyDescent="0.45">
      <c r="A1483" t="s">
        <v>314</v>
      </c>
      <c r="B1483" s="3">
        <v>79419</v>
      </c>
      <c r="C1483">
        <v>0</v>
      </c>
      <c r="D1483">
        <v>0</v>
      </c>
      <c r="E1483">
        <f t="shared" si="23"/>
        <v>0</v>
      </c>
      <c r="F1483">
        <v>96</v>
      </c>
      <c r="G1483" s="3">
        <v>751</v>
      </c>
      <c r="H1483" s="3">
        <v>127</v>
      </c>
      <c r="I1483" s="3">
        <v>687</v>
      </c>
      <c r="J1483" s="3">
        <v>20</v>
      </c>
      <c r="K1483" s="3">
        <v>15</v>
      </c>
      <c r="L1483" s="3">
        <v>31</v>
      </c>
      <c r="M1483">
        <v>1</v>
      </c>
      <c r="N1483">
        <v>4</v>
      </c>
      <c r="O1483">
        <v>6</v>
      </c>
      <c r="P1483">
        <v>4</v>
      </c>
      <c r="Q1483">
        <v>2</v>
      </c>
      <c r="R1483">
        <v>0</v>
      </c>
      <c r="S1483">
        <v>0</v>
      </c>
      <c r="T1483">
        <v>0</v>
      </c>
      <c r="U1483">
        <v>0</v>
      </c>
      <c r="V1483">
        <v>0</v>
      </c>
      <c r="W1483">
        <v>0</v>
      </c>
      <c r="X1483">
        <v>3</v>
      </c>
      <c r="Y1483">
        <v>11</v>
      </c>
      <c r="Z1483">
        <v>0</v>
      </c>
      <c r="AA1483">
        <v>50</v>
      </c>
      <c r="AB1483">
        <v>2166</v>
      </c>
      <c r="AC1483">
        <v>0</v>
      </c>
      <c r="AD1483">
        <v>0</v>
      </c>
      <c r="AE1483">
        <v>0</v>
      </c>
      <c r="AF1483">
        <v>1</v>
      </c>
      <c r="AG1483">
        <v>0</v>
      </c>
      <c r="AH1483">
        <v>0</v>
      </c>
      <c r="AI1483">
        <v>0</v>
      </c>
      <c r="AJ1483">
        <v>0</v>
      </c>
      <c r="AK1483">
        <v>1</v>
      </c>
      <c r="AL1483">
        <v>0</v>
      </c>
      <c r="AM1483" s="3">
        <f>SUM(tbl_Data[[#This Row],[Amt_Wines]:[Amt_GoldProds]])</f>
        <v>1631</v>
      </c>
      <c r="AN1483" s="3">
        <v>1569</v>
      </c>
      <c r="AO1483">
        <v>0</v>
      </c>
      <c r="AP1483" t="str" cm="1">
        <f t="array" ref="AP1483">_xlfn.IFS(tbl_Data[[#This Row],[marital_Divorced]]=1,"Divorced",tbl_Data[[#This Row],[marital_Married]]=1,"Married",tbl_Data[[#This Row],[marital_Single]]=1,"Single",tbl_Data[[#This Row],[marital_Together]]=1,"Together",tbl_Data[[#This Row],[marital_Widow]]=1,"Widowed")</f>
        <v>Together</v>
      </c>
      <c r="AQ1483" s="3" t="str">
        <f>IF(tbl_Data[[#This Row],[Marital Status]]=tbl_Data[[#Headers],[Single]],tbl_Data[[#This Row],[Amt_Wines]],"")</f>
        <v/>
      </c>
      <c r="AR1483" s="3">
        <f>IF(tbl_Data[[#This Row],[Marital Status]]=tbl_Data[[#Headers],[Together]],tbl_Data[[#This Row],[Amt_Wines]],"")</f>
        <v>751</v>
      </c>
      <c r="AS1483" s="3" t="str">
        <f>IF(tbl_Data[[#This Row],[Marital Status]]=tbl_Data[[#Headers],[Married]],tbl_Data[[#This Row],[Amt_Wines]],"")</f>
        <v/>
      </c>
      <c r="AT1483" s="3" t="str">
        <f>IF(tbl_Data[[#This Row],[Marital Status]]=tbl_Data[[#Headers],[Widow]],tbl_Data[[#This Row],[Amt_Wines]],"")</f>
        <v/>
      </c>
      <c r="AU1483" s="3" t="str">
        <f>IF(tbl_Data[[#This Row],[Marital Status]]=tbl_Data[[#Headers],[Divorced]],tbl_Data[[#This Row],[Amt_Wines]],"")</f>
        <v/>
      </c>
    </row>
    <row r="1484" spans="1:47" x14ac:dyDescent="0.45">
      <c r="A1484" t="s">
        <v>315</v>
      </c>
      <c r="B1484" s="3">
        <v>84906</v>
      </c>
      <c r="C1484">
        <v>0</v>
      </c>
      <c r="D1484">
        <v>0</v>
      </c>
      <c r="E1484">
        <f t="shared" si="23"/>
        <v>0</v>
      </c>
      <c r="F1484">
        <v>98</v>
      </c>
      <c r="G1484" s="3">
        <v>997</v>
      </c>
      <c r="H1484" s="3">
        <v>15</v>
      </c>
      <c r="I1484" s="3">
        <v>414</v>
      </c>
      <c r="J1484" s="3">
        <v>99</v>
      </c>
      <c r="K1484" s="3">
        <v>30</v>
      </c>
      <c r="L1484" s="3">
        <v>76</v>
      </c>
      <c r="M1484">
        <v>1</v>
      </c>
      <c r="N1484">
        <v>5</v>
      </c>
      <c r="O1484">
        <v>6</v>
      </c>
      <c r="P1484">
        <v>12</v>
      </c>
      <c r="Q1484">
        <v>2</v>
      </c>
      <c r="R1484">
        <v>0</v>
      </c>
      <c r="S1484">
        <v>1</v>
      </c>
      <c r="T1484">
        <v>1</v>
      </c>
      <c r="U1484">
        <v>0</v>
      </c>
      <c r="V1484">
        <v>1</v>
      </c>
      <c r="W1484">
        <v>0</v>
      </c>
      <c r="X1484">
        <v>3</v>
      </c>
      <c r="Y1484">
        <v>11</v>
      </c>
      <c r="Z1484">
        <v>0</v>
      </c>
      <c r="AA1484">
        <v>48</v>
      </c>
      <c r="AB1484">
        <v>2427</v>
      </c>
      <c r="AC1484">
        <v>0</v>
      </c>
      <c r="AD1484">
        <v>0</v>
      </c>
      <c r="AE1484">
        <v>0</v>
      </c>
      <c r="AF1484">
        <v>1</v>
      </c>
      <c r="AG1484">
        <v>0</v>
      </c>
      <c r="AH1484">
        <v>0</v>
      </c>
      <c r="AI1484">
        <v>0</v>
      </c>
      <c r="AJ1484">
        <v>1</v>
      </c>
      <c r="AK1484">
        <v>0</v>
      </c>
      <c r="AL1484">
        <v>0</v>
      </c>
      <c r="AM1484" s="3">
        <f>SUM(tbl_Data[[#This Row],[Amt_Wines]:[Amt_GoldProds]])</f>
        <v>1631</v>
      </c>
      <c r="AN1484" s="3">
        <v>1479</v>
      </c>
      <c r="AO1484">
        <v>3</v>
      </c>
      <c r="AP1484" t="str" cm="1">
        <f t="array" ref="AP1484">_xlfn.IFS(tbl_Data[[#This Row],[marital_Divorced]]=1,"Divorced",tbl_Data[[#This Row],[marital_Married]]=1,"Married",tbl_Data[[#This Row],[marital_Single]]=1,"Single",tbl_Data[[#This Row],[marital_Together]]=1,"Together",tbl_Data[[#This Row],[marital_Widow]]=1,"Widowed")</f>
        <v>Together</v>
      </c>
      <c r="AQ1484" s="3" t="str">
        <f>IF(tbl_Data[[#This Row],[Marital Status]]=tbl_Data[[#Headers],[Single]],tbl_Data[[#This Row],[Amt_Wines]],"")</f>
        <v/>
      </c>
      <c r="AR1484" s="3">
        <f>IF(tbl_Data[[#This Row],[Marital Status]]=tbl_Data[[#Headers],[Together]],tbl_Data[[#This Row],[Amt_Wines]],"")</f>
        <v>997</v>
      </c>
      <c r="AS1484" s="3" t="str">
        <f>IF(tbl_Data[[#This Row],[Marital Status]]=tbl_Data[[#Headers],[Married]],tbl_Data[[#This Row],[Amt_Wines]],"")</f>
        <v/>
      </c>
      <c r="AT1484" s="3" t="str">
        <f>IF(tbl_Data[[#This Row],[Marital Status]]=tbl_Data[[#Headers],[Widow]],tbl_Data[[#This Row],[Amt_Wines]],"")</f>
        <v/>
      </c>
      <c r="AU1484" s="3" t="str">
        <f>IF(tbl_Data[[#This Row],[Marital Status]]=tbl_Data[[#Headers],[Divorced]],tbl_Data[[#This Row],[Amt_Wines]],"")</f>
        <v/>
      </c>
    </row>
    <row r="1485" spans="1:47" x14ac:dyDescent="0.45">
      <c r="A1485" t="s">
        <v>317</v>
      </c>
      <c r="B1485" s="3">
        <v>88325</v>
      </c>
      <c r="C1485">
        <v>0</v>
      </c>
      <c r="D1485">
        <v>0</v>
      </c>
      <c r="E1485">
        <f t="shared" si="23"/>
        <v>0</v>
      </c>
      <c r="F1485">
        <v>42</v>
      </c>
      <c r="G1485" s="3">
        <v>519</v>
      </c>
      <c r="H1485" s="3">
        <v>71</v>
      </c>
      <c r="I1485" s="3">
        <v>860</v>
      </c>
      <c r="J1485" s="3">
        <v>93</v>
      </c>
      <c r="K1485" s="3">
        <v>27</v>
      </c>
      <c r="L1485" s="3">
        <v>53</v>
      </c>
      <c r="M1485">
        <v>1</v>
      </c>
      <c r="N1485">
        <v>6</v>
      </c>
      <c r="O1485">
        <v>2</v>
      </c>
      <c r="P1485">
        <v>9</v>
      </c>
      <c r="Q1485">
        <v>2</v>
      </c>
      <c r="R1485">
        <v>0</v>
      </c>
      <c r="S1485">
        <v>0</v>
      </c>
      <c r="T1485">
        <v>0</v>
      </c>
      <c r="U1485">
        <v>0</v>
      </c>
      <c r="V1485">
        <v>0</v>
      </c>
      <c r="W1485">
        <v>0</v>
      </c>
      <c r="X1485">
        <v>3</v>
      </c>
      <c r="Y1485">
        <v>11</v>
      </c>
      <c r="Z1485">
        <v>0</v>
      </c>
      <c r="AA1485">
        <v>39</v>
      </c>
      <c r="AB1485">
        <v>2303</v>
      </c>
      <c r="AC1485">
        <v>0</v>
      </c>
      <c r="AD1485">
        <v>0</v>
      </c>
      <c r="AE1485">
        <v>0</v>
      </c>
      <c r="AF1485">
        <v>1</v>
      </c>
      <c r="AG1485">
        <v>0</v>
      </c>
      <c r="AH1485">
        <v>0</v>
      </c>
      <c r="AI1485">
        <v>0</v>
      </c>
      <c r="AJ1485">
        <v>1</v>
      </c>
      <c r="AK1485">
        <v>0</v>
      </c>
      <c r="AL1485">
        <v>0</v>
      </c>
      <c r="AM1485" s="3">
        <f>SUM(tbl_Data[[#This Row],[Amt_Wines]:[Amt_GoldProds]])</f>
        <v>1623</v>
      </c>
      <c r="AN1485" s="3">
        <v>1517</v>
      </c>
      <c r="AO1485">
        <v>0</v>
      </c>
      <c r="AP1485" t="str" cm="1">
        <f t="array" ref="AP1485">_xlfn.IFS(tbl_Data[[#This Row],[marital_Divorced]]=1,"Divorced",tbl_Data[[#This Row],[marital_Married]]=1,"Married",tbl_Data[[#This Row],[marital_Single]]=1,"Single",tbl_Data[[#This Row],[marital_Together]]=1,"Together",tbl_Data[[#This Row],[marital_Widow]]=1,"Widowed")</f>
        <v>Together</v>
      </c>
      <c r="AQ1485" s="3" t="str">
        <f>IF(tbl_Data[[#This Row],[Marital Status]]=tbl_Data[[#Headers],[Single]],tbl_Data[[#This Row],[Amt_Wines]],"")</f>
        <v/>
      </c>
      <c r="AR1485" s="3">
        <f>IF(tbl_Data[[#This Row],[Marital Status]]=tbl_Data[[#Headers],[Together]],tbl_Data[[#This Row],[Amt_Wines]],"")</f>
        <v>519</v>
      </c>
      <c r="AS1485" s="3" t="str">
        <f>IF(tbl_Data[[#This Row],[Marital Status]]=tbl_Data[[#Headers],[Married]],tbl_Data[[#This Row],[Amt_Wines]],"")</f>
        <v/>
      </c>
      <c r="AT1485" s="3" t="str">
        <f>IF(tbl_Data[[#This Row],[Marital Status]]=tbl_Data[[#Headers],[Widow]],tbl_Data[[#This Row],[Amt_Wines]],"")</f>
        <v/>
      </c>
      <c r="AU1485" s="3" t="str">
        <f>IF(tbl_Data[[#This Row],[Marital Status]]=tbl_Data[[#Headers],[Divorced]],tbl_Data[[#This Row],[Amt_Wines]],"")</f>
        <v/>
      </c>
    </row>
    <row r="1486" spans="1:47" x14ac:dyDescent="0.45">
      <c r="A1486" t="s">
        <v>324</v>
      </c>
      <c r="B1486" s="3">
        <v>62847</v>
      </c>
      <c r="C1486">
        <v>0</v>
      </c>
      <c r="D1486">
        <v>0</v>
      </c>
      <c r="E1486">
        <f t="shared" si="23"/>
        <v>0</v>
      </c>
      <c r="F1486">
        <v>45</v>
      </c>
      <c r="G1486" s="3">
        <v>521</v>
      </c>
      <c r="H1486" s="3">
        <v>168</v>
      </c>
      <c r="I1486" s="3">
        <v>706</v>
      </c>
      <c r="J1486" s="3">
        <v>80</v>
      </c>
      <c r="K1486" s="3">
        <v>76</v>
      </c>
      <c r="L1486" s="3">
        <v>61</v>
      </c>
      <c r="M1486">
        <v>1</v>
      </c>
      <c r="N1486">
        <v>3</v>
      </c>
      <c r="O1486">
        <v>6</v>
      </c>
      <c r="P1486">
        <v>4</v>
      </c>
      <c r="Q1486">
        <v>2</v>
      </c>
      <c r="R1486">
        <v>0</v>
      </c>
      <c r="S1486">
        <v>0</v>
      </c>
      <c r="T1486">
        <v>0</v>
      </c>
      <c r="U1486">
        <v>0</v>
      </c>
      <c r="V1486">
        <v>0</v>
      </c>
      <c r="W1486">
        <v>0</v>
      </c>
      <c r="X1486">
        <v>3</v>
      </c>
      <c r="Y1486">
        <v>11</v>
      </c>
      <c r="Z1486">
        <v>0</v>
      </c>
      <c r="AA1486">
        <v>75</v>
      </c>
      <c r="AB1486">
        <v>2689</v>
      </c>
      <c r="AC1486">
        <v>0</v>
      </c>
      <c r="AD1486">
        <v>0</v>
      </c>
      <c r="AE1486">
        <v>0</v>
      </c>
      <c r="AF1486">
        <v>1</v>
      </c>
      <c r="AG1486">
        <v>0</v>
      </c>
      <c r="AH1486">
        <v>0</v>
      </c>
      <c r="AI1486">
        <v>0</v>
      </c>
      <c r="AJ1486">
        <v>0</v>
      </c>
      <c r="AK1486">
        <v>1</v>
      </c>
      <c r="AL1486">
        <v>0</v>
      </c>
      <c r="AM1486" s="3">
        <f>SUM(tbl_Data[[#This Row],[Amt_Wines]:[Amt_GoldProds]])</f>
        <v>1612</v>
      </c>
      <c r="AN1486" s="3">
        <v>1490</v>
      </c>
      <c r="AO1486">
        <v>0</v>
      </c>
      <c r="AP1486" t="str" cm="1">
        <f t="array" ref="AP1486">_xlfn.IFS(tbl_Data[[#This Row],[marital_Divorced]]=1,"Divorced",tbl_Data[[#This Row],[marital_Married]]=1,"Married",tbl_Data[[#This Row],[marital_Single]]=1,"Single",tbl_Data[[#This Row],[marital_Together]]=1,"Together",tbl_Data[[#This Row],[marital_Widow]]=1,"Widowed")</f>
        <v>Together</v>
      </c>
      <c r="AQ1486" s="3" t="str">
        <f>IF(tbl_Data[[#This Row],[Marital Status]]=tbl_Data[[#Headers],[Single]],tbl_Data[[#This Row],[Amt_Wines]],"")</f>
        <v/>
      </c>
      <c r="AR1486" s="3">
        <f>IF(tbl_Data[[#This Row],[Marital Status]]=tbl_Data[[#Headers],[Together]],tbl_Data[[#This Row],[Amt_Wines]],"")</f>
        <v>521</v>
      </c>
      <c r="AS1486" s="3" t="str">
        <f>IF(tbl_Data[[#This Row],[Marital Status]]=tbl_Data[[#Headers],[Married]],tbl_Data[[#This Row],[Amt_Wines]],"")</f>
        <v/>
      </c>
      <c r="AT1486" s="3" t="str">
        <f>IF(tbl_Data[[#This Row],[Marital Status]]=tbl_Data[[#Headers],[Widow]],tbl_Data[[#This Row],[Amt_Wines]],"")</f>
        <v/>
      </c>
      <c r="AU1486" s="3" t="str">
        <f>IF(tbl_Data[[#This Row],[Marital Status]]=tbl_Data[[#Headers],[Divorced]],tbl_Data[[#This Row],[Amt_Wines]],"")</f>
        <v/>
      </c>
    </row>
    <row r="1487" spans="1:47" x14ac:dyDescent="0.45">
      <c r="A1487" t="s">
        <v>325</v>
      </c>
      <c r="B1487" s="3">
        <v>86610</v>
      </c>
      <c r="C1487">
        <v>0</v>
      </c>
      <c r="D1487">
        <v>0</v>
      </c>
      <c r="E1487">
        <f t="shared" si="23"/>
        <v>0</v>
      </c>
      <c r="F1487">
        <v>66</v>
      </c>
      <c r="G1487" s="3">
        <v>446</v>
      </c>
      <c r="H1487" s="3">
        <v>107</v>
      </c>
      <c r="I1487" s="3">
        <v>768</v>
      </c>
      <c r="J1487" s="3">
        <v>33</v>
      </c>
      <c r="K1487" s="3">
        <v>196</v>
      </c>
      <c r="L1487" s="3">
        <v>53</v>
      </c>
      <c r="M1487">
        <v>1</v>
      </c>
      <c r="N1487">
        <v>5</v>
      </c>
      <c r="O1487">
        <v>6</v>
      </c>
      <c r="P1487">
        <v>6</v>
      </c>
      <c r="Q1487">
        <v>2</v>
      </c>
      <c r="R1487">
        <v>0</v>
      </c>
      <c r="S1487">
        <v>0</v>
      </c>
      <c r="T1487">
        <v>0</v>
      </c>
      <c r="U1487">
        <v>0</v>
      </c>
      <c r="V1487">
        <v>0</v>
      </c>
      <c r="W1487">
        <v>0</v>
      </c>
      <c r="X1487">
        <v>3</v>
      </c>
      <c r="Y1487">
        <v>11</v>
      </c>
      <c r="Z1487">
        <v>0</v>
      </c>
      <c r="AA1487">
        <v>69</v>
      </c>
      <c r="AB1487">
        <v>2456</v>
      </c>
      <c r="AC1487">
        <v>0</v>
      </c>
      <c r="AD1487">
        <v>0</v>
      </c>
      <c r="AE1487">
        <v>0</v>
      </c>
      <c r="AF1487">
        <v>1</v>
      </c>
      <c r="AG1487">
        <v>0</v>
      </c>
      <c r="AH1487">
        <v>0</v>
      </c>
      <c r="AI1487">
        <v>0</v>
      </c>
      <c r="AJ1487">
        <v>1</v>
      </c>
      <c r="AK1487">
        <v>0</v>
      </c>
      <c r="AL1487">
        <v>0</v>
      </c>
      <c r="AM1487" s="3">
        <f>SUM(tbl_Data[[#This Row],[Amt_Wines]:[Amt_GoldProds]])</f>
        <v>1603</v>
      </c>
      <c r="AN1487" s="3">
        <v>1497</v>
      </c>
      <c r="AO1487">
        <v>0</v>
      </c>
      <c r="AP1487" t="str" cm="1">
        <f t="array" ref="AP1487">_xlfn.IFS(tbl_Data[[#This Row],[marital_Divorced]]=1,"Divorced",tbl_Data[[#This Row],[marital_Married]]=1,"Married",tbl_Data[[#This Row],[marital_Single]]=1,"Single",tbl_Data[[#This Row],[marital_Together]]=1,"Together",tbl_Data[[#This Row],[marital_Widow]]=1,"Widowed")</f>
        <v>Together</v>
      </c>
      <c r="AQ1487" s="3" t="str">
        <f>IF(tbl_Data[[#This Row],[Marital Status]]=tbl_Data[[#Headers],[Single]],tbl_Data[[#This Row],[Amt_Wines]],"")</f>
        <v/>
      </c>
      <c r="AR1487" s="3">
        <f>IF(tbl_Data[[#This Row],[Marital Status]]=tbl_Data[[#Headers],[Together]],tbl_Data[[#This Row],[Amt_Wines]],"")</f>
        <v>446</v>
      </c>
      <c r="AS1487" s="3" t="str">
        <f>IF(tbl_Data[[#This Row],[Marital Status]]=tbl_Data[[#Headers],[Married]],tbl_Data[[#This Row],[Amt_Wines]],"")</f>
        <v/>
      </c>
      <c r="AT1487" s="3" t="str">
        <f>IF(tbl_Data[[#This Row],[Marital Status]]=tbl_Data[[#Headers],[Widow]],tbl_Data[[#This Row],[Amt_Wines]],"")</f>
        <v/>
      </c>
      <c r="AU1487" s="3" t="str">
        <f>IF(tbl_Data[[#This Row],[Marital Status]]=tbl_Data[[#Headers],[Divorced]],tbl_Data[[#This Row],[Amt_Wines]],"")</f>
        <v/>
      </c>
    </row>
    <row r="1488" spans="1:47" x14ac:dyDescent="0.45">
      <c r="A1488" t="s">
        <v>328</v>
      </c>
      <c r="B1488" s="3">
        <v>68682</v>
      </c>
      <c r="C1488">
        <v>0</v>
      </c>
      <c r="D1488">
        <v>0</v>
      </c>
      <c r="E1488">
        <f t="shared" si="23"/>
        <v>0</v>
      </c>
      <c r="F1488">
        <v>56</v>
      </c>
      <c r="G1488" s="3">
        <v>919</v>
      </c>
      <c r="H1488" s="3">
        <v>0</v>
      </c>
      <c r="I1488" s="3">
        <v>505</v>
      </c>
      <c r="J1488" s="3">
        <v>99</v>
      </c>
      <c r="K1488" s="3">
        <v>30</v>
      </c>
      <c r="L1488" s="3">
        <v>45</v>
      </c>
      <c r="M1488">
        <v>1</v>
      </c>
      <c r="N1488">
        <v>4</v>
      </c>
      <c r="O1488">
        <v>9</v>
      </c>
      <c r="P1488">
        <v>10</v>
      </c>
      <c r="Q1488">
        <v>2</v>
      </c>
      <c r="R1488">
        <v>0</v>
      </c>
      <c r="S1488">
        <v>0</v>
      </c>
      <c r="T1488">
        <v>0</v>
      </c>
      <c r="U1488">
        <v>0</v>
      </c>
      <c r="V1488">
        <v>0</v>
      </c>
      <c r="W1488">
        <v>0</v>
      </c>
      <c r="X1488">
        <v>3</v>
      </c>
      <c r="Y1488">
        <v>11</v>
      </c>
      <c r="Z1488">
        <v>0</v>
      </c>
      <c r="AA1488">
        <v>29</v>
      </c>
      <c r="AB1488">
        <v>2425</v>
      </c>
      <c r="AC1488">
        <v>0</v>
      </c>
      <c r="AD1488">
        <v>0</v>
      </c>
      <c r="AE1488">
        <v>0</v>
      </c>
      <c r="AF1488">
        <v>1</v>
      </c>
      <c r="AG1488">
        <v>0</v>
      </c>
      <c r="AH1488">
        <v>0</v>
      </c>
      <c r="AI1488">
        <v>0</v>
      </c>
      <c r="AJ1488">
        <v>0</v>
      </c>
      <c r="AK1488">
        <v>0</v>
      </c>
      <c r="AL1488">
        <v>1</v>
      </c>
      <c r="AM1488" s="3">
        <f>SUM(tbl_Data[[#This Row],[Amt_Wines]:[Amt_GoldProds]])</f>
        <v>1598</v>
      </c>
      <c r="AN1488" s="3">
        <v>1508</v>
      </c>
      <c r="AO1488">
        <v>0</v>
      </c>
      <c r="AP1488" t="str" cm="1">
        <f t="array" ref="AP1488">_xlfn.IFS(tbl_Data[[#This Row],[marital_Divorced]]=1,"Divorced",tbl_Data[[#This Row],[marital_Married]]=1,"Married",tbl_Data[[#This Row],[marital_Single]]=1,"Single",tbl_Data[[#This Row],[marital_Together]]=1,"Together",tbl_Data[[#This Row],[marital_Widow]]=1,"Widowed")</f>
        <v>Together</v>
      </c>
      <c r="AQ1488" s="3" t="str">
        <f>IF(tbl_Data[[#This Row],[Marital Status]]=tbl_Data[[#Headers],[Single]],tbl_Data[[#This Row],[Amt_Wines]],"")</f>
        <v/>
      </c>
      <c r="AR1488" s="3">
        <f>IF(tbl_Data[[#This Row],[Marital Status]]=tbl_Data[[#Headers],[Together]],tbl_Data[[#This Row],[Amt_Wines]],"")</f>
        <v>919</v>
      </c>
      <c r="AS1488" s="3" t="str">
        <f>IF(tbl_Data[[#This Row],[Marital Status]]=tbl_Data[[#Headers],[Married]],tbl_Data[[#This Row],[Amt_Wines]],"")</f>
        <v/>
      </c>
      <c r="AT1488" s="3" t="str">
        <f>IF(tbl_Data[[#This Row],[Marital Status]]=tbl_Data[[#Headers],[Widow]],tbl_Data[[#This Row],[Amt_Wines]],"")</f>
        <v/>
      </c>
      <c r="AU1488" s="3" t="str">
        <f>IF(tbl_Data[[#This Row],[Marital Status]]=tbl_Data[[#Headers],[Divorced]],tbl_Data[[#This Row],[Amt_Wines]],"")</f>
        <v/>
      </c>
    </row>
    <row r="1489" spans="1:47" x14ac:dyDescent="0.45">
      <c r="A1489" t="s">
        <v>336</v>
      </c>
      <c r="B1489" s="3">
        <v>73926</v>
      </c>
      <c r="C1489">
        <v>0</v>
      </c>
      <c r="D1489">
        <v>0</v>
      </c>
      <c r="E1489">
        <f t="shared" si="23"/>
        <v>0</v>
      </c>
      <c r="F1489">
        <v>54</v>
      </c>
      <c r="G1489" s="3">
        <v>627</v>
      </c>
      <c r="H1489" s="3">
        <v>91</v>
      </c>
      <c r="I1489" s="3">
        <v>597</v>
      </c>
      <c r="J1489" s="3">
        <v>159</v>
      </c>
      <c r="K1489" s="3">
        <v>91</v>
      </c>
      <c r="L1489" s="3">
        <v>15</v>
      </c>
      <c r="M1489">
        <v>1</v>
      </c>
      <c r="N1489">
        <v>6</v>
      </c>
      <c r="O1489">
        <v>5</v>
      </c>
      <c r="P1489">
        <v>12</v>
      </c>
      <c r="Q1489">
        <v>3</v>
      </c>
      <c r="R1489">
        <v>0</v>
      </c>
      <c r="S1489">
        <v>0</v>
      </c>
      <c r="T1489">
        <v>0</v>
      </c>
      <c r="U1489">
        <v>0</v>
      </c>
      <c r="V1489">
        <v>0</v>
      </c>
      <c r="W1489">
        <v>0</v>
      </c>
      <c r="X1489">
        <v>3</v>
      </c>
      <c r="Y1489">
        <v>11</v>
      </c>
      <c r="Z1489">
        <v>0</v>
      </c>
      <c r="AA1489">
        <v>47</v>
      </c>
      <c r="AB1489">
        <v>2643</v>
      </c>
      <c r="AC1489">
        <v>0</v>
      </c>
      <c r="AD1489">
        <v>0</v>
      </c>
      <c r="AE1489">
        <v>0</v>
      </c>
      <c r="AF1489">
        <v>1</v>
      </c>
      <c r="AG1489">
        <v>0</v>
      </c>
      <c r="AH1489">
        <v>0</v>
      </c>
      <c r="AI1489">
        <v>0</v>
      </c>
      <c r="AJ1489">
        <v>1</v>
      </c>
      <c r="AK1489">
        <v>0</v>
      </c>
      <c r="AL1489">
        <v>0</v>
      </c>
      <c r="AM1489" s="3">
        <f>SUM(tbl_Data[[#This Row],[Amt_Wines]:[Amt_GoldProds]])</f>
        <v>1580</v>
      </c>
      <c r="AN1489" s="3">
        <v>1550</v>
      </c>
      <c r="AO1489">
        <v>0</v>
      </c>
      <c r="AP1489" t="str" cm="1">
        <f t="array" ref="AP1489">_xlfn.IFS(tbl_Data[[#This Row],[marital_Divorced]]=1,"Divorced",tbl_Data[[#This Row],[marital_Married]]=1,"Married",tbl_Data[[#This Row],[marital_Single]]=1,"Single",tbl_Data[[#This Row],[marital_Together]]=1,"Together",tbl_Data[[#This Row],[marital_Widow]]=1,"Widowed")</f>
        <v>Together</v>
      </c>
      <c r="AQ1489" s="3" t="str">
        <f>IF(tbl_Data[[#This Row],[Marital Status]]=tbl_Data[[#Headers],[Single]],tbl_Data[[#This Row],[Amt_Wines]],"")</f>
        <v/>
      </c>
      <c r="AR1489" s="3">
        <f>IF(tbl_Data[[#This Row],[Marital Status]]=tbl_Data[[#Headers],[Together]],tbl_Data[[#This Row],[Amt_Wines]],"")</f>
        <v>627</v>
      </c>
      <c r="AS1489" s="3" t="str">
        <f>IF(tbl_Data[[#This Row],[Marital Status]]=tbl_Data[[#Headers],[Married]],tbl_Data[[#This Row],[Amt_Wines]],"")</f>
        <v/>
      </c>
      <c r="AT1489" s="3" t="str">
        <f>IF(tbl_Data[[#This Row],[Marital Status]]=tbl_Data[[#Headers],[Widow]],tbl_Data[[#This Row],[Amt_Wines]],"")</f>
        <v/>
      </c>
      <c r="AU1489" s="3" t="str">
        <f>IF(tbl_Data[[#This Row],[Marital Status]]=tbl_Data[[#Headers],[Divorced]],tbl_Data[[#This Row],[Amt_Wines]],"")</f>
        <v/>
      </c>
    </row>
    <row r="1490" spans="1:47" x14ac:dyDescent="0.45">
      <c r="A1490" t="s">
        <v>339</v>
      </c>
      <c r="B1490" s="3">
        <v>64260</v>
      </c>
      <c r="C1490">
        <v>0</v>
      </c>
      <c r="D1490">
        <v>0</v>
      </c>
      <c r="E1490">
        <f t="shared" si="23"/>
        <v>0</v>
      </c>
      <c r="F1490">
        <v>1</v>
      </c>
      <c r="G1490" s="3">
        <v>539</v>
      </c>
      <c r="H1490" s="3">
        <v>169</v>
      </c>
      <c r="I1490" s="3">
        <v>816</v>
      </c>
      <c r="J1490" s="3">
        <v>20</v>
      </c>
      <c r="K1490" s="3">
        <v>0</v>
      </c>
      <c r="L1490" s="3">
        <v>30</v>
      </c>
      <c r="M1490">
        <v>1</v>
      </c>
      <c r="N1490">
        <v>4</v>
      </c>
      <c r="O1490">
        <v>5</v>
      </c>
      <c r="P1490">
        <v>4</v>
      </c>
      <c r="Q1490">
        <v>3</v>
      </c>
      <c r="R1490">
        <v>0</v>
      </c>
      <c r="S1490">
        <v>0</v>
      </c>
      <c r="T1490">
        <v>0</v>
      </c>
      <c r="U1490">
        <v>0</v>
      </c>
      <c r="V1490">
        <v>0</v>
      </c>
      <c r="W1490">
        <v>0</v>
      </c>
      <c r="X1490">
        <v>3</v>
      </c>
      <c r="Y1490">
        <v>11</v>
      </c>
      <c r="Z1490">
        <v>1</v>
      </c>
      <c r="AA1490">
        <v>59</v>
      </c>
      <c r="AB1490">
        <v>2693</v>
      </c>
      <c r="AC1490">
        <v>0</v>
      </c>
      <c r="AD1490">
        <v>0</v>
      </c>
      <c r="AE1490">
        <v>0</v>
      </c>
      <c r="AF1490">
        <v>1</v>
      </c>
      <c r="AG1490">
        <v>0</v>
      </c>
      <c r="AH1490">
        <v>0</v>
      </c>
      <c r="AI1490">
        <v>0</v>
      </c>
      <c r="AJ1490">
        <v>1</v>
      </c>
      <c r="AK1490">
        <v>0</v>
      </c>
      <c r="AL1490">
        <v>0</v>
      </c>
      <c r="AM1490" s="3">
        <f>SUM(tbl_Data[[#This Row],[Amt_Wines]:[Amt_GoldProds]])</f>
        <v>1574</v>
      </c>
      <c r="AN1490" s="3">
        <v>1514</v>
      </c>
      <c r="AO1490">
        <v>0</v>
      </c>
      <c r="AP1490" t="str" cm="1">
        <f t="array" ref="AP1490">_xlfn.IFS(tbl_Data[[#This Row],[marital_Divorced]]=1,"Divorced",tbl_Data[[#This Row],[marital_Married]]=1,"Married",tbl_Data[[#This Row],[marital_Single]]=1,"Single",tbl_Data[[#This Row],[marital_Together]]=1,"Together",tbl_Data[[#This Row],[marital_Widow]]=1,"Widowed")</f>
        <v>Together</v>
      </c>
      <c r="AQ1490" s="3" t="str">
        <f>IF(tbl_Data[[#This Row],[Marital Status]]=tbl_Data[[#Headers],[Single]],tbl_Data[[#This Row],[Amt_Wines]],"")</f>
        <v/>
      </c>
      <c r="AR1490" s="3">
        <f>IF(tbl_Data[[#This Row],[Marital Status]]=tbl_Data[[#Headers],[Together]],tbl_Data[[#This Row],[Amt_Wines]],"")</f>
        <v>539</v>
      </c>
      <c r="AS1490" s="3" t="str">
        <f>IF(tbl_Data[[#This Row],[Marital Status]]=tbl_Data[[#Headers],[Married]],tbl_Data[[#This Row],[Amt_Wines]],"")</f>
        <v/>
      </c>
      <c r="AT1490" s="3" t="str">
        <f>IF(tbl_Data[[#This Row],[Marital Status]]=tbl_Data[[#Headers],[Widow]],tbl_Data[[#This Row],[Amt_Wines]],"")</f>
        <v/>
      </c>
      <c r="AU1490" s="3" t="str">
        <f>IF(tbl_Data[[#This Row],[Marital Status]]=tbl_Data[[#Headers],[Divorced]],tbl_Data[[#This Row],[Amt_Wines]],"")</f>
        <v/>
      </c>
    </row>
    <row r="1491" spans="1:47" x14ac:dyDescent="0.45">
      <c r="A1491" t="s">
        <v>340</v>
      </c>
      <c r="B1491" s="3">
        <v>71819</v>
      </c>
      <c r="C1491">
        <v>0</v>
      </c>
      <c r="D1491">
        <v>1</v>
      </c>
      <c r="E1491">
        <f t="shared" si="23"/>
        <v>1</v>
      </c>
      <c r="F1491">
        <v>70</v>
      </c>
      <c r="G1491" s="3">
        <v>1224</v>
      </c>
      <c r="H1491" s="3">
        <v>28</v>
      </c>
      <c r="I1491" s="3">
        <v>140</v>
      </c>
      <c r="J1491" s="3">
        <v>0</v>
      </c>
      <c r="K1491" s="3">
        <v>14</v>
      </c>
      <c r="L1491" s="3">
        <v>168</v>
      </c>
      <c r="M1491">
        <v>3</v>
      </c>
      <c r="N1491">
        <v>3</v>
      </c>
      <c r="O1491">
        <v>3</v>
      </c>
      <c r="P1491">
        <v>5</v>
      </c>
      <c r="Q1491">
        <v>6</v>
      </c>
      <c r="R1491">
        <v>0</v>
      </c>
      <c r="S1491">
        <v>1</v>
      </c>
      <c r="T1491">
        <v>1</v>
      </c>
      <c r="U1491">
        <v>0</v>
      </c>
      <c r="V1491">
        <v>0</v>
      </c>
      <c r="W1491">
        <v>0</v>
      </c>
      <c r="X1491">
        <v>3</v>
      </c>
      <c r="Y1491">
        <v>11</v>
      </c>
      <c r="Z1491">
        <v>0</v>
      </c>
      <c r="AA1491">
        <v>49</v>
      </c>
      <c r="AB1491">
        <v>2464</v>
      </c>
      <c r="AC1491">
        <v>0</v>
      </c>
      <c r="AD1491">
        <v>0</v>
      </c>
      <c r="AE1491">
        <v>0</v>
      </c>
      <c r="AF1491">
        <v>1</v>
      </c>
      <c r="AG1491">
        <v>0</v>
      </c>
      <c r="AH1491">
        <v>0</v>
      </c>
      <c r="AI1491">
        <v>0</v>
      </c>
      <c r="AJ1491">
        <v>1</v>
      </c>
      <c r="AK1491">
        <v>0</v>
      </c>
      <c r="AL1491">
        <v>0</v>
      </c>
      <c r="AM1491" s="3">
        <f>SUM(tbl_Data[[#This Row],[Amt_Wines]:[Amt_GoldProds]])</f>
        <v>1574</v>
      </c>
      <c r="AN1491" s="3">
        <v>1238</v>
      </c>
      <c r="AO1491">
        <v>2</v>
      </c>
      <c r="AP1491" t="str" cm="1">
        <f t="array" ref="AP1491">_xlfn.IFS(tbl_Data[[#This Row],[marital_Divorced]]=1,"Divorced",tbl_Data[[#This Row],[marital_Married]]=1,"Married",tbl_Data[[#This Row],[marital_Single]]=1,"Single",tbl_Data[[#This Row],[marital_Together]]=1,"Together",tbl_Data[[#This Row],[marital_Widow]]=1,"Widowed")</f>
        <v>Together</v>
      </c>
      <c r="AQ1491" s="3" t="str">
        <f>IF(tbl_Data[[#This Row],[Marital Status]]=tbl_Data[[#Headers],[Single]],tbl_Data[[#This Row],[Amt_Wines]],"")</f>
        <v/>
      </c>
      <c r="AR1491" s="3">
        <f>IF(tbl_Data[[#This Row],[Marital Status]]=tbl_Data[[#Headers],[Together]],tbl_Data[[#This Row],[Amt_Wines]],"")</f>
        <v>1224</v>
      </c>
      <c r="AS1491" s="3" t="str">
        <f>IF(tbl_Data[[#This Row],[Marital Status]]=tbl_Data[[#Headers],[Married]],tbl_Data[[#This Row],[Amt_Wines]],"")</f>
        <v/>
      </c>
      <c r="AT1491" s="3" t="str">
        <f>IF(tbl_Data[[#This Row],[Marital Status]]=tbl_Data[[#Headers],[Widow]],tbl_Data[[#This Row],[Amt_Wines]],"")</f>
        <v/>
      </c>
      <c r="AU1491" s="3" t="str">
        <f>IF(tbl_Data[[#This Row],[Marital Status]]=tbl_Data[[#Headers],[Divorced]],tbl_Data[[#This Row],[Amt_Wines]],"")</f>
        <v/>
      </c>
    </row>
    <row r="1492" spans="1:47" x14ac:dyDescent="0.45">
      <c r="A1492" t="s">
        <v>341</v>
      </c>
      <c r="B1492" s="3">
        <v>83844</v>
      </c>
      <c r="C1492">
        <v>0</v>
      </c>
      <c r="D1492">
        <v>0</v>
      </c>
      <c r="E1492">
        <f t="shared" si="23"/>
        <v>0</v>
      </c>
      <c r="F1492">
        <v>57</v>
      </c>
      <c r="G1492" s="3">
        <v>901</v>
      </c>
      <c r="H1492" s="3">
        <v>31</v>
      </c>
      <c r="I1492" s="3">
        <v>345</v>
      </c>
      <c r="J1492" s="3">
        <v>75</v>
      </c>
      <c r="K1492" s="3">
        <v>31</v>
      </c>
      <c r="L1492" s="3">
        <v>191</v>
      </c>
      <c r="M1492">
        <v>1</v>
      </c>
      <c r="N1492">
        <v>4</v>
      </c>
      <c r="O1492">
        <v>4</v>
      </c>
      <c r="P1492">
        <v>11</v>
      </c>
      <c r="Q1492">
        <v>1</v>
      </c>
      <c r="R1492">
        <v>0</v>
      </c>
      <c r="S1492">
        <v>0</v>
      </c>
      <c r="T1492">
        <v>1</v>
      </c>
      <c r="U1492">
        <v>0</v>
      </c>
      <c r="V1492">
        <v>0</v>
      </c>
      <c r="W1492">
        <v>0</v>
      </c>
      <c r="X1492">
        <v>3</v>
      </c>
      <c r="Y1492">
        <v>11</v>
      </c>
      <c r="Z1492">
        <v>0</v>
      </c>
      <c r="AA1492">
        <v>68</v>
      </c>
      <c r="AB1492">
        <v>2572</v>
      </c>
      <c r="AC1492">
        <v>0</v>
      </c>
      <c r="AD1492">
        <v>0</v>
      </c>
      <c r="AE1492">
        <v>0</v>
      </c>
      <c r="AF1492">
        <v>1</v>
      </c>
      <c r="AG1492">
        <v>0</v>
      </c>
      <c r="AH1492">
        <v>0</v>
      </c>
      <c r="AI1492">
        <v>0</v>
      </c>
      <c r="AJ1492">
        <v>1</v>
      </c>
      <c r="AK1492">
        <v>0</v>
      </c>
      <c r="AL1492">
        <v>0</v>
      </c>
      <c r="AM1492" s="3">
        <f>SUM(tbl_Data[[#This Row],[Amt_Wines]:[Amt_GoldProds]])</f>
        <v>1574</v>
      </c>
      <c r="AN1492" s="3">
        <v>1192</v>
      </c>
      <c r="AO1492">
        <v>1</v>
      </c>
      <c r="AP1492" t="str" cm="1">
        <f t="array" ref="AP1492">_xlfn.IFS(tbl_Data[[#This Row],[marital_Divorced]]=1,"Divorced",tbl_Data[[#This Row],[marital_Married]]=1,"Married",tbl_Data[[#This Row],[marital_Single]]=1,"Single",tbl_Data[[#This Row],[marital_Together]]=1,"Together",tbl_Data[[#This Row],[marital_Widow]]=1,"Widowed")</f>
        <v>Together</v>
      </c>
      <c r="AQ1492" s="3" t="str">
        <f>IF(tbl_Data[[#This Row],[Marital Status]]=tbl_Data[[#Headers],[Single]],tbl_Data[[#This Row],[Amt_Wines]],"")</f>
        <v/>
      </c>
      <c r="AR1492" s="3">
        <f>IF(tbl_Data[[#This Row],[Marital Status]]=tbl_Data[[#Headers],[Together]],tbl_Data[[#This Row],[Amt_Wines]],"")</f>
        <v>901</v>
      </c>
      <c r="AS1492" s="3" t="str">
        <f>IF(tbl_Data[[#This Row],[Marital Status]]=tbl_Data[[#Headers],[Married]],tbl_Data[[#This Row],[Amt_Wines]],"")</f>
        <v/>
      </c>
      <c r="AT1492" s="3" t="str">
        <f>IF(tbl_Data[[#This Row],[Marital Status]]=tbl_Data[[#Headers],[Widow]],tbl_Data[[#This Row],[Amt_Wines]],"")</f>
        <v/>
      </c>
      <c r="AU1492" s="3" t="str">
        <f>IF(tbl_Data[[#This Row],[Marital Status]]=tbl_Data[[#Headers],[Divorced]],tbl_Data[[#This Row],[Amt_Wines]],"")</f>
        <v/>
      </c>
    </row>
    <row r="1493" spans="1:47" x14ac:dyDescent="0.45">
      <c r="A1493" t="s">
        <v>344</v>
      </c>
      <c r="B1493" s="3">
        <v>70440</v>
      </c>
      <c r="C1493">
        <v>0</v>
      </c>
      <c r="D1493">
        <v>0</v>
      </c>
      <c r="E1493">
        <f t="shared" si="23"/>
        <v>0</v>
      </c>
      <c r="F1493">
        <v>49</v>
      </c>
      <c r="G1493" s="3">
        <v>690</v>
      </c>
      <c r="H1493" s="3">
        <v>117</v>
      </c>
      <c r="I1493" s="3">
        <v>499</v>
      </c>
      <c r="J1493" s="3">
        <v>76</v>
      </c>
      <c r="K1493" s="3">
        <v>102</v>
      </c>
      <c r="L1493" s="3">
        <v>88</v>
      </c>
      <c r="M1493">
        <v>1</v>
      </c>
      <c r="N1493">
        <v>5</v>
      </c>
      <c r="O1493">
        <v>10</v>
      </c>
      <c r="P1493">
        <v>7</v>
      </c>
      <c r="Q1493">
        <v>3</v>
      </c>
      <c r="R1493">
        <v>0</v>
      </c>
      <c r="S1493">
        <v>0</v>
      </c>
      <c r="T1493">
        <v>0</v>
      </c>
      <c r="U1493">
        <v>1</v>
      </c>
      <c r="V1493">
        <v>0</v>
      </c>
      <c r="W1493">
        <v>0</v>
      </c>
      <c r="X1493">
        <v>3</v>
      </c>
      <c r="Y1493">
        <v>11</v>
      </c>
      <c r="Z1493">
        <v>0</v>
      </c>
      <c r="AA1493">
        <v>42</v>
      </c>
      <c r="AB1493">
        <v>2423</v>
      </c>
      <c r="AC1493">
        <v>0</v>
      </c>
      <c r="AD1493">
        <v>0</v>
      </c>
      <c r="AE1493">
        <v>0</v>
      </c>
      <c r="AF1493">
        <v>1</v>
      </c>
      <c r="AG1493">
        <v>0</v>
      </c>
      <c r="AH1493">
        <v>0</v>
      </c>
      <c r="AI1493">
        <v>0</v>
      </c>
      <c r="AJ1493">
        <v>1</v>
      </c>
      <c r="AK1493">
        <v>0</v>
      </c>
      <c r="AL1493">
        <v>0</v>
      </c>
      <c r="AM1493" s="3">
        <f>SUM(tbl_Data[[#This Row],[Amt_Wines]:[Amt_GoldProds]])</f>
        <v>1572</v>
      </c>
      <c r="AN1493" s="3">
        <v>1396</v>
      </c>
      <c r="AO1493">
        <v>1</v>
      </c>
      <c r="AP1493" t="str" cm="1">
        <f t="array" ref="AP1493">_xlfn.IFS(tbl_Data[[#This Row],[marital_Divorced]]=1,"Divorced",tbl_Data[[#This Row],[marital_Married]]=1,"Married",tbl_Data[[#This Row],[marital_Single]]=1,"Single",tbl_Data[[#This Row],[marital_Together]]=1,"Together",tbl_Data[[#This Row],[marital_Widow]]=1,"Widowed")</f>
        <v>Together</v>
      </c>
      <c r="AQ1493" s="3" t="str">
        <f>IF(tbl_Data[[#This Row],[Marital Status]]=tbl_Data[[#Headers],[Single]],tbl_Data[[#This Row],[Amt_Wines]],"")</f>
        <v/>
      </c>
      <c r="AR1493" s="3">
        <f>IF(tbl_Data[[#This Row],[Marital Status]]=tbl_Data[[#Headers],[Together]],tbl_Data[[#This Row],[Amt_Wines]],"")</f>
        <v>690</v>
      </c>
      <c r="AS1493" s="3" t="str">
        <f>IF(tbl_Data[[#This Row],[Marital Status]]=tbl_Data[[#Headers],[Married]],tbl_Data[[#This Row],[Amt_Wines]],"")</f>
        <v/>
      </c>
      <c r="AT1493" s="3" t="str">
        <f>IF(tbl_Data[[#This Row],[Marital Status]]=tbl_Data[[#Headers],[Widow]],tbl_Data[[#This Row],[Amt_Wines]],"")</f>
        <v/>
      </c>
      <c r="AU1493" s="3" t="str">
        <f>IF(tbl_Data[[#This Row],[Marital Status]]=tbl_Data[[#Headers],[Divorced]],tbl_Data[[#This Row],[Amt_Wines]],"")</f>
        <v/>
      </c>
    </row>
    <row r="1494" spans="1:47" x14ac:dyDescent="0.45">
      <c r="A1494" t="s">
        <v>347</v>
      </c>
      <c r="B1494" s="3">
        <v>80573</v>
      </c>
      <c r="C1494">
        <v>0</v>
      </c>
      <c r="D1494">
        <v>0</v>
      </c>
      <c r="E1494">
        <f t="shared" si="23"/>
        <v>0</v>
      </c>
      <c r="F1494">
        <v>85</v>
      </c>
      <c r="G1494" s="3">
        <v>829</v>
      </c>
      <c r="H1494" s="3">
        <v>138</v>
      </c>
      <c r="I1494" s="3">
        <v>430</v>
      </c>
      <c r="J1494" s="3">
        <v>60</v>
      </c>
      <c r="K1494" s="3">
        <v>92</v>
      </c>
      <c r="L1494" s="3">
        <v>15</v>
      </c>
      <c r="M1494">
        <v>1</v>
      </c>
      <c r="N1494">
        <v>4</v>
      </c>
      <c r="O1494">
        <v>6</v>
      </c>
      <c r="P1494">
        <v>13</v>
      </c>
      <c r="Q1494">
        <v>2</v>
      </c>
      <c r="R1494">
        <v>0</v>
      </c>
      <c r="S1494">
        <v>0</v>
      </c>
      <c r="T1494">
        <v>0</v>
      </c>
      <c r="U1494">
        <v>0</v>
      </c>
      <c r="V1494">
        <v>0</v>
      </c>
      <c r="W1494">
        <v>0</v>
      </c>
      <c r="X1494">
        <v>3</v>
      </c>
      <c r="Y1494">
        <v>11</v>
      </c>
      <c r="Z1494">
        <v>0</v>
      </c>
      <c r="AA1494">
        <v>49</v>
      </c>
      <c r="AB1494">
        <v>2782</v>
      </c>
      <c r="AC1494">
        <v>0</v>
      </c>
      <c r="AD1494">
        <v>0</v>
      </c>
      <c r="AE1494">
        <v>0</v>
      </c>
      <c r="AF1494">
        <v>1</v>
      </c>
      <c r="AG1494">
        <v>0</v>
      </c>
      <c r="AH1494">
        <v>0</v>
      </c>
      <c r="AI1494">
        <v>0</v>
      </c>
      <c r="AJ1494">
        <v>0</v>
      </c>
      <c r="AK1494">
        <v>1</v>
      </c>
      <c r="AL1494">
        <v>0</v>
      </c>
      <c r="AM1494" s="3">
        <f>SUM(tbl_Data[[#This Row],[Amt_Wines]:[Amt_GoldProds]])</f>
        <v>1564</v>
      </c>
      <c r="AN1494" s="3">
        <v>1534</v>
      </c>
      <c r="AO1494">
        <v>0</v>
      </c>
      <c r="AP1494" t="str" cm="1">
        <f t="array" ref="AP1494">_xlfn.IFS(tbl_Data[[#This Row],[marital_Divorced]]=1,"Divorced",tbl_Data[[#This Row],[marital_Married]]=1,"Married",tbl_Data[[#This Row],[marital_Single]]=1,"Single",tbl_Data[[#This Row],[marital_Together]]=1,"Together",tbl_Data[[#This Row],[marital_Widow]]=1,"Widowed")</f>
        <v>Together</v>
      </c>
      <c r="AQ1494" s="3" t="str">
        <f>IF(tbl_Data[[#This Row],[Marital Status]]=tbl_Data[[#Headers],[Single]],tbl_Data[[#This Row],[Amt_Wines]],"")</f>
        <v/>
      </c>
      <c r="AR1494" s="3">
        <f>IF(tbl_Data[[#This Row],[Marital Status]]=tbl_Data[[#Headers],[Together]],tbl_Data[[#This Row],[Amt_Wines]],"")</f>
        <v>829</v>
      </c>
      <c r="AS1494" s="3" t="str">
        <f>IF(tbl_Data[[#This Row],[Marital Status]]=tbl_Data[[#Headers],[Married]],tbl_Data[[#This Row],[Amt_Wines]],"")</f>
        <v/>
      </c>
      <c r="AT1494" s="3" t="str">
        <f>IF(tbl_Data[[#This Row],[Marital Status]]=tbl_Data[[#Headers],[Widow]],tbl_Data[[#This Row],[Amt_Wines]],"")</f>
        <v/>
      </c>
      <c r="AU1494" s="3" t="str">
        <f>IF(tbl_Data[[#This Row],[Marital Status]]=tbl_Data[[#Headers],[Divorced]],tbl_Data[[#This Row],[Amt_Wines]],"")</f>
        <v/>
      </c>
    </row>
    <row r="1495" spans="1:47" x14ac:dyDescent="0.45">
      <c r="A1495" t="s">
        <v>348</v>
      </c>
      <c r="B1495" s="3">
        <v>74854</v>
      </c>
      <c r="C1495">
        <v>1</v>
      </c>
      <c r="D1495">
        <v>2</v>
      </c>
      <c r="E1495">
        <f t="shared" si="23"/>
        <v>3</v>
      </c>
      <c r="F1495">
        <v>90</v>
      </c>
      <c r="G1495" s="3">
        <v>856</v>
      </c>
      <c r="H1495" s="3">
        <v>59</v>
      </c>
      <c r="I1495" s="3">
        <v>487</v>
      </c>
      <c r="J1495" s="3">
        <v>58</v>
      </c>
      <c r="K1495" s="3">
        <v>29</v>
      </c>
      <c r="L1495" s="3">
        <v>73</v>
      </c>
      <c r="M1495">
        <v>7</v>
      </c>
      <c r="N1495">
        <v>2</v>
      </c>
      <c r="O1495">
        <v>5</v>
      </c>
      <c r="P1495">
        <v>5</v>
      </c>
      <c r="Q1495">
        <v>5</v>
      </c>
      <c r="R1495">
        <v>0</v>
      </c>
      <c r="S1495">
        <v>0</v>
      </c>
      <c r="T1495">
        <v>0</v>
      </c>
      <c r="U1495">
        <v>0</v>
      </c>
      <c r="V1495">
        <v>0</v>
      </c>
      <c r="W1495">
        <v>0</v>
      </c>
      <c r="X1495">
        <v>3</v>
      </c>
      <c r="Y1495">
        <v>11</v>
      </c>
      <c r="Z1495">
        <v>0</v>
      </c>
      <c r="AA1495">
        <v>50</v>
      </c>
      <c r="AB1495">
        <v>2606</v>
      </c>
      <c r="AC1495">
        <v>0</v>
      </c>
      <c r="AD1495">
        <v>0</v>
      </c>
      <c r="AE1495">
        <v>0</v>
      </c>
      <c r="AF1495">
        <v>1</v>
      </c>
      <c r="AG1495">
        <v>0</v>
      </c>
      <c r="AH1495">
        <v>0</v>
      </c>
      <c r="AI1495">
        <v>0</v>
      </c>
      <c r="AJ1495">
        <v>1</v>
      </c>
      <c r="AK1495">
        <v>0</v>
      </c>
      <c r="AL1495">
        <v>0</v>
      </c>
      <c r="AM1495" s="3">
        <f>SUM(tbl_Data[[#This Row],[Amt_Wines]:[Amt_GoldProds]])</f>
        <v>1562</v>
      </c>
      <c r="AN1495" s="3">
        <v>1416</v>
      </c>
      <c r="AO1495">
        <v>0</v>
      </c>
      <c r="AP1495" t="str" cm="1">
        <f t="array" ref="AP1495">_xlfn.IFS(tbl_Data[[#This Row],[marital_Divorced]]=1,"Divorced",tbl_Data[[#This Row],[marital_Married]]=1,"Married",tbl_Data[[#This Row],[marital_Single]]=1,"Single",tbl_Data[[#This Row],[marital_Together]]=1,"Together",tbl_Data[[#This Row],[marital_Widow]]=1,"Widowed")</f>
        <v>Together</v>
      </c>
      <c r="AQ1495" s="3" t="str">
        <f>IF(tbl_Data[[#This Row],[Marital Status]]=tbl_Data[[#Headers],[Single]],tbl_Data[[#This Row],[Amt_Wines]],"")</f>
        <v/>
      </c>
      <c r="AR1495" s="3">
        <f>IF(tbl_Data[[#This Row],[Marital Status]]=tbl_Data[[#Headers],[Together]],tbl_Data[[#This Row],[Amt_Wines]],"")</f>
        <v>856</v>
      </c>
      <c r="AS1495" s="3" t="str">
        <f>IF(tbl_Data[[#This Row],[Marital Status]]=tbl_Data[[#Headers],[Married]],tbl_Data[[#This Row],[Amt_Wines]],"")</f>
        <v/>
      </c>
      <c r="AT1495" s="3" t="str">
        <f>IF(tbl_Data[[#This Row],[Marital Status]]=tbl_Data[[#Headers],[Widow]],tbl_Data[[#This Row],[Amt_Wines]],"")</f>
        <v/>
      </c>
      <c r="AU1495" s="3" t="str">
        <f>IF(tbl_Data[[#This Row],[Marital Status]]=tbl_Data[[#Headers],[Divorced]],tbl_Data[[#This Row],[Amt_Wines]],"")</f>
        <v/>
      </c>
    </row>
    <row r="1496" spans="1:47" x14ac:dyDescent="0.45">
      <c r="A1496" t="s">
        <v>356</v>
      </c>
      <c r="B1496" s="3">
        <v>65176</v>
      </c>
      <c r="C1496">
        <v>0</v>
      </c>
      <c r="D1496">
        <v>1</v>
      </c>
      <c r="E1496">
        <f t="shared" si="23"/>
        <v>1</v>
      </c>
      <c r="F1496">
        <v>57</v>
      </c>
      <c r="G1496" s="3">
        <v>960</v>
      </c>
      <c r="H1496" s="3">
        <v>28</v>
      </c>
      <c r="I1496" s="3">
        <v>183</v>
      </c>
      <c r="J1496" s="3">
        <v>220</v>
      </c>
      <c r="K1496" s="3">
        <v>70</v>
      </c>
      <c r="L1496" s="3">
        <v>70</v>
      </c>
      <c r="M1496">
        <v>4</v>
      </c>
      <c r="N1496">
        <v>9</v>
      </c>
      <c r="O1496">
        <v>6</v>
      </c>
      <c r="P1496">
        <v>6</v>
      </c>
      <c r="Q1496">
        <v>6</v>
      </c>
      <c r="R1496">
        <v>0</v>
      </c>
      <c r="S1496">
        <v>0</v>
      </c>
      <c r="T1496">
        <v>0</v>
      </c>
      <c r="U1496">
        <v>0</v>
      </c>
      <c r="V1496">
        <v>0</v>
      </c>
      <c r="W1496">
        <v>0</v>
      </c>
      <c r="X1496">
        <v>3</v>
      </c>
      <c r="Y1496">
        <v>11</v>
      </c>
      <c r="Z1496">
        <v>0</v>
      </c>
      <c r="AA1496">
        <v>51</v>
      </c>
      <c r="AB1496">
        <v>2767</v>
      </c>
      <c r="AC1496">
        <v>0</v>
      </c>
      <c r="AD1496">
        <v>0</v>
      </c>
      <c r="AE1496">
        <v>0</v>
      </c>
      <c r="AF1496">
        <v>1</v>
      </c>
      <c r="AG1496">
        <v>0</v>
      </c>
      <c r="AH1496">
        <v>0</v>
      </c>
      <c r="AI1496">
        <v>0</v>
      </c>
      <c r="AJ1496">
        <v>0</v>
      </c>
      <c r="AK1496">
        <v>1</v>
      </c>
      <c r="AL1496">
        <v>0</v>
      </c>
      <c r="AM1496" s="3">
        <f>SUM(tbl_Data[[#This Row],[Amt_Wines]:[Amt_GoldProds]])</f>
        <v>1531</v>
      </c>
      <c r="AN1496" s="3">
        <v>1391</v>
      </c>
      <c r="AO1496">
        <v>0</v>
      </c>
      <c r="AP1496" t="str" cm="1">
        <f t="array" ref="AP1496">_xlfn.IFS(tbl_Data[[#This Row],[marital_Divorced]]=1,"Divorced",tbl_Data[[#This Row],[marital_Married]]=1,"Married",tbl_Data[[#This Row],[marital_Single]]=1,"Single",tbl_Data[[#This Row],[marital_Together]]=1,"Together",tbl_Data[[#This Row],[marital_Widow]]=1,"Widowed")</f>
        <v>Together</v>
      </c>
      <c r="AQ1496" s="3" t="str">
        <f>IF(tbl_Data[[#This Row],[Marital Status]]=tbl_Data[[#Headers],[Single]],tbl_Data[[#This Row],[Amt_Wines]],"")</f>
        <v/>
      </c>
      <c r="AR1496" s="3">
        <f>IF(tbl_Data[[#This Row],[Marital Status]]=tbl_Data[[#Headers],[Together]],tbl_Data[[#This Row],[Amt_Wines]],"")</f>
        <v>960</v>
      </c>
      <c r="AS1496" s="3" t="str">
        <f>IF(tbl_Data[[#This Row],[Marital Status]]=tbl_Data[[#Headers],[Married]],tbl_Data[[#This Row],[Amt_Wines]],"")</f>
        <v/>
      </c>
      <c r="AT1496" s="3" t="str">
        <f>IF(tbl_Data[[#This Row],[Marital Status]]=tbl_Data[[#Headers],[Widow]],tbl_Data[[#This Row],[Amt_Wines]],"")</f>
        <v/>
      </c>
      <c r="AU1496" s="3" t="str">
        <f>IF(tbl_Data[[#This Row],[Marital Status]]=tbl_Data[[#Headers],[Divorced]],tbl_Data[[#This Row],[Amt_Wines]],"")</f>
        <v/>
      </c>
    </row>
    <row r="1497" spans="1:47" x14ac:dyDescent="0.45">
      <c r="A1497" t="s">
        <v>372</v>
      </c>
      <c r="B1497" s="3">
        <v>63207</v>
      </c>
      <c r="C1497">
        <v>0</v>
      </c>
      <c r="D1497">
        <v>0</v>
      </c>
      <c r="E1497">
        <f t="shared" si="23"/>
        <v>0</v>
      </c>
      <c r="F1497">
        <v>68</v>
      </c>
      <c r="G1497" s="3">
        <v>438</v>
      </c>
      <c r="H1497" s="3">
        <v>169</v>
      </c>
      <c r="I1497" s="3">
        <v>565</v>
      </c>
      <c r="J1497" s="3">
        <v>91</v>
      </c>
      <c r="K1497" s="3">
        <v>169</v>
      </c>
      <c r="L1497" s="3">
        <v>70</v>
      </c>
      <c r="M1497">
        <v>1</v>
      </c>
      <c r="N1497">
        <v>2</v>
      </c>
      <c r="O1497">
        <v>3</v>
      </c>
      <c r="P1497">
        <v>6</v>
      </c>
      <c r="Q1497">
        <v>7</v>
      </c>
      <c r="R1497">
        <v>0</v>
      </c>
      <c r="S1497">
        <v>0</v>
      </c>
      <c r="T1497">
        <v>0</v>
      </c>
      <c r="U1497">
        <v>1</v>
      </c>
      <c r="V1497">
        <v>0</v>
      </c>
      <c r="W1497">
        <v>0</v>
      </c>
      <c r="X1497">
        <v>3</v>
      </c>
      <c r="Y1497">
        <v>11</v>
      </c>
      <c r="Z1497">
        <v>0</v>
      </c>
      <c r="AA1497">
        <v>28</v>
      </c>
      <c r="AB1497">
        <v>2684</v>
      </c>
      <c r="AC1497">
        <v>0</v>
      </c>
      <c r="AD1497">
        <v>0</v>
      </c>
      <c r="AE1497">
        <v>0</v>
      </c>
      <c r="AF1497">
        <v>1</v>
      </c>
      <c r="AG1497">
        <v>0</v>
      </c>
      <c r="AH1497">
        <v>0</v>
      </c>
      <c r="AI1497">
        <v>0</v>
      </c>
      <c r="AJ1497">
        <v>1</v>
      </c>
      <c r="AK1497">
        <v>0</v>
      </c>
      <c r="AL1497">
        <v>0</v>
      </c>
      <c r="AM1497" s="3">
        <f>SUM(tbl_Data[[#This Row],[Amt_Wines]:[Amt_GoldProds]])</f>
        <v>1502</v>
      </c>
      <c r="AN1497" s="3">
        <v>1362</v>
      </c>
      <c r="AO1497">
        <v>1</v>
      </c>
      <c r="AP1497" t="str" cm="1">
        <f t="array" ref="AP1497">_xlfn.IFS(tbl_Data[[#This Row],[marital_Divorced]]=1,"Divorced",tbl_Data[[#This Row],[marital_Married]]=1,"Married",tbl_Data[[#This Row],[marital_Single]]=1,"Single",tbl_Data[[#This Row],[marital_Together]]=1,"Together",tbl_Data[[#This Row],[marital_Widow]]=1,"Widowed")</f>
        <v>Together</v>
      </c>
      <c r="AQ1497" s="3" t="str">
        <f>IF(tbl_Data[[#This Row],[Marital Status]]=tbl_Data[[#Headers],[Single]],tbl_Data[[#This Row],[Amt_Wines]],"")</f>
        <v/>
      </c>
      <c r="AR1497" s="3">
        <f>IF(tbl_Data[[#This Row],[Marital Status]]=tbl_Data[[#Headers],[Together]],tbl_Data[[#This Row],[Amt_Wines]],"")</f>
        <v>438</v>
      </c>
      <c r="AS1497" s="3" t="str">
        <f>IF(tbl_Data[[#This Row],[Marital Status]]=tbl_Data[[#Headers],[Married]],tbl_Data[[#This Row],[Amt_Wines]],"")</f>
        <v/>
      </c>
      <c r="AT1497" s="3" t="str">
        <f>IF(tbl_Data[[#This Row],[Marital Status]]=tbl_Data[[#Headers],[Widow]],tbl_Data[[#This Row],[Amt_Wines]],"")</f>
        <v/>
      </c>
      <c r="AU1497" s="3" t="str">
        <f>IF(tbl_Data[[#This Row],[Marital Status]]=tbl_Data[[#Headers],[Divorced]],tbl_Data[[#This Row],[Amt_Wines]],"")</f>
        <v/>
      </c>
    </row>
    <row r="1498" spans="1:47" x14ac:dyDescent="0.45">
      <c r="A1498" t="s">
        <v>374</v>
      </c>
      <c r="B1498" s="3">
        <v>91820</v>
      </c>
      <c r="C1498">
        <v>0</v>
      </c>
      <c r="D1498">
        <v>0</v>
      </c>
      <c r="E1498">
        <f t="shared" si="23"/>
        <v>0</v>
      </c>
      <c r="F1498">
        <v>72</v>
      </c>
      <c r="G1498" s="3">
        <v>410</v>
      </c>
      <c r="H1498" s="3">
        <v>73</v>
      </c>
      <c r="I1498" s="3">
        <v>747</v>
      </c>
      <c r="J1498" s="3">
        <v>76</v>
      </c>
      <c r="K1498" s="3">
        <v>161</v>
      </c>
      <c r="L1498" s="3">
        <v>30</v>
      </c>
      <c r="M1498">
        <v>0</v>
      </c>
      <c r="N1498">
        <v>5</v>
      </c>
      <c r="O1498">
        <v>5</v>
      </c>
      <c r="P1498">
        <v>12</v>
      </c>
      <c r="Q1498">
        <v>1</v>
      </c>
      <c r="R1498">
        <v>0</v>
      </c>
      <c r="S1498">
        <v>0</v>
      </c>
      <c r="T1498">
        <v>0</v>
      </c>
      <c r="U1498">
        <v>0</v>
      </c>
      <c r="V1498">
        <v>0</v>
      </c>
      <c r="W1498">
        <v>0</v>
      </c>
      <c r="X1498">
        <v>3</v>
      </c>
      <c r="Y1498">
        <v>11</v>
      </c>
      <c r="Z1498">
        <v>0</v>
      </c>
      <c r="AA1498">
        <v>34</v>
      </c>
      <c r="AB1498">
        <v>2377</v>
      </c>
      <c r="AC1498">
        <v>0</v>
      </c>
      <c r="AD1498">
        <v>0</v>
      </c>
      <c r="AE1498">
        <v>0</v>
      </c>
      <c r="AF1498">
        <v>1</v>
      </c>
      <c r="AG1498">
        <v>0</v>
      </c>
      <c r="AH1498">
        <v>0</v>
      </c>
      <c r="AI1498">
        <v>0</v>
      </c>
      <c r="AJ1498">
        <v>0</v>
      </c>
      <c r="AK1498">
        <v>0</v>
      </c>
      <c r="AL1498">
        <v>1</v>
      </c>
      <c r="AM1498" s="3">
        <f>SUM(tbl_Data[[#This Row],[Amt_Wines]:[Amt_GoldProds]])</f>
        <v>1497</v>
      </c>
      <c r="AN1498" s="3">
        <v>1437</v>
      </c>
      <c r="AO1498">
        <v>0</v>
      </c>
      <c r="AP1498" t="str" cm="1">
        <f t="array" ref="AP1498">_xlfn.IFS(tbl_Data[[#This Row],[marital_Divorced]]=1,"Divorced",tbl_Data[[#This Row],[marital_Married]]=1,"Married",tbl_Data[[#This Row],[marital_Single]]=1,"Single",tbl_Data[[#This Row],[marital_Together]]=1,"Together",tbl_Data[[#This Row],[marital_Widow]]=1,"Widowed")</f>
        <v>Together</v>
      </c>
      <c r="AQ1498" s="3" t="str">
        <f>IF(tbl_Data[[#This Row],[Marital Status]]=tbl_Data[[#Headers],[Single]],tbl_Data[[#This Row],[Amt_Wines]],"")</f>
        <v/>
      </c>
      <c r="AR1498" s="3">
        <f>IF(tbl_Data[[#This Row],[Marital Status]]=tbl_Data[[#Headers],[Together]],tbl_Data[[#This Row],[Amt_Wines]],"")</f>
        <v>410</v>
      </c>
      <c r="AS1498" s="3" t="str">
        <f>IF(tbl_Data[[#This Row],[Marital Status]]=tbl_Data[[#Headers],[Married]],tbl_Data[[#This Row],[Amt_Wines]],"")</f>
        <v/>
      </c>
      <c r="AT1498" s="3" t="str">
        <f>IF(tbl_Data[[#This Row],[Marital Status]]=tbl_Data[[#Headers],[Widow]],tbl_Data[[#This Row],[Amt_Wines]],"")</f>
        <v/>
      </c>
      <c r="AU1498" s="3" t="str">
        <f>IF(tbl_Data[[#This Row],[Marital Status]]=tbl_Data[[#Headers],[Divorced]],tbl_Data[[#This Row],[Amt_Wines]],"")</f>
        <v/>
      </c>
    </row>
    <row r="1499" spans="1:47" x14ac:dyDescent="0.45">
      <c r="A1499" t="s">
        <v>375</v>
      </c>
      <c r="B1499" s="3">
        <v>83443</v>
      </c>
      <c r="C1499">
        <v>0</v>
      </c>
      <c r="D1499">
        <v>0</v>
      </c>
      <c r="E1499">
        <f t="shared" si="23"/>
        <v>0</v>
      </c>
      <c r="F1499">
        <v>89</v>
      </c>
      <c r="G1499" s="3">
        <v>518</v>
      </c>
      <c r="H1499" s="3">
        <v>42</v>
      </c>
      <c r="I1499" s="3">
        <v>742</v>
      </c>
      <c r="J1499" s="3">
        <v>55</v>
      </c>
      <c r="K1499" s="3">
        <v>56</v>
      </c>
      <c r="L1499" s="3">
        <v>84</v>
      </c>
      <c r="M1499">
        <v>1</v>
      </c>
      <c r="N1499">
        <v>6</v>
      </c>
      <c r="O1499">
        <v>10</v>
      </c>
      <c r="P1499">
        <v>5</v>
      </c>
      <c r="Q1499">
        <v>2</v>
      </c>
      <c r="R1499">
        <v>0</v>
      </c>
      <c r="S1499">
        <v>0</v>
      </c>
      <c r="T1499">
        <v>0</v>
      </c>
      <c r="U1499">
        <v>0</v>
      </c>
      <c r="V1499">
        <v>0</v>
      </c>
      <c r="W1499">
        <v>0</v>
      </c>
      <c r="X1499">
        <v>3</v>
      </c>
      <c r="Y1499">
        <v>11</v>
      </c>
      <c r="Z1499">
        <v>0</v>
      </c>
      <c r="AA1499">
        <v>48</v>
      </c>
      <c r="AB1499">
        <v>2339</v>
      </c>
      <c r="AC1499">
        <v>0</v>
      </c>
      <c r="AD1499">
        <v>0</v>
      </c>
      <c r="AE1499">
        <v>0</v>
      </c>
      <c r="AF1499">
        <v>1</v>
      </c>
      <c r="AG1499">
        <v>0</v>
      </c>
      <c r="AH1499">
        <v>0</v>
      </c>
      <c r="AI1499">
        <v>0</v>
      </c>
      <c r="AJ1499">
        <v>0</v>
      </c>
      <c r="AK1499">
        <v>0</v>
      </c>
      <c r="AL1499">
        <v>1</v>
      </c>
      <c r="AM1499" s="3">
        <f>SUM(tbl_Data[[#This Row],[Amt_Wines]:[Amt_GoldProds]])</f>
        <v>1497</v>
      </c>
      <c r="AN1499" s="3">
        <v>1329</v>
      </c>
      <c r="AO1499">
        <v>0</v>
      </c>
      <c r="AP1499" t="str" cm="1">
        <f t="array" ref="AP1499">_xlfn.IFS(tbl_Data[[#This Row],[marital_Divorced]]=1,"Divorced",tbl_Data[[#This Row],[marital_Married]]=1,"Married",tbl_Data[[#This Row],[marital_Single]]=1,"Single",tbl_Data[[#This Row],[marital_Together]]=1,"Together",tbl_Data[[#This Row],[marital_Widow]]=1,"Widowed")</f>
        <v>Together</v>
      </c>
      <c r="AQ1499" s="3" t="str">
        <f>IF(tbl_Data[[#This Row],[Marital Status]]=tbl_Data[[#Headers],[Single]],tbl_Data[[#This Row],[Amt_Wines]],"")</f>
        <v/>
      </c>
      <c r="AR1499" s="3">
        <f>IF(tbl_Data[[#This Row],[Marital Status]]=tbl_Data[[#Headers],[Together]],tbl_Data[[#This Row],[Amt_Wines]],"")</f>
        <v>518</v>
      </c>
      <c r="AS1499" s="3" t="str">
        <f>IF(tbl_Data[[#This Row],[Marital Status]]=tbl_Data[[#Headers],[Married]],tbl_Data[[#This Row],[Amt_Wines]],"")</f>
        <v/>
      </c>
      <c r="AT1499" s="3" t="str">
        <f>IF(tbl_Data[[#This Row],[Marital Status]]=tbl_Data[[#Headers],[Widow]],tbl_Data[[#This Row],[Amt_Wines]],"")</f>
        <v/>
      </c>
      <c r="AU1499" s="3" t="str">
        <f>IF(tbl_Data[[#This Row],[Marital Status]]=tbl_Data[[#Headers],[Divorced]],tbl_Data[[#This Row],[Amt_Wines]],"")</f>
        <v/>
      </c>
    </row>
    <row r="1500" spans="1:47" x14ac:dyDescent="0.45">
      <c r="A1500" t="s">
        <v>377</v>
      </c>
      <c r="B1500" s="3">
        <v>75437</v>
      </c>
      <c r="C1500">
        <v>0</v>
      </c>
      <c r="D1500">
        <v>0</v>
      </c>
      <c r="E1500">
        <f t="shared" si="23"/>
        <v>0</v>
      </c>
      <c r="F1500">
        <v>25</v>
      </c>
      <c r="G1500" s="3">
        <v>795</v>
      </c>
      <c r="H1500" s="3">
        <v>0</v>
      </c>
      <c r="I1500" s="3">
        <v>545</v>
      </c>
      <c r="J1500" s="3">
        <v>95</v>
      </c>
      <c r="K1500" s="3">
        <v>58</v>
      </c>
      <c r="L1500" s="3">
        <v>0</v>
      </c>
      <c r="M1500">
        <v>1</v>
      </c>
      <c r="N1500">
        <v>8</v>
      </c>
      <c r="O1500">
        <v>4</v>
      </c>
      <c r="P1500">
        <v>10</v>
      </c>
      <c r="Q1500">
        <v>6</v>
      </c>
      <c r="R1500">
        <v>0</v>
      </c>
      <c r="S1500">
        <v>0</v>
      </c>
      <c r="T1500">
        <v>0</v>
      </c>
      <c r="U1500">
        <v>1</v>
      </c>
      <c r="V1500">
        <v>0</v>
      </c>
      <c r="W1500">
        <v>0</v>
      </c>
      <c r="X1500">
        <v>3</v>
      </c>
      <c r="Y1500">
        <v>11</v>
      </c>
      <c r="Z1500">
        <v>0</v>
      </c>
      <c r="AA1500">
        <v>42</v>
      </c>
      <c r="AB1500">
        <v>2391</v>
      </c>
      <c r="AC1500">
        <v>0</v>
      </c>
      <c r="AD1500">
        <v>0</v>
      </c>
      <c r="AE1500">
        <v>0</v>
      </c>
      <c r="AF1500">
        <v>1</v>
      </c>
      <c r="AG1500">
        <v>0</v>
      </c>
      <c r="AH1500">
        <v>0</v>
      </c>
      <c r="AI1500">
        <v>0</v>
      </c>
      <c r="AJ1500">
        <v>1</v>
      </c>
      <c r="AK1500">
        <v>0</v>
      </c>
      <c r="AL1500">
        <v>0</v>
      </c>
      <c r="AM1500" s="3">
        <f>SUM(tbl_Data[[#This Row],[Amt_Wines]:[Amt_GoldProds]])</f>
        <v>1493</v>
      </c>
      <c r="AN1500" s="3">
        <v>1493</v>
      </c>
      <c r="AO1500">
        <v>1</v>
      </c>
      <c r="AP1500" t="str" cm="1">
        <f t="array" ref="AP1500">_xlfn.IFS(tbl_Data[[#This Row],[marital_Divorced]]=1,"Divorced",tbl_Data[[#This Row],[marital_Married]]=1,"Married",tbl_Data[[#This Row],[marital_Single]]=1,"Single",tbl_Data[[#This Row],[marital_Together]]=1,"Together",tbl_Data[[#This Row],[marital_Widow]]=1,"Widowed")</f>
        <v>Together</v>
      </c>
      <c r="AQ1500" s="3" t="str">
        <f>IF(tbl_Data[[#This Row],[Marital Status]]=tbl_Data[[#Headers],[Single]],tbl_Data[[#This Row],[Amt_Wines]],"")</f>
        <v/>
      </c>
      <c r="AR1500" s="3">
        <f>IF(tbl_Data[[#This Row],[Marital Status]]=tbl_Data[[#Headers],[Together]],tbl_Data[[#This Row],[Amt_Wines]],"")</f>
        <v>795</v>
      </c>
      <c r="AS1500" s="3" t="str">
        <f>IF(tbl_Data[[#This Row],[Marital Status]]=tbl_Data[[#Headers],[Married]],tbl_Data[[#This Row],[Amt_Wines]],"")</f>
        <v/>
      </c>
      <c r="AT1500" s="3" t="str">
        <f>IF(tbl_Data[[#This Row],[Marital Status]]=tbl_Data[[#Headers],[Widow]],tbl_Data[[#This Row],[Amt_Wines]],"")</f>
        <v/>
      </c>
      <c r="AU1500" s="3" t="str">
        <f>IF(tbl_Data[[#This Row],[Marital Status]]=tbl_Data[[#Headers],[Divorced]],tbl_Data[[#This Row],[Amt_Wines]],"")</f>
        <v/>
      </c>
    </row>
    <row r="1501" spans="1:47" x14ac:dyDescent="0.45">
      <c r="A1501" t="s">
        <v>380</v>
      </c>
      <c r="B1501" s="3">
        <v>76542</v>
      </c>
      <c r="C1501">
        <v>0</v>
      </c>
      <c r="D1501">
        <v>0</v>
      </c>
      <c r="E1501">
        <f t="shared" si="23"/>
        <v>0</v>
      </c>
      <c r="F1501">
        <v>91</v>
      </c>
      <c r="G1501" s="3">
        <v>794</v>
      </c>
      <c r="H1501" s="3">
        <v>73</v>
      </c>
      <c r="I1501" s="3">
        <v>573</v>
      </c>
      <c r="J1501" s="3">
        <v>0</v>
      </c>
      <c r="K1501" s="3">
        <v>29</v>
      </c>
      <c r="L1501" s="3">
        <v>14</v>
      </c>
      <c r="M1501">
        <v>1</v>
      </c>
      <c r="N1501">
        <v>4</v>
      </c>
      <c r="O1501">
        <v>8</v>
      </c>
      <c r="P1501">
        <v>10</v>
      </c>
      <c r="Q1501">
        <v>2</v>
      </c>
      <c r="R1501">
        <v>0</v>
      </c>
      <c r="S1501">
        <v>0</v>
      </c>
      <c r="T1501">
        <v>0</v>
      </c>
      <c r="U1501">
        <v>0</v>
      </c>
      <c r="V1501">
        <v>0</v>
      </c>
      <c r="W1501">
        <v>0</v>
      </c>
      <c r="X1501">
        <v>3</v>
      </c>
      <c r="Y1501">
        <v>11</v>
      </c>
      <c r="Z1501">
        <v>0</v>
      </c>
      <c r="AA1501">
        <v>64</v>
      </c>
      <c r="AB1501">
        <v>2615</v>
      </c>
      <c r="AC1501">
        <v>0</v>
      </c>
      <c r="AD1501">
        <v>0</v>
      </c>
      <c r="AE1501">
        <v>0</v>
      </c>
      <c r="AF1501">
        <v>1</v>
      </c>
      <c r="AG1501">
        <v>0</v>
      </c>
      <c r="AH1501">
        <v>0</v>
      </c>
      <c r="AI1501">
        <v>0</v>
      </c>
      <c r="AJ1501">
        <v>0</v>
      </c>
      <c r="AK1501">
        <v>0</v>
      </c>
      <c r="AL1501">
        <v>1</v>
      </c>
      <c r="AM1501" s="3">
        <f>SUM(tbl_Data[[#This Row],[Amt_Wines]:[Amt_GoldProds]])</f>
        <v>1483</v>
      </c>
      <c r="AN1501" s="3">
        <v>1455</v>
      </c>
      <c r="AO1501">
        <v>0</v>
      </c>
      <c r="AP1501" t="str" cm="1">
        <f t="array" ref="AP1501">_xlfn.IFS(tbl_Data[[#This Row],[marital_Divorced]]=1,"Divorced",tbl_Data[[#This Row],[marital_Married]]=1,"Married",tbl_Data[[#This Row],[marital_Single]]=1,"Single",tbl_Data[[#This Row],[marital_Together]]=1,"Together",tbl_Data[[#This Row],[marital_Widow]]=1,"Widowed")</f>
        <v>Together</v>
      </c>
      <c r="AQ1501" s="3" t="str">
        <f>IF(tbl_Data[[#This Row],[Marital Status]]=tbl_Data[[#Headers],[Single]],tbl_Data[[#This Row],[Amt_Wines]],"")</f>
        <v/>
      </c>
      <c r="AR1501" s="3">
        <f>IF(tbl_Data[[#This Row],[Marital Status]]=tbl_Data[[#Headers],[Together]],tbl_Data[[#This Row],[Amt_Wines]],"")</f>
        <v>794</v>
      </c>
      <c r="AS1501" s="3" t="str">
        <f>IF(tbl_Data[[#This Row],[Marital Status]]=tbl_Data[[#Headers],[Married]],tbl_Data[[#This Row],[Amt_Wines]],"")</f>
        <v/>
      </c>
      <c r="AT1501" s="3" t="str">
        <f>IF(tbl_Data[[#This Row],[Marital Status]]=tbl_Data[[#Headers],[Widow]],tbl_Data[[#This Row],[Amt_Wines]],"")</f>
        <v/>
      </c>
      <c r="AU1501" s="3" t="str">
        <f>IF(tbl_Data[[#This Row],[Marital Status]]=tbl_Data[[#Headers],[Divorced]],tbl_Data[[#This Row],[Amt_Wines]],"")</f>
        <v/>
      </c>
    </row>
    <row r="1502" spans="1:47" x14ac:dyDescent="0.45">
      <c r="A1502" t="s">
        <v>381</v>
      </c>
      <c r="B1502" s="3">
        <v>62981</v>
      </c>
      <c r="C1502">
        <v>0</v>
      </c>
      <c r="D1502">
        <v>0</v>
      </c>
      <c r="E1502">
        <f t="shared" si="23"/>
        <v>0</v>
      </c>
      <c r="F1502">
        <v>21</v>
      </c>
      <c r="G1502" s="3">
        <v>796</v>
      </c>
      <c r="H1502" s="3">
        <v>14</v>
      </c>
      <c r="I1502" s="3">
        <v>590</v>
      </c>
      <c r="J1502" s="3">
        <v>38</v>
      </c>
      <c r="K1502" s="3">
        <v>44</v>
      </c>
      <c r="L1502" s="3">
        <v>0</v>
      </c>
      <c r="M1502">
        <v>1</v>
      </c>
      <c r="N1502">
        <v>4</v>
      </c>
      <c r="O1502">
        <v>5</v>
      </c>
      <c r="P1502">
        <v>13</v>
      </c>
      <c r="Q1502">
        <v>3</v>
      </c>
      <c r="R1502">
        <v>0</v>
      </c>
      <c r="S1502">
        <v>1</v>
      </c>
      <c r="T1502">
        <v>0</v>
      </c>
      <c r="U1502">
        <v>0</v>
      </c>
      <c r="V1502">
        <v>0</v>
      </c>
      <c r="W1502">
        <v>0</v>
      </c>
      <c r="X1502">
        <v>3</v>
      </c>
      <c r="Y1502">
        <v>11</v>
      </c>
      <c r="Z1502">
        <v>0</v>
      </c>
      <c r="AA1502">
        <v>53</v>
      </c>
      <c r="AB1502">
        <v>2628</v>
      </c>
      <c r="AC1502">
        <v>0</v>
      </c>
      <c r="AD1502">
        <v>0</v>
      </c>
      <c r="AE1502">
        <v>0</v>
      </c>
      <c r="AF1502">
        <v>1</v>
      </c>
      <c r="AG1502">
        <v>0</v>
      </c>
      <c r="AH1502">
        <v>0</v>
      </c>
      <c r="AI1502">
        <v>0</v>
      </c>
      <c r="AJ1502">
        <v>0</v>
      </c>
      <c r="AK1502">
        <v>0</v>
      </c>
      <c r="AL1502">
        <v>1</v>
      </c>
      <c r="AM1502" s="3">
        <f>SUM(tbl_Data[[#This Row],[Amt_Wines]:[Amt_GoldProds]])</f>
        <v>1482</v>
      </c>
      <c r="AN1502" s="3">
        <v>1482</v>
      </c>
      <c r="AO1502">
        <v>1</v>
      </c>
      <c r="AP1502" t="str" cm="1">
        <f t="array" ref="AP1502">_xlfn.IFS(tbl_Data[[#This Row],[marital_Divorced]]=1,"Divorced",tbl_Data[[#This Row],[marital_Married]]=1,"Married",tbl_Data[[#This Row],[marital_Single]]=1,"Single",tbl_Data[[#This Row],[marital_Together]]=1,"Together",tbl_Data[[#This Row],[marital_Widow]]=1,"Widowed")</f>
        <v>Together</v>
      </c>
      <c r="AQ1502" s="3" t="str">
        <f>IF(tbl_Data[[#This Row],[Marital Status]]=tbl_Data[[#Headers],[Single]],tbl_Data[[#This Row],[Amt_Wines]],"")</f>
        <v/>
      </c>
      <c r="AR1502" s="3">
        <f>IF(tbl_Data[[#This Row],[Marital Status]]=tbl_Data[[#Headers],[Together]],tbl_Data[[#This Row],[Amt_Wines]],"")</f>
        <v>796</v>
      </c>
      <c r="AS1502" s="3" t="str">
        <f>IF(tbl_Data[[#This Row],[Marital Status]]=tbl_Data[[#Headers],[Married]],tbl_Data[[#This Row],[Amt_Wines]],"")</f>
        <v/>
      </c>
      <c r="AT1502" s="3" t="str">
        <f>IF(tbl_Data[[#This Row],[Marital Status]]=tbl_Data[[#Headers],[Widow]],tbl_Data[[#This Row],[Amt_Wines]],"")</f>
        <v/>
      </c>
      <c r="AU1502" s="3" t="str">
        <f>IF(tbl_Data[[#This Row],[Marital Status]]=tbl_Data[[#Headers],[Divorced]],tbl_Data[[#This Row],[Amt_Wines]],"")</f>
        <v/>
      </c>
    </row>
    <row r="1503" spans="1:47" x14ac:dyDescent="0.45">
      <c r="A1503" t="s">
        <v>388</v>
      </c>
      <c r="B1503" s="3">
        <v>70713</v>
      </c>
      <c r="C1503">
        <v>0</v>
      </c>
      <c r="D1503">
        <v>1</v>
      </c>
      <c r="E1503">
        <f t="shared" si="23"/>
        <v>1</v>
      </c>
      <c r="F1503">
        <v>23</v>
      </c>
      <c r="G1503" s="3">
        <v>736</v>
      </c>
      <c r="H1503" s="3">
        <v>114</v>
      </c>
      <c r="I1503" s="3">
        <v>279</v>
      </c>
      <c r="J1503" s="3">
        <v>82</v>
      </c>
      <c r="K1503" s="3">
        <v>76</v>
      </c>
      <c r="L1503" s="3">
        <v>190</v>
      </c>
      <c r="M1503">
        <v>6</v>
      </c>
      <c r="N1503">
        <v>5</v>
      </c>
      <c r="O1503">
        <v>6</v>
      </c>
      <c r="P1503">
        <v>8</v>
      </c>
      <c r="Q1503">
        <v>3</v>
      </c>
      <c r="R1503">
        <v>0</v>
      </c>
      <c r="S1503">
        <v>0</v>
      </c>
      <c r="T1503">
        <v>0</v>
      </c>
      <c r="U1503">
        <v>0</v>
      </c>
      <c r="V1503">
        <v>0</v>
      </c>
      <c r="W1503">
        <v>0</v>
      </c>
      <c r="X1503">
        <v>3</v>
      </c>
      <c r="Y1503">
        <v>11</v>
      </c>
      <c r="Z1503">
        <v>0</v>
      </c>
      <c r="AA1503">
        <v>54</v>
      </c>
      <c r="AB1503">
        <v>2732</v>
      </c>
      <c r="AC1503">
        <v>0</v>
      </c>
      <c r="AD1503">
        <v>0</v>
      </c>
      <c r="AE1503">
        <v>0</v>
      </c>
      <c r="AF1503">
        <v>1</v>
      </c>
      <c r="AG1503">
        <v>0</v>
      </c>
      <c r="AH1503">
        <v>0</v>
      </c>
      <c r="AI1503">
        <v>0</v>
      </c>
      <c r="AJ1503">
        <v>1</v>
      </c>
      <c r="AK1503">
        <v>0</v>
      </c>
      <c r="AL1503">
        <v>0</v>
      </c>
      <c r="AM1503" s="3">
        <f>SUM(tbl_Data[[#This Row],[Amt_Wines]:[Amt_GoldProds]])</f>
        <v>1477</v>
      </c>
      <c r="AN1503" s="3">
        <v>1097</v>
      </c>
      <c r="AO1503">
        <v>0</v>
      </c>
      <c r="AP1503" t="str" cm="1">
        <f t="array" ref="AP1503">_xlfn.IFS(tbl_Data[[#This Row],[marital_Divorced]]=1,"Divorced",tbl_Data[[#This Row],[marital_Married]]=1,"Married",tbl_Data[[#This Row],[marital_Single]]=1,"Single",tbl_Data[[#This Row],[marital_Together]]=1,"Together",tbl_Data[[#This Row],[marital_Widow]]=1,"Widowed")</f>
        <v>Together</v>
      </c>
      <c r="AQ1503" s="3" t="str">
        <f>IF(tbl_Data[[#This Row],[Marital Status]]=tbl_Data[[#Headers],[Single]],tbl_Data[[#This Row],[Amt_Wines]],"")</f>
        <v/>
      </c>
      <c r="AR1503" s="3">
        <f>IF(tbl_Data[[#This Row],[Marital Status]]=tbl_Data[[#Headers],[Together]],tbl_Data[[#This Row],[Amt_Wines]],"")</f>
        <v>736</v>
      </c>
      <c r="AS1503" s="3" t="str">
        <f>IF(tbl_Data[[#This Row],[Marital Status]]=tbl_Data[[#Headers],[Married]],tbl_Data[[#This Row],[Amt_Wines]],"")</f>
        <v/>
      </c>
      <c r="AT1503" s="3" t="str">
        <f>IF(tbl_Data[[#This Row],[Marital Status]]=tbl_Data[[#Headers],[Widow]],tbl_Data[[#This Row],[Amt_Wines]],"")</f>
        <v/>
      </c>
      <c r="AU1503" s="3" t="str">
        <f>IF(tbl_Data[[#This Row],[Marital Status]]=tbl_Data[[#Headers],[Divorced]],tbl_Data[[#This Row],[Amt_Wines]],"")</f>
        <v/>
      </c>
    </row>
    <row r="1504" spans="1:47" x14ac:dyDescent="0.45">
      <c r="A1504" t="s">
        <v>391</v>
      </c>
      <c r="B1504" s="3">
        <v>67419</v>
      </c>
      <c r="C1504">
        <v>0</v>
      </c>
      <c r="D1504">
        <v>1</v>
      </c>
      <c r="E1504">
        <f t="shared" si="23"/>
        <v>1</v>
      </c>
      <c r="F1504">
        <v>29</v>
      </c>
      <c r="G1504" s="3">
        <v>846</v>
      </c>
      <c r="H1504" s="3">
        <v>84</v>
      </c>
      <c r="I1504" s="3">
        <v>352</v>
      </c>
      <c r="J1504" s="3">
        <v>91</v>
      </c>
      <c r="K1504" s="3">
        <v>56</v>
      </c>
      <c r="L1504" s="3">
        <v>42</v>
      </c>
      <c r="M1504">
        <v>4</v>
      </c>
      <c r="N1504">
        <v>9</v>
      </c>
      <c r="O1504">
        <v>4</v>
      </c>
      <c r="P1504">
        <v>8</v>
      </c>
      <c r="Q1504">
        <v>5</v>
      </c>
      <c r="R1504">
        <v>0</v>
      </c>
      <c r="S1504">
        <v>0</v>
      </c>
      <c r="T1504">
        <v>0</v>
      </c>
      <c r="U1504">
        <v>0</v>
      </c>
      <c r="V1504">
        <v>0</v>
      </c>
      <c r="W1504">
        <v>0</v>
      </c>
      <c r="X1504">
        <v>3</v>
      </c>
      <c r="Y1504">
        <v>11</v>
      </c>
      <c r="Z1504">
        <v>0</v>
      </c>
      <c r="AA1504">
        <v>50</v>
      </c>
      <c r="AB1504">
        <v>2688</v>
      </c>
      <c r="AC1504">
        <v>0</v>
      </c>
      <c r="AD1504">
        <v>0</v>
      </c>
      <c r="AE1504">
        <v>0</v>
      </c>
      <c r="AF1504">
        <v>1</v>
      </c>
      <c r="AG1504">
        <v>0</v>
      </c>
      <c r="AH1504">
        <v>0</v>
      </c>
      <c r="AI1504">
        <v>0</v>
      </c>
      <c r="AJ1504">
        <v>1</v>
      </c>
      <c r="AK1504">
        <v>0</v>
      </c>
      <c r="AL1504">
        <v>0</v>
      </c>
      <c r="AM1504" s="3">
        <f>SUM(tbl_Data[[#This Row],[Amt_Wines]:[Amt_GoldProds]])</f>
        <v>1471</v>
      </c>
      <c r="AN1504" s="3">
        <v>1387</v>
      </c>
      <c r="AO1504">
        <v>0</v>
      </c>
      <c r="AP1504" t="str" cm="1">
        <f t="array" ref="AP1504">_xlfn.IFS(tbl_Data[[#This Row],[marital_Divorced]]=1,"Divorced",tbl_Data[[#This Row],[marital_Married]]=1,"Married",tbl_Data[[#This Row],[marital_Single]]=1,"Single",tbl_Data[[#This Row],[marital_Together]]=1,"Together",tbl_Data[[#This Row],[marital_Widow]]=1,"Widowed")</f>
        <v>Together</v>
      </c>
      <c r="AQ1504" s="3" t="str">
        <f>IF(tbl_Data[[#This Row],[Marital Status]]=tbl_Data[[#Headers],[Single]],tbl_Data[[#This Row],[Amt_Wines]],"")</f>
        <v/>
      </c>
      <c r="AR1504" s="3">
        <f>IF(tbl_Data[[#This Row],[Marital Status]]=tbl_Data[[#Headers],[Together]],tbl_Data[[#This Row],[Amt_Wines]],"")</f>
        <v>846</v>
      </c>
      <c r="AS1504" s="3" t="str">
        <f>IF(tbl_Data[[#This Row],[Marital Status]]=tbl_Data[[#Headers],[Married]],tbl_Data[[#This Row],[Amt_Wines]],"")</f>
        <v/>
      </c>
      <c r="AT1504" s="3" t="str">
        <f>IF(tbl_Data[[#This Row],[Marital Status]]=tbl_Data[[#Headers],[Widow]],tbl_Data[[#This Row],[Amt_Wines]],"")</f>
        <v/>
      </c>
      <c r="AU1504" s="3" t="str">
        <f>IF(tbl_Data[[#This Row],[Marital Status]]=tbl_Data[[#Headers],[Divorced]],tbl_Data[[#This Row],[Amt_Wines]],"")</f>
        <v/>
      </c>
    </row>
    <row r="1505" spans="1:47" x14ac:dyDescent="0.45">
      <c r="A1505" t="s">
        <v>393</v>
      </c>
      <c r="B1505" s="3">
        <v>74538</v>
      </c>
      <c r="C1505">
        <v>0</v>
      </c>
      <c r="D1505">
        <v>0</v>
      </c>
      <c r="E1505">
        <f t="shared" si="23"/>
        <v>0</v>
      </c>
      <c r="F1505">
        <v>21</v>
      </c>
      <c r="G1505" s="3">
        <v>380</v>
      </c>
      <c r="H1505" s="3">
        <v>98</v>
      </c>
      <c r="I1505" s="3">
        <v>733</v>
      </c>
      <c r="J1505" s="3">
        <v>110</v>
      </c>
      <c r="K1505" s="3">
        <v>112</v>
      </c>
      <c r="L1505" s="3">
        <v>28</v>
      </c>
      <c r="M1505">
        <v>1</v>
      </c>
      <c r="N1505">
        <v>8</v>
      </c>
      <c r="O1505">
        <v>8</v>
      </c>
      <c r="P1505">
        <v>5</v>
      </c>
      <c r="Q1505">
        <v>3</v>
      </c>
      <c r="R1505">
        <v>0</v>
      </c>
      <c r="S1505">
        <v>0</v>
      </c>
      <c r="T1505">
        <v>1</v>
      </c>
      <c r="U1505">
        <v>0</v>
      </c>
      <c r="V1505">
        <v>0</v>
      </c>
      <c r="W1505">
        <v>0</v>
      </c>
      <c r="X1505">
        <v>3</v>
      </c>
      <c r="Y1505">
        <v>11</v>
      </c>
      <c r="Z1505">
        <v>1</v>
      </c>
      <c r="AA1505">
        <v>49</v>
      </c>
      <c r="AB1505">
        <v>2524</v>
      </c>
      <c r="AC1505">
        <v>0</v>
      </c>
      <c r="AD1505">
        <v>0</v>
      </c>
      <c r="AE1505">
        <v>0</v>
      </c>
      <c r="AF1505">
        <v>1</v>
      </c>
      <c r="AG1505">
        <v>0</v>
      </c>
      <c r="AH1505">
        <v>0</v>
      </c>
      <c r="AI1505">
        <v>0</v>
      </c>
      <c r="AJ1505">
        <v>1</v>
      </c>
      <c r="AK1505">
        <v>0</v>
      </c>
      <c r="AL1505">
        <v>0</v>
      </c>
      <c r="AM1505" s="3">
        <f>SUM(tbl_Data[[#This Row],[Amt_Wines]:[Amt_GoldProds]])</f>
        <v>1461</v>
      </c>
      <c r="AN1505" s="3">
        <v>1405</v>
      </c>
      <c r="AO1505">
        <v>1</v>
      </c>
      <c r="AP1505" t="str" cm="1">
        <f t="array" ref="AP1505">_xlfn.IFS(tbl_Data[[#This Row],[marital_Divorced]]=1,"Divorced",tbl_Data[[#This Row],[marital_Married]]=1,"Married",tbl_Data[[#This Row],[marital_Single]]=1,"Single",tbl_Data[[#This Row],[marital_Together]]=1,"Together",tbl_Data[[#This Row],[marital_Widow]]=1,"Widowed")</f>
        <v>Together</v>
      </c>
      <c r="AQ1505" s="3" t="str">
        <f>IF(tbl_Data[[#This Row],[Marital Status]]=tbl_Data[[#Headers],[Single]],tbl_Data[[#This Row],[Amt_Wines]],"")</f>
        <v/>
      </c>
      <c r="AR1505" s="3">
        <f>IF(tbl_Data[[#This Row],[Marital Status]]=tbl_Data[[#Headers],[Together]],tbl_Data[[#This Row],[Amt_Wines]],"")</f>
        <v>380</v>
      </c>
      <c r="AS1505" s="3" t="str">
        <f>IF(tbl_Data[[#This Row],[Marital Status]]=tbl_Data[[#Headers],[Married]],tbl_Data[[#This Row],[Amt_Wines]],"")</f>
        <v/>
      </c>
      <c r="AT1505" s="3" t="str">
        <f>IF(tbl_Data[[#This Row],[Marital Status]]=tbl_Data[[#Headers],[Widow]],tbl_Data[[#This Row],[Amt_Wines]],"")</f>
        <v/>
      </c>
      <c r="AU1505" s="3" t="str">
        <f>IF(tbl_Data[[#This Row],[Marital Status]]=tbl_Data[[#Headers],[Divorced]],tbl_Data[[#This Row],[Amt_Wines]],"")</f>
        <v/>
      </c>
    </row>
    <row r="1506" spans="1:47" x14ac:dyDescent="0.45">
      <c r="A1506" t="s">
        <v>395</v>
      </c>
      <c r="B1506" s="3">
        <v>68142</v>
      </c>
      <c r="C1506">
        <v>0</v>
      </c>
      <c r="D1506">
        <v>1</v>
      </c>
      <c r="E1506">
        <f t="shared" si="23"/>
        <v>1</v>
      </c>
      <c r="F1506">
        <v>96</v>
      </c>
      <c r="G1506" s="3">
        <v>897</v>
      </c>
      <c r="H1506" s="3">
        <v>126</v>
      </c>
      <c r="I1506" s="3">
        <v>196</v>
      </c>
      <c r="J1506" s="3">
        <v>91</v>
      </c>
      <c r="K1506" s="3">
        <v>112</v>
      </c>
      <c r="L1506" s="3">
        <v>37</v>
      </c>
      <c r="M1506">
        <v>3</v>
      </c>
      <c r="N1506">
        <v>10</v>
      </c>
      <c r="O1506">
        <v>4</v>
      </c>
      <c r="P1506">
        <v>7</v>
      </c>
      <c r="Q1506">
        <v>6</v>
      </c>
      <c r="R1506">
        <v>0</v>
      </c>
      <c r="S1506">
        <v>0</v>
      </c>
      <c r="T1506">
        <v>0</v>
      </c>
      <c r="U1506">
        <v>0</v>
      </c>
      <c r="V1506">
        <v>0</v>
      </c>
      <c r="W1506">
        <v>0</v>
      </c>
      <c r="X1506">
        <v>3</v>
      </c>
      <c r="Y1506">
        <v>11</v>
      </c>
      <c r="Z1506">
        <v>0</v>
      </c>
      <c r="AA1506">
        <v>56</v>
      </c>
      <c r="AB1506">
        <v>2828</v>
      </c>
      <c r="AC1506">
        <v>0</v>
      </c>
      <c r="AD1506">
        <v>0</v>
      </c>
      <c r="AE1506">
        <v>0</v>
      </c>
      <c r="AF1506">
        <v>1</v>
      </c>
      <c r="AG1506">
        <v>0</v>
      </c>
      <c r="AH1506">
        <v>0</v>
      </c>
      <c r="AI1506">
        <v>0</v>
      </c>
      <c r="AJ1506">
        <v>1</v>
      </c>
      <c r="AK1506">
        <v>0</v>
      </c>
      <c r="AL1506">
        <v>0</v>
      </c>
      <c r="AM1506" s="3">
        <f>SUM(tbl_Data[[#This Row],[Amt_Wines]:[Amt_GoldProds]])</f>
        <v>1459</v>
      </c>
      <c r="AN1506" s="3">
        <v>1385</v>
      </c>
      <c r="AO1506">
        <v>0</v>
      </c>
      <c r="AP1506" t="str" cm="1">
        <f t="array" ref="AP1506">_xlfn.IFS(tbl_Data[[#This Row],[marital_Divorced]]=1,"Divorced",tbl_Data[[#This Row],[marital_Married]]=1,"Married",tbl_Data[[#This Row],[marital_Single]]=1,"Single",tbl_Data[[#This Row],[marital_Together]]=1,"Together",tbl_Data[[#This Row],[marital_Widow]]=1,"Widowed")</f>
        <v>Together</v>
      </c>
      <c r="AQ1506" s="3" t="str">
        <f>IF(tbl_Data[[#This Row],[Marital Status]]=tbl_Data[[#Headers],[Single]],tbl_Data[[#This Row],[Amt_Wines]],"")</f>
        <v/>
      </c>
      <c r="AR1506" s="3">
        <f>IF(tbl_Data[[#This Row],[Marital Status]]=tbl_Data[[#Headers],[Together]],tbl_Data[[#This Row],[Amt_Wines]],"")</f>
        <v>897</v>
      </c>
      <c r="AS1506" s="3" t="str">
        <f>IF(tbl_Data[[#This Row],[Marital Status]]=tbl_Data[[#Headers],[Married]],tbl_Data[[#This Row],[Amt_Wines]],"")</f>
        <v/>
      </c>
      <c r="AT1506" s="3" t="str">
        <f>IF(tbl_Data[[#This Row],[Marital Status]]=tbl_Data[[#Headers],[Widow]],tbl_Data[[#This Row],[Amt_Wines]],"")</f>
        <v/>
      </c>
      <c r="AU1506" s="3" t="str">
        <f>IF(tbl_Data[[#This Row],[Marital Status]]=tbl_Data[[#Headers],[Divorced]],tbl_Data[[#This Row],[Amt_Wines]],"")</f>
        <v/>
      </c>
    </row>
    <row r="1507" spans="1:47" x14ac:dyDescent="0.45">
      <c r="A1507" t="s">
        <v>396</v>
      </c>
      <c r="B1507" s="3">
        <v>82427</v>
      </c>
      <c r="C1507">
        <v>0</v>
      </c>
      <c r="D1507">
        <v>0</v>
      </c>
      <c r="E1507">
        <f t="shared" si="23"/>
        <v>0</v>
      </c>
      <c r="F1507">
        <v>35</v>
      </c>
      <c r="G1507" s="3">
        <v>482</v>
      </c>
      <c r="H1507" s="3">
        <v>147</v>
      </c>
      <c r="I1507" s="3">
        <v>509</v>
      </c>
      <c r="J1507" s="3">
        <v>104</v>
      </c>
      <c r="K1507" s="3">
        <v>107</v>
      </c>
      <c r="L1507" s="3">
        <v>107</v>
      </c>
      <c r="M1507">
        <v>1</v>
      </c>
      <c r="N1507">
        <v>3</v>
      </c>
      <c r="O1507">
        <v>5</v>
      </c>
      <c r="P1507">
        <v>12</v>
      </c>
      <c r="Q1507">
        <v>1</v>
      </c>
      <c r="R1507">
        <v>0</v>
      </c>
      <c r="S1507">
        <v>0</v>
      </c>
      <c r="T1507">
        <v>1</v>
      </c>
      <c r="U1507">
        <v>0</v>
      </c>
      <c r="V1507">
        <v>0</v>
      </c>
      <c r="W1507">
        <v>0</v>
      </c>
      <c r="X1507">
        <v>3</v>
      </c>
      <c r="Y1507">
        <v>11</v>
      </c>
      <c r="Z1507">
        <v>0</v>
      </c>
      <c r="AA1507">
        <v>54</v>
      </c>
      <c r="AB1507">
        <v>2268</v>
      </c>
      <c r="AC1507">
        <v>0</v>
      </c>
      <c r="AD1507">
        <v>0</v>
      </c>
      <c r="AE1507">
        <v>0</v>
      </c>
      <c r="AF1507">
        <v>1</v>
      </c>
      <c r="AG1507">
        <v>0</v>
      </c>
      <c r="AH1507">
        <v>0</v>
      </c>
      <c r="AI1507">
        <v>0</v>
      </c>
      <c r="AJ1507">
        <v>1</v>
      </c>
      <c r="AK1507">
        <v>0</v>
      </c>
      <c r="AL1507">
        <v>0</v>
      </c>
      <c r="AM1507" s="3">
        <f>SUM(tbl_Data[[#This Row],[Amt_Wines]:[Amt_GoldProds]])</f>
        <v>1456</v>
      </c>
      <c r="AN1507" s="3">
        <v>1242</v>
      </c>
      <c r="AO1507">
        <v>1</v>
      </c>
      <c r="AP1507" t="str" cm="1">
        <f t="array" ref="AP1507">_xlfn.IFS(tbl_Data[[#This Row],[marital_Divorced]]=1,"Divorced",tbl_Data[[#This Row],[marital_Married]]=1,"Married",tbl_Data[[#This Row],[marital_Single]]=1,"Single",tbl_Data[[#This Row],[marital_Together]]=1,"Together",tbl_Data[[#This Row],[marital_Widow]]=1,"Widowed")</f>
        <v>Together</v>
      </c>
      <c r="AQ1507" s="3" t="str">
        <f>IF(tbl_Data[[#This Row],[Marital Status]]=tbl_Data[[#Headers],[Single]],tbl_Data[[#This Row],[Amt_Wines]],"")</f>
        <v/>
      </c>
      <c r="AR1507" s="3">
        <f>IF(tbl_Data[[#This Row],[Marital Status]]=tbl_Data[[#Headers],[Together]],tbl_Data[[#This Row],[Amt_Wines]],"")</f>
        <v>482</v>
      </c>
      <c r="AS1507" s="3" t="str">
        <f>IF(tbl_Data[[#This Row],[Marital Status]]=tbl_Data[[#Headers],[Married]],tbl_Data[[#This Row],[Amt_Wines]],"")</f>
        <v/>
      </c>
      <c r="AT1507" s="3" t="str">
        <f>IF(tbl_Data[[#This Row],[Marital Status]]=tbl_Data[[#Headers],[Widow]],tbl_Data[[#This Row],[Amt_Wines]],"")</f>
        <v/>
      </c>
      <c r="AU1507" s="3" t="str">
        <f>IF(tbl_Data[[#This Row],[Marital Status]]=tbl_Data[[#Headers],[Divorced]],tbl_Data[[#This Row],[Amt_Wines]],"")</f>
        <v/>
      </c>
    </row>
    <row r="1508" spans="1:47" x14ac:dyDescent="0.45">
      <c r="A1508" t="s">
        <v>402</v>
      </c>
      <c r="B1508" s="3">
        <v>71706</v>
      </c>
      <c r="C1508">
        <v>0</v>
      </c>
      <c r="D1508">
        <v>1</v>
      </c>
      <c r="E1508">
        <f t="shared" si="23"/>
        <v>1</v>
      </c>
      <c r="F1508">
        <v>16</v>
      </c>
      <c r="G1508" s="3">
        <v>931</v>
      </c>
      <c r="H1508" s="3">
        <v>56</v>
      </c>
      <c r="I1508" s="3">
        <v>253</v>
      </c>
      <c r="J1508" s="3">
        <v>91</v>
      </c>
      <c r="K1508" s="3">
        <v>98</v>
      </c>
      <c r="L1508" s="3">
        <v>14</v>
      </c>
      <c r="M1508">
        <v>4</v>
      </c>
      <c r="N1508">
        <v>9</v>
      </c>
      <c r="O1508">
        <v>5</v>
      </c>
      <c r="P1508">
        <v>7</v>
      </c>
      <c r="Q1508">
        <v>5</v>
      </c>
      <c r="R1508">
        <v>0</v>
      </c>
      <c r="S1508">
        <v>0</v>
      </c>
      <c r="T1508">
        <v>0</v>
      </c>
      <c r="U1508">
        <v>0</v>
      </c>
      <c r="V1508">
        <v>0</v>
      </c>
      <c r="W1508">
        <v>0</v>
      </c>
      <c r="X1508">
        <v>3</v>
      </c>
      <c r="Y1508">
        <v>11</v>
      </c>
      <c r="Z1508">
        <v>0</v>
      </c>
      <c r="AA1508">
        <v>61</v>
      </c>
      <c r="AB1508">
        <v>2752</v>
      </c>
      <c r="AC1508">
        <v>0</v>
      </c>
      <c r="AD1508">
        <v>0</v>
      </c>
      <c r="AE1508">
        <v>0</v>
      </c>
      <c r="AF1508">
        <v>1</v>
      </c>
      <c r="AG1508">
        <v>0</v>
      </c>
      <c r="AH1508">
        <v>0</v>
      </c>
      <c r="AI1508">
        <v>0</v>
      </c>
      <c r="AJ1508">
        <v>1</v>
      </c>
      <c r="AK1508">
        <v>0</v>
      </c>
      <c r="AL1508">
        <v>0</v>
      </c>
      <c r="AM1508" s="3">
        <f>SUM(tbl_Data[[#This Row],[Amt_Wines]:[Amt_GoldProds]])</f>
        <v>1443</v>
      </c>
      <c r="AN1508" s="3">
        <v>1415</v>
      </c>
      <c r="AO1508">
        <v>0</v>
      </c>
      <c r="AP1508" t="str" cm="1">
        <f t="array" ref="AP1508">_xlfn.IFS(tbl_Data[[#This Row],[marital_Divorced]]=1,"Divorced",tbl_Data[[#This Row],[marital_Married]]=1,"Married",tbl_Data[[#This Row],[marital_Single]]=1,"Single",tbl_Data[[#This Row],[marital_Together]]=1,"Together",tbl_Data[[#This Row],[marital_Widow]]=1,"Widowed")</f>
        <v>Together</v>
      </c>
      <c r="AQ1508" s="3" t="str">
        <f>IF(tbl_Data[[#This Row],[Marital Status]]=tbl_Data[[#Headers],[Single]],tbl_Data[[#This Row],[Amt_Wines]],"")</f>
        <v/>
      </c>
      <c r="AR1508" s="3">
        <f>IF(tbl_Data[[#This Row],[Marital Status]]=tbl_Data[[#Headers],[Together]],tbl_Data[[#This Row],[Amt_Wines]],"")</f>
        <v>931</v>
      </c>
      <c r="AS1508" s="3" t="str">
        <f>IF(tbl_Data[[#This Row],[Marital Status]]=tbl_Data[[#Headers],[Married]],tbl_Data[[#This Row],[Amt_Wines]],"")</f>
        <v/>
      </c>
      <c r="AT1508" s="3" t="str">
        <f>IF(tbl_Data[[#This Row],[Marital Status]]=tbl_Data[[#Headers],[Widow]],tbl_Data[[#This Row],[Amt_Wines]],"")</f>
        <v/>
      </c>
      <c r="AU1508" s="3" t="str">
        <f>IF(tbl_Data[[#This Row],[Marital Status]]=tbl_Data[[#Headers],[Divorced]],tbl_Data[[#This Row],[Amt_Wines]],"")</f>
        <v/>
      </c>
    </row>
    <row r="1509" spans="1:47" x14ac:dyDescent="0.45">
      <c r="A1509" t="s">
        <v>405</v>
      </c>
      <c r="B1509" s="3">
        <v>75507</v>
      </c>
      <c r="C1509">
        <v>0</v>
      </c>
      <c r="D1509">
        <v>0</v>
      </c>
      <c r="E1509">
        <f t="shared" si="23"/>
        <v>0</v>
      </c>
      <c r="F1509">
        <v>56</v>
      </c>
      <c r="G1509" s="3">
        <v>709</v>
      </c>
      <c r="H1509" s="3">
        <v>93</v>
      </c>
      <c r="I1509" s="3">
        <v>374</v>
      </c>
      <c r="J1509" s="3">
        <v>104</v>
      </c>
      <c r="K1509" s="3">
        <v>80</v>
      </c>
      <c r="L1509" s="3">
        <v>80</v>
      </c>
      <c r="M1509">
        <v>1</v>
      </c>
      <c r="N1509">
        <v>8</v>
      </c>
      <c r="O1509">
        <v>6</v>
      </c>
      <c r="P1509">
        <v>6</v>
      </c>
      <c r="Q1509">
        <v>3</v>
      </c>
      <c r="R1509">
        <v>0</v>
      </c>
      <c r="S1509">
        <v>0</v>
      </c>
      <c r="T1509">
        <v>0</v>
      </c>
      <c r="U1509">
        <v>0</v>
      </c>
      <c r="V1509">
        <v>0</v>
      </c>
      <c r="W1509">
        <v>0</v>
      </c>
      <c r="X1509">
        <v>3</v>
      </c>
      <c r="Y1509">
        <v>11</v>
      </c>
      <c r="Z1509">
        <v>0</v>
      </c>
      <c r="AA1509">
        <v>41</v>
      </c>
      <c r="AB1509">
        <v>2217</v>
      </c>
      <c r="AC1509">
        <v>0</v>
      </c>
      <c r="AD1509">
        <v>0</v>
      </c>
      <c r="AE1509">
        <v>0</v>
      </c>
      <c r="AF1509">
        <v>1</v>
      </c>
      <c r="AG1509">
        <v>0</v>
      </c>
      <c r="AH1509">
        <v>0</v>
      </c>
      <c r="AI1509">
        <v>0</v>
      </c>
      <c r="AJ1509">
        <v>1</v>
      </c>
      <c r="AK1509">
        <v>0</v>
      </c>
      <c r="AL1509">
        <v>0</v>
      </c>
      <c r="AM1509" s="3">
        <f>SUM(tbl_Data[[#This Row],[Amt_Wines]:[Amt_GoldProds]])</f>
        <v>1440</v>
      </c>
      <c r="AN1509" s="3">
        <v>1280</v>
      </c>
      <c r="AO1509">
        <v>0</v>
      </c>
      <c r="AP1509" t="str" cm="1">
        <f t="array" ref="AP1509">_xlfn.IFS(tbl_Data[[#This Row],[marital_Divorced]]=1,"Divorced",tbl_Data[[#This Row],[marital_Married]]=1,"Married",tbl_Data[[#This Row],[marital_Single]]=1,"Single",tbl_Data[[#This Row],[marital_Together]]=1,"Together",tbl_Data[[#This Row],[marital_Widow]]=1,"Widowed")</f>
        <v>Together</v>
      </c>
      <c r="AQ1509" s="3" t="str">
        <f>IF(tbl_Data[[#This Row],[Marital Status]]=tbl_Data[[#Headers],[Single]],tbl_Data[[#This Row],[Amt_Wines]],"")</f>
        <v/>
      </c>
      <c r="AR1509" s="3">
        <f>IF(tbl_Data[[#This Row],[Marital Status]]=tbl_Data[[#Headers],[Together]],tbl_Data[[#This Row],[Amt_Wines]],"")</f>
        <v>709</v>
      </c>
      <c r="AS1509" s="3" t="str">
        <f>IF(tbl_Data[[#This Row],[Marital Status]]=tbl_Data[[#Headers],[Married]],tbl_Data[[#This Row],[Amt_Wines]],"")</f>
        <v/>
      </c>
      <c r="AT1509" s="3" t="str">
        <f>IF(tbl_Data[[#This Row],[Marital Status]]=tbl_Data[[#Headers],[Widow]],tbl_Data[[#This Row],[Amt_Wines]],"")</f>
        <v/>
      </c>
      <c r="AU1509" s="3" t="str">
        <f>IF(tbl_Data[[#This Row],[Marital Status]]=tbl_Data[[#Headers],[Divorced]],tbl_Data[[#This Row],[Amt_Wines]],"")</f>
        <v/>
      </c>
    </row>
    <row r="1510" spans="1:47" x14ac:dyDescent="0.45">
      <c r="A1510" t="s">
        <v>411</v>
      </c>
      <c r="B1510" s="3">
        <v>78394</v>
      </c>
      <c r="C1510">
        <v>0</v>
      </c>
      <c r="D1510">
        <v>0</v>
      </c>
      <c r="E1510">
        <f t="shared" si="23"/>
        <v>0</v>
      </c>
      <c r="F1510">
        <v>13</v>
      </c>
      <c r="G1510" s="3">
        <v>298</v>
      </c>
      <c r="H1510" s="3">
        <v>27</v>
      </c>
      <c r="I1510" s="3">
        <v>697</v>
      </c>
      <c r="J1510" s="3">
        <v>216</v>
      </c>
      <c r="K1510" s="3">
        <v>24</v>
      </c>
      <c r="L1510" s="3">
        <v>166</v>
      </c>
      <c r="M1510">
        <v>1</v>
      </c>
      <c r="N1510">
        <v>4</v>
      </c>
      <c r="O1510">
        <v>6</v>
      </c>
      <c r="P1510">
        <v>5</v>
      </c>
      <c r="Q1510">
        <v>2</v>
      </c>
      <c r="R1510">
        <v>0</v>
      </c>
      <c r="S1510">
        <v>0</v>
      </c>
      <c r="T1510">
        <v>0</v>
      </c>
      <c r="U1510">
        <v>0</v>
      </c>
      <c r="V1510">
        <v>0</v>
      </c>
      <c r="W1510">
        <v>0</v>
      </c>
      <c r="X1510">
        <v>3</v>
      </c>
      <c r="Y1510">
        <v>11</v>
      </c>
      <c r="Z1510">
        <v>1</v>
      </c>
      <c r="AA1510">
        <v>34</v>
      </c>
      <c r="AB1510">
        <v>2658</v>
      </c>
      <c r="AC1510">
        <v>0</v>
      </c>
      <c r="AD1510">
        <v>0</v>
      </c>
      <c r="AE1510">
        <v>0</v>
      </c>
      <c r="AF1510">
        <v>1</v>
      </c>
      <c r="AG1510">
        <v>0</v>
      </c>
      <c r="AH1510">
        <v>0</v>
      </c>
      <c r="AI1510">
        <v>0</v>
      </c>
      <c r="AJ1510">
        <v>1</v>
      </c>
      <c r="AK1510">
        <v>0</v>
      </c>
      <c r="AL1510">
        <v>0</v>
      </c>
      <c r="AM1510" s="3">
        <f>SUM(tbl_Data[[#This Row],[Amt_Wines]:[Amt_GoldProds]])</f>
        <v>1428</v>
      </c>
      <c r="AN1510" s="3">
        <v>1096</v>
      </c>
      <c r="AO1510">
        <v>0</v>
      </c>
      <c r="AP1510" t="str" cm="1">
        <f t="array" ref="AP1510">_xlfn.IFS(tbl_Data[[#This Row],[marital_Divorced]]=1,"Divorced",tbl_Data[[#This Row],[marital_Married]]=1,"Married",tbl_Data[[#This Row],[marital_Single]]=1,"Single",tbl_Data[[#This Row],[marital_Together]]=1,"Together",tbl_Data[[#This Row],[marital_Widow]]=1,"Widowed")</f>
        <v>Together</v>
      </c>
      <c r="AQ1510" s="3" t="str">
        <f>IF(tbl_Data[[#This Row],[Marital Status]]=tbl_Data[[#Headers],[Single]],tbl_Data[[#This Row],[Amt_Wines]],"")</f>
        <v/>
      </c>
      <c r="AR1510" s="3">
        <f>IF(tbl_Data[[#This Row],[Marital Status]]=tbl_Data[[#Headers],[Together]],tbl_Data[[#This Row],[Amt_Wines]],"")</f>
        <v>298</v>
      </c>
      <c r="AS1510" s="3" t="str">
        <f>IF(tbl_Data[[#This Row],[Marital Status]]=tbl_Data[[#Headers],[Married]],tbl_Data[[#This Row],[Amt_Wines]],"")</f>
        <v/>
      </c>
      <c r="AT1510" s="3" t="str">
        <f>IF(tbl_Data[[#This Row],[Marital Status]]=tbl_Data[[#Headers],[Widow]],tbl_Data[[#This Row],[Amt_Wines]],"")</f>
        <v/>
      </c>
      <c r="AU1510" s="3" t="str">
        <f>IF(tbl_Data[[#This Row],[Marital Status]]=tbl_Data[[#Headers],[Divorced]],tbl_Data[[#This Row],[Amt_Wines]],"")</f>
        <v/>
      </c>
    </row>
    <row r="1511" spans="1:47" x14ac:dyDescent="0.45">
      <c r="A1511" t="s">
        <v>430</v>
      </c>
      <c r="B1511" s="3">
        <v>82122</v>
      </c>
      <c r="C1511">
        <v>0</v>
      </c>
      <c r="D1511">
        <v>0</v>
      </c>
      <c r="E1511">
        <f t="shared" si="23"/>
        <v>0</v>
      </c>
      <c r="F1511">
        <v>89</v>
      </c>
      <c r="G1511" s="3">
        <v>734</v>
      </c>
      <c r="H1511" s="3">
        <v>22</v>
      </c>
      <c r="I1511" s="3">
        <v>350</v>
      </c>
      <c r="J1511" s="3">
        <v>151</v>
      </c>
      <c r="K1511" s="3">
        <v>25</v>
      </c>
      <c r="L1511" s="3">
        <v>100</v>
      </c>
      <c r="M1511">
        <v>1</v>
      </c>
      <c r="N1511">
        <v>3</v>
      </c>
      <c r="O1511">
        <v>9</v>
      </c>
      <c r="P1511">
        <v>13</v>
      </c>
      <c r="Q1511">
        <v>1</v>
      </c>
      <c r="R1511">
        <v>0</v>
      </c>
      <c r="S1511">
        <v>0</v>
      </c>
      <c r="T1511">
        <v>1</v>
      </c>
      <c r="U1511">
        <v>0</v>
      </c>
      <c r="V1511">
        <v>0</v>
      </c>
      <c r="W1511">
        <v>0</v>
      </c>
      <c r="X1511">
        <v>3</v>
      </c>
      <c r="Y1511">
        <v>11</v>
      </c>
      <c r="Z1511">
        <v>0</v>
      </c>
      <c r="AA1511">
        <v>58</v>
      </c>
      <c r="AB1511">
        <v>2477</v>
      </c>
      <c r="AC1511">
        <v>0</v>
      </c>
      <c r="AD1511">
        <v>0</v>
      </c>
      <c r="AE1511">
        <v>0</v>
      </c>
      <c r="AF1511">
        <v>1</v>
      </c>
      <c r="AG1511">
        <v>0</v>
      </c>
      <c r="AH1511">
        <v>1</v>
      </c>
      <c r="AI1511">
        <v>0</v>
      </c>
      <c r="AJ1511">
        <v>0</v>
      </c>
      <c r="AK1511">
        <v>0</v>
      </c>
      <c r="AL1511">
        <v>0</v>
      </c>
      <c r="AM1511" s="3">
        <f>SUM(tbl_Data[[#This Row],[Amt_Wines]:[Amt_GoldProds]])</f>
        <v>1382</v>
      </c>
      <c r="AN1511" s="3">
        <v>1182</v>
      </c>
      <c r="AO1511">
        <v>1</v>
      </c>
      <c r="AP1511" t="str" cm="1">
        <f t="array" ref="AP1511">_xlfn.IFS(tbl_Data[[#This Row],[marital_Divorced]]=1,"Divorced",tbl_Data[[#This Row],[marital_Married]]=1,"Married",tbl_Data[[#This Row],[marital_Single]]=1,"Single",tbl_Data[[#This Row],[marital_Together]]=1,"Together",tbl_Data[[#This Row],[marital_Widow]]=1,"Widowed")</f>
        <v>Together</v>
      </c>
      <c r="AQ1511" s="3" t="str">
        <f>IF(tbl_Data[[#This Row],[Marital Status]]=tbl_Data[[#Headers],[Single]],tbl_Data[[#This Row],[Amt_Wines]],"")</f>
        <v/>
      </c>
      <c r="AR1511" s="3">
        <f>IF(tbl_Data[[#This Row],[Marital Status]]=tbl_Data[[#Headers],[Together]],tbl_Data[[#This Row],[Amt_Wines]],"")</f>
        <v>734</v>
      </c>
      <c r="AS1511" s="3" t="str">
        <f>IF(tbl_Data[[#This Row],[Marital Status]]=tbl_Data[[#Headers],[Married]],tbl_Data[[#This Row],[Amt_Wines]],"")</f>
        <v/>
      </c>
      <c r="AT1511" s="3" t="str">
        <f>IF(tbl_Data[[#This Row],[Marital Status]]=tbl_Data[[#Headers],[Widow]],tbl_Data[[#This Row],[Amt_Wines]],"")</f>
        <v/>
      </c>
      <c r="AU1511" s="3" t="str">
        <f>IF(tbl_Data[[#This Row],[Marital Status]]=tbl_Data[[#Headers],[Divorced]],tbl_Data[[#This Row],[Amt_Wines]],"")</f>
        <v/>
      </c>
    </row>
    <row r="1512" spans="1:47" x14ac:dyDescent="0.45">
      <c r="A1512" t="s">
        <v>431</v>
      </c>
      <c r="B1512" s="3">
        <v>69372</v>
      </c>
      <c r="C1512">
        <v>0</v>
      </c>
      <c r="D1512">
        <v>0</v>
      </c>
      <c r="E1512">
        <f t="shared" si="23"/>
        <v>0</v>
      </c>
      <c r="F1512">
        <v>10</v>
      </c>
      <c r="G1512" s="3">
        <v>997</v>
      </c>
      <c r="H1512" s="3">
        <v>26</v>
      </c>
      <c r="I1512" s="3">
        <v>269</v>
      </c>
      <c r="J1512" s="3">
        <v>34</v>
      </c>
      <c r="K1512" s="3">
        <v>13</v>
      </c>
      <c r="L1512" s="3">
        <v>42</v>
      </c>
      <c r="M1512">
        <v>1</v>
      </c>
      <c r="N1512">
        <v>10</v>
      </c>
      <c r="O1512">
        <v>4</v>
      </c>
      <c r="P1512">
        <v>6</v>
      </c>
      <c r="Q1512">
        <v>4</v>
      </c>
      <c r="R1512">
        <v>0</v>
      </c>
      <c r="S1512">
        <v>1</v>
      </c>
      <c r="T1512">
        <v>1</v>
      </c>
      <c r="U1512">
        <v>0</v>
      </c>
      <c r="V1512">
        <v>0</v>
      </c>
      <c r="W1512">
        <v>0</v>
      </c>
      <c r="X1512">
        <v>3</v>
      </c>
      <c r="Y1512">
        <v>11</v>
      </c>
      <c r="Z1512">
        <v>1</v>
      </c>
      <c r="AA1512">
        <v>71</v>
      </c>
      <c r="AB1512">
        <v>2654</v>
      </c>
      <c r="AC1512">
        <v>0</v>
      </c>
      <c r="AD1512">
        <v>0</v>
      </c>
      <c r="AE1512">
        <v>0</v>
      </c>
      <c r="AF1512">
        <v>1</v>
      </c>
      <c r="AG1512">
        <v>0</v>
      </c>
      <c r="AH1512">
        <v>0</v>
      </c>
      <c r="AI1512">
        <v>0</v>
      </c>
      <c r="AJ1512">
        <v>1</v>
      </c>
      <c r="AK1512">
        <v>0</v>
      </c>
      <c r="AL1512">
        <v>0</v>
      </c>
      <c r="AM1512" s="3">
        <f>SUM(tbl_Data[[#This Row],[Amt_Wines]:[Amt_GoldProds]])</f>
        <v>1381</v>
      </c>
      <c r="AN1512" s="3">
        <v>1297</v>
      </c>
      <c r="AO1512">
        <v>2</v>
      </c>
      <c r="AP1512" t="str" cm="1">
        <f t="array" ref="AP1512">_xlfn.IFS(tbl_Data[[#This Row],[marital_Divorced]]=1,"Divorced",tbl_Data[[#This Row],[marital_Married]]=1,"Married",tbl_Data[[#This Row],[marital_Single]]=1,"Single",tbl_Data[[#This Row],[marital_Together]]=1,"Together",tbl_Data[[#This Row],[marital_Widow]]=1,"Widowed")</f>
        <v>Together</v>
      </c>
      <c r="AQ1512" s="3" t="str">
        <f>IF(tbl_Data[[#This Row],[Marital Status]]=tbl_Data[[#Headers],[Single]],tbl_Data[[#This Row],[Amt_Wines]],"")</f>
        <v/>
      </c>
      <c r="AR1512" s="3">
        <f>IF(tbl_Data[[#This Row],[Marital Status]]=tbl_Data[[#Headers],[Together]],tbl_Data[[#This Row],[Amt_Wines]],"")</f>
        <v>997</v>
      </c>
      <c r="AS1512" s="3" t="str">
        <f>IF(tbl_Data[[#This Row],[Marital Status]]=tbl_Data[[#Headers],[Married]],tbl_Data[[#This Row],[Amt_Wines]],"")</f>
        <v/>
      </c>
      <c r="AT1512" s="3" t="str">
        <f>IF(tbl_Data[[#This Row],[Marital Status]]=tbl_Data[[#Headers],[Widow]],tbl_Data[[#This Row],[Amt_Wines]],"")</f>
        <v/>
      </c>
      <c r="AU1512" s="3" t="str">
        <f>IF(tbl_Data[[#This Row],[Marital Status]]=tbl_Data[[#Headers],[Divorced]],tbl_Data[[#This Row],[Amt_Wines]],"")</f>
        <v/>
      </c>
    </row>
    <row r="1513" spans="1:47" x14ac:dyDescent="0.45">
      <c r="A1513" t="s">
        <v>434</v>
      </c>
      <c r="B1513" s="3">
        <v>80134</v>
      </c>
      <c r="C1513">
        <v>0</v>
      </c>
      <c r="D1513">
        <v>0</v>
      </c>
      <c r="E1513">
        <f t="shared" si="23"/>
        <v>0</v>
      </c>
      <c r="F1513">
        <v>11</v>
      </c>
      <c r="G1513" s="3">
        <v>966</v>
      </c>
      <c r="H1513" s="3">
        <v>26</v>
      </c>
      <c r="I1513" s="3">
        <v>282</v>
      </c>
      <c r="J1513" s="3">
        <v>52</v>
      </c>
      <c r="K1513" s="3">
        <v>26</v>
      </c>
      <c r="L1513" s="3">
        <v>26</v>
      </c>
      <c r="M1513">
        <v>1</v>
      </c>
      <c r="N1513">
        <v>2</v>
      </c>
      <c r="O1513">
        <v>7</v>
      </c>
      <c r="P1513">
        <v>11</v>
      </c>
      <c r="Q1513">
        <v>5</v>
      </c>
      <c r="R1513">
        <v>0</v>
      </c>
      <c r="S1513">
        <v>1</v>
      </c>
      <c r="T1513">
        <v>1</v>
      </c>
      <c r="U1513">
        <v>1</v>
      </c>
      <c r="V1513">
        <v>1</v>
      </c>
      <c r="W1513">
        <v>0</v>
      </c>
      <c r="X1513">
        <v>3</v>
      </c>
      <c r="Y1513">
        <v>11</v>
      </c>
      <c r="Z1513">
        <v>0</v>
      </c>
      <c r="AA1513">
        <v>26</v>
      </c>
      <c r="AB1513">
        <v>2294</v>
      </c>
      <c r="AC1513">
        <v>0</v>
      </c>
      <c r="AD1513">
        <v>0</v>
      </c>
      <c r="AE1513">
        <v>0</v>
      </c>
      <c r="AF1513">
        <v>1</v>
      </c>
      <c r="AG1513">
        <v>0</v>
      </c>
      <c r="AH1513">
        <v>0</v>
      </c>
      <c r="AI1513">
        <v>0</v>
      </c>
      <c r="AJ1513">
        <v>1</v>
      </c>
      <c r="AK1513">
        <v>0</v>
      </c>
      <c r="AL1513">
        <v>0</v>
      </c>
      <c r="AM1513" s="3">
        <f>SUM(tbl_Data[[#This Row],[Amt_Wines]:[Amt_GoldProds]])</f>
        <v>1378</v>
      </c>
      <c r="AN1513" s="3">
        <v>1326</v>
      </c>
      <c r="AO1513">
        <v>4</v>
      </c>
      <c r="AP1513" t="str" cm="1">
        <f t="array" ref="AP1513">_xlfn.IFS(tbl_Data[[#This Row],[marital_Divorced]]=1,"Divorced",tbl_Data[[#This Row],[marital_Married]]=1,"Married",tbl_Data[[#This Row],[marital_Single]]=1,"Single",tbl_Data[[#This Row],[marital_Together]]=1,"Together",tbl_Data[[#This Row],[marital_Widow]]=1,"Widowed")</f>
        <v>Together</v>
      </c>
      <c r="AQ1513" s="3" t="str">
        <f>IF(tbl_Data[[#This Row],[Marital Status]]=tbl_Data[[#Headers],[Single]],tbl_Data[[#This Row],[Amt_Wines]],"")</f>
        <v/>
      </c>
      <c r="AR1513" s="3">
        <f>IF(tbl_Data[[#This Row],[Marital Status]]=tbl_Data[[#Headers],[Together]],tbl_Data[[#This Row],[Amt_Wines]],"")</f>
        <v>966</v>
      </c>
      <c r="AS1513" s="3" t="str">
        <f>IF(tbl_Data[[#This Row],[Marital Status]]=tbl_Data[[#Headers],[Married]],tbl_Data[[#This Row],[Amt_Wines]],"")</f>
        <v/>
      </c>
      <c r="AT1513" s="3" t="str">
        <f>IF(tbl_Data[[#This Row],[Marital Status]]=tbl_Data[[#Headers],[Widow]],tbl_Data[[#This Row],[Amt_Wines]],"")</f>
        <v/>
      </c>
      <c r="AU1513" s="3" t="str">
        <f>IF(tbl_Data[[#This Row],[Marital Status]]=tbl_Data[[#Headers],[Divorced]],tbl_Data[[#This Row],[Amt_Wines]],"")</f>
        <v/>
      </c>
    </row>
    <row r="1514" spans="1:47" x14ac:dyDescent="0.45">
      <c r="A1514" t="s">
        <v>435</v>
      </c>
      <c r="B1514" s="3">
        <v>66426</v>
      </c>
      <c r="C1514">
        <v>0</v>
      </c>
      <c r="D1514">
        <v>1</v>
      </c>
      <c r="E1514">
        <f t="shared" si="23"/>
        <v>1</v>
      </c>
      <c r="F1514">
        <v>14</v>
      </c>
      <c r="G1514" s="3">
        <v>1043</v>
      </c>
      <c r="H1514" s="3">
        <v>24</v>
      </c>
      <c r="I1514" s="3">
        <v>97</v>
      </c>
      <c r="J1514" s="3">
        <v>32</v>
      </c>
      <c r="K1514" s="3">
        <v>24</v>
      </c>
      <c r="L1514" s="3">
        <v>157</v>
      </c>
      <c r="M1514">
        <v>2</v>
      </c>
      <c r="N1514">
        <v>3</v>
      </c>
      <c r="O1514">
        <v>5</v>
      </c>
      <c r="P1514">
        <v>10</v>
      </c>
      <c r="Q1514">
        <v>6</v>
      </c>
      <c r="R1514">
        <v>0</v>
      </c>
      <c r="S1514">
        <v>0</v>
      </c>
      <c r="T1514">
        <v>0</v>
      </c>
      <c r="U1514">
        <v>0</v>
      </c>
      <c r="V1514">
        <v>0</v>
      </c>
      <c r="W1514">
        <v>0</v>
      </c>
      <c r="X1514">
        <v>3</v>
      </c>
      <c r="Y1514">
        <v>11</v>
      </c>
      <c r="Z1514">
        <v>0</v>
      </c>
      <c r="AA1514">
        <v>59</v>
      </c>
      <c r="AB1514">
        <v>2429</v>
      </c>
      <c r="AC1514">
        <v>0</v>
      </c>
      <c r="AD1514">
        <v>0</v>
      </c>
      <c r="AE1514">
        <v>0</v>
      </c>
      <c r="AF1514">
        <v>1</v>
      </c>
      <c r="AG1514">
        <v>0</v>
      </c>
      <c r="AH1514">
        <v>0</v>
      </c>
      <c r="AI1514">
        <v>0</v>
      </c>
      <c r="AJ1514">
        <v>0</v>
      </c>
      <c r="AK1514">
        <v>0</v>
      </c>
      <c r="AL1514">
        <v>1</v>
      </c>
      <c r="AM1514" s="3">
        <f>SUM(tbl_Data[[#This Row],[Amt_Wines]:[Amt_GoldProds]])</f>
        <v>1377</v>
      </c>
      <c r="AN1514" s="3">
        <v>1063</v>
      </c>
      <c r="AO1514">
        <v>0</v>
      </c>
      <c r="AP1514" t="str" cm="1">
        <f t="array" ref="AP1514">_xlfn.IFS(tbl_Data[[#This Row],[marital_Divorced]]=1,"Divorced",tbl_Data[[#This Row],[marital_Married]]=1,"Married",tbl_Data[[#This Row],[marital_Single]]=1,"Single",tbl_Data[[#This Row],[marital_Together]]=1,"Together",tbl_Data[[#This Row],[marital_Widow]]=1,"Widowed")</f>
        <v>Together</v>
      </c>
      <c r="AQ1514" s="3" t="str">
        <f>IF(tbl_Data[[#This Row],[Marital Status]]=tbl_Data[[#Headers],[Single]],tbl_Data[[#This Row],[Amt_Wines]],"")</f>
        <v/>
      </c>
      <c r="AR1514" s="3">
        <f>IF(tbl_Data[[#This Row],[Marital Status]]=tbl_Data[[#Headers],[Together]],tbl_Data[[#This Row],[Amt_Wines]],"")</f>
        <v>1043</v>
      </c>
      <c r="AS1514" s="3" t="str">
        <f>IF(tbl_Data[[#This Row],[Marital Status]]=tbl_Data[[#Headers],[Married]],tbl_Data[[#This Row],[Amt_Wines]],"")</f>
        <v/>
      </c>
      <c r="AT1514" s="3" t="str">
        <f>IF(tbl_Data[[#This Row],[Marital Status]]=tbl_Data[[#Headers],[Widow]],tbl_Data[[#This Row],[Amt_Wines]],"")</f>
        <v/>
      </c>
      <c r="AU1514" s="3" t="str">
        <f>IF(tbl_Data[[#This Row],[Marital Status]]=tbl_Data[[#Headers],[Divorced]],tbl_Data[[#This Row],[Amt_Wines]],"")</f>
        <v/>
      </c>
    </row>
    <row r="1515" spans="1:47" x14ac:dyDescent="0.45">
      <c r="A1515" t="s">
        <v>437</v>
      </c>
      <c r="B1515" s="3">
        <v>70321</v>
      </c>
      <c r="C1515">
        <v>0</v>
      </c>
      <c r="D1515">
        <v>0</v>
      </c>
      <c r="E1515">
        <f t="shared" si="23"/>
        <v>0</v>
      </c>
      <c r="F1515">
        <v>6</v>
      </c>
      <c r="G1515" s="3">
        <v>303</v>
      </c>
      <c r="H1515" s="3">
        <v>23</v>
      </c>
      <c r="I1515" s="3">
        <v>751</v>
      </c>
      <c r="J1515" s="3">
        <v>82</v>
      </c>
      <c r="K1515" s="3">
        <v>26</v>
      </c>
      <c r="L1515" s="3">
        <v>191</v>
      </c>
      <c r="M1515">
        <v>1</v>
      </c>
      <c r="N1515">
        <v>6</v>
      </c>
      <c r="O1515">
        <v>5</v>
      </c>
      <c r="P1515">
        <v>13</v>
      </c>
      <c r="Q1515">
        <v>4</v>
      </c>
      <c r="R1515">
        <v>0</v>
      </c>
      <c r="S1515">
        <v>0</v>
      </c>
      <c r="T1515">
        <v>0</v>
      </c>
      <c r="U1515">
        <v>0</v>
      </c>
      <c r="V1515">
        <v>0</v>
      </c>
      <c r="W1515">
        <v>0</v>
      </c>
      <c r="X1515">
        <v>3</v>
      </c>
      <c r="Y1515">
        <v>11</v>
      </c>
      <c r="Z1515">
        <v>1</v>
      </c>
      <c r="AA1515">
        <v>73</v>
      </c>
      <c r="AB1515">
        <v>2688</v>
      </c>
      <c r="AC1515">
        <v>0</v>
      </c>
      <c r="AD1515">
        <v>0</v>
      </c>
      <c r="AE1515">
        <v>0</v>
      </c>
      <c r="AF1515">
        <v>1</v>
      </c>
      <c r="AG1515">
        <v>0</v>
      </c>
      <c r="AH1515">
        <v>0</v>
      </c>
      <c r="AI1515">
        <v>0</v>
      </c>
      <c r="AJ1515">
        <v>1</v>
      </c>
      <c r="AK1515">
        <v>0</v>
      </c>
      <c r="AL1515">
        <v>0</v>
      </c>
      <c r="AM1515" s="3">
        <f>SUM(tbl_Data[[#This Row],[Amt_Wines]:[Amt_GoldProds]])</f>
        <v>1376</v>
      </c>
      <c r="AN1515" s="3">
        <v>994</v>
      </c>
      <c r="AO1515">
        <v>0</v>
      </c>
      <c r="AP1515" t="str" cm="1">
        <f t="array" ref="AP1515">_xlfn.IFS(tbl_Data[[#This Row],[marital_Divorced]]=1,"Divorced",tbl_Data[[#This Row],[marital_Married]]=1,"Married",tbl_Data[[#This Row],[marital_Single]]=1,"Single",tbl_Data[[#This Row],[marital_Together]]=1,"Together",tbl_Data[[#This Row],[marital_Widow]]=1,"Widowed")</f>
        <v>Together</v>
      </c>
      <c r="AQ1515" s="3" t="str">
        <f>IF(tbl_Data[[#This Row],[Marital Status]]=tbl_Data[[#Headers],[Single]],tbl_Data[[#This Row],[Amt_Wines]],"")</f>
        <v/>
      </c>
      <c r="AR1515" s="3">
        <f>IF(tbl_Data[[#This Row],[Marital Status]]=tbl_Data[[#Headers],[Together]],tbl_Data[[#This Row],[Amt_Wines]],"")</f>
        <v>303</v>
      </c>
      <c r="AS1515" s="3" t="str">
        <f>IF(tbl_Data[[#This Row],[Marital Status]]=tbl_Data[[#Headers],[Married]],tbl_Data[[#This Row],[Amt_Wines]],"")</f>
        <v/>
      </c>
      <c r="AT1515" s="3" t="str">
        <f>IF(tbl_Data[[#This Row],[Marital Status]]=tbl_Data[[#Headers],[Widow]],tbl_Data[[#This Row],[Amt_Wines]],"")</f>
        <v/>
      </c>
      <c r="AU1515" s="3" t="str">
        <f>IF(tbl_Data[[#This Row],[Marital Status]]=tbl_Data[[#Headers],[Divorced]],tbl_Data[[#This Row],[Amt_Wines]],"")</f>
        <v/>
      </c>
    </row>
    <row r="1516" spans="1:47" x14ac:dyDescent="0.45">
      <c r="A1516" t="s">
        <v>439</v>
      </c>
      <c r="B1516" s="3">
        <v>55951</v>
      </c>
      <c r="C1516">
        <v>0</v>
      </c>
      <c r="D1516">
        <v>1</v>
      </c>
      <c r="E1516">
        <f t="shared" si="23"/>
        <v>1</v>
      </c>
      <c r="F1516">
        <v>62</v>
      </c>
      <c r="G1516" s="3">
        <v>1241</v>
      </c>
      <c r="H1516" s="3">
        <v>0</v>
      </c>
      <c r="I1516" s="3">
        <v>80</v>
      </c>
      <c r="J1516" s="3">
        <v>0</v>
      </c>
      <c r="K1516" s="3">
        <v>13</v>
      </c>
      <c r="L1516" s="3">
        <v>40</v>
      </c>
      <c r="M1516">
        <v>3</v>
      </c>
      <c r="N1516">
        <v>3</v>
      </c>
      <c r="O1516">
        <v>6</v>
      </c>
      <c r="P1516">
        <v>11</v>
      </c>
      <c r="Q1516">
        <v>8</v>
      </c>
      <c r="R1516">
        <v>0</v>
      </c>
      <c r="S1516">
        <v>1</v>
      </c>
      <c r="T1516">
        <v>0</v>
      </c>
      <c r="U1516">
        <v>0</v>
      </c>
      <c r="V1516">
        <v>1</v>
      </c>
      <c r="W1516">
        <v>0</v>
      </c>
      <c r="X1516">
        <v>3</v>
      </c>
      <c r="Y1516">
        <v>11</v>
      </c>
      <c r="Z1516">
        <v>0</v>
      </c>
      <c r="AA1516">
        <v>68</v>
      </c>
      <c r="AB1516">
        <v>2834</v>
      </c>
      <c r="AC1516">
        <v>0</v>
      </c>
      <c r="AD1516">
        <v>0</v>
      </c>
      <c r="AE1516">
        <v>0</v>
      </c>
      <c r="AF1516">
        <v>1</v>
      </c>
      <c r="AG1516">
        <v>0</v>
      </c>
      <c r="AH1516">
        <v>0</v>
      </c>
      <c r="AI1516">
        <v>0</v>
      </c>
      <c r="AJ1516">
        <v>0</v>
      </c>
      <c r="AK1516">
        <v>1</v>
      </c>
      <c r="AL1516">
        <v>0</v>
      </c>
      <c r="AM1516" s="3">
        <f>SUM(tbl_Data[[#This Row],[Amt_Wines]:[Amt_GoldProds]])</f>
        <v>1374</v>
      </c>
      <c r="AN1516" s="3">
        <v>1294</v>
      </c>
      <c r="AO1516">
        <v>2</v>
      </c>
      <c r="AP1516" t="str" cm="1">
        <f t="array" ref="AP1516">_xlfn.IFS(tbl_Data[[#This Row],[marital_Divorced]]=1,"Divorced",tbl_Data[[#This Row],[marital_Married]]=1,"Married",tbl_Data[[#This Row],[marital_Single]]=1,"Single",tbl_Data[[#This Row],[marital_Together]]=1,"Together",tbl_Data[[#This Row],[marital_Widow]]=1,"Widowed")</f>
        <v>Together</v>
      </c>
      <c r="AQ1516" s="3" t="str">
        <f>IF(tbl_Data[[#This Row],[Marital Status]]=tbl_Data[[#Headers],[Single]],tbl_Data[[#This Row],[Amt_Wines]],"")</f>
        <v/>
      </c>
      <c r="AR1516" s="3">
        <f>IF(tbl_Data[[#This Row],[Marital Status]]=tbl_Data[[#Headers],[Together]],tbl_Data[[#This Row],[Amt_Wines]],"")</f>
        <v>1241</v>
      </c>
      <c r="AS1516" s="3" t="str">
        <f>IF(tbl_Data[[#This Row],[Marital Status]]=tbl_Data[[#Headers],[Married]],tbl_Data[[#This Row],[Amt_Wines]],"")</f>
        <v/>
      </c>
      <c r="AT1516" s="3" t="str">
        <f>IF(tbl_Data[[#This Row],[Marital Status]]=tbl_Data[[#Headers],[Widow]],tbl_Data[[#This Row],[Amt_Wines]],"")</f>
        <v/>
      </c>
      <c r="AU1516" s="3" t="str">
        <f>IF(tbl_Data[[#This Row],[Marital Status]]=tbl_Data[[#Headers],[Divorced]],tbl_Data[[#This Row],[Amt_Wines]],"")</f>
        <v/>
      </c>
    </row>
    <row r="1517" spans="1:47" x14ac:dyDescent="0.45">
      <c r="A1517" t="s">
        <v>440</v>
      </c>
      <c r="B1517" s="3">
        <v>85738</v>
      </c>
      <c r="C1517">
        <v>0</v>
      </c>
      <c r="D1517">
        <v>0</v>
      </c>
      <c r="E1517">
        <f t="shared" si="23"/>
        <v>0</v>
      </c>
      <c r="F1517">
        <v>41</v>
      </c>
      <c r="G1517" s="3">
        <v>913</v>
      </c>
      <c r="H1517" s="3">
        <v>26</v>
      </c>
      <c r="I1517" s="3">
        <v>376</v>
      </c>
      <c r="J1517" s="3">
        <v>17</v>
      </c>
      <c r="K1517" s="3">
        <v>26</v>
      </c>
      <c r="L1517" s="3">
        <v>13</v>
      </c>
      <c r="M1517">
        <v>1</v>
      </c>
      <c r="N1517">
        <v>3</v>
      </c>
      <c r="O1517">
        <v>6</v>
      </c>
      <c r="P1517">
        <v>11</v>
      </c>
      <c r="Q1517">
        <v>1</v>
      </c>
      <c r="R1517">
        <v>0</v>
      </c>
      <c r="S1517">
        <v>1</v>
      </c>
      <c r="T1517">
        <v>1</v>
      </c>
      <c r="U1517">
        <v>0</v>
      </c>
      <c r="V1517">
        <v>0</v>
      </c>
      <c r="W1517">
        <v>0</v>
      </c>
      <c r="X1517">
        <v>3</v>
      </c>
      <c r="Y1517">
        <v>11</v>
      </c>
      <c r="Z1517">
        <v>0</v>
      </c>
      <c r="AA1517">
        <v>42</v>
      </c>
      <c r="AB1517">
        <v>2316</v>
      </c>
      <c r="AC1517">
        <v>0</v>
      </c>
      <c r="AD1517">
        <v>0</v>
      </c>
      <c r="AE1517">
        <v>0</v>
      </c>
      <c r="AF1517">
        <v>1</v>
      </c>
      <c r="AG1517">
        <v>0</v>
      </c>
      <c r="AH1517">
        <v>0</v>
      </c>
      <c r="AI1517">
        <v>0</v>
      </c>
      <c r="AJ1517">
        <v>0</v>
      </c>
      <c r="AK1517">
        <v>1</v>
      </c>
      <c r="AL1517">
        <v>0</v>
      </c>
      <c r="AM1517" s="3">
        <f>SUM(tbl_Data[[#This Row],[Amt_Wines]:[Amt_GoldProds]])</f>
        <v>1371</v>
      </c>
      <c r="AN1517" s="3">
        <v>1345</v>
      </c>
      <c r="AO1517">
        <v>2</v>
      </c>
      <c r="AP1517" t="str" cm="1">
        <f t="array" ref="AP1517">_xlfn.IFS(tbl_Data[[#This Row],[marital_Divorced]]=1,"Divorced",tbl_Data[[#This Row],[marital_Married]]=1,"Married",tbl_Data[[#This Row],[marital_Single]]=1,"Single",tbl_Data[[#This Row],[marital_Together]]=1,"Together",tbl_Data[[#This Row],[marital_Widow]]=1,"Widowed")</f>
        <v>Together</v>
      </c>
      <c r="AQ1517" s="3" t="str">
        <f>IF(tbl_Data[[#This Row],[Marital Status]]=tbl_Data[[#Headers],[Single]],tbl_Data[[#This Row],[Amt_Wines]],"")</f>
        <v/>
      </c>
      <c r="AR1517" s="3">
        <f>IF(tbl_Data[[#This Row],[Marital Status]]=tbl_Data[[#Headers],[Together]],tbl_Data[[#This Row],[Amt_Wines]],"")</f>
        <v>913</v>
      </c>
      <c r="AS1517" s="3" t="str">
        <f>IF(tbl_Data[[#This Row],[Marital Status]]=tbl_Data[[#Headers],[Married]],tbl_Data[[#This Row],[Amt_Wines]],"")</f>
        <v/>
      </c>
      <c r="AT1517" s="3" t="str">
        <f>IF(tbl_Data[[#This Row],[Marital Status]]=tbl_Data[[#Headers],[Widow]],tbl_Data[[#This Row],[Amt_Wines]],"")</f>
        <v/>
      </c>
      <c r="AU1517" s="3" t="str">
        <f>IF(tbl_Data[[#This Row],[Marital Status]]=tbl_Data[[#Headers],[Divorced]],tbl_Data[[#This Row],[Amt_Wines]],"")</f>
        <v/>
      </c>
    </row>
    <row r="1518" spans="1:47" x14ac:dyDescent="0.45">
      <c r="A1518" t="s">
        <v>443</v>
      </c>
      <c r="B1518" s="3">
        <v>80144</v>
      </c>
      <c r="C1518">
        <v>0</v>
      </c>
      <c r="D1518">
        <v>0</v>
      </c>
      <c r="E1518">
        <f t="shared" si="23"/>
        <v>0</v>
      </c>
      <c r="F1518">
        <v>47</v>
      </c>
      <c r="G1518" s="3">
        <v>240</v>
      </c>
      <c r="H1518" s="3">
        <v>132</v>
      </c>
      <c r="I1518" s="3">
        <v>445</v>
      </c>
      <c r="J1518" s="3">
        <v>250</v>
      </c>
      <c r="K1518" s="3">
        <v>192</v>
      </c>
      <c r="L1518" s="3">
        <v>108</v>
      </c>
      <c r="M1518">
        <v>1</v>
      </c>
      <c r="N1518">
        <v>3</v>
      </c>
      <c r="O1518">
        <v>7</v>
      </c>
      <c r="P1518">
        <v>8</v>
      </c>
      <c r="Q1518">
        <v>1</v>
      </c>
      <c r="R1518">
        <v>0</v>
      </c>
      <c r="S1518">
        <v>0</v>
      </c>
      <c r="T1518">
        <v>0</v>
      </c>
      <c r="U1518">
        <v>0</v>
      </c>
      <c r="V1518">
        <v>0</v>
      </c>
      <c r="W1518">
        <v>0</v>
      </c>
      <c r="X1518">
        <v>3</v>
      </c>
      <c r="Y1518">
        <v>11</v>
      </c>
      <c r="Z1518">
        <v>0</v>
      </c>
      <c r="AA1518">
        <v>45</v>
      </c>
      <c r="AB1518">
        <v>2431</v>
      </c>
      <c r="AC1518">
        <v>0</v>
      </c>
      <c r="AD1518">
        <v>0</v>
      </c>
      <c r="AE1518">
        <v>0</v>
      </c>
      <c r="AF1518">
        <v>1</v>
      </c>
      <c r="AG1518">
        <v>0</v>
      </c>
      <c r="AH1518">
        <v>0</v>
      </c>
      <c r="AI1518">
        <v>0</v>
      </c>
      <c r="AJ1518">
        <v>1</v>
      </c>
      <c r="AK1518">
        <v>0</v>
      </c>
      <c r="AL1518">
        <v>0</v>
      </c>
      <c r="AM1518" s="3">
        <f>SUM(tbl_Data[[#This Row],[Amt_Wines]:[Amt_GoldProds]])</f>
        <v>1367</v>
      </c>
      <c r="AN1518" s="3">
        <v>1151</v>
      </c>
      <c r="AO1518">
        <v>0</v>
      </c>
      <c r="AP1518" t="str" cm="1">
        <f t="array" ref="AP1518">_xlfn.IFS(tbl_Data[[#This Row],[marital_Divorced]]=1,"Divorced",tbl_Data[[#This Row],[marital_Married]]=1,"Married",tbl_Data[[#This Row],[marital_Single]]=1,"Single",tbl_Data[[#This Row],[marital_Together]]=1,"Together",tbl_Data[[#This Row],[marital_Widow]]=1,"Widowed")</f>
        <v>Together</v>
      </c>
      <c r="AQ1518" s="3" t="str">
        <f>IF(tbl_Data[[#This Row],[Marital Status]]=tbl_Data[[#Headers],[Single]],tbl_Data[[#This Row],[Amt_Wines]],"")</f>
        <v/>
      </c>
      <c r="AR1518" s="3">
        <f>IF(tbl_Data[[#This Row],[Marital Status]]=tbl_Data[[#Headers],[Together]],tbl_Data[[#This Row],[Amt_Wines]],"")</f>
        <v>240</v>
      </c>
      <c r="AS1518" s="3" t="str">
        <f>IF(tbl_Data[[#This Row],[Marital Status]]=tbl_Data[[#Headers],[Married]],tbl_Data[[#This Row],[Amt_Wines]],"")</f>
        <v/>
      </c>
      <c r="AT1518" s="3" t="str">
        <f>IF(tbl_Data[[#This Row],[Marital Status]]=tbl_Data[[#Headers],[Widow]],tbl_Data[[#This Row],[Amt_Wines]],"")</f>
        <v/>
      </c>
      <c r="AU1518" s="3" t="str">
        <f>IF(tbl_Data[[#This Row],[Marital Status]]=tbl_Data[[#Headers],[Divorced]],tbl_Data[[#This Row],[Amt_Wines]],"")</f>
        <v/>
      </c>
    </row>
    <row r="1519" spans="1:47" x14ac:dyDescent="0.45">
      <c r="A1519" t="s">
        <v>447</v>
      </c>
      <c r="B1519" s="3">
        <v>67430</v>
      </c>
      <c r="C1519">
        <v>0</v>
      </c>
      <c r="D1519">
        <v>0</v>
      </c>
      <c r="E1519">
        <f t="shared" si="23"/>
        <v>0</v>
      </c>
      <c r="F1519">
        <v>6</v>
      </c>
      <c r="G1519" s="3">
        <v>595</v>
      </c>
      <c r="H1519" s="3">
        <v>97</v>
      </c>
      <c r="I1519" s="3">
        <v>291</v>
      </c>
      <c r="J1519" s="3">
        <v>127</v>
      </c>
      <c r="K1519" s="3">
        <v>133</v>
      </c>
      <c r="L1519" s="3">
        <v>121</v>
      </c>
      <c r="M1519">
        <v>1</v>
      </c>
      <c r="N1519">
        <v>11</v>
      </c>
      <c r="O1519">
        <v>5</v>
      </c>
      <c r="P1519">
        <v>12</v>
      </c>
      <c r="Q1519">
        <v>6</v>
      </c>
      <c r="R1519">
        <v>0</v>
      </c>
      <c r="S1519">
        <v>0</v>
      </c>
      <c r="T1519">
        <v>0</v>
      </c>
      <c r="U1519">
        <v>0</v>
      </c>
      <c r="V1519">
        <v>0</v>
      </c>
      <c r="W1519">
        <v>0</v>
      </c>
      <c r="X1519">
        <v>3</v>
      </c>
      <c r="Y1519">
        <v>11</v>
      </c>
      <c r="Z1519">
        <v>0</v>
      </c>
      <c r="AA1519">
        <v>33</v>
      </c>
      <c r="AB1519">
        <v>2821</v>
      </c>
      <c r="AC1519">
        <v>0</v>
      </c>
      <c r="AD1519">
        <v>0</v>
      </c>
      <c r="AE1519">
        <v>0</v>
      </c>
      <c r="AF1519">
        <v>1</v>
      </c>
      <c r="AG1519">
        <v>0</v>
      </c>
      <c r="AH1519">
        <v>0</v>
      </c>
      <c r="AI1519">
        <v>0</v>
      </c>
      <c r="AJ1519">
        <v>1</v>
      </c>
      <c r="AK1519">
        <v>0</v>
      </c>
      <c r="AL1519">
        <v>0</v>
      </c>
      <c r="AM1519" s="3">
        <f>SUM(tbl_Data[[#This Row],[Amt_Wines]:[Amt_GoldProds]])</f>
        <v>1364</v>
      </c>
      <c r="AN1519" s="3">
        <v>1122</v>
      </c>
      <c r="AO1519">
        <v>0</v>
      </c>
      <c r="AP1519" t="str" cm="1">
        <f t="array" ref="AP1519">_xlfn.IFS(tbl_Data[[#This Row],[marital_Divorced]]=1,"Divorced",tbl_Data[[#This Row],[marital_Married]]=1,"Married",tbl_Data[[#This Row],[marital_Single]]=1,"Single",tbl_Data[[#This Row],[marital_Together]]=1,"Together",tbl_Data[[#This Row],[marital_Widow]]=1,"Widowed")</f>
        <v>Together</v>
      </c>
      <c r="AQ1519" s="3" t="str">
        <f>IF(tbl_Data[[#This Row],[Marital Status]]=tbl_Data[[#Headers],[Single]],tbl_Data[[#This Row],[Amt_Wines]],"")</f>
        <v/>
      </c>
      <c r="AR1519" s="3">
        <f>IF(tbl_Data[[#This Row],[Marital Status]]=tbl_Data[[#Headers],[Together]],tbl_Data[[#This Row],[Amt_Wines]],"")</f>
        <v>595</v>
      </c>
      <c r="AS1519" s="3" t="str">
        <f>IF(tbl_Data[[#This Row],[Marital Status]]=tbl_Data[[#Headers],[Married]],tbl_Data[[#This Row],[Amt_Wines]],"")</f>
        <v/>
      </c>
      <c r="AT1519" s="3" t="str">
        <f>IF(tbl_Data[[#This Row],[Marital Status]]=tbl_Data[[#Headers],[Widow]],tbl_Data[[#This Row],[Amt_Wines]],"")</f>
        <v/>
      </c>
      <c r="AU1519" s="3" t="str">
        <f>IF(tbl_Data[[#This Row],[Marital Status]]=tbl_Data[[#Headers],[Divorced]],tbl_Data[[#This Row],[Amt_Wines]],"")</f>
        <v/>
      </c>
    </row>
    <row r="1520" spans="1:47" x14ac:dyDescent="0.45">
      <c r="A1520" t="s">
        <v>449</v>
      </c>
      <c r="B1520" s="3">
        <v>76140</v>
      </c>
      <c r="C1520">
        <v>0</v>
      </c>
      <c r="D1520">
        <v>0</v>
      </c>
      <c r="E1520">
        <f t="shared" si="23"/>
        <v>0</v>
      </c>
      <c r="F1520">
        <v>57</v>
      </c>
      <c r="G1520" s="3">
        <v>586</v>
      </c>
      <c r="H1520" s="3">
        <v>66</v>
      </c>
      <c r="I1520" s="3">
        <v>653</v>
      </c>
      <c r="J1520" s="3">
        <v>17</v>
      </c>
      <c r="K1520" s="3">
        <v>0</v>
      </c>
      <c r="L1520" s="3">
        <v>26</v>
      </c>
      <c r="M1520">
        <v>1</v>
      </c>
      <c r="N1520">
        <v>5</v>
      </c>
      <c r="O1520">
        <v>9</v>
      </c>
      <c r="P1520">
        <v>6</v>
      </c>
      <c r="Q1520">
        <v>2</v>
      </c>
      <c r="R1520">
        <v>0</v>
      </c>
      <c r="S1520">
        <v>0</v>
      </c>
      <c r="T1520">
        <v>0</v>
      </c>
      <c r="U1520">
        <v>0</v>
      </c>
      <c r="V1520">
        <v>0</v>
      </c>
      <c r="W1520">
        <v>0</v>
      </c>
      <c r="X1520">
        <v>3</v>
      </c>
      <c r="Y1520">
        <v>11</v>
      </c>
      <c r="Z1520">
        <v>0</v>
      </c>
      <c r="AA1520">
        <v>72</v>
      </c>
      <c r="AB1520">
        <v>2206</v>
      </c>
      <c r="AC1520">
        <v>0</v>
      </c>
      <c r="AD1520">
        <v>0</v>
      </c>
      <c r="AE1520">
        <v>0</v>
      </c>
      <c r="AF1520">
        <v>1</v>
      </c>
      <c r="AG1520">
        <v>0</v>
      </c>
      <c r="AH1520">
        <v>0</v>
      </c>
      <c r="AI1520">
        <v>0</v>
      </c>
      <c r="AJ1520">
        <v>0</v>
      </c>
      <c r="AK1520">
        <v>0</v>
      </c>
      <c r="AL1520">
        <v>1</v>
      </c>
      <c r="AM1520" s="3">
        <f>SUM(tbl_Data[[#This Row],[Amt_Wines]:[Amt_GoldProds]])</f>
        <v>1348</v>
      </c>
      <c r="AN1520" s="3">
        <v>1296</v>
      </c>
      <c r="AO1520">
        <v>0</v>
      </c>
      <c r="AP1520" t="str" cm="1">
        <f t="array" ref="AP1520">_xlfn.IFS(tbl_Data[[#This Row],[marital_Divorced]]=1,"Divorced",tbl_Data[[#This Row],[marital_Married]]=1,"Married",tbl_Data[[#This Row],[marital_Single]]=1,"Single",tbl_Data[[#This Row],[marital_Together]]=1,"Together",tbl_Data[[#This Row],[marital_Widow]]=1,"Widowed")</f>
        <v>Together</v>
      </c>
      <c r="AQ1520" s="3" t="str">
        <f>IF(tbl_Data[[#This Row],[Marital Status]]=tbl_Data[[#Headers],[Single]],tbl_Data[[#This Row],[Amt_Wines]],"")</f>
        <v/>
      </c>
      <c r="AR1520" s="3">
        <f>IF(tbl_Data[[#This Row],[Marital Status]]=tbl_Data[[#Headers],[Together]],tbl_Data[[#This Row],[Amt_Wines]],"")</f>
        <v>586</v>
      </c>
      <c r="AS1520" s="3" t="str">
        <f>IF(tbl_Data[[#This Row],[Marital Status]]=tbl_Data[[#Headers],[Married]],tbl_Data[[#This Row],[Amt_Wines]],"")</f>
        <v/>
      </c>
      <c r="AT1520" s="3" t="str">
        <f>IF(tbl_Data[[#This Row],[Marital Status]]=tbl_Data[[#Headers],[Widow]],tbl_Data[[#This Row],[Amt_Wines]],"")</f>
        <v/>
      </c>
      <c r="AU1520" s="3" t="str">
        <f>IF(tbl_Data[[#This Row],[Marital Status]]=tbl_Data[[#Headers],[Divorced]],tbl_Data[[#This Row],[Amt_Wines]],"")</f>
        <v/>
      </c>
    </row>
    <row r="1521" spans="1:47" x14ac:dyDescent="0.45">
      <c r="A1521" t="s">
        <v>451</v>
      </c>
      <c r="B1521" s="3">
        <v>77845</v>
      </c>
      <c r="C1521">
        <v>0</v>
      </c>
      <c r="D1521">
        <v>0</v>
      </c>
      <c r="E1521">
        <f t="shared" si="23"/>
        <v>0</v>
      </c>
      <c r="F1521">
        <v>40</v>
      </c>
      <c r="G1521" s="3">
        <v>760</v>
      </c>
      <c r="H1521" s="3">
        <v>40</v>
      </c>
      <c r="I1521" s="3">
        <v>480</v>
      </c>
      <c r="J1521" s="3">
        <v>0</v>
      </c>
      <c r="K1521" s="3">
        <v>40</v>
      </c>
      <c r="L1521" s="3">
        <v>26</v>
      </c>
      <c r="M1521">
        <v>1</v>
      </c>
      <c r="N1521">
        <v>3</v>
      </c>
      <c r="O1521">
        <v>5</v>
      </c>
      <c r="P1521">
        <v>12</v>
      </c>
      <c r="Q1521">
        <v>1</v>
      </c>
      <c r="R1521">
        <v>0</v>
      </c>
      <c r="S1521">
        <v>0</v>
      </c>
      <c r="T1521">
        <v>1</v>
      </c>
      <c r="U1521">
        <v>1</v>
      </c>
      <c r="V1521">
        <v>0</v>
      </c>
      <c r="W1521">
        <v>0</v>
      </c>
      <c r="X1521">
        <v>3</v>
      </c>
      <c r="Y1521">
        <v>11</v>
      </c>
      <c r="Z1521">
        <v>0</v>
      </c>
      <c r="AA1521">
        <v>31</v>
      </c>
      <c r="AB1521">
        <v>2203</v>
      </c>
      <c r="AC1521">
        <v>0</v>
      </c>
      <c r="AD1521">
        <v>0</v>
      </c>
      <c r="AE1521">
        <v>0</v>
      </c>
      <c r="AF1521">
        <v>1</v>
      </c>
      <c r="AG1521">
        <v>0</v>
      </c>
      <c r="AH1521">
        <v>0</v>
      </c>
      <c r="AI1521">
        <v>0</v>
      </c>
      <c r="AJ1521">
        <v>0</v>
      </c>
      <c r="AK1521">
        <v>0</v>
      </c>
      <c r="AL1521">
        <v>1</v>
      </c>
      <c r="AM1521" s="3">
        <f>SUM(tbl_Data[[#This Row],[Amt_Wines]:[Amt_GoldProds]])</f>
        <v>1346</v>
      </c>
      <c r="AN1521" s="3">
        <v>1294</v>
      </c>
      <c r="AO1521">
        <v>2</v>
      </c>
      <c r="AP1521" t="str" cm="1">
        <f t="array" ref="AP1521">_xlfn.IFS(tbl_Data[[#This Row],[marital_Divorced]]=1,"Divorced",tbl_Data[[#This Row],[marital_Married]]=1,"Married",tbl_Data[[#This Row],[marital_Single]]=1,"Single",tbl_Data[[#This Row],[marital_Together]]=1,"Together",tbl_Data[[#This Row],[marital_Widow]]=1,"Widowed")</f>
        <v>Together</v>
      </c>
      <c r="AQ1521" s="3" t="str">
        <f>IF(tbl_Data[[#This Row],[Marital Status]]=tbl_Data[[#Headers],[Single]],tbl_Data[[#This Row],[Amt_Wines]],"")</f>
        <v/>
      </c>
      <c r="AR1521" s="3">
        <f>IF(tbl_Data[[#This Row],[Marital Status]]=tbl_Data[[#Headers],[Together]],tbl_Data[[#This Row],[Amt_Wines]],"")</f>
        <v>760</v>
      </c>
      <c r="AS1521" s="3" t="str">
        <f>IF(tbl_Data[[#This Row],[Marital Status]]=tbl_Data[[#Headers],[Married]],tbl_Data[[#This Row],[Amt_Wines]],"")</f>
        <v/>
      </c>
      <c r="AT1521" s="3" t="str">
        <f>IF(tbl_Data[[#This Row],[Marital Status]]=tbl_Data[[#Headers],[Widow]],tbl_Data[[#This Row],[Amt_Wines]],"")</f>
        <v/>
      </c>
      <c r="AU1521" s="3" t="str">
        <f>IF(tbl_Data[[#This Row],[Marital Status]]=tbl_Data[[#Headers],[Divorced]],tbl_Data[[#This Row],[Amt_Wines]],"")</f>
        <v/>
      </c>
    </row>
    <row r="1522" spans="1:47" x14ac:dyDescent="0.45">
      <c r="A1522" t="s">
        <v>455</v>
      </c>
      <c r="B1522" s="3">
        <v>62882</v>
      </c>
      <c r="C1522">
        <v>0</v>
      </c>
      <c r="D1522">
        <v>1</v>
      </c>
      <c r="E1522">
        <f t="shared" si="23"/>
        <v>1</v>
      </c>
      <c r="F1522">
        <v>26</v>
      </c>
      <c r="G1522" s="3">
        <v>509</v>
      </c>
      <c r="H1522" s="3">
        <v>133</v>
      </c>
      <c r="I1522" s="3">
        <v>497</v>
      </c>
      <c r="J1522" s="3">
        <v>78</v>
      </c>
      <c r="K1522" s="3">
        <v>24</v>
      </c>
      <c r="L1522" s="3">
        <v>97</v>
      </c>
      <c r="M1522">
        <v>2</v>
      </c>
      <c r="N1522">
        <v>7</v>
      </c>
      <c r="O1522">
        <v>5</v>
      </c>
      <c r="P1522">
        <v>6</v>
      </c>
      <c r="Q1522">
        <v>4</v>
      </c>
      <c r="R1522">
        <v>0</v>
      </c>
      <c r="S1522">
        <v>0</v>
      </c>
      <c r="T1522">
        <v>0</v>
      </c>
      <c r="U1522">
        <v>0</v>
      </c>
      <c r="V1522">
        <v>0</v>
      </c>
      <c r="W1522">
        <v>0</v>
      </c>
      <c r="X1522">
        <v>3</v>
      </c>
      <c r="Y1522">
        <v>11</v>
      </c>
      <c r="Z1522">
        <v>0</v>
      </c>
      <c r="AA1522">
        <v>51</v>
      </c>
      <c r="AB1522">
        <v>2848</v>
      </c>
      <c r="AC1522">
        <v>0</v>
      </c>
      <c r="AD1522">
        <v>0</v>
      </c>
      <c r="AE1522">
        <v>0</v>
      </c>
      <c r="AF1522">
        <v>1</v>
      </c>
      <c r="AG1522">
        <v>0</v>
      </c>
      <c r="AH1522">
        <v>0</v>
      </c>
      <c r="AI1522">
        <v>0</v>
      </c>
      <c r="AJ1522">
        <v>1</v>
      </c>
      <c r="AK1522">
        <v>0</v>
      </c>
      <c r="AL1522">
        <v>0</v>
      </c>
      <c r="AM1522" s="3">
        <f>SUM(tbl_Data[[#This Row],[Amt_Wines]:[Amt_GoldProds]])</f>
        <v>1338</v>
      </c>
      <c r="AN1522" s="3">
        <v>1144</v>
      </c>
      <c r="AO1522">
        <v>0</v>
      </c>
      <c r="AP1522" t="str" cm="1">
        <f t="array" ref="AP1522">_xlfn.IFS(tbl_Data[[#This Row],[marital_Divorced]]=1,"Divorced",tbl_Data[[#This Row],[marital_Married]]=1,"Married",tbl_Data[[#This Row],[marital_Single]]=1,"Single",tbl_Data[[#This Row],[marital_Together]]=1,"Together",tbl_Data[[#This Row],[marital_Widow]]=1,"Widowed")</f>
        <v>Together</v>
      </c>
      <c r="AQ1522" s="3" t="str">
        <f>IF(tbl_Data[[#This Row],[Marital Status]]=tbl_Data[[#Headers],[Single]],tbl_Data[[#This Row],[Amt_Wines]],"")</f>
        <v/>
      </c>
      <c r="AR1522" s="3">
        <f>IF(tbl_Data[[#This Row],[Marital Status]]=tbl_Data[[#Headers],[Together]],tbl_Data[[#This Row],[Amt_Wines]],"")</f>
        <v>509</v>
      </c>
      <c r="AS1522" s="3" t="str">
        <f>IF(tbl_Data[[#This Row],[Marital Status]]=tbl_Data[[#Headers],[Married]],tbl_Data[[#This Row],[Amt_Wines]],"")</f>
        <v/>
      </c>
      <c r="AT1522" s="3" t="str">
        <f>IF(tbl_Data[[#This Row],[Marital Status]]=tbl_Data[[#Headers],[Widow]],tbl_Data[[#This Row],[Amt_Wines]],"")</f>
        <v/>
      </c>
      <c r="AU1522" s="3" t="str">
        <f>IF(tbl_Data[[#This Row],[Marital Status]]=tbl_Data[[#Headers],[Divorced]],tbl_Data[[#This Row],[Amt_Wines]],"")</f>
        <v/>
      </c>
    </row>
    <row r="1523" spans="1:47" x14ac:dyDescent="0.45">
      <c r="A1523" t="s">
        <v>472</v>
      </c>
      <c r="B1523" s="3">
        <v>64504</v>
      </c>
      <c r="C1523">
        <v>1</v>
      </c>
      <c r="D1523">
        <v>2</v>
      </c>
      <c r="E1523">
        <f t="shared" si="23"/>
        <v>3</v>
      </c>
      <c r="F1523">
        <v>81</v>
      </c>
      <c r="G1523" s="3">
        <v>986</v>
      </c>
      <c r="H1523" s="3">
        <v>36</v>
      </c>
      <c r="I1523" s="3">
        <v>168</v>
      </c>
      <c r="J1523" s="3">
        <v>16</v>
      </c>
      <c r="K1523" s="3">
        <v>0</v>
      </c>
      <c r="L1523" s="3">
        <v>108</v>
      </c>
      <c r="M1523">
        <v>7</v>
      </c>
      <c r="N1523">
        <v>11</v>
      </c>
      <c r="O1523">
        <v>3</v>
      </c>
      <c r="P1523">
        <v>4</v>
      </c>
      <c r="Q1523">
        <v>7</v>
      </c>
      <c r="R1523">
        <v>0</v>
      </c>
      <c r="S1523">
        <v>0</v>
      </c>
      <c r="T1523">
        <v>0</v>
      </c>
      <c r="U1523">
        <v>0</v>
      </c>
      <c r="V1523">
        <v>0</v>
      </c>
      <c r="W1523">
        <v>0</v>
      </c>
      <c r="X1523">
        <v>3</v>
      </c>
      <c r="Y1523">
        <v>11</v>
      </c>
      <c r="Z1523">
        <v>1</v>
      </c>
      <c r="AA1523">
        <v>67</v>
      </c>
      <c r="AB1523">
        <v>2641</v>
      </c>
      <c r="AC1523">
        <v>0</v>
      </c>
      <c r="AD1523">
        <v>0</v>
      </c>
      <c r="AE1523">
        <v>0</v>
      </c>
      <c r="AF1523">
        <v>1</v>
      </c>
      <c r="AG1523">
        <v>0</v>
      </c>
      <c r="AH1523">
        <v>0</v>
      </c>
      <c r="AI1523">
        <v>0</v>
      </c>
      <c r="AJ1523">
        <v>0</v>
      </c>
      <c r="AK1523">
        <v>0</v>
      </c>
      <c r="AL1523">
        <v>1</v>
      </c>
      <c r="AM1523" s="3">
        <f>SUM(tbl_Data[[#This Row],[Amt_Wines]:[Amt_GoldProds]])</f>
        <v>1314</v>
      </c>
      <c r="AN1523" s="3">
        <v>1098</v>
      </c>
      <c r="AO1523">
        <v>0</v>
      </c>
      <c r="AP1523" t="str" cm="1">
        <f t="array" ref="AP1523">_xlfn.IFS(tbl_Data[[#This Row],[marital_Divorced]]=1,"Divorced",tbl_Data[[#This Row],[marital_Married]]=1,"Married",tbl_Data[[#This Row],[marital_Single]]=1,"Single",tbl_Data[[#This Row],[marital_Together]]=1,"Together",tbl_Data[[#This Row],[marital_Widow]]=1,"Widowed")</f>
        <v>Together</v>
      </c>
      <c r="AQ1523" s="3" t="str">
        <f>IF(tbl_Data[[#This Row],[Marital Status]]=tbl_Data[[#Headers],[Single]],tbl_Data[[#This Row],[Amt_Wines]],"")</f>
        <v/>
      </c>
      <c r="AR1523" s="3">
        <f>IF(tbl_Data[[#This Row],[Marital Status]]=tbl_Data[[#Headers],[Together]],tbl_Data[[#This Row],[Amt_Wines]],"")</f>
        <v>986</v>
      </c>
      <c r="AS1523" s="3" t="str">
        <f>IF(tbl_Data[[#This Row],[Marital Status]]=tbl_Data[[#Headers],[Married]],tbl_Data[[#This Row],[Amt_Wines]],"")</f>
        <v/>
      </c>
      <c r="AT1523" s="3" t="str">
        <f>IF(tbl_Data[[#This Row],[Marital Status]]=tbl_Data[[#Headers],[Widow]],tbl_Data[[#This Row],[Amt_Wines]],"")</f>
        <v/>
      </c>
      <c r="AU1523" s="3" t="str">
        <f>IF(tbl_Data[[#This Row],[Marital Status]]=tbl_Data[[#Headers],[Divorced]],tbl_Data[[#This Row],[Amt_Wines]],"")</f>
        <v/>
      </c>
    </row>
    <row r="1524" spans="1:47" x14ac:dyDescent="0.45">
      <c r="A1524" t="s">
        <v>481</v>
      </c>
      <c r="B1524" s="3">
        <v>77863</v>
      </c>
      <c r="C1524">
        <v>0</v>
      </c>
      <c r="D1524">
        <v>0</v>
      </c>
      <c r="E1524">
        <f t="shared" si="23"/>
        <v>0</v>
      </c>
      <c r="F1524">
        <v>20</v>
      </c>
      <c r="G1524" s="3">
        <v>881</v>
      </c>
      <c r="H1524" s="3">
        <v>38</v>
      </c>
      <c r="I1524" s="3">
        <v>319</v>
      </c>
      <c r="J1524" s="3">
        <v>16</v>
      </c>
      <c r="K1524" s="3">
        <v>25</v>
      </c>
      <c r="L1524" s="3">
        <v>12</v>
      </c>
      <c r="M1524">
        <v>1</v>
      </c>
      <c r="N1524">
        <v>4</v>
      </c>
      <c r="O1524">
        <v>5</v>
      </c>
      <c r="P1524">
        <v>10</v>
      </c>
      <c r="Q1524">
        <v>2</v>
      </c>
      <c r="R1524">
        <v>0</v>
      </c>
      <c r="S1524">
        <v>0</v>
      </c>
      <c r="T1524">
        <v>0</v>
      </c>
      <c r="U1524">
        <v>0</v>
      </c>
      <c r="V1524">
        <v>0</v>
      </c>
      <c r="W1524">
        <v>0</v>
      </c>
      <c r="X1524">
        <v>3</v>
      </c>
      <c r="Y1524">
        <v>11</v>
      </c>
      <c r="Z1524">
        <v>0</v>
      </c>
      <c r="AA1524">
        <v>62</v>
      </c>
      <c r="AB1524">
        <v>2373</v>
      </c>
      <c r="AC1524">
        <v>0</v>
      </c>
      <c r="AD1524">
        <v>0</v>
      </c>
      <c r="AE1524">
        <v>0</v>
      </c>
      <c r="AF1524">
        <v>1</v>
      </c>
      <c r="AG1524">
        <v>0</v>
      </c>
      <c r="AH1524">
        <v>0</v>
      </c>
      <c r="AI1524">
        <v>0</v>
      </c>
      <c r="AJ1524">
        <v>0</v>
      </c>
      <c r="AK1524">
        <v>0</v>
      </c>
      <c r="AL1524">
        <v>1</v>
      </c>
      <c r="AM1524" s="3">
        <f>SUM(tbl_Data[[#This Row],[Amt_Wines]:[Amt_GoldProds]])</f>
        <v>1291</v>
      </c>
      <c r="AN1524" s="3">
        <v>1267</v>
      </c>
      <c r="AO1524">
        <v>0</v>
      </c>
      <c r="AP1524" t="str" cm="1">
        <f t="array" ref="AP1524">_xlfn.IFS(tbl_Data[[#This Row],[marital_Divorced]]=1,"Divorced",tbl_Data[[#This Row],[marital_Married]]=1,"Married",tbl_Data[[#This Row],[marital_Single]]=1,"Single",tbl_Data[[#This Row],[marital_Together]]=1,"Together",tbl_Data[[#This Row],[marital_Widow]]=1,"Widowed")</f>
        <v>Together</v>
      </c>
      <c r="AQ1524" s="3" t="str">
        <f>IF(tbl_Data[[#This Row],[Marital Status]]=tbl_Data[[#Headers],[Single]],tbl_Data[[#This Row],[Amt_Wines]],"")</f>
        <v/>
      </c>
      <c r="AR1524" s="3">
        <f>IF(tbl_Data[[#This Row],[Marital Status]]=tbl_Data[[#Headers],[Together]],tbl_Data[[#This Row],[Amt_Wines]],"")</f>
        <v>881</v>
      </c>
      <c r="AS1524" s="3" t="str">
        <f>IF(tbl_Data[[#This Row],[Marital Status]]=tbl_Data[[#Headers],[Married]],tbl_Data[[#This Row],[Amt_Wines]],"")</f>
        <v/>
      </c>
      <c r="AT1524" s="3" t="str">
        <f>IF(tbl_Data[[#This Row],[Marital Status]]=tbl_Data[[#Headers],[Widow]],tbl_Data[[#This Row],[Amt_Wines]],"")</f>
        <v/>
      </c>
      <c r="AU1524" s="3" t="str">
        <f>IF(tbl_Data[[#This Row],[Marital Status]]=tbl_Data[[#Headers],[Divorced]],tbl_Data[[#This Row],[Amt_Wines]],"")</f>
        <v/>
      </c>
    </row>
    <row r="1525" spans="1:47" x14ac:dyDescent="0.45">
      <c r="A1525" t="s">
        <v>482</v>
      </c>
      <c r="B1525" s="3">
        <v>66664</v>
      </c>
      <c r="C1525">
        <v>0</v>
      </c>
      <c r="D1525">
        <v>0</v>
      </c>
      <c r="E1525">
        <f t="shared" si="23"/>
        <v>0</v>
      </c>
      <c r="F1525">
        <v>78</v>
      </c>
      <c r="G1525" s="3">
        <v>398</v>
      </c>
      <c r="H1525" s="3">
        <v>96</v>
      </c>
      <c r="I1525" s="3">
        <v>447</v>
      </c>
      <c r="J1525" s="3">
        <v>220</v>
      </c>
      <c r="K1525" s="3">
        <v>96</v>
      </c>
      <c r="L1525" s="3">
        <v>32</v>
      </c>
      <c r="M1525">
        <v>1</v>
      </c>
      <c r="N1525">
        <v>5</v>
      </c>
      <c r="O1525">
        <v>7</v>
      </c>
      <c r="P1525">
        <v>6</v>
      </c>
      <c r="Q1525">
        <v>3</v>
      </c>
      <c r="R1525">
        <v>0</v>
      </c>
      <c r="S1525">
        <v>0</v>
      </c>
      <c r="T1525">
        <v>0</v>
      </c>
      <c r="U1525">
        <v>0</v>
      </c>
      <c r="V1525">
        <v>0</v>
      </c>
      <c r="W1525">
        <v>0</v>
      </c>
      <c r="X1525">
        <v>3</v>
      </c>
      <c r="Y1525">
        <v>11</v>
      </c>
      <c r="Z1525">
        <v>0</v>
      </c>
      <c r="AA1525">
        <v>38</v>
      </c>
      <c r="AB1525">
        <v>2801</v>
      </c>
      <c r="AC1525">
        <v>0</v>
      </c>
      <c r="AD1525">
        <v>0</v>
      </c>
      <c r="AE1525">
        <v>0</v>
      </c>
      <c r="AF1525">
        <v>1</v>
      </c>
      <c r="AG1525">
        <v>0</v>
      </c>
      <c r="AH1525">
        <v>1</v>
      </c>
      <c r="AI1525">
        <v>0</v>
      </c>
      <c r="AJ1525">
        <v>0</v>
      </c>
      <c r="AK1525">
        <v>0</v>
      </c>
      <c r="AL1525">
        <v>0</v>
      </c>
      <c r="AM1525" s="3">
        <f>SUM(tbl_Data[[#This Row],[Amt_Wines]:[Amt_GoldProds]])</f>
        <v>1289</v>
      </c>
      <c r="AN1525" s="3">
        <v>1225</v>
      </c>
      <c r="AO1525">
        <v>0</v>
      </c>
      <c r="AP1525" t="str" cm="1">
        <f t="array" ref="AP1525">_xlfn.IFS(tbl_Data[[#This Row],[marital_Divorced]]=1,"Divorced",tbl_Data[[#This Row],[marital_Married]]=1,"Married",tbl_Data[[#This Row],[marital_Single]]=1,"Single",tbl_Data[[#This Row],[marital_Together]]=1,"Together",tbl_Data[[#This Row],[marital_Widow]]=1,"Widowed")</f>
        <v>Together</v>
      </c>
      <c r="AQ1525" s="3" t="str">
        <f>IF(tbl_Data[[#This Row],[Marital Status]]=tbl_Data[[#Headers],[Single]],tbl_Data[[#This Row],[Amt_Wines]],"")</f>
        <v/>
      </c>
      <c r="AR1525" s="3">
        <f>IF(tbl_Data[[#This Row],[Marital Status]]=tbl_Data[[#Headers],[Together]],tbl_Data[[#This Row],[Amt_Wines]],"")</f>
        <v>398</v>
      </c>
      <c r="AS1525" s="3" t="str">
        <f>IF(tbl_Data[[#This Row],[Marital Status]]=tbl_Data[[#Headers],[Married]],tbl_Data[[#This Row],[Amt_Wines]],"")</f>
        <v/>
      </c>
      <c r="AT1525" s="3" t="str">
        <f>IF(tbl_Data[[#This Row],[Marital Status]]=tbl_Data[[#Headers],[Widow]],tbl_Data[[#This Row],[Amt_Wines]],"")</f>
        <v/>
      </c>
      <c r="AU1525" s="3" t="str">
        <f>IF(tbl_Data[[#This Row],[Marital Status]]=tbl_Data[[#Headers],[Divorced]],tbl_Data[[#This Row],[Amt_Wines]],"")</f>
        <v/>
      </c>
    </row>
    <row r="1526" spans="1:47" x14ac:dyDescent="0.45">
      <c r="A1526" t="s">
        <v>486</v>
      </c>
      <c r="B1526" s="3">
        <v>65220</v>
      </c>
      <c r="C1526">
        <v>0</v>
      </c>
      <c r="D1526">
        <v>0</v>
      </c>
      <c r="E1526">
        <f t="shared" si="23"/>
        <v>0</v>
      </c>
      <c r="F1526">
        <v>3</v>
      </c>
      <c r="G1526" s="3">
        <v>890</v>
      </c>
      <c r="H1526" s="3">
        <v>63</v>
      </c>
      <c r="I1526" s="3">
        <v>292</v>
      </c>
      <c r="J1526" s="3">
        <v>0</v>
      </c>
      <c r="K1526" s="3">
        <v>25</v>
      </c>
      <c r="L1526" s="3">
        <v>12</v>
      </c>
      <c r="M1526">
        <v>4</v>
      </c>
      <c r="N1526">
        <v>8</v>
      </c>
      <c r="O1526">
        <v>4</v>
      </c>
      <c r="P1526">
        <v>7</v>
      </c>
      <c r="Q1526">
        <v>6</v>
      </c>
      <c r="R1526">
        <v>0</v>
      </c>
      <c r="S1526">
        <v>0</v>
      </c>
      <c r="T1526">
        <v>0</v>
      </c>
      <c r="U1526">
        <v>0</v>
      </c>
      <c r="V1526">
        <v>0</v>
      </c>
      <c r="W1526">
        <v>0</v>
      </c>
      <c r="X1526">
        <v>3</v>
      </c>
      <c r="Y1526">
        <v>11</v>
      </c>
      <c r="Z1526">
        <v>1</v>
      </c>
      <c r="AA1526">
        <v>55</v>
      </c>
      <c r="AB1526">
        <v>2823</v>
      </c>
      <c r="AC1526">
        <v>0</v>
      </c>
      <c r="AD1526">
        <v>0</v>
      </c>
      <c r="AE1526">
        <v>0</v>
      </c>
      <c r="AF1526">
        <v>1</v>
      </c>
      <c r="AG1526">
        <v>0</v>
      </c>
      <c r="AH1526">
        <v>0</v>
      </c>
      <c r="AI1526">
        <v>0</v>
      </c>
      <c r="AJ1526">
        <v>0</v>
      </c>
      <c r="AK1526">
        <v>0</v>
      </c>
      <c r="AL1526">
        <v>1</v>
      </c>
      <c r="AM1526" s="3">
        <f>SUM(tbl_Data[[#This Row],[Amt_Wines]:[Amt_GoldProds]])</f>
        <v>1282</v>
      </c>
      <c r="AN1526" s="3">
        <v>1258</v>
      </c>
      <c r="AO1526">
        <v>0</v>
      </c>
      <c r="AP1526" t="str" cm="1">
        <f t="array" ref="AP1526">_xlfn.IFS(tbl_Data[[#This Row],[marital_Divorced]]=1,"Divorced",tbl_Data[[#This Row],[marital_Married]]=1,"Married",tbl_Data[[#This Row],[marital_Single]]=1,"Single",tbl_Data[[#This Row],[marital_Together]]=1,"Together",tbl_Data[[#This Row],[marital_Widow]]=1,"Widowed")</f>
        <v>Together</v>
      </c>
      <c r="AQ1526" s="3" t="str">
        <f>IF(tbl_Data[[#This Row],[Marital Status]]=tbl_Data[[#Headers],[Single]],tbl_Data[[#This Row],[Amt_Wines]],"")</f>
        <v/>
      </c>
      <c r="AR1526" s="3">
        <f>IF(tbl_Data[[#This Row],[Marital Status]]=tbl_Data[[#Headers],[Together]],tbl_Data[[#This Row],[Amt_Wines]],"")</f>
        <v>890</v>
      </c>
      <c r="AS1526" s="3" t="str">
        <f>IF(tbl_Data[[#This Row],[Marital Status]]=tbl_Data[[#Headers],[Married]],tbl_Data[[#This Row],[Amt_Wines]],"")</f>
        <v/>
      </c>
      <c r="AT1526" s="3" t="str">
        <f>IF(tbl_Data[[#This Row],[Marital Status]]=tbl_Data[[#Headers],[Widow]],tbl_Data[[#This Row],[Amt_Wines]],"")</f>
        <v/>
      </c>
      <c r="AU1526" s="3" t="str">
        <f>IF(tbl_Data[[#This Row],[Marital Status]]=tbl_Data[[#Headers],[Divorced]],tbl_Data[[#This Row],[Amt_Wines]],"")</f>
        <v/>
      </c>
    </row>
    <row r="1527" spans="1:47" x14ac:dyDescent="0.45">
      <c r="A1527" t="s">
        <v>487</v>
      </c>
      <c r="B1527" s="3">
        <v>66973</v>
      </c>
      <c r="C1527">
        <v>0</v>
      </c>
      <c r="D1527">
        <v>0</v>
      </c>
      <c r="E1527">
        <f t="shared" si="23"/>
        <v>0</v>
      </c>
      <c r="F1527">
        <v>98</v>
      </c>
      <c r="G1527" s="3">
        <v>466</v>
      </c>
      <c r="H1527" s="3">
        <v>22</v>
      </c>
      <c r="I1527" s="3">
        <v>432</v>
      </c>
      <c r="J1527" s="3">
        <v>147</v>
      </c>
      <c r="K1527" s="3">
        <v>113</v>
      </c>
      <c r="L1527" s="3">
        <v>102</v>
      </c>
      <c r="M1527">
        <v>1</v>
      </c>
      <c r="N1527">
        <v>8</v>
      </c>
      <c r="O1527">
        <v>7</v>
      </c>
      <c r="P1527">
        <v>12</v>
      </c>
      <c r="Q1527">
        <v>3</v>
      </c>
      <c r="R1527">
        <v>0</v>
      </c>
      <c r="S1527">
        <v>0</v>
      </c>
      <c r="T1527">
        <v>0</v>
      </c>
      <c r="U1527">
        <v>0</v>
      </c>
      <c r="V1527">
        <v>0</v>
      </c>
      <c r="W1527">
        <v>0</v>
      </c>
      <c r="X1527">
        <v>3</v>
      </c>
      <c r="Y1527">
        <v>11</v>
      </c>
      <c r="Z1527">
        <v>0</v>
      </c>
      <c r="AA1527">
        <v>31</v>
      </c>
      <c r="AB1527">
        <v>2567</v>
      </c>
      <c r="AC1527">
        <v>0</v>
      </c>
      <c r="AD1527">
        <v>0</v>
      </c>
      <c r="AE1527">
        <v>0</v>
      </c>
      <c r="AF1527">
        <v>1</v>
      </c>
      <c r="AG1527">
        <v>0</v>
      </c>
      <c r="AH1527">
        <v>0</v>
      </c>
      <c r="AI1527">
        <v>0</v>
      </c>
      <c r="AJ1527">
        <v>0</v>
      </c>
      <c r="AK1527">
        <v>0</v>
      </c>
      <c r="AL1527">
        <v>1</v>
      </c>
      <c r="AM1527" s="3">
        <f>SUM(tbl_Data[[#This Row],[Amt_Wines]:[Amt_GoldProds]])</f>
        <v>1282</v>
      </c>
      <c r="AN1527" s="3">
        <v>1078</v>
      </c>
      <c r="AO1527">
        <v>0</v>
      </c>
      <c r="AP1527" t="str" cm="1">
        <f t="array" ref="AP1527">_xlfn.IFS(tbl_Data[[#This Row],[marital_Divorced]]=1,"Divorced",tbl_Data[[#This Row],[marital_Married]]=1,"Married",tbl_Data[[#This Row],[marital_Single]]=1,"Single",tbl_Data[[#This Row],[marital_Together]]=1,"Together",tbl_Data[[#This Row],[marital_Widow]]=1,"Widowed")</f>
        <v>Together</v>
      </c>
      <c r="AQ1527" s="3" t="str">
        <f>IF(tbl_Data[[#This Row],[Marital Status]]=tbl_Data[[#Headers],[Single]],tbl_Data[[#This Row],[Amt_Wines]],"")</f>
        <v/>
      </c>
      <c r="AR1527" s="3">
        <f>IF(tbl_Data[[#This Row],[Marital Status]]=tbl_Data[[#Headers],[Together]],tbl_Data[[#This Row],[Amt_Wines]],"")</f>
        <v>466</v>
      </c>
      <c r="AS1527" s="3" t="str">
        <f>IF(tbl_Data[[#This Row],[Marital Status]]=tbl_Data[[#Headers],[Married]],tbl_Data[[#This Row],[Amt_Wines]],"")</f>
        <v/>
      </c>
      <c r="AT1527" s="3" t="str">
        <f>IF(tbl_Data[[#This Row],[Marital Status]]=tbl_Data[[#Headers],[Widow]],tbl_Data[[#This Row],[Amt_Wines]],"")</f>
        <v/>
      </c>
      <c r="AU1527" s="3" t="str">
        <f>IF(tbl_Data[[#This Row],[Marital Status]]=tbl_Data[[#Headers],[Divorced]],tbl_Data[[#This Row],[Amt_Wines]],"")</f>
        <v/>
      </c>
    </row>
    <row r="1528" spans="1:47" x14ac:dyDescent="0.45">
      <c r="A1528" t="s">
        <v>496</v>
      </c>
      <c r="B1528" s="3">
        <v>92556</v>
      </c>
      <c r="C1528">
        <v>0</v>
      </c>
      <c r="D1528">
        <v>0</v>
      </c>
      <c r="E1528">
        <f t="shared" si="23"/>
        <v>0</v>
      </c>
      <c r="F1528">
        <v>32</v>
      </c>
      <c r="G1528" s="3">
        <v>493</v>
      </c>
      <c r="H1528" s="3">
        <v>183</v>
      </c>
      <c r="I1528" s="3">
        <v>352</v>
      </c>
      <c r="J1528" s="3">
        <v>184</v>
      </c>
      <c r="K1528" s="3">
        <v>23</v>
      </c>
      <c r="L1528" s="3">
        <v>28</v>
      </c>
      <c r="M1528">
        <v>0</v>
      </c>
      <c r="N1528">
        <v>3</v>
      </c>
      <c r="O1528">
        <v>5</v>
      </c>
      <c r="P1528">
        <v>13</v>
      </c>
      <c r="Q1528">
        <v>0</v>
      </c>
      <c r="R1528">
        <v>0</v>
      </c>
      <c r="S1528">
        <v>0</v>
      </c>
      <c r="T1528">
        <v>0</v>
      </c>
      <c r="U1528">
        <v>0</v>
      </c>
      <c r="V1528">
        <v>0</v>
      </c>
      <c r="W1528">
        <v>0</v>
      </c>
      <c r="X1528">
        <v>3</v>
      </c>
      <c r="Y1528">
        <v>11</v>
      </c>
      <c r="Z1528">
        <v>0</v>
      </c>
      <c r="AA1528">
        <v>60</v>
      </c>
      <c r="AB1528">
        <v>2229</v>
      </c>
      <c r="AC1528">
        <v>0</v>
      </c>
      <c r="AD1528">
        <v>0</v>
      </c>
      <c r="AE1528">
        <v>0</v>
      </c>
      <c r="AF1528">
        <v>1</v>
      </c>
      <c r="AG1528">
        <v>0</v>
      </c>
      <c r="AH1528">
        <v>1</v>
      </c>
      <c r="AI1528">
        <v>0</v>
      </c>
      <c r="AJ1528">
        <v>0</v>
      </c>
      <c r="AK1528">
        <v>0</v>
      </c>
      <c r="AL1528">
        <v>0</v>
      </c>
      <c r="AM1528" s="3">
        <f>SUM(tbl_Data[[#This Row],[Amt_Wines]:[Amt_GoldProds]])</f>
        <v>1263</v>
      </c>
      <c r="AN1528" s="3">
        <v>1207</v>
      </c>
      <c r="AO1528">
        <v>0</v>
      </c>
      <c r="AP1528" t="str" cm="1">
        <f t="array" ref="AP1528">_xlfn.IFS(tbl_Data[[#This Row],[marital_Divorced]]=1,"Divorced",tbl_Data[[#This Row],[marital_Married]]=1,"Married",tbl_Data[[#This Row],[marital_Single]]=1,"Single",tbl_Data[[#This Row],[marital_Together]]=1,"Together",tbl_Data[[#This Row],[marital_Widow]]=1,"Widowed")</f>
        <v>Together</v>
      </c>
      <c r="AQ1528" s="3" t="str">
        <f>IF(tbl_Data[[#This Row],[Marital Status]]=tbl_Data[[#Headers],[Single]],tbl_Data[[#This Row],[Amt_Wines]],"")</f>
        <v/>
      </c>
      <c r="AR1528" s="3">
        <f>IF(tbl_Data[[#This Row],[Marital Status]]=tbl_Data[[#Headers],[Together]],tbl_Data[[#This Row],[Amt_Wines]],"")</f>
        <v>493</v>
      </c>
      <c r="AS1528" s="3" t="str">
        <f>IF(tbl_Data[[#This Row],[Marital Status]]=tbl_Data[[#Headers],[Married]],tbl_Data[[#This Row],[Amt_Wines]],"")</f>
        <v/>
      </c>
      <c r="AT1528" s="3" t="str">
        <f>IF(tbl_Data[[#This Row],[Marital Status]]=tbl_Data[[#Headers],[Widow]],tbl_Data[[#This Row],[Amt_Wines]],"")</f>
        <v/>
      </c>
      <c r="AU1528" s="3" t="str">
        <f>IF(tbl_Data[[#This Row],[Marital Status]]=tbl_Data[[#Headers],[Divorced]],tbl_Data[[#This Row],[Amt_Wines]],"")</f>
        <v/>
      </c>
    </row>
    <row r="1529" spans="1:47" x14ac:dyDescent="0.45">
      <c r="A1529" t="s">
        <v>497</v>
      </c>
      <c r="B1529" s="3">
        <v>55914</v>
      </c>
      <c r="C1529">
        <v>0</v>
      </c>
      <c r="D1529">
        <v>1</v>
      </c>
      <c r="E1529">
        <f t="shared" si="23"/>
        <v>1</v>
      </c>
      <c r="F1529">
        <v>32</v>
      </c>
      <c r="G1529" s="3">
        <v>384</v>
      </c>
      <c r="H1529" s="3">
        <v>60</v>
      </c>
      <c r="I1529" s="3">
        <v>364</v>
      </c>
      <c r="J1529" s="3">
        <v>119</v>
      </c>
      <c r="K1529" s="3">
        <v>101</v>
      </c>
      <c r="L1529" s="3">
        <v>232</v>
      </c>
      <c r="M1529">
        <v>4</v>
      </c>
      <c r="N1529">
        <v>11</v>
      </c>
      <c r="O1529">
        <v>6</v>
      </c>
      <c r="P1529">
        <v>8</v>
      </c>
      <c r="Q1529">
        <v>7</v>
      </c>
      <c r="R1529">
        <v>0</v>
      </c>
      <c r="S1529">
        <v>0</v>
      </c>
      <c r="T1529">
        <v>0</v>
      </c>
      <c r="U1529">
        <v>0</v>
      </c>
      <c r="V1529">
        <v>0</v>
      </c>
      <c r="W1529">
        <v>0</v>
      </c>
      <c r="X1529">
        <v>3</v>
      </c>
      <c r="Y1529">
        <v>11</v>
      </c>
      <c r="Z1529">
        <v>0</v>
      </c>
      <c r="AA1529">
        <v>45</v>
      </c>
      <c r="AB1529">
        <v>2585</v>
      </c>
      <c r="AC1529">
        <v>0</v>
      </c>
      <c r="AD1529">
        <v>0</v>
      </c>
      <c r="AE1529">
        <v>0</v>
      </c>
      <c r="AF1529">
        <v>1</v>
      </c>
      <c r="AG1529">
        <v>0</v>
      </c>
      <c r="AH1529">
        <v>0</v>
      </c>
      <c r="AI1529">
        <v>0</v>
      </c>
      <c r="AJ1529">
        <v>1</v>
      </c>
      <c r="AK1529">
        <v>0</v>
      </c>
      <c r="AL1529">
        <v>0</v>
      </c>
      <c r="AM1529" s="3">
        <f>SUM(tbl_Data[[#This Row],[Amt_Wines]:[Amt_GoldProds]])</f>
        <v>1260</v>
      </c>
      <c r="AN1529" s="3">
        <v>796</v>
      </c>
      <c r="AO1529">
        <v>0</v>
      </c>
      <c r="AP1529" t="str" cm="1">
        <f t="array" ref="AP1529">_xlfn.IFS(tbl_Data[[#This Row],[marital_Divorced]]=1,"Divorced",tbl_Data[[#This Row],[marital_Married]]=1,"Married",tbl_Data[[#This Row],[marital_Single]]=1,"Single",tbl_Data[[#This Row],[marital_Together]]=1,"Together",tbl_Data[[#This Row],[marital_Widow]]=1,"Widowed")</f>
        <v>Together</v>
      </c>
      <c r="AQ1529" s="3" t="str">
        <f>IF(tbl_Data[[#This Row],[Marital Status]]=tbl_Data[[#Headers],[Single]],tbl_Data[[#This Row],[Amt_Wines]],"")</f>
        <v/>
      </c>
      <c r="AR1529" s="3">
        <f>IF(tbl_Data[[#This Row],[Marital Status]]=tbl_Data[[#Headers],[Together]],tbl_Data[[#This Row],[Amt_Wines]],"")</f>
        <v>384</v>
      </c>
      <c r="AS1529" s="3" t="str">
        <f>IF(tbl_Data[[#This Row],[Marital Status]]=tbl_Data[[#Headers],[Married]],tbl_Data[[#This Row],[Amt_Wines]],"")</f>
        <v/>
      </c>
      <c r="AT1529" s="3" t="str">
        <f>IF(tbl_Data[[#This Row],[Marital Status]]=tbl_Data[[#Headers],[Widow]],tbl_Data[[#This Row],[Amt_Wines]],"")</f>
        <v/>
      </c>
      <c r="AU1529" s="3" t="str">
        <f>IF(tbl_Data[[#This Row],[Marital Status]]=tbl_Data[[#Headers],[Divorced]],tbl_Data[[#This Row],[Amt_Wines]],"")</f>
        <v/>
      </c>
    </row>
    <row r="1530" spans="1:47" x14ac:dyDescent="0.45">
      <c r="A1530" t="s">
        <v>500</v>
      </c>
      <c r="B1530" s="3">
        <v>75114</v>
      </c>
      <c r="C1530">
        <v>0</v>
      </c>
      <c r="D1530">
        <v>0</v>
      </c>
      <c r="E1530">
        <f t="shared" si="23"/>
        <v>0</v>
      </c>
      <c r="F1530">
        <v>40</v>
      </c>
      <c r="G1530" s="3">
        <v>571</v>
      </c>
      <c r="H1530" s="3">
        <v>12</v>
      </c>
      <c r="I1530" s="3">
        <v>523</v>
      </c>
      <c r="J1530" s="3">
        <v>63</v>
      </c>
      <c r="K1530" s="3">
        <v>60</v>
      </c>
      <c r="L1530" s="3">
        <v>24</v>
      </c>
      <c r="M1530">
        <v>1</v>
      </c>
      <c r="N1530">
        <v>3</v>
      </c>
      <c r="O1530">
        <v>10</v>
      </c>
      <c r="P1530">
        <v>5</v>
      </c>
      <c r="Q1530">
        <v>2</v>
      </c>
      <c r="R1530">
        <v>0</v>
      </c>
      <c r="S1530">
        <v>0</v>
      </c>
      <c r="T1530">
        <v>0</v>
      </c>
      <c r="U1530">
        <v>0</v>
      </c>
      <c r="V1530">
        <v>0</v>
      </c>
      <c r="W1530">
        <v>0</v>
      </c>
      <c r="X1530">
        <v>3</v>
      </c>
      <c r="Y1530">
        <v>11</v>
      </c>
      <c r="Z1530">
        <v>0</v>
      </c>
      <c r="AA1530">
        <v>28</v>
      </c>
      <c r="AB1530">
        <v>2393</v>
      </c>
      <c r="AC1530">
        <v>0</v>
      </c>
      <c r="AD1530">
        <v>0</v>
      </c>
      <c r="AE1530">
        <v>0</v>
      </c>
      <c r="AF1530">
        <v>1</v>
      </c>
      <c r="AG1530">
        <v>0</v>
      </c>
      <c r="AH1530">
        <v>0</v>
      </c>
      <c r="AI1530">
        <v>0</v>
      </c>
      <c r="AJ1530">
        <v>1</v>
      </c>
      <c r="AK1530">
        <v>0</v>
      </c>
      <c r="AL1530">
        <v>0</v>
      </c>
      <c r="AM1530" s="3">
        <f>SUM(tbl_Data[[#This Row],[Amt_Wines]:[Amt_GoldProds]])</f>
        <v>1253</v>
      </c>
      <c r="AN1530" s="3">
        <v>1205</v>
      </c>
      <c r="AO1530">
        <v>0</v>
      </c>
      <c r="AP1530" t="str" cm="1">
        <f t="array" ref="AP1530">_xlfn.IFS(tbl_Data[[#This Row],[marital_Divorced]]=1,"Divorced",tbl_Data[[#This Row],[marital_Married]]=1,"Married",tbl_Data[[#This Row],[marital_Single]]=1,"Single",tbl_Data[[#This Row],[marital_Together]]=1,"Together",tbl_Data[[#This Row],[marital_Widow]]=1,"Widowed")</f>
        <v>Together</v>
      </c>
      <c r="AQ1530" s="3" t="str">
        <f>IF(tbl_Data[[#This Row],[Marital Status]]=tbl_Data[[#Headers],[Single]],tbl_Data[[#This Row],[Amt_Wines]],"")</f>
        <v/>
      </c>
      <c r="AR1530" s="3">
        <f>IF(tbl_Data[[#This Row],[Marital Status]]=tbl_Data[[#Headers],[Together]],tbl_Data[[#This Row],[Amt_Wines]],"")</f>
        <v>571</v>
      </c>
      <c r="AS1530" s="3" t="str">
        <f>IF(tbl_Data[[#This Row],[Marital Status]]=tbl_Data[[#Headers],[Married]],tbl_Data[[#This Row],[Amt_Wines]],"")</f>
        <v/>
      </c>
      <c r="AT1530" s="3" t="str">
        <f>IF(tbl_Data[[#This Row],[Marital Status]]=tbl_Data[[#Headers],[Widow]],tbl_Data[[#This Row],[Amt_Wines]],"")</f>
        <v/>
      </c>
      <c r="AU1530" s="3" t="str">
        <f>IF(tbl_Data[[#This Row],[Marital Status]]=tbl_Data[[#Headers],[Divorced]],tbl_Data[[#This Row],[Amt_Wines]],"")</f>
        <v/>
      </c>
    </row>
    <row r="1531" spans="1:47" x14ac:dyDescent="0.45">
      <c r="A1531" t="s">
        <v>503</v>
      </c>
      <c r="B1531" s="3">
        <v>60839</v>
      </c>
      <c r="C1531">
        <v>1</v>
      </c>
      <c r="D1531">
        <v>1</v>
      </c>
      <c r="E1531">
        <f t="shared" si="23"/>
        <v>2</v>
      </c>
      <c r="F1531">
        <v>72</v>
      </c>
      <c r="G1531" s="3">
        <v>600</v>
      </c>
      <c r="H1531" s="3">
        <v>21</v>
      </c>
      <c r="I1531" s="3">
        <v>128</v>
      </c>
      <c r="J1531" s="3">
        <v>223</v>
      </c>
      <c r="K1531" s="3">
        <v>150</v>
      </c>
      <c r="L1531" s="3">
        <v>128</v>
      </c>
      <c r="M1531">
        <v>13</v>
      </c>
      <c r="N1531">
        <v>2</v>
      </c>
      <c r="O1531">
        <v>2</v>
      </c>
      <c r="P1531">
        <v>12</v>
      </c>
      <c r="Q1531">
        <v>8</v>
      </c>
      <c r="R1531">
        <v>0</v>
      </c>
      <c r="S1531">
        <v>0</v>
      </c>
      <c r="T1531">
        <v>0</v>
      </c>
      <c r="U1531">
        <v>0</v>
      </c>
      <c r="V1531">
        <v>0</v>
      </c>
      <c r="W1531">
        <v>0</v>
      </c>
      <c r="X1531">
        <v>3</v>
      </c>
      <c r="Y1531">
        <v>11</v>
      </c>
      <c r="Z1531">
        <v>0</v>
      </c>
      <c r="AA1531">
        <v>41</v>
      </c>
      <c r="AB1531">
        <v>2829</v>
      </c>
      <c r="AC1531">
        <v>0</v>
      </c>
      <c r="AD1531">
        <v>0</v>
      </c>
      <c r="AE1531">
        <v>0</v>
      </c>
      <c r="AF1531">
        <v>1</v>
      </c>
      <c r="AG1531">
        <v>0</v>
      </c>
      <c r="AH1531">
        <v>1</v>
      </c>
      <c r="AI1531">
        <v>0</v>
      </c>
      <c r="AJ1531">
        <v>0</v>
      </c>
      <c r="AK1531">
        <v>0</v>
      </c>
      <c r="AL1531">
        <v>0</v>
      </c>
      <c r="AM1531" s="3">
        <f>SUM(tbl_Data[[#This Row],[Amt_Wines]:[Amt_GoldProds]])</f>
        <v>1250</v>
      </c>
      <c r="AN1531" s="3">
        <v>994</v>
      </c>
      <c r="AO1531">
        <v>0</v>
      </c>
      <c r="AP1531" t="str" cm="1">
        <f t="array" ref="AP1531">_xlfn.IFS(tbl_Data[[#This Row],[marital_Divorced]]=1,"Divorced",tbl_Data[[#This Row],[marital_Married]]=1,"Married",tbl_Data[[#This Row],[marital_Single]]=1,"Single",tbl_Data[[#This Row],[marital_Together]]=1,"Together",tbl_Data[[#This Row],[marital_Widow]]=1,"Widowed")</f>
        <v>Together</v>
      </c>
      <c r="AQ1531" s="3" t="str">
        <f>IF(tbl_Data[[#This Row],[Marital Status]]=tbl_Data[[#Headers],[Single]],tbl_Data[[#This Row],[Amt_Wines]],"")</f>
        <v/>
      </c>
      <c r="AR1531" s="3">
        <f>IF(tbl_Data[[#This Row],[Marital Status]]=tbl_Data[[#Headers],[Together]],tbl_Data[[#This Row],[Amt_Wines]],"")</f>
        <v>600</v>
      </c>
      <c r="AS1531" s="3" t="str">
        <f>IF(tbl_Data[[#This Row],[Marital Status]]=tbl_Data[[#Headers],[Married]],tbl_Data[[#This Row],[Amt_Wines]],"")</f>
        <v/>
      </c>
      <c r="AT1531" s="3" t="str">
        <f>IF(tbl_Data[[#This Row],[Marital Status]]=tbl_Data[[#Headers],[Widow]],tbl_Data[[#This Row],[Amt_Wines]],"")</f>
        <v/>
      </c>
      <c r="AU1531" s="3" t="str">
        <f>IF(tbl_Data[[#This Row],[Marital Status]]=tbl_Data[[#Headers],[Divorced]],tbl_Data[[#This Row],[Amt_Wines]],"")</f>
        <v/>
      </c>
    </row>
    <row r="1532" spans="1:47" x14ac:dyDescent="0.45">
      <c r="A1532" t="s">
        <v>505</v>
      </c>
      <c r="B1532" s="3">
        <v>70038</v>
      </c>
      <c r="C1532">
        <v>0</v>
      </c>
      <c r="D1532">
        <v>0</v>
      </c>
      <c r="E1532">
        <f t="shared" si="23"/>
        <v>0</v>
      </c>
      <c r="F1532">
        <v>54</v>
      </c>
      <c r="G1532" s="3">
        <v>587</v>
      </c>
      <c r="H1532" s="3">
        <v>54</v>
      </c>
      <c r="I1532" s="3">
        <v>348</v>
      </c>
      <c r="J1532" s="3">
        <v>71</v>
      </c>
      <c r="K1532" s="3">
        <v>54</v>
      </c>
      <c r="L1532" s="3">
        <v>130</v>
      </c>
      <c r="M1532">
        <v>1</v>
      </c>
      <c r="N1532">
        <v>4</v>
      </c>
      <c r="O1532">
        <v>4</v>
      </c>
      <c r="P1532">
        <v>8</v>
      </c>
      <c r="Q1532">
        <v>2</v>
      </c>
      <c r="R1532">
        <v>0</v>
      </c>
      <c r="S1532">
        <v>0</v>
      </c>
      <c r="T1532">
        <v>0</v>
      </c>
      <c r="U1532">
        <v>0</v>
      </c>
      <c r="V1532">
        <v>0</v>
      </c>
      <c r="W1532">
        <v>0</v>
      </c>
      <c r="X1532">
        <v>3</v>
      </c>
      <c r="Y1532">
        <v>11</v>
      </c>
      <c r="Z1532">
        <v>0</v>
      </c>
      <c r="AA1532">
        <v>38</v>
      </c>
      <c r="AB1532">
        <v>2406</v>
      </c>
      <c r="AC1532">
        <v>0</v>
      </c>
      <c r="AD1532">
        <v>0</v>
      </c>
      <c r="AE1532">
        <v>0</v>
      </c>
      <c r="AF1532">
        <v>1</v>
      </c>
      <c r="AG1532">
        <v>0</v>
      </c>
      <c r="AH1532">
        <v>0</v>
      </c>
      <c r="AI1532">
        <v>0</v>
      </c>
      <c r="AJ1532">
        <v>0</v>
      </c>
      <c r="AK1532">
        <v>0</v>
      </c>
      <c r="AL1532">
        <v>1</v>
      </c>
      <c r="AM1532" s="3">
        <f>SUM(tbl_Data[[#This Row],[Amt_Wines]:[Amt_GoldProds]])</f>
        <v>1244</v>
      </c>
      <c r="AN1532" s="3">
        <v>984</v>
      </c>
      <c r="AO1532">
        <v>0</v>
      </c>
      <c r="AP1532" t="str" cm="1">
        <f t="array" ref="AP1532">_xlfn.IFS(tbl_Data[[#This Row],[marital_Divorced]]=1,"Divorced",tbl_Data[[#This Row],[marital_Married]]=1,"Married",tbl_Data[[#This Row],[marital_Single]]=1,"Single",tbl_Data[[#This Row],[marital_Together]]=1,"Together",tbl_Data[[#This Row],[marital_Widow]]=1,"Widowed")</f>
        <v>Together</v>
      </c>
      <c r="AQ1532" s="3" t="str">
        <f>IF(tbl_Data[[#This Row],[Marital Status]]=tbl_Data[[#Headers],[Single]],tbl_Data[[#This Row],[Amt_Wines]],"")</f>
        <v/>
      </c>
      <c r="AR1532" s="3">
        <f>IF(tbl_Data[[#This Row],[Marital Status]]=tbl_Data[[#Headers],[Together]],tbl_Data[[#This Row],[Amt_Wines]],"")</f>
        <v>587</v>
      </c>
      <c r="AS1532" s="3" t="str">
        <f>IF(tbl_Data[[#This Row],[Marital Status]]=tbl_Data[[#Headers],[Married]],tbl_Data[[#This Row],[Amt_Wines]],"")</f>
        <v/>
      </c>
      <c r="AT1532" s="3" t="str">
        <f>IF(tbl_Data[[#This Row],[Marital Status]]=tbl_Data[[#Headers],[Widow]],tbl_Data[[#This Row],[Amt_Wines]],"")</f>
        <v/>
      </c>
      <c r="AU1532" s="3" t="str">
        <f>IF(tbl_Data[[#This Row],[Marital Status]]=tbl_Data[[#Headers],[Divorced]],tbl_Data[[#This Row],[Amt_Wines]],"")</f>
        <v/>
      </c>
    </row>
    <row r="1533" spans="1:47" x14ac:dyDescent="0.45">
      <c r="A1533" t="s">
        <v>509</v>
      </c>
      <c r="B1533" s="3">
        <v>102160</v>
      </c>
      <c r="C1533">
        <v>0</v>
      </c>
      <c r="D1533">
        <v>0</v>
      </c>
      <c r="E1533">
        <f t="shared" si="23"/>
        <v>0</v>
      </c>
      <c r="F1533">
        <v>54</v>
      </c>
      <c r="G1533" s="3">
        <v>763</v>
      </c>
      <c r="H1533" s="3">
        <v>29</v>
      </c>
      <c r="I1533" s="3">
        <v>138</v>
      </c>
      <c r="J1533" s="3">
        <v>76</v>
      </c>
      <c r="K1533" s="3">
        <v>176</v>
      </c>
      <c r="L1533" s="3">
        <v>58</v>
      </c>
      <c r="M1533">
        <v>0</v>
      </c>
      <c r="N1533">
        <v>7</v>
      </c>
      <c r="O1533">
        <v>9</v>
      </c>
      <c r="P1533">
        <v>10</v>
      </c>
      <c r="Q1533">
        <v>4</v>
      </c>
      <c r="R1533">
        <v>0</v>
      </c>
      <c r="S1533">
        <v>1</v>
      </c>
      <c r="T1533">
        <v>1</v>
      </c>
      <c r="U1533">
        <v>1</v>
      </c>
      <c r="V1533">
        <v>0</v>
      </c>
      <c r="W1533">
        <v>0</v>
      </c>
      <c r="X1533">
        <v>3</v>
      </c>
      <c r="Y1533">
        <v>11</v>
      </c>
      <c r="Z1533">
        <v>1</v>
      </c>
      <c r="AA1533">
        <v>43</v>
      </c>
      <c r="AB1533">
        <v>2763</v>
      </c>
      <c r="AC1533">
        <v>0</v>
      </c>
      <c r="AD1533">
        <v>0</v>
      </c>
      <c r="AE1533">
        <v>0</v>
      </c>
      <c r="AF1533">
        <v>1</v>
      </c>
      <c r="AG1533">
        <v>0</v>
      </c>
      <c r="AH1533">
        <v>0</v>
      </c>
      <c r="AI1533">
        <v>0</v>
      </c>
      <c r="AJ1533">
        <v>0</v>
      </c>
      <c r="AK1533">
        <v>0</v>
      </c>
      <c r="AL1533">
        <v>1</v>
      </c>
      <c r="AM1533" s="3">
        <f>SUM(tbl_Data[[#This Row],[Amt_Wines]:[Amt_GoldProds]])</f>
        <v>1240</v>
      </c>
      <c r="AN1533" s="3">
        <v>1124</v>
      </c>
      <c r="AO1533">
        <v>3</v>
      </c>
      <c r="AP1533" t="str" cm="1">
        <f t="array" ref="AP1533">_xlfn.IFS(tbl_Data[[#This Row],[marital_Divorced]]=1,"Divorced",tbl_Data[[#This Row],[marital_Married]]=1,"Married",tbl_Data[[#This Row],[marital_Single]]=1,"Single",tbl_Data[[#This Row],[marital_Together]]=1,"Together",tbl_Data[[#This Row],[marital_Widow]]=1,"Widowed")</f>
        <v>Together</v>
      </c>
      <c r="AQ1533" s="3" t="str">
        <f>IF(tbl_Data[[#This Row],[Marital Status]]=tbl_Data[[#Headers],[Single]],tbl_Data[[#This Row],[Amt_Wines]],"")</f>
        <v/>
      </c>
      <c r="AR1533" s="3">
        <f>IF(tbl_Data[[#This Row],[Marital Status]]=tbl_Data[[#Headers],[Together]],tbl_Data[[#This Row],[Amt_Wines]],"")</f>
        <v>763</v>
      </c>
      <c r="AS1533" s="3" t="str">
        <f>IF(tbl_Data[[#This Row],[Marital Status]]=tbl_Data[[#Headers],[Married]],tbl_Data[[#This Row],[Amt_Wines]],"")</f>
        <v/>
      </c>
      <c r="AT1533" s="3" t="str">
        <f>IF(tbl_Data[[#This Row],[Marital Status]]=tbl_Data[[#Headers],[Widow]],tbl_Data[[#This Row],[Amt_Wines]],"")</f>
        <v/>
      </c>
      <c r="AU1533" s="3" t="str">
        <f>IF(tbl_Data[[#This Row],[Marital Status]]=tbl_Data[[#Headers],[Divorced]],tbl_Data[[#This Row],[Amt_Wines]],"")</f>
        <v/>
      </c>
    </row>
    <row r="1534" spans="1:47" x14ac:dyDescent="0.45">
      <c r="A1534" t="s">
        <v>518</v>
      </c>
      <c r="B1534" s="3">
        <v>62220</v>
      </c>
      <c r="C1534">
        <v>0</v>
      </c>
      <c r="D1534">
        <v>1</v>
      </c>
      <c r="E1534">
        <f t="shared" si="23"/>
        <v>1</v>
      </c>
      <c r="F1534">
        <v>55</v>
      </c>
      <c r="G1534" s="3">
        <v>799</v>
      </c>
      <c r="H1534" s="3">
        <v>12</v>
      </c>
      <c r="I1534" s="3">
        <v>375</v>
      </c>
      <c r="J1534" s="3">
        <v>16</v>
      </c>
      <c r="K1534" s="3">
        <v>12</v>
      </c>
      <c r="L1534" s="3">
        <v>12</v>
      </c>
      <c r="M1534">
        <v>5</v>
      </c>
      <c r="N1534">
        <v>7</v>
      </c>
      <c r="O1534">
        <v>6</v>
      </c>
      <c r="P1534">
        <v>5</v>
      </c>
      <c r="Q1534">
        <v>6</v>
      </c>
      <c r="R1534">
        <v>0</v>
      </c>
      <c r="S1534">
        <v>0</v>
      </c>
      <c r="T1534">
        <v>0</v>
      </c>
      <c r="U1534">
        <v>0</v>
      </c>
      <c r="V1534">
        <v>0</v>
      </c>
      <c r="W1534">
        <v>0</v>
      </c>
      <c r="X1534">
        <v>3</v>
      </c>
      <c r="Y1534">
        <v>11</v>
      </c>
      <c r="Z1534">
        <v>1</v>
      </c>
      <c r="AA1534">
        <v>48</v>
      </c>
      <c r="AB1534">
        <v>2846</v>
      </c>
      <c r="AC1534">
        <v>0</v>
      </c>
      <c r="AD1534">
        <v>0</v>
      </c>
      <c r="AE1534">
        <v>0</v>
      </c>
      <c r="AF1534">
        <v>1</v>
      </c>
      <c r="AG1534">
        <v>0</v>
      </c>
      <c r="AH1534">
        <v>0</v>
      </c>
      <c r="AI1534">
        <v>0</v>
      </c>
      <c r="AJ1534">
        <v>0</v>
      </c>
      <c r="AK1534">
        <v>0</v>
      </c>
      <c r="AL1534">
        <v>1</v>
      </c>
      <c r="AM1534" s="3">
        <f>SUM(tbl_Data[[#This Row],[Amt_Wines]:[Amt_GoldProds]])</f>
        <v>1226</v>
      </c>
      <c r="AN1534" s="3">
        <v>1202</v>
      </c>
      <c r="AO1534">
        <v>0</v>
      </c>
      <c r="AP1534" t="str" cm="1">
        <f t="array" ref="AP1534">_xlfn.IFS(tbl_Data[[#This Row],[marital_Divorced]]=1,"Divorced",tbl_Data[[#This Row],[marital_Married]]=1,"Married",tbl_Data[[#This Row],[marital_Single]]=1,"Single",tbl_Data[[#This Row],[marital_Together]]=1,"Together",tbl_Data[[#This Row],[marital_Widow]]=1,"Widowed")</f>
        <v>Together</v>
      </c>
      <c r="AQ1534" s="3" t="str">
        <f>IF(tbl_Data[[#This Row],[Marital Status]]=tbl_Data[[#Headers],[Single]],tbl_Data[[#This Row],[Amt_Wines]],"")</f>
        <v/>
      </c>
      <c r="AR1534" s="3">
        <f>IF(tbl_Data[[#This Row],[Marital Status]]=tbl_Data[[#Headers],[Together]],tbl_Data[[#This Row],[Amt_Wines]],"")</f>
        <v>799</v>
      </c>
      <c r="AS1534" s="3" t="str">
        <f>IF(tbl_Data[[#This Row],[Marital Status]]=tbl_Data[[#Headers],[Married]],tbl_Data[[#This Row],[Amt_Wines]],"")</f>
        <v/>
      </c>
      <c r="AT1534" s="3" t="str">
        <f>IF(tbl_Data[[#This Row],[Marital Status]]=tbl_Data[[#Headers],[Widow]],tbl_Data[[#This Row],[Amt_Wines]],"")</f>
        <v/>
      </c>
      <c r="AU1534" s="3" t="str">
        <f>IF(tbl_Data[[#This Row],[Marital Status]]=tbl_Data[[#Headers],[Divorced]],tbl_Data[[#This Row],[Amt_Wines]],"")</f>
        <v/>
      </c>
    </row>
    <row r="1535" spans="1:47" x14ac:dyDescent="0.45">
      <c r="A1535" t="s">
        <v>520</v>
      </c>
      <c r="B1535" s="3">
        <v>58656</v>
      </c>
      <c r="C1535">
        <v>0</v>
      </c>
      <c r="D1535">
        <v>1</v>
      </c>
      <c r="E1535">
        <f t="shared" si="23"/>
        <v>1</v>
      </c>
      <c r="F1535">
        <v>25</v>
      </c>
      <c r="G1535" s="3">
        <v>962</v>
      </c>
      <c r="H1535" s="3">
        <v>12</v>
      </c>
      <c r="I1535" s="3">
        <v>194</v>
      </c>
      <c r="J1535" s="3">
        <v>16</v>
      </c>
      <c r="K1535" s="3">
        <v>24</v>
      </c>
      <c r="L1535" s="3">
        <v>12</v>
      </c>
      <c r="M1535">
        <v>4</v>
      </c>
      <c r="N1535">
        <v>7</v>
      </c>
      <c r="O1535">
        <v>8</v>
      </c>
      <c r="P1535">
        <v>13</v>
      </c>
      <c r="Q1535">
        <v>6</v>
      </c>
      <c r="R1535">
        <v>0</v>
      </c>
      <c r="S1535">
        <v>0</v>
      </c>
      <c r="T1535">
        <v>1</v>
      </c>
      <c r="U1535">
        <v>0</v>
      </c>
      <c r="V1535">
        <v>0</v>
      </c>
      <c r="W1535">
        <v>0</v>
      </c>
      <c r="X1535">
        <v>3</v>
      </c>
      <c r="Y1535">
        <v>11</v>
      </c>
      <c r="Z1535">
        <v>0</v>
      </c>
      <c r="AA1535">
        <v>64</v>
      </c>
      <c r="AB1535">
        <v>2806</v>
      </c>
      <c r="AC1535">
        <v>0</v>
      </c>
      <c r="AD1535">
        <v>0</v>
      </c>
      <c r="AE1535">
        <v>0</v>
      </c>
      <c r="AF1535">
        <v>1</v>
      </c>
      <c r="AG1535">
        <v>0</v>
      </c>
      <c r="AH1535">
        <v>0</v>
      </c>
      <c r="AI1535">
        <v>0</v>
      </c>
      <c r="AJ1535">
        <v>0</v>
      </c>
      <c r="AK1535">
        <v>1</v>
      </c>
      <c r="AL1535">
        <v>0</v>
      </c>
      <c r="AM1535" s="3">
        <f>SUM(tbl_Data[[#This Row],[Amt_Wines]:[Amt_GoldProds]])</f>
        <v>1220</v>
      </c>
      <c r="AN1535" s="3">
        <v>1196</v>
      </c>
      <c r="AO1535">
        <v>1</v>
      </c>
      <c r="AP1535" t="str" cm="1">
        <f t="array" ref="AP1535">_xlfn.IFS(tbl_Data[[#This Row],[marital_Divorced]]=1,"Divorced",tbl_Data[[#This Row],[marital_Married]]=1,"Married",tbl_Data[[#This Row],[marital_Single]]=1,"Single",tbl_Data[[#This Row],[marital_Together]]=1,"Together",tbl_Data[[#This Row],[marital_Widow]]=1,"Widowed")</f>
        <v>Together</v>
      </c>
      <c r="AQ1535" s="3" t="str">
        <f>IF(tbl_Data[[#This Row],[Marital Status]]=tbl_Data[[#Headers],[Single]],tbl_Data[[#This Row],[Amt_Wines]],"")</f>
        <v/>
      </c>
      <c r="AR1535" s="3">
        <f>IF(tbl_Data[[#This Row],[Marital Status]]=tbl_Data[[#Headers],[Together]],tbl_Data[[#This Row],[Amt_Wines]],"")</f>
        <v>962</v>
      </c>
      <c r="AS1535" s="3" t="str">
        <f>IF(tbl_Data[[#This Row],[Marital Status]]=tbl_Data[[#Headers],[Married]],tbl_Data[[#This Row],[Amt_Wines]],"")</f>
        <v/>
      </c>
      <c r="AT1535" s="3" t="str">
        <f>IF(tbl_Data[[#This Row],[Marital Status]]=tbl_Data[[#Headers],[Widow]],tbl_Data[[#This Row],[Amt_Wines]],"")</f>
        <v/>
      </c>
      <c r="AU1535" s="3" t="str">
        <f>IF(tbl_Data[[#This Row],[Marital Status]]=tbl_Data[[#Headers],[Divorced]],tbl_Data[[#This Row],[Amt_Wines]],"")</f>
        <v/>
      </c>
    </row>
    <row r="1536" spans="1:47" x14ac:dyDescent="0.45">
      <c r="A1536" t="s">
        <v>527</v>
      </c>
      <c r="B1536" s="3">
        <v>68316</v>
      </c>
      <c r="C1536">
        <v>0</v>
      </c>
      <c r="D1536">
        <v>1</v>
      </c>
      <c r="E1536">
        <f t="shared" si="23"/>
        <v>1</v>
      </c>
      <c r="F1536">
        <v>54</v>
      </c>
      <c r="G1536" s="3">
        <v>806</v>
      </c>
      <c r="H1536" s="3">
        <v>80</v>
      </c>
      <c r="I1536" s="3">
        <v>161</v>
      </c>
      <c r="J1536" s="3">
        <v>120</v>
      </c>
      <c r="K1536" s="3">
        <v>11</v>
      </c>
      <c r="L1536" s="3">
        <v>33</v>
      </c>
      <c r="M1536">
        <v>5</v>
      </c>
      <c r="N1536">
        <v>10</v>
      </c>
      <c r="O1536">
        <v>7</v>
      </c>
      <c r="P1536">
        <v>10</v>
      </c>
      <c r="Q1536">
        <v>6</v>
      </c>
      <c r="R1536">
        <v>0</v>
      </c>
      <c r="S1536">
        <v>0</v>
      </c>
      <c r="T1536">
        <v>0</v>
      </c>
      <c r="U1536">
        <v>0</v>
      </c>
      <c r="V1536">
        <v>0</v>
      </c>
      <c r="W1536">
        <v>0</v>
      </c>
      <c r="X1536">
        <v>3</v>
      </c>
      <c r="Y1536">
        <v>11</v>
      </c>
      <c r="Z1536">
        <v>0</v>
      </c>
      <c r="AA1536">
        <v>56</v>
      </c>
      <c r="AB1536">
        <v>2761</v>
      </c>
      <c r="AC1536">
        <v>0</v>
      </c>
      <c r="AD1536">
        <v>0</v>
      </c>
      <c r="AE1536">
        <v>0</v>
      </c>
      <c r="AF1536">
        <v>1</v>
      </c>
      <c r="AG1536">
        <v>0</v>
      </c>
      <c r="AH1536">
        <v>1</v>
      </c>
      <c r="AI1536">
        <v>0</v>
      </c>
      <c r="AJ1536">
        <v>0</v>
      </c>
      <c r="AK1536">
        <v>0</v>
      </c>
      <c r="AL1536">
        <v>0</v>
      </c>
      <c r="AM1536" s="3">
        <f>SUM(tbl_Data[[#This Row],[Amt_Wines]:[Amt_GoldProds]])</f>
        <v>1211</v>
      </c>
      <c r="AN1536" s="3">
        <v>1145</v>
      </c>
      <c r="AO1536">
        <v>0</v>
      </c>
      <c r="AP1536" t="str" cm="1">
        <f t="array" ref="AP1536">_xlfn.IFS(tbl_Data[[#This Row],[marital_Divorced]]=1,"Divorced",tbl_Data[[#This Row],[marital_Married]]=1,"Married",tbl_Data[[#This Row],[marital_Single]]=1,"Single",tbl_Data[[#This Row],[marital_Together]]=1,"Together",tbl_Data[[#This Row],[marital_Widow]]=1,"Widowed")</f>
        <v>Together</v>
      </c>
      <c r="AQ1536" s="3" t="str">
        <f>IF(tbl_Data[[#This Row],[Marital Status]]=tbl_Data[[#Headers],[Single]],tbl_Data[[#This Row],[Amt_Wines]],"")</f>
        <v/>
      </c>
      <c r="AR1536" s="3">
        <f>IF(tbl_Data[[#This Row],[Marital Status]]=tbl_Data[[#Headers],[Together]],tbl_Data[[#This Row],[Amt_Wines]],"")</f>
        <v>806</v>
      </c>
      <c r="AS1536" s="3" t="str">
        <f>IF(tbl_Data[[#This Row],[Marital Status]]=tbl_Data[[#Headers],[Married]],tbl_Data[[#This Row],[Amt_Wines]],"")</f>
        <v/>
      </c>
      <c r="AT1536" s="3" t="str">
        <f>IF(tbl_Data[[#This Row],[Marital Status]]=tbl_Data[[#Headers],[Widow]],tbl_Data[[#This Row],[Amt_Wines]],"")</f>
        <v/>
      </c>
      <c r="AU1536" s="3" t="str">
        <f>IF(tbl_Data[[#This Row],[Marital Status]]=tbl_Data[[#Headers],[Divorced]],tbl_Data[[#This Row],[Amt_Wines]],"")</f>
        <v/>
      </c>
    </row>
    <row r="1537" spans="1:47" x14ac:dyDescent="0.45">
      <c r="A1537" t="s">
        <v>537</v>
      </c>
      <c r="B1537" s="3">
        <v>71604</v>
      </c>
      <c r="C1537">
        <v>0</v>
      </c>
      <c r="D1537">
        <v>0</v>
      </c>
      <c r="E1537">
        <f t="shared" si="23"/>
        <v>0</v>
      </c>
      <c r="F1537">
        <v>3</v>
      </c>
      <c r="G1537" s="3">
        <v>345</v>
      </c>
      <c r="H1537" s="3">
        <v>53</v>
      </c>
      <c r="I1537" s="3">
        <v>528</v>
      </c>
      <c r="J1537" s="3">
        <v>98</v>
      </c>
      <c r="K1537" s="3">
        <v>75</v>
      </c>
      <c r="L1537" s="3">
        <v>97</v>
      </c>
      <c r="M1537">
        <v>1</v>
      </c>
      <c r="N1537">
        <v>8</v>
      </c>
      <c r="O1537">
        <v>3</v>
      </c>
      <c r="P1537">
        <v>5</v>
      </c>
      <c r="Q1537">
        <v>4</v>
      </c>
      <c r="R1537">
        <v>1</v>
      </c>
      <c r="S1537">
        <v>0</v>
      </c>
      <c r="T1537">
        <v>0</v>
      </c>
      <c r="U1537">
        <v>0</v>
      </c>
      <c r="V1537">
        <v>0</v>
      </c>
      <c r="W1537">
        <v>0</v>
      </c>
      <c r="X1537">
        <v>3</v>
      </c>
      <c r="Y1537">
        <v>11</v>
      </c>
      <c r="Z1537">
        <v>1</v>
      </c>
      <c r="AA1537">
        <v>75</v>
      </c>
      <c r="AB1537">
        <v>2383</v>
      </c>
      <c r="AC1537">
        <v>0</v>
      </c>
      <c r="AD1537">
        <v>0</v>
      </c>
      <c r="AE1537">
        <v>0</v>
      </c>
      <c r="AF1537">
        <v>1</v>
      </c>
      <c r="AG1537">
        <v>0</v>
      </c>
      <c r="AH1537">
        <v>0</v>
      </c>
      <c r="AI1537">
        <v>0</v>
      </c>
      <c r="AJ1537">
        <v>0</v>
      </c>
      <c r="AK1537">
        <v>0</v>
      </c>
      <c r="AL1537">
        <v>1</v>
      </c>
      <c r="AM1537" s="3">
        <f>SUM(tbl_Data[[#This Row],[Amt_Wines]:[Amt_GoldProds]])</f>
        <v>1196</v>
      </c>
      <c r="AN1537" s="3">
        <v>1002</v>
      </c>
      <c r="AO1537">
        <v>1</v>
      </c>
      <c r="AP1537" t="str" cm="1">
        <f t="array" ref="AP1537">_xlfn.IFS(tbl_Data[[#This Row],[marital_Divorced]]=1,"Divorced",tbl_Data[[#This Row],[marital_Married]]=1,"Married",tbl_Data[[#This Row],[marital_Single]]=1,"Single",tbl_Data[[#This Row],[marital_Together]]=1,"Together",tbl_Data[[#This Row],[marital_Widow]]=1,"Widowed")</f>
        <v>Together</v>
      </c>
      <c r="AQ1537" s="3" t="str">
        <f>IF(tbl_Data[[#This Row],[Marital Status]]=tbl_Data[[#Headers],[Single]],tbl_Data[[#This Row],[Amt_Wines]],"")</f>
        <v/>
      </c>
      <c r="AR1537" s="3">
        <f>IF(tbl_Data[[#This Row],[Marital Status]]=tbl_Data[[#Headers],[Together]],tbl_Data[[#This Row],[Amt_Wines]],"")</f>
        <v>345</v>
      </c>
      <c r="AS1537" s="3" t="str">
        <f>IF(tbl_Data[[#This Row],[Marital Status]]=tbl_Data[[#Headers],[Married]],tbl_Data[[#This Row],[Amt_Wines]],"")</f>
        <v/>
      </c>
      <c r="AT1537" s="3" t="str">
        <f>IF(tbl_Data[[#This Row],[Marital Status]]=tbl_Data[[#Headers],[Widow]],tbl_Data[[#This Row],[Amt_Wines]],"")</f>
        <v/>
      </c>
      <c r="AU1537" s="3" t="str">
        <f>IF(tbl_Data[[#This Row],[Marital Status]]=tbl_Data[[#Headers],[Divorced]],tbl_Data[[#This Row],[Amt_Wines]],"")</f>
        <v/>
      </c>
    </row>
    <row r="1538" spans="1:47" x14ac:dyDescent="0.45">
      <c r="A1538" t="s">
        <v>538</v>
      </c>
      <c r="B1538" s="3">
        <v>59868</v>
      </c>
      <c r="C1538">
        <v>0</v>
      </c>
      <c r="D1538">
        <v>1</v>
      </c>
      <c r="E1538">
        <f t="shared" ref="E1538:E1601" si="24">SUM(_xlfn.SINGLE(Kidhome),_xlfn.SINGLE(Teenhome))</f>
        <v>1</v>
      </c>
      <c r="F1538">
        <v>37</v>
      </c>
      <c r="G1538" s="3">
        <v>771</v>
      </c>
      <c r="H1538" s="3">
        <v>51</v>
      </c>
      <c r="I1538" s="3">
        <v>154</v>
      </c>
      <c r="J1538" s="3">
        <v>54</v>
      </c>
      <c r="K1538" s="3">
        <v>10</v>
      </c>
      <c r="L1538" s="3">
        <v>154</v>
      </c>
      <c r="M1538">
        <v>7</v>
      </c>
      <c r="N1538">
        <v>11</v>
      </c>
      <c r="O1538">
        <v>2</v>
      </c>
      <c r="P1538">
        <v>12</v>
      </c>
      <c r="Q1538">
        <v>6</v>
      </c>
      <c r="R1538">
        <v>0</v>
      </c>
      <c r="S1538">
        <v>0</v>
      </c>
      <c r="T1538">
        <v>0</v>
      </c>
      <c r="U1538">
        <v>0</v>
      </c>
      <c r="V1538">
        <v>0</v>
      </c>
      <c r="W1538">
        <v>0</v>
      </c>
      <c r="X1538">
        <v>3</v>
      </c>
      <c r="Y1538">
        <v>11</v>
      </c>
      <c r="Z1538">
        <v>0</v>
      </c>
      <c r="AA1538">
        <v>48</v>
      </c>
      <c r="AB1538">
        <v>2501</v>
      </c>
      <c r="AC1538">
        <v>0</v>
      </c>
      <c r="AD1538">
        <v>0</v>
      </c>
      <c r="AE1538">
        <v>0</v>
      </c>
      <c r="AF1538">
        <v>1</v>
      </c>
      <c r="AG1538">
        <v>0</v>
      </c>
      <c r="AH1538">
        <v>0</v>
      </c>
      <c r="AI1538">
        <v>0</v>
      </c>
      <c r="AJ1538">
        <v>1</v>
      </c>
      <c r="AK1538">
        <v>0</v>
      </c>
      <c r="AL1538">
        <v>0</v>
      </c>
      <c r="AM1538" s="3">
        <f>SUM(tbl_Data[[#This Row],[Amt_Wines]:[Amt_GoldProds]])</f>
        <v>1194</v>
      </c>
      <c r="AN1538" s="3">
        <v>886</v>
      </c>
      <c r="AO1538">
        <v>0</v>
      </c>
      <c r="AP1538" t="str" cm="1">
        <f t="array" ref="AP1538">_xlfn.IFS(tbl_Data[[#This Row],[marital_Divorced]]=1,"Divorced",tbl_Data[[#This Row],[marital_Married]]=1,"Married",tbl_Data[[#This Row],[marital_Single]]=1,"Single",tbl_Data[[#This Row],[marital_Together]]=1,"Together",tbl_Data[[#This Row],[marital_Widow]]=1,"Widowed")</f>
        <v>Together</v>
      </c>
      <c r="AQ1538" s="3" t="str">
        <f>IF(tbl_Data[[#This Row],[Marital Status]]=tbl_Data[[#Headers],[Single]],tbl_Data[[#This Row],[Amt_Wines]],"")</f>
        <v/>
      </c>
      <c r="AR1538" s="3">
        <f>IF(tbl_Data[[#This Row],[Marital Status]]=tbl_Data[[#Headers],[Together]],tbl_Data[[#This Row],[Amt_Wines]],"")</f>
        <v>771</v>
      </c>
      <c r="AS1538" s="3" t="str">
        <f>IF(tbl_Data[[#This Row],[Marital Status]]=tbl_Data[[#Headers],[Married]],tbl_Data[[#This Row],[Amt_Wines]],"")</f>
        <v/>
      </c>
      <c r="AT1538" s="3" t="str">
        <f>IF(tbl_Data[[#This Row],[Marital Status]]=tbl_Data[[#Headers],[Widow]],tbl_Data[[#This Row],[Amt_Wines]],"")</f>
        <v/>
      </c>
      <c r="AU1538" s="3" t="str">
        <f>IF(tbl_Data[[#This Row],[Marital Status]]=tbl_Data[[#Headers],[Divorced]],tbl_Data[[#This Row],[Amt_Wines]],"")</f>
        <v/>
      </c>
    </row>
    <row r="1539" spans="1:47" x14ac:dyDescent="0.45">
      <c r="A1539" t="s">
        <v>553</v>
      </c>
      <c r="B1539" s="3">
        <v>78416</v>
      </c>
      <c r="C1539">
        <v>0</v>
      </c>
      <c r="D1539">
        <v>1</v>
      </c>
      <c r="E1539">
        <f t="shared" si="24"/>
        <v>1</v>
      </c>
      <c r="F1539">
        <v>99</v>
      </c>
      <c r="G1539" s="3">
        <v>453</v>
      </c>
      <c r="H1539" s="3">
        <v>38</v>
      </c>
      <c r="I1539" s="3">
        <v>279</v>
      </c>
      <c r="J1539" s="3">
        <v>188</v>
      </c>
      <c r="K1539" s="3">
        <v>38</v>
      </c>
      <c r="L1539" s="3">
        <v>183</v>
      </c>
      <c r="M1539">
        <v>2</v>
      </c>
      <c r="N1539">
        <v>7</v>
      </c>
      <c r="O1539">
        <v>7</v>
      </c>
      <c r="P1539">
        <v>10</v>
      </c>
      <c r="Q1539">
        <v>3</v>
      </c>
      <c r="R1539">
        <v>0</v>
      </c>
      <c r="S1539">
        <v>0</v>
      </c>
      <c r="T1539">
        <v>0</v>
      </c>
      <c r="U1539">
        <v>0</v>
      </c>
      <c r="V1539">
        <v>0</v>
      </c>
      <c r="W1539">
        <v>0</v>
      </c>
      <c r="X1539">
        <v>3</v>
      </c>
      <c r="Y1539">
        <v>11</v>
      </c>
      <c r="Z1539">
        <v>0</v>
      </c>
      <c r="AA1539">
        <v>44</v>
      </c>
      <c r="AB1539">
        <v>2161</v>
      </c>
      <c r="AC1539">
        <v>0</v>
      </c>
      <c r="AD1539">
        <v>0</v>
      </c>
      <c r="AE1539">
        <v>0</v>
      </c>
      <c r="AF1539">
        <v>1</v>
      </c>
      <c r="AG1539">
        <v>0</v>
      </c>
      <c r="AH1539">
        <v>0</v>
      </c>
      <c r="AI1539">
        <v>0</v>
      </c>
      <c r="AJ1539">
        <v>1</v>
      </c>
      <c r="AK1539">
        <v>0</v>
      </c>
      <c r="AL1539">
        <v>0</v>
      </c>
      <c r="AM1539" s="3">
        <f>SUM(tbl_Data[[#This Row],[Amt_Wines]:[Amt_GoldProds]])</f>
        <v>1179</v>
      </c>
      <c r="AN1539" s="3">
        <v>813</v>
      </c>
      <c r="AO1539">
        <v>0</v>
      </c>
      <c r="AP1539" t="str" cm="1">
        <f t="array" ref="AP1539">_xlfn.IFS(tbl_Data[[#This Row],[marital_Divorced]]=1,"Divorced",tbl_Data[[#This Row],[marital_Married]]=1,"Married",tbl_Data[[#This Row],[marital_Single]]=1,"Single",tbl_Data[[#This Row],[marital_Together]]=1,"Together",tbl_Data[[#This Row],[marital_Widow]]=1,"Widowed")</f>
        <v>Together</v>
      </c>
      <c r="AQ1539" s="3" t="str">
        <f>IF(tbl_Data[[#This Row],[Marital Status]]=tbl_Data[[#Headers],[Single]],tbl_Data[[#This Row],[Amt_Wines]],"")</f>
        <v/>
      </c>
      <c r="AR1539" s="3">
        <f>IF(tbl_Data[[#This Row],[Marital Status]]=tbl_Data[[#Headers],[Together]],tbl_Data[[#This Row],[Amt_Wines]],"")</f>
        <v>453</v>
      </c>
      <c r="AS1539" s="3" t="str">
        <f>IF(tbl_Data[[#This Row],[Marital Status]]=tbl_Data[[#Headers],[Married]],tbl_Data[[#This Row],[Amt_Wines]],"")</f>
        <v/>
      </c>
      <c r="AT1539" s="3" t="str">
        <f>IF(tbl_Data[[#This Row],[Marital Status]]=tbl_Data[[#Headers],[Widow]],tbl_Data[[#This Row],[Amt_Wines]],"")</f>
        <v/>
      </c>
      <c r="AU1539" s="3" t="str">
        <f>IF(tbl_Data[[#This Row],[Marital Status]]=tbl_Data[[#Headers],[Divorced]],tbl_Data[[#This Row],[Amt_Wines]],"")</f>
        <v/>
      </c>
    </row>
    <row r="1540" spans="1:47" x14ac:dyDescent="0.45">
      <c r="A1540" t="s">
        <v>561</v>
      </c>
      <c r="B1540" s="3">
        <v>85693</v>
      </c>
      <c r="C1540">
        <v>0</v>
      </c>
      <c r="D1540">
        <v>1</v>
      </c>
      <c r="E1540">
        <f t="shared" si="24"/>
        <v>1</v>
      </c>
      <c r="F1540">
        <v>59</v>
      </c>
      <c r="G1540" s="3">
        <v>386</v>
      </c>
      <c r="H1540" s="3">
        <v>172</v>
      </c>
      <c r="I1540" s="3">
        <v>183</v>
      </c>
      <c r="J1540" s="3">
        <v>185</v>
      </c>
      <c r="K1540" s="3">
        <v>132</v>
      </c>
      <c r="L1540" s="3">
        <v>111</v>
      </c>
      <c r="M1540">
        <v>2</v>
      </c>
      <c r="N1540">
        <v>9</v>
      </c>
      <c r="O1540">
        <v>5</v>
      </c>
      <c r="P1540">
        <v>11</v>
      </c>
      <c r="Q1540">
        <v>5</v>
      </c>
      <c r="R1540">
        <v>0</v>
      </c>
      <c r="S1540">
        <v>0</v>
      </c>
      <c r="T1540">
        <v>0</v>
      </c>
      <c r="U1540">
        <v>0</v>
      </c>
      <c r="V1540">
        <v>0</v>
      </c>
      <c r="W1540">
        <v>0</v>
      </c>
      <c r="X1540">
        <v>3</v>
      </c>
      <c r="Y1540">
        <v>11</v>
      </c>
      <c r="Z1540">
        <v>0</v>
      </c>
      <c r="AA1540">
        <v>41</v>
      </c>
      <c r="AB1540">
        <v>2594</v>
      </c>
      <c r="AC1540">
        <v>0</v>
      </c>
      <c r="AD1540">
        <v>0</v>
      </c>
      <c r="AE1540">
        <v>0</v>
      </c>
      <c r="AF1540">
        <v>1</v>
      </c>
      <c r="AG1540">
        <v>0</v>
      </c>
      <c r="AH1540">
        <v>0</v>
      </c>
      <c r="AI1540">
        <v>0</v>
      </c>
      <c r="AJ1540">
        <v>1</v>
      </c>
      <c r="AK1540">
        <v>0</v>
      </c>
      <c r="AL1540">
        <v>0</v>
      </c>
      <c r="AM1540" s="3">
        <f>SUM(tbl_Data[[#This Row],[Amt_Wines]:[Amt_GoldProds]])</f>
        <v>1169</v>
      </c>
      <c r="AN1540" s="3">
        <v>947</v>
      </c>
      <c r="AO1540">
        <v>0</v>
      </c>
      <c r="AP1540" t="str" cm="1">
        <f t="array" ref="AP1540">_xlfn.IFS(tbl_Data[[#This Row],[marital_Divorced]]=1,"Divorced",tbl_Data[[#This Row],[marital_Married]]=1,"Married",tbl_Data[[#This Row],[marital_Single]]=1,"Single",tbl_Data[[#This Row],[marital_Together]]=1,"Together",tbl_Data[[#This Row],[marital_Widow]]=1,"Widowed")</f>
        <v>Together</v>
      </c>
      <c r="AQ1540" s="3" t="str">
        <f>IF(tbl_Data[[#This Row],[Marital Status]]=tbl_Data[[#Headers],[Single]],tbl_Data[[#This Row],[Amt_Wines]],"")</f>
        <v/>
      </c>
      <c r="AR1540" s="3">
        <f>IF(tbl_Data[[#This Row],[Marital Status]]=tbl_Data[[#Headers],[Together]],tbl_Data[[#This Row],[Amt_Wines]],"")</f>
        <v>386</v>
      </c>
      <c r="AS1540" s="3" t="str">
        <f>IF(tbl_Data[[#This Row],[Marital Status]]=tbl_Data[[#Headers],[Married]],tbl_Data[[#This Row],[Amt_Wines]],"")</f>
        <v/>
      </c>
      <c r="AT1540" s="3" t="str">
        <f>IF(tbl_Data[[#This Row],[Marital Status]]=tbl_Data[[#Headers],[Widow]],tbl_Data[[#This Row],[Amt_Wines]],"")</f>
        <v/>
      </c>
      <c r="AU1540" s="3" t="str">
        <f>IF(tbl_Data[[#This Row],[Marital Status]]=tbl_Data[[#Headers],[Divorced]],tbl_Data[[#This Row],[Amt_Wines]],"")</f>
        <v/>
      </c>
    </row>
    <row r="1541" spans="1:47" x14ac:dyDescent="0.45">
      <c r="A1541" t="s">
        <v>563</v>
      </c>
      <c r="B1541" s="3">
        <v>65487</v>
      </c>
      <c r="C1541">
        <v>0</v>
      </c>
      <c r="D1541">
        <v>0</v>
      </c>
      <c r="E1541">
        <f t="shared" si="24"/>
        <v>0</v>
      </c>
      <c r="F1541">
        <v>48</v>
      </c>
      <c r="G1541" s="3">
        <v>240</v>
      </c>
      <c r="H1541" s="3">
        <v>67</v>
      </c>
      <c r="I1541" s="3">
        <v>500</v>
      </c>
      <c r="J1541" s="3">
        <v>199</v>
      </c>
      <c r="K1541" s="3">
        <v>0</v>
      </c>
      <c r="L1541" s="3">
        <v>163</v>
      </c>
      <c r="M1541">
        <v>3</v>
      </c>
      <c r="N1541">
        <v>3</v>
      </c>
      <c r="O1541">
        <v>5</v>
      </c>
      <c r="P1541">
        <v>6</v>
      </c>
      <c r="Q1541">
        <v>2</v>
      </c>
      <c r="R1541">
        <v>0</v>
      </c>
      <c r="S1541">
        <v>0</v>
      </c>
      <c r="T1541">
        <v>0</v>
      </c>
      <c r="U1541">
        <v>0</v>
      </c>
      <c r="V1541">
        <v>0</v>
      </c>
      <c r="W1541">
        <v>0</v>
      </c>
      <c r="X1541">
        <v>3</v>
      </c>
      <c r="Y1541">
        <v>11</v>
      </c>
      <c r="Z1541">
        <v>0</v>
      </c>
      <c r="AA1541">
        <v>63</v>
      </c>
      <c r="AB1541">
        <v>2329</v>
      </c>
      <c r="AC1541">
        <v>0</v>
      </c>
      <c r="AD1541">
        <v>0</v>
      </c>
      <c r="AE1541">
        <v>0</v>
      </c>
      <c r="AF1541">
        <v>1</v>
      </c>
      <c r="AG1541">
        <v>0</v>
      </c>
      <c r="AH1541">
        <v>0</v>
      </c>
      <c r="AI1541">
        <v>0</v>
      </c>
      <c r="AJ1541">
        <v>0</v>
      </c>
      <c r="AK1541">
        <v>1</v>
      </c>
      <c r="AL1541">
        <v>0</v>
      </c>
      <c r="AM1541" s="3">
        <f>SUM(tbl_Data[[#This Row],[Amt_Wines]:[Amt_GoldProds]])</f>
        <v>1169</v>
      </c>
      <c r="AN1541" s="3">
        <v>843</v>
      </c>
      <c r="AO1541">
        <v>0</v>
      </c>
      <c r="AP1541" t="str" cm="1">
        <f t="array" ref="AP1541">_xlfn.IFS(tbl_Data[[#This Row],[marital_Divorced]]=1,"Divorced",tbl_Data[[#This Row],[marital_Married]]=1,"Married",tbl_Data[[#This Row],[marital_Single]]=1,"Single",tbl_Data[[#This Row],[marital_Together]]=1,"Together",tbl_Data[[#This Row],[marital_Widow]]=1,"Widowed")</f>
        <v>Together</v>
      </c>
      <c r="AQ1541" s="3" t="str">
        <f>IF(tbl_Data[[#This Row],[Marital Status]]=tbl_Data[[#Headers],[Single]],tbl_Data[[#This Row],[Amt_Wines]],"")</f>
        <v/>
      </c>
      <c r="AR1541" s="3">
        <f>IF(tbl_Data[[#This Row],[Marital Status]]=tbl_Data[[#Headers],[Together]],tbl_Data[[#This Row],[Amt_Wines]],"")</f>
        <v>240</v>
      </c>
      <c r="AS1541" s="3" t="str">
        <f>IF(tbl_Data[[#This Row],[Marital Status]]=tbl_Data[[#Headers],[Married]],tbl_Data[[#This Row],[Amt_Wines]],"")</f>
        <v/>
      </c>
      <c r="AT1541" s="3" t="str">
        <f>IF(tbl_Data[[#This Row],[Marital Status]]=tbl_Data[[#Headers],[Widow]],tbl_Data[[#This Row],[Amt_Wines]],"")</f>
        <v/>
      </c>
      <c r="AU1541" s="3" t="str">
        <f>IF(tbl_Data[[#This Row],[Marital Status]]=tbl_Data[[#Headers],[Divorced]],tbl_Data[[#This Row],[Amt_Wines]],"")</f>
        <v/>
      </c>
    </row>
    <row r="1542" spans="1:47" x14ac:dyDescent="0.45">
      <c r="A1542" t="s">
        <v>567</v>
      </c>
      <c r="B1542" s="3">
        <v>85431</v>
      </c>
      <c r="C1542">
        <v>0</v>
      </c>
      <c r="D1542">
        <v>0</v>
      </c>
      <c r="E1542">
        <f t="shared" si="24"/>
        <v>0</v>
      </c>
      <c r="F1542">
        <v>54</v>
      </c>
      <c r="G1542" s="3">
        <v>376</v>
      </c>
      <c r="H1542" s="3">
        <v>53</v>
      </c>
      <c r="I1542" s="3">
        <v>462</v>
      </c>
      <c r="J1542" s="3">
        <v>168</v>
      </c>
      <c r="K1542" s="3">
        <v>53</v>
      </c>
      <c r="L1542" s="3">
        <v>53</v>
      </c>
      <c r="M1542">
        <v>1</v>
      </c>
      <c r="N1542">
        <v>2</v>
      </c>
      <c r="O1542">
        <v>7</v>
      </c>
      <c r="P1542">
        <v>7</v>
      </c>
      <c r="Q1542">
        <v>0</v>
      </c>
      <c r="R1542">
        <v>0</v>
      </c>
      <c r="S1542">
        <v>0</v>
      </c>
      <c r="T1542">
        <v>0</v>
      </c>
      <c r="U1542">
        <v>0</v>
      </c>
      <c r="V1542">
        <v>0</v>
      </c>
      <c r="W1542">
        <v>0</v>
      </c>
      <c r="X1542">
        <v>3</v>
      </c>
      <c r="Y1542">
        <v>11</v>
      </c>
      <c r="Z1542">
        <v>0</v>
      </c>
      <c r="AA1542">
        <v>68</v>
      </c>
      <c r="AB1542">
        <v>2545</v>
      </c>
      <c r="AC1542">
        <v>0</v>
      </c>
      <c r="AD1542">
        <v>0</v>
      </c>
      <c r="AE1542">
        <v>0</v>
      </c>
      <c r="AF1542">
        <v>1</v>
      </c>
      <c r="AG1542">
        <v>0</v>
      </c>
      <c r="AH1542">
        <v>0</v>
      </c>
      <c r="AI1542">
        <v>0</v>
      </c>
      <c r="AJ1542">
        <v>0</v>
      </c>
      <c r="AK1542">
        <v>0</v>
      </c>
      <c r="AL1542">
        <v>1</v>
      </c>
      <c r="AM1542" s="3">
        <f>SUM(tbl_Data[[#This Row],[Amt_Wines]:[Amt_GoldProds]])</f>
        <v>1165</v>
      </c>
      <c r="AN1542" s="3">
        <v>1059</v>
      </c>
      <c r="AO1542">
        <v>0</v>
      </c>
      <c r="AP1542" t="str" cm="1">
        <f t="array" ref="AP1542">_xlfn.IFS(tbl_Data[[#This Row],[marital_Divorced]]=1,"Divorced",tbl_Data[[#This Row],[marital_Married]]=1,"Married",tbl_Data[[#This Row],[marital_Single]]=1,"Single",tbl_Data[[#This Row],[marital_Together]]=1,"Together",tbl_Data[[#This Row],[marital_Widow]]=1,"Widowed")</f>
        <v>Together</v>
      </c>
      <c r="AQ1542" s="3" t="str">
        <f>IF(tbl_Data[[#This Row],[Marital Status]]=tbl_Data[[#Headers],[Single]],tbl_Data[[#This Row],[Amt_Wines]],"")</f>
        <v/>
      </c>
      <c r="AR1542" s="3">
        <f>IF(tbl_Data[[#This Row],[Marital Status]]=tbl_Data[[#Headers],[Together]],tbl_Data[[#This Row],[Amt_Wines]],"")</f>
        <v>376</v>
      </c>
      <c r="AS1542" s="3" t="str">
        <f>IF(tbl_Data[[#This Row],[Marital Status]]=tbl_Data[[#Headers],[Married]],tbl_Data[[#This Row],[Amt_Wines]],"")</f>
        <v/>
      </c>
      <c r="AT1542" s="3" t="str">
        <f>IF(tbl_Data[[#This Row],[Marital Status]]=tbl_Data[[#Headers],[Widow]],tbl_Data[[#This Row],[Amt_Wines]],"")</f>
        <v/>
      </c>
      <c r="AU1542" s="3" t="str">
        <f>IF(tbl_Data[[#This Row],[Marital Status]]=tbl_Data[[#Headers],[Divorced]],tbl_Data[[#This Row],[Amt_Wines]],"")</f>
        <v/>
      </c>
    </row>
    <row r="1543" spans="1:47" x14ac:dyDescent="0.45">
      <c r="A1543" t="s">
        <v>570</v>
      </c>
      <c r="B1543" s="3">
        <v>75484</v>
      </c>
      <c r="C1543">
        <v>0</v>
      </c>
      <c r="D1543">
        <v>1</v>
      </c>
      <c r="E1543">
        <f t="shared" si="24"/>
        <v>1</v>
      </c>
      <c r="F1543">
        <v>50</v>
      </c>
      <c r="G1543" s="3">
        <v>378</v>
      </c>
      <c r="H1543" s="3">
        <v>97</v>
      </c>
      <c r="I1543" s="3">
        <v>259</v>
      </c>
      <c r="J1543" s="3">
        <v>197</v>
      </c>
      <c r="K1543" s="3">
        <v>194</v>
      </c>
      <c r="L1543" s="3">
        <v>34</v>
      </c>
      <c r="M1543">
        <v>2</v>
      </c>
      <c r="N1543">
        <v>7</v>
      </c>
      <c r="O1543">
        <v>3</v>
      </c>
      <c r="P1543">
        <v>6</v>
      </c>
      <c r="Q1543">
        <v>4</v>
      </c>
      <c r="R1543">
        <v>0</v>
      </c>
      <c r="S1543">
        <v>0</v>
      </c>
      <c r="T1543">
        <v>0</v>
      </c>
      <c r="U1543">
        <v>0</v>
      </c>
      <c r="V1543">
        <v>0</v>
      </c>
      <c r="W1543">
        <v>0</v>
      </c>
      <c r="X1543">
        <v>3</v>
      </c>
      <c r="Y1543">
        <v>11</v>
      </c>
      <c r="Z1543">
        <v>0</v>
      </c>
      <c r="AA1543">
        <v>44</v>
      </c>
      <c r="AB1543">
        <v>2855</v>
      </c>
      <c r="AC1543">
        <v>0</v>
      </c>
      <c r="AD1543">
        <v>0</v>
      </c>
      <c r="AE1543">
        <v>0</v>
      </c>
      <c r="AF1543">
        <v>1</v>
      </c>
      <c r="AG1543">
        <v>0</v>
      </c>
      <c r="AH1543">
        <v>1</v>
      </c>
      <c r="AI1543">
        <v>0</v>
      </c>
      <c r="AJ1543">
        <v>0</v>
      </c>
      <c r="AK1543">
        <v>0</v>
      </c>
      <c r="AL1543">
        <v>0</v>
      </c>
      <c r="AM1543" s="3">
        <f>SUM(tbl_Data[[#This Row],[Amt_Wines]:[Amt_GoldProds]])</f>
        <v>1159</v>
      </c>
      <c r="AN1543" s="3">
        <v>1091</v>
      </c>
      <c r="AO1543">
        <v>0</v>
      </c>
      <c r="AP1543" t="str" cm="1">
        <f t="array" ref="AP1543">_xlfn.IFS(tbl_Data[[#This Row],[marital_Divorced]]=1,"Divorced",tbl_Data[[#This Row],[marital_Married]]=1,"Married",tbl_Data[[#This Row],[marital_Single]]=1,"Single",tbl_Data[[#This Row],[marital_Together]]=1,"Together",tbl_Data[[#This Row],[marital_Widow]]=1,"Widowed")</f>
        <v>Together</v>
      </c>
      <c r="AQ1543" s="3" t="str">
        <f>IF(tbl_Data[[#This Row],[Marital Status]]=tbl_Data[[#Headers],[Single]],tbl_Data[[#This Row],[Amt_Wines]],"")</f>
        <v/>
      </c>
      <c r="AR1543" s="3">
        <f>IF(tbl_Data[[#This Row],[Marital Status]]=tbl_Data[[#Headers],[Together]],tbl_Data[[#This Row],[Amt_Wines]],"")</f>
        <v>378</v>
      </c>
      <c r="AS1543" s="3" t="str">
        <f>IF(tbl_Data[[#This Row],[Marital Status]]=tbl_Data[[#Headers],[Married]],tbl_Data[[#This Row],[Amt_Wines]],"")</f>
        <v/>
      </c>
      <c r="AT1543" s="3" t="str">
        <f>IF(tbl_Data[[#This Row],[Marital Status]]=tbl_Data[[#Headers],[Widow]],tbl_Data[[#This Row],[Amt_Wines]],"")</f>
        <v/>
      </c>
      <c r="AU1543" s="3" t="str">
        <f>IF(tbl_Data[[#This Row],[Marital Status]]=tbl_Data[[#Headers],[Divorced]],tbl_Data[[#This Row],[Amt_Wines]],"")</f>
        <v/>
      </c>
    </row>
    <row r="1544" spans="1:47" x14ac:dyDescent="0.45">
      <c r="A1544" t="s">
        <v>571</v>
      </c>
      <c r="B1544" s="3">
        <v>74250</v>
      </c>
      <c r="C1544">
        <v>0</v>
      </c>
      <c r="D1544">
        <v>0</v>
      </c>
      <c r="E1544">
        <f t="shared" si="24"/>
        <v>0</v>
      </c>
      <c r="F1544">
        <v>90</v>
      </c>
      <c r="G1544" s="3">
        <v>680</v>
      </c>
      <c r="H1544" s="3">
        <v>11</v>
      </c>
      <c r="I1544" s="3">
        <v>392</v>
      </c>
      <c r="J1544" s="3">
        <v>75</v>
      </c>
      <c r="K1544" s="3">
        <v>0</v>
      </c>
      <c r="L1544" s="3">
        <v>0</v>
      </c>
      <c r="M1544">
        <v>1</v>
      </c>
      <c r="N1544">
        <v>2</v>
      </c>
      <c r="O1544">
        <v>11</v>
      </c>
      <c r="P1544">
        <v>4</v>
      </c>
      <c r="Q1544">
        <v>1</v>
      </c>
      <c r="R1544">
        <v>0</v>
      </c>
      <c r="S1544">
        <v>0</v>
      </c>
      <c r="T1544">
        <v>0</v>
      </c>
      <c r="U1544">
        <v>0</v>
      </c>
      <c r="V1544">
        <v>0</v>
      </c>
      <c r="W1544">
        <v>0</v>
      </c>
      <c r="X1544">
        <v>3</v>
      </c>
      <c r="Y1544">
        <v>11</v>
      </c>
      <c r="Z1544">
        <v>0</v>
      </c>
      <c r="AA1544">
        <v>62</v>
      </c>
      <c r="AB1544">
        <v>2313</v>
      </c>
      <c r="AC1544">
        <v>0</v>
      </c>
      <c r="AD1544">
        <v>0</v>
      </c>
      <c r="AE1544">
        <v>0</v>
      </c>
      <c r="AF1544">
        <v>1</v>
      </c>
      <c r="AG1544">
        <v>0</v>
      </c>
      <c r="AH1544">
        <v>0</v>
      </c>
      <c r="AI1544">
        <v>0</v>
      </c>
      <c r="AJ1544">
        <v>0</v>
      </c>
      <c r="AK1544">
        <v>0</v>
      </c>
      <c r="AL1544">
        <v>1</v>
      </c>
      <c r="AM1544" s="3">
        <f>SUM(tbl_Data[[#This Row],[Amt_Wines]:[Amt_GoldProds]])</f>
        <v>1158</v>
      </c>
      <c r="AN1544" s="3">
        <v>1158</v>
      </c>
      <c r="AO1544">
        <v>0</v>
      </c>
      <c r="AP1544" t="str" cm="1">
        <f t="array" ref="AP1544">_xlfn.IFS(tbl_Data[[#This Row],[marital_Divorced]]=1,"Divorced",tbl_Data[[#This Row],[marital_Married]]=1,"Married",tbl_Data[[#This Row],[marital_Single]]=1,"Single",tbl_Data[[#This Row],[marital_Together]]=1,"Together",tbl_Data[[#This Row],[marital_Widow]]=1,"Widowed")</f>
        <v>Together</v>
      </c>
      <c r="AQ1544" s="3" t="str">
        <f>IF(tbl_Data[[#This Row],[Marital Status]]=tbl_Data[[#Headers],[Single]],tbl_Data[[#This Row],[Amt_Wines]],"")</f>
        <v/>
      </c>
      <c r="AR1544" s="3">
        <f>IF(tbl_Data[[#This Row],[Marital Status]]=tbl_Data[[#Headers],[Together]],tbl_Data[[#This Row],[Amt_Wines]],"")</f>
        <v>680</v>
      </c>
      <c r="AS1544" s="3" t="str">
        <f>IF(tbl_Data[[#This Row],[Marital Status]]=tbl_Data[[#Headers],[Married]],tbl_Data[[#This Row],[Amt_Wines]],"")</f>
        <v/>
      </c>
      <c r="AT1544" s="3" t="str">
        <f>IF(tbl_Data[[#This Row],[Marital Status]]=tbl_Data[[#Headers],[Widow]],tbl_Data[[#This Row],[Amt_Wines]],"")</f>
        <v/>
      </c>
      <c r="AU1544" s="3" t="str">
        <f>IF(tbl_Data[[#This Row],[Marital Status]]=tbl_Data[[#Headers],[Divorced]],tbl_Data[[#This Row],[Amt_Wines]],"")</f>
        <v/>
      </c>
    </row>
    <row r="1545" spans="1:47" x14ac:dyDescent="0.45">
      <c r="A1545" t="s">
        <v>576</v>
      </c>
      <c r="B1545" s="3">
        <v>65196</v>
      </c>
      <c r="C1545">
        <v>0</v>
      </c>
      <c r="D1545">
        <v>2</v>
      </c>
      <c r="E1545">
        <f t="shared" si="24"/>
        <v>2</v>
      </c>
      <c r="F1545">
        <v>34</v>
      </c>
      <c r="G1545" s="3">
        <v>743</v>
      </c>
      <c r="H1545" s="3">
        <v>19</v>
      </c>
      <c r="I1545" s="3">
        <v>181</v>
      </c>
      <c r="J1545" s="3">
        <v>12</v>
      </c>
      <c r="K1545" s="3">
        <v>0</v>
      </c>
      <c r="L1545" s="3">
        <v>200</v>
      </c>
      <c r="M1545">
        <v>2</v>
      </c>
      <c r="N1545">
        <v>7</v>
      </c>
      <c r="O1545">
        <v>6</v>
      </c>
      <c r="P1545">
        <v>11</v>
      </c>
      <c r="Q1545">
        <v>5</v>
      </c>
      <c r="R1545">
        <v>1</v>
      </c>
      <c r="S1545">
        <v>0</v>
      </c>
      <c r="T1545">
        <v>0</v>
      </c>
      <c r="U1545">
        <v>0</v>
      </c>
      <c r="V1545">
        <v>0</v>
      </c>
      <c r="W1545">
        <v>0</v>
      </c>
      <c r="X1545">
        <v>3</v>
      </c>
      <c r="Y1545">
        <v>11</v>
      </c>
      <c r="Z1545">
        <v>0</v>
      </c>
      <c r="AA1545">
        <v>62</v>
      </c>
      <c r="AB1545">
        <v>2498</v>
      </c>
      <c r="AC1545">
        <v>0</v>
      </c>
      <c r="AD1545">
        <v>0</v>
      </c>
      <c r="AE1545">
        <v>0</v>
      </c>
      <c r="AF1545">
        <v>1</v>
      </c>
      <c r="AG1545">
        <v>0</v>
      </c>
      <c r="AH1545">
        <v>0</v>
      </c>
      <c r="AI1545">
        <v>0</v>
      </c>
      <c r="AJ1545">
        <v>1</v>
      </c>
      <c r="AK1545">
        <v>0</v>
      </c>
      <c r="AL1545">
        <v>0</v>
      </c>
      <c r="AM1545" s="3">
        <f>SUM(tbl_Data[[#This Row],[Amt_Wines]:[Amt_GoldProds]])</f>
        <v>1155</v>
      </c>
      <c r="AN1545" s="3">
        <v>755</v>
      </c>
      <c r="AO1545">
        <v>1</v>
      </c>
      <c r="AP1545" t="str" cm="1">
        <f t="array" ref="AP1545">_xlfn.IFS(tbl_Data[[#This Row],[marital_Divorced]]=1,"Divorced",tbl_Data[[#This Row],[marital_Married]]=1,"Married",tbl_Data[[#This Row],[marital_Single]]=1,"Single",tbl_Data[[#This Row],[marital_Together]]=1,"Together",tbl_Data[[#This Row],[marital_Widow]]=1,"Widowed")</f>
        <v>Together</v>
      </c>
      <c r="AQ1545" s="3" t="str">
        <f>IF(tbl_Data[[#This Row],[Marital Status]]=tbl_Data[[#Headers],[Single]],tbl_Data[[#This Row],[Amt_Wines]],"")</f>
        <v/>
      </c>
      <c r="AR1545" s="3">
        <f>IF(tbl_Data[[#This Row],[Marital Status]]=tbl_Data[[#Headers],[Together]],tbl_Data[[#This Row],[Amt_Wines]],"")</f>
        <v>743</v>
      </c>
      <c r="AS1545" s="3" t="str">
        <f>IF(tbl_Data[[#This Row],[Marital Status]]=tbl_Data[[#Headers],[Married]],tbl_Data[[#This Row],[Amt_Wines]],"")</f>
        <v/>
      </c>
      <c r="AT1545" s="3" t="str">
        <f>IF(tbl_Data[[#This Row],[Marital Status]]=tbl_Data[[#Headers],[Widow]],tbl_Data[[#This Row],[Amt_Wines]],"")</f>
        <v/>
      </c>
      <c r="AU1545" s="3" t="str">
        <f>IF(tbl_Data[[#This Row],[Marital Status]]=tbl_Data[[#Headers],[Divorced]],tbl_Data[[#This Row],[Amt_Wines]],"")</f>
        <v/>
      </c>
    </row>
    <row r="1546" spans="1:47" x14ac:dyDescent="0.45">
      <c r="A1546" t="s">
        <v>581</v>
      </c>
      <c r="B1546" s="3">
        <v>71853</v>
      </c>
      <c r="C1546">
        <v>0</v>
      </c>
      <c r="D1546">
        <v>0</v>
      </c>
      <c r="E1546">
        <f t="shared" si="24"/>
        <v>0</v>
      </c>
      <c r="F1546">
        <v>29</v>
      </c>
      <c r="G1546" s="3">
        <v>358</v>
      </c>
      <c r="H1546" s="3">
        <v>108</v>
      </c>
      <c r="I1546" s="3">
        <v>413</v>
      </c>
      <c r="J1546" s="3">
        <v>141</v>
      </c>
      <c r="K1546" s="3">
        <v>97</v>
      </c>
      <c r="L1546" s="3">
        <v>32</v>
      </c>
      <c r="M1546">
        <v>1</v>
      </c>
      <c r="N1546">
        <v>2</v>
      </c>
      <c r="O1546">
        <v>8</v>
      </c>
      <c r="P1546">
        <v>6</v>
      </c>
      <c r="Q1546">
        <v>1</v>
      </c>
      <c r="R1546">
        <v>0</v>
      </c>
      <c r="S1546">
        <v>0</v>
      </c>
      <c r="T1546">
        <v>0</v>
      </c>
      <c r="U1546">
        <v>0</v>
      </c>
      <c r="V1546">
        <v>0</v>
      </c>
      <c r="W1546">
        <v>0</v>
      </c>
      <c r="X1546">
        <v>3</v>
      </c>
      <c r="Y1546">
        <v>11</v>
      </c>
      <c r="Z1546">
        <v>0</v>
      </c>
      <c r="AA1546">
        <v>38</v>
      </c>
      <c r="AB1546">
        <v>2576</v>
      </c>
      <c r="AC1546">
        <v>0</v>
      </c>
      <c r="AD1546">
        <v>0</v>
      </c>
      <c r="AE1546">
        <v>0</v>
      </c>
      <c r="AF1546">
        <v>1</v>
      </c>
      <c r="AG1546">
        <v>0</v>
      </c>
      <c r="AH1546">
        <v>0</v>
      </c>
      <c r="AI1546">
        <v>0</v>
      </c>
      <c r="AJ1546">
        <v>1</v>
      </c>
      <c r="AK1546">
        <v>0</v>
      </c>
      <c r="AL1546">
        <v>0</v>
      </c>
      <c r="AM1546" s="3">
        <f>SUM(tbl_Data[[#This Row],[Amt_Wines]:[Amt_GoldProds]])</f>
        <v>1149</v>
      </c>
      <c r="AN1546" s="3">
        <v>1085</v>
      </c>
      <c r="AO1546">
        <v>0</v>
      </c>
      <c r="AP1546" t="str" cm="1">
        <f t="array" ref="AP1546">_xlfn.IFS(tbl_Data[[#This Row],[marital_Divorced]]=1,"Divorced",tbl_Data[[#This Row],[marital_Married]]=1,"Married",tbl_Data[[#This Row],[marital_Single]]=1,"Single",tbl_Data[[#This Row],[marital_Together]]=1,"Together",tbl_Data[[#This Row],[marital_Widow]]=1,"Widowed")</f>
        <v>Together</v>
      </c>
      <c r="AQ1546" s="3" t="str">
        <f>IF(tbl_Data[[#This Row],[Marital Status]]=tbl_Data[[#Headers],[Single]],tbl_Data[[#This Row],[Amt_Wines]],"")</f>
        <v/>
      </c>
      <c r="AR1546" s="3">
        <f>IF(tbl_Data[[#This Row],[Marital Status]]=tbl_Data[[#Headers],[Together]],tbl_Data[[#This Row],[Amt_Wines]],"")</f>
        <v>358</v>
      </c>
      <c r="AS1546" s="3" t="str">
        <f>IF(tbl_Data[[#This Row],[Marital Status]]=tbl_Data[[#Headers],[Married]],tbl_Data[[#This Row],[Amt_Wines]],"")</f>
        <v/>
      </c>
      <c r="AT1546" s="3" t="str">
        <f>IF(tbl_Data[[#This Row],[Marital Status]]=tbl_Data[[#Headers],[Widow]],tbl_Data[[#This Row],[Amt_Wines]],"")</f>
        <v/>
      </c>
      <c r="AU1546" s="3" t="str">
        <f>IF(tbl_Data[[#This Row],[Marital Status]]=tbl_Data[[#Headers],[Divorced]],tbl_Data[[#This Row],[Amt_Wines]],"")</f>
        <v/>
      </c>
    </row>
    <row r="1547" spans="1:47" x14ac:dyDescent="0.45">
      <c r="A1547" t="s">
        <v>583</v>
      </c>
      <c r="B1547" s="3">
        <v>52513</v>
      </c>
      <c r="C1547">
        <v>0</v>
      </c>
      <c r="D1547">
        <v>0</v>
      </c>
      <c r="E1547">
        <f t="shared" si="24"/>
        <v>0</v>
      </c>
      <c r="F1547">
        <v>84</v>
      </c>
      <c r="G1547" s="3">
        <v>367</v>
      </c>
      <c r="H1547" s="3">
        <v>17</v>
      </c>
      <c r="I1547" s="3">
        <v>241</v>
      </c>
      <c r="J1547" s="3">
        <v>104</v>
      </c>
      <c r="K1547" s="3">
        <v>188</v>
      </c>
      <c r="L1547" s="3">
        <v>232</v>
      </c>
      <c r="M1547">
        <v>2</v>
      </c>
      <c r="N1547">
        <v>9</v>
      </c>
      <c r="O1547">
        <v>5</v>
      </c>
      <c r="P1547">
        <v>9</v>
      </c>
      <c r="Q1547">
        <v>7</v>
      </c>
      <c r="R1547">
        <v>0</v>
      </c>
      <c r="S1547">
        <v>0</v>
      </c>
      <c r="T1547">
        <v>0</v>
      </c>
      <c r="U1547">
        <v>0</v>
      </c>
      <c r="V1547">
        <v>0</v>
      </c>
      <c r="W1547">
        <v>0</v>
      </c>
      <c r="X1547">
        <v>3</v>
      </c>
      <c r="Y1547">
        <v>11</v>
      </c>
      <c r="Z1547">
        <v>0</v>
      </c>
      <c r="AA1547">
        <v>42</v>
      </c>
      <c r="AB1547">
        <v>2822</v>
      </c>
      <c r="AC1547">
        <v>0</v>
      </c>
      <c r="AD1547">
        <v>0</v>
      </c>
      <c r="AE1547">
        <v>0</v>
      </c>
      <c r="AF1547">
        <v>1</v>
      </c>
      <c r="AG1547">
        <v>0</v>
      </c>
      <c r="AH1547">
        <v>1</v>
      </c>
      <c r="AI1547">
        <v>0</v>
      </c>
      <c r="AJ1547">
        <v>0</v>
      </c>
      <c r="AK1547">
        <v>0</v>
      </c>
      <c r="AL1547">
        <v>0</v>
      </c>
      <c r="AM1547" s="3">
        <f>SUM(tbl_Data[[#This Row],[Amt_Wines]:[Amt_GoldProds]])</f>
        <v>1149</v>
      </c>
      <c r="AN1547" s="3">
        <v>685</v>
      </c>
      <c r="AO1547">
        <v>0</v>
      </c>
      <c r="AP1547" t="str" cm="1">
        <f t="array" ref="AP1547">_xlfn.IFS(tbl_Data[[#This Row],[marital_Divorced]]=1,"Divorced",tbl_Data[[#This Row],[marital_Married]]=1,"Married",tbl_Data[[#This Row],[marital_Single]]=1,"Single",tbl_Data[[#This Row],[marital_Together]]=1,"Together",tbl_Data[[#This Row],[marital_Widow]]=1,"Widowed")</f>
        <v>Together</v>
      </c>
      <c r="AQ1547" s="3" t="str">
        <f>IF(tbl_Data[[#This Row],[Marital Status]]=tbl_Data[[#Headers],[Single]],tbl_Data[[#This Row],[Amt_Wines]],"")</f>
        <v/>
      </c>
      <c r="AR1547" s="3">
        <f>IF(tbl_Data[[#This Row],[Marital Status]]=tbl_Data[[#Headers],[Together]],tbl_Data[[#This Row],[Amt_Wines]],"")</f>
        <v>367</v>
      </c>
      <c r="AS1547" s="3" t="str">
        <f>IF(tbl_Data[[#This Row],[Marital Status]]=tbl_Data[[#Headers],[Married]],tbl_Data[[#This Row],[Amt_Wines]],"")</f>
        <v/>
      </c>
      <c r="AT1547" s="3" t="str">
        <f>IF(tbl_Data[[#This Row],[Marital Status]]=tbl_Data[[#Headers],[Widow]],tbl_Data[[#This Row],[Amt_Wines]],"")</f>
        <v/>
      </c>
      <c r="AU1547" s="3" t="str">
        <f>IF(tbl_Data[[#This Row],[Marital Status]]=tbl_Data[[#Headers],[Divorced]],tbl_Data[[#This Row],[Amt_Wines]],"")</f>
        <v/>
      </c>
    </row>
    <row r="1548" spans="1:47" x14ac:dyDescent="0.45">
      <c r="A1548" t="s">
        <v>584</v>
      </c>
      <c r="B1548" s="3">
        <v>75702</v>
      </c>
      <c r="C1548">
        <v>1</v>
      </c>
      <c r="D1548">
        <v>1</v>
      </c>
      <c r="E1548">
        <f t="shared" si="24"/>
        <v>2</v>
      </c>
      <c r="F1548">
        <v>77</v>
      </c>
      <c r="G1548" s="3">
        <v>650</v>
      </c>
      <c r="H1548" s="3">
        <v>28</v>
      </c>
      <c r="I1548" s="3">
        <v>353</v>
      </c>
      <c r="J1548" s="3">
        <v>45</v>
      </c>
      <c r="K1548" s="3">
        <v>42</v>
      </c>
      <c r="L1548" s="3">
        <v>30</v>
      </c>
      <c r="M1548">
        <v>5</v>
      </c>
      <c r="N1548">
        <v>4</v>
      </c>
      <c r="O1548">
        <v>6</v>
      </c>
      <c r="P1548">
        <v>11</v>
      </c>
      <c r="Q1548">
        <v>8</v>
      </c>
      <c r="R1548">
        <v>0</v>
      </c>
      <c r="S1548">
        <v>0</v>
      </c>
      <c r="T1548">
        <v>0</v>
      </c>
      <c r="U1548">
        <v>0</v>
      </c>
      <c r="V1548">
        <v>0</v>
      </c>
      <c r="W1548">
        <v>0</v>
      </c>
      <c r="X1548">
        <v>3</v>
      </c>
      <c r="Y1548">
        <v>11</v>
      </c>
      <c r="Z1548">
        <v>0</v>
      </c>
      <c r="AA1548">
        <v>53</v>
      </c>
      <c r="AB1548">
        <v>2828</v>
      </c>
      <c r="AC1548">
        <v>0</v>
      </c>
      <c r="AD1548">
        <v>0</v>
      </c>
      <c r="AE1548">
        <v>0</v>
      </c>
      <c r="AF1548">
        <v>1</v>
      </c>
      <c r="AG1548">
        <v>0</v>
      </c>
      <c r="AH1548">
        <v>0</v>
      </c>
      <c r="AI1548">
        <v>0</v>
      </c>
      <c r="AJ1548">
        <v>1</v>
      </c>
      <c r="AK1548">
        <v>0</v>
      </c>
      <c r="AL1548">
        <v>0</v>
      </c>
      <c r="AM1548" s="3">
        <f>SUM(tbl_Data[[#This Row],[Amt_Wines]:[Amt_GoldProds]])</f>
        <v>1148</v>
      </c>
      <c r="AN1548" s="3">
        <v>1088</v>
      </c>
      <c r="AO1548">
        <v>0</v>
      </c>
      <c r="AP1548" t="str" cm="1">
        <f t="array" ref="AP1548">_xlfn.IFS(tbl_Data[[#This Row],[marital_Divorced]]=1,"Divorced",tbl_Data[[#This Row],[marital_Married]]=1,"Married",tbl_Data[[#This Row],[marital_Single]]=1,"Single",tbl_Data[[#This Row],[marital_Together]]=1,"Together",tbl_Data[[#This Row],[marital_Widow]]=1,"Widowed")</f>
        <v>Together</v>
      </c>
      <c r="AQ1548" s="3" t="str">
        <f>IF(tbl_Data[[#This Row],[Marital Status]]=tbl_Data[[#Headers],[Single]],tbl_Data[[#This Row],[Amt_Wines]],"")</f>
        <v/>
      </c>
      <c r="AR1548" s="3">
        <f>IF(tbl_Data[[#This Row],[Marital Status]]=tbl_Data[[#Headers],[Together]],tbl_Data[[#This Row],[Amt_Wines]],"")</f>
        <v>650</v>
      </c>
      <c r="AS1548" s="3" t="str">
        <f>IF(tbl_Data[[#This Row],[Marital Status]]=tbl_Data[[#Headers],[Married]],tbl_Data[[#This Row],[Amt_Wines]],"")</f>
        <v/>
      </c>
      <c r="AT1548" s="3" t="str">
        <f>IF(tbl_Data[[#This Row],[Marital Status]]=tbl_Data[[#Headers],[Widow]],tbl_Data[[#This Row],[Amt_Wines]],"")</f>
        <v/>
      </c>
      <c r="AU1548" s="3" t="str">
        <f>IF(tbl_Data[[#This Row],[Marital Status]]=tbl_Data[[#Headers],[Divorced]],tbl_Data[[#This Row],[Amt_Wines]],"")</f>
        <v/>
      </c>
    </row>
    <row r="1549" spans="1:47" x14ac:dyDescent="0.45">
      <c r="A1549" t="s">
        <v>586</v>
      </c>
      <c r="B1549" s="3">
        <v>65777</v>
      </c>
      <c r="C1549">
        <v>0</v>
      </c>
      <c r="D1549">
        <v>0</v>
      </c>
      <c r="E1549">
        <f t="shared" si="24"/>
        <v>0</v>
      </c>
      <c r="F1549">
        <v>87</v>
      </c>
      <c r="G1549" s="3">
        <v>565</v>
      </c>
      <c r="H1549" s="3">
        <v>32</v>
      </c>
      <c r="I1549" s="3">
        <v>435</v>
      </c>
      <c r="J1549" s="3">
        <v>28</v>
      </c>
      <c r="K1549" s="3">
        <v>32</v>
      </c>
      <c r="L1549" s="3">
        <v>54</v>
      </c>
      <c r="M1549">
        <v>1</v>
      </c>
      <c r="N1549">
        <v>2</v>
      </c>
      <c r="O1549">
        <v>8</v>
      </c>
      <c r="P1549">
        <v>6</v>
      </c>
      <c r="Q1549">
        <v>1</v>
      </c>
      <c r="R1549">
        <v>0</v>
      </c>
      <c r="S1549">
        <v>0</v>
      </c>
      <c r="T1549">
        <v>0</v>
      </c>
      <c r="U1549">
        <v>0</v>
      </c>
      <c r="V1549">
        <v>0</v>
      </c>
      <c r="W1549">
        <v>0</v>
      </c>
      <c r="X1549">
        <v>3</v>
      </c>
      <c r="Y1549">
        <v>11</v>
      </c>
      <c r="Z1549">
        <v>0</v>
      </c>
      <c r="AA1549">
        <v>53</v>
      </c>
      <c r="AB1549">
        <v>2351</v>
      </c>
      <c r="AC1549">
        <v>0</v>
      </c>
      <c r="AD1549">
        <v>0</v>
      </c>
      <c r="AE1549">
        <v>0</v>
      </c>
      <c r="AF1549">
        <v>1</v>
      </c>
      <c r="AG1549">
        <v>0</v>
      </c>
      <c r="AH1549">
        <v>0</v>
      </c>
      <c r="AI1549">
        <v>0</v>
      </c>
      <c r="AJ1549">
        <v>1</v>
      </c>
      <c r="AK1549">
        <v>0</v>
      </c>
      <c r="AL1549">
        <v>0</v>
      </c>
      <c r="AM1549" s="3">
        <f>SUM(tbl_Data[[#This Row],[Amt_Wines]:[Amt_GoldProds]])</f>
        <v>1146</v>
      </c>
      <c r="AN1549" s="3">
        <v>1038</v>
      </c>
      <c r="AO1549">
        <v>0</v>
      </c>
      <c r="AP1549" t="str" cm="1">
        <f t="array" ref="AP1549">_xlfn.IFS(tbl_Data[[#This Row],[marital_Divorced]]=1,"Divorced",tbl_Data[[#This Row],[marital_Married]]=1,"Married",tbl_Data[[#This Row],[marital_Single]]=1,"Single",tbl_Data[[#This Row],[marital_Together]]=1,"Together",tbl_Data[[#This Row],[marital_Widow]]=1,"Widowed")</f>
        <v>Together</v>
      </c>
      <c r="AQ1549" s="3" t="str">
        <f>IF(tbl_Data[[#This Row],[Marital Status]]=tbl_Data[[#Headers],[Single]],tbl_Data[[#This Row],[Amt_Wines]],"")</f>
        <v/>
      </c>
      <c r="AR1549" s="3">
        <f>IF(tbl_Data[[#This Row],[Marital Status]]=tbl_Data[[#Headers],[Together]],tbl_Data[[#This Row],[Amt_Wines]],"")</f>
        <v>565</v>
      </c>
      <c r="AS1549" s="3" t="str">
        <f>IF(tbl_Data[[#This Row],[Marital Status]]=tbl_Data[[#Headers],[Married]],tbl_Data[[#This Row],[Amt_Wines]],"")</f>
        <v/>
      </c>
      <c r="AT1549" s="3" t="str">
        <f>IF(tbl_Data[[#This Row],[Marital Status]]=tbl_Data[[#Headers],[Widow]],tbl_Data[[#This Row],[Amt_Wines]],"")</f>
        <v/>
      </c>
      <c r="AU1549" s="3" t="str">
        <f>IF(tbl_Data[[#This Row],[Marital Status]]=tbl_Data[[#Headers],[Divorced]],tbl_Data[[#This Row],[Amt_Wines]],"")</f>
        <v/>
      </c>
    </row>
    <row r="1550" spans="1:47" x14ac:dyDescent="0.45">
      <c r="A1550" t="s">
        <v>591</v>
      </c>
      <c r="B1550" s="3">
        <v>77226</v>
      </c>
      <c r="C1550">
        <v>0</v>
      </c>
      <c r="D1550">
        <v>1</v>
      </c>
      <c r="E1550">
        <f t="shared" si="24"/>
        <v>1</v>
      </c>
      <c r="F1550">
        <v>29</v>
      </c>
      <c r="G1550" s="3">
        <v>631</v>
      </c>
      <c r="H1550" s="3">
        <v>43</v>
      </c>
      <c r="I1550" s="3">
        <v>239</v>
      </c>
      <c r="J1550" s="3">
        <v>128</v>
      </c>
      <c r="K1550" s="3">
        <v>76</v>
      </c>
      <c r="L1550" s="3">
        <v>21</v>
      </c>
      <c r="M1550">
        <v>2</v>
      </c>
      <c r="N1550">
        <v>6</v>
      </c>
      <c r="O1550">
        <v>8</v>
      </c>
      <c r="P1550">
        <v>12</v>
      </c>
      <c r="Q1550">
        <v>3</v>
      </c>
      <c r="R1550">
        <v>0</v>
      </c>
      <c r="S1550">
        <v>0</v>
      </c>
      <c r="T1550">
        <v>0</v>
      </c>
      <c r="U1550">
        <v>0</v>
      </c>
      <c r="V1550">
        <v>0</v>
      </c>
      <c r="W1550">
        <v>0</v>
      </c>
      <c r="X1550">
        <v>3</v>
      </c>
      <c r="Y1550">
        <v>11</v>
      </c>
      <c r="Z1550">
        <v>0</v>
      </c>
      <c r="AA1550">
        <v>57</v>
      </c>
      <c r="AB1550">
        <v>2280</v>
      </c>
      <c r="AC1550">
        <v>0</v>
      </c>
      <c r="AD1550">
        <v>0</v>
      </c>
      <c r="AE1550">
        <v>0</v>
      </c>
      <c r="AF1550">
        <v>1</v>
      </c>
      <c r="AG1550">
        <v>0</v>
      </c>
      <c r="AH1550">
        <v>0</v>
      </c>
      <c r="AI1550">
        <v>0</v>
      </c>
      <c r="AJ1550">
        <v>1</v>
      </c>
      <c r="AK1550">
        <v>0</v>
      </c>
      <c r="AL1550">
        <v>0</v>
      </c>
      <c r="AM1550" s="3">
        <f>SUM(tbl_Data[[#This Row],[Amt_Wines]:[Amt_GoldProds]])</f>
        <v>1138</v>
      </c>
      <c r="AN1550" s="3">
        <v>1096</v>
      </c>
      <c r="AO1550">
        <v>0</v>
      </c>
      <c r="AP1550" t="str" cm="1">
        <f t="array" ref="AP1550">_xlfn.IFS(tbl_Data[[#This Row],[marital_Divorced]]=1,"Divorced",tbl_Data[[#This Row],[marital_Married]]=1,"Married",tbl_Data[[#This Row],[marital_Single]]=1,"Single",tbl_Data[[#This Row],[marital_Together]]=1,"Together",tbl_Data[[#This Row],[marital_Widow]]=1,"Widowed")</f>
        <v>Together</v>
      </c>
      <c r="AQ1550" s="3" t="str">
        <f>IF(tbl_Data[[#This Row],[Marital Status]]=tbl_Data[[#Headers],[Single]],tbl_Data[[#This Row],[Amt_Wines]],"")</f>
        <v/>
      </c>
      <c r="AR1550" s="3">
        <f>IF(tbl_Data[[#This Row],[Marital Status]]=tbl_Data[[#Headers],[Together]],tbl_Data[[#This Row],[Amt_Wines]],"")</f>
        <v>631</v>
      </c>
      <c r="AS1550" s="3" t="str">
        <f>IF(tbl_Data[[#This Row],[Marital Status]]=tbl_Data[[#Headers],[Married]],tbl_Data[[#This Row],[Amt_Wines]],"")</f>
        <v/>
      </c>
      <c r="AT1550" s="3" t="str">
        <f>IF(tbl_Data[[#This Row],[Marital Status]]=tbl_Data[[#Headers],[Widow]],tbl_Data[[#This Row],[Amt_Wines]],"")</f>
        <v/>
      </c>
      <c r="AU1550" s="3" t="str">
        <f>IF(tbl_Data[[#This Row],[Marital Status]]=tbl_Data[[#Headers],[Divorced]],tbl_Data[[#This Row],[Amt_Wines]],"")</f>
        <v/>
      </c>
    </row>
    <row r="1551" spans="1:47" x14ac:dyDescent="0.45">
      <c r="A1551" t="s">
        <v>592</v>
      </c>
      <c r="B1551" s="3">
        <v>69508</v>
      </c>
      <c r="C1551">
        <v>1</v>
      </c>
      <c r="D1551">
        <v>0</v>
      </c>
      <c r="E1551">
        <f t="shared" si="24"/>
        <v>1</v>
      </c>
      <c r="F1551">
        <v>48</v>
      </c>
      <c r="G1551" s="3">
        <v>824</v>
      </c>
      <c r="H1551" s="3">
        <v>32</v>
      </c>
      <c r="I1551" s="3">
        <v>162</v>
      </c>
      <c r="J1551" s="3">
        <v>42</v>
      </c>
      <c r="K1551" s="3">
        <v>32</v>
      </c>
      <c r="L1551" s="3">
        <v>43</v>
      </c>
      <c r="M1551">
        <v>2</v>
      </c>
      <c r="N1551">
        <v>11</v>
      </c>
      <c r="O1551">
        <v>4</v>
      </c>
      <c r="P1551">
        <v>11</v>
      </c>
      <c r="Q1551">
        <v>6</v>
      </c>
      <c r="R1551">
        <v>0</v>
      </c>
      <c r="S1551">
        <v>0</v>
      </c>
      <c r="T1551">
        <v>0</v>
      </c>
      <c r="U1551">
        <v>0</v>
      </c>
      <c r="V1551">
        <v>0</v>
      </c>
      <c r="W1551">
        <v>0</v>
      </c>
      <c r="X1551">
        <v>3</v>
      </c>
      <c r="Y1551">
        <v>11</v>
      </c>
      <c r="Z1551">
        <v>0</v>
      </c>
      <c r="AA1551">
        <v>40</v>
      </c>
      <c r="AB1551">
        <v>2751</v>
      </c>
      <c r="AC1551">
        <v>0</v>
      </c>
      <c r="AD1551">
        <v>0</v>
      </c>
      <c r="AE1551">
        <v>0</v>
      </c>
      <c r="AF1551">
        <v>1</v>
      </c>
      <c r="AG1551">
        <v>0</v>
      </c>
      <c r="AH1551">
        <v>0</v>
      </c>
      <c r="AI1551">
        <v>0</v>
      </c>
      <c r="AJ1551">
        <v>1</v>
      </c>
      <c r="AK1551">
        <v>0</v>
      </c>
      <c r="AL1551">
        <v>0</v>
      </c>
      <c r="AM1551" s="3">
        <f>SUM(tbl_Data[[#This Row],[Amt_Wines]:[Amt_GoldProds]])</f>
        <v>1135</v>
      </c>
      <c r="AN1551" s="3">
        <v>1049</v>
      </c>
      <c r="AO1551">
        <v>0</v>
      </c>
      <c r="AP1551" t="str" cm="1">
        <f t="array" ref="AP1551">_xlfn.IFS(tbl_Data[[#This Row],[marital_Divorced]]=1,"Divorced",tbl_Data[[#This Row],[marital_Married]]=1,"Married",tbl_Data[[#This Row],[marital_Single]]=1,"Single",tbl_Data[[#This Row],[marital_Together]]=1,"Together",tbl_Data[[#This Row],[marital_Widow]]=1,"Widowed")</f>
        <v>Together</v>
      </c>
      <c r="AQ1551" s="3" t="str">
        <f>IF(tbl_Data[[#This Row],[Marital Status]]=tbl_Data[[#Headers],[Single]],tbl_Data[[#This Row],[Amt_Wines]],"")</f>
        <v/>
      </c>
      <c r="AR1551" s="3">
        <f>IF(tbl_Data[[#This Row],[Marital Status]]=tbl_Data[[#Headers],[Together]],tbl_Data[[#This Row],[Amt_Wines]],"")</f>
        <v>824</v>
      </c>
      <c r="AS1551" s="3" t="str">
        <f>IF(tbl_Data[[#This Row],[Marital Status]]=tbl_Data[[#Headers],[Married]],tbl_Data[[#This Row],[Amt_Wines]],"")</f>
        <v/>
      </c>
      <c r="AT1551" s="3" t="str">
        <f>IF(tbl_Data[[#This Row],[Marital Status]]=tbl_Data[[#Headers],[Widow]],tbl_Data[[#This Row],[Amt_Wines]],"")</f>
        <v/>
      </c>
      <c r="AU1551" s="3" t="str">
        <f>IF(tbl_Data[[#This Row],[Marital Status]]=tbl_Data[[#Headers],[Divorced]],tbl_Data[[#This Row],[Amt_Wines]],"")</f>
        <v/>
      </c>
    </row>
    <row r="1552" spans="1:47" x14ac:dyDescent="0.45">
      <c r="A1552" t="s">
        <v>601</v>
      </c>
      <c r="B1552" s="3">
        <v>77382</v>
      </c>
      <c r="C1552">
        <v>0</v>
      </c>
      <c r="D1552">
        <v>1</v>
      </c>
      <c r="E1552">
        <f t="shared" si="24"/>
        <v>1</v>
      </c>
      <c r="F1552">
        <v>36</v>
      </c>
      <c r="G1552" s="3">
        <v>491</v>
      </c>
      <c r="H1552" s="3">
        <v>48</v>
      </c>
      <c r="I1552" s="3">
        <v>231</v>
      </c>
      <c r="J1552" s="3">
        <v>112</v>
      </c>
      <c r="K1552" s="3">
        <v>105</v>
      </c>
      <c r="L1552" s="3">
        <v>134</v>
      </c>
      <c r="M1552">
        <v>2</v>
      </c>
      <c r="N1552">
        <v>5</v>
      </c>
      <c r="O1552">
        <v>7</v>
      </c>
      <c r="P1552">
        <v>12</v>
      </c>
      <c r="Q1552">
        <v>1</v>
      </c>
      <c r="R1552">
        <v>0</v>
      </c>
      <c r="S1552">
        <v>0</v>
      </c>
      <c r="T1552">
        <v>1</v>
      </c>
      <c r="U1552">
        <v>0</v>
      </c>
      <c r="V1552">
        <v>0</v>
      </c>
      <c r="W1552">
        <v>0</v>
      </c>
      <c r="X1552">
        <v>3</v>
      </c>
      <c r="Y1552">
        <v>11</v>
      </c>
      <c r="Z1552">
        <v>0</v>
      </c>
      <c r="AA1552">
        <v>52</v>
      </c>
      <c r="AB1552">
        <v>2332</v>
      </c>
      <c r="AC1552">
        <v>0</v>
      </c>
      <c r="AD1552">
        <v>0</v>
      </c>
      <c r="AE1552">
        <v>0</v>
      </c>
      <c r="AF1552">
        <v>1</v>
      </c>
      <c r="AG1552">
        <v>0</v>
      </c>
      <c r="AH1552">
        <v>0</v>
      </c>
      <c r="AI1552">
        <v>0</v>
      </c>
      <c r="AJ1552">
        <v>1</v>
      </c>
      <c r="AK1552">
        <v>0</v>
      </c>
      <c r="AL1552">
        <v>0</v>
      </c>
      <c r="AM1552" s="3">
        <f>SUM(tbl_Data[[#This Row],[Amt_Wines]:[Amt_GoldProds]])</f>
        <v>1121</v>
      </c>
      <c r="AN1552" s="3">
        <v>853</v>
      </c>
      <c r="AO1552">
        <v>1</v>
      </c>
      <c r="AP1552" t="str" cm="1">
        <f t="array" ref="AP1552">_xlfn.IFS(tbl_Data[[#This Row],[marital_Divorced]]=1,"Divorced",tbl_Data[[#This Row],[marital_Married]]=1,"Married",tbl_Data[[#This Row],[marital_Single]]=1,"Single",tbl_Data[[#This Row],[marital_Together]]=1,"Together",tbl_Data[[#This Row],[marital_Widow]]=1,"Widowed")</f>
        <v>Together</v>
      </c>
      <c r="AQ1552" s="3" t="str">
        <f>IF(tbl_Data[[#This Row],[Marital Status]]=tbl_Data[[#Headers],[Single]],tbl_Data[[#This Row],[Amt_Wines]],"")</f>
        <v/>
      </c>
      <c r="AR1552" s="3">
        <f>IF(tbl_Data[[#This Row],[Marital Status]]=tbl_Data[[#Headers],[Together]],tbl_Data[[#This Row],[Amt_Wines]],"")</f>
        <v>491</v>
      </c>
      <c r="AS1552" s="3" t="str">
        <f>IF(tbl_Data[[#This Row],[Marital Status]]=tbl_Data[[#Headers],[Married]],tbl_Data[[#This Row],[Amt_Wines]],"")</f>
        <v/>
      </c>
      <c r="AT1552" s="3" t="str">
        <f>IF(tbl_Data[[#This Row],[Marital Status]]=tbl_Data[[#Headers],[Widow]],tbl_Data[[#This Row],[Amt_Wines]],"")</f>
        <v/>
      </c>
      <c r="AU1552" s="3" t="str">
        <f>IF(tbl_Data[[#This Row],[Marital Status]]=tbl_Data[[#Headers],[Divorced]],tbl_Data[[#This Row],[Amt_Wines]],"")</f>
        <v/>
      </c>
    </row>
    <row r="1553" spans="1:47" x14ac:dyDescent="0.45">
      <c r="A1553" t="s">
        <v>607</v>
      </c>
      <c r="B1553" s="3">
        <v>79632</v>
      </c>
      <c r="C1553">
        <v>0</v>
      </c>
      <c r="D1553">
        <v>0</v>
      </c>
      <c r="E1553">
        <f t="shared" si="24"/>
        <v>0</v>
      </c>
      <c r="F1553">
        <v>42</v>
      </c>
      <c r="G1553" s="3">
        <v>471</v>
      </c>
      <c r="H1553" s="3">
        <v>0</v>
      </c>
      <c r="I1553" s="3">
        <v>510</v>
      </c>
      <c r="J1553" s="3">
        <v>99</v>
      </c>
      <c r="K1553" s="3">
        <v>21</v>
      </c>
      <c r="L1553" s="3">
        <v>12</v>
      </c>
      <c r="M1553">
        <v>1</v>
      </c>
      <c r="N1553">
        <v>6</v>
      </c>
      <c r="O1553">
        <v>4</v>
      </c>
      <c r="P1553">
        <v>9</v>
      </c>
      <c r="Q1553">
        <v>2</v>
      </c>
      <c r="R1553">
        <v>0</v>
      </c>
      <c r="S1553">
        <v>0</v>
      </c>
      <c r="T1553">
        <v>0</v>
      </c>
      <c r="U1553">
        <v>0</v>
      </c>
      <c r="V1553">
        <v>0</v>
      </c>
      <c r="W1553">
        <v>0</v>
      </c>
      <c r="X1553">
        <v>3</v>
      </c>
      <c r="Y1553">
        <v>11</v>
      </c>
      <c r="Z1553">
        <v>0</v>
      </c>
      <c r="AA1553">
        <v>46</v>
      </c>
      <c r="AB1553">
        <v>2241</v>
      </c>
      <c r="AC1553">
        <v>0</v>
      </c>
      <c r="AD1553">
        <v>0</v>
      </c>
      <c r="AE1553">
        <v>0</v>
      </c>
      <c r="AF1553">
        <v>1</v>
      </c>
      <c r="AG1553">
        <v>0</v>
      </c>
      <c r="AH1553">
        <v>0</v>
      </c>
      <c r="AI1553">
        <v>0</v>
      </c>
      <c r="AJ1553">
        <v>0</v>
      </c>
      <c r="AK1553">
        <v>0</v>
      </c>
      <c r="AL1553">
        <v>1</v>
      </c>
      <c r="AM1553" s="3">
        <f>SUM(tbl_Data[[#This Row],[Amt_Wines]:[Amt_GoldProds]])</f>
        <v>1113</v>
      </c>
      <c r="AN1553" s="3">
        <v>1089</v>
      </c>
      <c r="AO1553">
        <v>0</v>
      </c>
      <c r="AP1553" t="str" cm="1">
        <f t="array" ref="AP1553">_xlfn.IFS(tbl_Data[[#This Row],[marital_Divorced]]=1,"Divorced",tbl_Data[[#This Row],[marital_Married]]=1,"Married",tbl_Data[[#This Row],[marital_Single]]=1,"Single",tbl_Data[[#This Row],[marital_Together]]=1,"Together",tbl_Data[[#This Row],[marital_Widow]]=1,"Widowed")</f>
        <v>Together</v>
      </c>
      <c r="AQ1553" s="3" t="str">
        <f>IF(tbl_Data[[#This Row],[Marital Status]]=tbl_Data[[#Headers],[Single]],tbl_Data[[#This Row],[Amt_Wines]],"")</f>
        <v/>
      </c>
      <c r="AR1553" s="3">
        <f>IF(tbl_Data[[#This Row],[Marital Status]]=tbl_Data[[#Headers],[Together]],tbl_Data[[#This Row],[Amt_Wines]],"")</f>
        <v>471</v>
      </c>
      <c r="AS1553" s="3" t="str">
        <f>IF(tbl_Data[[#This Row],[Marital Status]]=tbl_Data[[#Headers],[Married]],tbl_Data[[#This Row],[Amt_Wines]],"")</f>
        <v/>
      </c>
      <c r="AT1553" s="3" t="str">
        <f>IF(tbl_Data[[#This Row],[Marital Status]]=tbl_Data[[#Headers],[Widow]],tbl_Data[[#This Row],[Amt_Wines]],"")</f>
        <v/>
      </c>
      <c r="AU1553" s="3" t="str">
        <f>IF(tbl_Data[[#This Row],[Marital Status]]=tbl_Data[[#Headers],[Divorced]],tbl_Data[[#This Row],[Amt_Wines]],"")</f>
        <v/>
      </c>
    </row>
    <row r="1554" spans="1:47" x14ac:dyDescent="0.45">
      <c r="A1554" t="s">
        <v>611</v>
      </c>
      <c r="B1554" s="3">
        <v>78093</v>
      </c>
      <c r="C1554">
        <v>0</v>
      </c>
      <c r="D1554">
        <v>0</v>
      </c>
      <c r="E1554">
        <f t="shared" si="24"/>
        <v>0</v>
      </c>
      <c r="F1554">
        <v>53</v>
      </c>
      <c r="G1554" s="3">
        <v>368</v>
      </c>
      <c r="H1554" s="3">
        <v>32</v>
      </c>
      <c r="I1554" s="3">
        <v>639</v>
      </c>
      <c r="J1554" s="3">
        <v>13</v>
      </c>
      <c r="K1554" s="3">
        <v>43</v>
      </c>
      <c r="L1554" s="3">
        <v>10</v>
      </c>
      <c r="M1554">
        <v>1</v>
      </c>
      <c r="N1554">
        <v>4</v>
      </c>
      <c r="O1554">
        <v>7</v>
      </c>
      <c r="P1554">
        <v>5</v>
      </c>
      <c r="Q1554">
        <v>1</v>
      </c>
      <c r="R1554">
        <v>0</v>
      </c>
      <c r="S1554">
        <v>0</v>
      </c>
      <c r="T1554">
        <v>0</v>
      </c>
      <c r="U1554">
        <v>0</v>
      </c>
      <c r="V1554">
        <v>0</v>
      </c>
      <c r="W1554">
        <v>0</v>
      </c>
      <c r="X1554">
        <v>3</v>
      </c>
      <c r="Y1554">
        <v>11</v>
      </c>
      <c r="Z1554">
        <v>0</v>
      </c>
      <c r="AA1554">
        <v>73</v>
      </c>
      <c r="AB1554">
        <v>2359</v>
      </c>
      <c r="AC1554">
        <v>0</v>
      </c>
      <c r="AD1554">
        <v>0</v>
      </c>
      <c r="AE1554">
        <v>0</v>
      </c>
      <c r="AF1554">
        <v>1</v>
      </c>
      <c r="AG1554">
        <v>0</v>
      </c>
      <c r="AH1554">
        <v>0</v>
      </c>
      <c r="AI1554">
        <v>0</v>
      </c>
      <c r="AJ1554">
        <v>0</v>
      </c>
      <c r="AK1554">
        <v>1</v>
      </c>
      <c r="AL1554">
        <v>0</v>
      </c>
      <c r="AM1554" s="3">
        <f>SUM(tbl_Data[[#This Row],[Amt_Wines]:[Amt_GoldProds]])</f>
        <v>1105</v>
      </c>
      <c r="AN1554" s="3">
        <v>1085</v>
      </c>
      <c r="AO1554">
        <v>0</v>
      </c>
      <c r="AP1554" t="str" cm="1">
        <f t="array" ref="AP1554">_xlfn.IFS(tbl_Data[[#This Row],[marital_Divorced]]=1,"Divorced",tbl_Data[[#This Row],[marital_Married]]=1,"Married",tbl_Data[[#This Row],[marital_Single]]=1,"Single",tbl_Data[[#This Row],[marital_Together]]=1,"Together",tbl_Data[[#This Row],[marital_Widow]]=1,"Widowed")</f>
        <v>Together</v>
      </c>
      <c r="AQ1554" s="3" t="str">
        <f>IF(tbl_Data[[#This Row],[Marital Status]]=tbl_Data[[#Headers],[Single]],tbl_Data[[#This Row],[Amt_Wines]],"")</f>
        <v/>
      </c>
      <c r="AR1554" s="3">
        <f>IF(tbl_Data[[#This Row],[Marital Status]]=tbl_Data[[#Headers],[Together]],tbl_Data[[#This Row],[Amt_Wines]],"")</f>
        <v>368</v>
      </c>
      <c r="AS1554" s="3" t="str">
        <f>IF(tbl_Data[[#This Row],[Marital Status]]=tbl_Data[[#Headers],[Married]],tbl_Data[[#This Row],[Amt_Wines]],"")</f>
        <v/>
      </c>
      <c r="AT1554" s="3" t="str">
        <f>IF(tbl_Data[[#This Row],[Marital Status]]=tbl_Data[[#Headers],[Widow]],tbl_Data[[#This Row],[Amt_Wines]],"")</f>
        <v/>
      </c>
      <c r="AU1554" s="3" t="str">
        <f>IF(tbl_Data[[#This Row],[Marital Status]]=tbl_Data[[#Headers],[Divorced]],tbl_Data[[#This Row],[Amt_Wines]],"")</f>
        <v/>
      </c>
    </row>
    <row r="1555" spans="1:47" x14ac:dyDescent="0.45">
      <c r="A1555" t="s">
        <v>617</v>
      </c>
      <c r="B1555" s="3">
        <v>77972</v>
      </c>
      <c r="C1555">
        <v>0</v>
      </c>
      <c r="D1555">
        <v>0</v>
      </c>
      <c r="E1555">
        <f t="shared" si="24"/>
        <v>0</v>
      </c>
      <c r="F1555">
        <v>18</v>
      </c>
      <c r="G1555" s="3">
        <v>613</v>
      </c>
      <c r="H1555" s="3">
        <v>22</v>
      </c>
      <c r="I1555" s="3">
        <v>319</v>
      </c>
      <c r="J1555" s="3">
        <v>33</v>
      </c>
      <c r="K1555" s="3">
        <v>102</v>
      </c>
      <c r="L1555" s="3">
        <v>12</v>
      </c>
      <c r="M1555">
        <v>1</v>
      </c>
      <c r="N1555">
        <v>4</v>
      </c>
      <c r="O1555">
        <v>6</v>
      </c>
      <c r="P1555">
        <v>9</v>
      </c>
      <c r="Q1555">
        <v>1</v>
      </c>
      <c r="R1555">
        <v>0</v>
      </c>
      <c r="S1555">
        <v>0</v>
      </c>
      <c r="T1555">
        <v>0</v>
      </c>
      <c r="U1555">
        <v>0</v>
      </c>
      <c r="V1555">
        <v>0</v>
      </c>
      <c r="W1555">
        <v>0</v>
      </c>
      <c r="X1555">
        <v>3</v>
      </c>
      <c r="Y1555">
        <v>11</v>
      </c>
      <c r="Z1555">
        <v>0</v>
      </c>
      <c r="AA1555">
        <v>66</v>
      </c>
      <c r="AB1555">
        <v>2262</v>
      </c>
      <c r="AC1555">
        <v>0</v>
      </c>
      <c r="AD1555">
        <v>0</v>
      </c>
      <c r="AE1555">
        <v>0</v>
      </c>
      <c r="AF1555">
        <v>1</v>
      </c>
      <c r="AG1555">
        <v>0</v>
      </c>
      <c r="AH1555">
        <v>0</v>
      </c>
      <c r="AI1555">
        <v>0</v>
      </c>
      <c r="AJ1555">
        <v>1</v>
      </c>
      <c r="AK1555">
        <v>0</v>
      </c>
      <c r="AL1555">
        <v>0</v>
      </c>
      <c r="AM1555" s="3">
        <f>SUM(tbl_Data[[#This Row],[Amt_Wines]:[Amt_GoldProds]])</f>
        <v>1101</v>
      </c>
      <c r="AN1555" s="3">
        <v>1077</v>
      </c>
      <c r="AO1555">
        <v>0</v>
      </c>
      <c r="AP1555" t="str" cm="1">
        <f t="array" ref="AP1555">_xlfn.IFS(tbl_Data[[#This Row],[marital_Divorced]]=1,"Divorced",tbl_Data[[#This Row],[marital_Married]]=1,"Married",tbl_Data[[#This Row],[marital_Single]]=1,"Single",tbl_Data[[#This Row],[marital_Together]]=1,"Together",tbl_Data[[#This Row],[marital_Widow]]=1,"Widowed")</f>
        <v>Together</v>
      </c>
      <c r="AQ1555" s="3" t="str">
        <f>IF(tbl_Data[[#This Row],[Marital Status]]=tbl_Data[[#Headers],[Single]],tbl_Data[[#This Row],[Amt_Wines]],"")</f>
        <v/>
      </c>
      <c r="AR1555" s="3">
        <f>IF(tbl_Data[[#This Row],[Marital Status]]=tbl_Data[[#Headers],[Together]],tbl_Data[[#This Row],[Amt_Wines]],"")</f>
        <v>613</v>
      </c>
      <c r="AS1555" s="3" t="str">
        <f>IF(tbl_Data[[#This Row],[Marital Status]]=tbl_Data[[#Headers],[Married]],tbl_Data[[#This Row],[Amt_Wines]],"")</f>
        <v/>
      </c>
      <c r="AT1555" s="3" t="str">
        <f>IF(tbl_Data[[#This Row],[Marital Status]]=tbl_Data[[#Headers],[Widow]],tbl_Data[[#This Row],[Amt_Wines]],"")</f>
        <v/>
      </c>
      <c r="AU1555" s="3" t="str">
        <f>IF(tbl_Data[[#This Row],[Marital Status]]=tbl_Data[[#Headers],[Divorced]],tbl_Data[[#This Row],[Amt_Wines]],"")</f>
        <v/>
      </c>
    </row>
    <row r="1556" spans="1:47" x14ac:dyDescent="0.45">
      <c r="A1556" t="s">
        <v>618</v>
      </c>
      <c r="B1556" s="3">
        <v>63342</v>
      </c>
      <c r="C1556">
        <v>0</v>
      </c>
      <c r="D1556">
        <v>1</v>
      </c>
      <c r="E1556">
        <f t="shared" si="24"/>
        <v>1</v>
      </c>
      <c r="F1556">
        <v>48</v>
      </c>
      <c r="G1556" s="3">
        <v>918</v>
      </c>
      <c r="H1556" s="3">
        <v>21</v>
      </c>
      <c r="I1556" s="3">
        <v>118</v>
      </c>
      <c r="J1556" s="3">
        <v>13</v>
      </c>
      <c r="K1556" s="3">
        <v>10</v>
      </c>
      <c r="L1556" s="3">
        <v>21</v>
      </c>
      <c r="M1556">
        <v>3</v>
      </c>
      <c r="N1556">
        <v>8</v>
      </c>
      <c r="O1556">
        <v>3</v>
      </c>
      <c r="P1556">
        <v>5</v>
      </c>
      <c r="Q1556">
        <v>6</v>
      </c>
      <c r="R1556">
        <v>0</v>
      </c>
      <c r="S1556">
        <v>1</v>
      </c>
      <c r="T1556">
        <v>0</v>
      </c>
      <c r="U1556">
        <v>0</v>
      </c>
      <c r="V1556">
        <v>0</v>
      </c>
      <c r="W1556">
        <v>0</v>
      </c>
      <c r="X1556">
        <v>3</v>
      </c>
      <c r="Y1556">
        <v>11</v>
      </c>
      <c r="Z1556">
        <v>0</v>
      </c>
      <c r="AA1556">
        <v>59</v>
      </c>
      <c r="AB1556">
        <v>2780</v>
      </c>
      <c r="AC1556">
        <v>0</v>
      </c>
      <c r="AD1556">
        <v>0</v>
      </c>
      <c r="AE1556">
        <v>0</v>
      </c>
      <c r="AF1556">
        <v>1</v>
      </c>
      <c r="AG1556">
        <v>0</v>
      </c>
      <c r="AH1556">
        <v>0</v>
      </c>
      <c r="AI1556">
        <v>0</v>
      </c>
      <c r="AJ1556">
        <v>0</v>
      </c>
      <c r="AK1556">
        <v>0</v>
      </c>
      <c r="AL1556">
        <v>1</v>
      </c>
      <c r="AM1556" s="3">
        <f>SUM(tbl_Data[[#This Row],[Amt_Wines]:[Amt_GoldProds]])</f>
        <v>1101</v>
      </c>
      <c r="AN1556" s="3">
        <v>1059</v>
      </c>
      <c r="AO1556">
        <v>1</v>
      </c>
      <c r="AP1556" t="str" cm="1">
        <f t="array" ref="AP1556">_xlfn.IFS(tbl_Data[[#This Row],[marital_Divorced]]=1,"Divorced",tbl_Data[[#This Row],[marital_Married]]=1,"Married",tbl_Data[[#This Row],[marital_Single]]=1,"Single",tbl_Data[[#This Row],[marital_Together]]=1,"Together",tbl_Data[[#This Row],[marital_Widow]]=1,"Widowed")</f>
        <v>Together</v>
      </c>
      <c r="AQ1556" s="3" t="str">
        <f>IF(tbl_Data[[#This Row],[Marital Status]]=tbl_Data[[#Headers],[Single]],tbl_Data[[#This Row],[Amt_Wines]],"")</f>
        <v/>
      </c>
      <c r="AR1556" s="3">
        <f>IF(tbl_Data[[#This Row],[Marital Status]]=tbl_Data[[#Headers],[Together]],tbl_Data[[#This Row],[Amt_Wines]],"")</f>
        <v>918</v>
      </c>
      <c r="AS1556" s="3" t="str">
        <f>IF(tbl_Data[[#This Row],[Marital Status]]=tbl_Data[[#Headers],[Married]],tbl_Data[[#This Row],[Amt_Wines]],"")</f>
        <v/>
      </c>
      <c r="AT1556" s="3" t="str">
        <f>IF(tbl_Data[[#This Row],[Marital Status]]=tbl_Data[[#Headers],[Widow]],tbl_Data[[#This Row],[Amt_Wines]],"")</f>
        <v/>
      </c>
      <c r="AU1556" s="3" t="str">
        <f>IF(tbl_Data[[#This Row],[Marital Status]]=tbl_Data[[#Headers],[Divorced]],tbl_Data[[#This Row],[Amt_Wines]],"")</f>
        <v/>
      </c>
    </row>
    <row r="1557" spans="1:47" x14ac:dyDescent="0.45">
      <c r="A1557" t="s">
        <v>619</v>
      </c>
      <c r="B1557" s="3">
        <v>63342</v>
      </c>
      <c r="C1557">
        <v>0</v>
      </c>
      <c r="D1557">
        <v>1</v>
      </c>
      <c r="E1557">
        <f t="shared" si="24"/>
        <v>1</v>
      </c>
      <c r="F1557">
        <v>48</v>
      </c>
      <c r="G1557" s="3">
        <v>918</v>
      </c>
      <c r="H1557" s="3">
        <v>21</v>
      </c>
      <c r="I1557" s="3">
        <v>118</v>
      </c>
      <c r="J1557" s="3">
        <v>13</v>
      </c>
      <c r="K1557" s="3">
        <v>10</v>
      </c>
      <c r="L1557" s="3">
        <v>21</v>
      </c>
      <c r="M1557">
        <v>3</v>
      </c>
      <c r="N1557">
        <v>8</v>
      </c>
      <c r="O1557">
        <v>3</v>
      </c>
      <c r="P1557">
        <v>5</v>
      </c>
      <c r="Q1557">
        <v>6</v>
      </c>
      <c r="R1557">
        <v>0</v>
      </c>
      <c r="S1557">
        <v>1</v>
      </c>
      <c r="T1557">
        <v>0</v>
      </c>
      <c r="U1557">
        <v>0</v>
      </c>
      <c r="V1557">
        <v>0</v>
      </c>
      <c r="W1557">
        <v>0</v>
      </c>
      <c r="X1557">
        <v>3</v>
      </c>
      <c r="Y1557">
        <v>11</v>
      </c>
      <c r="Z1557">
        <v>1</v>
      </c>
      <c r="AA1557">
        <v>59</v>
      </c>
      <c r="AB1557">
        <v>2780</v>
      </c>
      <c r="AC1557">
        <v>0</v>
      </c>
      <c r="AD1557">
        <v>0</v>
      </c>
      <c r="AE1557">
        <v>0</v>
      </c>
      <c r="AF1557">
        <v>1</v>
      </c>
      <c r="AG1557">
        <v>0</v>
      </c>
      <c r="AH1557">
        <v>0</v>
      </c>
      <c r="AI1557">
        <v>0</v>
      </c>
      <c r="AJ1557">
        <v>0</v>
      </c>
      <c r="AK1557">
        <v>0</v>
      </c>
      <c r="AL1557">
        <v>1</v>
      </c>
      <c r="AM1557" s="3">
        <f>SUM(tbl_Data[[#This Row],[Amt_Wines]:[Amt_GoldProds]])</f>
        <v>1101</v>
      </c>
      <c r="AN1557" s="3">
        <v>1059</v>
      </c>
      <c r="AO1557">
        <v>1</v>
      </c>
      <c r="AP1557" t="str" cm="1">
        <f t="array" ref="AP1557">_xlfn.IFS(tbl_Data[[#This Row],[marital_Divorced]]=1,"Divorced",tbl_Data[[#This Row],[marital_Married]]=1,"Married",tbl_Data[[#This Row],[marital_Single]]=1,"Single",tbl_Data[[#This Row],[marital_Together]]=1,"Together",tbl_Data[[#This Row],[marital_Widow]]=1,"Widowed")</f>
        <v>Together</v>
      </c>
      <c r="AQ1557" s="3" t="str">
        <f>IF(tbl_Data[[#This Row],[Marital Status]]=tbl_Data[[#Headers],[Single]],tbl_Data[[#This Row],[Amt_Wines]],"")</f>
        <v/>
      </c>
      <c r="AR1557" s="3">
        <f>IF(tbl_Data[[#This Row],[Marital Status]]=tbl_Data[[#Headers],[Together]],tbl_Data[[#This Row],[Amt_Wines]],"")</f>
        <v>918</v>
      </c>
      <c r="AS1557" s="3" t="str">
        <f>IF(tbl_Data[[#This Row],[Marital Status]]=tbl_Data[[#Headers],[Married]],tbl_Data[[#This Row],[Amt_Wines]],"")</f>
        <v/>
      </c>
      <c r="AT1557" s="3" t="str">
        <f>IF(tbl_Data[[#This Row],[Marital Status]]=tbl_Data[[#Headers],[Widow]],tbl_Data[[#This Row],[Amt_Wines]],"")</f>
        <v/>
      </c>
      <c r="AU1557" s="3" t="str">
        <f>IF(tbl_Data[[#This Row],[Marital Status]]=tbl_Data[[#Headers],[Divorced]],tbl_Data[[#This Row],[Amt_Wines]],"")</f>
        <v/>
      </c>
    </row>
    <row r="1558" spans="1:47" x14ac:dyDescent="0.45">
      <c r="A1558" t="s">
        <v>623</v>
      </c>
      <c r="B1558" s="3">
        <v>73059</v>
      </c>
      <c r="C1558">
        <v>0</v>
      </c>
      <c r="D1558">
        <v>1</v>
      </c>
      <c r="E1558">
        <f t="shared" si="24"/>
        <v>1</v>
      </c>
      <c r="F1558">
        <v>36</v>
      </c>
      <c r="G1558" s="3">
        <v>410</v>
      </c>
      <c r="H1558" s="3">
        <v>112</v>
      </c>
      <c r="I1558" s="3">
        <v>420</v>
      </c>
      <c r="J1558" s="3">
        <v>0</v>
      </c>
      <c r="K1558" s="3">
        <v>82</v>
      </c>
      <c r="L1558" s="3">
        <v>71</v>
      </c>
      <c r="M1558">
        <v>1</v>
      </c>
      <c r="N1558">
        <v>9</v>
      </c>
      <c r="O1558">
        <v>3</v>
      </c>
      <c r="P1558">
        <v>13</v>
      </c>
      <c r="Q1558">
        <v>4</v>
      </c>
      <c r="R1558">
        <v>0</v>
      </c>
      <c r="S1558">
        <v>0</v>
      </c>
      <c r="T1558">
        <v>0</v>
      </c>
      <c r="U1558">
        <v>0</v>
      </c>
      <c r="V1558">
        <v>0</v>
      </c>
      <c r="W1558">
        <v>0</v>
      </c>
      <c r="X1558">
        <v>3</v>
      </c>
      <c r="Y1558">
        <v>11</v>
      </c>
      <c r="Z1558">
        <v>0</v>
      </c>
      <c r="AA1558">
        <v>73</v>
      </c>
      <c r="AB1558">
        <v>2461</v>
      </c>
      <c r="AC1558">
        <v>0</v>
      </c>
      <c r="AD1558">
        <v>0</v>
      </c>
      <c r="AE1558">
        <v>0</v>
      </c>
      <c r="AF1558">
        <v>1</v>
      </c>
      <c r="AG1558">
        <v>0</v>
      </c>
      <c r="AH1558">
        <v>0</v>
      </c>
      <c r="AI1558">
        <v>0</v>
      </c>
      <c r="AJ1558">
        <v>0</v>
      </c>
      <c r="AK1558">
        <v>0</v>
      </c>
      <c r="AL1558">
        <v>1</v>
      </c>
      <c r="AM1558" s="3">
        <f>SUM(tbl_Data[[#This Row],[Amt_Wines]:[Amt_GoldProds]])</f>
        <v>1095</v>
      </c>
      <c r="AN1558" s="3">
        <v>953</v>
      </c>
      <c r="AO1558">
        <v>0</v>
      </c>
      <c r="AP1558" t="str" cm="1">
        <f t="array" ref="AP1558">_xlfn.IFS(tbl_Data[[#This Row],[marital_Divorced]]=1,"Divorced",tbl_Data[[#This Row],[marital_Married]]=1,"Married",tbl_Data[[#This Row],[marital_Single]]=1,"Single",tbl_Data[[#This Row],[marital_Together]]=1,"Together",tbl_Data[[#This Row],[marital_Widow]]=1,"Widowed")</f>
        <v>Together</v>
      </c>
      <c r="AQ1558" s="3" t="str">
        <f>IF(tbl_Data[[#This Row],[Marital Status]]=tbl_Data[[#Headers],[Single]],tbl_Data[[#This Row],[Amt_Wines]],"")</f>
        <v/>
      </c>
      <c r="AR1558" s="3">
        <f>IF(tbl_Data[[#This Row],[Marital Status]]=tbl_Data[[#Headers],[Together]],tbl_Data[[#This Row],[Amt_Wines]],"")</f>
        <v>410</v>
      </c>
      <c r="AS1558" s="3" t="str">
        <f>IF(tbl_Data[[#This Row],[Marital Status]]=tbl_Data[[#Headers],[Married]],tbl_Data[[#This Row],[Amt_Wines]],"")</f>
        <v/>
      </c>
      <c r="AT1558" s="3" t="str">
        <f>IF(tbl_Data[[#This Row],[Marital Status]]=tbl_Data[[#Headers],[Widow]],tbl_Data[[#This Row],[Amt_Wines]],"")</f>
        <v/>
      </c>
      <c r="AU1558" s="3" t="str">
        <f>IF(tbl_Data[[#This Row],[Marital Status]]=tbl_Data[[#Headers],[Divorced]],tbl_Data[[#This Row],[Amt_Wines]],"")</f>
        <v/>
      </c>
    </row>
    <row r="1559" spans="1:47" x14ac:dyDescent="0.45">
      <c r="A1559" t="s">
        <v>628</v>
      </c>
      <c r="B1559" s="3">
        <v>68695</v>
      </c>
      <c r="C1559">
        <v>0</v>
      </c>
      <c r="D1559">
        <v>0</v>
      </c>
      <c r="E1559">
        <f t="shared" si="24"/>
        <v>0</v>
      </c>
      <c r="F1559">
        <v>3</v>
      </c>
      <c r="G1559" s="3">
        <v>458</v>
      </c>
      <c r="H1559" s="3">
        <v>81</v>
      </c>
      <c r="I1559" s="3">
        <v>356</v>
      </c>
      <c r="J1559" s="3">
        <v>106</v>
      </c>
      <c r="K1559" s="3">
        <v>50</v>
      </c>
      <c r="L1559" s="3">
        <v>40</v>
      </c>
      <c r="M1559">
        <v>1</v>
      </c>
      <c r="N1559">
        <v>4</v>
      </c>
      <c r="O1559">
        <v>4</v>
      </c>
      <c r="P1559">
        <v>7</v>
      </c>
      <c r="Q1559">
        <v>2</v>
      </c>
      <c r="R1559">
        <v>0</v>
      </c>
      <c r="S1559">
        <v>0</v>
      </c>
      <c r="T1559">
        <v>0</v>
      </c>
      <c r="U1559">
        <v>0</v>
      </c>
      <c r="V1559">
        <v>0</v>
      </c>
      <c r="W1559">
        <v>0</v>
      </c>
      <c r="X1559">
        <v>3</v>
      </c>
      <c r="Y1559">
        <v>11</v>
      </c>
      <c r="Z1559">
        <v>0</v>
      </c>
      <c r="AA1559">
        <v>51</v>
      </c>
      <c r="AB1559">
        <v>2163</v>
      </c>
      <c r="AC1559">
        <v>0</v>
      </c>
      <c r="AD1559">
        <v>0</v>
      </c>
      <c r="AE1559">
        <v>0</v>
      </c>
      <c r="AF1559">
        <v>1</v>
      </c>
      <c r="AG1559">
        <v>0</v>
      </c>
      <c r="AH1559">
        <v>0</v>
      </c>
      <c r="AI1559">
        <v>0</v>
      </c>
      <c r="AJ1559">
        <v>1</v>
      </c>
      <c r="AK1559">
        <v>0</v>
      </c>
      <c r="AL1559">
        <v>0</v>
      </c>
      <c r="AM1559" s="3">
        <f>SUM(tbl_Data[[#This Row],[Amt_Wines]:[Amt_GoldProds]])</f>
        <v>1091</v>
      </c>
      <c r="AN1559" s="3">
        <v>1011</v>
      </c>
      <c r="AO1559">
        <v>0</v>
      </c>
      <c r="AP1559" t="str" cm="1">
        <f t="array" ref="AP1559">_xlfn.IFS(tbl_Data[[#This Row],[marital_Divorced]]=1,"Divorced",tbl_Data[[#This Row],[marital_Married]]=1,"Married",tbl_Data[[#This Row],[marital_Single]]=1,"Single",tbl_Data[[#This Row],[marital_Together]]=1,"Together",tbl_Data[[#This Row],[marital_Widow]]=1,"Widowed")</f>
        <v>Together</v>
      </c>
      <c r="AQ1559" s="3" t="str">
        <f>IF(tbl_Data[[#This Row],[Marital Status]]=tbl_Data[[#Headers],[Single]],tbl_Data[[#This Row],[Amt_Wines]],"")</f>
        <v/>
      </c>
      <c r="AR1559" s="3">
        <f>IF(tbl_Data[[#This Row],[Marital Status]]=tbl_Data[[#Headers],[Together]],tbl_Data[[#This Row],[Amt_Wines]],"")</f>
        <v>458</v>
      </c>
      <c r="AS1559" s="3" t="str">
        <f>IF(tbl_Data[[#This Row],[Marital Status]]=tbl_Data[[#Headers],[Married]],tbl_Data[[#This Row],[Amt_Wines]],"")</f>
        <v/>
      </c>
      <c r="AT1559" s="3" t="str">
        <f>IF(tbl_Data[[#This Row],[Marital Status]]=tbl_Data[[#Headers],[Widow]],tbl_Data[[#This Row],[Amt_Wines]],"")</f>
        <v/>
      </c>
      <c r="AU1559" s="3" t="str">
        <f>IF(tbl_Data[[#This Row],[Marital Status]]=tbl_Data[[#Headers],[Divorced]],tbl_Data[[#This Row],[Amt_Wines]],"")</f>
        <v/>
      </c>
    </row>
    <row r="1560" spans="1:47" x14ac:dyDescent="0.45">
      <c r="A1560" t="s">
        <v>632</v>
      </c>
      <c r="B1560" s="3">
        <v>53103</v>
      </c>
      <c r="C1560">
        <v>0</v>
      </c>
      <c r="D1560">
        <v>1</v>
      </c>
      <c r="E1560">
        <f t="shared" si="24"/>
        <v>1</v>
      </c>
      <c r="F1560">
        <v>70</v>
      </c>
      <c r="G1560" s="3">
        <v>729</v>
      </c>
      <c r="H1560" s="3">
        <v>17</v>
      </c>
      <c r="I1560" s="3">
        <v>133</v>
      </c>
      <c r="J1560" s="3">
        <v>11</v>
      </c>
      <c r="K1560" s="3">
        <v>0</v>
      </c>
      <c r="L1560" s="3">
        <v>195</v>
      </c>
      <c r="M1560">
        <v>5</v>
      </c>
      <c r="N1560">
        <v>10</v>
      </c>
      <c r="O1560">
        <v>6</v>
      </c>
      <c r="P1560">
        <v>7</v>
      </c>
      <c r="Q1560">
        <v>7</v>
      </c>
      <c r="R1560">
        <v>1</v>
      </c>
      <c r="S1560">
        <v>0</v>
      </c>
      <c r="T1560">
        <v>0</v>
      </c>
      <c r="U1560">
        <v>0</v>
      </c>
      <c r="V1560">
        <v>0</v>
      </c>
      <c r="W1560">
        <v>0</v>
      </c>
      <c r="X1560">
        <v>3</v>
      </c>
      <c r="Y1560">
        <v>11</v>
      </c>
      <c r="Z1560">
        <v>0</v>
      </c>
      <c r="AA1560">
        <v>66</v>
      </c>
      <c r="AB1560">
        <v>2449</v>
      </c>
      <c r="AC1560">
        <v>0</v>
      </c>
      <c r="AD1560">
        <v>0</v>
      </c>
      <c r="AE1560">
        <v>0</v>
      </c>
      <c r="AF1560">
        <v>1</v>
      </c>
      <c r="AG1560">
        <v>0</v>
      </c>
      <c r="AH1560">
        <v>0</v>
      </c>
      <c r="AI1560">
        <v>0</v>
      </c>
      <c r="AJ1560">
        <v>1</v>
      </c>
      <c r="AK1560">
        <v>0</v>
      </c>
      <c r="AL1560">
        <v>0</v>
      </c>
      <c r="AM1560" s="3">
        <f>SUM(tbl_Data[[#This Row],[Amt_Wines]:[Amt_GoldProds]])</f>
        <v>1085</v>
      </c>
      <c r="AN1560" s="3">
        <v>695</v>
      </c>
      <c r="AO1560">
        <v>1</v>
      </c>
      <c r="AP1560" t="str" cm="1">
        <f t="array" ref="AP1560">_xlfn.IFS(tbl_Data[[#This Row],[marital_Divorced]]=1,"Divorced",tbl_Data[[#This Row],[marital_Married]]=1,"Married",tbl_Data[[#This Row],[marital_Single]]=1,"Single",tbl_Data[[#This Row],[marital_Together]]=1,"Together",tbl_Data[[#This Row],[marital_Widow]]=1,"Widowed")</f>
        <v>Together</v>
      </c>
      <c r="AQ1560" s="3" t="str">
        <f>IF(tbl_Data[[#This Row],[Marital Status]]=tbl_Data[[#Headers],[Single]],tbl_Data[[#This Row],[Amt_Wines]],"")</f>
        <v/>
      </c>
      <c r="AR1560" s="3">
        <f>IF(tbl_Data[[#This Row],[Marital Status]]=tbl_Data[[#Headers],[Together]],tbl_Data[[#This Row],[Amt_Wines]],"")</f>
        <v>729</v>
      </c>
      <c r="AS1560" s="3" t="str">
        <f>IF(tbl_Data[[#This Row],[Marital Status]]=tbl_Data[[#Headers],[Married]],tbl_Data[[#This Row],[Amt_Wines]],"")</f>
        <v/>
      </c>
      <c r="AT1560" s="3" t="str">
        <f>IF(tbl_Data[[#This Row],[Marital Status]]=tbl_Data[[#Headers],[Widow]],tbl_Data[[#This Row],[Amt_Wines]],"")</f>
        <v/>
      </c>
      <c r="AU1560" s="3" t="str">
        <f>IF(tbl_Data[[#This Row],[Marital Status]]=tbl_Data[[#Headers],[Divorced]],tbl_Data[[#This Row],[Amt_Wines]],"")</f>
        <v/>
      </c>
    </row>
    <row r="1561" spans="1:47" x14ac:dyDescent="0.45">
      <c r="A1561" t="s">
        <v>633</v>
      </c>
      <c r="B1561" s="3">
        <v>66636</v>
      </c>
      <c r="C1561">
        <v>0</v>
      </c>
      <c r="D1561">
        <v>0</v>
      </c>
      <c r="E1561">
        <f t="shared" si="24"/>
        <v>0</v>
      </c>
      <c r="F1561">
        <v>64</v>
      </c>
      <c r="G1561" s="3">
        <v>291</v>
      </c>
      <c r="H1561" s="3">
        <v>10</v>
      </c>
      <c r="I1561" s="3">
        <v>689</v>
      </c>
      <c r="J1561" s="3">
        <v>84</v>
      </c>
      <c r="K1561" s="3">
        <v>10</v>
      </c>
      <c r="L1561" s="3">
        <v>0</v>
      </c>
      <c r="M1561">
        <v>1</v>
      </c>
      <c r="N1561">
        <v>3</v>
      </c>
      <c r="O1561">
        <v>4</v>
      </c>
      <c r="P1561">
        <v>9</v>
      </c>
      <c r="Q1561">
        <v>1</v>
      </c>
      <c r="R1561">
        <v>0</v>
      </c>
      <c r="S1561">
        <v>0</v>
      </c>
      <c r="T1561">
        <v>0</v>
      </c>
      <c r="U1561">
        <v>0</v>
      </c>
      <c r="V1561">
        <v>0</v>
      </c>
      <c r="W1561">
        <v>0</v>
      </c>
      <c r="X1561">
        <v>3</v>
      </c>
      <c r="Y1561">
        <v>11</v>
      </c>
      <c r="Z1561">
        <v>0</v>
      </c>
      <c r="AA1561">
        <v>63</v>
      </c>
      <c r="AB1561">
        <v>2475</v>
      </c>
      <c r="AC1561">
        <v>0</v>
      </c>
      <c r="AD1561">
        <v>0</v>
      </c>
      <c r="AE1561">
        <v>0</v>
      </c>
      <c r="AF1561">
        <v>1</v>
      </c>
      <c r="AG1561">
        <v>0</v>
      </c>
      <c r="AH1561">
        <v>0</v>
      </c>
      <c r="AI1561">
        <v>0</v>
      </c>
      <c r="AJ1561">
        <v>0</v>
      </c>
      <c r="AK1561">
        <v>1</v>
      </c>
      <c r="AL1561">
        <v>0</v>
      </c>
      <c r="AM1561" s="3">
        <f>SUM(tbl_Data[[#This Row],[Amt_Wines]:[Amt_GoldProds]])</f>
        <v>1084</v>
      </c>
      <c r="AN1561" s="3">
        <v>1084</v>
      </c>
      <c r="AO1561">
        <v>0</v>
      </c>
      <c r="AP1561" t="str" cm="1">
        <f t="array" ref="AP1561">_xlfn.IFS(tbl_Data[[#This Row],[marital_Divorced]]=1,"Divorced",tbl_Data[[#This Row],[marital_Married]]=1,"Married",tbl_Data[[#This Row],[marital_Single]]=1,"Single",tbl_Data[[#This Row],[marital_Together]]=1,"Together",tbl_Data[[#This Row],[marital_Widow]]=1,"Widowed")</f>
        <v>Together</v>
      </c>
      <c r="AQ1561" s="3" t="str">
        <f>IF(tbl_Data[[#This Row],[Marital Status]]=tbl_Data[[#Headers],[Single]],tbl_Data[[#This Row],[Amt_Wines]],"")</f>
        <v/>
      </c>
      <c r="AR1561" s="3">
        <f>IF(tbl_Data[[#This Row],[Marital Status]]=tbl_Data[[#Headers],[Together]],tbl_Data[[#This Row],[Amt_Wines]],"")</f>
        <v>291</v>
      </c>
      <c r="AS1561" s="3" t="str">
        <f>IF(tbl_Data[[#This Row],[Marital Status]]=tbl_Data[[#Headers],[Married]],tbl_Data[[#This Row],[Amt_Wines]],"")</f>
        <v/>
      </c>
      <c r="AT1561" s="3" t="str">
        <f>IF(tbl_Data[[#This Row],[Marital Status]]=tbl_Data[[#Headers],[Widow]],tbl_Data[[#This Row],[Amt_Wines]],"")</f>
        <v/>
      </c>
      <c r="AU1561" s="3" t="str">
        <f>IF(tbl_Data[[#This Row],[Marital Status]]=tbl_Data[[#Headers],[Divorced]],tbl_Data[[#This Row],[Amt_Wines]],"")</f>
        <v/>
      </c>
    </row>
    <row r="1562" spans="1:47" x14ac:dyDescent="0.45">
      <c r="A1562" t="s">
        <v>634</v>
      </c>
      <c r="B1562" s="3">
        <v>67309</v>
      </c>
      <c r="C1562">
        <v>1</v>
      </c>
      <c r="D1562">
        <v>1</v>
      </c>
      <c r="E1562">
        <f t="shared" si="24"/>
        <v>2</v>
      </c>
      <c r="F1562">
        <v>76</v>
      </c>
      <c r="G1562" s="3">
        <v>515</v>
      </c>
      <c r="H1562" s="3">
        <v>47</v>
      </c>
      <c r="I1562" s="3">
        <v>181</v>
      </c>
      <c r="J1562" s="3">
        <v>149</v>
      </c>
      <c r="K1562" s="3">
        <v>95</v>
      </c>
      <c r="L1562" s="3">
        <v>95</v>
      </c>
      <c r="M1562">
        <v>15</v>
      </c>
      <c r="N1562">
        <v>9</v>
      </c>
      <c r="O1562">
        <v>6</v>
      </c>
      <c r="P1562">
        <v>9</v>
      </c>
      <c r="Q1562">
        <v>7</v>
      </c>
      <c r="R1562">
        <v>0</v>
      </c>
      <c r="S1562">
        <v>0</v>
      </c>
      <c r="T1562">
        <v>0</v>
      </c>
      <c r="U1562">
        <v>0</v>
      </c>
      <c r="V1562">
        <v>0</v>
      </c>
      <c r="W1562">
        <v>0</v>
      </c>
      <c r="X1562">
        <v>3</v>
      </c>
      <c r="Y1562">
        <v>11</v>
      </c>
      <c r="Z1562">
        <v>0</v>
      </c>
      <c r="AA1562">
        <v>53</v>
      </c>
      <c r="AB1562">
        <v>2681</v>
      </c>
      <c r="AC1562">
        <v>0</v>
      </c>
      <c r="AD1562">
        <v>0</v>
      </c>
      <c r="AE1562">
        <v>0</v>
      </c>
      <c r="AF1562">
        <v>1</v>
      </c>
      <c r="AG1562">
        <v>0</v>
      </c>
      <c r="AH1562">
        <v>1</v>
      </c>
      <c r="AI1562">
        <v>0</v>
      </c>
      <c r="AJ1562">
        <v>0</v>
      </c>
      <c r="AK1562">
        <v>0</v>
      </c>
      <c r="AL1562">
        <v>0</v>
      </c>
      <c r="AM1562" s="3">
        <f>SUM(tbl_Data[[#This Row],[Amt_Wines]:[Amt_GoldProds]])</f>
        <v>1082</v>
      </c>
      <c r="AN1562" s="3">
        <v>892</v>
      </c>
      <c r="AO1562">
        <v>0</v>
      </c>
      <c r="AP1562" t="str" cm="1">
        <f t="array" ref="AP1562">_xlfn.IFS(tbl_Data[[#This Row],[marital_Divorced]]=1,"Divorced",tbl_Data[[#This Row],[marital_Married]]=1,"Married",tbl_Data[[#This Row],[marital_Single]]=1,"Single",tbl_Data[[#This Row],[marital_Together]]=1,"Together",tbl_Data[[#This Row],[marital_Widow]]=1,"Widowed")</f>
        <v>Together</v>
      </c>
      <c r="AQ1562" s="3" t="str">
        <f>IF(tbl_Data[[#This Row],[Marital Status]]=tbl_Data[[#Headers],[Single]],tbl_Data[[#This Row],[Amt_Wines]],"")</f>
        <v/>
      </c>
      <c r="AR1562" s="3">
        <f>IF(tbl_Data[[#This Row],[Marital Status]]=tbl_Data[[#Headers],[Together]],tbl_Data[[#This Row],[Amt_Wines]],"")</f>
        <v>515</v>
      </c>
      <c r="AS1562" s="3" t="str">
        <f>IF(tbl_Data[[#This Row],[Marital Status]]=tbl_Data[[#Headers],[Married]],tbl_Data[[#This Row],[Amt_Wines]],"")</f>
        <v/>
      </c>
      <c r="AT1562" s="3" t="str">
        <f>IF(tbl_Data[[#This Row],[Marital Status]]=tbl_Data[[#Headers],[Widow]],tbl_Data[[#This Row],[Amt_Wines]],"")</f>
        <v/>
      </c>
      <c r="AU1562" s="3" t="str">
        <f>IF(tbl_Data[[#This Row],[Marital Status]]=tbl_Data[[#Headers],[Divorced]],tbl_Data[[#This Row],[Amt_Wines]],"")</f>
        <v/>
      </c>
    </row>
    <row r="1563" spans="1:47" x14ac:dyDescent="0.45">
      <c r="A1563" t="s">
        <v>638</v>
      </c>
      <c r="B1563" s="3">
        <v>70666</v>
      </c>
      <c r="C1563">
        <v>0</v>
      </c>
      <c r="D1563">
        <v>0</v>
      </c>
      <c r="E1563">
        <f t="shared" si="24"/>
        <v>0</v>
      </c>
      <c r="F1563">
        <v>29</v>
      </c>
      <c r="G1563" s="3">
        <v>398</v>
      </c>
      <c r="H1563" s="3">
        <v>40</v>
      </c>
      <c r="I1563" s="3">
        <v>367</v>
      </c>
      <c r="J1563" s="3">
        <v>119</v>
      </c>
      <c r="K1563" s="3">
        <v>122</v>
      </c>
      <c r="L1563" s="3">
        <v>30</v>
      </c>
      <c r="M1563">
        <v>1</v>
      </c>
      <c r="N1563">
        <v>7</v>
      </c>
      <c r="O1563">
        <v>4</v>
      </c>
      <c r="P1563">
        <v>4</v>
      </c>
      <c r="Q1563">
        <v>4</v>
      </c>
      <c r="R1563">
        <v>0</v>
      </c>
      <c r="S1563">
        <v>0</v>
      </c>
      <c r="T1563">
        <v>0</v>
      </c>
      <c r="U1563">
        <v>0</v>
      </c>
      <c r="V1563">
        <v>0</v>
      </c>
      <c r="W1563">
        <v>0</v>
      </c>
      <c r="X1563">
        <v>3</v>
      </c>
      <c r="Y1563">
        <v>11</v>
      </c>
      <c r="Z1563">
        <v>0</v>
      </c>
      <c r="AA1563">
        <v>72</v>
      </c>
      <c r="AB1563">
        <v>2364</v>
      </c>
      <c r="AC1563">
        <v>0</v>
      </c>
      <c r="AD1563">
        <v>0</v>
      </c>
      <c r="AE1563">
        <v>0</v>
      </c>
      <c r="AF1563">
        <v>1</v>
      </c>
      <c r="AG1563">
        <v>0</v>
      </c>
      <c r="AH1563">
        <v>0</v>
      </c>
      <c r="AI1563">
        <v>0</v>
      </c>
      <c r="AJ1563">
        <v>1</v>
      </c>
      <c r="AK1563">
        <v>0</v>
      </c>
      <c r="AL1563">
        <v>0</v>
      </c>
      <c r="AM1563" s="3">
        <f>SUM(tbl_Data[[#This Row],[Amt_Wines]:[Amt_GoldProds]])</f>
        <v>1076</v>
      </c>
      <c r="AN1563" s="3">
        <v>1016</v>
      </c>
      <c r="AO1563">
        <v>0</v>
      </c>
      <c r="AP1563" t="str" cm="1">
        <f t="array" ref="AP1563">_xlfn.IFS(tbl_Data[[#This Row],[marital_Divorced]]=1,"Divorced",tbl_Data[[#This Row],[marital_Married]]=1,"Married",tbl_Data[[#This Row],[marital_Single]]=1,"Single",tbl_Data[[#This Row],[marital_Together]]=1,"Together",tbl_Data[[#This Row],[marital_Widow]]=1,"Widowed")</f>
        <v>Together</v>
      </c>
      <c r="AQ1563" s="3" t="str">
        <f>IF(tbl_Data[[#This Row],[Marital Status]]=tbl_Data[[#Headers],[Single]],tbl_Data[[#This Row],[Amt_Wines]],"")</f>
        <v/>
      </c>
      <c r="AR1563" s="3">
        <f>IF(tbl_Data[[#This Row],[Marital Status]]=tbl_Data[[#Headers],[Together]],tbl_Data[[#This Row],[Amt_Wines]],"")</f>
        <v>398</v>
      </c>
      <c r="AS1563" s="3" t="str">
        <f>IF(tbl_Data[[#This Row],[Marital Status]]=tbl_Data[[#Headers],[Married]],tbl_Data[[#This Row],[Amt_Wines]],"")</f>
        <v/>
      </c>
      <c r="AT1563" s="3" t="str">
        <f>IF(tbl_Data[[#This Row],[Marital Status]]=tbl_Data[[#Headers],[Widow]],tbl_Data[[#This Row],[Amt_Wines]],"")</f>
        <v/>
      </c>
      <c r="AU1563" s="3" t="str">
        <f>IF(tbl_Data[[#This Row],[Marital Status]]=tbl_Data[[#Headers],[Divorced]],tbl_Data[[#This Row],[Amt_Wines]],"")</f>
        <v/>
      </c>
    </row>
    <row r="1564" spans="1:47" x14ac:dyDescent="0.45">
      <c r="A1564" t="s">
        <v>640</v>
      </c>
      <c r="B1564" s="3">
        <v>75072</v>
      </c>
      <c r="C1564">
        <v>0</v>
      </c>
      <c r="D1564">
        <v>1</v>
      </c>
      <c r="E1564">
        <f t="shared" si="24"/>
        <v>1</v>
      </c>
      <c r="F1564">
        <v>83</v>
      </c>
      <c r="G1564" s="3">
        <v>583</v>
      </c>
      <c r="H1564" s="3">
        <v>34</v>
      </c>
      <c r="I1564" s="3">
        <v>309</v>
      </c>
      <c r="J1564" s="3">
        <v>0</v>
      </c>
      <c r="K1564" s="3">
        <v>22</v>
      </c>
      <c r="L1564" s="3">
        <v>125</v>
      </c>
      <c r="M1564">
        <v>2</v>
      </c>
      <c r="N1564">
        <v>5</v>
      </c>
      <c r="O1564">
        <v>4</v>
      </c>
      <c r="P1564">
        <v>8</v>
      </c>
      <c r="Q1564">
        <v>3</v>
      </c>
      <c r="R1564">
        <v>0</v>
      </c>
      <c r="S1564">
        <v>0</v>
      </c>
      <c r="T1564">
        <v>0</v>
      </c>
      <c r="U1564">
        <v>0</v>
      </c>
      <c r="V1564">
        <v>0</v>
      </c>
      <c r="W1564">
        <v>0</v>
      </c>
      <c r="X1564">
        <v>3</v>
      </c>
      <c r="Y1564">
        <v>11</v>
      </c>
      <c r="Z1564">
        <v>0</v>
      </c>
      <c r="AA1564">
        <v>58</v>
      </c>
      <c r="AB1564">
        <v>2681</v>
      </c>
      <c r="AC1564">
        <v>0</v>
      </c>
      <c r="AD1564">
        <v>0</v>
      </c>
      <c r="AE1564">
        <v>0</v>
      </c>
      <c r="AF1564">
        <v>1</v>
      </c>
      <c r="AG1564">
        <v>0</v>
      </c>
      <c r="AH1564">
        <v>0</v>
      </c>
      <c r="AI1564">
        <v>0</v>
      </c>
      <c r="AJ1564">
        <v>1</v>
      </c>
      <c r="AK1564">
        <v>0</v>
      </c>
      <c r="AL1564">
        <v>0</v>
      </c>
      <c r="AM1564" s="3">
        <f>SUM(tbl_Data[[#This Row],[Amt_Wines]:[Amt_GoldProds]])</f>
        <v>1073</v>
      </c>
      <c r="AN1564" s="3">
        <v>823</v>
      </c>
      <c r="AO1564">
        <v>0</v>
      </c>
      <c r="AP1564" t="str" cm="1">
        <f t="array" ref="AP1564">_xlfn.IFS(tbl_Data[[#This Row],[marital_Divorced]]=1,"Divorced",tbl_Data[[#This Row],[marital_Married]]=1,"Married",tbl_Data[[#This Row],[marital_Single]]=1,"Single",tbl_Data[[#This Row],[marital_Together]]=1,"Together",tbl_Data[[#This Row],[marital_Widow]]=1,"Widowed")</f>
        <v>Together</v>
      </c>
      <c r="AQ1564" s="3" t="str">
        <f>IF(tbl_Data[[#This Row],[Marital Status]]=tbl_Data[[#Headers],[Single]],tbl_Data[[#This Row],[Amt_Wines]],"")</f>
        <v/>
      </c>
      <c r="AR1564" s="3">
        <f>IF(tbl_Data[[#This Row],[Marital Status]]=tbl_Data[[#Headers],[Together]],tbl_Data[[#This Row],[Amt_Wines]],"")</f>
        <v>583</v>
      </c>
      <c r="AS1564" s="3" t="str">
        <f>IF(tbl_Data[[#This Row],[Marital Status]]=tbl_Data[[#Headers],[Married]],tbl_Data[[#This Row],[Amt_Wines]],"")</f>
        <v/>
      </c>
      <c r="AT1564" s="3" t="str">
        <f>IF(tbl_Data[[#This Row],[Marital Status]]=tbl_Data[[#Headers],[Widow]],tbl_Data[[#This Row],[Amt_Wines]],"")</f>
        <v/>
      </c>
      <c r="AU1564" s="3" t="str">
        <f>IF(tbl_Data[[#This Row],[Marital Status]]=tbl_Data[[#Headers],[Divorced]],tbl_Data[[#This Row],[Amt_Wines]],"")</f>
        <v/>
      </c>
    </row>
    <row r="1565" spans="1:47" x14ac:dyDescent="0.45">
      <c r="A1565" t="s">
        <v>647</v>
      </c>
      <c r="B1565" s="3">
        <v>77044</v>
      </c>
      <c r="C1565">
        <v>0</v>
      </c>
      <c r="D1565">
        <v>1</v>
      </c>
      <c r="E1565">
        <f t="shared" si="24"/>
        <v>1</v>
      </c>
      <c r="F1565">
        <v>12</v>
      </c>
      <c r="G1565" s="3">
        <v>625</v>
      </c>
      <c r="H1565" s="3">
        <v>38</v>
      </c>
      <c r="I1565" s="3">
        <v>242</v>
      </c>
      <c r="J1565" s="3">
        <v>50</v>
      </c>
      <c r="K1565" s="3">
        <v>34</v>
      </c>
      <c r="L1565" s="3">
        <v>76</v>
      </c>
      <c r="M1565">
        <v>2</v>
      </c>
      <c r="N1565">
        <v>7</v>
      </c>
      <c r="O1565">
        <v>11</v>
      </c>
      <c r="P1565">
        <v>11</v>
      </c>
      <c r="Q1565">
        <v>4</v>
      </c>
      <c r="R1565">
        <v>1</v>
      </c>
      <c r="S1565">
        <v>0</v>
      </c>
      <c r="T1565">
        <v>0</v>
      </c>
      <c r="U1565">
        <v>0</v>
      </c>
      <c r="V1565">
        <v>0</v>
      </c>
      <c r="W1565">
        <v>0</v>
      </c>
      <c r="X1565">
        <v>3</v>
      </c>
      <c r="Y1565">
        <v>11</v>
      </c>
      <c r="Z1565">
        <v>0</v>
      </c>
      <c r="AA1565">
        <v>48</v>
      </c>
      <c r="AB1565">
        <v>2404</v>
      </c>
      <c r="AC1565">
        <v>0</v>
      </c>
      <c r="AD1565">
        <v>0</v>
      </c>
      <c r="AE1565">
        <v>0</v>
      </c>
      <c r="AF1565">
        <v>1</v>
      </c>
      <c r="AG1565">
        <v>0</v>
      </c>
      <c r="AH1565">
        <v>0</v>
      </c>
      <c r="AI1565">
        <v>0</v>
      </c>
      <c r="AJ1565">
        <v>1</v>
      </c>
      <c r="AK1565">
        <v>0</v>
      </c>
      <c r="AL1565">
        <v>0</v>
      </c>
      <c r="AM1565" s="3">
        <f>SUM(tbl_Data[[#This Row],[Amt_Wines]:[Amt_GoldProds]])</f>
        <v>1065</v>
      </c>
      <c r="AN1565" s="3">
        <v>913</v>
      </c>
      <c r="AO1565">
        <v>1</v>
      </c>
      <c r="AP1565" t="str" cm="1">
        <f t="array" ref="AP1565">_xlfn.IFS(tbl_Data[[#This Row],[marital_Divorced]]=1,"Divorced",tbl_Data[[#This Row],[marital_Married]]=1,"Married",tbl_Data[[#This Row],[marital_Single]]=1,"Single",tbl_Data[[#This Row],[marital_Together]]=1,"Together",tbl_Data[[#This Row],[marital_Widow]]=1,"Widowed")</f>
        <v>Together</v>
      </c>
      <c r="AQ1565" s="3" t="str">
        <f>IF(tbl_Data[[#This Row],[Marital Status]]=tbl_Data[[#Headers],[Single]],tbl_Data[[#This Row],[Amt_Wines]],"")</f>
        <v/>
      </c>
      <c r="AR1565" s="3">
        <f>IF(tbl_Data[[#This Row],[Marital Status]]=tbl_Data[[#Headers],[Together]],tbl_Data[[#This Row],[Amt_Wines]],"")</f>
        <v>625</v>
      </c>
      <c r="AS1565" s="3" t="str">
        <f>IF(tbl_Data[[#This Row],[Marital Status]]=tbl_Data[[#Headers],[Married]],tbl_Data[[#This Row],[Amt_Wines]],"")</f>
        <v/>
      </c>
      <c r="AT1565" s="3" t="str">
        <f>IF(tbl_Data[[#This Row],[Marital Status]]=tbl_Data[[#Headers],[Widow]],tbl_Data[[#This Row],[Amt_Wines]],"")</f>
        <v/>
      </c>
      <c r="AU1565" s="3" t="str">
        <f>IF(tbl_Data[[#This Row],[Marital Status]]=tbl_Data[[#Headers],[Divorced]],tbl_Data[[#This Row],[Amt_Wines]],"")</f>
        <v/>
      </c>
    </row>
    <row r="1566" spans="1:47" x14ac:dyDescent="0.45">
      <c r="A1566" t="s">
        <v>648</v>
      </c>
      <c r="B1566" s="3">
        <v>53374</v>
      </c>
      <c r="C1566">
        <v>0</v>
      </c>
      <c r="D1566">
        <v>1</v>
      </c>
      <c r="E1566">
        <f t="shared" si="24"/>
        <v>1</v>
      </c>
      <c r="F1566">
        <v>34</v>
      </c>
      <c r="G1566" s="3">
        <v>896</v>
      </c>
      <c r="H1566" s="3">
        <v>10</v>
      </c>
      <c r="I1566" s="3">
        <v>101</v>
      </c>
      <c r="J1566" s="3">
        <v>13</v>
      </c>
      <c r="K1566" s="3">
        <v>10</v>
      </c>
      <c r="L1566" s="3">
        <v>34</v>
      </c>
      <c r="M1566">
        <v>6</v>
      </c>
      <c r="N1566">
        <v>4</v>
      </c>
      <c r="O1566">
        <v>2</v>
      </c>
      <c r="P1566">
        <v>9</v>
      </c>
      <c r="Q1566">
        <v>9</v>
      </c>
      <c r="R1566">
        <v>1</v>
      </c>
      <c r="S1566">
        <v>0</v>
      </c>
      <c r="T1566">
        <v>0</v>
      </c>
      <c r="U1566">
        <v>0</v>
      </c>
      <c r="V1566">
        <v>0</v>
      </c>
      <c r="W1566">
        <v>0</v>
      </c>
      <c r="X1566">
        <v>3</v>
      </c>
      <c r="Y1566">
        <v>11</v>
      </c>
      <c r="Z1566">
        <v>1</v>
      </c>
      <c r="AA1566">
        <v>51</v>
      </c>
      <c r="AB1566">
        <v>2841</v>
      </c>
      <c r="AC1566">
        <v>0</v>
      </c>
      <c r="AD1566">
        <v>0</v>
      </c>
      <c r="AE1566">
        <v>0</v>
      </c>
      <c r="AF1566">
        <v>1</v>
      </c>
      <c r="AG1566">
        <v>0</v>
      </c>
      <c r="AH1566">
        <v>0</v>
      </c>
      <c r="AI1566">
        <v>0</v>
      </c>
      <c r="AJ1566">
        <v>0</v>
      </c>
      <c r="AK1566">
        <v>0</v>
      </c>
      <c r="AL1566">
        <v>1</v>
      </c>
      <c r="AM1566" s="3">
        <f>SUM(tbl_Data[[#This Row],[Amt_Wines]:[Amt_GoldProds]])</f>
        <v>1064</v>
      </c>
      <c r="AN1566" s="3">
        <v>996</v>
      </c>
      <c r="AO1566">
        <v>1</v>
      </c>
      <c r="AP1566" t="str" cm="1">
        <f t="array" ref="AP1566">_xlfn.IFS(tbl_Data[[#This Row],[marital_Divorced]]=1,"Divorced",tbl_Data[[#This Row],[marital_Married]]=1,"Married",tbl_Data[[#This Row],[marital_Single]]=1,"Single",tbl_Data[[#This Row],[marital_Together]]=1,"Together",tbl_Data[[#This Row],[marital_Widow]]=1,"Widowed")</f>
        <v>Together</v>
      </c>
      <c r="AQ1566" s="3" t="str">
        <f>IF(tbl_Data[[#This Row],[Marital Status]]=tbl_Data[[#Headers],[Single]],tbl_Data[[#This Row],[Amt_Wines]],"")</f>
        <v/>
      </c>
      <c r="AR1566" s="3">
        <f>IF(tbl_Data[[#This Row],[Marital Status]]=tbl_Data[[#Headers],[Together]],tbl_Data[[#This Row],[Amt_Wines]],"")</f>
        <v>896</v>
      </c>
      <c r="AS1566" s="3" t="str">
        <f>IF(tbl_Data[[#This Row],[Marital Status]]=tbl_Data[[#Headers],[Married]],tbl_Data[[#This Row],[Amt_Wines]],"")</f>
        <v/>
      </c>
      <c r="AT1566" s="3" t="str">
        <f>IF(tbl_Data[[#This Row],[Marital Status]]=tbl_Data[[#Headers],[Widow]],tbl_Data[[#This Row],[Amt_Wines]],"")</f>
        <v/>
      </c>
      <c r="AU1566" s="3" t="str">
        <f>IF(tbl_Data[[#This Row],[Marital Status]]=tbl_Data[[#Headers],[Divorced]],tbl_Data[[#This Row],[Amt_Wines]],"")</f>
        <v/>
      </c>
    </row>
    <row r="1567" spans="1:47" x14ac:dyDescent="0.45">
      <c r="A1567" t="s">
        <v>653</v>
      </c>
      <c r="B1567" s="3">
        <v>65104</v>
      </c>
      <c r="C1567">
        <v>0</v>
      </c>
      <c r="D1567">
        <v>1</v>
      </c>
      <c r="E1567">
        <f t="shared" si="24"/>
        <v>1</v>
      </c>
      <c r="F1567">
        <v>4</v>
      </c>
      <c r="G1567" s="3">
        <v>738</v>
      </c>
      <c r="H1567" s="3">
        <v>0</v>
      </c>
      <c r="I1567" s="3">
        <v>232</v>
      </c>
      <c r="J1567" s="3">
        <v>13</v>
      </c>
      <c r="K1567" s="3">
        <v>20</v>
      </c>
      <c r="L1567" s="3">
        <v>50</v>
      </c>
      <c r="M1567">
        <v>2</v>
      </c>
      <c r="N1567">
        <v>3</v>
      </c>
      <c r="O1567">
        <v>5</v>
      </c>
      <c r="P1567">
        <v>7</v>
      </c>
      <c r="Q1567">
        <v>7</v>
      </c>
      <c r="R1567">
        <v>0</v>
      </c>
      <c r="S1567">
        <v>0</v>
      </c>
      <c r="T1567">
        <v>0</v>
      </c>
      <c r="U1567">
        <v>0</v>
      </c>
      <c r="V1567">
        <v>0</v>
      </c>
      <c r="W1567">
        <v>0</v>
      </c>
      <c r="X1567">
        <v>3</v>
      </c>
      <c r="Y1567">
        <v>11</v>
      </c>
      <c r="Z1567">
        <v>1</v>
      </c>
      <c r="AA1567">
        <v>44</v>
      </c>
      <c r="AB1567">
        <v>2386</v>
      </c>
      <c r="AC1567">
        <v>0</v>
      </c>
      <c r="AD1567">
        <v>0</v>
      </c>
      <c r="AE1567">
        <v>0</v>
      </c>
      <c r="AF1567">
        <v>1</v>
      </c>
      <c r="AG1567">
        <v>0</v>
      </c>
      <c r="AH1567">
        <v>0</v>
      </c>
      <c r="AI1567">
        <v>0</v>
      </c>
      <c r="AJ1567">
        <v>0</v>
      </c>
      <c r="AK1567">
        <v>1</v>
      </c>
      <c r="AL1567">
        <v>0</v>
      </c>
      <c r="AM1567" s="3">
        <f>SUM(tbl_Data[[#This Row],[Amt_Wines]:[Amt_GoldProds]])</f>
        <v>1053</v>
      </c>
      <c r="AN1567" s="3">
        <v>953</v>
      </c>
      <c r="AO1567">
        <v>0</v>
      </c>
      <c r="AP1567" t="str" cm="1">
        <f t="array" ref="AP1567">_xlfn.IFS(tbl_Data[[#This Row],[marital_Divorced]]=1,"Divorced",tbl_Data[[#This Row],[marital_Married]]=1,"Married",tbl_Data[[#This Row],[marital_Single]]=1,"Single",tbl_Data[[#This Row],[marital_Together]]=1,"Together",tbl_Data[[#This Row],[marital_Widow]]=1,"Widowed")</f>
        <v>Together</v>
      </c>
      <c r="AQ1567" s="3" t="str">
        <f>IF(tbl_Data[[#This Row],[Marital Status]]=tbl_Data[[#Headers],[Single]],tbl_Data[[#This Row],[Amt_Wines]],"")</f>
        <v/>
      </c>
      <c r="AR1567" s="3">
        <f>IF(tbl_Data[[#This Row],[Marital Status]]=tbl_Data[[#Headers],[Together]],tbl_Data[[#This Row],[Amt_Wines]],"")</f>
        <v>738</v>
      </c>
      <c r="AS1567" s="3" t="str">
        <f>IF(tbl_Data[[#This Row],[Marital Status]]=tbl_Data[[#Headers],[Married]],tbl_Data[[#This Row],[Amt_Wines]],"")</f>
        <v/>
      </c>
      <c r="AT1567" s="3" t="str">
        <f>IF(tbl_Data[[#This Row],[Marital Status]]=tbl_Data[[#Headers],[Widow]],tbl_Data[[#This Row],[Amt_Wines]],"")</f>
        <v/>
      </c>
      <c r="AU1567" s="3" t="str">
        <f>IF(tbl_Data[[#This Row],[Marital Status]]=tbl_Data[[#Headers],[Divorced]],tbl_Data[[#This Row],[Amt_Wines]],"")</f>
        <v/>
      </c>
    </row>
    <row r="1568" spans="1:47" x14ac:dyDescent="0.45">
      <c r="A1568" t="s">
        <v>654</v>
      </c>
      <c r="B1568" s="3">
        <v>65104</v>
      </c>
      <c r="C1568">
        <v>0</v>
      </c>
      <c r="D1568">
        <v>1</v>
      </c>
      <c r="E1568">
        <f t="shared" si="24"/>
        <v>1</v>
      </c>
      <c r="F1568">
        <v>4</v>
      </c>
      <c r="G1568" s="3">
        <v>738</v>
      </c>
      <c r="H1568" s="3">
        <v>0</v>
      </c>
      <c r="I1568" s="3">
        <v>232</v>
      </c>
      <c r="J1568" s="3">
        <v>13</v>
      </c>
      <c r="K1568" s="3">
        <v>20</v>
      </c>
      <c r="L1568" s="3">
        <v>50</v>
      </c>
      <c r="M1568">
        <v>2</v>
      </c>
      <c r="N1568">
        <v>3</v>
      </c>
      <c r="O1568">
        <v>5</v>
      </c>
      <c r="P1568">
        <v>7</v>
      </c>
      <c r="Q1568">
        <v>7</v>
      </c>
      <c r="R1568">
        <v>0</v>
      </c>
      <c r="S1568">
        <v>0</v>
      </c>
      <c r="T1568">
        <v>0</v>
      </c>
      <c r="U1568">
        <v>0</v>
      </c>
      <c r="V1568">
        <v>0</v>
      </c>
      <c r="W1568">
        <v>0</v>
      </c>
      <c r="X1568">
        <v>3</v>
      </c>
      <c r="Y1568">
        <v>11</v>
      </c>
      <c r="Z1568">
        <v>0</v>
      </c>
      <c r="AA1568">
        <v>44</v>
      </c>
      <c r="AB1568">
        <v>2386</v>
      </c>
      <c r="AC1568">
        <v>0</v>
      </c>
      <c r="AD1568">
        <v>0</v>
      </c>
      <c r="AE1568">
        <v>0</v>
      </c>
      <c r="AF1568">
        <v>1</v>
      </c>
      <c r="AG1568">
        <v>0</v>
      </c>
      <c r="AH1568">
        <v>0</v>
      </c>
      <c r="AI1568">
        <v>0</v>
      </c>
      <c r="AJ1568">
        <v>0</v>
      </c>
      <c r="AK1568">
        <v>1</v>
      </c>
      <c r="AL1568">
        <v>0</v>
      </c>
      <c r="AM1568" s="3">
        <f>SUM(tbl_Data[[#This Row],[Amt_Wines]:[Amt_GoldProds]])</f>
        <v>1053</v>
      </c>
      <c r="AN1568" s="3">
        <v>953</v>
      </c>
      <c r="AO1568">
        <v>0</v>
      </c>
      <c r="AP1568" t="str" cm="1">
        <f t="array" ref="AP1568">_xlfn.IFS(tbl_Data[[#This Row],[marital_Divorced]]=1,"Divorced",tbl_Data[[#This Row],[marital_Married]]=1,"Married",tbl_Data[[#This Row],[marital_Single]]=1,"Single",tbl_Data[[#This Row],[marital_Together]]=1,"Together",tbl_Data[[#This Row],[marital_Widow]]=1,"Widowed")</f>
        <v>Together</v>
      </c>
      <c r="AQ1568" s="3" t="str">
        <f>IF(tbl_Data[[#This Row],[Marital Status]]=tbl_Data[[#Headers],[Single]],tbl_Data[[#This Row],[Amt_Wines]],"")</f>
        <v/>
      </c>
      <c r="AR1568" s="3">
        <f>IF(tbl_Data[[#This Row],[Marital Status]]=tbl_Data[[#Headers],[Together]],tbl_Data[[#This Row],[Amt_Wines]],"")</f>
        <v>738</v>
      </c>
      <c r="AS1568" s="3" t="str">
        <f>IF(tbl_Data[[#This Row],[Marital Status]]=tbl_Data[[#Headers],[Married]],tbl_Data[[#This Row],[Amt_Wines]],"")</f>
        <v/>
      </c>
      <c r="AT1568" s="3" t="str">
        <f>IF(tbl_Data[[#This Row],[Marital Status]]=tbl_Data[[#Headers],[Widow]],tbl_Data[[#This Row],[Amt_Wines]],"")</f>
        <v/>
      </c>
      <c r="AU1568" s="3" t="str">
        <f>IF(tbl_Data[[#This Row],[Marital Status]]=tbl_Data[[#Headers],[Divorced]],tbl_Data[[#This Row],[Amt_Wines]],"")</f>
        <v/>
      </c>
    </row>
    <row r="1569" spans="1:47" x14ac:dyDescent="0.45">
      <c r="A1569" t="s">
        <v>659</v>
      </c>
      <c r="B1569" s="3">
        <v>46772</v>
      </c>
      <c r="C1569">
        <v>0</v>
      </c>
      <c r="D1569">
        <v>1</v>
      </c>
      <c r="E1569">
        <f t="shared" si="24"/>
        <v>1</v>
      </c>
      <c r="F1569">
        <v>88</v>
      </c>
      <c r="G1569" s="3">
        <v>350</v>
      </c>
      <c r="H1569" s="3">
        <v>104</v>
      </c>
      <c r="I1569" s="3">
        <v>189</v>
      </c>
      <c r="J1569" s="3">
        <v>197</v>
      </c>
      <c r="K1569" s="3">
        <v>151</v>
      </c>
      <c r="L1569" s="3">
        <v>57</v>
      </c>
      <c r="M1569">
        <v>6</v>
      </c>
      <c r="N1569">
        <v>11</v>
      </c>
      <c r="O1569">
        <v>8</v>
      </c>
      <c r="P1569">
        <v>5</v>
      </c>
      <c r="Q1569">
        <v>8</v>
      </c>
      <c r="R1569">
        <v>1</v>
      </c>
      <c r="S1569">
        <v>0</v>
      </c>
      <c r="T1569">
        <v>0</v>
      </c>
      <c r="U1569">
        <v>0</v>
      </c>
      <c r="V1569">
        <v>0</v>
      </c>
      <c r="W1569">
        <v>0</v>
      </c>
      <c r="X1569">
        <v>3</v>
      </c>
      <c r="Y1569">
        <v>11</v>
      </c>
      <c r="Z1569">
        <v>0</v>
      </c>
      <c r="AA1569">
        <v>45</v>
      </c>
      <c r="AB1569">
        <v>2758</v>
      </c>
      <c r="AC1569">
        <v>0</v>
      </c>
      <c r="AD1569">
        <v>0</v>
      </c>
      <c r="AE1569">
        <v>0</v>
      </c>
      <c r="AF1569">
        <v>1</v>
      </c>
      <c r="AG1569">
        <v>0</v>
      </c>
      <c r="AH1569">
        <v>1</v>
      </c>
      <c r="AI1569">
        <v>0</v>
      </c>
      <c r="AJ1569">
        <v>0</v>
      </c>
      <c r="AK1569">
        <v>0</v>
      </c>
      <c r="AL1569">
        <v>0</v>
      </c>
      <c r="AM1569" s="3">
        <f>SUM(tbl_Data[[#This Row],[Amt_Wines]:[Amt_GoldProds]])</f>
        <v>1048</v>
      </c>
      <c r="AN1569" s="3">
        <v>934</v>
      </c>
      <c r="AO1569">
        <v>1</v>
      </c>
      <c r="AP1569" t="str" cm="1">
        <f t="array" ref="AP1569">_xlfn.IFS(tbl_Data[[#This Row],[marital_Divorced]]=1,"Divorced",tbl_Data[[#This Row],[marital_Married]]=1,"Married",tbl_Data[[#This Row],[marital_Single]]=1,"Single",tbl_Data[[#This Row],[marital_Together]]=1,"Together",tbl_Data[[#This Row],[marital_Widow]]=1,"Widowed")</f>
        <v>Together</v>
      </c>
      <c r="AQ1569" s="3" t="str">
        <f>IF(tbl_Data[[#This Row],[Marital Status]]=tbl_Data[[#Headers],[Single]],tbl_Data[[#This Row],[Amt_Wines]],"")</f>
        <v/>
      </c>
      <c r="AR1569" s="3">
        <f>IF(tbl_Data[[#This Row],[Marital Status]]=tbl_Data[[#Headers],[Together]],tbl_Data[[#This Row],[Amt_Wines]],"")</f>
        <v>350</v>
      </c>
      <c r="AS1569" s="3" t="str">
        <f>IF(tbl_Data[[#This Row],[Marital Status]]=tbl_Data[[#Headers],[Married]],tbl_Data[[#This Row],[Amt_Wines]],"")</f>
        <v/>
      </c>
      <c r="AT1569" s="3" t="str">
        <f>IF(tbl_Data[[#This Row],[Marital Status]]=tbl_Data[[#Headers],[Widow]],tbl_Data[[#This Row],[Amt_Wines]],"")</f>
        <v/>
      </c>
      <c r="AU1569" s="3" t="str">
        <f>IF(tbl_Data[[#This Row],[Marital Status]]=tbl_Data[[#Headers],[Divorced]],tbl_Data[[#This Row],[Amt_Wines]],"")</f>
        <v/>
      </c>
    </row>
    <row r="1570" spans="1:47" x14ac:dyDescent="0.45">
      <c r="A1570" t="s">
        <v>662</v>
      </c>
      <c r="B1570" s="3">
        <v>69476</v>
      </c>
      <c r="C1570">
        <v>0</v>
      </c>
      <c r="D1570">
        <v>0</v>
      </c>
      <c r="E1570">
        <f t="shared" si="24"/>
        <v>0</v>
      </c>
      <c r="F1570">
        <v>3</v>
      </c>
      <c r="G1570" s="3">
        <v>260</v>
      </c>
      <c r="H1570" s="3">
        <v>86</v>
      </c>
      <c r="I1570" s="3">
        <v>559</v>
      </c>
      <c r="J1570" s="3">
        <v>63</v>
      </c>
      <c r="K1570" s="3">
        <v>9</v>
      </c>
      <c r="L1570" s="3">
        <v>67</v>
      </c>
      <c r="M1570">
        <v>1</v>
      </c>
      <c r="N1570">
        <v>4</v>
      </c>
      <c r="O1570">
        <v>6</v>
      </c>
      <c r="P1570">
        <v>4</v>
      </c>
      <c r="Q1570">
        <v>2</v>
      </c>
      <c r="R1570">
        <v>0</v>
      </c>
      <c r="S1570">
        <v>0</v>
      </c>
      <c r="T1570">
        <v>0</v>
      </c>
      <c r="U1570">
        <v>0</v>
      </c>
      <c r="V1570">
        <v>0</v>
      </c>
      <c r="W1570">
        <v>0</v>
      </c>
      <c r="X1570">
        <v>3</v>
      </c>
      <c r="Y1570">
        <v>11</v>
      </c>
      <c r="Z1570">
        <v>0</v>
      </c>
      <c r="AA1570">
        <v>51</v>
      </c>
      <c r="AB1570">
        <v>2431</v>
      </c>
      <c r="AC1570">
        <v>0</v>
      </c>
      <c r="AD1570">
        <v>0</v>
      </c>
      <c r="AE1570">
        <v>0</v>
      </c>
      <c r="AF1570">
        <v>1</v>
      </c>
      <c r="AG1570">
        <v>0</v>
      </c>
      <c r="AH1570">
        <v>0</v>
      </c>
      <c r="AI1570">
        <v>0</v>
      </c>
      <c r="AJ1570">
        <v>0</v>
      </c>
      <c r="AK1570">
        <v>0</v>
      </c>
      <c r="AL1570">
        <v>1</v>
      </c>
      <c r="AM1570" s="3">
        <f>SUM(tbl_Data[[#This Row],[Amt_Wines]:[Amt_GoldProds]])</f>
        <v>1044</v>
      </c>
      <c r="AN1570" s="3">
        <v>910</v>
      </c>
      <c r="AO1570">
        <v>0</v>
      </c>
      <c r="AP1570" t="str" cm="1">
        <f t="array" ref="AP1570">_xlfn.IFS(tbl_Data[[#This Row],[marital_Divorced]]=1,"Divorced",tbl_Data[[#This Row],[marital_Married]]=1,"Married",tbl_Data[[#This Row],[marital_Single]]=1,"Single",tbl_Data[[#This Row],[marital_Together]]=1,"Together",tbl_Data[[#This Row],[marital_Widow]]=1,"Widowed")</f>
        <v>Together</v>
      </c>
      <c r="AQ1570" s="3" t="str">
        <f>IF(tbl_Data[[#This Row],[Marital Status]]=tbl_Data[[#Headers],[Single]],tbl_Data[[#This Row],[Amt_Wines]],"")</f>
        <v/>
      </c>
      <c r="AR1570" s="3">
        <f>IF(tbl_Data[[#This Row],[Marital Status]]=tbl_Data[[#Headers],[Together]],tbl_Data[[#This Row],[Amt_Wines]],"")</f>
        <v>260</v>
      </c>
      <c r="AS1570" s="3" t="str">
        <f>IF(tbl_Data[[#This Row],[Marital Status]]=tbl_Data[[#Headers],[Married]],tbl_Data[[#This Row],[Amt_Wines]],"")</f>
        <v/>
      </c>
      <c r="AT1570" s="3" t="str">
        <f>IF(tbl_Data[[#This Row],[Marital Status]]=tbl_Data[[#Headers],[Widow]],tbl_Data[[#This Row],[Amt_Wines]],"")</f>
        <v/>
      </c>
      <c r="AU1570" s="3" t="str">
        <f>IF(tbl_Data[[#This Row],[Marital Status]]=tbl_Data[[#Headers],[Divorced]],tbl_Data[[#This Row],[Amt_Wines]],"")</f>
        <v/>
      </c>
    </row>
    <row r="1571" spans="1:47" x14ac:dyDescent="0.45">
      <c r="A1571" t="s">
        <v>664</v>
      </c>
      <c r="B1571" s="3">
        <v>68148</v>
      </c>
      <c r="C1571">
        <v>0</v>
      </c>
      <c r="D1571">
        <v>0</v>
      </c>
      <c r="E1571">
        <f t="shared" si="24"/>
        <v>0</v>
      </c>
      <c r="F1571">
        <v>86</v>
      </c>
      <c r="G1571" s="3">
        <v>389</v>
      </c>
      <c r="H1571" s="3">
        <v>66</v>
      </c>
      <c r="I1571" s="3">
        <v>408</v>
      </c>
      <c r="J1571" s="3">
        <v>37</v>
      </c>
      <c r="K1571" s="3">
        <v>57</v>
      </c>
      <c r="L1571" s="3">
        <v>85</v>
      </c>
      <c r="M1571">
        <v>1</v>
      </c>
      <c r="N1571">
        <v>4</v>
      </c>
      <c r="O1571">
        <v>4</v>
      </c>
      <c r="P1571">
        <v>6</v>
      </c>
      <c r="Q1571">
        <v>2</v>
      </c>
      <c r="R1571">
        <v>0</v>
      </c>
      <c r="S1571">
        <v>0</v>
      </c>
      <c r="T1571">
        <v>0</v>
      </c>
      <c r="U1571">
        <v>0</v>
      </c>
      <c r="V1571">
        <v>0</v>
      </c>
      <c r="W1571">
        <v>0</v>
      </c>
      <c r="X1571">
        <v>3</v>
      </c>
      <c r="Y1571">
        <v>11</v>
      </c>
      <c r="Z1571">
        <v>0</v>
      </c>
      <c r="AA1571">
        <v>63</v>
      </c>
      <c r="AB1571">
        <v>2461</v>
      </c>
      <c r="AC1571">
        <v>0</v>
      </c>
      <c r="AD1571">
        <v>0</v>
      </c>
      <c r="AE1571">
        <v>0</v>
      </c>
      <c r="AF1571">
        <v>1</v>
      </c>
      <c r="AG1571">
        <v>0</v>
      </c>
      <c r="AH1571">
        <v>0</v>
      </c>
      <c r="AI1571">
        <v>0</v>
      </c>
      <c r="AJ1571">
        <v>0</v>
      </c>
      <c r="AK1571">
        <v>1</v>
      </c>
      <c r="AL1571">
        <v>0</v>
      </c>
      <c r="AM1571" s="3">
        <f>SUM(tbl_Data[[#This Row],[Amt_Wines]:[Amt_GoldProds]])</f>
        <v>1042</v>
      </c>
      <c r="AN1571" s="3">
        <v>872</v>
      </c>
      <c r="AO1571">
        <v>0</v>
      </c>
      <c r="AP1571" t="str" cm="1">
        <f t="array" ref="AP1571">_xlfn.IFS(tbl_Data[[#This Row],[marital_Divorced]]=1,"Divorced",tbl_Data[[#This Row],[marital_Married]]=1,"Married",tbl_Data[[#This Row],[marital_Single]]=1,"Single",tbl_Data[[#This Row],[marital_Together]]=1,"Together",tbl_Data[[#This Row],[marital_Widow]]=1,"Widowed")</f>
        <v>Together</v>
      </c>
      <c r="AQ1571" s="3" t="str">
        <f>IF(tbl_Data[[#This Row],[Marital Status]]=tbl_Data[[#Headers],[Single]],tbl_Data[[#This Row],[Amt_Wines]],"")</f>
        <v/>
      </c>
      <c r="AR1571" s="3">
        <f>IF(tbl_Data[[#This Row],[Marital Status]]=tbl_Data[[#Headers],[Together]],tbl_Data[[#This Row],[Amt_Wines]],"")</f>
        <v>389</v>
      </c>
      <c r="AS1571" s="3" t="str">
        <f>IF(tbl_Data[[#This Row],[Marital Status]]=tbl_Data[[#Headers],[Married]],tbl_Data[[#This Row],[Amt_Wines]],"")</f>
        <v/>
      </c>
      <c r="AT1571" s="3" t="str">
        <f>IF(tbl_Data[[#This Row],[Marital Status]]=tbl_Data[[#Headers],[Widow]],tbl_Data[[#This Row],[Amt_Wines]],"")</f>
        <v/>
      </c>
      <c r="AU1571" s="3" t="str">
        <f>IF(tbl_Data[[#This Row],[Marital Status]]=tbl_Data[[#Headers],[Divorced]],tbl_Data[[#This Row],[Amt_Wines]],"")</f>
        <v/>
      </c>
    </row>
    <row r="1572" spans="1:47" x14ac:dyDescent="0.45">
      <c r="A1572" t="s">
        <v>665</v>
      </c>
      <c r="B1572" s="3">
        <v>75276</v>
      </c>
      <c r="C1572">
        <v>0</v>
      </c>
      <c r="D1572">
        <v>0</v>
      </c>
      <c r="E1572">
        <f t="shared" si="24"/>
        <v>0</v>
      </c>
      <c r="F1572">
        <v>2</v>
      </c>
      <c r="G1572" s="3">
        <v>610</v>
      </c>
      <c r="H1572" s="3">
        <v>105</v>
      </c>
      <c r="I1572" s="3">
        <v>125</v>
      </c>
      <c r="J1572" s="3">
        <v>137</v>
      </c>
      <c r="K1572" s="3">
        <v>42</v>
      </c>
      <c r="L1572" s="3">
        <v>21</v>
      </c>
      <c r="M1572">
        <v>1</v>
      </c>
      <c r="N1572">
        <v>9</v>
      </c>
      <c r="O1572">
        <v>4</v>
      </c>
      <c r="P1572">
        <v>9</v>
      </c>
      <c r="Q1572">
        <v>5</v>
      </c>
      <c r="R1572">
        <v>0</v>
      </c>
      <c r="S1572">
        <v>0</v>
      </c>
      <c r="T1572">
        <v>0</v>
      </c>
      <c r="U1572">
        <v>0</v>
      </c>
      <c r="V1572">
        <v>0</v>
      </c>
      <c r="W1572">
        <v>0</v>
      </c>
      <c r="X1572">
        <v>3</v>
      </c>
      <c r="Y1572">
        <v>11</v>
      </c>
      <c r="Z1572">
        <v>0</v>
      </c>
      <c r="AA1572">
        <v>55</v>
      </c>
      <c r="AB1572">
        <v>2799</v>
      </c>
      <c r="AC1572">
        <v>0</v>
      </c>
      <c r="AD1572">
        <v>0</v>
      </c>
      <c r="AE1572">
        <v>0</v>
      </c>
      <c r="AF1572">
        <v>1</v>
      </c>
      <c r="AG1572">
        <v>0</v>
      </c>
      <c r="AH1572">
        <v>0</v>
      </c>
      <c r="AI1572">
        <v>0</v>
      </c>
      <c r="AJ1572">
        <v>1</v>
      </c>
      <c r="AK1572">
        <v>0</v>
      </c>
      <c r="AL1572">
        <v>0</v>
      </c>
      <c r="AM1572" s="3">
        <f>SUM(tbl_Data[[#This Row],[Amt_Wines]:[Amt_GoldProds]])</f>
        <v>1040</v>
      </c>
      <c r="AN1572" s="3">
        <v>998</v>
      </c>
      <c r="AO1572">
        <v>0</v>
      </c>
      <c r="AP1572" t="str" cm="1">
        <f t="array" ref="AP1572">_xlfn.IFS(tbl_Data[[#This Row],[marital_Divorced]]=1,"Divorced",tbl_Data[[#This Row],[marital_Married]]=1,"Married",tbl_Data[[#This Row],[marital_Single]]=1,"Single",tbl_Data[[#This Row],[marital_Together]]=1,"Together",tbl_Data[[#This Row],[marital_Widow]]=1,"Widowed")</f>
        <v>Together</v>
      </c>
      <c r="AQ1572" s="3" t="str">
        <f>IF(tbl_Data[[#This Row],[Marital Status]]=tbl_Data[[#Headers],[Single]],tbl_Data[[#This Row],[Amt_Wines]],"")</f>
        <v/>
      </c>
      <c r="AR1572" s="3">
        <f>IF(tbl_Data[[#This Row],[Marital Status]]=tbl_Data[[#Headers],[Together]],tbl_Data[[#This Row],[Amt_Wines]],"")</f>
        <v>610</v>
      </c>
      <c r="AS1572" s="3" t="str">
        <f>IF(tbl_Data[[#This Row],[Marital Status]]=tbl_Data[[#Headers],[Married]],tbl_Data[[#This Row],[Amt_Wines]],"")</f>
        <v/>
      </c>
      <c r="AT1572" s="3" t="str">
        <f>IF(tbl_Data[[#This Row],[Marital Status]]=tbl_Data[[#Headers],[Widow]],tbl_Data[[#This Row],[Amt_Wines]],"")</f>
        <v/>
      </c>
      <c r="AU1572" s="3" t="str">
        <f>IF(tbl_Data[[#This Row],[Marital Status]]=tbl_Data[[#Headers],[Divorced]],tbl_Data[[#This Row],[Amt_Wines]],"")</f>
        <v/>
      </c>
    </row>
    <row r="1573" spans="1:47" x14ac:dyDescent="0.45">
      <c r="A1573" t="s">
        <v>666</v>
      </c>
      <c r="B1573" s="3">
        <v>69702</v>
      </c>
      <c r="C1573">
        <v>0</v>
      </c>
      <c r="D1573">
        <v>1</v>
      </c>
      <c r="E1573">
        <f t="shared" si="24"/>
        <v>1</v>
      </c>
      <c r="F1573">
        <v>8</v>
      </c>
      <c r="G1573" s="3">
        <v>664</v>
      </c>
      <c r="H1573" s="3">
        <v>9</v>
      </c>
      <c r="I1573" s="3">
        <v>240</v>
      </c>
      <c r="J1573" s="3">
        <v>50</v>
      </c>
      <c r="K1573" s="3">
        <v>19</v>
      </c>
      <c r="L1573" s="3">
        <v>57</v>
      </c>
      <c r="M1573">
        <v>2</v>
      </c>
      <c r="N1573">
        <v>7</v>
      </c>
      <c r="O1573">
        <v>7</v>
      </c>
      <c r="P1573">
        <v>10</v>
      </c>
      <c r="Q1573">
        <v>4</v>
      </c>
      <c r="R1573">
        <v>0</v>
      </c>
      <c r="S1573">
        <v>0</v>
      </c>
      <c r="T1573">
        <v>0</v>
      </c>
      <c r="U1573">
        <v>0</v>
      </c>
      <c r="V1573">
        <v>0</v>
      </c>
      <c r="W1573">
        <v>0</v>
      </c>
      <c r="X1573">
        <v>3</v>
      </c>
      <c r="Y1573">
        <v>11</v>
      </c>
      <c r="Z1573">
        <v>0</v>
      </c>
      <c r="AA1573">
        <v>69</v>
      </c>
      <c r="AB1573">
        <v>2654</v>
      </c>
      <c r="AC1573">
        <v>0</v>
      </c>
      <c r="AD1573">
        <v>0</v>
      </c>
      <c r="AE1573">
        <v>0</v>
      </c>
      <c r="AF1573">
        <v>1</v>
      </c>
      <c r="AG1573">
        <v>0</v>
      </c>
      <c r="AH1573">
        <v>0</v>
      </c>
      <c r="AI1573">
        <v>0</v>
      </c>
      <c r="AJ1573">
        <v>0</v>
      </c>
      <c r="AK1573">
        <v>0</v>
      </c>
      <c r="AL1573">
        <v>1</v>
      </c>
      <c r="AM1573" s="3">
        <f>SUM(tbl_Data[[#This Row],[Amt_Wines]:[Amt_GoldProds]])</f>
        <v>1039</v>
      </c>
      <c r="AN1573" s="3">
        <v>925</v>
      </c>
      <c r="AO1573">
        <v>0</v>
      </c>
      <c r="AP1573" t="str" cm="1">
        <f t="array" ref="AP1573">_xlfn.IFS(tbl_Data[[#This Row],[marital_Divorced]]=1,"Divorced",tbl_Data[[#This Row],[marital_Married]]=1,"Married",tbl_Data[[#This Row],[marital_Single]]=1,"Single",tbl_Data[[#This Row],[marital_Together]]=1,"Together",tbl_Data[[#This Row],[marital_Widow]]=1,"Widowed")</f>
        <v>Together</v>
      </c>
      <c r="AQ1573" s="3" t="str">
        <f>IF(tbl_Data[[#This Row],[Marital Status]]=tbl_Data[[#Headers],[Single]],tbl_Data[[#This Row],[Amt_Wines]],"")</f>
        <v/>
      </c>
      <c r="AR1573" s="3">
        <f>IF(tbl_Data[[#This Row],[Marital Status]]=tbl_Data[[#Headers],[Together]],tbl_Data[[#This Row],[Amt_Wines]],"")</f>
        <v>664</v>
      </c>
      <c r="AS1573" s="3" t="str">
        <f>IF(tbl_Data[[#This Row],[Marital Status]]=tbl_Data[[#Headers],[Married]],tbl_Data[[#This Row],[Amt_Wines]],"")</f>
        <v/>
      </c>
      <c r="AT1573" s="3" t="str">
        <f>IF(tbl_Data[[#This Row],[Marital Status]]=tbl_Data[[#Headers],[Widow]],tbl_Data[[#This Row],[Amt_Wines]],"")</f>
        <v/>
      </c>
      <c r="AU1573" s="3" t="str">
        <f>IF(tbl_Data[[#This Row],[Marital Status]]=tbl_Data[[#Headers],[Divorced]],tbl_Data[[#This Row],[Amt_Wines]],"")</f>
        <v/>
      </c>
    </row>
    <row r="1574" spans="1:47" x14ac:dyDescent="0.45">
      <c r="A1574" t="s">
        <v>667</v>
      </c>
      <c r="B1574" s="3">
        <v>69805</v>
      </c>
      <c r="C1574">
        <v>0</v>
      </c>
      <c r="D1574">
        <v>1</v>
      </c>
      <c r="E1574">
        <f t="shared" si="24"/>
        <v>1</v>
      </c>
      <c r="F1574">
        <v>50</v>
      </c>
      <c r="G1574" s="3">
        <v>750</v>
      </c>
      <c r="H1574" s="3">
        <v>71</v>
      </c>
      <c r="I1574" s="3">
        <v>174</v>
      </c>
      <c r="J1574" s="3">
        <v>13</v>
      </c>
      <c r="K1574" s="3">
        <v>10</v>
      </c>
      <c r="L1574" s="3">
        <v>20</v>
      </c>
      <c r="M1574">
        <v>2</v>
      </c>
      <c r="N1574">
        <v>6</v>
      </c>
      <c r="O1574">
        <v>8</v>
      </c>
      <c r="P1574">
        <v>11</v>
      </c>
      <c r="Q1574">
        <v>2</v>
      </c>
      <c r="R1574">
        <v>0</v>
      </c>
      <c r="S1574">
        <v>0</v>
      </c>
      <c r="T1574">
        <v>0</v>
      </c>
      <c r="U1574">
        <v>0</v>
      </c>
      <c r="V1574">
        <v>0</v>
      </c>
      <c r="W1574">
        <v>0</v>
      </c>
      <c r="X1574">
        <v>3</v>
      </c>
      <c r="Y1574">
        <v>11</v>
      </c>
      <c r="Z1574">
        <v>0</v>
      </c>
      <c r="AA1574">
        <v>68</v>
      </c>
      <c r="AB1574">
        <v>2318</v>
      </c>
      <c r="AC1574">
        <v>0</v>
      </c>
      <c r="AD1574">
        <v>0</v>
      </c>
      <c r="AE1574">
        <v>0</v>
      </c>
      <c r="AF1574">
        <v>1</v>
      </c>
      <c r="AG1574">
        <v>0</v>
      </c>
      <c r="AH1574">
        <v>0</v>
      </c>
      <c r="AI1574">
        <v>0</v>
      </c>
      <c r="AJ1574">
        <v>0</v>
      </c>
      <c r="AK1574">
        <v>0</v>
      </c>
      <c r="AL1574">
        <v>1</v>
      </c>
      <c r="AM1574" s="3">
        <f>SUM(tbl_Data[[#This Row],[Amt_Wines]:[Amt_GoldProds]])</f>
        <v>1038</v>
      </c>
      <c r="AN1574" s="3">
        <v>998</v>
      </c>
      <c r="AO1574">
        <v>0</v>
      </c>
      <c r="AP1574" t="str" cm="1">
        <f t="array" ref="AP1574">_xlfn.IFS(tbl_Data[[#This Row],[marital_Divorced]]=1,"Divorced",tbl_Data[[#This Row],[marital_Married]]=1,"Married",tbl_Data[[#This Row],[marital_Single]]=1,"Single",tbl_Data[[#This Row],[marital_Together]]=1,"Together",tbl_Data[[#This Row],[marital_Widow]]=1,"Widowed")</f>
        <v>Together</v>
      </c>
      <c r="AQ1574" s="3" t="str">
        <f>IF(tbl_Data[[#This Row],[Marital Status]]=tbl_Data[[#Headers],[Single]],tbl_Data[[#This Row],[Amt_Wines]],"")</f>
        <v/>
      </c>
      <c r="AR1574" s="3">
        <f>IF(tbl_Data[[#This Row],[Marital Status]]=tbl_Data[[#Headers],[Together]],tbl_Data[[#This Row],[Amt_Wines]],"")</f>
        <v>750</v>
      </c>
      <c r="AS1574" s="3" t="str">
        <f>IF(tbl_Data[[#This Row],[Marital Status]]=tbl_Data[[#Headers],[Married]],tbl_Data[[#This Row],[Amt_Wines]],"")</f>
        <v/>
      </c>
      <c r="AT1574" s="3" t="str">
        <f>IF(tbl_Data[[#This Row],[Marital Status]]=tbl_Data[[#Headers],[Widow]],tbl_Data[[#This Row],[Amt_Wines]],"")</f>
        <v/>
      </c>
      <c r="AU1574" s="3" t="str">
        <f>IF(tbl_Data[[#This Row],[Marital Status]]=tbl_Data[[#Headers],[Divorced]],tbl_Data[[#This Row],[Amt_Wines]],"")</f>
        <v/>
      </c>
    </row>
    <row r="1575" spans="1:47" x14ac:dyDescent="0.45">
      <c r="A1575" t="s">
        <v>671</v>
      </c>
      <c r="B1575" s="3">
        <v>76081</v>
      </c>
      <c r="C1575">
        <v>0</v>
      </c>
      <c r="D1575">
        <v>0</v>
      </c>
      <c r="E1575">
        <f t="shared" si="24"/>
        <v>0</v>
      </c>
      <c r="F1575">
        <v>85</v>
      </c>
      <c r="G1575" s="3">
        <v>292</v>
      </c>
      <c r="H1575" s="3">
        <v>30</v>
      </c>
      <c r="I1575" s="3">
        <v>415</v>
      </c>
      <c r="J1575" s="3">
        <v>63</v>
      </c>
      <c r="K1575" s="3">
        <v>33</v>
      </c>
      <c r="L1575" s="3">
        <v>200</v>
      </c>
      <c r="M1575">
        <v>1</v>
      </c>
      <c r="N1575">
        <v>4</v>
      </c>
      <c r="O1575">
        <v>5</v>
      </c>
      <c r="P1575">
        <v>4</v>
      </c>
      <c r="Q1575">
        <v>2</v>
      </c>
      <c r="R1575">
        <v>0</v>
      </c>
      <c r="S1575">
        <v>0</v>
      </c>
      <c r="T1575">
        <v>0</v>
      </c>
      <c r="U1575">
        <v>1</v>
      </c>
      <c r="V1575">
        <v>0</v>
      </c>
      <c r="W1575">
        <v>0</v>
      </c>
      <c r="X1575">
        <v>3</v>
      </c>
      <c r="Y1575">
        <v>11</v>
      </c>
      <c r="Z1575">
        <v>0</v>
      </c>
      <c r="AA1575">
        <v>58</v>
      </c>
      <c r="AB1575">
        <v>2196</v>
      </c>
      <c r="AC1575">
        <v>0</v>
      </c>
      <c r="AD1575">
        <v>0</v>
      </c>
      <c r="AE1575">
        <v>0</v>
      </c>
      <c r="AF1575">
        <v>1</v>
      </c>
      <c r="AG1575">
        <v>0</v>
      </c>
      <c r="AH1575">
        <v>0</v>
      </c>
      <c r="AI1575">
        <v>0</v>
      </c>
      <c r="AJ1575">
        <v>1</v>
      </c>
      <c r="AK1575">
        <v>0</v>
      </c>
      <c r="AL1575">
        <v>0</v>
      </c>
      <c r="AM1575" s="3">
        <f>SUM(tbl_Data[[#This Row],[Amt_Wines]:[Amt_GoldProds]])</f>
        <v>1033</v>
      </c>
      <c r="AN1575" s="3">
        <v>633</v>
      </c>
      <c r="AO1575">
        <v>1</v>
      </c>
      <c r="AP1575" t="str" cm="1">
        <f t="array" ref="AP1575">_xlfn.IFS(tbl_Data[[#This Row],[marital_Divorced]]=1,"Divorced",tbl_Data[[#This Row],[marital_Married]]=1,"Married",tbl_Data[[#This Row],[marital_Single]]=1,"Single",tbl_Data[[#This Row],[marital_Together]]=1,"Together",tbl_Data[[#This Row],[marital_Widow]]=1,"Widowed")</f>
        <v>Together</v>
      </c>
      <c r="AQ1575" s="3" t="str">
        <f>IF(tbl_Data[[#This Row],[Marital Status]]=tbl_Data[[#Headers],[Single]],tbl_Data[[#This Row],[Amt_Wines]],"")</f>
        <v/>
      </c>
      <c r="AR1575" s="3">
        <f>IF(tbl_Data[[#This Row],[Marital Status]]=tbl_Data[[#Headers],[Together]],tbl_Data[[#This Row],[Amt_Wines]],"")</f>
        <v>292</v>
      </c>
      <c r="AS1575" s="3" t="str">
        <f>IF(tbl_Data[[#This Row],[Marital Status]]=tbl_Data[[#Headers],[Married]],tbl_Data[[#This Row],[Amt_Wines]],"")</f>
        <v/>
      </c>
      <c r="AT1575" s="3" t="str">
        <f>IF(tbl_Data[[#This Row],[Marital Status]]=tbl_Data[[#Headers],[Widow]],tbl_Data[[#This Row],[Amt_Wines]],"")</f>
        <v/>
      </c>
      <c r="AU1575" s="3" t="str">
        <f>IF(tbl_Data[[#This Row],[Marital Status]]=tbl_Data[[#Headers],[Divorced]],tbl_Data[[#This Row],[Amt_Wines]],"")</f>
        <v/>
      </c>
    </row>
    <row r="1576" spans="1:47" x14ac:dyDescent="0.45">
      <c r="A1576" t="s">
        <v>679</v>
      </c>
      <c r="B1576" s="3">
        <v>61010</v>
      </c>
      <c r="C1576">
        <v>0</v>
      </c>
      <c r="D1576">
        <v>1</v>
      </c>
      <c r="E1576">
        <f t="shared" si="24"/>
        <v>1</v>
      </c>
      <c r="F1576">
        <v>57</v>
      </c>
      <c r="G1576" s="3">
        <v>888</v>
      </c>
      <c r="H1576" s="3">
        <v>0</v>
      </c>
      <c r="I1576" s="3">
        <v>57</v>
      </c>
      <c r="J1576" s="3">
        <v>0</v>
      </c>
      <c r="K1576" s="3">
        <v>0</v>
      </c>
      <c r="L1576" s="3">
        <v>76</v>
      </c>
      <c r="M1576">
        <v>2</v>
      </c>
      <c r="N1576">
        <v>8</v>
      </c>
      <c r="O1576">
        <v>5</v>
      </c>
      <c r="P1576">
        <v>11</v>
      </c>
      <c r="Q1576">
        <v>5</v>
      </c>
      <c r="R1576">
        <v>0</v>
      </c>
      <c r="S1576">
        <v>0</v>
      </c>
      <c r="T1576">
        <v>0</v>
      </c>
      <c r="U1576">
        <v>0</v>
      </c>
      <c r="V1576">
        <v>0</v>
      </c>
      <c r="W1576">
        <v>0</v>
      </c>
      <c r="X1576">
        <v>3</v>
      </c>
      <c r="Y1576">
        <v>11</v>
      </c>
      <c r="Z1576">
        <v>0</v>
      </c>
      <c r="AA1576">
        <v>68</v>
      </c>
      <c r="AB1576">
        <v>2787</v>
      </c>
      <c r="AC1576">
        <v>0</v>
      </c>
      <c r="AD1576">
        <v>0</v>
      </c>
      <c r="AE1576">
        <v>0</v>
      </c>
      <c r="AF1576">
        <v>1</v>
      </c>
      <c r="AG1576">
        <v>0</v>
      </c>
      <c r="AH1576">
        <v>0</v>
      </c>
      <c r="AI1576">
        <v>0</v>
      </c>
      <c r="AJ1576">
        <v>0</v>
      </c>
      <c r="AK1576">
        <v>0</v>
      </c>
      <c r="AL1576">
        <v>1</v>
      </c>
      <c r="AM1576" s="3">
        <f>SUM(tbl_Data[[#This Row],[Amt_Wines]:[Amt_GoldProds]])</f>
        <v>1021</v>
      </c>
      <c r="AN1576" s="3">
        <v>869</v>
      </c>
      <c r="AO1576">
        <v>0</v>
      </c>
      <c r="AP1576" t="str" cm="1">
        <f t="array" ref="AP1576">_xlfn.IFS(tbl_Data[[#This Row],[marital_Divorced]]=1,"Divorced",tbl_Data[[#This Row],[marital_Married]]=1,"Married",tbl_Data[[#This Row],[marital_Single]]=1,"Single",tbl_Data[[#This Row],[marital_Together]]=1,"Together",tbl_Data[[#This Row],[marital_Widow]]=1,"Widowed")</f>
        <v>Together</v>
      </c>
      <c r="AQ1576" s="3" t="str">
        <f>IF(tbl_Data[[#This Row],[Marital Status]]=tbl_Data[[#Headers],[Single]],tbl_Data[[#This Row],[Amt_Wines]],"")</f>
        <v/>
      </c>
      <c r="AR1576" s="3">
        <f>IF(tbl_Data[[#This Row],[Marital Status]]=tbl_Data[[#Headers],[Together]],tbl_Data[[#This Row],[Amt_Wines]],"")</f>
        <v>888</v>
      </c>
      <c r="AS1576" s="3" t="str">
        <f>IF(tbl_Data[[#This Row],[Marital Status]]=tbl_Data[[#Headers],[Married]],tbl_Data[[#This Row],[Amt_Wines]],"")</f>
        <v/>
      </c>
      <c r="AT1576" s="3" t="str">
        <f>IF(tbl_Data[[#This Row],[Marital Status]]=tbl_Data[[#Headers],[Widow]],tbl_Data[[#This Row],[Amt_Wines]],"")</f>
        <v/>
      </c>
      <c r="AU1576" s="3" t="str">
        <f>IF(tbl_Data[[#This Row],[Marital Status]]=tbl_Data[[#Headers],[Divorced]],tbl_Data[[#This Row],[Amt_Wines]],"")</f>
        <v/>
      </c>
    </row>
    <row r="1577" spans="1:47" x14ac:dyDescent="0.45">
      <c r="A1577" t="s">
        <v>680</v>
      </c>
      <c r="B1577" s="3">
        <v>44953</v>
      </c>
      <c r="C1577">
        <v>0</v>
      </c>
      <c r="D1577">
        <v>0</v>
      </c>
      <c r="E1577">
        <f t="shared" si="24"/>
        <v>0</v>
      </c>
      <c r="F1577">
        <v>31</v>
      </c>
      <c r="G1577" s="3">
        <v>728</v>
      </c>
      <c r="H1577" s="3">
        <v>17</v>
      </c>
      <c r="I1577" s="3">
        <v>133</v>
      </c>
      <c r="J1577" s="3">
        <v>11</v>
      </c>
      <c r="K1577" s="3">
        <v>8</v>
      </c>
      <c r="L1577" s="3">
        <v>124</v>
      </c>
      <c r="M1577">
        <v>1</v>
      </c>
      <c r="N1577">
        <v>7</v>
      </c>
      <c r="O1577">
        <v>3</v>
      </c>
      <c r="P1577">
        <v>13</v>
      </c>
      <c r="Q1577">
        <v>6</v>
      </c>
      <c r="R1577">
        <v>1</v>
      </c>
      <c r="S1577">
        <v>0</v>
      </c>
      <c r="T1577">
        <v>0</v>
      </c>
      <c r="U1577">
        <v>0</v>
      </c>
      <c r="V1577">
        <v>0</v>
      </c>
      <c r="W1577">
        <v>0</v>
      </c>
      <c r="X1577">
        <v>3</v>
      </c>
      <c r="Y1577">
        <v>11</v>
      </c>
      <c r="Z1577">
        <v>0</v>
      </c>
      <c r="AA1577">
        <v>39</v>
      </c>
      <c r="AB1577">
        <v>2714</v>
      </c>
      <c r="AC1577">
        <v>0</v>
      </c>
      <c r="AD1577">
        <v>0</v>
      </c>
      <c r="AE1577">
        <v>0</v>
      </c>
      <c r="AF1577">
        <v>1</v>
      </c>
      <c r="AG1577">
        <v>0</v>
      </c>
      <c r="AH1577">
        <v>0</v>
      </c>
      <c r="AI1577">
        <v>0</v>
      </c>
      <c r="AJ1577">
        <v>0</v>
      </c>
      <c r="AK1577">
        <v>0</v>
      </c>
      <c r="AL1577">
        <v>1</v>
      </c>
      <c r="AM1577" s="3">
        <f>SUM(tbl_Data[[#This Row],[Amt_Wines]:[Amt_GoldProds]])</f>
        <v>1021</v>
      </c>
      <c r="AN1577" s="3">
        <v>773</v>
      </c>
      <c r="AO1577">
        <v>1</v>
      </c>
      <c r="AP1577" t="str" cm="1">
        <f t="array" ref="AP1577">_xlfn.IFS(tbl_Data[[#This Row],[marital_Divorced]]=1,"Divorced",tbl_Data[[#This Row],[marital_Married]]=1,"Married",tbl_Data[[#This Row],[marital_Single]]=1,"Single",tbl_Data[[#This Row],[marital_Together]]=1,"Together",tbl_Data[[#This Row],[marital_Widow]]=1,"Widowed")</f>
        <v>Together</v>
      </c>
      <c r="AQ1577" s="3" t="str">
        <f>IF(tbl_Data[[#This Row],[Marital Status]]=tbl_Data[[#Headers],[Single]],tbl_Data[[#This Row],[Amt_Wines]],"")</f>
        <v/>
      </c>
      <c r="AR1577" s="3">
        <f>IF(tbl_Data[[#This Row],[Marital Status]]=tbl_Data[[#Headers],[Together]],tbl_Data[[#This Row],[Amt_Wines]],"")</f>
        <v>728</v>
      </c>
      <c r="AS1577" s="3" t="str">
        <f>IF(tbl_Data[[#This Row],[Marital Status]]=tbl_Data[[#Headers],[Married]],tbl_Data[[#This Row],[Amt_Wines]],"")</f>
        <v/>
      </c>
      <c r="AT1577" s="3" t="str">
        <f>IF(tbl_Data[[#This Row],[Marital Status]]=tbl_Data[[#Headers],[Widow]],tbl_Data[[#This Row],[Amt_Wines]],"")</f>
        <v/>
      </c>
      <c r="AU1577" s="3" t="str">
        <f>IF(tbl_Data[[#This Row],[Marital Status]]=tbl_Data[[#Headers],[Divorced]],tbl_Data[[#This Row],[Amt_Wines]],"")</f>
        <v/>
      </c>
    </row>
    <row r="1578" spans="1:47" x14ac:dyDescent="0.45">
      <c r="A1578" t="s">
        <v>681</v>
      </c>
      <c r="B1578" s="3">
        <v>56715</v>
      </c>
      <c r="C1578">
        <v>0</v>
      </c>
      <c r="D1578">
        <v>0</v>
      </c>
      <c r="E1578">
        <f t="shared" si="24"/>
        <v>0</v>
      </c>
      <c r="F1578">
        <v>52</v>
      </c>
      <c r="G1578" s="3">
        <v>258</v>
      </c>
      <c r="H1578" s="3">
        <v>105</v>
      </c>
      <c r="I1578" s="3">
        <v>239</v>
      </c>
      <c r="J1578" s="3">
        <v>237</v>
      </c>
      <c r="K1578" s="3">
        <v>172</v>
      </c>
      <c r="L1578" s="3">
        <v>9</v>
      </c>
      <c r="M1578">
        <v>1</v>
      </c>
      <c r="N1578">
        <v>7</v>
      </c>
      <c r="O1578">
        <v>3</v>
      </c>
      <c r="P1578">
        <v>4</v>
      </c>
      <c r="Q1578">
        <v>4</v>
      </c>
      <c r="R1578">
        <v>0</v>
      </c>
      <c r="S1578">
        <v>0</v>
      </c>
      <c r="T1578">
        <v>0</v>
      </c>
      <c r="U1578">
        <v>0</v>
      </c>
      <c r="V1578">
        <v>0</v>
      </c>
      <c r="W1578">
        <v>0</v>
      </c>
      <c r="X1578">
        <v>3</v>
      </c>
      <c r="Y1578">
        <v>11</v>
      </c>
      <c r="Z1578">
        <v>0</v>
      </c>
      <c r="AA1578">
        <v>46</v>
      </c>
      <c r="AB1578">
        <v>2730</v>
      </c>
      <c r="AC1578">
        <v>0</v>
      </c>
      <c r="AD1578">
        <v>0</v>
      </c>
      <c r="AE1578">
        <v>0</v>
      </c>
      <c r="AF1578">
        <v>1</v>
      </c>
      <c r="AG1578">
        <v>0</v>
      </c>
      <c r="AH1578">
        <v>0</v>
      </c>
      <c r="AI1578">
        <v>0</v>
      </c>
      <c r="AJ1578">
        <v>1</v>
      </c>
      <c r="AK1578">
        <v>0</v>
      </c>
      <c r="AL1578">
        <v>0</v>
      </c>
      <c r="AM1578" s="3">
        <f>SUM(tbl_Data[[#This Row],[Amt_Wines]:[Amt_GoldProds]])</f>
        <v>1020</v>
      </c>
      <c r="AN1578" s="3">
        <v>1002</v>
      </c>
      <c r="AO1578">
        <v>0</v>
      </c>
      <c r="AP1578" t="str" cm="1">
        <f t="array" ref="AP1578">_xlfn.IFS(tbl_Data[[#This Row],[marital_Divorced]]=1,"Divorced",tbl_Data[[#This Row],[marital_Married]]=1,"Married",tbl_Data[[#This Row],[marital_Single]]=1,"Single",tbl_Data[[#This Row],[marital_Together]]=1,"Together",tbl_Data[[#This Row],[marital_Widow]]=1,"Widowed")</f>
        <v>Together</v>
      </c>
      <c r="AQ1578" s="3" t="str">
        <f>IF(tbl_Data[[#This Row],[Marital Status]]=tbl_Data[[#Headers],[Single]],tbl_Data[[#This Row],[Amt_Wines]],"")</f>
        <v/>
      </c>
      <c r="AR1578" s="3">
        <f>IF(tbl_Data[[#This Row],[Marital Status]]=tbl_Data[[#Headers],[Together]],tbl_Data[[#This Row],[Amt_Wines]],"")</f>
        <v>258</v>
      </c>
      <c r="AS1578" s="3" t="str">
        <f>IF(tbl_Data[[#This Row],[Marital Status]]=tbl_Data[[#Headers],[Married]],tbl_Data[[#This Row],[Amt_Wines]],"")</f>
        <v/>
      </c>
      <c r="AT1578" s="3" t="str">
        <f>IF(tbl_Data[[#This Row],[Marital Status]]=tbl_Data[[#Headers],[Widow]],tbl_Data[[#This Row],[Amt_Wines]],"")</f>
        <v/>
      </c>
      <c r="AU1578" s="3" t="str">
        <f>IF(tbl_Data[[#This Row],[Marital Status]]=tbl_Data[[#Headers],[Divorced]],tbl_Data[[#This Row],[Amt_Wines]],"")</f>
        <v/>
      </c>
    </row>
    <row r="1579" spans="1:47" x14ac:dyDescent="0.45">
      <c r="A1579" t="s">
        <v>685</v>
      </c>
      <c r="B1579" s="3">
        <v>66476</v>
      </c>
      <c r="C1579">
        <v>0</v>
      </c>
      <c r="D1579">
        <v>1</v>
      </c>
      <c r="E1579">
        <f t="shared" si="24"/>
        <v>1</v>
      </c>
      <c r="F1579">
        <v>80</v>
      </c>
      <c r="G1579" s="3">
        <v>742</v>
      </c>
      <c r="H1579" s="3">
        <v>28</v>
      </c>
      <c r="I1579" s="3">
        <v>152</v>
      </c>
      <c r="J1579" s="3">
        <v>25</v>
      </c>
      <c r="K1579" s="3">
        <v>9</v>
      </c>
      <c r="L1579" s="3">
        <v>57</v>
      </c>
      <c r="M1579">
        <v>2</v>
      </c>
      <c r="N1579">
        <v>6</v>
      </c>
      <c r="O1579">
        <v>8</v>
      </c>
      <c r="P1579">
        <v>10</v>
      </c>
      <c r="Q1579">
        <v>4</v>
      </c>
      <c r="R1579">
        <v>0</v>
      </c>
      <c r="S1579">
        <v>0</v>
      </c>
      <c r="T1579">
        <v>0</v>
      </c>
      <c r="U1579">
        <v>0</v>
      </c>
      <c r="V1579">
        <v>0</v>
      </c>
      <c r="W1579">
        <v>0</v>
      </c>
      <c r="X1579">
        <v>3</v>
      </c>
      <c r="Y1579">
        <v>11</v>
      </c>
      <c r="Z1579">
        <v>0</v>
      </c>
      <c r="AA1579">
        <v>51</v>
      </c>
      <c r="AB1579">
        <v>2366</v>
      </c>
      <c r="AC1579">
        <v>0</v>
      </c>
      <c r="AD1579">
        <v>0</v>
      </c>
      <c r="AE1579">
        <v>0</v>
      </c>
      <c r="AF1579">
        <v>1</v>
      </c>
      <c r="AG1579">
        <v>0</v>
      </c>
      <c r="AH1579">
        <v>0</v>
      </c>
      <c r="AI1579">
        <v>0</v>
      </c>
      <c r="AJ1579">
        <v>0</v>
      </c>
      <c r="AK1579">
        <v>1</v>
      </c>
      <c r="AL1579">
        <v>0</v>
      </c>
      <c r="AM1579" s="3">
        <f>SUM(tbl_Data[[#This Row],[Amt_Wines]:[Amt_GoldProds]])</f>
        <v>1013</v>
      </c>
      <c r="AN1579" s="3">
        <v>899</v>
      </c>
      <c r="AO1579">
        <v>0</v>
      </c>
      <c r="AP1579" t="str" cm="1">
        <f t="array" ref="AP1579">_xlfn.IFS(tbl_Data[[#This Row],[marital_Divorced]]=1,"Divorced",tbl_Data[[#This Row],[marital_Married]]=1,"Married",tbl_Data[[#This Row],[marital_Single]]=1,"Single",tbl_Data[[#This Row],[marital_Together]]=1,"Together",tbl_Data[[#This Row],[marital_Widow]]=1,"Widowed")</f>
        <v>Together</v>
      </c>
      <c r="AQ1579" s="3" t="str">
        <f>IF(tbl_Data[[#This Row],[Marital Status]]=tbl_Data[[#Headers],[Single]],tbl_Data[[#This Row],[Amt_Wines]],"")</f>
        <v/>
      </c>
      <c r="AR1579" s="3">
        <f>IF(tbl_Data[[#This Row],[Marital Status]]=tbl_Data[[#Headers],[Together]],tbl_Data[[#This Row],[Amt_Wines]],"")</f>
        <v>742</v>
      </c>
      <c r="AS1579" s="3" t="str">
        <f>IF(tbl_Data[[#This Row],[Marital Status]]=tbl_Data[[#Headers],[Married]],tbl_Data[[#This Row],[Amt_Wines]],"")</f>
        <v/>
      </c>
      <c r="AT1579" s="3" t="str">
        <f>IF(tbl_Data[[#This Row],[Marital Status]]=tbl_Data[[#Headers],[Widow]],tbl_Data[[#This Row],[Amt_Wines]],"")</f>
        <v/>
      </c>
      <c r="AU1579" s="3" t="str">
        <f>IF(tbl_Data[[#This Row],[Marital Status]]=tbl_Data[[#Headers],[Divorced]],tbl_Data[[#This Row],[Amt_Wines]],"")</f>
        <v/>
      </c>
    </row>
    <row r="1580" spans="1:47" x14ac:dyDescent="0.45">
      <c r="A1580" t="s">
        <v>687</v>
      </c>
      <c r="B1580" s="3">
        <v>64961</v>
      </c>
      <c r="C1580">
        <v>0</v>
      </c>
      <c r="D1580">
        <v>1</v>
      </c>
      <c r="E1580">
        <f t="shared" si="24"/>
        <v>1</v>
      </c>
      <c r="F1580">
        <v>97</v>
      </c>
      <c r="G1580" s="3">
        <v>382</v>
      </c>
      <c r="H1580" s="3">
        <v>114</v>
      </c>
      <c r="I1580" s="3">
        <v>276</v>
      </c>
      <c r="J1580" s="3">
        <v>75</v>
      </c>
      <c r="K1580" s="3">
        <v>124</v>
      </c>
      <c r="L1580" s="3">
        <v>38</v>
      </c>
      <c r="M1580">
        <v>2</v>
      </c>
      <c r="N1580">
        <v>6</v>
      </c>
      <c r="O1580">
        <v>4</v>
      </c>
      <c r="P1580">
        <v>4</v>
      </c>
      <c r="Q1580">
        <v>3</v>
      </c>
      <c r="R1580">
        <v>0</v>
      </c>
      <c r="S1580">
        <v>0</v>
      </c>
      <c r="T1580">
        <v>0</v>
      </c>
      <c r="U1580">
        <v>0</v>
      </c>
      <c r="V1580">
        <v>0</v>
      </c>
      <c r="W1580">
        <v>0</v>
      </c>
      <c r="X1580">
        <v>3</v>
      </c>
      <c r="Y1580">
        <v>11</v>
      </c>
      <c r="Z1580">
        <v>0</v>
      </c>
      <c r="AA1580">
        <v>62</v>
      </c>
      <c r="AB1580">
        <v>2712</v>
      </c>
      <c r="AC1580">
        <v>0</v>
      </c>
      <c r="AD1580">
        <v>0</v>
      </c>
      <c r="AE1580">
        <v>0</v>
      </c>
      <c r="AF1580">
        <v>1</v>
      </c>
      <c r="AG1580">
        <v>0</v>
      </c>
      <c r="AH1580">
        <v>0</v>
      </c>
      <c r="AI1580">
        <v>0</v>
      </c>
      <c r="AJ1580">
        <v>1</v>
      </c>
      <c r="AK1580">
        <v>0</v>
      </c>
      <c r="AL1580">
        <v>0</v>
      </c>
      <c r="AM1580" s="3">
        <f>SUM(tbl_Data[[#This Row],[Amt_Wines]:[Amt_GoldProds]])</f>
        <v>1009</v>
      </c>
      <c r="AN1580" s="3">
        <v>933</v>
      </c>
      <c r="AO1580">
        <v>0</v>
      </c>
      <c r="AP1580" t="str" cm="1">
        <f t="array" ref="AP1580">_xlfn.IFS(tbl_Data[[#This Row],[marital_Divorced]]=1,"Divorced",tbl_Data[[#This Row],[marital_Married]]=1,"Married",tbl_Data[[#This Row],[marital_Single]]=1,"Single",tbl_Data[[#This Row],[marital_Together]]=1,"Together",tbl_Data[[#This Row],[marital_Widow]]=1,"Widowed")</f>
        <v>Together</v>
      </c>
      <c r="AQ1580" s="3" t="str">
        <f>IF(tbl_Data[[#This Row],[Marital Status]]=tbl_Data[[#Headers],[Single]],tbl_Data[[#This Row],[Amt_Wines]],"")</f>
        <v/>
      </c>
      <c r="AR1580" s="3">
        <f>IF(tbl_Data[[#This Row],[Marital Status]]=tbl_Data[[#Headers],[Together]],tbl_Data[[#This Row],[Amt_Wines]],"")</f>
        <v>382</v>
      </c>
      <c r="AS1580" s="3" t="str">
        <f>IF(tbl_Data[[#This Row],[Marital Status]]=tbl_Data[[#Headers],[Married]],tbl_Data[[#This Row],[Amt_Wines]],"")</f>
        <v/>
      </c>
      <c r="AT1580" s="3" t="str">
        <f>IF(tbl_Data[[#This Row],[Marital Status]]=tbl_Data[[#Headers],[Widow]],tbl_Data[[#This Row],[Amt_Wines]],"")</f>
        <v/>
      </c>
      <c r="AU1580" s="3" t="str">
        <f>IF(tbl_Data[[#This Row],[Marital Status]]=tbl_Data[[#Headers],[Divorced]],tbl_Data[[#This Row],[Amt_Wines]],"")</f>
        <v/>
      </c>
    </row>
    <row r="1581" spans="1:47" x14ac:dyDescent="0.45">
      <c r="A1581" t="s">
        <v>690</v>
      </c>
      <c r="B1581" s="3">
        <v>63855</v>
      </c>
      <c r="C1581">
        <v>0</v>
      </c>
      <c r="D1581">
        <v>0</v>
      </c>
      <c r="E1581">
        <f t="shared" si="24"/>
        <v>0</v>
      </c>
      <c r="F1581">
        <v>28</v>
      </c>
      <c r="G1581" s="3">
        <v>359</v>
      </c>
      <c r="H1581" s="3">
        <v>35</v>
      </c>
      <c r="I1581" s="3">
        <v>314</v>
      </c>
      <c r="J1581" s="3">
        <v>93</v>
      </c>
      <c r="K1581" s="3">
        <v>116</v>
      </c>
      <c r="L1581" s="3">
        <v>89</v>
      </c>
      <c r="M1581">
        <v>1</v>
      </c>
      <c r="N1581">
        <v>7</v>
      </c>
      <c r="O1581">
        <v>3</v>
      </c>
      <c r="P1581">
        <v>13</v>
      </c>
      <c r="Q1581">
        <v>4</v>
      </c>
      <c r="R1581">
        <v>0</v>
      </c>
      <c r="S1581">
        <v>0</v>
      </c>
      <c r="T1581">
        <v>0</v>
      </c>
      <c r="U1581">
        <v>0</v>
      </c>
      <c r="V1581">
        <v>0</v>
      </c>
      <c r="W1581">
        <v>0</v>
      </c>
      <c r="X1581">
        <v>3</v>
      </c>
      <c r="Y1581">
        <v>11</v>
      </c>
      <c r="Z1581">
        <v>0</v>
      </c>
      <c r="AA1581">
        <v>42</v>
      </c>
      <c r="AB1581">
        <v>2664</v>
      </c>
      <c r="AC1581">
        <v>0</v>
      </c>
      <c r="AD1581">
        <v>0</v>
      </c>
      <c r="AE1581">
        <v>0</v>
      </c>
      <c r="AF1581">
        <v>1</v>
      </c>
      <c r="AG1581">
        <v>0</v>
      </c>
      <c r="AH1581">
        <v>1</v>
      </c>
      <c r="AI1581">
        <v>0</v>
      </c>
      <c r="AJ1581">
        <v>0</v>
      </c>
      <c r="AK1581">
        <v>0</v>
      </c>
      <c r="AL1581">
        <v>0</v>
      </c>
      <c r="AM1581" s="3">
        <f>SUM(tbl_Data[[#This Row],[Amt_Wines]:[Amt_GoldProds]])</f>
        <v>1006</v>
      </c>
      <c r="AN1581" s="3">
        <v>828</v>
      </c>
      <c r="AO1581">
        <v>0</v>
      </c>
      <c r="AP1581" t="str" cm="1">
        <f t="array" ref="AP1581">_xlfn.IFS(tbl_Data[[#This Row],[marital_Divorced]]=1,"Divorced",tbl_Data[[#This Row],[marital_Married]]=1,"Married",tbl_Data[[#This Row],[marital_Single]]=1,"Single",tbl_Data[[#This Row],[marital_Together]]=1,"Together",tbl_Data[[#This Row],[marital_Widow]]=1,"Widowed")</f>
        <v>Together</v>
      </c>
      <c r="AQ1581" s="3" t="str">
        <f>IF(tbl_Data[[#This Row],[Marital Status]]=tbl_Data[[#Headers],[Single]],tbl_Data[[#This Row],[Amt_Wines]],"")</f>
        <v/>
      </c>
      <c r="AR1581" s="3">
        <f>IF(tbl_Data[[#This Row],[Marital Status]]=tbl_Data[[#Headers],[Together]],tbl_Data[[#This Row],[Amt_Wines]],"")</f>
        <v>359</v>
      </c>
      <c r="AS1581" s="3" t="str">
        <f>IF(tbl_Data[[#This Row],[Marital Status]]=tbl_Data[[#Headers],[Married]],tbl_Data[[#This Row],[Amt_Wines]],"")</f>
        <v/>
      </c>
      <c r="AT1581" s="3" t="str">
        <f>IF(tbl_Data[[#This Row],[Marital Status]]=tbl_Data[[#Headers],[Widow]],tbl_Data[[#This Row],[Amt_Wines]],"")</f>
        <v/>
      </c>
      <c r="AU1581" s="3" t="str">
        <f>IF(tbl_Data[[#This Row],[Marital Status]]=tbl_Data[[#Headers],[Divorced]],tbl_Data[[#This Row],[Amt_Wines]],"")</f>
        <v/>
      </c>
    </row>
    <row r="1582" spans="1:47" x14ac:dyDescent="0.45">
      <c r="A1582" t="s">
        <v>691</v>
      </c>
      <c r="B1582" s="3">
        <v>63381</v>
      </c>
      <c r="C1582">
        <v>0</v>
      </c>
      <c r="D1582">
        <v>1</v>
      </c>
      <c r="E1582">
        <f t="shared" si="24"/>
        <v>1</v>
      </c>
      <c r="F1582">
        <v>78</v>
      </c>
      <c r="G1582" s="3">
        <v>571</v>
      </c>
      <c r="H1582" s="3">
        <v>50</v>
      </c>
      <c r="I1582" s="3">
        <v>142</v>
      </c>
      <c r="J1582" s="3">
        <v>33</v>
      </c>
      <c r="K1582" s="3">
        <v>50</v>
      </c>
      <c r="L1582" s="3">
        <v>159</v>
      </c>
      <c r="M1582">
        <v>4</v>
      </c>
      <c r="N1582">
        <v>4</v>
      </c>
      <c r="O1582">
        <v>5</v>
      </c>
      <c r="P1582">
        <v>13</v>
      </c>
      <c r="Q1582">
        <v>2</v>
      </c>
      <c r="R1582">
        <v>0</v>
      </c>
      <c r="S1582">
        <v>0</v>
      </c>
      <c r="T1582">
        <v>0</v>
      </c>
      <c r="U1582">
        <v>0</v>
      </c>
      <c r="V1582">
        <v>0</v>
      </c>
      <c r="W1582">
        <v>0</v>
      </c>
      <c r="X1582">
        <v>3</v>
      </c>
      <c r="Y1582">
        <v>11</v>
      </c>
      <c r="Z1582">
        <v>0</v>
      </c>
      <c r="AA1582">
        <v>60</v>
      </c>
      <c r="AB1582">
        <v>2791</v>
      </c>
      <c r="AC1582">
        <v>0</v>
      </c>
      <c r="AD1582">
        <v>0</v>
      </c>
      <c r="AE1582">
        <v>0</v>
      </c>
      <c r="AF1582">
        <v>1</v>
      </c>
      <c r="AG1582">
        <v>0</v>
      </c>
      <c r="AH1582">
        <v>0</v>
      </c>
      <c r="AI1582">
        <v>0</v>
      </c>
      <c r="AJ1582">
        <v>1</v>
      </c>
      <c r="AK1582">
        <v>0</v>
      </c>
      <c r="AL1582">
        <v>0</v>
      </c>
      <c r="AM1582" s="3">
        <f>SUM(tbl_Data[[#This Row],[Amt_Wines]:[Amt_GoldProds]])</f>
        <v>1005</v>
      </c>
      <c r="AN1582" s="3">
        <v>687</v>
      </c>
      <c r="AO1582">
        <v>0</v>
      </c>
      <c r="AP1582" t="str" cm="1">
        <f t="array" ref="AP1582">_xlfn.IFS(tbl_Data[[#This Row],[marital_Divorced]]=1,"Divorced",tbl_Data[[#This Row],[marital_Married]]=1,"Married",tbl_Data[[#This Row],[marital_Single]]=1,"Single",tbl_Data[[#This Row],[marital_Together]]=1,"Together",tbl_Data[[#This Row],[marital_Widow]]=1,"Widowed")</f>
        <v>Together</v>
      </c>
      <c r="AQ1582" s="3" t="str">
        <f>IF(tbl_Data[[#This Row],[Marital Status]]=tbl_Data[[#Headers],[Single]],tbl_Data[[#This Row],[Amt_Wines]],"")</f>
        <v/>
      </c>
      <c r="AR1582" s="3">
        <f>IF(tbl_Data[[#This Row],[Marital Status]]=tbl_Data[[#Headers],[Together]],tbl_Data[[#This Row],[Amt_Wines]],"")</f>
        <v>571</v>
      </c>
      <c r="AS1582" s="3" t="str">
        <f>IF(tbl_Data[[#This Row],[Marital Status]]=tbl_Data[[#Headers],[Married]],tbl_Data[[#This Row],[Amt_Wines]],"")</f>
        <v/>
      </c>
      <c r="AT1582" s="3" t="str">
        <f>IF(tbl_Data[[#This Row],[Marital Status]]=tbl_Data[[#Headers],[Widow]],tbl_Data[[#This Row],[Amt_Wines]],"")</f>
        <v/>
      </c>
      <c r="AU1582" s="3" t="str">
        <f>IF(tbl_Data[[#This Row],[Marital Status]]=tbl_Data[[#Headers],[Divorced]],tbl_Data[[#This Row],[Amt_Wines]],"")</f>
        <v/>
      </c>
    </row>
    <row r="1583" spans="1:47" x14ac:dyDescent="0.45">
      <c r="A1583" t="s">
        <v>692</v>
      </c>
      <c r="B1583" s="3">
        <v>78468</v>
      </c>
      <c r="C1583">
        <v>0</v>
      </c>
      <c r="D1583">
        <v>0</v>
      </c>
      <c r="E1583">
        <f t="shared" si="24"/>
        <v>0</v>
      </c>
      <c r="F1583">
        <v>29</v>
      </c>
      <c r="G1583" s="3">
        <v>434</v>
      </c>
      <c r="H1583" s="3">
        <v>22</v>
      </c>
      <c r="I1583" s="3">
        <v>388</v>
      </c>
      <c r="J1583" s="3">
        <v>104</v>
      </c>
      <c r="K1583" s="3">
        <v>22</v>
      </c>
      <c r="L1583" s="3">
        <v>34</v>
      </c>
      <c r="M1583">
        <v>1</v>
      </c>
      <c r="N1583">
        <v>10</v>
      </c>
      <c r="O1583">
        <v>7</v>
      </c>
      <c r="P1583">
        <v>10</v>
      </c>
      <c r="Q1583">
        <v>4</v>
      </c>
      <c r="R1583">
        <v>0</v>
      </c>
      <c r="S1583">
        <v>0</v>
      </c>
      <c r="T1583">
        <v>0</v>
      </c>
      <c r="U1583">
        <v>1</v>
      </c>
      <c r="V1583">
        <v>0</v>
      </c>
      <c r="W1583">
        <v>0</v>
      </c>
      <c r="X1583">
        <v>3</v>
      </c>
      <c r="Y1583">
        <v>11</v>
      </c>
      <c r="Z1583">
        <v>0</v>
      </c>
      <c r="AA1583">
        <v>60</v>
      </c>
      <c r="AB1583">
        <v>2240</v>
      </c>
      <c r="AC1583">
        <v>0</v>
      </c>
      <c r="AD1583">
        <v>0</v>
      </c>
      <c r="AE1583">
        <v>0</v>
      </c>
      <c r="AF1583">
        <v>1</v>
      </c>
      <c r="AG1583">
        <v>0</v>
      </c>
      <c r="AH1583">
        <v>0</v>
      </c>
      <c r="AI1583">
        <v>0</v>
      </c>
      <c r="AJ1583">
        <v>1</v>
      </c>
      <c r="AK1583">
        <v>0</v>
      </c>
      <c r="AL1583">
        <v>0</v>
      </c>
      <c r="AM1583" s="3">
        <f>SUM(tbl_Data[[#This Row],[Amt_Wines]:[Amt_GoldProds]])</f>
        <v>1004</v>
      </c>
      <c r="AN1583" s="3">
        <v>936</v>
      </c>
      <c r="AO1583">
        <v>1</v>
      </c>
      <c r="AP1583" t="str" cm="1">
        <f t="array" ref="AP1583">_xlfn.IFS(tbl_Data[[#This Row],[marital_Divorced]]=1,"Divorced",tbl_Data[[#This Row],[marital_Married]]=1,"Married",tbl_Data[[#This Row],[marital_Single]]=1,"Single",tbl_Data[[#This Row],[marital_Together]]=1,"Together",tbl_Data[[#This Row],[marital_Widow]]=1,"Widowed")</f>
        <v>Together</v>
      </c>
      <c r="AQ1583" s="3" t="str">
        <f>IF(tbl_Data[[#This Row],[Marital Status]]=tbl_Data[[#Headers],[Single]],tbl_Data[[#This Row],[Amt_Wines]],"")</f>
        <v/>
      </c>
      <c r="AR1583" s="3">
        <f>IF(tbl_Data[[#This Row],[Marital Status]]=tbl_Data[[#Headers],[Together]],tbl_Data[[#This Row],[Amt_Wines]],"")</f>
        <v>434</v>
      </c>
      <c r="AS1583" s="3" t="str">
        <f>IF(tbl_Data[[#This Row],[Marital Status]]=tbl_Data[[#Headers],[Married]],tbl_Data[[#This Row],[Amt_Wines]],"")</f>
        <v/>
      </c>
      <c r="AT1583" s="3" t="str">
        <f>IF(tbl_Data[[#This Row],[Marital Status]]=tbl_Data[[#Headers],[Widow]],tbl_Data[[#This Row],[Amt_Wines]],"")</f>
        <v/>
      </c>
      <c r="AU1583" s="3" t="str">
        <f>IF(tbl_Data[[#This Row],[Marital Status]]=tbl_Data[[#Headers],[Divorced]],tbl_Data[[#This Row],[Amt_Wines]],"")</f>
        <v/>
      </c>
    </row>
    <row r="1584" spans="1:47" x14ac:dyDescent="0.45">
      <c r="A1584" t="s">
        <v>693</v>
      </c>
      <c r="B1584" s="3">
        <v>80685</v>
      </c>
      <c r="C1584">
        <v>0</v>
      </c>
      <c r="D1584">
        <v>0</v>
      </c>
      <c r="E1584">
        <f t="shared" si="24"/>
        <v>0</v>
      </c>
      <c r="F1584">
        <v>55</v>
      </c>
      <c r="G1584" s="3">
        <v>241</v>
      </c>
      <c r="H1584" s="3">
        <v>45</v>
      </c>
      <c r="I1584" s="3">
        <v>604</v>
      </c>
      <c r="J1584" s="3">
        <v>34</v>
      </c>
      <c r="K1584" s="3">
        <v>26</v>
      </c>
      <c r="L1584" s="3">
        <v>54</v>
      </c>
      <c r="M1584">
        <v>1</v>
      </c>
      <c r="N1584">
        <v>6</v>
      </c>
      <c r="O1584">
        <v>4</v>
      </c>
      <c r="P1584">
        <v>10</v>
      </c>
      <c r="Q1584">
        <v>2</v>
      </c>
      <c r="R1584">
        <v>0</v>
      </c>
      <c r="S1584">
        <v>0</v>
      </c>
      <c r="T1584">
        <v>0</v>
      </c>
      <c r="U1584">
        <v>0</v>
      </c>
      <c r="V1584">
        <v>0</v>
      </c>
      <c r="W1584">
        <v>0</v>
      </c>
      <c r="X1584">
        <v>3</v>
      </c>
      <c r="Y1584">
        <v>11</v>
      </c>
      <c r="Z1584">
        <v>0</v>
      </c>
      <c r="AA1584">
        <v>26</v>
      </c>
      <c r="AB1584">
        <v>2835</v>
      </c>
      <c r="AC1584">
        <v>0</v>
      </c>
      <c r="AD1584">
        <v>0</v>
      </c>
      <c r="AE1584">
        <v>0</v>
      </c>
      <c r="AF1584">
        <v>1</v>
      </c>
      <c r="AG1584">
        <v>0</v>
      </c>
      <c r="AH1584">
        <v>0</v>
      </c>
      <c r="AI1584">
        <v>0</v>
      </c>
      <c r="AJ1584">
        <v>1</v>
      </c>
      <c r="AK1584">
        <v>0</v>
      </c>
      <c r="AL1584">
        <v>0</v>
      </c>
      <c r="AM1584" s="3">
        <f>SUM(tbl_Data[[#This Row],[Amt_Wines]:[Amt_GoldProds]])</f>
        <v>1004</v>
      </c>
      <c r="AN1584" s="3">
        <v>896</v>
      </c>
      <c r="AO1584">
        <v>0</v>
      </c>
      <c r="AP1584" t="str" cm="1">
        <f t="array" ref="AP1584">_xlfn.IFS(tbl_Data[[#This Row],[marital_Divorced]]=1,"Divorced",tbl_Data[[#This Row],[marital_Married]]=1,"Married",tbl_Data[[#This Row],[marital_Single]]=1,"Single",tbl_Data[[#This Row],[marital_Together]]=1,"Together",tbl_Data[[#This Row],[marital_Widow]]=1,"Widowed")</f>
        <v>Together</v>
      </c>
      <c r="AQ1584" s="3" t="str">
        <f>IF(tbl_Data[[#This Row],[Marital Status]]=tbl_Data[[#Headers],[Single]],tbl_Data[[#This Row],[Amt_Wines]],"")</f>
        <v/>
      </c>
      <c r="AR1584" s="3">
        <f>IF(tbl_Data[[#This Row],[Marital Status]]=tbl_Data[[#Headers],[Together]],tbl_Data[[#This Row],[Amt_Wines]],"")</f>
        <v>241</v>
      </c>
      <c r="AS1584" s="3" t="str">
        <f>IF(tbl_Data[[#This Row],[Marital Status]]=tbl_Data[[#Headers],[Married]],tbl_Data[[#This Row],[Amt_Wines]],"")</f>
        <v/>
      </c>
      <c r="AT1584" s="3" t="str">
        <f>IF(tbl_Data[[#This Row],[Marital Status]]=tbl_Data[[#Headers],[Widow]],tbl_Data[[#This Row],[Amt_Wines]],"")</f>
        <v/>
      </c>
      <c r="AU1584" s="3" t="str">
        <f>IF(tbl_Data[[#This Row],[Marital Status]]=tbl_Data[[#Headers],[Divorced]],tbl_Data[[#This Row],[Amt_Wines]],"")</f>
        <v/>
      </c>
    </row>
    <row r="1585" spans="1:47" x14ac:dyDescent="0.45">
      <c r="A1585" t="s">
        <v>695</v>
      </c>
      <c r="B1585" s="3">
        <v>73113</v>
      </c>
      <c r="C1585">
        <v>0</v>
      </c>
      <c r="D1585">
        <v>0</v>
      </c>
      <c r="E1585">
        <f t="shared" si="24"/>
        <v>0</v>
      </c>
      <c r="F1585">
        <v>86</v>
      </c>
      <c r="G1585" s="3">
        <v>741</v>
      </c>
      <c r="H1585" s="3">
        <v>19</v>
      </c>
      <c r="I1585" s="3">
        <v>154</v>
      </c>
      <c r="J1585" s="3">
        <v>50</v>
      </c>
      <c r="K1585" s="3">
        <v>9</v>
      </c>
      <c r="L1585" s="3">
        <v>28</v>
      </c>
      <c r="M1585">
        <v>1</v>
      </c>
      <c r="N1585">
        <v>3</v>
      </c>
      <c r="O1585">
        <v>4</v>
      </c>
      <c r="P1585">
        <v>7</v>
      </c>
      <c r="Q1585">
        <v>2</v>
      </c>
      <c r="R1585">
        <v>0</v>
      </c>
      <c r="S1585">
        <v>0</v>
      </c>
      <c r="T1585">
        <v>0</v>
      </c>
      <c r="U1585">
        <v>0</v>
      </c>
      <c r="V1585">
        <v>0</v>
      </c>
      <c r="W1585">
        <v>0</v>
      </c>
      <c r="X1585">
        <v>3</v>
      </c>
      <c r="Y1585">
        <v>11</v>
      </c>
      <c r="Z1585">
        <v>0</v>
      </c>
      <c r="AA1585">
        <v>60</v>
      </c>
      <c r="AB1585">
        <v>2344</v>
      </c>
      <c r="AC1585">
        <v>0</v>
      </c>
      <c r="AD1585">
        <v>0</v>
      </c>
      <c r="AE1585">
        <v>0</v>
      </c>
      <c r="AF1585">
        <v>1</v>
      </c>
      <c r="AG1585">
        <v>0</v>
      </c>
      <c r="AH1585">
        <v>0</v>
      </c>
      <c r="AI1585">
        <v>0</v>
      </c>
      <c r="AJ1585">
        <v>0</v>
      </c>
      <c r="AK1585">
        <v>1</v>
      </c>
      <c r="AL1585">
        <v>0</v>
      </c>
      <c r="AM1585" s="3">
        <f>SUM(tbl_Data[[#This Row],[Amt_Wines]:[Amt_GoldProds]])</f>
        <v>1001</v>
      </c>
      <c r="AN1585" s="3">
        <v>945</v>
      </c>
      <c r="AO1585">
        <v>0</v>
      </c>
      <c r="AP1585" t="str" cm="1">
        <f t="array" ref="AP1585">_xlfn.IFS(tbl_Data[[#This Row],[marital_Divorced]]=1,"Divorced",tbl_Data[[#This Row],[marital_Married]]=1,"Married",tbl_Data[[#This Row],[marital_Single]]=1,"Single",tbl_Data[[#This Row],[marital_Together]]=1,"Together",tbl_Data[[#This Row],[marital_Widow]]=1,"Widowed")</f>
        <v>Together</v>
      </c>
      <c r="AQ1585" s="3" t="str">
        <f>IF(tbl_Data[[#This Row],[Marital Status]]=tbl_Data[[#Headers],[Single]],tbl_Data[[#This Row],[Amt_Wines]],"")</f>
        <v/>
      </c>
      <c r="AR1585" s="3">
        <f>IF(tbl_Data[[#This Row],[Marital Status]]=tbl_Data[[#Headers],[Together]],tbl_Data[[#This Row],[Amt_Wines]],"")</f>
        <v>741</v>
      </c>
      <c r="AS1585" s="3" t="str">
        <f>IF(tbl_Data[[#This Row],[Marital Status]]=tbl_Data[[#Headers],[Married]],tbl_Data[[#This Row],[Amt_Wines]],"")</f>
        <v/>
      </c>
      <c r="AT1585" s="3" t="str">
        <f>IF(tbl_Data[[#This Row],[Marital Status]]=tbl_Data[[#Headers],[Widow]],tbl_Data[[#This Row],[Amt_Wines]],"")</f>
        <v/>
      </c>
      <c r="AU1585" s="3" t="str">
        <f>IF(tbl_Data[[#This Row],[Marital Status]]=tbl_Data[[#Headers],[Divorced]],tbl_Data[[#This Row],[Amt_Wines]],"")</f>
        <v/>
      </c>
    </row>
    <row r="1586" spans="1:47" x14ac:dyDescent="0.45">
      <c r="A1586" t="s">
        <v>705</v>
      </c>
      <c r="B1586" s="3">
        <v>61346</v>
      </c>
      <c r="C1586">
        <v>1</v>
      </c>
      <c r="D1586">
        <v>0</v>
      </c>
      <c r="E1586">
        <f t="shared" si="24"/>
        <v>1</v>
      </c>
      <c r="F1586">
        <v>34</v>
      </c>
      <c r="G1586" s="3">
        <v>562</v>
      </c>
      <c r="H1586" s="3">
        <v>58</v>
      </c>
      <c r="I1586" s="3">
        <v>168</v>
      </c>
      <c r="J1586" s="3">
        <v>43</v>
      </c>
      <c r="K1586" s="3">
        <v>16</v>
      </c>
      <c r="L1586" s="3">
        <v>142</v>
      </c>
      <c r="M1586">
        <v>1</v>
      </c>
      <c r="N1586">
        <v>5</v>
      </c>
      <c r="O1586">
        <v>7</v>
      </c>
      <c r="P1586">
        <v>10</v>
      </c>
      <c r="Q1586">
        <v>3</v>
      </c>
      <c r="R1586">
        <v>0</v>
      </c>
      <c r="S1586">
        <v>0</v>
      </c>
      <c r="T1586">
        <v>0</v>
      </c>
      <c r="U1586">
        <v>0</v>
      </c>
      <c r="V1586">
        <v>0</v>
      </c>
      <c r="W1586">
        <v>0</v>
      </c>
      <c r="X1586">
        <v>3</v>
      </c>
      <c r="Y1586">
        <v>11</v>
      </c>
      <c r="Z1586">
        <v>0</v>
      </c>
      <c r="AA1586">
        <v>42</v>
      </c>
      <c r="AB1586">
        <v>2425</v>
      </c>
      <c r="AC1586">
        <v>0</v>
      </c>
      <c r="AD1586">
        <v>0</v>
      </c>
      <c r="AE1586">
        <v>0</v>
      </c>
      <c r="AF1586">
        <v>1</v>
      </c>
      <c r="AG1586">
        <v>0</v>
      </c>
      <c r="AH1586">
        <v>0</v>
      </c>
      <c r="AI1586">
        <v>0</v>
      </c>
      <c r="AJ1586">
        <v>0</v>
      </c>
      <c r="AK1586">
        <v>1</v>
      </c>
      <c r="AL1586">
        <v>0</v>
      </c>
      <c r="AM1586" s="3">
        <f>SUM(tbl_Data[[#This Row],[Amt_Wines]:[Amt_GoldProds]])</f>
        <v>989</v>
      </c>
      <c r="AN1586" s="3">
        <v>705</v>
      </c>
      <c r="AO1586">
        <v>0</v>
      </c>
      <c r="AP1586" t="str" cm="1">
        <f t="array" ref="AP1586">_xlfn.IFS(tbl_Data[[#This Row],[marital_Divorced]]=1,"Divorced",tbl_Data[[#This Row],[marital_Married]]=1,"Married",tbl_Data[[#This Row],[marital_Single]]=1,"Single",tbl_Data[[#This Row],[marital_Together]]=1,"Together",tbl_Data[[#This Row],[marital_Widow]]=1,"Widowed")</f>
        <v>Together</v>
      </c>
      <c r="AQ1586" s="3" t="str">
        <f>IF(tbl_Data[[#This Row],[Marital Status]]=tbl_Data[[#Headers],[Single]],tbl_Data[[#This Row],[Amt_Wines]],"")</f>
        <v/>
      </c>
      <c r="AR1586" s="3">
        <f>IF(tbl_Data[[#This Row],[Marital Status]]=tbl_Data[[#Headers],[Together]],tbl_Data[[#This Row],[Amt_Wines]],"")</f>
        <v>562</v>
      </c>
      <c r="AS1586" s="3" t="str">
        <f>IF(tbl_Data[[#This Row],[Marital Status]]=tbl_Data[[#Headers],[Married]],tbl_Data[[#This Row],[Amt_Wines]],"")</f>
        <v/>
      </c>
      <c r="AT1586" s="3" t="str">
        <f>IF(tbl_Data[[#This Row],[Marital Status]]=tbl_Data[[#Headers],[Widow]],tbl_Data[[#This Row],[Amt_Wines]],"")</f>
        <v/>
      </c>
      <c r="AU1586" s="3" t="str">
        <f>IF(tbl_Data[[#This Row],[Marital Status]]=tbl_Data[[#Headers],[Divorced]],tbl_Data[[#This Row],[Amt_Wines]],"")</f>
        <v/>
      </c>
    </row>
    <row r="1587" spans="1:47" x14ac:dyDescent="0.45">
      <c r="A1587" t="s">
        <v>713</v>
      </c>
      <c r="B1587" s="3">
        <v>67911</v>
      </c>
      <c r="C1587">
        <v>0</v>
      </c>
      <c r="D1587">
        <v>1</v>
      </c>
      <c r="E1587">
        <f t="shared" si="24"/>
        <v>1</v>
      </c>
      <c r="F1587">
        <v>63</v>
      </c>
      <c r="G1587" s="3">
        <v>529</v>
      </c>
      <c r="H1587" s="3">
        <v>0</v>
      </c>
      <c r="I1587" s="3">
        <v>356</v>
      </c>
      <c r="J1587" s="3">
        <v>63</v>
      </c>
      <c r="K1587" s="3">
        <v>28</v>
      </c>
      <c r="L1587" s="3">
        <v>0</v>
      </c>
      <c r="M1587">
        <v>3</v>
      </c>
      <c r="N1587">
        <v>6</v>
      </c>
      <c r="O1587">
        <v>7</v>
      </c>
      <c r="P1587">
        <v>11</v>
      </c>
      <c r="Q1587">
        <v>3</v>
      </c>
      <c r="R1587">
        <v>0</v>
      </c>
      <c r="S1587">
        <v>0</v>
      </c>
      <c r="T1587">
        <v>0</v>
      </c>
      <c r="U1587">
        <v>0</v>
      </c>
      <c r="V1587">
        <v>0</v>
      </c>
      <c r="W1587">
        <v>0</v>
      </c>
      <c r="X1587">
        <v>3</v>
      </c>
      <c r="Y1587">
        <v>11</v>
      </c>
      <c r="Z1587">
        <v>0</v>
      </c>
      <c r="AA1587">
        <v>71</v>
      </c>
      <c r="AB1587">
        <v>2197</v>
      </c>
      <c r="AC1587">
        <v>0</v>
      </c>
      <c r="AD1587">
        <v>0</v>
      </c>
      <c r="AE1587">
        <v>0</v>
      </c>
      <c r="AF1587">
        <v>1</v>
      </c>
      <c r="AG1587">
        <v>0</v>
      </c>
      <c r="AH1587">
        <v>0</v>
      </c>
      <c r="AI1587">
        <v>0</v>
      </c>
      <c r="AJ1587">
        <v>0</v>
      </c>
      <c r="AK1587">
        <v>0</v>
      </c>
      <c r="AL1587">
        <v>1</v>
      </c>
      <c r="AM1587" s="3">
        <f>SUM(tbl_Data[[#This Row],[Amt_Wines]:[Amt_GoldProds]])</f>
        <v>976</v>
      </c>
      <c r="AN1587" s="3">
        <v>976</v>
      </c>
      <c r="AO1587">
        <v>0</v>
      </c>
      <c r="AP1587" t="str" cm="1">
        <f t="array" ref="AP1587">_xlfn.IFS(tbl_Data[[#This Row],[marital_Divorced]]=1,"Divorced",tbl_Data[[#This Row],[marital_Married]]=1,"Married",tbl_Data[[#This Row],[marital_Single]]=1,"Single",tbl_Data[[#This Row],[marital_Together]]=1,"Together",tbl_Data[[#This Row],[marital_Widow]]=1,"Widowed")</f>
        <v>Together</v>
      </c>
      <c r="AQ1587" s="3" t="str">
        <f>IF(tbl_Data[[#This Row],[Marital Status]]=tbl_Data[[#Headers],[Single]],tbl_Data[[#This Row],[Amt_Wines]],"")</f>
        <v/>
      </c>
      <c r="AR1587" s="3">
        <f>IF(tbl_Data[[#This Row],[Marital Status]]=tbl_Data[[#Headers],[Together]],tbl_Data[[#This Row],[Amt_Wines]],"")</f>
        <v>529</v>
      </c>
      <c r="AS1587" s="3" t="str">
        <f>IF(tbl_Data[[#This Row],[Marital Status]]=tbl_Data[[#Headers],[Married]],tbl_Data[[#This Row],[Amt_Wines]],"")</f>
        <v/>
      </c>
      <c r="AT1587" s="3" t="str">
        <f>IF(tbl_Data[[#This Row],[Marital Status]]=tbl_Data[[#Headers],[Widow]],tbl_Data[[#This Row],[Amt_Wines]],"")</f>
        <v/>
      </c>
      <c r="AU1587" s="3" t="str">
        <f>IF(tbl_Data[[#This Row],[Marital Status]]=tbl_Data[[#Headers],[Divorced]],tbl_Data[[#This Row],[Amt_Wines]],"")</f>
        <v/>
      </c>
    </row>
    <row r="1588" spans="1:47" x14ac:dyDescent="0.45">
      <c r="A1588" t="s">
        <v>722</v>
      </c>
      <c r="B1588" s="3">
        <v>77298</v>
      </c>
      <c r="C1588">
        <v>0</v>
      </c>
      <c r="D1588">
        <v>1</v>
      </c>
      <c r="E1588">
        <f t="shared" si="24"/>
        <v>1</v>
      </c>
      <c r="F1588">
        <v>46</v>
      </c>
      <c r="G1588" s="3">
        <v>425</v>
      </c>
      <c r="H1588" s="3">
        <v>115</v>
      </c>
      <c r="I1588" s="3">
        <v>292</v>
      </c>
      <c r="J1588" s="3">
        <v>23</v>
      </c>
      <c r="K1588" s="3">
        <v>35</v>
      </c>
      <c r="L1588" s="3">
        <v>79</v>
      </c>
      <c r="M1588">
        <v>1</v>
      </c>
      <c r="N1588">
        <v>6</v>
      </c>
      <c r="O1588">
        <v>6</v>
      </c>
      <c r="P1588">
        <v>11</v>
      </c>
      <c r="Q1588">
        <v>3</v>
      </c>
      <c r="R1588">
        <v>0</v>
      </c>
      <c r="S1588">
        <v>0</v>
      </c>
      <c r="T1588">
        <v>0</v>
      </c>
      <c r="U1588">
        <v>0</v>
      </c>
      <c r="V1588">
        <v>0</v>
      </c>
      <c r="W1588">
        <v>0</v>
      </c>
      <c r="X1588">
        <v>3</v>
      </c>
      <c r="Y1588">
        <v>11</v>
      </c>
      <c r="Z1588">
        <v>0</v>
      </c>
      <c r="AA1588">
        <v>41</v>
      </c>
      <c r="AB1588">
        <v>2398</v>
      </c>
      <c r="AC1588">
        <v>0</v>
      </c>
      <c r="AD1588">
        <v>0</v>
      </c>
      <c r="AE1588">
        <v>0</v>
      </c>
      <c r="AF1588">
        <v>1</v>
      </c>
      <c r="AG1588">
        <v>0</v>
      </c>
      <c r="AH1588">
        <v>0</v>
      </c>
      <c r="AI1588">
        <v>0</v>
      </c>
      <c r="AJ1588">
        <v>1</v>
      </c>
      <c r="AK1588">
        <v>0</v>
      </c>
      <c r="AL1588">
        <v>0</v>
      </c>
      <c r="AM1588" s="3">
        <f>SUM(tbl_Data[[#This Row],[Amt_Wines]:[Amt_GoldProds]])</f>
        <v>969</v>
      </c>
      <c r="AN1588" s="3">
        <v>811</v>
      </c>
      <c r="AO1588">
        <v>0</v>
      </c>
      <c r="AP1588" t="str" cm="1">
        <f t="array" ref="AP1588">_xlfn.IFS(tbl_Data[[#This Row],[marital_Divorced]]=1,"Divorced",tbl_Data[[#This Row],[marital_Married]]=1,"Married",tbl_Data[[#This Row],[marital_Single]]=1,"Single",tbl_Data[[#This Row],[marital_Together]]=1,"Together",tbl_Data[[#This Row],[marital_Widow]]=1,"Widowed")</f>
        <v>Together</v>
      </c>
      <c r="AQ1588" s="3" t="str">
        <f>IF(tbl_Data[[#This Row],[Marital Status]]=tbl_Data[[#Headers],[Single]],tbl_Data[[#This Row],[Amt_Wines]],"")</f>
        <v/>
      </c>
      <c r="AR1588" s="3">
        <f>IF(tbl_Data[[#This Row],[Marital Status]]=tbl_Data[[#Headers],[Together]],tbl_Data[[#This Row],[Amt_Wines]],"")</f>
        <v>425</v>
      </c>
      <c r="AS1588" s="3" t="str">
        <f>IF(tbl_Data[[#This Row],[Marital Status]]=tbl_Data[[#Headers],[Married]],tbl_Data[[#This Row],[Amt_Wines]],"")</f>
        <v/>
      </c>
      <c r="AT1588" s="3" t="str">
        <f>IF(tbl_Data[[#This Row],[Marital Status]]=tbl_Data[[#Headers],[Widow]],tbl_Data[[#This Row],[Amt_Wines]],"")</f>
        <v/>
      </c>
      <c r="AU1588" s="3" t="str">
        <f>IF(tbl_Data[[#This Row],[Marital Status]]=tbl_Data[[#Headers],[Divorced]],tbl_Data[[#This Row],[Amt_Wines]],"")</f>
        <v/>
      </c>
    </row>
    <row r="1589" spans="1:47" x14ac:dyDescent="0.45">
      <c r="A1589" t="s">
        <v>727</v>
      </c>
      <c r="B1589" s="3">
        <v>74881</v>
      </c>
      <c r="C1589">
        <v>1</v>
      </c>
      <c r="D1589">
        <v>1</v>
      </c>
      <c r="E1589">
        <f t="shared" si="24"/>
        <v>2</v>
      </c>
      <c r="F1589">
        <v>48</v>
      </c>
      <c r="G1589" s="3">
        <v>505</v>
      </c>
      <c r="H1589" s="3">
        <v>72</v>
      </c>
      <c r="I1589" s="3">
        <v>270</v>
      </c>
      <c r="J1589" s="3">
        <v>36</v>
      </c>
      <c r="K1589" s="3">
        <v>27</v>
      </c>
      <c r="L1589" s="3">
        <v>54</v>
      </c>
      <c r="M1589">
        <v>4</v>
      </c>
      <c r="N1589">
        <v>9</v>
      </c>
      <c r="O1589">
        <v>2</v>
      </c>
      <c r="P1589">
        <v>12</v>
      </c>
      <c r="Q1589">
        <v>5</v>
      </c>
      <c r="R1589">
        <v>0</v>
      </c>
      <c r="S1589">
        <v>0</v>
      </c>
      <c r="T1589">
        <v>0</v>
      </c>
      <c r="U1589">
        <v>0</v>
      </c>
      <c r="V1589">
        <v>0</v>
      </c>
      <c r="W1589">
        <v>0</v>
      </c>
      <c r="X1589">
        <v>3</v>
      </c>
      <c r="Y1589">
        <v>11</v>
      </c>
      <c r="Z1589">
        <v>0</v>
      </c>
      <c r="AA1589">
        <v>59</v>
      </c>
      <c r="AB1589">
        <v>2637</v>
      </c>
      <c r="AC1589">
        <v>0</v>
      </c>
      <c r="AD1589">
        <v>0</v>
      </c>
      <c r="AE1589">
        <v>0</v>
      </c>
      <c r="AF1589">
        <v>1</v>
      </c>
      <c r="AG1589">
        <v>0</v>
      </c>
      <c r="AH1589">
        <v>0</v>
      </c>
      <c r="AI1589">
        <v>0</v>
      </c>
      <c r="AJ1589">
        <v>0</v>
      </c>
      <c r="AK1589">
        <v>1</v>
      </c>
      <c r="AL1589">
        <v>0</v>
      </c>
      <c r="AM1589" s="3">
        <f>SUM(tbl_Data[[#This Row],[Amt_Wines]:[Amt_GoldProds]])</f>
        <v>964</v>
      </c>
      <c r="AN1589" s="3">
        <v>856</v>
      </c>
      <c r="AO1589">
        <v>0</v>
      </c>
      <c r="AP1589" t="str" cm="1">
        <f t="array" ref="AP1589">_xlfn.IFS(tbl_Data[[#This Row],[marital_Divorced]]=1,"Divorced",tbl_Data[[#This Row],[marital_Married]]=1,"Married",tbl_Data[[#This Row],[marital_Single]]=1,"Single",tbl_Data[[#This Row],[marital_Together]]=1,"Together",tbl_Data[[#This Row],[marital_Widow]]=1,"Widowed")</f>
        <v>Together</v>
      </c>
      <c r="AQ1589" s="3" t="str">
        <f>IF(tbl_Data[[#This Row],[Marital Status]]=tbl_Data[[#Headers],[Single]],tbl_Data[[#This Row],[Amt_Wines]],"")</f>
        <v/>
      </c>
      <c r="AR1589" s="3">
        <f>IF(tbl_Data[[#This Row],[Marital Status]]=tbl_Data[[#Headers],[Together]],tbl_Data[[#This Row],[Amt_Wines]],"")</f>
        <v>505</v>
      </c>
      <c r="AS1589" s="3" t="str">
        <f>IF(tbl_Data[[#This Row],[Marital Status]]=tbl_Data[[#Headers],[Married]],tbl_Data[[#This Row],[Amt_Wines]],"")</f>
        <v/>
      </c>
      <c r="AT1589" s="3" t="str">
        <f>IF(tbl_Data[[#This Row],[Marital Status]]=tbl_Data[[#Headers],[Widow]],tbl_Data[[#This Row],[Amt_Wines]],"")</f>
        <v/>
      </c>
      <c r="AU1589" s="3" t="str">
        <f>IF(tbl_Data[[#This Row],[Marital Status]]=tbl_Data[[#Headers],[Divorced]],tbl_Data[[#This Row],[Amt_Wines]],"")</f>
        <v/>
      </c>
    </row>
    <row r="1590" spans="1:47" x14ac:dyDescent="0.45">
      <c r="A1590" t="s">
        <v>728</v>
      </c>
      <c r="B1590" s="3">
        <v>65488</v>
      </c>
      <c r="C1590">
        <v>0</v>
      </c>
      <c r="D1590">
        <v>0</v>
      </c>
      <c r="E1590">
        <f t="shared" si="24"/>
        <v>0</v>
      </c>
      <c r="F1590">
        <v>46</v>
      </c>
      <c r="G1590" s="3">
        <v>603</v>
      </c>
      <c r="H1590" s="3">
        <v>45</v>
      </c>
      <c r="I1590" s="3">
        <v>207</v>
      </c>
      <c r="J1590" s="3">
        <v>36</v>
      </c>
      <c r="K1590" s="3">
        <v>18</v>
      </c>
      <c r="L1590" s="3">
        <v>54</v>
      </c>
      <c r="M1590">
        <v>1</v>
      </c>
      <c r="N1590">
        <v>3</v>
      </c>
      <c r="O1590">
        <v>4</v>
      </c>
      <c r="P1590">
        <v>6</v>
      </c>
      <c r="Q1590">
        <v>1</v>
      </c>
      <c r="R1590">
        <v>0</v>
      </c>
      <c r="S1590">
        <v>0</v>
      </c>
      <c r="T1590">
        <v>0</v>
      </c>
      <c r="U1590">
        <v>0</v>
      </c>
      <c r="V1590">
        <v>0</v>
      </c>
      <c r="W1590">
        <v>0</v>
      </c>
      <c r="X1590">
        <v>3</v>
      </c>
      <c r="Y1590">
        <v>11</v>
      </c>
      <c r="Z1590">
        <v>0</v>
      </c>
      <c r="AA1590">
        <v>62</v>
      </c>
      <c r="AB1590">
        <v>2175</v>
      </c>
      <c r="AC1590">
        <v>0</v>
      </c>
      <c r="AD1590">
        <v>0</v>
      </c>
      <c r="AE1590">
        <v>0</v>
      </c>
      <c r="AF1590">
        <v>1</v>
      </c>
      <c r="AG1590">
        <v>0</v>
      </c>
      <c r="AH1590">
        <v>0</v>
      </c>
      <c r="AI1590">
        <v>0</v>
      </c>
      <c r="AJ1590">
        <v>0</v>
      </c>
      <c r="AK1590">
        <v>0</v>
      </c>
      <c r="AL1590">
        <v>1</v>
      </c>
      <c r="AM1590" s="3">
        <f>SUM(tbl_Data[[#This Row],[Amt_Wines]:[Amt_GoldProds]])</f>
        <v>963</v>
      </c>
      <c r="AN1590" s="3">
        <v>855</v>
      </c>
      <c r="AO1590">
        <v>0</v>
      </c>
      <c r="AP1590" t="str" cm="1">
        <f t="array" ref="AP1590">_xlfn.IFS(tbl_Data[[#This Row],[marital_Divorced]]=1,"Divorced",tbl_Data[[#This Row],[marital_Married]]=1,"Married",tbl_Data[[#This Row],[marital_Single]]=1,"Single",tbl_Data[[#This Row],[marital_Together]]=1,"Together",tbl_Data[[#This Row],[marital_Widow]]=1,"Widowed")</f>
        <v>Together</v>
      </c>
      <c r="AQ1590" s="3" t="str">
        <f>IF(tbl_Data[[#This Row],[Marital Status]]=tbl_Data[[#Headers],[Single]],tbl_Data[[#This Row],[Amt_Wines]],"")</f>
        <v/>
      </c>
      <c r="AR1590" s="3">
        <f>IF(tbl_Data[[#This Row],[Marital Status]]=tbl_Data[[#Headers],[Together]],tbl_Data[[#This Row],[Amt_Wines]],"")</f>
        <v>603</v>
      </c>
      <c r="AS1590" s="3" t="str">
        <f>IF(tbl_Data[[#This Row],[Marital Status]]=tbl_Data[[#Headers],[Married]],tbl_Data[[#This Row],[Amt_Wines]],"")</f>
        <v/>
      </c>
      <c r="AT1590" s="3" t="str">
        <f>IF(tbl_Data[[#This Row],[Marital Status]]=tbl_Data[[#Headers],[Widow]],tbl_Data[[#This Row],[Amt_Wines]],"")</f>
        <v/>
      </c>
      <c r="AU1590" s="3" t="str">
        <f>IF(tbl_Data[[#This Row],[Marital Status]]=tbl_Data[[#Headers],[Divorced]],tbl_Data[[#This Row],[Amt_Wines]],"")</f>
        <v/>
      </c>
    </row>
    <row r="1591" spans="1:47" x14ac:dyDescent="0.45">
      <c r="A1591" t="s">
        <v>730</v>
      </c>
      <c r="B1591" s="3">
        <v>71796</v>
      </c>
      <c r="C1591">
        <v>0</v>
      </c>
      <c r="D1591">
        <v>0</v>
      </c>
      <c r="E1591">
        <f t="shared" si="24"/>
        <v>0</v>
      </c>
      <c r="F1591">
        <v>54</v>
      </c>
      <c r="G1591" s="3">
        <v>354</v>
      </c>
      <c r="H1591" s="3">
        <v>21</v>
      </c>
      <c r="I1591" s="3">
        <v>311</v>
      </c>
      <c r="J1591" s="3">
        <v>167</v>
      </c>
      <c r="K1591" s="3">
        <v>75</v>
      </c>
      <c r="L1591" s="3">
        <v>32</v>
      </c>
      <c r="M1591">
        <v>1</v>
      </c>
      <c r="N1591">
        <v>9</v>
      </c>
      <c r="O1591">
        <v>3</v>
      </c>
      <c r="P1591">
        <v>4</v>
      </c>
      <c r="Q1591">
        <v>4</v>
      </c>
      <c r="R1591">
        <v>0</v>
      </c>
      <c r="S1591">
        <v>0</v>
      </c>
      <c r="T1591">
        <v>0</v>
      </c>
      <c r="U1591">
        <v>0</v>
      </c>
      <c r="V1591">
        <v>0</v>
      </c>
      <c r="W1591">
        <v>0</v>
      </c>
      <c r="X1591">
        <v>3</v>
      </c>
      <c r="Y1591">
        <v>11</v>
      </c>
      <c r="Z1591">
        <v>0</v>
      </c>
      <c r="AA1591">
        <v>49</v>
      </c>
      <c r="AB1591">
        <v>2407</v>
      </c>
      <c r="AC1591">
        <v>0</v>
      </c>
      <c r="AD1591">
        <v>0</v>
      </c>
      <c r="AE1591">
        <v>0</v>
      </c>
      <c r="AF1591">
        <v>1</v>
      </c>
      <c r="AG1591">
        <v>0</v>
      </c>
      <c r="AH1591">
        <v>0</v>
      </c>
      <c r="AI1591">
        <v>0</v>
      </c>
      <c r="AJ1591">
        <v>1</v>
      </c>
      <c r="AK1591">
        <v>0</v>
      </c>
      <c r="AL1591">
        <v>0</v>
      </c>
      <c r="AM1591" s="3">
        <f>SUM(tbl_Data[[#This Row],[Amt_Wines]:[Amt_GoldProds]])</f>
        <v>960</v>
      </c>
      <c r="AN1591" s="3">
        <v>896</v>
      </c>
      <c r="AO1591">
        <v>0</v>
      </c>
      <c r="AP1591" t="str" cm="1">
        <f t="array" ref="AP1591">_xlfn.IFS(tbl_Data[[#This Row],[marital_Divorced]]=1,"Divorced",tbl_Data[[#This Row],[marital_Married]]=1,"Married",tbl_Data[[#This Row],[marital_Single]]=1,"Single",tbl_Data[[#This Row],[marital_Together]]=1,"Together",tbl_Data[[#This Row],[marital_Widow]]=1,"Widowed")</f>
        <v>Together</v>
      </c>
      <c r="AQ1591" s="3" t="str">
        <f>IF(tbl_Data[[#This Row],[Marital Status]]=tbl_Data[[#Headers],[Single]],tbl_Data[[#This Row],[Amt_Wines]],"")</f>
        <v/>
      </c>
      <c r="AR1591" s="3">
        <f>IF(tbl_Data[[#This Row],[Marital Status]]=tbl_Data[[#Headers],[Together]],tbl_Data[[#This Row],[Amt_Wines]],"")</f>
        <v>354</v>
      </c>
      <c r="AS1591" s="3" t="str">
        <f>IF(tbl_Data[[#This Row],[Marital Status]]=tbl_Data[[#Headers],[Married]],tbl_Data[[#This Row],[Amt_Wines]],"")</f>
        <v/>
      </c>
      <c r="AT1591" s="3" t="str">
        <f>IF(tbl_Data[[#This Row],[Marital Status]]=tbl_Data[[#Headers],[Widow]],tbl_Data[[#This Row],[Amt_Wines]],"")</f>
        <v/>
      </c>
      <c r="AU1591" s="3" t="str">
        <f>IF(tbl_Data[[#This Row],[Marital Status]]=tbl_Data[[#Headers],[Divorced]],tbl_Data[[#This Row],[Amt_Wines]],"")</f>
        <v/>
      </c>
    </row>
    <row r="1592" spans="1:47" x14ac:dyDescent="0.45">
      <c r="A1592" t="s">
        <v>736</v>
      </c>
      <c r="B1592" s="3">
        <v>62568</v>
      </c>
      <c r="C1592">
        <v>0</v>
      </c>
      <c r="D1592">
        <v>1</v>
      </c>
      <c r="E1592">
        <f t="shared" si="24"/>
        <v>1</v>
      </c>
      <c r="F1592">
        <v>99</v>
      </c>
      <c r="G1592" s="3">
        <v>362</v>
      </c>
      <c r="H1592" s="3">
        <v>17</v>
      </c>
      <c r="I1592" s="3">
        <v>398</v>
      </c>
      <c r="J1592" s="3">
        <v>80</v>
      </c>
      <c r="K1592" s="3">
        <v>35</v>
      </c>
      <c r="L1592" s="3">
        <v>61</v>
      </c>
      <c r="M1592">
        <v>3</v>
      </c>
      <c r="N1592">
        <v>5</v>
      </c>
      <c r="O1592">
        <v>3</v>
      </c>
      <c r="P1592">
        <v>5</v>
      </c>
      <c r="Q1592">
        <v>4</v>
      </c>
      <c r="R1592">
        <v>0</v>
      </c>
      <c r="S1592">
        <v>0</v>
      </c>
      <c r="T1592">
        <v>0</v>
      </c>
      <c r="U1592">
        <v>1</v>
      </c>
      <c r="V1592">
        <v>0</v>
      </c>
      <c r="W1592">
        <v>0</v>
      </c>
      <c r="X1592">
        <v>3</v>
      </c>
      <c r="Y1592">
        <v>11</v>
      </c>
      <c r="Z1592">
        <v>0</v>
      </c>
      <c r="AA1592">
        <v>58</v>
      </c>
      <c r="AB1592">
        <v>2242</v>
      </c>
      <c r="AC1592">
        <v>0</v>
      </c>
      <c r="AD1592">
        <v>0</v>
      </c>
      <c r="AE1592">
        <v>0</v>
      </c>
      <c r="AF1592">
        <v>1</v>
      </c>
      <c r="AG1592">
        <v>0</v>
      </c>
      <c r="AH1592">
        <v>0</v>
      </c>
      <c r="AI1592">
        <v>0</v>
      </c>
      <c r="AJ1592">
        <v>1</v>
      </c>
      <c r="AK1592">
        <v>0</v>
      </c>
      <c r="AL1592">
        <v>0</v>
      </c>
      <c r="AM1592" s="3">
        <f>SUM(tbl_Data[[#This Row],[Amt_Wines]:[Amt_GoldProds]])</f>
        <v>953</v>
      </c>
      <c r="AN1592" s="3">
        <v>831</v>
      </c>
      <c r="AO1592">
        <v>1</v>
      </c>
      <c r="AP1592" t="str" cm="1">
        <f t="array" ref="AP1592">_xlfn.IFS(tbl_Data[[#This Row],[marital_Divorced]]=1,"Divorced",tbl_Data[[#This Row],[marital_Married]]=1,"Married",tbl_Data[[#This Row],[marital_Single]]=1,"Single",tbl_Data[[#This Row],[marital_Together]]=1,"Together",tbl_Data[[#This Row],[marital_Widow]]=1,"Widowed")</f>
        <v>Together</v>
      </c>
      <c r="AQ1592" s="3" t="str">
        <f>IF(tbl_Data[[#This Row],[Marital Status]]=tbl_Data[[#Headers],[Single]],tbl_Data[[#This Row],[Amt_Wines]],"")</f>
        <v/>
      </c>
      <c r="AR1592" s="3">
        <f>IF(tbl_Data[[#This Row],[Marital Status]]=tbl_Data[[#Headers],[Together]],tbl_Data[[#This Row],[Amt_Wines]],"")</f>
        <v>362</v>
      </c>
      <c r="AS1592" s="3" t="str">
        <f>IF(tbl_Data[[#This Row],[Marital Status]]=tbl_Data[[#Headers],[Married]],tbl_Data[[#This Row],[Amt_Wines]],"")</f>
        <v/>
      </c>
      <c r="AT1592" s="3" t="str">
        <f>IF(tbl_Data[[#This Row],[Marital Status]]=tbl_Data[[#Headers],[Widow]],tbl_Data[[#This Row],[Amt_Wines]],"")</f>
        <v/>
      </c>
      <c r="AU1592" s="3" t="str">
        <f>IF(tbl_Data[[#This Row],[Marital Status]]=tbl_Data[[#Headers],[Divorced]],tbl_Data[[#This Row],[Amt_Wines]],"")</f>
        <v/>
      </c>
    </row>
    <row r="1593" spans="1:47" x14ac:dyDescent="0.45">
      <c r="A1593" t="s">
        <v>737</v>
      </c>
      <c r="B1593" s="3">
        <v>66375</v>
      </c>
      <c r="C1593">
        <v>0</v>
      </c>
      <c r="D1593">
        <v>1</v>
      </c>
      <c r="E1593">
        <f t="shared" si="24"/>
        <v>1</v>
      </c>
      <c r="F1593">
        <v>96</v>
      </c>
      <c r="G1593" s="3">
        <v>712</v>
      </c>
      <c r="H1593" s="3">
        <v>0</v>
      </c>
      <c r="I1593" s="3">
        <v>45</v>
      </c>
      <c r="J1593" s="3">
        <v>0</v>
      </c>
      <c r="K1593" s="3">
        <v>0</v>
      </c>
      <c r="L1593" s="3">
        <v>191</v>
      </c>
      <c r="M1593">
        <v>3</v>
      </c>
      <c r="N1593">
        <v>2</v>
      </c>
      <c r="O1593">
        <v>4</v>
      </c>
      <c r="P1593">
        <v>5</v>
      </c>
      <c r="Q1593">
        <v>7</v>
      </c>
      <c r="R1593">
        <v>1</v>
      </c>
      <c r="S1593">
        <v>0</v>
      </c>
      <c r="T1593">
        <v>0</v>
      </c>
      <c r="U1593">
        <v>0</v>
      </c>
      <c r="V1593">
        <v>0</v>
      </c>
      <c r="W1593">
        <v>0</v>
      </c>
      <c r="X1593">
        <v>3</v>
      </c>
      <c r="Y1593">
        <v>11</v>
      </c>
      <c r="Z1593">
        <v>0</v>
      </c>
      <c r="AA1593">
        <v>72</v>
      </c>
      <c r="AB1593">
        <v>2379</v>
      </c>
      <c r="AC1593">
        <v>0</v>
      </c>
      <c r="AD1593">
        <v>0</v>
      </c>
      <c r="AE1593">
        <v>0</v>
      </c>
      <c r="AF1593">
        <v>1</v>
      </c>
      <c r="AG1593">
        <v>0</v>
      </c>
      <c r="AH1593">
        <v>0</v>
      </c>
      <c r="AI1593">
        <v>0</v>
      </c>
      <c r="AJ1593">
        <v>0</v>
      </c>
      <c r="AK1593">
        <v>0</v>
      </c>
      <c r="AL1593">
        <v>1</v>
      </c>
      <c r="AM1593" s="3">
        <f>SUM(tbl_Data[[#This Row],[Amt_Wines]:[Amt_GoldProds]])</f>
        <v>948</v>
      </c>
      <c r="AN1593" s="3">
        <v>566</v>
      </c>
      <c r="AO1593">
        <v>1</v>
      </c>
      <c r="AP1593" t="str" cm="1">
        <f t="array" ref="AP1593">_xlfn.IFS(tbl_Data[[#This Row],[marital_Divorced]]=1,"Divorced",tbl_Data[[#This Row],[marital_Married]]=1,"Married",tbl_Data[[#This Row],[marital_Single]]=1,"Single",tbl_Data[[#This Row],[marital_Together]]=1,"Together",tbl_Data[[#This Row],[marital_Widow]]=1,"Widowed")</f>
        <v>Together</v>
      </c>
      <c r="AQ1593" s="3" t="str">
        <f>IF(tbl_Data[[#This Row],[Marital Status]]=tbl_Data[[#Headers],[Single]],tbl_Data[[#This Row],[Amt_Wines]],"")</f>
        <v/>
      </c>
      <c r="AR1593" s="3">
        <f>IF(tbl_Data[[#This Row],[Marital Status]]=tbl_Data[[#Headers],[Together]],tbl_Data[[#This Row],[Amt_Wines]],"")</f>
        <v>712</v>
      </c>
      <c r="AS1593" s="3" t="str">
        <f>IF(tbl_Data[[#This Row],[Marital Status]]=tbl_Data[[#Headers],[Married]],tbl_Data[[#This Row],[Amt_Wines]],"")</f>
        <v/>
      </c>
      <c r="AT1593" s="3" t="str">
        <f>IF(tbl_Data[[#This Row],[Marital Status]]=tbl_Data[[#Headers],[Widow]],tbl_Data[[#This Row],[Amt_Wines]],"")</f>
        <v/>
      </c>
      <c r="AU1593" s="3" t="str">
        <f>IF(tbl_Data[[#This Row],[Marital Status]]=tbl_Data[[#Headers],[Divorced]],tbl_Data[[#This Row],[Amt_Wines]],"")</f>
        <v/>
      </c>
    </row>
    <row r="1594" spans="1:47" x14ac:dyDescent="0.45">
      <c r="A1594" t="s">
        <v>744</v>
      </c>
      <c r="B1594" s="3">
        <v>52203</v>
      </c>
      <c r="C1594">
        <v>0</v>
      </c>
      <c r="D1594">
        <v>0</v>
      </c>
      <c r="E1594">
        <f t="shared" si="24"/>
        <v>0</v>
      </c>
      <c r="F1594">
        <v>36</v>
      </c>
      <c r="G1594" s="3">
        <v>488</v>
      </c>
      <c r="H1594" s="3">
        <v>21</v>
      </c>
      <c r="I1594" s="3">
        <v>238</v>
      </c>
      <c r="J1594" s="3">
        <v>56</v>
      </c>
      <c r="K1594" s="3">
        <v>108</v>
      </c>
      <c r="L1594" s="3">
        <v>28</v>
      </c>
      <c r="M1594">
        <v>1</v>
      </c>
      <c r="N1594">
        <v>8</v>
      </c>
      <c r="O1594">
        <v>7</v>
      </c>
      <c r="P1594">
        <v>11</v>
      </c>
      <c r="Q1594">
        <v>6</v>
      </c>
      <c r="R1594">
        <v>0</v>
      </c>
      <c r="S1594">
        <v>0</v>
      </c>
      <c r="T1594">
        <v>0</v>
      </c>
      <c r="U1594">
        <v>0</v>
      </c>
      <c r="V1594">
        <v>0</v>
      </c>
      <c r="W1594">
        <v>0</v>
      </c>
      <c r="X1594">
        <v>3</v>
      </c>
      <c r="Y1594">
        <v>11</v>
      </c>
      <c r="Z1594">
        <v>0</v>
      </c>
      <c r="AA1594">
        <v>70</v>
      </c>
      <c r="AB1594">
        <v>2857</v>
      </c>
      <c r="AC1594">
        <v>0</v>
      </c>
      <c r="AD1594">
        <v>0</v>
      </c>
      <c r="AE1594">
        <v>0</v>
      </c>
      <c r="AF1594">
        <v>1</v>
      </c>
      <c r="AG1594">
        <v>0</v>
      </c>
      <c r="AH1594">
        <v>1</v>
      </c>
      <c r="AI1594">
        <v>0</v>
      </c>
      <c r="AJ1594">
        <v>0</v>
      </c>
      <c r="AK1594">
        <v>0</v>
      </c>
      <c r="AL1594">
        <v>0</v>
      </c>
      <c r="AM1594" s="3">
        <f>SUM(tbl_Data[[#This Row],[Amt_Wines]:[Amt_GoldProds]])</f>
        <v>939</v>
      </c>
      <c r="AN1594" s="3">
        <v>883</v>
      </c>
      <c r="AO1594">
        <v>0</v>
      </c>
      <c r="AP1594" t="str" cm="1">
        <f t="array" ref="AP1594">_xlfn.IFS(tbl_Data[[#This Row],[marital_Divorced]]=1,"Divorced",tbl_Data[[#This Row],[marital_Married]]=1,"Married",tbl_Data[[#This Row],[marital_Single]]=1,"Single",tbl_Data[[#This Row],[marital_Together]]=1,"Together",tbl_Data[[#This Row],[marital_Widow]]=1,"Widowed")</f>
        <v>Together</v>
      </c>
      <c r="AQ1594" s="3" t="str">
        <f>IF(tbl_Data[[#This Row],[Marital Status]]=tbl_Data[[#Headers],[Single]],tbl_Data[[#This Row],[Amt_Wines]],"")</f>
        <v/>
      </c>
      <c r="AR1594" s="3">
        <f>IF(tbl_Data[[#This Row],[Marital Status]]=tbl_Data[[#Headers],[Together]],tbl_Data[[#This Row],[Amt_Wines]],"")</f>
        <v>488</v>
      </c>
      <c r="AS1594" s="3" t="str">
        <f>IF(tbl_Data[[#This Row],[Marital Status]]=tbl_Data[[#Headers],[Married]],tbl_Data[[#This Row],[Amt_Wines]],"")</f>
        <v/>
      </c>
      <c r="AT1594" s="3" t="str">
        <f>IF(tbl_Data[[#This Row],[Marital Status]]=tbl_Data[[#Headers],[Widow]],tbl_Data[[#This Row],[Amt_Wines]],"")</f>
        <v/>
      </c>
      <c r="AU1594" s="3" t="str">
        <f>IF(tbl_Data[[#This Row],[Marital Status]]=tbl_Data[[#Headers],[Divorced]],tbl_Data[[#This Row],[Amt_Wines]],"")</f>
        <v/>
      </c>
    </row>
    <row r="1595" spans="1:47" x14ac:dyDescent="0.45">
      <c r="A1595" t="s">
        <v>746</v>
      </c>
      <c r="B1595" s="3">
        <v>67605</v>
      </c>
      <c r="C1595">
        <v>0</v>
      </c>
      <c r="D1595">
        <v>0</v>
      </c>
      <c r="E1595">
        <f t="shared" si="24"/>
        <v>0</v>
      </c>
      <c r="F1595">
        <v>84</v>
      </c>
      <c r="G1595" s="3">
        <v>336</v>
      </c>
      <c r="H1595" s="3">
        <v>28</v>
      </c>
      <c r="I1595" s="3">
        <v>282</v>
      </c>
      <c r="J1595" s="3">
        <v>184</v>
      </c>
      <c r="K1595" s="3">
        <v>54</v>
      </c>
      <c r="L1595" s="3">
        <v>54</v>
      </c>
      <c r="M1595">
        <v>1</v>
      </c>
      <c r="N1595">
        <v>2</v>
      </c>
      <c r="O1595">
        <v>8</v>
      </c>
      <c r="P1595">
        <v>6</v>
      </c>
      <c r="Q1595">
        <v>1</v>
      </c>
      <c r="R1595">
        <v>0</v>
      </c>
      <c r="S1595">
        <v>0</v>
      </c>
      <c r="T1595">
        <v>0</v>
      </c>
      <c r="U1595">
        <v>0</v>
      </c>
      <c r="V1595">
        <v>0</v>
      </c>
      <c r="W1595">
        <v>0</v>
      </c>
      <c r="X1595">
        <v>3</v>
      </c>
      <c r="Y1595">
        <v>11</v>
      </c>
      <c r="Z1595">
        <v>0</v>
      </c>
      <c r="AA1595">
        <v>33</v>
      </c>
      <c r="AB1595">
        <v>2614</v>
      </c>
      <c r="AC1595">
        <v>0</v>
      </c>
      <c r="AD1595">
        <v>0</v>
      </c>
      <c r="AE1595">
        <v>0</v>
      </c>
      <c r="AF1595">
        <v>1</v>
      </c>
      <c r="AG1595">
        <v>0</v>
      </c>
      <c r="AH1595">
        <v>0</v>
      </c>
      <c r="AI1595">
        <v>0</v>
      </c>
      <c r="AJ1595">
        <v>1</v>
      </c>
      <c r="AK1595">
        <v>0</v>
      </c>
      <c r="AL1595">
        <v>0</v>
      </c>
      <c r="AM1595" s="3">
        <f>SUM(tbl_Data[[#This Row],[Amt_Wines]:[Amt_GoldProds]])</f>
        <v>938</v>
      </c>
      <c r="AN1595" s="3">
        <v>830</v>
      </c>
      <c r="AO1595">
        <v>0</v>
      </c>
      <c r="AP1595" t="str" cm="1">
        <f t="array" ref="AP1595">_xlfn.IFS(tbl_Data[[#This Row],[marital_Divorced]]=1,"Divorced",tbl_Data[[#This Row],[marital_Married]]=1,"Married",tbl_Data[[#This Row],[marital_Single]]=1,"Single",tbl_Data[[#This Row],[marital_Together]]=1,"Together",tbl_Data[[#This Row],[marital_Widow]]=1,"Widowed")</f>
        <v>Together</v>
      </c>
      <c r="AQ1595" s="3" t="str">
        <f>IF(tbl_Data[[#This Row],[Marital Status]]=tbl_Data[[#Headers],[Single]],tbl_Data[[#This Row],[Amt_Wines]],"")</f>
        <v/>
      </c>
      <c r="AR1595" s="3">
        <f>IF(tbl_Data[[#This Row],[Marital Status]]=tbl_Data[[#Headers],[Together]],tbl_Data[[#This Row],[Amt_Wines]],"")</f>
        <v>336</v>
      </c>
      <c r="AS1595" s="3" t="str">
        <f>IF(tbl_Data[[#This Row],[Marital Status]]=tbl_Data[[#Headers],[Married]],tbl_Data[[#This Row],[Amt_Wines]],"")</f>
        <v/>
      </c>
      <c r="AT1595" s="3" t="str">
        <f>IF(tbl_Data[[#This Row],[Marital Status]]=tbl_Data[[#Headers],[Widow]],tbl_Data[[#This Row],[Amt_Wines]],"")</f>
        <v/>
      </c>
      <c r="AU1595" s="3" t="str">
        <f>IF(tbl_Data[[#This Row],[Marital Status]]=tbl_Data[[#Headers],[Divorced]],tbl_Data[[#This Row],[Amt_Wines]],"")</f>
        <v/>
      </c>
    </row>
    <row r="1596" spans="1:47" x14ac:dyDescent="0.45">
      <c r="A1596" t="s">
        <v>751</v>
      </c>
      <c r="B1596" s="3">
        <v>75278</v>
      </c>
      <c r="C1596">
        <v>0</v>
      </c>
      <c r="D1596">
        <v>0</v>
      </c>
      <c r="E1596">
        <f t="shared" si="24"/>
        <v>0</v>
      </c>
      <c r="F1596">
        <v>17</v>
      </c>
      <c r="G1596" s="3">
        <v>304</v>
      </c>
      <c r="H1596" s="3">
        <v>98</v>
      </c>
      <c r="I1596" s="3">
        <v>230</v>
      </c>
      <c r="J1596" s="3">
        <v>150</v>
      </c>
      <c r="K1596" s="3">
        <v>74</v>
      </c>
      <c r="L1596" s="3">
        <v>74</v>
      </c>
      <c r="M1596">
        <v>1</v>
      </c>
      <c r="N1596">
        <v>6</v>
      </c>
      <c r="O1596">
        <v>3</v>
      </c>
      <c r="P1596">
        <v>13</v>
      </c>
      <c r="Q1596">
        <v>3</v>
      </c>
      <c r="R1596">
        <v>0</v>
      </c>
      <c r="S1596">
        <v>0</v>
      </c>
      <c r="T1596">
        <v>0</v>
      </c>
      <c r="U1596">
        <v>0</v>
      </c>
      <c r="V1596">
        <v>0</v>
      </c>
      <c r="W1596">
        <v>0</v>
      </c>
      <c r="X1596">
        <v>3</v>
      </c>
      <c r="Y1596">
        <v>11</v>
      </c>
      <c r="Z1596">
        <v>0</v>
      </c>
      <c r="AA1596">
        <v>68</v>
      </c>
      <c r="AB1596">
        <v>2675</v>
      </c>
      <c r="AC1596">
        <v>0</v>
      </c>
      <c r="AD1596">
        <v>0</v>
      </c>
      <c r="AE1596">
        <v>0</v>
      </c>
      <c r="AF1596">
        <v>1</v>
      </c>
      <c r="AG1596">
        <v>0</v>
      </c>
      <c r="AH1596">
        <v>0</v>
      </c>
      <c r="AI1596">
        <v>0</v>
      </c>
      <c r="AJ1596">
        <v>1</v>
      </c>
      <c r="AK1596">
        <v>0</v>
      </c>
      <c r="AL1596">
        <v>0</v>
      </c>
      <c r="AM1596" s="3">
        <f>SUM(tbl_Data[[#This Row],[Amt_Wines]:[Amt_GoldProds]])</f>
        <v>930</v>
      </c>
      <c r="AN1596" s="3">
        <v>782</v>
      </c>
      <c r="AO1596">
        <v>0</v>
      </c>
      <c r="AP1596" t="str" cm="1">
        <f t="array" ref="AP1596">_xlfn.IFS(tbl_Data[[#This Row],[marital_Divorced]]=1,"Divorced",tbl_Data[[#This Row],[marital_Married]]=1,"Married",tbl_Data[[#This Row],[marital_Single]]=1,"Single",tbl_Data[[#This Row],[marital_Together]]=1,"Together",tbl_Data[[#This Row],[marital_Widow]]=1,"Widowed")</f>
        <v>Together</v>
      </c>
      <c r="AQ1596" s="3" t="str">
        <f>IF(tbl_Data[[#This Row],[Marital Status]]=tbl_Data[[#Headers],[Single]],tbl_Data[[#This Row],[Amt_Wines]],"")</f>
        <v/>
      </c>
      <c r="AR1596" s="3">
        <f>IF(tbl_Data[[#This Row],[Marital Status]]=tbl_Data[[#Headers],[Together]],tbl_Data[[#This Row],[Amt_Wines]],"")</f>
        <v>304</v>
      </c>
      <c r="AS1596" s="3" t="str">
        <f>IF(tbl_Data[[#This Row],[Marital Status]]=tbl_Data[[#Headers],[Married]],tbl_Data[[#This Row],[Amt_Wines]],"")</f>
        <v/>
      </c>
      <c r="AT1596" s="3" t="str">
        <f>IF(tbl_Data[[#This Row],[Marital Status]]=tbl_Data[[#Headers],[Widow]],tbl_Data[[#This Row],[Amt_Wines]],"")</f>
        <v/>
      </c>
      <c r="AU1596" s="3" t="str">
        <f>IF(tbl_Data[[#This Row],[Marital Status]]=tbl_Data[[#Headers],[Divorced]],tbl_Data[[#This Row],[Amt_Wines]],"")</f>
        <v/>
      </c>
    </row>
    <row r="1597" spans="1:47" x14ac:dyDescent="0.45">
      <c r="A1597" t="s">
        <v>760</v>
      </c>
      <c r="B1597" s="3">
        <v>71232</v>
      </c>
      <c r="C1597">
        <v>0</v>
      </c>
      <c r="D1597">
        <v>1</v>
      </c>
      <c r="E1597">
        <f t="shared" si="24"/>
        <v>1</v>
      </c>
      <c r="F1597">
        <v>91</v>
      </c>
      <c r="G1597" s="3">
        <v>653</v>
      </c>
      <c r="H1597" s="3">
        <v>17</v>
      </c>
      <c r="I1597" s="3">
        <v>170</v>
      </c>
      <c r="J1597" s="3">
        <v>34</v>
      </c>
      <c r="K1597" s="3">
        <v>26</v>
      </c>
      <c r="L1597" s="3">
        <v>17</v>
      </c>
      <c r="M1597">
        <v>2</v>
      </c>
      <c r="N1597">
        <v>11</v>
      </c>
      <c r="O1597">
        <v>2</v>
      </c>
      <c r="P1597">
        <v>10</v>
      </c>
      <c r="Q1597">
        <v>7</v>
      </c>
      <c r="R1597">
        <v>0</v>
      </c>
      <c r="S1597">
        <v>0</v>
      </c>
      <c r="T1597">
        <v>0</v>
      </c>
      <c r="U1597">
        <v>0</v>
      </c>
      <c r="V1597">
        <v>0</v>
      </c>
      <c r="W1597">
        <v>0</v>
      </c>
      <c r="X1597">
        <v>3</v>
      </c>
      <c r="Y1597">
        <v>11</v>
      </c>
      <c r="Z1597">
        <v>0</v>
      </c>
      <c r="AA1597">
        <v>61</v>
      </c>
      <c r="AB1597">
        <v>2372</v>
      </c>
      <c r="AC1597">
        <v>0</v>
      </c>
      <c r="AD1597">
        <v>0</v>
      </c>
      <c r="AE1597">
        <v>0</v>
      </c>
      <c r="AF1597">
        <v>1</v>
      </c>
      <c r="AG1597">
        <v>0</v>
      </c>
      <c r="AH1597">
        <v>0</v>
      </c>
      <c r="AI1597">
        <v>0</v>
      </c>
      <c r="AJ1597">
        <v>1</v>
      </c>
      <c r="AK1597">
        <v>0</v>
      </c>
      <c r="AL1597">
        <v>0</v>
      </c>
      <c r="AM1597" s="3">
        <f>SUM(tbl_Data[[#This Row],[Amt_Wines]:[Amt_GoldProds]])</f>
        <v>917</v>
      </c>
      <c r="AN1597" s="3">
        <v>883</v>
      </c>
      <c r="AO1597">
        <v>0</v>
      </c>
      <c r="AP1597" t="str" cm="1">
        <f t="array" ref="AP1597">_xlfn.IFS(tbl_Data[[#This Row],[marital_Divorced]]=1,"Divorced",tbl_Data[[#This Row],[marital_Married]]=1,"Married",tbl_Data[[#This Row],[marital_Single]]=1,"Single",tbl_Data[[#This Row],[marital_Together]]=1,"Together",tbl_Data[[#This Row],[marital_Widow]]=1,"Widowed")</f>
        <v>Together</v>
      </c>
      <c r="AQ1597" s="3" t="str">
        <f>IF(tbl_Data[[#This Row],[Marital Status]]=tbl_Data[[#Headers],[Single]],tbl_Data[[#This Row],[Amt_Wines]],"")</f>
        <v/>
      </c>
      <c r="AR1597" s="3">
        <f>IF(tbl_Data[[#This Row],[Marital Status]]=tbl_Data[[#Headers],[Together]],tbl_Data[[#This Row],[Amt_Wines]],"")</f>
        <v>653</v>
      </c>
      <c r="AS1597" s="3" t="str">
        <f>IF(tbl_Data[[#This Row],[Marital Status]]=tbl_Data[[#Headers],[Married]],tbl_Data[[#This Row],[Amt_Wines]],"")</f>
        <v/>
      </c>
      <c r="AT1597" s="3" t="str">
        <f>IF(tbl_Data[[#This Row],[Marital Status]]=tbl_Data[[#Headers],[Widow]],tbl_Data[[#This Row],[Amt_Wines]],"")</f>
        <v/>
      </c>
      <c r="AU1597" s="3" t="str">
        <f>IF(tbl_Data[[#This Row],[Marital Status]]=tbl_Data[[#Headers],[Divorced]],tbl_Data[[#This Row],[Amt_Wines]],"")</f>
        <v/>
      </c>
    </row>
    <row r="1598" spans="1:47" x14ac:dyDescent="0.45">
      <c r="A1598" t="s">
        <v>769</v>
      </c>
      <c r="B1598" s="3">
        <v>53977</v>
      </c>
      <c r="C1598">
        <v>0</v>
      </c>
      <c r="D1598">
        <v>1</v>
      </c>
      <c r="E1598">
        <f t="shared" si="24"/>
        <v>1</v>
      </c>
      <c r="F1598">
        <v>21</v>
      </c>
      <c r="G1598" s="3">
        <v>620</v>
      </c>
      <c r="H1598" s="3">
        <v>16</v>
      </c>
      <c r="I1598" s="3">
        <v>165</v>
      </c>
      <c r="J1598" s="3">
        <v>0</v>
      </c>
      <c r="K1598" s="3">
        <v>24</v>
      </c>
      <c r="L1598" s="3">
        <v>82</v>
      </c>
      <c r="M1598">
        <v>5</v>
      </c>
      <c r="N1598">
        <v>5</v>
      </c>
      <c r="O1598">
        <v>5</v>
      </c>
      <c r="P1598">
        <v>12</v>
      </c>
      <c r="Q1598">
        <v>5</v>
      </c>
      <c r="R1598">
        <v>0</v>
      </c>
      <c r="S1598">
        <v>0</v>
      </c>
      <c r="T1598">
        <v>0</v>
      </c>
      <c r="U1598">
        <v>0</v>
      </c>
      <c r="V1598">
        <v>0</v>
      </c>
      <c r="W1598">
        <v>0</v>
      </c>
      <c r="X1598">
        <v>3</v>
      </c>
      <c r="Y1598">
        <v>11</v>
      </c>
      <c r="Z1598">
        <v>0</v>
      </c>
      <c r="AA1598">
        <v>62</v>
      </c>
      <c r="AB1598">
        <v>2545</v>
      </c>
      <c r="AC1598">
        <v>0</v>
      </c>
      <c r="AD1598">
        <v>0</v>
      </c>
      <c r="AE1598">
        <v>0</v>
      </c>
      <c r="AF1598">
        <v>1</v>
      </c>
      <c r="AG1598">
        <v>0</v>
      </c>
      <c r="AH1598">
        <v>0</v>
      </c>
      <c r="AI1598">
        <v>0</v>
      </c>
      <c r="AJ1598">
        <v>1</v>
      </c>
      <c r="AK1598">
        <v>0</v>
      </c>
      <c r="AL1598">
        <v>0</v>
      </c>
      <c r="AM1598" s="3">
        <f>SUM(tbl_Data[[#This Row],[Amt_Wines]:[Amt_GoldProds]])</f>
        <v>907</v>
      </c>
      <c r="AN1598" s="3">
        <v>743</v>
      </c>
      <c r="AO1598">
        <v>0</v>
      </c>
      <c r="AP1598" t="str" cm="1">
        <f t="array" ref="AP1598">_xlfn.IFS(tbl_Data[[#This Row],[marital_Divorced]]=1,"Divorced",tbl_Data[[#This Row],[marital_Married]]=1,"Married",tbl_Data[[#This Row],[marital_Single]]=1,"Single",tbl_Data[[#This Row],[marital_Together]]=1,"Together",tbl_Data[[#This Row],[marital_Widow]]=1,"Widowed")</f>
        <v>Together</v>
      </c>
      <c r="AQ1598" s="3" t="str">
        <f>IF(tbl_Data[[#This Row],[Marital Status]]=tbl_Data[[#Headers],[Single]],tbl_Data[[#This Row],[Amt_Wines]],"")</f>
        <v/>
      </c>
      <c r="AR1598" s="3">
        <f>IF(tbl_Data[[#This Row],[Marital Status]]=tbl_Data[[#Headers],[Together]],tbl_Data[[#This Row],[Amt_Wines]],"")</f>
        <v>620</v>
      </c>
      <c r="AS1598" s="3" t="str">
        <f>IF(tbl_Data[[#This Row],[Marital Status]]=tbl_Data[[#Headers],[Married]],tbl_Data[[#This Row],[Amt_Wines]],"")</f>
        <v/>
      </c>
      <c r="AT1598" s="3" t="str">
        <f>IF(tbl_Data[[#This Row],[Marital Status]]=tbl_Data[[#Headers],[Widow]],tbl_Data[[#This Row],[Amt_Wines]],"")</f>
        <v/>
      </c>
      <c r="AU1598" s="3" t="str">
        <f>IF(tbl_Data[[#This Row],[Marital Status]]=tbl_Data[[#Headers],[Divorced]],tbl_Data[[#This Row],[Amt_Wines]],"")</f>
        <v/>
      </c>
    </row>
    <row r="1599" spans="1:47" x14ac:dyDescent="0.45">
      <c r="A1599" t="s">
        <v>770</v>
      </c>
      <c r="B1599" s="3">
        <v>56937</v>
      </c>
      <c r="C1599">
        <v>1</v>
      </c>
      <c r="D1599">
        <v>0</v>
      </c>
      <c r="E1599">
        <f t="shared" si="24"/>
        <v>1</v>
      </c>
      <c r="F1599">
        <v>81</v>
      </c>
      <c r="G1599" s="3">
        <v>746</v>
      </c>
      <c r="H1599" s="3">
        <v>8</v>
      </c>
      <c r="I1599" s="3">
        <v>125</v>
      </c>
      <c r="J1599" s="3">
        <v>11</v>
      </c>
      <c r="K1599" s="3">
        <v>8</v>
      </c>
      <c r="L1599" s="3">
        <v>8</v>
      </c>
      <c r="M1599">
        <v>7</v>
      </c>
      <c r="N1599">
        <v>8</v>
      </c>
      <c r="O1599">
        <v>6</v>
      </c>
      <c r="P1599">
        <v>9</v>
      </c>
      <c r="Q1599">
        <v>6</v>
      </c>
      <c r="R1599">
        <v>0</v>
      </c>
      <c r="S1599">
        <v>1</v>
      </c>
      <c r="T1599">
        <v>0</v>
      </c>
      <c r="U1599">
        <v>0</v>
      </c>
      <c r="V1599">
        <v>0</v>
      </c>
      <c r="W1599">
        <v>0</v>
      </c>
      <c r="X1599">
        <v>3</v>
      </c>
      <c r="Y1599">
        <v>11</v>
      </c>
      <c r="Z1599">
        <v>1</v>
      </c>
      <c r="AA1599">
        <v>39</v>
      </c>
      <c r="AB1599">
        <v>2853</v>
      </c>
      <c r="AC1599">
        <v>0</v>
      </c>
      <c r="AD1599">
        <v>0</v>
      </c>
      <c r="AE1599">
        <v>0</v>
      </c>
      <c r="AF1599">
        <v>1</v>
      </c>
      <c r="AG1599">
        <v>0</v>
      </c>
      <c r="AH1599">
        <v>0</v>
      </c>
      <c r="AI1599">
        <v>0</v>
      </c>
      <c r="AJ1599">
        <v>0</v>
      </c>
      <c r="AK1599">
        <v>0</v>
      </c>
      <c r="AL1599">
        <v>1</v>
      </c>
      <c r="AM1599" s="3">
        <f>SUM(tbl_Data[[#This Row],[Amt_Wines]:[Amt_GoldProds]])</f>
        <v>906</v>
      </c>
      <c r="AN1599" s="3">
        <v>890</v>
      </c>
      <c r="AO1599">
        <v>1</v>
      </c>
      <c r="AP1599" t="str" cm="1">
        <f t="array" ref="AP1599">_xlfn.IFS(tbl_Data[[#This Row],[marital_Divorced]]=1,"Divorced",tbl_Data[[#This Row],[marital_Married]]=1,"Married",tbl_Data[[#This Row],[marital_Single]]=1,"Single",tbl_Data[[#This Row],[marital_Together]]=1,"Together",tbl_Data[[#This Row],[marital_Widow]]=1,"Widowed")</f>
        <v>Together</v>
      </c>
      <c r="AQ1599" s="3" t="str">
        <f>IF(tbl_Data[[#This Row],[Marital Status]]=tbl_Data[[#Headers],[Single]],tbl_Data[[#This Row],[Amt_Wines]],"")</f>
        <v/>
      </c>
      <c r="AR1599" s="3">
        <f>IF(tbl_Data[[#This Row],[Marital Status]]=tbl_Data[[#Headers],[Together]],tbl_Data[[#This Row],[Amt_Wines]],"")</f>
        <v>746</v>
      </c>
      <c r="AS1599" s="3" t="str">
        <f>IF(tbl_Data[[#This Row],[Marital Status]]=tbl_Data[[#Headers],[Married]],tbl_Data[[#This Row],[Amt_Wines]],"")</f>
        <v/>
      </c>
      <c r="AT1599" s="3" t="str">
        <f>IF(tbl_Data[[#This Row],[Marital Status]]=tbl_Data[[#Headers],[Widow]],tbl_Data[[#This Row],[Amt_Wines]],"")</f>
        <v/>
      </c>
      <c r="AU1599" s="3" t="str">
        <f>IF(tbl_Data[[#This Row],[Marital Status]]=tbl_Data[[#Headers],[Divorced]],tbl_Data[[#This Row],[Amt_Wines]],"")</f>
        <v/>
      </c>
    </row>
    <row r="1600" spans="1:47" x14ac:dyDescent="0.45">
      <c r="A1600" t="s">
        <v>774</v>
      </c>
      <c r="B1600" s="3">
        <v>63404</v>
      </c>
      <c r="C1600">
        <v>0</v>
      </c>
      <c r="D1600">
        <v>2</v>
      </c>
      <c r="E1600">
        <f t="shared" si="24"/>
        <v>2</v>
      </c>
      <c r="F1600">
        <v>97</v>
      </c>
      <c r="G1600" s="3">
        <v>734</v>
      </c>
      <c r="H1600" s="3">
        <v>26</v>
      </c>
      <c r="I1600" s="3">
        <v>70</v>
      </c>
      <c r="J1600" s="3">
        <v>11</v>
      </c>
      <c r="K1600" s="3">
        <v>44</v>
      </c>
      <c r="L1600" s="3">
        <v>17</v>
      </c>
      <c r="M1600">
        <v>2</v>
      </c>
      <c r="N1600">
        <v>6</v>
      </c>
      <c r="O1600">
        <v>3</v>
      </c>
      <c r="P1600">
        <v>4</v>
      </c>
      <c r="Q1600">
        <v>4</v>
      </c>
      <c r="R1600">
        <v>0</v>
      </c>
      <c r="S1600">
        <v>0</v>
      </c>
      <c r="T1600">
        <v>0</v>
      </c>
      <c r="U1600">
        <v>1</v>
      </c>
      <c r="V1600">
        <v>0</v>
      </c>
      <c r="W1600">
        <v>0</v>
      </c>
      <c r="X1600">
        <v>3</v>
      </c>
      <c r="Y1600">
        <v>11</v>
      </c>
      <c r="Z1600">
        <v>0</v>
      </c>
      <c r="AA1600">
        <v>56</v>
      </c>
      <c r="AB1600">
        <v>2182</v>
      </c>
      <c r="AC1600">
        <v>0</v>
      </c>
      <c r="AD1600">
        <v>0</v>
      </c>
      <c r="AE1600">
        <v>0</v>
      </c>
      <c r="AF1600">
        <v>1</v>
      </c>
      <c r="AG1600">
        <v>0</v>
      </c>
      <c r="AH1600">
        <v>0</v>
      </c>
      <c r="AI1600">
        <v>0</v>
      </c>
      <c r="AJ1600">
        <v>1</v>
      </c>
      <c r="AK1600">
        <v>0</v>
      </c>
      <c r="AL1600">
        <v>0</v>
      </c>
      <c r="AM1600" s="3">
        <f>SUM(tbl_Data[[#This Row],[Amt_Wines]:[Amt_GoldProds]])</f>
        <v>902</v>
      </c>
      <c r="AN1600" s="3">
        <v>868</v>
      </c>
      <c r="AO1600">
        <v>1</v>
      </c>
      <c r="AP1600" t="str" cm="1">
        <f t="array" ref="AP1600">_xlfn.IFS(tbl_Data[[#This Row],[marital_Divorced]]=1,"Divorced",tbl_Data[[#This Row],[marital_Married]]=1,"Married",tbl_Data[[#This Row],[marital_Single]]=1,"Single",tbl_Data[[#This Row],[marital_Together]]=1,"Together",tbl_Data[[#This Row],[marital_Widow]]=1,"Widowed")</f>
        <v>Together</v>
      </c>
      <c r="AQ1600" s="3" t="str">
        <f>IF(tbl_Data[[#This Row],[Marital Status]]=tbl_Data[[#Headers],[Single]],tbl_Data[[#This Row],[Amt_Wines]],"")</f>
        <v/>
      </c>
      <c r="AR1600" s="3">
        <f>IF(tbl_Data[[#This Row],[Marital Status]]=tbl_Data[[#Headers],[Together]],tbl_Data[[#This Row],[Amt_Wines]],"")</f>
        <v>734</v>
      </c>
      <c r="AS1600" s="3" t="str">
        <f>IF(tbl_Data[[#This Row],[Marital Status]]=tbl_Data[[#Headers],[Married]],tbl_Data[[#This Row],[Amt_Wines]],"")</f>
        <v/>
      </c>
      <c r="AT1600" s="3" t="str">
        <f>IF(tbl_Data[[#This Row],[Marital Status]]=tbl_Data[[#Headers],[Widow]],tbl_Data[[#This Row],[Amt_Wines]],"")</f>
        <v/>
      </c>
      <c r="AU1600" s="3" t="str">
        <f>IF(tbl_Data[[#This Row],[Marital Status]]=tbl_Data[[#Headers],[Divorced]],tbl_Data[[#This Row],[Amt_Wines]],"")</f>
        <v/>
      </c>
    </row>
    <row r="1601" spans="1:47" x14ac:dyDescent="0.45">
      <c r="A1601" t="s">
        <v>787</v>
      </c>
      <c r="B1601" s="3">
        <v>49269</v>
      </c>
      <c r="C1601">
        <v>1</v>
      </c>
      <c r="D1601">
        <v>0</v>
      </c>
      <c r="E1601">
        <f t="shared" si="24"/>
        <v>1</v>
      </c>
      <c r="F1601">
        <v>92</v>
      </c>
      <c r="G1601" s="3">
        <v>639</v>
      </c>
      <c r="H1601" s="3">
        <v>8</v>
      </c>
      <c r="I1601" s="3">
        <v>166</v>
      </c>
      <c r="J1601" s="3">
        <v>11</v>
      </c>
      <c r="K1601" s="3">
        <v>8</v>
      </c>
      <c r="L1601" s="3">
        <v>58</v>
      </c>
      <c r="M1601">
        <v>3</v>
      </c>
      <c r="N1601">
        <v>7</v>
      </c>
      <c r="O1601">
        <v>3</v>
      </c>
      <c r="P1601">
        <v>12</v>
      </c>
      <c r="Q1601">
        <v>7</v>
      </c>
      <c r="R1601">
        <v>0</v>
      </c>
      <c r="S1601">
        <v>0</v>
      </c>
      <c r="T1601">
        <v>0</v>
      </c>
      <c r="U1601">
        <v>0</v>
      </c>
      <c r="V1601">
        <v>0</v>
      </c>
      <c r="W1601">
        <v>0</v>
      </c>
      <c r="X1601">
        <v>3</v>
      </c>
      <c r="Y1601">
        <v>11</v>
      </c>
      <c r="Z1601">
        <v>0</v>
      </c>
      <c r="AA1601">
        <v>49</v>
      </c>
      <c r="AB1601">
        <v>2842</v>
      </c>
      <c r="AC1601">
        <v>0</v>
      </c>
      <c r="AD1601">
        <v>0</v>
      </c>
      <c r="AE1601">
        <v>0</v>
      </c>
      <c r="AF1601">
        <v>1</v>
      </c>
      <c r="AG1601">
        <v>0</v>
      </c>
      <c r="AH1601">
        <v>0</v>
      </c>
      <c r="AI1601">
        <v>0</v>
      </c>
      <c r="AJ1601">
        <v>0</v>
      </c>
      <c r="AK1601">
        <v>0</v>
      </c>
      <c r="AL1601">
        <v>1</v>
      </c>
      <c r="AM1601" s="3">
        <f>SUM(tbl_Data[[#This Row],[Amt_Wines]:[Amt_GoldProds]])</f>
        <v>890</v>
      </c>
      <c r="AN1601" s="3">
        <v>774</v>
      </c>
      <c r="AO1601">
        <v>0</v>
      </c>
      <c r="AP1601" t="str" cm="1">
        <f t="array" ref="AP1601">_xlfn.IFS(tbl_Data[[#This Row],[marital_Divorced]]=1,"Divorced",tbl_Data[[#This Row],[marital_Married]]=1,"Married",tbl_Data[[#This Row],[marital_Single]]=1,"Single",tbl_Data[[#This Row],[marital_Together]]=1,"Together",tbl_Data[[#This Row],[marital_Widow]]=1,"Widowed")</f>
        <v>Together</v>
      </c>
      <c r="AQ1601" s="3" t="str">
        <f>IF(tbl_Data[[#This Row],[Marital Status]]=tbl_Data[[#Headers],[Single]],tbl_Data[[#This Row],[Amt_Wines]],"")</f>
        <v/>
      </c>
      <c r="AR1601" s="3">
        <f>IF(tbl_Data[[#This Row],[Marital Status]]=tbl_Data[[#Headers],[Together]],tbl_Data[[#This Row],[Amt_Wines]],"")</f>
        <v>639</v>
      </c>
      <c r="AS1601" s="3" t="str">
        <f>IF(tbl_Data[[#This Row],[Marital Status]]=tbl_Data[[#Headers],[Married]],tbl_Data[[#This Row],[Amt_Wines]],"")</f>
        <v/>
      </c>
      <c r="AT1601" s="3" t="str">
        <f>IF(tbl_Data[[#This Row],[Marital Status]]=tbl_Data[[#Headers],[Widow]],tbl_Data[[#This Row],[Amt_Wines]],"")</f>
        <v/>
      </c>
      <c r="AU1601" s="3" t="str">
        <f>IF(tbl_Data[[#This Row],[Marital Status]]=tbl_Data[[#Headers],[Divorced]],tbl_Data[[#This Row],[Amt_Wines]],"")</f>
        <v/>
      </c>
    </row>
    <row r="1602" spans="1:47" x14ac:dyDescent="0.45">
      <c r="A1602" t="s">
        <v>797</v>
      </c>
      <c r="B1602" s="3">
        <v>49912</v>
      </c>
      <c r="C1602">
        <v>0</v>
      </c>
      <c r="D1602">
        <v>1</v>
      </c>
      <c r="E1602">
        <f t="shared" ref="E1602:E1665" si="25">SUM(_xlfn.SINGLE(Kidhome),_xlfn.SINGLE(Teenhome))</f>
        <v>1</v>
      </c>
      <c r="F1602">
        <v>5</v>
      </c>
      <c r="G1602" s="3">
        <v>520</v>
      </c>
      <c r="H1602" s="3">
        <v>8</v>
      </c>
      <c r="I1602" s="3">
        <v>223</v>
      </c>
      <c r="J1602" s="3">
        <v>32</v>
      </c>
      <c r="K1602" s="3">
        <v>49</v>
      </c>
      <c r="L1602" s="3">
        <v>42</v>
      </c>
      <c r="M1602">
        <v>4</v>
      </c>
      <c r="N1602">
        <v>10</v>
      </c>
      <c r="O1602">
        <v>5</v>
      </c>
      <c r="P1602">
        <v>7</v>
      </c>
      <c r="Q1602">
        <v>8</v>
      </c>
      <c r="R1602">
        <v>1</v>
      </c>
      <c r="S1602">
        <v>0</v>
      </c>
      <c r="T1602">
        <v>0</v>
      </c>
      <c r="U1602">
        <v>0</v>
      </c>
      <c r="V1602">
        <v>0</v>
      </c>
      <c r="W1602">
        <v>0</v>
      </c>
      <c r="X1602">
        <v>3</v>
      </c>
      <c r="Y1602">
        <v>11</v>
      </c>
      <c r="Z1602">
        <v>1</v>
      </c>
      <c r="AA1602">
        <v>71</v>
      </c>
      <c r="AB1602">
        <v>2819</v>
      </c>
      <c r="AC1602">
        <v>0</v>
      </c>
      <c r="AD1602">
        <v>0</v>
      </c>
      <c r="AE1602">
        <v>0</v>
      </c>
      <c r="AF1602">
        <v>1</v>
      </c>
      <c r="AG1602">
        <v>0</v>
      </c>
      <c r="AH1602">
        <v>0</v>
      </c>
      <c r="AI1602">
        <v>0</v>
      </c>
      <c r="AJ1602">
        <v>0</v>
      </c>
      <c r="AK1602">
        <v>1</v>
      </c>
      <c r="AL1602">
        <v>0</v>
      </c>
      <c r="AM1602" s="3">
        <f>SUM(tbl_Data[[#This Row],[Amt_Wines]:[Amt_GoldProds]])</f>
        <v>874</v>
      </c>
      <c r="AN1602" s="3">
        <v>790</v>
      </c>
      <c r="AO1602">
        <v>1</v>
      </c>
      <c r="AP1602" t="str" cm="1">
        <f t="array" ref="AP1602">_xlfn.IFS(tbl_Data[[#This Row],[marital_Divorced]]=1,"Divorced",tbl_Data[[#This Row],[marital_Married]]=1,"Married",tbl_Data[[#This Row],[marital_Single]]=1,"Single",tbl_Data[[#This Row],[marital_Together]]=1,"Together",tbl_Data[[#This Row],[marital_Widow]]=1,"Widowed")</f>
        <v>Together</v>
      </c>
      <c r="AQ1602" s="3" t="str">
        <f>IF(tbl_Data[[#This Row],[Marital Status]]=tbl_Data[[#Headers],[Single]],tbl_Data[[#This Row],[Amt_Wines]],"")</f>
        <v/>
      </c>
      <c r="AR1602" s="3">
        <f>IF(tbl_Data[[#This Row],[Marital Status]]=tbl_Data[[#Headers],[Together]],tbl_Data[[#This Row],[Amt_Wines]],"")</f>
        <v>520</v>
      </c>
      <c r="AS1602" s="3" t="str">
        <f>IF(tbl_Data[[#This Row],[Marital Status]]=tbl_Data[[#Headers],[Married]],tbl_Data[[#This Row],[Amt_Wines]],"")</f>
        <v/>
      </c>
      <c r="AT1602" s="3" t="str">
        <f>IF(tbl_Data[[#This Row],[Marital Status]]=tbl_Data[[#Headers],[Widow]],tbl_Data[[#This Row],[Amt_Wines]],"")</f>
        <v/>
      </c>
      <c r="AU1602" s="3" t="str">
        <f>IF(tbl_Data[[#This Row],[Marital Status]]=tbl_Data[[#Headers],[Divorced]],tbl_Data[[#This Row],[Amt_Wines]],"")</f>
        <v/>
      </c>
    </row>
    <row r="1603" spans="1:47" x14ac:dyDescent="0.45">
      <c r="A1603" t="s">
        <v>798</v>
      </c>
      <c r="B1603" s="3">
        <v>60934</v>
      </c>
      <c r="C1603">
        <v>0</v>
      </c>
      <c r="D1603">
        <v>1</v>
      </c>
      <c r="E1603">
        <f t="shared" si="25"/>
        <v>1</v>
      </c>
      <c r="F1603">
        <v>41</v>
      </c>
      <c r="G1603" s="3">
        <v>224</v>
      </c>
      <c r="H1603" s="3">
        <v>155</v>
      </c>
      <c r="I1603" s="3">
        <v>155</v>
      </c>
      <c r="J1603" s="3">
        <v>192</v>
      </c>
      <c r="K1603" s="3">
        <v>93</v>
      </c>
      <c r="L1603" s="3">
        <v>54</v>
      </c>
      <c r="M1603">
        <v>2</v>
      </c>
      <c r="N1603">
        <v>6</v>
      </c>
      <c r="O1603">
        <v>4</v>
      </c>
      <c r="P1603">
        <v>11</v>
      </c>
      <c r="Q1603">
        <v>4</v>
      </c>
      <c r="R1603">
        <v>0</v>
      </c>
      <c r="S1603">
        <v>0</v>
      </c>
      <c r="T1603">
        <v>0</v>
      </c>
      <c r="U1603">
        <v>0</v>
      </c>
      <c r="V1603">
        <v>0</v>
      </c>
      <c r="W1603">
        <v>0</v>
      </c>
      <c r="X1603">
        <v>3</v>
      </c>
      <c r="Y1603">
        <v>11</v>
      </c>
      <c r="Z1603">
        <v>0</v>
      </c>
      <c r="AA1603">
        <v>45</v>
      </c>
      <c r="AB1603">
        <v>2322</v>
      </c>
      <c r="AC1603">
        <v>0</v>
      </c>
      <c r="AD1603">
        <v>0</v>
      </c>
      <c r="AE1603">
        <v>0</v>
      </c>
      <c r="AF1603">
        <v>1</v>
      </c>
      <c r="AG1603">
        <v>0</v>
      </c>
      <c r="AH1603">
        <v>0</v>
      </c>
      <c r="AI1603">
        <v>0</v>
      </c>
      <c r="AJ1603">
        <v>1</v>
      </c>
      <c r="AK1603">
        <v>0</v>
      </c>
      <c r="AL1603">
        <v>0</v>
      </c>
      <c r="AM1603" s="3">
        <f>SUM(tbl_Data[[#This Row],[Amt_Wines]:[Amt_GoldProds]])</f>
        <v>873</v>
      </c>
      <c r="AN1603" s="3">
        <v>765</v>
      </c>
      <c r="AO1603">
        <v>0</v>
      </c>
      <c r="AP1603" t="str" cm="1">
        <f t="array" ref="AP1603">_xlfn.IFS(tbl_Data[[#This Row],[marital_Divorced]]=1,"Divorced",tbl_Data[[#This Row],[marital_Married]]=1,"Married",tbl_Data[[#This Row],[marital_Single]]=1,"Single",tbl_Data[[#This Row],[marital_Together]]=1,"Together",tbl_Data[[#This Row],[marital_Widow]]=1,"Widowed")</f>
        <v>Together</v>
      </c>
      <c r="AQ1603" s="3" t="str">
        <f>IF(tbl_Data[[#This Row],[Marital Status]]=tbl_Data[[#Headers],[Single]],tbl_Data[[#This Row],[Amt_Wines]],"")</f>
        <v/>
      </c>
      <c r="AR1603" s="3">
        <f>IF(tbl_Data[[#This Row],[Marital Status]]=tbl_Data[[#Headers],[Together]],tbl_Data[[#This Row],[Amt_Wines]],"")</f>
        <v>224</v>
      </c>
      <c r="AS1603" s="3" t="str">
        <f>IF(tbl_Data[[#This Row],[Marital Status]]=tbl_Data[[#Headers],[Married]],tbl_Data[[#This Row],[Amt_Wines]],"")</f>
        <v/>
      </c>
      <c r="AT1603" s="3" t="str">
        <f>IF(tbl_Data[[#This Row],[Marital Status]]=tbl_Data[[#Headers],[Widow]],tbl_Data[[#This Row],[Amt_Wines]],"")</f>
        <v/>
      </c>
      <c r="AU1603" s="3" t="str">
        <f>IF(tbl_Data[[#This Row],[Marital Status]]=tbl_Data[[#Headers],[Divorced]],tbl_Data[[#This Row],[Amt_Wines]],"")</f>
        <v/>
      </c>
    </row>
    <row r="1604" spans="1:47" x14ac:dyDescent="0.45">
      <c r="A1604" t="s">
        <v>810</v>
      </c>
      <c r="B1604" s="3">
        <v>50898</v>
      </c>
      <c r="C1604">
        <v>1</v>
      </c>
      <c r="D1604">
        <v>1</v>
      </c>
      <c r="E1604">
        <f t="shared" si="25"/>
        <v>2</v>
      </c>
      <c r="F1604">
        <v>88</v>
      </c>
      <c r="G1604" s="3">
        <v>285</v>
      </c>
      <c r="H1604" s="3">
        <v>28</v>
      </c>
      <c r="I1604" s="3">
        <v>242</v>
      </c>
      <c r="J1604" s="3">
        <v>55</v>
      </c>
      <c r="K1604" s="3">
        <v>114</v>
      </c>
      <c r="L1604" s="3">
        <v>135</v>
      </c>
      <c r="M1604">
        <v>13</v>
      </c>
      <c r="N1604">
        <v>6</v>
      </c>
      <c r="O1604">
        <v>2</v>
      </c>
      <c r="P1604">
        <v>12</v>
      </c>
      <c r="Q1604">
        <v>5</v>
      </c>
      <c r="R1604">
        <v>0</v>
      </c>
      <c r="S1604">
        <v>0</v>
      </c>
      <c r="T1604">
        <v>0</v>
      </c>
      <c r="U1604">
        <v>0</v>
      </c>
      <c r="V1604">
        <v>0</v>
      </c>
      <c r="W1604">
        <v>0</v>
      </c>
      <c r="X1604">
        <v>3</v>
      </c>
      <c r="Y1604">
        <v>11</v>
      </c>
      <c r="Z1604">
        <v>0</v>
      </c>
      <c r="AA1604">
        <v>64</v>
      </c>
      <c r="AB1604">
        <v>2696</v>
      </c>
      <c r="AC1604">
        <v>0</v>
      </c>
      <c r="AD1604">
        <v>0</v>
      </c>
      <c r="AE1604">
        <v>0</v>
      </c>
      <c r="AF1604">
        <v>1</v>
      </c>
      <c r="AG1604">
        <v>0</v>
      </c>
      <c r="AH1604">
        <v>0</v>
      </c>
      <c r="AI1604">
        <v>0</v>
      </c>
      <c r="AJ1604">
        <v>0</v>
      </c>
      <c r="AK1604">
        <v>1</v>
      </c>
      <c r="AL1604">
        <v>0</v>
      </c>
      <c r="AM1604" s="3">
        <f>SUM(tbl_Data[[#This Row],[Amt_Wines]:[Amt_GoldProds]])</f>
        <v>859</v>
      </c>
      <c r="AN1604" s="3">
        <v>589</v>
      </c>
      <c r="AO1604">
        <v>0</v>
      </c>
      <c r="AP1604" t="str" cm="1">
        <f t="array" ref="AP1604">_xlfn.IFS(tbl_Data[[#This Row],[marital_Divorced]]=1,"Divorced",tbl_Data[[#This Row],[marital_Married]]=1,"Married",tbl_Data[[#This Row],[marital_Single]]=1,"Single",tbl_Data[[#This Row],[marital_Together]]=1,"Together",tbl_Data[[#This Row],[marital_Widow]]=1,"Widowed")</f>
        <v>Together</v>
      </c>
      <c r="AQ1604" s="3" t="str">
        <f>IF(tbl_Data[[#This Row],[Marital Status]]=tbl_Data[[#Headers],[Single]],tbl_Data[[#This Row],[Amt_Wines]],"")</f>
        <v/>
      </c>
      <c r="AR1604" s="3">
        <f>IF(tbl_Data[[#This Row],[Marital Status]]=tbl_Data[[#Headers],[Together]],tbl_Data[[#This Row],[Amt_Wines]],"")</f>
        <v>285</v>
      </c>
      <c r="AS1604" s="3" t="str">
        <f>IF(tbl_Data[[#This Row],[Marital Status]]=tbl_Data[[#Headers],[Married]],tbl_Data[[#This Row],[Amt_Wines]],"")</f>
        <v/>
      </c>
      <c r="AT1604" s="3" t="str">
        <f>IF(tbl_Data[[#This Row],[Marital Status]]=tbl_Data[[#Headers],[Widow]],tbl_Data[[#This Row],[Amt_Wines]],"")</f>
        <v/>
      </c>
      <c r="AU1604" s="3" t="str">
        <f>IF(tbl_Data[[#This Row],[Marital Status]]=tbl_Data[[#Headers],[Divorced]],tbl_Data[[#This Row],[Amt_Wines]],"")</f>
        <v/>
      </c>
    </row>
    <row r="1605" spans="1:47" x14ac:dyDescent="0.45">
      <c r="A1605" t="s">
        <v>811</v>
      </c>
      <c r="B1605" s="3">
        <v>66825</v>
      </c>
      <c r="C1605">
        <v>0</v>
      </c>
      <c r="D1605">
        <v>0</v>
      </c>
      <c r="E1605">
        <f t="shared" si="25"/>
        <v>0</v>
      </c>
      <c r="F1605">
        <v>73</v>
      </c>
      <c r="G1605" s="3">
        <v>243</v>
      </c>
      <c r="H1605" s="3">
        <v>101</v>
      </c>
      <c r="I1605" s="3">
        <v>405</v>
      </c>
      <c r="J1605" s="3">
        <v>29</v>
      </c>
      <c r="K1605" s="3">
        <v>40</v>
      </c>
      <c r="L1605" s="3">
        <v>40</v>
      </c>
      <c r="M1605">
        <v>1</v>
      </c>
      <c r="N1605">
        <v>4</v>
      </c>
      <c r="O1605">
        <v>5</v>
      </c>
      <c r="P1605">
        <v>6</v>
      </c>
      <c r="Q1605">
        <v>2</v>
      </c>
      <c r="R1605">
        <v>0</v>
      </c>
      <c r="S1605">
        <v>0</v>
      </c>
      <c r="T1605">
        <v>0</v>
      </c>
      <c r="U1605">
        <v>0</v>
      </c>
      <c r="V1605">
        <v>0</v>
      </c>
      <c r="W1605">
        <v>0</v>
      </c>
      <c r="X1605">
        <v>3</v>
      </c>
      <c r="Y1605">
        <v>11</v>
      </c>
      <c r="Z1605">
        <v>0</v>
      </c>
      <c r="AA1605">
        <v>53</v>
      </c>
      <c r="AB1605">
        <v>2509</v>
      </c>
      <c r="AC1605">
        <v>0</v>
      </c>
      <c r="AD1605">
        <v>0</v>
      </c>
      <c r="AE1605">
        <v>0</v>
      </c>
      <c r="AF1605">
        <v>1</v>
      </c>
      <c r="AG1605">
        <v>0</v>
      </c>
      <c r="AH1605">
        <v>0</v>
      </c>
      <c r="AI1605">
        <v>0</v>
      </c>
      <c r="AJ1605">
        <v>1</v>
      </c>
      <c r="AK1605">
        <v>0</v>
      </c>
      <c r="AL1605">
        <v>0</v>
      </c>
      <c r="AM1605" s="3">
        <f>SUM(tbl_Data[[#This Row],[Amt_Wines]:[Amt_GoldProds]])</f>
        <v>858</v>
      </c>
      <c r="AN1605" s="3">
        <v>778</v>
      </c>
      <c r="AO1605">
        <v>0</v>
      </c>
      <c r="AP1605" t="str" cm="1">
        <f t="array" ref="AP1605">_xlfn.IFS(tbl_Data[[#This Row],[marital_Divorced]]=1,"Divorced",tbl_Data[[#This Row],[marital_Married]]=1,"Married",tbl_Data[[#This Row],[marital_Single]]=1,"Single",tbl_Data[[#This Row],[marital_Together]]=1,"Together",tbl_Data[[#This Row],[marital_Widow]]=1,"Widowed")</f>
        <v>Together</v>
      </c>
      <c r="AQ1605" s="3" t="str">
        <f>IF(tbl_Data[[#This Row],[Marital Status]]=tbl_Data[[#Headers],[Single]],tbl_Data[[#This Row],[Amt_Wines]],"")</f>
        <v/>
      </c>
      <c r="AR1605" s="3">
        <f>IF(tbl_Data[[#This Row],[Marital Status]]=tbl_Data[[#Headers],[Together]],tbl_Data[[#This Row],[Amt_Wines]],"")</f>
        <v>243</v>
      </c>
      <c r="AS1605" s="3" t="str">
        <f>IF(tbl_Data[[#This Row],[Marital Status]]=tbl_Data[[#Headers],[Married]],tbl_Data[[#This Row],[Amt_Wines]],"")</f>
        <v/>
      </c>
      <c r="AT1605" s="3" t="str">
        <f>IF(tbl_Data[[#This Row],[Marital Status]]=tbl_Data[[#Headers],[Widow]],tbl_Data[[#This Row],[Amt_Wines]],"")</f>
        <v/>
      </c>
      <c r="AU1605" s="3" t="str">
        <f>IF(tbl_Data[[#This Row],[Marital Status]]=tbl_Data[[#Headers],[Divorced]],tbl_Data[[#This Row],[Amt_Wines]],"")</f>
        <v/>
      </c>
    </row>
    <row r="1606" spans="1:47" x14ac:dyDescent="0.45">
      <c r="A1606" t="s">
        <v>817</v>
      </c>
      <c r="B1606" s="3">
        <v>69245</v>
      </c>
      <c r="C1606">
        <v>0</v>
      </c>
      <c r="D1606">
        <v>1</v>
      </c>
      <c r="E1606">
        <f t="shared" si="25"/>
        <v>1</v>
      </c>
      <c r="F1606">
        <v>8</v>
      </c>
      <c r="G1606" s="3">
        <v>428</v>
      </c>
      <c r="H1606" s="3">
        <v>30</v>
      </c>
      <c r="I1606" s="3">
        <v>214</v>
      </c>
      <c r="J1606" s="3">
        <v>80</v>
      </c>
      <c r="K1606" s="3">
        <v>30</v>
      </c>
      <c r="L1606" s="3">
        <v>61</v>
      </c>
      <c r="M1606">
        <v>2</v>
      </c>
      <c r="N1606">
        <v>6</v>
      </c>
      <c r="O1606">
        <v>5</v>
      </c>
      <c r="P1606">
        <v>10</v>
      </c>
      <c r="Q1606">
        <v>3</v>
      </c>
      <c r="R1606">
        <v>0</v>
      </c>
      <c r="S1606">
        <v>0</v>
      </c>
      <c r="T1606">
        <v>0</v>
      </c>
      <c r="U1606">
        <v>0</v>
      </c>
      <c r="V1606">
        <v>0</v>
      </c>
      <c r="W1606">
        <v>0</v>
      </c>
      <c r="X1606">
        <v>3</v>
      </c>
      <c r="Y1606">
        <v>11</v>
      </c>
      <c r="Z1606">
        <v>0</v>
      </c>
      <c r="AA1606">
        <v>64</v>
      </c>
      <c r="AB1606">
        <v>2315</v>
      </c>
      <c r="AC1606">
        <v>0</v>
      </c>
      <c r="AD1606">
        <v>0</v>
      </c>
      <c r="AE1606">
        <v>0</v>
      </c>
      <c r="AF1606">
        <v>1</v>
      </c>
      <c r="AG1606">
        <v>0</v>
      </c>
      <c r="AH1606">
        <v>0</v>
      </c>
      <c r="AI1606">
        <v>0</v>
      </c>
      <c r="AJ1606">
        <v>0</v>
      </c>
      <c r="AK1606">
        <v>1</v>
      </c>
      <c r="AL1606">
        <v>0</v>
      </c>
      <c r="AM1606" s="3">
        <f>SUM(tbl_Data[[#This Row],[Amt_Wines]:[Amt_GoldProds]])</f>
        <v>843</v>
      </c>
      <c r="AN1606" s="3">
        <v>721</v>
      </c>
      <c r="AO1606">
        <v>0</v>
      </c>
      <c r="AP1606" t="str" cm="1">
        <f t="array" ref="AP1606">_xlfn.IFS(tbl_Data[[#This Row],[marital_Divorced]]=1,"Divorced",tbl_Data[[#This Row],[marital_Married]]=1,"Married",tbl_Data[[#This Row],[marital_Single]]=1,"Single",tbl_Data[[#This Row],[marital_Together]]=1,"Together",tbl_Data[[#This Row],[marital_Widow]]=1,"Widowed")</f>
        <v>Together</v>
      </c>
      <c r="AQ1606" s="3" t="str">
        <f>IF(tbl_Data[[#This Row],[Marital Status]]=tbl_Data[[#Headers],[Single]],tbl_Data[[#This Row],[Amt_Wines]],"")</f>
        <v/>
      </c>
      <c r="AR1606" s="3">
        <f>IF(tbl_Data[[#This Row],[Marital Status]]=tbl_Data[[#Headers],[Together]],tbl_Data[[#This Row],[Amt_Wines]],"")</f>
        <v>428</v>
      </c>
      <c r="AS1606" s="3" t="str">
        <f>IF(tbl_Data[[#This Row],[Marital Status]]=tbl_Data[[#Headers],[Married]],tbl_Data[[#This Row],[Amt_Wines]],"")</f>
        <v/>
      </c>
      <c r="AT1606" s="3" t="str">
        <f>IF(tbl_Data[[#This Row],[Marital Status]]=tbl_Data[[#Headers],[Widow]],tbl_Data[[#This Row],[Amt_Wines]],"")</f>
        <v/>
      </c>
      <c r="AU1606" s="3" t="str">
        <f>IF(tbl_Data[[#This Row],[Marital Status]]=tbl_Data[[#Headers],[Divorced]],tbl_Data[[#This Row],[Amt_Wines]],"")</f>
        <v/>
      </c>
    </row>
    <row r="1607" spans="1:47" x14ac:dyDescent="0.45">
      <c r="A1607" t="s">
        <v>818</v>
      </c>
      <c r="B1607" s="3">
        <v>75315</v>
      </c>
      <c r="C1607">
        <v>0</v>
      </c>
      <c r="D1607">
        <v>1</v>
      </c>
      <c r="E1607">
        <f t="shared" si="25"/>
        <v>1</v>
      </c>
      <c r="F1607">
        <v>14</v>
      </c>
      <c r="G1607" s="3">
        <v>459</v>
      </c>
      <c r="H1607" s="3">
        <v>15</v>
      </c>
      <c r="I1607" s="3">
        <v>171</v>
      </c>
      <c r="J1607" s="3">
        <v>142</v>
      </c>
      <c r="K1607" s="3">
        <v>23</v>
      </c>
      <c r="L1607" s="3">
        <v>31</v>
      </c>
      <c r="M1607">
        <v>2</v>
      </c>
      <c r="N1607">
        <v>5</v>
      </c>
      <c r="O1607">
        <v>4</v>
      </c>
      <c r="P1607">
        <v>12</v>
      </c>
      <c r="Q1607">
        <v>2</v>
      </c>
      <c r="R1607">
        <v>0</v>
      </c>
      <c r="S1607">
        <v>0</v>
      </c>
      <c r="T1607">
        <v>0</v>
      </c>
      <c r="U1607">
        <v>0</v>
      </c>
      <c r="V1607">
        <v>0</v>
      </c>
      <c r="W1607">
        <v>0</v>
      </c>
      <c r="X1607">
        <v>3</v>
      </c>
      <c r="Y1607">
        <v>11</v>
      </c>
      <c r="Z1607">
        <v>0</v>
      </c>
      <c r="AA1607">
        <v>66</v>
      </c>
      <c r="AB1607">
        <v>2234</v>
      </c>
      <c r="AC1607">
        <v>0</v>
      </c>
      <c r="AD1607">
        <v>0</v>
      </c>
      <c r="AE1607">
        <v>0</v>
      </c>
      <c r="AF1607">
        <v>1</v>
      </c>
      <c r="AG1607">
        <v>0</v>
      </c>
      <c r="AH1607">
        <v>0</v>
      </c>
      <c r="AI1607">
        <v>0</v>
      </c>
      <c r="AJ1607">
        <v>1</v>
      </c>
      <c r="AK1607">
        <v>0</v>
      </c>
      <c r="AL1607">
        <v>0</v>
      </c>
      <c r="AM1607" s="3">
        <f>SUM(tbl_Data[[#This Row],[Amt_Wines]:[Amt_GoldProds]])</f>
        <v>841</v>
      </c>
      <c r="AN1607" s="3">
        <v>779</v>
      </c>
      <c r="AO1607">
        <v>0</v>
      </c>
      <c r="AP1607" t="str" cm="1">
        <f t="array" ref="AP1607">_xlfn.IFS(tbl_Data[[#This Row],[marital_Divorced]]=1,"Divorced",tbl_Data[[#This Row],[marital_Married]]=1,"Married",tbl_Data[[#This Row],[marital_Single]]=1,"Single",tbl_Data[[#This Row],[marital_Together]]=1,"Together",tbl_Data[[#This Row],[marital_Widow]]=1,"Widowed")</f>
        <v>Together</v>
      </c>
      <c r="AQ1607" s="3" t="str">
        <f>IF(tbl_Data[[#This Row],[Marital Status]]=tbl_Data[[#Headers],[Single]],tbl_Data[[#This Row],[Amt_Wines]],"")</f>
        <v/>
      </c>
      <c r="AR1607" s="3">
        <f>IF(tbl_Data[[#This Row],[Marital Status]]=tbl_Data[[#Headers],[Together]],tbl_Data[[#This Row],[Amt_Wines]],"")</f>
        <v>459</v>
      </c>
      <c r="AS1607" s="3" t="str">
        <f>IF(tbl_Data[[#This Row],[Marital Status]]=tbl_Data[[#Headers],[Married]],tbl_Data[[#This Row],[Amt_Wines]],"")</f>
        <v/>
      </c>
      <c r="AT1607" s="3" t="str">
        <f>IF(tbl_Data[[#This Row],[Marital Status]]=tbl_Data[[#Headers],[Widow]],tbl_Data[[#This Row],[Amt_Wines]],"")</f>
        <v/>
      </c>
      <c r="AU1607" s="3" t="str">
        <f>IF(tbl_Data[[#This Row],[Marital Status]]=tbl_Data[[#Headers],[Divorced]],tbl_Data[[#This Row],[Amt_Wines]],"")</f>
        <v/>
      </c>
    </row>
    <row r="1608" spans="1:47" x14ac:dyDescent="0.45">
      <c r="A1608" t="s">
        <v>820</v>
      </c>
      <c r="B1608" s="3">
        <v>89891</v>
      </c>
      <c r="C1608">
        <v>0</v>
      </c>
      <c r="D1608">
        <v>0</v>
      </c>
      <c r="E1608">
        <f t="shared" si="25"/>
        <v>0</v>
      </c>
      <c r="F1608">
        <v>17</v>
      </c>
      <c r="G1608" s="3">
        <v>412</v>
      </c>
      <c r="H1608" s="3">
        <v>22</v>
      </c>
      <c r="I1608" s="3">
        <v>132</v>
      </c>
      <c r="J1608" s="3">
        <v>59</v>
      </c>
      <c r="K1608" s="3">
        <v>28</v>
      </c>
      <c r="L1608" s="3">
        <v>183</v>
      </c>
      <c r="M1608">
        <v>1</v>
      </c>
      <c r="N1608">
        <v>11</v>
      </c>
      <c r="O1608">
        <v>6</v>
      </c>
      <c r="P1608">
        <v>8</v>
      </c>
      <c r="Q1608">
        <v>4</v>
      </c>
      <c r="R1608">
        <v>0</v>
      </c>
      <c r="S1608">
        <v>0</v>
      </c>
      <c r="T1608">
        <v>1</v>
      </c>
      <c r="U1608">
        <v>0</v>
      </c>
      <c r="V1608">
        <v>0</v>
      </c>
      <c r="W1608">
        <v>0</v>
      </c>
      <c r="X1608">
        <v>3</v>
      </c>
      <c r="Y1608">
        <v>11</v>
      </c>
      <c r="Z1608">
        <v>0</v>
      </c>
      <c r="AA1608">
        <v>29</v>
      </c>
      <c r="AB1608">
        <v>2599</v>
      </c>
      <c r="AC1608">
        <v>0</v>
      </c>
      <c r="AD1608">
        <v>0</v>
      </c>
      <c r="AE1608">
        <v>0</v>
      </c>
      <c r="AF1608">
        <v>1</v>
      </c>
      <c r="AG1608">
        <v>0</v>
      </c>
      <c r="AH1608">
        <v>0</v>
      </c>
      <c r="AI1608">
        <v>0</v>
      </c>
      <c r="AJ1608">
        <v>1</v>
      </c>
      <c r="AK1608">
        <v>0</v>
      </c>
      <c r="AL1608">
        <v>0</v>
      </c>
      <c r="AM1608" s="3">
        <f>SUM(tbl_Data[[#This Row],[Amt_Wines]:[Amt_GoldProds]])</f>
        <v>836</v>
      </c>
      <c r="AN1608" s="3">
        <v>470</v>
      </c>
      <c r="AO1608">
        <v>1</v>
      </c>
      <c r="AP1608" t="str" cm="1">
        <f t="array" ref="AP1608">_xlfn.IFS(tbl_Data[[#This Row],[marital_Divorced]]=1,"Divorced",tbl_Data[[#This Row],[marital_Married]]=1,"Married",tbl_Data[[#This Row],[marital_Single]]=1,"Single",tbl_Data[[#This Row],[marital_Together]]=1,"Together",tbl_Data[[#This Row],[marital_Widow]]=1,"Widowed")</f>
        <v>Together</v>
      </c>
      <c r="AQ1608" s="3" t="str">
        <f>IF(tbl_Data[[#This Row],[Marital Status]]=tbl_Data[[#Headers],[Single]],tbl_Data[[#This Row],[Amt_Wines]],"")</f>
        <v/>
      </c>
      <c r="AR1608" s="3">
        <f>IF(tbl_Data[[#This Row],[Marital Status]]=tbl_Data[[#Headers],[Together]],tbl_Data[[#This Row],[Amt_Wines]],"")</f>
        <v>412</v>
      </c>
      <c r="AS1608" s="3" t="str">
        <f>IF(tbl_Data[[#This Row],[Marital Status]]=tbl_Data[[#Headers],[Married]],tbl_Data[[#This Row],[Amt_Wines]],"")</f>
        <v/>
      </c>
      <c r="AT1608" s="3" t="str">
        <f>IF(tbl_Data[[#This Row],[Marital Status]]=tbl_Data[[#Headers],[Widow]],tbl_Data[[#This Row],[Amt_Wines]],"")</f>
        <v/>
      </c>
      <c r="AU1608" s="3" t="str">
        <f>IF(tbl_Data[[#This Row],[Marital Status]]=tbl_Data[[#Headers],[Divorced]],tbl_Data[[#This Row],[Amt_Wines]],"")</f>
        <v/>
      </c>
    </row>
    <row r="1609" spans="1:47" x14ac:dyDescent="0.45">
      <c r="A1609" t="s">
        <v>825</v>
      </c>
      <c r="B1609" s="3">
        <v>60894</v>
      </c>
      <c r="C1609">
        <v>0</v>
      </c>
      <c r="D1609">
        <v>1</v>
      </c>
      <c r="E1609">
        <f t="shared" si="25"/>
        <v>1</v>
      </c>
      <c r="F1609">
        <v>61</v>
      </c>
      <c r="G1609" s="3">
        <v>606</v>
      </c>
      <c r="H1609" s="3">
        <v>7</v>
      </c>
      <c r="I1609" s="3">
        <v>155</v>
      </c>
      <c r="J1609" s="3">
        <v>10</v>
      </c>
      <c r="K1609" s="3">
        <v>0</v>
      </c>
      <c r="L1609" s="3">
        <v>54</v>
      </c>
      <c r="M1609">
        <v>5</v>
      </c>
      <c r="N1609">
        <v>10</v>
      </c>
      <c r="O1609">
        <v>3</v>
      </c>
      <c r="P1609">
        <v>8</v>
      </c>
      <c r="Q1609">
        <v>7</v>
      </c>
      <c r="R1609">
        <v>0</v>
      </c>
      <c r="S1609">
        <v>0</v>
      </c>
      <c r="T1609">
        <v>0</v>
      </c>
      <c r="U1609">
        <v>0</v>
      </c>
      <c r="V1609">
        <v>0</v>
      </c>
      <c r="W1609">
        <v>0</v>
      </c>
      <c r="X1609">
        <v>3</v>
      </c>
      <c r="Y1609">
        <v>11</v>
      </c>
      <c r="Z1609">
        <v>0</v>
      </c>
      <c r="AA1609">
        <v>54</v>
      </c>
      <c r="AB1609">
        <v>2525</v>
      </c>
      <c r="AC1609">
        <v>0</v>
      </c>
      <c r="AD1609">
        <v>0</v>
      </c>
      <c r="AE1609">
        <v>0</v>
      </c>
      <c r="AF1609">
        <v>1</v>
      </c>
      <c r="AG1609">
        <v>0</v>
      </c>
      <c r="AH1609">
        <v>0</v>
      </c>
      <c r="AI1609">
        <v>0</v>
      </c>
      <c r="AJ1609">
        <v>1</v>
      </c>
      <c r="AK1609">
        <v>0</v>
      </c>
      <c r="AL1609">
        <v>0</v>
      </c>
      <c r="AM1609" s="3">
        <f>SUM(tbl_Data[[#This Row],[Amt_Wines]:[Amt_GoldProds]])</f>
        <v>832</v>
      </c>
      <c r="AN1609" s="3">
        <v>724</v>
      </c>
      <c r="AO1609">
        <v>0</v>
      </c>
      <c r="AP1609" t="str" cm="1">
        <f t="array" ref="AP1609">_xlfn.IFS(tbl_Data[[#This Row],[marital_Divorced]]=1,"Divorced",tbl_Data[[#This Row],[marital_Married]]=1,"Married",tbl_Data[[#This Row],[marital_Single]]=1,"Single",tbl_Data[[#This Row],[marital_Together]]=1,"Together",tbl_Data[[#This Row],[marital_Widow]]=1,"Widowed")</f>
        <v>Together</v>
      </c>
      <c r="AQ1609" s="3" t="str">
        <f>IF(tbl_Data[[#This Row],[Marital Status]]=tbl_Data[[#Headers],[Single]],tbl_Data[[#This Row],[Amt_Wines]],"")</f>
        <v/>
      </c>
      <c r="AR1609" s="3">
        <f>IF(tbl_Data[[#This Row],[Marital Status]]=tbl_Data[[#Headers],[Together]],tbl_Data[[#This Row],[Amt_Wines]],"")</f>
        <v>606</v>
      </c>
      <c r="AS1609" s="3" t="str">
        <f>IF(tbl_Data[[#This Row],[Marital Status]]=tbl_Data[[#Headers],[Married]],tbl_Data[[#This Row],[Amt_Wines]],"")</f>
        <v/>
      </c>
      <c r="AT1609" s="3" t="str">
        <f>IF(tbl_Data[[#This Row],[Marital Status]]=tbl_Data[[#Headers],[Widow]],tbl_Data[[#This Row],[Amt_Wines]],"")</f>
        <v/>
      </c>
      <c r="AU1609" s="3" t="str">
        <f>IF(tbl_Data[[#This Row],[Marital Status]]=tbl_Data[[#Headers],[Divorced]],tbl_Data[[#This Row],[Amt_Wines]],"")</f>
        <v/>
      </c>
    </row>
    <row r="1610" spans="1:47" x14ac:dyDescent="0.45">
      <c r="A1610" t="s">
        <v>829</v>
      </c>
      <c r="B1610" s="3">
        <v>75774</v>
      </c>
      <c r="C1610">
        <v>1</v>
      </c>
      <c r="D1610">
        <v>0</v>
      </c>
      <c r="E1610">
        <f t="shared" si="25"/>
        <v>1</v>
      </c>
      <c r="F1610">
        <v>27</v>
      </c>
      <c r="G1610" s="3">
        <v>340</v>
      </c>
      <c r="H1610" s="3">
        <v>21</v>
      </c>
      <c r="I1610" s="3">
        <v>134</v>
      </c>
      <c r="J1610" s="3">
        <v>258</v>
      </c>
      <c r="K1610" s="3">
        <v>14</v>
      </c>
      <c r="L1610" s="3">
        <v>56</v>
      </c>
      <c r="M1610">
        <v>1</v>
      </c>
      <c r="N1610">
        <v>7</v>
      </c>
      <c r="O1610">
        <v>5</v>
      </c>
      <c r="P1610">
        <v>8</v>
      </c>
      <c r="Q1610">
        <v>4</v>
      </c>
      <c r="R1610">
        <v>0</v>
      </c>
      <c r="S1610">
        <v>0</v>
      </c>
      <c r="T1610">
        <v>0</v>
      </c>
      <c r="U1610">
        <v>0</v>
      </c>
      <c r="V1610">
        <v>0</v>
      </c>
      <c r="W1610">
        <v>0</v>
      </c>
      <c r="X1610">
        <v>3</v>
      </c>
      <c r="Y1610">
        <v>11</v>
      </c>
      <c r="Z1610">
        <v>0</v>
      </c>
      <c r="AA1610">
        <v>39</v>
      </c>
      <c r="AB1610">
        <v>2217</v>
      </c>
      <c r="AC1610">
        <v>0</v>
      </c>
      <c r="AD1610">
        <v>0</v>
      </c>
      <c r="AE1610">
        <v>0</v>
      </c>
      <c r="AF1610">
        <v>1</v>
      </c>
      <c r="AG1610">
        <v>0</v>
      </c>
      <c r="AH1610">
        <v>1</v>
      </c>
      <c r="AI1610">
        <v>0</v>
      </c>
      <c r="AJ1610">
        <v>0</v>
      </c>
      <c r="AK1610">
        <v>0</v>
      </c>
      <c r="AL1610">
        <v>0</v>
      </c>
      <c r="AM1610" s="3">
        <f>SUM(tbl_Data[[#This Row],[Amt_Wines]:[Amt_GoldProds]])</f>
        <v>823</v>
      </c>
      <c r="AN1610" s="3">
        <v>711</v>
      </c>
      <c r="AO1610">
        <v>0</v>
      </c>
      <c r="AP1610" t="str" cm="1">
        <f t="array" ref="AP1610">_xlfn.IFS(tbl_Data[[#This Row],[marital_Divorced]]=1,"Divorced",tbl_Data[[#This Row],[marital_Married]]=1,"Married",tbl_Data[[#This Row],[marital_Single]]=1,"Single",tbl_Data[[#This Row],[marital_Together]]=1,"Together",tbl_Data[[#This Row],[marital_Widow]]=1,"Widowed")</f>
        <v>Together</v>
      </c>
      <c r="AQ1610" s="3" t="str">
        <f>IF(tbl_Data[[#This Row],[Marital Status]]=tbl_Data[[#Headers],[Single]],tbl_Data[[#This Row],[Amt_Wines]],"")</f>
        <v/>
      </c>
      <c r="AR1610" s="3">
        <f>IF(tbl_Data[[#This Row],[Marital Status]]=tbl_Data[[#Headers],[Together]],tbl_Data[[#This Row],[Amt_Wines]],"")</f>
        <v>340</v>
      </c>
      <c r="AS1610" s="3" t="str">
        <f>IF(tbl_Data[[#This Row],[Marital Status]]=tbl_Data[[#Headers],[Married]],tbl_Data[[#This Row],[Amt_Wines]],"")</f>
        <v/>
      </c>
      <c r="AT1610" s="3" t="str">
        <f>IF(tbl_Data[[#This Row],[Marital Status]]=tbl_Data[[#Headers],[Widow]],tbl_Data[[#This Row],[Amt_Wines]],"")</f>
        <v/>
      </c>
      <c r="AU1610" s="3" t="str">
        <f>IF(tbl_Data[[#This Row],[Marital Status]]=tbl_Data[[#Headers],[Divorced]],tbl_Data[[#This Row],[Amt_Wines]],"")</f>
        <v/>
      </c>
    </row>
    <row r="1611" spans="1:47" x14ac:dyDescent="0.45">
      <c r="A1611" t="s">
        <v>830</v>
      </c>
      <c r="B1611" s="3">
        <v>64474</v>
      </c>
      <c r="C1611">
        <v>0</v>
      </c>
      <c r="D1611">
        <v>1</v>
      </c>
      <c r="E1611">
        <f t="shared" si="25"/>
        <v>1</v>
      </c>
      <c r="F1611">
        <v>59</v>
      </c>
      <c r="G1611" s="3">
        <v>381</v>
      </c>
      <c r="H1611" s="3">
        <v>35</v>
      </c>
      <c r="I1611" s="3">
        <v>172</v>
      </c>
      <c r="J1611" s="3">
        <v>56</v>
      </c>
      <c r="K1611" s="3">
        <v>86</v>
      </c>
      <c r="L1611" s="3">
        <v>93</v>
      </c>
      <c r="M1611">
        <v>2</v>
      </c>
      <c r="N1611">
        <v>8</v>
      </c>
      <c r="O1611">
        <v>2</v>
      </c>
      <c r="P1611">
        <v>10</v>
      </c>
      <c r="Q1611">
        <v>5</v>
      </c>
      <c r="R1611">
        <v>0</v>
      </c>
      <c r="S1611">
        <v>0</v>
      </c>
      <c r="T1611">
        <v>0</v>
      </c>
      <c r="U1611">
        <v>0</v>
      </c>
      <c r="V1611">
        <v>0</v>
      </c>
      <c r="W1611">
        <v>0</v>
      </c>
      <c r="X1611">
        <v>3</v>
      </c>
      <c r="Y1611">
        <v>11</v>
      </c>
      <c r="Z1611">
        <v>0</v>
      </c>
      <c r="AA1611">
        <v>48</v>
      </c>
      <c r="AB1611">
        <v>2409</v>
      </c>
      <c r="AC1611">
        <v>0</v>
      </c>
      <c r="AD1611">
        <v>0</v>
      </c>
      <c r="AE1611">
        <v>0</v>
      </c>
      <c r="AF1611">
        <v>1</v>
      </c>
      <c r="AG1611">
        <v>0</v>
      </c>
      <c r="AH1611">
        <v>0</v>
      </c>
      <c r="AI1611">
        <v>0</v>
      </c>
      <c r="AJ1611">
        <v>1</v>
      </c>
      <c r="AK1611">
        <v>0</v>
      </c>
      <c r="AL1611">
        <v>0</v>
      </c>
      <c r="AM1611" s="3">
        <f>SUM(tbl_Data[[#This Row],[Amt_Wines]:[Amt_GoldProds]])</f>
        <v>823</v>
      </c>
      <c r="AN1611" s="3">
        <v>637</v>
      </c>
      <c r="AO1611">
        <v>0</v>
      </c>
      <c r="AP1611" t="str" cm="1">
        <f t="array" ref="AP1611">_xlfn.IFS(tbl_Data[[#This Row],[marital_Divorced]]=1,"Divorced",tbl_Data[[#This Row],[marital_Married]]=1,"Married",tbl_Data[[#This Row],[marital_Single]]=1,"Single",tbl_Data[[#This Row],[marital_Together]]=1,"Together",tbl_Data[[#This Row],[marital_Widow]]=1,"Widowed")</f>
        <v>Together</v>
      </c>
      <c r="AQ1611" s="3" t="str">
        <f>IF(tbl_Data[[#This Row],[Marital Status]]=tbl_Data[[#Headers],[Single]],tbl_Data[[#This Row],[Amt_Wines]],"")</f>
        <v/>
      </c>
      <c r="AR1611" s="3">
        <f>IF(tbl_Data[[#This Row],[Marital Status]]=tbl_Data[[#Headers],[Together]],tbl_Data[[#This Row],[Amt_Wines]],"")</f>
        <v>381</v>
      </c>
      <c r="AS1611" s="3" t="str">
        <f>IF(tbl_Data[[#This Row],[Marital Status]]=tbl_Data[[#Headers],[Married]],tbl_Data[[#This Row],[Amt_Wines]],"")</f>
        <v/>
      </c>
      <c r="AT1611" s="3" t="str">
        <f>IF(tbl_Data[[#This Row],[Marital Status]]=tbl_Data[[#Headers],[Widow]],tbl_Data[[#This Row],[Amt_Wines]],"")</f>
        <v/>
      </c>
      <c r="AU1611" s="3" t="str">
        <f>IF(tbl_Data[[#This Row],[Marital Status]]=tbl_Data[[#Headers],[Divorced]],tbl_Data[[#This Row],[Amt_Wines]],"")</f>
        <v/>
      </c>
    </row>
    <row r="1612" spans="1:47" x14ac:dyDescent="0.45">
      <c r="A1612" t="s">
        <v>831</v>
      </c>
      <c r="B1612" s="3">
        <v>76532</v>
      </c>
      <c r="C1612">
        <v>1</v>
      </c>
      <c r="D1612">
        <v>1</v>
      </c>
      <c r="E1612">
        <f t="shared" si="25"/>
        <v>2</v>
      </c>
      <c r="F1612">
        <v>38</v>
      </c>
      <c r="G1612" s="3">
        <v>355</v>
      </c>
      <c r="H1612" s="3">
        <v>30</v>
      </c>
      <c r="I1612" s="3">
        <v>177</v>
      </c>
      <c r="J1612" s="3">
        <v>90</v>
      </c>
      <c r="K1612" s="3">
        <v>138</v>
      </c>
      <c r="L1612" s="3">
        <v>30</v>
      </c>
      <c r="M1612">
        <v>4</v>
      </c>
      <c r="N1612">
        <v>9</v>
      </c>
      <c r="O1612">
        <v>5</v>
      </c>
      <c r="P1612">
        <v>7</v>
      </c>
      <c r="Q1612">
        <v>5</v>
      </c>
      <c r="R1612">
        <v>0</v>
      </c>
      <c r="S1612">
        <v>0</v>
      </c>
      <c r="T1612">
        <v>0</v>
      </c>
      <c r="U1612">
        <v>0</v>
      </c>
      <c r="V1612">
        <v>0</v>
      </c>
      <c r="W1612">
        <v>0</v>
      </c>
      <c r="X1612">
        <v>3</v>
      </c>
      <c r="Y1612">
        <v>11</v>
      </c>
      <c r="Z1612">
        <v>0</v>
      </c>
      <c r="AA1612">
        <v>45</v>
      </c>
      <c r="AB1612">
        <v>2452</v>
      </c>
      <c r="AC1612">
        <v>0</v>
      </c>
      <c r="AD1612">
        <v>0</v>
      </c>
      <c r="AE1612">
        <v>0</v>
      </c>
      <c r="AF1612">
        <v>1</v>
      </c>
      <c r="AG1612">
        <v>0</v>
      </c>
      <c r="AH1612">
        <v>0</v>
      </c>
      <c r="AI1612">
        <v>0</v>
      </c>
      <c r="AJ1612">
        <v>1</v>
      </c>
      <c r="AK1612">
        <v>0</v>
      </c>
      <c r="AL1612">
        <v>0</v>
      </c>
      <c r="AM1612" s="3">
        <f>SUM(tbl_Data[[#This Row],[Amt_Wines]:[Amt_GoldProds]])</f>
        <v>820</v>
      </c>
      <c r="AN1612" s="3">
        <v>760</v>
      </c>
      <c r="AO1612">
        <v>0</v>
      </c>
      <c r="AP1612" t="str" cm="1">
        <f t="array" ref="AP1612">_xlfn.IFS(tbl_Data[[#This Row],[marital_Divorced]]=1,"Divorced",tbl_Data[[#This Row],[marital_Married]]=1,"Married",tbl_Data[[#This Row],[marital_Single]]=1,"Single",tbl_Data[[#This Row],[marital_Together]]=1,"Together",tbl_Data[[#This Row],[marital_Widow]]=1,"Widowed")</f>
        <v>Together</v>
      </c>
      <c r="AQ1612" s="3" t="str">
        <f>IF(tbl_Data[[#This Row],[Marital Status]]=tbl_Data[[#Headers],[Single]],tbl_Data[[#This Row],[Amt_Wines]],"")</f>
        <v/>
      </c>
      <c r="AR1612" s="3">
        <f>IF(tbl_Data[[#This Row],[Marital Status]]=tbl_Data[[#Headers],[Together]],tbl_Data[[#This Row],[Amt_Wines]],"")</f>
        <v>355</v>
      </c>
      <c r="AS1612" s="3" t="str">
        <f>IF(tbl_Data[[#This Row],[Marital Status]]=tbl_Data[[#Headers],[Married]],tbl_Data[[#This Row],[Amt_Wines]],"")</f>
        <v/>
      </c>
      <c r="AT1612" s="3" t="str">
        <f>IF(tbl_Data[[#This Row],[Marital Status]]=tbl_Data[[#Headers],[Widow]],tbl_Data[[#This Row],[Amt_Wines]],"")</f>
        <v/>
      </c>
      <c r="AU1612" s="3" t="str">
        <f>IF(tbl_Data[[#This Row],[Marital Status]]=tbl_Data[[#Headers],[Divorced]],tbl_Data[[#This Row],[Amt_Wines]],"")</f>
        <v/>
      </c>
    </row>
    <row r="1613" spans="1:47" x14ac:dyDescent="0.45">
      <c r="A1613" t="s">
        <v>832</v>
      </c>
      <c r="B1613" s="3">
        <v>74805</v>
      </c>
      <c r="C1613">
        <v>0</v>
      </c>
      <c r="D1613">
        <v>1</v>
      </c>
      <c r="E1613">
        <f t="shared" si="25"/>
        <v>1</v>
      </c>
      <c r="F1613">
        <v>14</v>
      </c>
      <c r="G1613" s="3">
        <v>209</v>
      </c>
      <c r="H1613" s="3">
        <v>162</v>
      </c>
      <c r="I1613" s="3">
        <v>209</v>
      </c>
      <c r="J1613" s="3">
        <v>41</v>
      </c>
      <c r="K1613" s="3">
        <v>162</v>
      </c>
      <c r="L1613" s="3">
        <v>37</v>
      </c>
      <c r="M1613">
        <v>5</v>
      </c>
      <c r="N1613">
        <v>4</v>
      </c>
      <c r="O1613">
        <v>7</v>
      </c>
      <c r="P1613">
        <v>10</v>
      </c>
      <c r="Q1613">
        <v>2</v>
      </c>
      <c r="R1613">
        <v>0</v>
      </c>
      <c r="S1613">
        <v>0</v>
      </c>
      <c r="T1613">
        <v>0</v>
      </c>
      <c r="U1613">
        <v>0</v>
      </c>
      <c r="V1613">
        <v>0</v>
      </c>
      <c r="W1613">
        <v>0</v>
      </c>
      <c r="X1613">
        <v>3</v>
      </c>
      <c r="Y1613">
        <v>11</v>
      </c>
      <c r="Z1613">
        <v>0</v>
      </c>
      <c r="AA1613">
        <v>65</v>
      </c>
      <c r="AB1613">
        <v>2394</v>
      </c>
      <c r="AC1613">
        <v>0</v>
      </c>
      <c r="AD1613">
        <v>0</v>
      </c>
      <c r="AE1613">
        <v>0</v>
      </c>
      <c r="AF1613">
        <v>1</v>
      </c>
      <c r="AG1613">
        <v>0</v>
      </c>
      <c r="AH1613">
        <v>1</v>
      </c>
      <c r="AI1613">
        <v>0</v>
      </c>
      <c r="AJ1613">
        <v>0</v>
      </c>
      <c r="AK1613">
        <v>0</v>
      </c>
      <c r="AL1613">
        <v>0</v>
      </c>
      <c r="AM1613" s="3">
        <f>SUM(tbl_Data[[#This Row],[Amt_Wines]:[Amt_GoldProds]])</f>
        <v>820</v>
      </c>
      <c r="AN1613" s="3">
        <v>746</v>
      </c>
      <c r="AO1613">
        <v>0</v>
      </c>
      <c r="AP1613" t="str" cm="1">
        <f t="array" ref="AP1613">_xlfn.IFS(tbl_Data[[#This Row],[marital_Divorced]]=1,"Divorced",tbl_Data[[#This Row],[marital_Married]]=1,"Married",tbl_Data[[#This Row],[marital_Single]]=1,"Single",tbl_Data[[#This Row],[marital_Together]]=1,"Together",tbl_Data[[#This Row],[marital_Widow]]=1,"Widowed")</f>
        <v>Together</v>
      </c>
      <c r="AQ1613" s="3" t="str">
        <f>IF(tbl_Data[[#This Row],[Marital Status]]=tbl_Data[[#Headers],[Single]],tbl_Data[[#This Row],[Amt_Wines]],"")</f>
        <v/>
      </c>
      <c r="AR1613" s="3">
        <f>IF(tbl_Data[[#This Row],[Marital Status]]=tbl_Data[[#Headers],[Together]],tbl_Data[[#This Row],[Amt_Wines]],"")</f>
        <v>209</v>
      </c>
      <c r="AS1613" s="3" t="str">
        <f>IF(tbl_Data[[#This Row],[Marital Status]]=tbl_Data[[#Headers],[Married]],tbl_Data[[#This Row],[Amt_Wines]],"")</f>
        <v/>
      </c>
      <c r="AT1613" s="3" t="str">
        <f>IF(tbl_Data[[#This Row],[Marital Status]]=tbl_Data[[#Headers],[Widow]],tbl_Data[[#This Row],[Amt_Wines]],"")</f>
        <v/>
      </c>
      <c r="AU1613" s="3" t="str">
        <f>IF(tbl_Data[[#This Row],[Marital Status]]=tbl_Data[[#Headers],[Divorced]],tbl_Data[[#This Row],[Amt_Wines]],"")</f>
        <v/>
      </c>
    </row>
    <row r="1614" spans="1:47" x14ac:dyDescent="0.45">
      <c r="A1614" t="s">
        <v>833</v>
      </c>
      <c r="B1614" s="3">
        <v>62807</v>
      </c>
      <c r="C1614">
        <v>0</v>
      </c>
      <c r="D1614">
        <v>1</v>
      </c>
      <c r="E1614">
        <f t="shared" si="25"/>
        <v>1</v>
      </c>
      <c r="F1614">
        <v>83</v>
      </c>
      <c r="G1614" s="3">
        <v>526</v>
      </c>
      <c r="H1614" s="3">
        <v>28</v>
      </c>
      <c r="I1614" s="3">
        <v>135</v>
      </c>
      <c r="J1614" s="3">
        <v>10</v>
      </c>
      <c r="K1614" s="3">
        <v>21</v>
      </c>
      <c r="L1614" s="3">
        <v>99</v>
      </c>
      <c r="M1614">
        <v>3</v>
      </c>
      <c r="N1614">
        <v>5</v>
      </c>
      <c r="O1614">
        <v>3</v>
      </c>
      <c r="P1614">
        <v>12</v>
      </c>
      <c r="Q1614">
        <v>5</v>
      </c>
      <c r="R1614">
        <v>0</v>
      </c>
      <c r="S1614">
        <v>0</v>
      </c>
      <c r="T1614">
        <v>0</v>
      </c>
      <c r="U1614">
        <v>0</v>
      </c>
      <c r="V1614">
        <v>0</v>
      </c>
      <c r="W1614">
        <v>0</v>
      </c>
      <c r="X1614">
        <v>3</v>
      </c>
      <c r="Y1614">
        <v>11</v>
      </c>
      <c r="Z1614">
        <v>0</v>
      </c>
      <c r="AA1614">
        <v>60</v>
      </c>
      <c r="AB1614">
        <v>2826</v>
      </c>
      <c r="AC1614">
        <v>0</v>
      </c>
      <c r="AD1614">
        <v>0</v>
      </c>
      <c r="AE1614">
        <v>0</v>
      </c>
      <c r="AF1614">
        <v>1</v>
      </c>
      <c r="AG1614">
        <v>0</v>
      </c>
      <c r="AH1614">
        <v>0</v>
      </c>
      <c r="AI1614">
        <v>0</v>
      </c>
      <c r="AJ1614">
        <v>1</v>
      </c>
      <c r="AK1614">
        <v>0</v>
      </c>
      <c r="AL1614">
        <v>0</v>
      </c>
      <c r="AM1614" s="3">
        <f>SUM(tbl_Data[[#This Row],[Amt_Wines]:[Amt_GoldProds]])</f>
        <v>819</v>
      </c>
      <c r="AN1614" s="3">
        <v>621</v>
      </c>
      <c r="AO1614">
        <v>0</v>
      </c>
      <c r="AP1614" t="str" cm="1">
        <f t="array" ref="AP1614">_xlfn.IFS(tbl_Data[[#This Row],[marital_Divorced]]=1,"Divorced",tbl_Data[[#This Row],[marital_Married]]=1,"Married",tbl_Data[[#This Row],[marital_Single]]=1,"Single",tbl_Data[[#This Row],[marital_Together]]=1,"Together",tbl_Data[[#This Row],[marital_Widow]]=1,"Widowed")</f>
        <v>Together</v>
      </c>
      <c r="AQ1614" s="3" t="str">
        <f>IF(tbl_Data[[#This Row],[Marital Status]]=tbl_Data[[#Headers],[Single]],tbl_Data[[#This Row],[Amt_Wines]],"")</f>
        <v/>
      </c>
      <c r="AR1614" s="3">
        <f>IF(tbl_Data[[#This Row],[Marital Status]]=tbl_Data[[#Headers],[Together]],tbl_Data[[#This Row],[Amt_Wines]],"")</f>
        <v>526</v>
      </c>
      <c r="AS1614" s="3" t="str">
        <f>IF(tbl_Data[[#This Row],[Marital Status]]=tbl_Data[[#Headers],[Married]],tbl_Data[[#This Row],[Amt_Wines]],"")</f>
        <v/>
      </c>
      <c r="AT1614" s="3" t="str">
        <f>IF(tbl_Data[[#This Row],[Marital Status]]=tbl_Data[[#Headers],[Widow]],tbl_Data[[#This Row],[Amt_Wines]],"")</f>
        <v/>
      </c>
      <c r="AU1614" s="3" t="str">
        <f>IF(tbl_Data[[#This Row],[Marital Status]]=tbl_Data[[#Headers],[Divorced]],tbl_Data[[#This Row],[Amt_Wines]],"")</f>
        <v/>
      </c>
    </row>
    <row r="1615" spans="1:47" x14ac:dyDescent="0.45">
      <c r="A1615" t="s">
        <v>834</v>
      </c>
      <c r="B1615" s="3">
        <v>77882</v>
      </c>
      <c r="C1615">
        <v>0</v>
      </c>
      <c r="D1615">
        <v>0</v>
      </c>
      <c r="E1615">
        <f t="shared" si="25"/>
        <v>0</v>
      </c>
      <c r="F1615">
        <v>29</v>
      </c>
      <c r="G1615" s="3">
        <v>68</v>
      </c>
      <c r="H1615" s="3">
        <v>129</v>
      </c>
      <c r="I1615" s="3">
        <v>396</v>
      </c>
      <c r="J1615" s="3">
        <v>188</v>
      </c>
      <c r="K1615" s="3">
        <v>22</v>
      </c>
      <c r="L1615" s="3">
        <v>15</v>
      </c>
      <c r="M1615">
        <v>1</v>
      </c>
      <c r="N1615">
        <v>3</v>
      </c>
      <c r="O1615">
        <v>3</v>
      </c>
      <c r="P1615">
        <v>5</v>
      </c>
      <c r="Q1615">
        <v>1</v>
      </c>
      <c r="R1615">
        <v>0</v>
      </c>
      <c r="S1615">
        <v>0</v>
      </c>
      <c r="T1615">
        <v>0</v>
      </c>
      <c r="U1615">
        <v>0</v>
      </c>
      <c r="V1615">
        <v>0</v>
      </c>
      <c r="W1615">
        <v>0</v>
      </c>
      <c r="X1615">
        <v>3</v>
      </c>
      <c r="Y1615">
        <v>11</v>
      </c>
      <c r="Z1615">
        <v>0</v>
      </c>
      <c r="AA1615">
        <v>39</v>
      </c>
      <c r="AB1615">
        <v>2219</v>
      </c>
      <c r="AC1615">
        <v>0</v>
      </c>
      <c r="AD1615">
        <v>0</v>
      </c>
      <c r="AE1615">
        <v>0</v>
      </c>
      <c r="AF1615">
        <v>1</v>
      </c>
      <c r="AG1615">
        <v>0</v>
      </c>
      <c r="AH1615">
        <v>0</v>
      </c>
      <c r="AI1615">
        <v>0</v>
      </c>
      <c r="AJ1615">
        <v>0</v>
      </c>
      <c r="AK1615">
        <v>1</v>
      </c>
      <c r="AL1615">
        <v>0</v>
      </c>
      <c r="AM1615" s="3">
        <f>SUM(tbl_Data[[#This Row],[Amt_Wines]:[Amt_GoldProds]])</f>
        <v>818</v>
      </c>
      <c r="AN1615" s="3">
        <v>788</v>
      </c>
      <c r="AO1615">
        <v>0</v>
      </c>
      <c r="AP1615" t="str" cm="1">
        <f t="array" ref="AP1615">_xlfn.IFS(tbl_Data[[#This Row],[marital_Divorced]]=1,"Divorced",tbl_Data[[#This Row],[marital_Married]]=1,"Married",tbl_Data[[#This Row],[marital_Single]]=1,"Single",tbl_Data[[#This Row],[marital_Together]]=1,"Together",tbl_Data[[#This Row],[marital_Widow]]=1,"Widowed")</f>
        <v>Together</v>
      </c>
      <c r="AQ1615" s="3" t="str">
        <f>IF(tbl_Data[[#This Row],[Marital Status]]=tbl_Data[[#Headers],[Single]],tbl_Data[[#This Row],[Amt_Wines]],"")</f>
        <v/>
      </c>
      <c r="AR1615" s="3">
        <f>IF(tbl_Data[[#This Row],[Marital Status]]=tbl_Data[[#Headers],[Together]],tbl_Data[[#This Row],[Amt_Wines]],"")</f>
        <v>68</v>
      </c>
      <c r="AS1615" s="3" t="str">
        <f>IF(tbl_Data[[#This Row],[Marital Status]]=tbl_Data[[#Headers],[Married]],tbl_Data[[#This Row],[Amt_Wines]],"")</f>
        <v/>
      </c>
      <c r="AT1615" s="3" t="str">
        <f>IF(tbl_Data[[#This Row],[Marital Status]]=tbl_Data[[#Headers],[Widow]],tbl_Data[[#This Row],[Amt_Wines]],"")</f>
        <v/>
      </c>
      <c r="AU1615" s="3" t="str">
        <f>IF(tbl_Data[[#This Row],[Marital Status]]=tbl_Data[[#Headers],[Divorced]],tbl_Data[[#This Row],[Amt_Wines]],"")</f>
        <v/>
      </c>
    </row>
    <row r="1616" spans="1:47" x14ac:dyDescent="0.45">
      <c r="A1616" t="s">
        <v>837</v>
      </c>
      <c r="B1616" s="3">
        <v>56534</v>
      </c>
      <c r="C1616">
        <v>0</v>
      </c>
      <c r="D1616">
        <v>1</v>
      </c>
      <c r="E1616">
        <f t="shared" si="25"/>
        <v>1</v>
      </c>
      <c r="F1616">
        <v>35</v>
      </c>
      <c r="G1616" s="3">
        <v>691</v>
      </c>
      <c r="H1616" s="3">
        <v>7</v>
      </c>
      <c r="I1616" s="3">
        <v>61</v>
      </c>
      <c r="J1616" s="3">
        <v>10</v>
      </c>
      <c r="K1616" s="3">
        <v>0</v>
      </c>
      <c r="L1616" s="3">
        <v>46</v>
      </c>
      <c r="M1616">
        <v>4</v>
      </c>
      <c r="N1616">
        <v>10</v>
      </c>
      <c r="O1616">
        <v>4</v>
      </c>
      <c r="P1616">
        <v>7</v>
      </c>
      <c r="Q1616">
        <v>8</v>
      </c>
      <c r="R1616">
        <v>0</v>
      </c>
      <c r="S1616">
        <v>1</v>
      </c>
      <c r="T1616">
        <v>0</v>
      </c>
      <c r="U1616">
        <v>0</v>
      </c>
      <c r="V1616">
        <v>1</v>
      </c>
      <c r="W1616">
        <v>0</v>
      </c>
      <c r="X1616">
        <v>3</v>
      </c>
      <c r="Y1616">
        <v>11</v>
      </c>
      <c r="Z1616">
        <v>1</v>
      </c>
      <c r="AA1616">
        <v>52</v>
      </c>
      <c r="AB1616">
        <v>2500</v>
      </c>
      <c r="AC1616">
        <v>0</v>
      </c>
      <c r="AD1616">
        <v>0</v>
      </c>
      <c r="AE1616">
        <v>0</v>
      </c>
      <c r="AF1616">
        <v>1</v>
      </c>
      <c r="AG1616">
        <v>0</v>
      </c>
      <c r="AH1616">
        <v>0</v>
      </c>
      <c r="AI1616">
        <v>0</v>
      </c>
      <c r="AJ1616">
        <v>1</v>
      </c>
      <c r="AK1616">
        <v>0</v>
      </c>
      <c r="AL1616">
        <v>0</v>
      </c>
      <c r="AM1616" s="3">
        <f>SUM(tbl_Data[[#This Row],[Amt_Wines]:[Amt_GoldProds]])</f>
        <v>815</v>
      </c>
      <c r="AN1616" s="3">
        <v>723</v>
      </c>
      <c r="AO1616">
        <v>2</v>
      </c>
      <c r="AP1616" t="str" cm="1">
        <f t="array" ref="AP1616">_xlfn.IFS(tbl_Data[[#This Row],[marital_Divorced]]=1,"Divorced",tbl_Data[[#This Row],[marital_Married]]=1,"Married",tbl_Data[[#This Row],[marital_Single]]=1,"Single",tbl_Data[[#This Row],[marital_Together]]=1,"Together",tbl_Data[[#This Row],[marital_Widow]]=1,"Widowed")</f>
        <v>Together</v>
      </c>
      <c r="AQ1616" s="3" t="str">
        <f>IF(tbl_Data[[#This Row],[Marital Status]]=tbl_Data[[#Headers],[Single]],tbl_Data[[#This Row],[Amt_Wines]],"")</f>
        <v/>
      </c>
      <c r="AR1616" s="3">
        <f>IF(tbl_Data[[#This Row],[Marital Status]]=tbl_Data[[#Headers],[Together]],tbl_Data[[#This Row],[Amt_Wines]],"")</f>
        <v>691</v>
      </c>
      <c r="AS1616" s="3" t="str">
        <f>IF(tbl_Data[[#This Row],[Marital Status]]=tbl_Data[[#Headers],[Married]],tbl_Data[[#This Row],[Amt_Wines]],"")</f>
        <v/>
      </c>
      <c r="AT1616" s="3" t="str">
        <f>IF(tbl_Data[[#This Row],[Marital Status]]=tbl_Data[[#Headers],[Widow]],tbl_Data[[#This Row],[Amt_Wines]],"")</f>
        <v/>
      </c>
      <c r="AU1616" s="3" t="str">
        <f>IF(tbl_Data[[#This Row],[Marital Status]]=tbl_Data[[#Headers],[Divorced]],tbl_Data[[#This Row],[Amt_Wines]],"")</f>
        <v/>
      </c>
    </row>
    <row r="1617" spans="1:47" x14ac:dyDescent="0.45">
      <c r="A1617" t="s">
        <v>845</v>
      </c>
      <c r="B1617" s="3">
        <v>57811</v>
      </c>
      <c r="C1617">
        <v>0</v>
      </c>
      <c r="D1617">
        <v>1</v>
      </c>
      <c r="E1617">
        <f t="shared" si="25"/>
        <v>1</v>
      </c>
      <c r="F1617">
        <v>49</v>
      </c>
      <c r="G1617" s="3">
        <v>545</v>
      </c>
      <c r="H1617" s="3">
        <v>7</v>
      </c>
      <c r="I1617" s="3">
        <v>114</v>
      </c>
      <c r="J1617" s="3">
        <v>37</v>
      </c>
      <c r="K1617" s="3">
        <v>21</v>
      </c>
      <c r="L1617" s="3">
        <v>78</v>
      </c>
      <c r="M1617">
        <v>5</v>
      </c>
      <c r="N1617">
        <v>7</v>
      </c>
      <c r="O1617">
        <v>2</v>
      </c>
      <c r="P1617">
        <v>11</v>
      </c>
      <c r="Q1617">
        <v>5</v>
      </c>
      <c r="R1617">
        <v>0</v>
      </c>
      <c r="S1617">
        <v>1</v>
      </c>
      <c r="T1617">
        <v>0</v>
      </c>
      <c r="U1617">
        <v>0</v>
      </c>
      <c r="V1617">
        <v>0</v>
      </c>
      <c r="W1617">
        <v>0</v>
      </c>
      <c r="X1617">
        <v>3</v>
      </c>
      <c r="Y1617">
        <v>11</v>
      </c>
      <c r="Z1617">
        <v>0</v>
      </c>
      <c r="AA1617">
        <v>54</v>
      </c>
      <c r="AB1617">
        <v>2529</v>
      </c>
      <c r="AC1617">
        <v>0</v>
      </c>
      <c r="AD1617">
        <v>0</v>
      </c>
      <c r="AE1617">
        <v>0</v>
      </c>
      <c r="AF1617">
        <v>1</v>
      </c>
      <c r="AG1617">
        <v>0</v>
      </c>
      <c r="AH1617">
        <v>0</v>
      </c>
      <c r="AI1617">
        <v>0</v>
      </c>
      <c r="AJ1617">
        <v>1</v>
      </c>
      <c r="AK1617">
        <v>0</v>
      </c>
      <c r="AL1617">
        <v>0</v>
      </c>
      <c r="AM1617" s="3">
        <f>SUM(tbl_Data[[#This Row],[Amt_Wines]:[Amt_GoldProds]])</f>
        <v>802</v>
      </c>
      <c r="AN1617" s="3">
        <v>646</v>
      </c>
      <c r="AO1617">
        <v>1</v>
      </c>
      <c r="AP1617" t="str" cm="1">
        <f t="array" ref="AP1617">_xlfn.IFS(tbl_Data[[#This Row],[marital_Divorced]]=1,"Divorced",tbl_Data[[#This Row],[marital_Married]]=1,"Married",tbl_Data[[#This Row],[marital_Single]]=1,"Single",tbl_Data[[#This Row],[marital_Together]]=1,"Together",tbl_Data[[#This Row],[marital_Widow]]=1,"Widowed")</f>
        <v>Together</v>
      </c>
      <c r="AQ1617" s="3" t="str">
        <f>IF(tbl_Data[[#This Row],[Marital Status]]=tbl_Data[[#Headers],[Single]],tbl_Data[[#This Row],[Amt_Wines]],"")</f>
        <v/>
      </c>
      <c r="AR1617" s="3">
        <f>IF(tbl_Data[[#This Row],[Marital Status]]=tbl_Data[[#Headers],[Together]],tbl_Data[[#This Row],[Amt_Wines]],"")</f>
        <v>545</v>
      </c>
      <c r="AS1617" s="3" t="str">
        <f>IF(tbl_Data[[#This Row],[Marital Status]]=tbl_Data[[#Headers],[Married]],tbl_Data[[#This Row],[Amt_Wines]],"")</f>
        <v/>
      </c>
      <c r="AT1617" s="3" t="str">
        <f>IF(tbl_Data[[#This Row],[Marital Status]]=tbl_Data[[#Headers],[Widow]],tbl_Data[[#This Row],[Amt_Wines]],"")</f>
        <v/>
      </c>
      <c r="AU1617" s="3" t="str">
        <f>IF(tbl_Data[[#This Row],[Marital Status]]=tbl_Data[[#Headers],[Divorced]],tbl_Data[[#This Row],[Amt_Wines]],"")</f>
        <v/>
      </c>
    </row>
    <row r="1618" spans="1:47" x14ac:dyDescent="0.45">
      <c r="A1618" t="s">
        <v>847</v>
      </c>
      <c r="B1618" s="3">
        <v>62061</v>
      </c>
      <c r="C1618">
        <v>0</v>
      </c>
      <c r="D1618">
        <v>1</v>
      </c>
      <c r="E1618">
        <f t="shared" si="25"/>
        <v>1</v>
      </c>
      <c r="F1618">
        <v>12</v>
      </c>
      <c r="G1618" s="3">
        <v>641</v>
      </c>
      <c r="H1618" s="3">
        <v>7</v>
      </c>
      <c r="I1618" s="3">
        <v>84</v>
      </c>
      <c r="J1618" s="3">
        <v>0</v>
      </c>
      <c r="K1618" s="3">
        <v>30</v>
      </c>
      <c r="L1618" s="3">
        <v>38</v>
      </c>
      <c r="M1618">
        <v>3</v>
      </c>
      <c r="N1618">
        <v>10</v>
      </c>
      <c r="O1618">
        <v>4</v>
      </c>
      <c r="P1618">
        <v>7</v>
      </c>
      <c r="Q1618">
        <v>6</v>
      </c>
      <c r="R1618">
        <v>0</v>
      </c>
      <c r="S1618">
        <v>1</v>
      </c>
      <c r="T1618">
        <v>0</v>
      </c>
      <c r="U1618">
        <v>0</v>
      </c>
      <c r="V1618">
        <v>0</v>
      </c>
      <c r="W1618">
        <v>0</v>
      </c>
      <c r="X1618">
        <v>3</v>
      </c>
      <c r="Y1618">
        <v>11</v>
      </c>
      <c r="Z1618">
        <v>0</v>
      </c>
      <c r="AA1618">
        <v>44</v>
      </c>
      <c r="AB1618">
        <v>2461</v>
      </c>
      <c r="AC1618">
        <v>0</v>
      </c>
      <c r="AD1618">
        <v>0</v>
      </c>
      <c r="AE1618">
        <v>0</v>
      </c>
      <c r="AF1618">
        <v>1</v>
      </c>
      <c r="AG1618">
        <v>0</v>
      </c>
      <c r="AH1618">
        <v>0</v>
      </c>
      <c r="AI1618">
        <v>0</v>
      </c>
      <c r="AJ1618">
        <v>1</v>
      </c>
      <c r="AK1618">
        <v>0</v>
      </c>
      <c r="AL1618">
        <v>0</v>
      </c>
      <c r="AM1618" s="3">
        <f>SUM(tbl_Data[[#This Row],[Amt_Wines]:[Amt_GoldProds]])</f>
        <v>800</v>
      </c>
      <c r="AN1618" s="3">
        <v>724</v>
      </c>
      <c r="AO1618">
        <v>1</v>
      </c>
      <c r="AP1618" t="str" cm="1">
        <f t="array" ref="AP1618">_xlfn.IFS(tbl_Data[[#This Row],[marital_Divorced]]=1,"Divorced",tbl_Data[[#This Row],[marital_Married]]=1,"Married",tbl_Data[[#This Row],[marital_Single]]=1,"Single",tbl_Data[[#This Row],[marital_Together]]=1,"Together",tbl_Data[[#This Row],[marital_Widow]]=1,"Widowed")</f>
        <v>Together</v>
      </c>
      <c r="AQ1618" s="3" t="str">
        <f>IF(tbl_Data[[#This Row],[Marital Status]]=tbl_Data[[#Headers],[Single]],tbl_Data[[#This Row],[Amt_Wines]],"")</f>
        <v/>
      </c>
      <c r="AR1618" s="3">
        <f>IF(tbl_Data[[#This Row],[Marital Status]]=tbl_Data[[#Headers],[Together]],tbl_Data[[#This Row],[Amt_Wines]],"")</f>
        <v>641</v>
      </c>
      <c r="AS1618" s="3" t="str">
        <f>IF(tbl_Data[[#This Row],[Marital Status]]=tbl_Data[[#Headers],[Married]],tbl_Data[[#This Row],[Amt_Wines]],"")</f>
        <v/>
      </c>
      <c r="AT1618" s="3" t="str">
        <f>IF(tbl_Data[[#This Row],[Marital Status]]=tbl_Data[[#Headers],[Widow]],tbl_Data[[#This Row],[Amt_Wines]],"")</f>
        <v/>
      </c>
      <c r="AU1618" s="3" t="str">
        <f>IF(tbl_Data[[#This Row],[Marital Status]]=tbl_Data[[#Headers],[Divorced]],tbl_Data[[#This Row],[Amt_Wines]],"")</f>
        <v/>
      </c>
    </row>
    <row r="1619" spans="1:47" x14ac:dyDescent="0.45">
      <c r="A1619" t="s">
        <v>851</v>
      </c>
      <c r="B1619" s="3">
        <v>64090</v>
      </c>
      <c r="C1619">
        <v>0</v>
      </c>
      <c r="D1619">
        <v>1</v>
      </c>
      <c r="E1619">
        <f t="shared" si="25"/>
        <v>1</v>
      </c>
      <c r="F1619">
        <v>8</v>
      </c>
      <c r="G1619" s="3">
        <v>316</v>
      </c>
      <c r="H1619" s="3">
        <v>58</v>
      </c>
      <c r="I1619" s="3">
        <v>161</v>
      </c>
      <c r="J1619" s="3">
        <v>76</v>
      </c>
      <c r="K1619" s="3">
        <v>51</v>
      </c>
      <c r="L1619" s="3">
        <v>135</v>
      </c>
      <c r="M1619">
        <v>1</v>
      </c>
      <c r="N1619">
        <v>6</v>
      </c>
      <c r="O1619">
        <v>9</v>
      </c>
      <c r="P1619">
        <v>4</v>
      </c>
      <c r="Q1619">
        <v>5</v>
      </c>
      <c r="R1619">
        <v>0</v>
      </c>
      <c r="S1619">
        <v>0</v>
      </c>
      <c r="T1619">
        <v>0</v>
      </c>
      <c r="U1619">
        <v>0</v>
      </c>
      <c r="V1619">
        <v>0</v>
      </c>
      <c r="W1619">
        <v>0</v>
      </c>
      <c r="X1619">
        <v>3</v>
      </c>
      <c r="Y1619">
        <v>11</v>
      </c>
      <c r="Z1619">
        <v>1</v>
      </c>
      <c r="AA1619">
        <v>64</v>
      </c>
      <c r="AB1619">
        <v>2485</v>
      </c>
      <c r="AC1619">
        <v>0</v>
      </c>
      <c r="AD1619">
        <v>0</v>
      </c>
      <c r="AE1619">
        <v>0</v>
      </c>
      <c r="AF1619">
        <v>1</v>
      </c>
      <c r="AG1619">
        <v>0</v>
      </c>
      <c r="AH1619">
        <v>0</v>
      </c>
      <c r="AI1619">
        <v>0</v>
      </c>
      <c r="AJ1619">
        <v>1</v>
      </c>
      <c r="AK1619">
        <v>0</v>
      </c>
      <c r="AL1619">
        <v>0</v>
      </c>
      <c r="AM1619" s="3">
        <f>SUM(tbl_Data[[#This Row],[Amt_Wines]:[Amt_GoldProds]])</f>
        <v>797</v>
      </c>
      <c r="AN1619" s="3">
        <v>527</v>
      </c>
      <c r="AO1619">
        <v>0</v>
      </c>
      <c r="AP1619" t="str" cm="1">
        <f t="array" ref="AP1619">_xlfn.IFS(tbl_Data[[#This Row],[marital_Divorced]]=1,"Divorced",tbl_Data[[#This Row],[marital_Married]]=1,"Married",tbl_Data[[#This Row],[marital_Single]]=1,"Single",tbl_Data[[#This Row],[marital_Together]]=1,"Together",tbl_Data[[#This Row],[marital_Widow]]=1,"Widowed")</f>
        <v>Together</v>
      </c>
      <c r="AQ1619" s="3" t="str">
        <f>IF(tbl_Data[[#This Row],[Marital Status]]=tbl_Data[[#Headers],[Single]],tbl_Data[[#This Row],[Amt_Wines]],"")</f>
        <v/>
      </c>
      <c r="AR1619" s="3">
        <f>IF(tbl_Data[[#This Row],[Marital Status]]=tbl_Data[[#Headers],[Together]],tbl_Data[[#This Row],[Amt_Wines]],"")</f>
        <v>316</v>
      </c>
      <c r="AS1619" s="3" t="str">
        <f>IF(tbl_Data[[#This Row],[Marital Status]]=tbl_Data[[#Headers],[Married]],tbl_Data[[#This Row],[Amt_Wines]],"")</f>
        <v/>
      </c>
      <c r="AT1619" s="3" t="str">
        <f>IF(tbl_Data[[#This Row],[Marital Status]]=tbl_Data[[#Headers],[Widow]],tbl_Data[[#This Row],[Amt_Wines]],"")</f>
        <v/>
      </c>
      <c r="AU1619" s="3" t="str">
        <f>IF(tbl_Data[[#This Row],[Marital Status]]=tbl_Data[[#Headers],[Divorced]],tbl_Data[[#This Row],[Amt_Wines]],"")</f>
        <v/>
      </c>
    </row>
    <row r="1620" spans="1:47" x14ac:dyDescent="0.45">
      <c r="A1620" t="s">
        <v>852</v>
      </c>
      <c r="B1620" s="3">
        <v>71499</v>
      </c>
      <c r="C1620">
        <v>0</v>
      </c>
      <c r="D1620">
        <v>1</v>
      </c>
      <c r="E1620">
        <f t="shared" si="25"/>
        <v>1</v>
      </c>
      <c r="F1620">
        <v>12</v>
      </c>
      <c r="G1620" s="3">
        <v>465</v>
      </c>
      <c r="H1620" s="3">
        <v>25</v>
      </c>
      <c r="I1620" s="3">
        <v>132</v>
      </c>
      <c r="J1620" s="3">
        <v>136</v>
      </c>
      <c r="K1620" s="3">
        <v>0</v>
      </c>
      <c r="L1620" s="3">
        <v>37</v>
      </c>
      <c r="M1620">
        <v>2</v>
      </c>
      <c r="N1620">
        <v>8</v>
      </c>
      <c r="O1620">
        <v>3</v>
      </c>
      <c r="P1620">
        <v>13</v>
      </c>
      <c r="Q1620">
        <v>4</v>
      </c>
      <c r="R1620">
        <v>0</v>
      </c>
      <c r="S1620">
        <v>0</v>
      </c>
      <c r="T1620">
        <v>0</v>
      </c>
      <c r="U1620">
        <v>0</v>
      </c>
      <c r="V1620">
        <v>0</v>
      </c>
      <c r="W1620">
        <v>0</v>
      </c>
      <c r="X1620">
        <v>3</v>
      </c>
      <c r="Y1620">
        <v>11</v>
      </c>
      <c r="Z1620">
        <v>0</v>
      </c>
      <c r="AA1620">
        <v>49</v>
      </c>
      <c r="AB1620">
        <v>2528</v>
      </c>
      <c r="AC1620">
        <v>0</v>
      </c>
      <c r="AD1620">
        <v>0</v>
      </c>
      <c r="AE1620">
        <v>0</v>
      </c>
      <c r="AF1620">
        <v>1</v>
      </c>
      <c r="AG1620">
        <v>0</v>
      </c>
      <c r="AH1620">
        <v>0</v>
      </c>
      <c r="AI1620">
        <v>0</v>
      </c>
      <c r="AJ1620">
        <v>0</v>
      </c>
      <c r="AK1620">
        <v>1</v>
      </c>
      <c r="AL1620">
        <v>0</v>
      </c>
      <c r="AM1620" s="3">
        <f>SUM(tbl_Data[[#This Row],[Amt_Wines]:[Amt_GoldProds]])</f>
        <v>795</v>
      </c>
      <c r="AN1620" s="3">
        <v>721</v>
      </c>
      <c r="AO1620">
        <v>0</v>
      </c>
      <c r="AP1620" t="str" cm="1">
        <f t="array" ref="AP1620">_xlfn.IFS(tbl_Data[[#This Row],[marital_Divorced]]=1,"Divorced",tbl_Data[[#This Row],[marital_Married]]=1,"Married",tbl_Data[[#This Row],[marital_Single]]=1,"Single",tbl_Data[[#This Row],[marital_Together]]=1,"Together",tbl_Data[[#This Row],[marital_Widow]]=1,"Widowed")</f>
        <v>Together</v>
      </c>
      <c r="AQ1620" s="3" t="str">
        <f>IF(tbl_Data[[#This Row],[Marital Status]]=tbl_Data[[#Headers],[Single]],tbl_Data[[#This Row],[Amt_Wines]],"")</f>
        <v/>
      </c>
      <c r="AR1620" s="3">
        <f>IF(tbl_Data[[#This Row],[Marital Status]]=tbl_Data[[#Headers],[Together]],tbl_Data[[#This Row],[Amt_Wines]],"")</f>
        <v>465</v>
      </c>
      <c r="AS1620" s="3" t="str">
        <f>IF(tbl_Data[[#This Row],[Marital Status]]=tbl_Data[[#Headers],[Married]],tbl_Data[[#This Row],[Amt_Wines]],"")</f>
        <v/>
      </c>
      <c r="AT1620" s="3" t="str">
        <f>IF(tbl_Data[[#This Row],[Marital Status]]=tbl_Data[[#Headers],[Widow]],tbl_Data[[#This Row],[Amt_Wines]],"")</f>
        <v/>
      </c>
      <c r="AU1620" s="3" t="str">
        <f>IF(tbl_Data[[#This Row],[Marital Status]]=tbl_Data[[#Headers],[Divorced]],tbl_Data[[#This Row],[Amt_Wines]],"")</f>
        <v/>
      </c>
    </row>
    <row r="1621" spans="1:47" x14ac:dyDescent="0.45">
      <c r="A1621" t="s">
        <v>867</v>
      </c>
      <c r="B1621" s="3">
        <v>71367</v>
      </c>
      <c r="C1621">
        <v>0</v>
      </c>
      <c r="D1621">
        <v>0</v>
      </c>
      <c r="E1621">
        <f t="shared" si="25"/>
        <v>0</v>
      </c>
      <c r="F1621">
        <v>24</v>
      </c>
      <c r="G1621" s="3">
        <v>227</v>
      </c>
      <c r="H1621" s="3">
        <v>23</v>
      </c>
      <c r="I1621" s="3">
        <v>389</v>
      </c>
      <c r="J1621" s="3">
        <v>42</v>
      </c>
      <c r="K1621" s="3">
        <v>21</v>
      </c>
      <c r="L1621" s="3">
        <v>75</v>
      </c>
      <c r="M1621">
        <v>1</v>
      </c>
      <c r="N1621">
        <v>4</v>
      </c>
      <c r="O1621">
        <v>5</v>
      </c>
      <c r="P1621">
        <v>7</v>
      </c>
      <c r="Q1621">
        <v>2</v>
      </c>
      <c r="R1621">
        <v>0</v>
      </c>
      <c r="S1621">
        <v>0</v>
      </c>
      <c r="T1621">
        <v>0</v>
      </c>
      <c r="U1621">
        <v>0</v>
      </c>
      <c r="V1621">
        <v>0</v>
      </c>
      <c r="W1621">
        <v>0</v>
      </c>
      <c r="X1621">
        <v>3</v>
      </c>
      <c r="Y1621">
        <v>11</v>
      </c>
      <c r="Z1621">
        <v>0</v>
      </c>
      <c r="AA1621">
        <v>61</v>
      </c>
      <c r="AB1621">
        <v>2469</v>
      </c>
      <c r="AC1621">
        <v>0</v>
      </c>
      <c r="AD1621">
        <v>0</v>
      </c>
      <c r="AE1621">
        <v>0</v>
      </c>
      <c r="AF1621">
        <v>1</v>
      </c>
      <c r="AG1621">
        <v>0</v>
      </c>
      <c r="AH1621">
        <v>0</v>
      </c>
      <c r="AI1621">
        <v>0</v>
      </c>
      <c r="AJ1621">
        <v>1</v>
      </c>
      <c r="AK1621">
        <v>0</v>
      </c>
      <c r="AL1621">
        <v>0</v>
      </c>
      <c r="AM1621" s="3">
        <f>SUM(tbl_Data[[#This Row],[Amt_Wines]:[Amt_GoldProds]])</f>
        <v>777</v>
      </c>
      <c r="AN1621" s="3">
        <v>627</v>
      </c>
      <c r="AO1621">
        <v>0</v>
      </c>
      <c r="AP1621" t="str" cm="1">
        <f t="array" ref="AP1621">_xlfn.IFS(tbl_Data[[#This Row],[marital_Divorced]]=1,"Divorced",tbl_Data[[#This Row],[marital_Married]]=1,"Married",tbl_Data[[#This Row],[marital_Single]]=1,"Single",tbl_Data[[#This Row],[marital_Together]]=1,"Together",tbl_Data[[#This Row],[marital_Widow]]=1,"Widowed")</f>
        <v>Together</v>
      </c>
      <c r="AQ1621" s="3" t="str">
        <f>IF(tbl_Data[[#This Row],[Marital Status]]=tbl_Data[[#Headers],[Single]],tbl_Data[[#This Row],[Amt_Wines]],"")</f>
        <v/>
      </c>
      <c r="AR1621" s="3">
        <f>IF(tbl_Data[[#This Row],[Marital Status]]=tbl_Data[[#Headers],[Together]],tbl_Data[[#This Row],[Amt_Wines]],"")</f>
        <v>227</v>
      </c>
      <c r="AS1621" s="3" t="str">
        <f>IF(tbl_Data[[#This Row],[Marital Status]]=tbl_Data[[#Headers],[Married]],tbl_Data[[#This Row],[Amt_Wines]],"")</f>
        <v/>
      </c>
      <c r="AT1621" s="3" t="str">
        <f>IF(tbl_Data[[#This Row],[Marital Status]]=tbl_Data[[#Headers],[Widow]],tbl_Data[[#This Row],[Amt_Wines]],"")</f>
        <v/>
      </c>
      <c r="AU1621" s="3" t="str">
        <f>IF(tbl_Data[[#This Row],[Marital Status]]=tbl_Data[[#Headers],[Divorced]],tbl_Data[[#This Row],[Amt_Wines]],"")</f>
        <v/>
      </c>
    </row>
    <row r="1622" spans="1:47" x14ac:dyDescent="0.45">
      <c r="A1622" t="s">
        <v>868</v>
      </c>
      <c r="B1622" s="3">
        <v>71613</v>
      </c>
      <c r="C1622">
        <v>0</v>
      </c>
      <c r="D1622">
        <v>0</v>
      </c>
      <c r="E1622">
        <f t="shared" si="25"/>
        <v>0</v>
      </c>
      <c r="F1622">
        <v>26</v>
      </c>
      <c r="G1622" s="3">
        <v>426</v>
      </c>
      <c r="H1622" s="3">
        <v>49</v>
      </c>
      <c r="I1622" s="3">
        <v>127</v>
      </c>
      <c r="J1622" s="3">
        <v>111</v>
      </c>
      <c r="K1622" s="3">
        <v>21</v>
      </c>
      <c r="L1622" s="3">
        <v>42</v>
      </c>
      <c r="M1622">
        <v>1</v>
      </c>
      <c r="N1622">
        <v>8</v>
      </c>
      <c r="O1622">
        <v>2</v>
      </c>
      <c r="P1622">
        <v>10</v>
      </c>
      <c r="Q1622">
        <v>4</v>
      </c>
      <c r="R1622">
        <v>0</v>
      </c>
      <c r="S1622">
        <v>0</v>
      </c>
      <c r="T1622">
        <v>0</v>
      </c>
      <c r="U1622">
        <v>0</v>
      </c>
      <c r="V1622">
        <v>0</v>
      </c>
      <c r="W1622">
        <v>0</v>
      </c>
      <c r="X1622">
        <v>3</v>
      </c>
      <c r="Y1622">
        <v>11</v>
      </c>
      <c r="Z1622">
        <v>0</v>
      </c>
      <c r="AA1622">
        <v>55</v>
      </c>
      <c r="AB1622">
        <v>2471</v>
      </c>
      <c r="AC1622">
        <v>0</v>
      </c>
      <c r="AD1622">
        <v>0</v>
      </c>
      <c r="AE1622">
        <v>0</v>
      </c>
      <c r="AF1622">
        <v>1</v>
      </c>
      <c r="AG1622">
        <v>0</v>
      </c>
      <c r="AH1622">
        <v>0</v>
      </c>
      <c r="AI1622">
        <v>0</v>
      </c>
      <c r="AJ1622">
        <v>1</v>
      </c>
      <c r="AK1622">
        <v>0</v>
      </c>
      <c r="AL1622">
        <v>0</v>
      </c>
      <c r="AM1622" s="3">
        <f>SUM(tbl_Data[[#This Row],[Amt_Wines]:[Amt_GoldProds]])</f>
        <v>776</v>
      </c>
      <c r="AN1622" s="3">
        <v>692</v>
      </c>
      <c r="AO1622">
        <v>0</v>
      </c>
      <c r="AP1622" t="str" cm="1">
        <f t="array" ref="AP1622">_xlfn.IFS(tbl_Data[[#This Row],[marital_Divorced]]=1,"Divorced",tbl_Data[[#This Row],[marital_Married]]=1,"Married",tbl_Data[[#This Row],[marital_Single]]=1,"Single",tbl_Data[[#This Row],[marital_Together]]=1,"Together",tbl_Data[[#This Row],[marital_Widow]]=1,"Widowed")</f>
        <v>Together</v>
      </c>
      <c r="AQ1622" s="3" t="str">
        <f>IF(tbl_Data[[#This Row],[Marital Status]]=tbl_Data[[#Headers],[Single]],tbl_Data[[#This Row],[Amt_Wines]],"")</f>
        <v/>
      </c>
      <c r="AR1622" s="3">
        <f>IF(tbl_Data[[#This Row],[Marital Status]]=tbl_Data[[#Headers],[Together]],tbl_Data[[#This Row],[Amt_Wines]],"")</f>
        <v>426</v>
      </c>
      <c r="AS1622" s="3" t="str">
        <f>IF(tbl_Data[[#This Row],[Marital Status]]=tbl_Data[[#Headers],[Married]],tbl_Data[[#This Row],[Amt_Wines]],"")</f>
        <v/>
      </c>
      <c r="AT1622" s="3" t="str">
        <f>IF(tbl_Data[[#This Row],[Marital Status]]=tbl_Data[[#Headers],[Widow]],tbl_Data[[#This Row],[Amt_Wines]],"")</f>
        <v/>
      </c>
      <c r="AU1622" s="3" t="str">
        <f>IF(tbl_Data[[#This Row],[Marital Status]]=tbl_Data[[#Headers],[Divorced]],tbl_Data[[#This Row],[Amt_Wines]],"")</f>
        <v/>
      </c>
    </row>
    <row r="1623" spans="1:47" x14ac:dyDescent="0.45">
      <c r="A1623" t="s">
        <v>871</v>
      </c>
      <c r="B1623" s="3">
        <v>66313</v>
      </c>
      <c r="C1623">
        <v>0</v>
      </c>
      <c r="D1623">
        <v>1</v>
      </c>
      <c r="E1623">
        <f t="shared" si="25"/>
        <v>1</v>
      </c>
      <c r="F1623">
        <v>86</v>
      </c>
      <c r="G1623" s="3">
        <v>625</v>
      </c>
      <c r="H1623" s="3">
        <v>7</v>
      </c>
      <c r="I1623" s="3">
        <v>99</v>
      </c>
      <c r="J1623" s="3">
        <v>10</v>
      </c>
      <c r="K1623" s="3">
        <v>22</v>
      </c>
      <c r="L1623" s="3">
        <v>7</v>
      </c>
      <c r="M1623">
        <v>2</v>
      </c>
      <c r="N1623">
        <v>6</v>
      </c>
      <c r="O1623">
        <v>3</v>
      </c>
      <c r="P1623">
        <v>12</v>
      </c>
      <c r="Q1623">
        <v>4</v>
      </c>
      <c r="R1623">
        <v>0</v>
      </c>
      <c r="S1623">
        <v>0</v>
      </c>
      <c r="T1623">
        <v>0</v>
      </c>
      <c r="U1623">
        <v>0</v>
      </c>
      <c r="V1623">
        <v>0</v>
      </c>
      <c r="W1623">
        <v>0</v>
      </c>
      <c r="X1623">
        <v>3</v>
      </c>
      <c r="Y1623">
        <v>11</v>
      </c>
      <c r="Z1623">
        <v>0</v>
      </c>
      <c r="AA1623">
        <v>57</v>
      </c>
      <c r="AB1623">
        <v>2445</v>
      </c>
      <c r="AC1623">
        <v>0</v>
      </c>
      <c r="AD1623">
        <v>0</v>
      </c>
      <c r="AE1623">
        <v>0</v>
      </c>
      <c r="AF1623">
        <v>1</v>
      </c>
      <c r="AG1623">
        <v>0</v>
      </c>
      <c r="AH1623">
        <v>0</v>
      </c>
      <c r="AI1623">
        <v>0</v>
      </c>
      <c r="AJ1623">
        <v>0</v>
      </c>
      <c r="AK1623">
        <v>0</v>
      </c>
      <c r="AL1623">
        <v>1</v>
      </c>
      <c r="AM1623" s="3">
        <f>SUM(tbl_Data[[#This Row],[Amt_Wines]:[Amt_GoldProds]])</f>
        <v>770</v>
      </c>
      <c r="AN1623" s="3">
        <v>756</v>
      </c>
      <c r="AO1623">
        <v>0</v>
      </c>
      <c r="AP1623" t="str" cm="1">
        <f t="array" ref="AP1623">_xlfn.IFS(tbl_Data[[#This Row],[marital_Divorced]]=1,"Divorced",tbl_Data[[#This Row],[marital_Married]]=1,"Married",tbl_Data[[#This Row],[marital_Single]]=1,"Single",tbl_Data[[#This Row],[marital_Together]]=1,"Together",tbl_Data[[#This Row],[marital_Widow]]=1,"Widowed")</f>
        <v>Together</v>
      </c>
      <c r="AQ1623" s="3" t="str">
        <f>IF(tbl_Data[[#This Row],[Marital Status]]=tbl_Data[[#Headers],[Single]],tbl_Data[[#This Row],[Amt_Wines]],"")</f>
        <v/>
      </c>
      <c r="AR1623" s="3">
        <f>IF(tbl_Data[[#This Row],[Marital Status]]=tbl_Data[[#Headers],[Together]],tbl_Data[[#This Row],[Amt_Wines]],"")</f>
        <v>625</v>
      </c>
      <c r="AS1623" s="3" t="str">
        <f>IF(tbl_Data[[#This Row],[Marital Status]]=tbl_Data[[#Headers],[Married]],tbl_Data[[#This Row],[Amt_Wines]],"")</f>
        <v/>
      </c>
      <c r="AT1623" s="3" t="str">
        <f>IF(tbl_Data[[#This Row],[Marital Status]]=tbl_Data[[#Headers],[Widow]],tbl_Data[[#This Row],[Amt_Wines]],"")</f>
        <v/>
      </c>
      <c r="AU1623" s="3" t="str">
        <f>IF(tbl_Data[[#This Row],[Marital Status]]=tbl_Data[[#Headers],[Divorced]],tbl_Data[[#This Row],[Amt_Wines]],"")</f>
        <v/>
      </c>
    </row>
    <row r="1624" spans="1:47" x14ac:dyDescent="0.45">
      <c r="A1624" t="s">
        <v>874</v>
      </c>
      <c r="B1624" s="3">
        <v>59925</v>
      </c>
      <c r="C1624">
        <v>0</v>
      </c>
      <c r="D1624">
        <v>1</v>
      </c>
      <c r="E1624">
        <f t="shared" si="25"/>
        <v>1</v>
      </c>
      <c r="F1624">
        <v>83</v>
      </c>
      <c r="G1624" s="3">
        <v>473</v>
      </c>
      <c r="H1624" s="3">
        <v>21</v>
      </c>
      <c r="I1624" s="3">
        <v>176</v>
      </c>
      <c r="J1624" s="3">
        <v>19</v>
      </c>
      <c r="K1624" s="3">
        <v>21</v>
      </c>
      <c r="L1624" s="3">
        <v>56</v>
      </c>
      <c r="M1624">
        <v>3</v>
      </c>
      <c r="N1624">
        <v>9</v>
      </c>
      <c r="O1624">
        <v>2</v>
      </c>
      <c r="P1624">
        <v>9</v>
      </c>
      <c r="Q1624">
        <v>6</v>
      </c>
      <c r="R1624">
        <v>0</v>
      </c>
      <c r="S1624">
        <v>0</v>
      </c>
      <c r="T1624">
        <v>0</v>
      </c>
      <c r="U1624">
        <v>0</v>
      </c>
      <c r="V1624">
        <v>0</v>
      </c>
      <c r="W1624">
        <v>0</v>
      </c>
      <c r="X1624">
        <v>3</v>
      </c>
      <c r="Y1624">
        <v>11</v>
      </c>
      <c r="Z1624">
        <v>0</v>
      </c>
      <c r="AA1624">
        <v>65</v>
      </c>
      <c r="AB1624">
        <v>2735</v>
      </c>
      <c r="AC1624">
        <v>0</v>
      </c>
      <c r="AD1624">
        <v>0</v>
      </c>
      <c r="AE1624">
        <v>0</v>
      </c>
      <c r="AF1624">
        <v>1</v>
      </c>
      <c r="AG1624">
        <v>0</v>
      </c>
      <c r="AH1624">
        <v>0</v>
      </c>
      <c r="AI1624">
        <v>0</v>
      </c>
      <c r="AJ1624">
        <v>1</v>
      </c>
      <c r="AK1624">
        <v>0</v>
      </c>
      <c r="AL1624">
        <v>0</v>
      </c>
      <c r="AM1624" s="3">
        <f>SUM(tbl_Data[[#This Row],[Amt_Wines]:[Amt_GoldProds]])</f>
        <v>766</v>
      </c>
      <c r="AN1624" s="3">
        <v>654</v>
      </c>
      <c r="AO1624">
        <v>0</v>
      </c>
      <c r="AP1624" t="str" cm="1">
        <f t="array" ref="AP1624">_xlfn.IFS(tbl_Data[[#This Row],[marital_Divorced]]=1,"Divorced",tbl_Data[[#This Row],[marital_Married]]=1,"Married",tbl_Data[[#This Row],[marital_Single]]=1,"Single",tbl_Data[[#This Row],[marital_Together]]=1,"Together",tbl_Data[[#This Row],[marital_Widow]]=1,"Widowed")</f>
        <v>Together</v>
      </c>
      <c r="AQ1624" s="3" t="str">
        <f>IF(tbl_Data[[#This Row],[Marital Status]]=tbl_Data[[#Headers],[Single]],tbl_Data[[#This Row],[Amt_Wines]],"")</f>
        <v/>
      </c>
      <c r="AR1624" s="3">
        <f>IF(tbl_Data[[#This Row],[Marital Status]]=tbl_Data[[#Headers],[Together]],tbl_Data[[#This Row],[Amt_Wines]],"")</f>
        <v>473</v>
      </c>
      <c r="AS1624" s="3" t="str">
        <f>IF(tbl_Data[[#This Row],[Marital Status]]=tbl_Data[[#Headers],[Married]],tbl_Data[[#This Row],[Amt_Wines]],"")</f>
        <v/>
      </c>
      <c r="AT1624" s="3" t="str">
        <f>IF(tbl_Data[[#This Row],[Marital Status]]=tbl_Data[[#Headers],[Widow]],tbl_Data[[#This Row],[Amt_Wines]],"")</f>
        <v/>
      </c>
      <c r="AU1624" s="3" t="str">
        <f>IF(tbl_Data[[#This Row],[Marital Status]]=tbl_Data[[#Headers],[Divorced]],tbl_Data[[#This Row],[Amt_Wines]],"")</f>
        <v/>
      </c>
    </row>
    <row r="1625" spans="1:47" x14ac:dyDescent="0.45">
      <c r="A1625" t="s">
        <v>876</v>
      </c>
      <c r="B1625" s="3">
        <v>58582</v>
      </c>
      <c r="C1625">
        <v>0</v>
      </c>
      <c r="D1625">
        <v>1</v>
      </c>
      <c r="E1625">
        <f t="shared" si="25"/>
        <v>1</v>
      </c>
      <c r="F1625">
        <v>15</v>
      </c>
      <c r="G1625" s="3">
        <v>402</v>
      </c>
      <c r="H1625" s="3">
        <v>35</v>
      </c>
      <c r="I1625" s="3">
        <v>106</v>
      </c>
      <c r="J1625" s="3">
        <v>101</v>
      </c>
      <c r="K1625" s="3">
        <v>77</v>
      </c>
      <c r="L1625" s="3">
        <v>42</v>
      </c>
      <c r="M1625">
        <v>2</v>
      </c>
      <c r="N1625">
        <v>9</v>
      </c>
      <c r="O1625">
        <v>2</v>
      </c>
      <c r="P1625">
        <v>9</v>
      </c>
      <c r="Q1625">
        <v>5</v>
      </c>
      <c r="R1625">
        <v>0</v>
      </c>
      <c r="S1625">
        <v>1</v>
      </c>
      <c r="T1625">
        <v>0</v>
      </c>
      <c r="U1625">
        <v>0</v>
      </c>
      <c r="V1625">
        <v>0</v>
      </c>
      <c r="W1625">
        <v>0</v>
      </c>
      <c r="X1625">
        <v>3</v>
      </c>
      <c r="Y1625">
        <v>11</v>
      </c>
      <c r="Z1625">
        <v>0</v>
      </c>
      <c r="AA1625">
        <v>38</v>
      </c>
      <c r="AB1625">
        <v>2433</v>
      </c>
      <c r="AC1625">
        <v>0</v>
      </c>
      <c r="AD1625">
        <v>0</v>
      </c>
      <c r="AE1625">
        <v>0</v>
      </c>
      <c r="AF1625">
        <v>1</v>
      </c>
      <c r="AG1625">
        <v>0</v>
      </c>
      <c r="AH1625">
        <v>1</v>
      </c>
      <c r="AI1625">
        <v>0</v>
      </c>
      <c r="AJ1625">
        <v>0</v>
      </c>
      <c r="AK1625">
        <v>0</v>
      </c>
      <c r="AL1625">
        <v>0</v>
      </c>
      <c r="AM1625" s="3">
        <f>SUM(tbl_Data[[#This Row],[Amt_Wines]:[Amt_GoldProds]])</f>
        <v>763</v>
      </c>
      <c r="AN1625" s="3">
        <v>679</v>
      </c>
      <c r="AO1625">
        <v>1</v>
      </c>
      <c r="AP1625" t="str" cm="1">
        <f t="array" ref="AP1625">_xlfn.IFS(tbl_Data[[#This Row],[marital_Divorced]]=1,"Divorced",tbl_Data[[#This Row],[marital_Married]]=1,"Married",tbl_Data[[#This Row],[marital_Single]]=1,"Single",tbl_Data[[#This Row],[marital_Together]]=1,"Together",tbl_Data[[#This Row],[marital_Widow]]=1,"Widowed")</f>
        <v>Together</v>
      </c>
      <c r="AQ1625" s="3" t="str">
        <f>IF(tbl_Data[[#This Row],[Marital Status]]=tbl_Data[[#Headers],[Single]],tbl_Data[[#This Row],[Amt_Wines]],"")</f>
        <v/>
      </c>
      <c r="AR1625" s="3">
        <f>IF(tbl_Data[[#This Row],[Marital Status]]=tbl_Data[[#Headers],[Together]],tbl_Data[[#This Row],[Amt_Wines]],"")</f>
        <v>402</v>
      </c>
      <c r="AS1625" s="3" t="str">
        <f>IF(tbl_Data[[#This Row],[Marital Status]]=tbl_Data[[#Headers],[Married]],tbl_Data[[#This Row],[Amt_Wines]],"")</f>
        <v/>
      </c>
      <c r="AT1625" s="3" t="str">
        <f>IF(tbl_Data[[#This Row],[Marital Status]]=tbl_Data[[#Headers],[Widow]],tbl_Data[[#This Row],[Amt_Wines]],"")</f>
        <v/>
      </c>
      <c r="AU1625" s="3" t="str">
        <f>IF(tbl_Data[[#This Row],[Marital Status]]=tbl_Data[[#Headers],[Divorced]],tbl_Data[[#This Row],[Amt_Wines]],"")</f>
        <v/>
      </c>
    </row>
    <row r="1626" spans="1:47" x14ac:dyDescent="0.45">
      <c r="A1626" t="s">
        <v>884</v>
      </c>
      <c r="B1626" s="3">
        <v>83151</v>
      </c>
      <c r="C1626">
        <v>0</v>
      </c>
      <c r="D1626">
        <v>0</v>
      </c>
      <c r="E1626">
        <f t="shared" si="25"/>
        <v>0</v>
      </c>
      <c r="F1626">
        <v>93</v>
      </c>
      <c r="G1626" s="3">
        <v>407</v>
      </c>
      <c r="H1626" s="3">
        <v>28</v>
      </c>
      <c r="I1626" s="3">
        <v>100</v>
      </c>
      <c r="J1626" s="3">
        <v>120</v>
      </c>
      <c r="K1626" s="3">
        <v>74</v>
      </c>
      <c r="L1626" s="3">
        <v>18</v>
      </c>
      <c r="M1626">
        <v>1</v>
      </c>
      <c r="N1626">
        <v>5</v>
      </c>
      <c r="O1626">
        <v>9</v>
      </c>
      <c r="P1626">
        <v>4</v>
      </c>
      <c r="Q1626">
        <v>3</v>
      </c>
      <c r="R1626">
        <v>0</v>
      </c>
      <c r="S1626">
        <v>0</v>
      </c>
      <c r="T1626">
        <v>0</v>
      </c>
      <c r="U1626">
        <v>0</v>
      </c>
      <c r="V1626">
        <v>0</v>
      </c>
      <c r="W1626">
        <v>0</v>
      </c>
      <c r="X1626">
        <v>3</v>
      </c>
      <c r="Y1626">
        <v>11</v>
      </c>
      <c r="Z1626">
        <v>0</v>
      </c>
      <c r="AA1626">
        <v>60</v>
      </c>
      <c r="AB1626">
        <v>2786</v>
      </c>
      <c r="AC1626">
        <v>0</v>
      </c>
      <c r="AD1626">
        <v>0</v>
      </c>
      <c r="AE1626">
        <v>0</v>
      </c>
      <c r="AF1626">
        <v>1</v>
      </c>
      <c r="AG1626">
        <v>0</v>
      </c>
      <c r="AH1626">
        <v>0</v>
      </c>
      <c r="AI1626">
        <v>0</v>
      </c>
      <c r="AJ1626">
        <v>0</v>
      </c>
      <c r="AK1626">
        <v>1</v>
      </c>
      <c r="AL1626">
        <v>0</v>
      </c>
      <c r="AM1626" s="3">
        <f>SUM(tbl_Data[[#This Row],[Amt_Wines]:[Amt_GoldProds]])</f>
        <v>747</v>
      </c>
      <c r="AN1626" s="3">
        <v>711</v>
      </c>
      <c r="AO1626">
        <v>0</v>
      </c>
      <c r="AP1626" t="str" cm="1">
        <f t="array" ref="AP1626">_xlfn.IFS(tbl_Data[[#This Row],[marital_Divorced]]=1,"Divorced",tbl_Data[[#This Row],[marital_Married]]=1,"Married",tbl_Data[[#This Row],[marital_Single]]=1,"Single",tbl_Data[[#This Row],[marital_Together]]=1,"Together",tbl_Data[[#This Row],[marital_Widow]]=1,"Widowed")</f>
        <v>Together</v>
      </c>
      <c r="AQ1626" s="3" t="str">
        <f>IF(tbl_Data[[#This Row],[Marital Status]]=tbl_Data[[#Headers],[Single]],tbl_Data[[#This Row],[Amt_Wines]],"")</f>
        <v/>
      </c>
      <c r="AR1626" s="3">
        <f>IF(tbl_Data[[#This Row],[Marital Status]]=tbl_Data[[#Headers],[Together]],tbl_Data[[#This Row],[Amt_Wines]],"")</f>
        <v>407</v>
      </c>
      <c r="AS1626" s="3" t="str">
        <f>IF(tbl_Data[[#This Row],[Marital Status]]=tbl_Data[[#Headers],[Married]],tbl_Data[[#This Row],[Amt_Wines]],"")</f>
        <v/>
      </c>
      <c r="AT1626" s="3" t="str">
        <f>IF(tbl_Data[[#This Row],[Marital Status]]=tbl_Data[[#Headers],[Widow]],tbl_Data[[#This Row],[Amt_Wines]],"")</f>
        <v/>
      </c>
      <c r="AU1626" s="3" t="str">
        <f>IF(tbl_Data[[#This Row],[Marital Status]]=tbl_Data[[#Headers],[Divorced]],tbl_Data[[#This Row],[Amt_Wines]],"")</f>
        <v/>
      </c>
    </row>
    <row r="1627" spans="1:47" x14ac:dyDescent="0.45">
      <c r="A1627" t="s">
        <v>885</v>
      </c>
      <c r="B1627" s="3">
        <v>65814</v>
      </c>
      <c r="C1627">
        <v>0</v>
      </c>
      <c r="D1627">
        <v>1</v>
      </c>
      <c r="E1627">
        <f t="shared" si="25"/>
        <v>1</v>
      </c>
      <c r="F1627">
        <v>90</v>
      </c>
      <c r="G1627" s="3">
        <v>561</v>
      </c>
      <c r="H1627" s="3">
        <v>14</v>
      </c>
      <c r="I1627" s="3">
        <v>113</v>
      </c>
      <c r="J1627" s="3">
        <v>10</v>
      </c>
      <c r="K1627" s="3">
        <v>14</v>
      </c>
      <c r="L1627" s="3">
        <v>35</v>
      </c>
      <c r="M1627">
        <v>3</v>
      </c>
      <c r="N1627">
        <v>8</v>
      </c>
      <c r="O1627">
        <v>2</v>
      </c>
      <c r="P1627">
        <v>10</v>
      </c>
      <c r="Q1627">
        <v>5</v>
      </c>
      <c r="R1627">
        <v>0</v>
      </c>
      <c r="S1627">
        <v>0</v>
      </c>
      <c r="T1627">
        <v>0</v>
      </c>
      <c r="U1627">
        <v>0</v>
      </c>
      <c r="V1627">
        <v>0</v>
      </c>
      <c r="W1627">
        <v>0</v>
      </c>
      <c r="X1627">
        <v>3</v>
      </c>
      <c r="Y1627">
        <v>11</v>
      </c>
      <c r="Z1627">
        <v>0</v>
      </c>
      <c r="AA1627">
        <v>54</v>
      </c>
      <c r="AB1627">
        <v>2278</v>
      </c>
      <c r="AC1627">
        <v>0</v>
      </c>
      <c r="AD1627">
        <v>0</v>
      </c>
      <c r="AE1627">
        <v>0</v>
      </c>
      <c r="AF1627">
        <v>1</v>
      </c>
      <c r="AG1627">
        <v>0</v>
      </c>
      <c r="AH1627">
        <v>0</v>
      </c>
      <c r="AI1627">
        <v>0</v>
      </c>
      <c r="AJ1627">
        <v>0</v>
      </c>
      <c r="AK1627">
        <v>0</v>
      </c>
      <c r="AL1627">
        <v>1</v>
      </c>
      <c r="AM1627" s="3">
        <f>SUM(tbl_Data[[#This Row],[Amt_Wines]:[Amt_GoldProds]])</f>
        <v>747</v>
      </c>
      <c r="AN1627" s="3">
        <v>677</v>
      </c>
      <c r="AO1627">
        <v>0</v>
      </c>
      <c r="AP1627" t="str" cm="1">
        <f t="array" ref="AP1627">_xlfn.IFS(tbl_Data[[#This Row],[marital_Divorced]]=1,"Divorced",tbl_Data[[#This Row],[marital_Married]]=1,"Married",tbl_Data[[#This Row],[marital_Single]]=1,"Single",tbl_Data[[#This Row],[marital_Together]]=1,"Together",tbl_Data[[#This Row],[marital_Widow]]=1,"Widowed")</f>
        <v>Together</v>
      </c>
      <c r="AQ1627" s="3" t="str">
        <f>IF(tbl_Data[[#This Row],[Marital Status]]=tbl_Data[[#Headers],[Single]],tbl_Data[[#This Row],[Amt_Wines]],"")</f>
        <v/>
      </c>
      <c r="AR1627" s="3">
        <f>IF(tbl_Data[[#This Row],[Marital Status]]=tbl_Data[[#Headers],[Together]],tbl_Data[[#This Row],[Amt_Wines]],"")</f>
        <v>561</v>
      </c>
      <c r="AS1627" s="3" t="str">
        <f>IF(tbl_Data[[#This Row],[Marital Status]]=tbl_Data[[#Headers],[Married]],tbl_Data[[#This Row],[Amt_Wines]],"")</f>
        <v/>
      </c>
      <c r="AT1627" s="3" t="str">
        <f>IF(tbl_Data[[#This Row],[Marital Status]]=tbl_Data[[#Headers],[Widow]],tbl_Data[[#This Row],[Amt_Wines]],"")</f>
        <v/>
      </c>
      <c r="AU1627" s="3" t="str">
        <f>IF(tbl_Data[[#This Row],[Marital Status]]=tbl_Data[[#Headers],[Divorced]],tbl_Data[[#This Row],[Amt_Wines]],"")</f>
        <v/>
      </c>
    </row>
    <row r="1628" spans="1:47" x14ac:dyDescent="0.45">
      <c r="A1628" t="s">
        <v>903</v>
      </c>
      <c r="B1628" s="3">
        <v>58821</v>
      </c>
      <c r="C1628">
        <v>0</v>
      </c>
      <c r="D1628">
        <v>1</v>
      </c>
      <c r="E1628">
        <f t="shared" si="25"/>
        <v>1</v>
      </c>
      <c r="F1628">
        <v>44</v>
      </c>
      <c r="G1628" s="3">
        <v>513</v>
      </c>
      <c r="H1628" s="3">
        <v>14</v>
      </c>
      <c r="I1628" s="3">
        <v>154</v>
      </c>
      <c r="J1628" s="3">
        <v>19</v>
      </c>
      <c r="K1628" s="3">
        <v>0</v>
      </c>
      <c r="L1628" s="3">
        <v>28</v>
      </c>
      <c r="M1628">
        <v>1</v>
      </c>
      <c r="N1628">
        <v>9</v>
      </c>
      <c r="O1628">
        <v>2</v>
      </c>
      <c r="P1628">
        <v>9</v>
      </c>
      <c r="Q1628">
        <v>6</v>
      </c>
      <c r="R1628">
        <v>0</v>
      </c>
      <c r="S1628">
        <v>0</v>
      </c>
      <c r="T1628">
        <v>0</v>
      </c>
      <c r="U1628">
        <v>0</v>
      </c>
      <c r="V1628">
        <v>0</v>
      </c>
      <c r="W1628">
        <v>0</v>
      </c>
      <c r="X1628">
        <v>3</v>
      </c>
      <c r="Y1628">
        <v>11</v>
      </c>
      <c r="Z1628">
        <v>0</v>
      </c>
      <c r="AA1628">
        <v>64</v>
      </c>
      <c r="AB1628">
        <v>2419</v>
      </c>
      <c r="AC1628">
        <v>0</v>
      </c>
      <c r="AD1628">
        <v>0</v>
      </c>
      <c r="AE1628">
        <v>0</v>
      </c>
      <c r="AF1628">
        <v>1</v>
      </c>
      <c r="AG1628">
        <v>0</v>
      </c>
      <c r="AH1628">
        <v>1</v>
      </c>
      <c r="AI1628">
        <v>0</v>
      </c>
      <c r="AJ1628">
        <v>0</v>
      </c>
      <c r="AK1628">
        <v>0</v>
      </c>
      <c r="AL1628">
        <v>0</v>
      </c>
      <c r="AM1628" s="3">
        <f>SUM(tbl_Data[[#This Row],[Amt_Wines]:[Amt_GoldProds]])</f>
        <v>728</v>
      </c>
      <c r="AN1628" s="3">
        <v>672</v>
      </c>
      <c r="AO1628">
        <v>0</v>
      </c>
      <c r="AP1628" t="str" cm="1">
        <f t="array" ref="AP1628">_xlfn.IFS(tbl_Data[[#This Row],[marital_Divorced]]=1,"Divorced",tbl_Data[[#This Row],[marital_Married]]=1,"Married",tbl_Data[[#This Row],[marital_Single]]=1,"Single",tbl_Data[[#This Row],[marital_Together]]=1,"Together",tbl_Data[[#This Row],[marital_Widow]]=1,"Widowed")</f>
        <v>Together</v>
      </c>
      <c r="AQ1628" s="3" t="str">
        <f>IF(tbl_Data[[#This Row],[Marital Status]]=tbl_Data[[#Headers],[Single]],tbl_Data[[#This Row],[Amt_Wines]],"")</f>
        <v/>
      </c>
      <c r="AR1628" s="3">
        <f>IF(tbl_Data[[#This Row],[Marital Status]]=tbl_Data[[#Headers],[Together]],tbl_Data[[#This Row],[Amt_Wines]],"")</f>
        <v>513</v>
      </c>
      <c r="AS1628" s="3" t="str">
        <f>IF(tbl_Data[[#This Row],[Marital Status]]=tbl_Data[[#Headers],[Married]],tbl_Data[[#This Row],[Amt_Wines]],"")</f>
        <v/>
      </c>
      <c r="AT1628" s="3" t="str">
        <f>IF(tbl_Data[[#This Row],[Marital Status]]=tbl_Data[[#Headers],[Widow]],tbl_Data[[#This Row],[Amt_Wines]],"")</f>
        <v/>
      </c>
      <c r="AU1628" s="3" t="str">
        <f>IF(tbl_Data[[#This Row],[Marital Status]]=tbl_Data[[#Headers],[Divorced]],tbl_Data[[#This Row],[Amt_Wines]],"")</f>
        <v/>
      </c>
    </row>
    <row r="1629" spans="1:47" x14ac:dyDescent="0.45">
      <c r="A1629" t="s">
        <v>904</v>
      </c>
      <c r="B1629" s="3">
        <v>54753</v>
      </c>
      <c r="C1629">
        <v>0</v>
      </c>
      <c r="D1629">
        <v>1</v>
      </c>
      <c r="E1629">
        <f t="shared" si="25"/>
        <v>1</v>
      </c>
      <c r="F1629">
        <v>87</v>
      </c>
      <c r="G1629" s="3">
        <v>197</v>
      </c>
      <c r="H1629" s="3">
        <v>107</v>
      </c>
      <c r="I1629" s="3">
        <v>227</v>
      </c>
      <c r="J1629" s="3">
        <v>7</v>
      </c>
      <c r="K1629" s="3">
        <v>59</v>
      </c>
      <c r="L1629" s="3">
        <v>131</v>
      </c>
      <c r="M1629">
        <v>3</v>
      </c>
      <c r="N1629">
        <v>5</v>
      </c>
      <c r="O1629">
        <v>2</v>
      </c>
      <c r="P1629">
        <v>11</v>
      </c>
      <c r="Q1629">
        <v>4</v>
      </c>
      <c r="R1629">
        <v>0</v>
      </c>
      <c r="S1629">
        <v>0</v>
      </c>
      <c r="T1629">
        <v>0</v>
      </c>
      <c r="U1629">
        <v>0</v>
      </c>
      <c r="V1629">
        <v>0</v>
      </c>
      <c r="W1629">
        <v>0</v>
      </c>
      <c r="X1629">
        <v>3</v>
      </c>
      <c r="Y1629">
        <v>11</v>
      </c>
      <c r="Z1629">
        <v>0</v>
      </c>
      <c r="AA1629">
        <v>61</v>
      </c>
      <c r="AB1629">
        <v>2449</v>
      </c>
      <c r="AC1629">
        <v>0</v>
      </c>
      <c r="AD1629">
        <v>0</v>
      </c>
      <c r="AE1629">
        <v>0</v>
      </c>
      <c r="AF1629">
        <v>1</v>
      </c>
      <c r="AG1629">
        <v>0</v>
      </c>
      <c r="AH1629">
        <v>0</v>
      </c>
      <c r="AI1629">
        <v>0</v>
      </c>
      <c r="AJ1629">
        <v>1</v>
      </c>
      <c r="AK1629">
        <v>0</v>
      </c>
      <c r="AL1629">
        <v>0</v>
      </c>
      <c r="AM1629" s="3">
        <f>SUM(tbl_Data[[#This Row],[Amt_Wines]:[Amt_GoldProds]])</f>
        <v>728</v>
      </c>
      <c r="AN1629" s="3">
        <v>466</v>
      </c>
      <c r="AO1629">
        <v>0</v>
      </c>
      <c r="AP1629" t="str" cm="1">
        <f t="array" ref="AP1629">_xlfn.IFS(tbl_Data[[#This Row],[marital_Divorced]]=1,"Divorced",tbl_Data[[#This Row],[marital_Married]]=1,"Married",tbl_Data[[#This Row],[marital_Single]]=1,"Single",tbl_Data[[#This Row],[marital_Together]]=1,"Together",tbl_Data[[#This Row],[marital_Widow]]=1,"Widowed")</f>
        <v>Together</v>
      </c>
      <c r="AQ1629" s="3" t="str">
        <f>IF(tbl_Data[[#This Row],[Marital Status]]=tbl_Data[[#Headers],[Single]],tbl_Data[[#This Row],[Amt_Wines]],"")</f>
        <v/>
      </c>
      <c r="AR1629" s="3">
        <f>IF(tbl_Data[[#This Row],[Marital Status]]=tbl_Data[[#Headers],[Together]],tbl_Data[[#This Row],[Amt_Wines]],"")</f>
        <v>197</v>
      </c>
      <c r="AS1629" s="3" t="str">
        <f>IF(tbl_Data[[#This Row],[Marital Status]]=tbl_Data[[#Headers],[Married]],tbl_Data[[#This Row],[Amt_Wines]],"")</f>
        <v/>
      </c>
      <c r="AT1629" s="3" t="str">
        <f>IF(tbl_Data[[#This Row],[Marital Status]]=tbl_Data[[#Headers],[Widow]],tbl_Data[[#This Row],[Amt_Wines]],"")</f>
        <v/>
      </c>
      <c r="AU1629" s="3" t="str">
        <f>IF(tbl_Data[[#This Row],[Marital Status]]=tbl_Data[[#Headers],[Divorced]],tbl_Data[[#This Row],[Amt_Wines]],"")</f>
        <v/>
      </c>
    </row>
    <row r="1630" spans="1:47" x14ac:dyDescent="0.45">
      <c r="A1630" t="s">
        <v>908</v>
      </c>
      <c r="B1630" s="3">
        <v>56067</v>
      </c>
      <c r="C1630">
        <v>0</v>
      </c>
      <c r="D1630">
        <v>1</v>
      </c>
      <c r="E1630">
        <f t="shared" si="25"/>
        <v>1</v>
      </c>
      <c r="F1630">
        <v>51</v>
      </c>
      <c r="G1630" s="3">
        <v>517</v>
      </c>
      <c r="H1630" s="3">
        <v>12</v>
      </c>
      <c r="I1630" s="3">
        <v>54</v>
      </c>
      <c r="J1630" s="3">
        <v>16</v>
      </c>
      <c r="K1630" s="3">
        <v>6</v>
      </c>
      <c r="L1630" s="3">
        <v>120</v>
      </c>
      <c r="M1630">
        <v>2</v>
      </c>
      <c r="N1630">
        <v>7</v>
      </c>
      <c r="O1630">
        <v>4</v>
      </c>
      <c r="P1630">
        <v>7</v>
      </c>
      <c r="Q1630">
        <v>5</v>
      </c>
      <c r="R1630">
        <v>0</v>
      </c>
      <c r="S1630">
        <v>0</v>
      </c>
      <c r="T1630">
        <v>0</v>
      </c>
      <c r="U1630">
        <v>0</v>
      </c>
      <c r="V1630">
        <v>0</v>
      </c>
      <c r="W1630">
        <v>0</v>
      </c>
      <c r="X1630">
        <v>3</v>
      </c>
      <c r="Y1630">
        <v>11</v>
      </c>
      <c r="Z1630">
        <v>0</v>
      </c>
      <c r="AA1630">
        <v>58</v>
      </c>
      <c r="AB1630">
        <v>2503</v>
      </c>
      <c r="AC1630">
        <v>0</v>
      </c>
      <c r="AD1630">
        <v>0</v>
      </c>
      <c r="AE1630">
        <v>0</v>
      </c>
      <c r="AF1630">
        <v>1</v>
      </c>
      <c r="AG1630">
        <v>0</v>
      </c>
      <c r="AH1630">
        <v>0</v>
      </c>
      <c r="AI1630">
        <v>0</v>
      </c>
      <c r="AJ1630">
        <v>0</v>
      </c>
      <c r="AK1630">
        <v>0</v>
      </c>
      <c r="AL1630">
        <v>1</v>
      </c>
      <c r="AM1630" s="3">
        <f>SUM(tbl_Data[[#This Row],[Amt_Wines]:[Amt_GoldProds]])</f>
        <v>725</v>
      </c>
      <c r="AN1630" s="3">
        <v>485</v>
      </c>
      <c r="AO1630">
        <v>0</v>
      </c>
      <c r="AP1630" t="str" cm="1">
        <f t="array" ref="AP1630">_xlfn.IFS(tbl_Data[[#This Row],[marital_Divorced]]=1,"Divorced",tbl_Data[[#This Row],[marital_Married]]=1,"Married",tbl_Data[[#This Row],[marital_Single]]=1,"Single",tbl_Data[[#This Row],[marital_Together]]=1,"Together",tbl_Data[[#This Row],[marital_Widow]]=1,"Widowed")</f>
        <v>Together</v>
      </c>
      <c r="AQ1630" s="3" t="str">
        <f>IF(tbl_Data[[#This Row],[Marital Status]]=tbl_Data[[#Headers],[Single]],tbl_Data[[#This Row],[Amt_Wines]],"")</f>
        <v/>
      </c>
      <c r="AR1630" s="3">
        <f>IF(tbl_Data[[#This Row],[Marital Status]]=tbl_Data[[#Headers],[Together]],tbl_Data[[#This Row],[Amt_Wines]],"")</f>
        <v>517</v>
      </c>
      <c r="AS1630" s="3" t="str">
        <f>IF(tbl_Data[[#This Row],[Marital Status]]=tbl_Data[[#Headers],[Married]],tbl_Data[[#This Row],[Amt_Wines]],"")</f>
        <v/>
      </c>
      <c r="AT1630" s="3" t="str">
        <f>IF(tbl_Data[[#This Row],[Marital Status]]=tbl_Data[[#Headers],[Widow]],tbl_Data[[#This Row],[Amt_Wines]],"")</f>
        <v/>
      </c>
      <c r="AU1630" s="3" t="str">
        <f>IF(tbl_Data[[#This Row],[Marital Status]]=tbl_Data[[#Headers],[Divorced]],tbl_Data[[#This Row],[Amt_Wines]],"")</f>
        <v/>
      </c>
    </row>
    <row r="1631" spans="1:47" x14ac:dyDescent="0.45">
      <c r="A1631" t="s">
        <v>911</v>
      </c>
      <c r="B1631" s="3">
        <v>62513</v>
      </c>
      <c r="C1631">
        <v>0</v>
      </c>
      <c r="D1631">
        <v>1</v>
      </c>
      <c r="E1631">
        <f t="shared" si="25"/>
        <v>1</v>
      </c>
      <c r="F1631">
        <v>16</v>
      </c>
      <c r="G1631" s="3">
        <v>520</v>
      </c>
      <c r="H1631" s="3">
        <v>42</v>
      </c>
      <c r="I1631" s="3">
        <v>98</v>
      </c>
      <c r="J1631" s="3">
        <v>0</v>
      </c>
      <c r="K1631" s="3">
        <v>42</v>
      </c>
      <c r="L1631" s="3">
        <v>14</v>
      </c>
      <c r="M1631">
        <v>2</v>
      </c>
      <c r="N1631">
        <v>6</v>
      </c>
      <c r="O1631">
        <v>4</v>
      </c>
      <c r="P1631">
        <v>10</v>
      </c>
      <c r="Q1631">
        <v>6</v>
      </c>
      <c r="R1631">
        <v>0</v>
      </c>
      <c r="S1631">
        <v>0</v>
      </c>
      <c r="T1631">
        <v>0</v>
      </c>
      <c r="U1631">
        <v>0</v>
      </c>
      <c r="V1631">
        <v>0</v>
      </c>
      <c r="W1631">
        <v>0</v>
      </c>
      <c r="X1631">
        <v>3</v>
      </c>
      <c r="Y1631">
        <v>11</v>
      </c>
      <c r="Z1631">
        <v>0</v>
      </c>
      <c r="AA1631">
        <v>53</v>
      </c>
      <c r="AB1631">
        <v>2452</v>
      </c>
      <c r="AC1631">
        <v>0</v>
      </c>
      <c r="AD1631">
        <v>0</v>
      </c>
      <c r="AE1631">
        <v>0</v>
      </c>
      <c r="AF1631">
        <v>1</v>
      </c>
      <c r="AG1631">
        <v>0</v>
      </c>
      <c r="AH1631">
        <v>0</v>
      </c>
      <c r="AI1631">
        <v>0</v>
      </c>
      <c r="AJ1631">
        <v>0</v>
      </c>
      <c r="AK1631">
        <v>1</v>
      </c>
      <c r="AL1631">
        <v>0</v>
      </c>
      <c r="AM1631" s="3">
        <f>SUM(tbl_Data[[#This Row],[Amt_Wines]:[Amt_GoldProds]])</f>
        <v>716</v>
      </c>
      <c r="AN1631" s="3">
        <v>688</v>
      </c>
      <c r="AO1631">
        <v>0</v>
      </c>
      <c r="AP1631" t="str" cm="1">
        <f t="array" ref="AP1631">_xlfn.IFS(tbl_Data[[#This Row],[marital_Divorced]]=1,"Divorced",tbl_Data[[#This Row],[marital_Married]]=1,"Married",tbl_Data[[#This Row],[marital_Single]]=1,"Single",tbl_Data[[#This Row],[marital_Together]]=1,"Together",tbl_Data[[#This Row],[marital_Widow]]=1,"Widowed")</f>
        <v>Together</v>
      </c>
      <c r="AQ1631" s="3" t="str">
        <f>IF(tbl_Data[[#This Row],[Marital Status]]=tbl_Data[[#Headers],[Single]],tbl_Data[[#This Row],[Amt_Wines]],"")</f>
        <v/>
      </c>
      <c r="AR1631" s="3">
        <f>IF(tbl_Data[[#This Row],[Marital Status]]=tbl_Data[[#Headers],[Together]],tbl_Data[[#This Row],[Amt_Wines]],"")</f>
        <v>520</v>
      </c>
      <c r="AS1631" s="3" t="str">
        <f>IF(tbl_Data[[#This Row],[Marital Status]]=tbl_Data[[#Headers],[Married]],tbl_Data[[#This Row],[Amt_Wines]],"")</f>
        <v/>
      </c>
      <c r="AT1631" s="3" t="str">
        <f>IF(tbl_Data[[#This Row],[Marital Status]]=tbl_Data[[#Headers],[Widow]],tbl_Data[[#This Row],[Amt_Wines]],"")</f>
        <v/>
      </c>
      <c r="AU1631" s="3" t="str">
        <f>IF(tbl_Data[[#This Row],[Marital Status]]=tbl_Data[[#Headers],[Divorced]],tbl_Data[[#This Row],[Amt_Wines]],"")</f>
        <v/>
      </c>
    </row>
    <row r="1632" spans="1:47" x14ac:dyDescent="0.45">
      <c r="A1632" t="s">
        <v>913</v>
      </c>
      <c r="B1632" s="3">
        <v>77622</v>
      </c>
      <c r="C1632">
        <v>0</v>
      </c>
      <c r="D1632">
        <v>2</v>
      </c>
      <c r="E1632">
        <f t="shared" si="25"/>
        <v>2</v>
      </c>
      <c r="F1632">
        <v>3</v>
      </c>
      <c r="G1632" s="3">
        <v>520</v>
      </c>
      <c r="H1632" s="3">
        <v>7</v>
      </c>
      <c r="I1632" s="3">
        <v>154</v>
      </c>
      <c r="J1632" s="3">
        <v>19</v>
      </c>
      <c r="K1632" s="3">
        <v>0</v>
      </c>
      <c r="L1632" s="3">
        <v>14</v>
      </c>
      <c r="M1632">
        <v>2</v>
      </c>
      <c r="N1632">
        <v>6</v>
      </c>
      <c r="O1632">
        <v>3</v>
      </c>
      <c r="P1632">
        <v>11</v>
      </c>
      <c r="Q1632">
        <v>3</v>
      </c>
      <c r="R1632">
        <v>0</v>
      </c>
      <c r="S1632">
        <v>0</v>
      </c>
      <c r="T1632">
        <v>0</v>
      </c>
      <c r="U1632">
        <v>0</v>
      </c>
      <c r="V1632">
        <v>0</v>
      </c>
      <c r="W1632">
        <v>0</v>
      </c>
      <c r="X1632">
        <v>3</v>
      </c>
      <c r="Y1632">
        <v>11</v>
      </c>
      <c r="Z1632">
        <v>0</v>
      </c>
      <c r="AA1632">
        <v>50</v>
      </c>
      <c r="AB1632">
        <v>2235</v>
      </c>
      <c r="AC1632">
        <v>0</v>
      </c>
      <c r="AD1632">
        <v>0</v>
      </c>
      <c r="AE1632">
        <v>0</v>
      </c>
      <c r="AF1632">
        <v>1</v>
      </c>
      <c r="AG1632">
        <v>0</v>
      </c>
      <c r="AH1632">
        <v>0</v>
      </c>
      <c r="AI1632">
        <v>0</v>
      </c>
      <c r="AJ1632">
        <v>0</v>
      </c>
      <c r="AK1632">
        <v>0</v>
      </c>
      <c r="AL1632">
        <v>1</v>
      </c>
      <c r="AM1632" s="3">
        <f>SUM(tbl_Data[[#This Row],[Amt_Wines]:[Amt_GoldProds]])</f>
        <v>714</v>
      </c>
      <c r="AN1632" s="3">
        <v>686</v>
      </c>
      <c r="AO1632">
        <v>0</v>
      </c>
      <c r="AP1632" t="str" cm="1">
        <f t="array" ref="AP1632">_xlfn.IFS(tbl_Data[[#This Row],[marital_Divorced]]=1,"Divorced",tbl_Data[[#This Row],[marital_Married]]=1,"Married",tbl_Data[[#This Row],[marital_Single]]=1,"Single",tbl_Data[[#This Row],[marital_Together]]=1,"Together",tbl_Data[[#This Row],[marital_Widow]]=1,"Widowed")</f>
        <v>Together</v>
      </c>
      <c r="AQ1632" s="3" t="str">
        <f>IF(tbl_Data[[#This Row],[Marital Status]]=tbl_Data[[#Headers],[Single]],tbl_Data[[#This Row],[Amt_Wines]],"")</f>
        <v/>
      </c>
      <c r="AR1632" s="3">
        <f>IF(tbl_Data[[#This Row],[Marital Status]]=tbl_Data[[#Headers],[Together]],tbl_Data[[#This Row],[Amt_Wines]],"")</f>
        <v>520</v>
      </c>
      <c r="AS1632" s="3" t="str">
        <f>IF(tbl_Data[[#This Row],[Marital Status]]=tbl_Data[[#Headers],[Married]],tbl_Data[[#This Row],[Amt_Wines]],"")</f>
        <v/>
      </c>
      <c r="AT1632" s="3" t="str">
        <f>IF(tbl_Data[[#This Row],[Marital Status]]=tbl_Data[[#Headers],[Widow]],tbl_Data[[#This Row],[Amt_Wines]],"")</f>
        <v/>
      </c>
      <c r="AU1632" s="3" t="str">
        <f>IF(tbl_Data[[#This Row],[Marital Status]]=tbl_Data[[#Headers],[Divorced]],tbl_Data[[#This Row],[Amt_Wines]],"")</f>
        <v/>
      </c>
    </row>
    <row r="1633" spans="1:47" x14ac:dyDescent="0.45">
      <c r="A1633" t="s">
        <v>914</v>
      </c>
      <c r="B1633" s="3">
        <v>66000</v>
      </c>
      <c r="C1633">
        <v>0</v>
      </c>
      <c r="D1633">
        <v>0</v>
      </c>
      <c r="E1633">
        <f t="shared" si="25"/>
        <v>0</v>
      </c>
      <c r="F1633">
        <v>36</v>
      </c>
      <c r="G1633" s="3">
        <v>244</v>
      </c>
      <c r="H1633" s="3">
        <v>51</v>
      </c>
      <c r="I1633" s="3">
        <v>270</v>
      </c>
      <c r="J1633" s="3">
        <v>101</v>
      </c>
      <c r="K1633" s="3">
        <v>0</v>
      </c>
      <c r="L1633" s="3">
        <v>45</v>
      </c>
      <c r="M1633">
        <v>1</v>
      </c>
      <c r="N1633">
        <v>1</v>
      </c>
      <c r="O1633">
        <v>3</v>
      </c>
      <c r="P1633">
        <v>5</v>
      </c>
      <c r="Q1633">
        <v>1</v>
      </c>
      <c r="R1633">
        <v>0</v>
      </c>
      <c r="S1633">
        <v>0</v>
      </c>
      <c r="T1633">
        <v>0</v>
      </c>
      <c r="U1633">
        <v>0</v>
      </c>
      <c r="V1633">
        <v>0</v>
      </c>
      <c r="W1633">
        <v>0</v>
      </c>
      <c r="X1633">
        <v>3</v>
      </c>
      <c r="Y1633">
        <v>11</v>
      </c>
      <c r="Z1633">
        <v>0</v>
      </c>
      <c r="AA1633">
        <v>73</v>
      </c>
      <c r="AB1633">
        <v>2229</v>
      </c>
      <c r="AC1633">
        <v>0</v>
      </c>
      <c r="AD1633">
        <v>0</v>
      </c>
      <c r="AE1633">
        <v>0</v>
      </c>
      <c r="AF1633">
        <v>1</v>
      </c>
      <c r="AG1633">
        <v>0</v>
      </c>
      <c r="AH1633">
        <v>0</v>
      </c>
      <c r="AI1633">
        <v>0</v>
      </c>
      <c r="AJ1633">
        <v>0</v>
      </c>
      <c r="AK1633">
        <v>1</v>
      </c>
      <c r="AL1633">
        <v>0</v>
      </c>
      <c r="AM1633" s="3">
        <f>SUM(tbl_Data[[#This Row],[Amt_Wines]:[Amt_GoldProds]])</f>
        <v>711</v>
      </c>
      <c r="AN1633" s="3">
        <v>621</v>
      </c>
      <c r="AO1633">
        <v>0</v>
      </c>
      <c r="AP1633" t="str" cm="1">
        <f t="array" ref="AP1633">_xlfn.IFS(tbl_Data[[#This Row],[marital_Divorced]]=1,"Divorced",tbl_Data[[#This Row],[marital_Married]]=1,"Married",tbl_Data[[#This Row],[marital_Single]]=1,"Single",tbl_Data[[#This Row],[marital_Together]]=1,"Together",tbl_Data[[#This Row],[marital_Widow]]=1,"Widowed")</f>
        <v>Together</v>
      </c>
      <c r="AQ1633" s="3" t="str">
        <f>IF(tbl_Data[[#This Row],[Marital Status]]=tbl_Data[[#Headers],[Single]],tbl_Data[[#This Row],[Amt_Wines]],"")</f>
        <v/>
      </c>
      <c r="AR1633" s="3">
        <f>IF(tbl_Data[[#This Row],[Marital Status]]=tbl_Data[[#Headers],[Together]],tbl_Data[[#This Row],[Amt_Wines]],"")</f>
        <v>244</v>
      </c>
      <c r="AS1633" s="3" t="str">
        <f>IF(tbl_Data[[#This Row],[Marital Status]]=tbl_Data[[#Headers],[Married]],tbl_Data[[#This Row],[Amt_Wines]],"")</f>
        <v/>
      </c>
      <c r="AT1633" s="3" t="str">
        <f>IF(tbl_Data[[#This Row],[Marital Status]]=tbl_Data[[#Headers],[Widow]],tbl_Data[[#This Row],[Amt_Wines]],"")</f>
        <v/>
      </c>
      <c r="AU1633" s="3" t="str">
        <f>IF(tbl_Data[[#This Row],[Marital Status]]=tbl_Data[[#Headers],[Divorced]],tbl_Data[[#This Row],[Amt_Wines]],"")</f>
        <v/>
      </c>
    </row>
    <row r="1634" spans="1:47" x14ac:dyDescent="0.45">
      <c r="A1634" t="s">
        <v>921</v>
      </c>
      <c r="B1634" s="3">
        <v>50334</v>
      </c>
      <c r="C1634">
        <v>0</v>
      </c>
      <c r="D1634">
        <v>1</v>
      </c>
      <c r="E1634">
        <f t="shared" si="25"/>
        <v>1</v>
      </c>
      <c r="F1634">
        <v>24</v>
      </c>
      <c r="G1634" s="3">
        <v>284</v>
      </c>
      <c r="H1634" s="3">
        <v>16</v>
      </c>
      <c r="I1634" s="3">
        <v>160</v>
      </c>
      <c r="J1634" s="3">
        <v>84</v>
      </c>
      <c r="K1634" s="3">
        <v>16</v>
      </c>
      <c r="L1634" s="3">
        <v>134</v>
      </c>
      <c r="M1634">
        <v>6</v>
      </c>
      <c r="N1634">
        <v>7</v>
      </c>
      <c r="O1634">
        <v>4</v>
      </c>
      <c r="P1634">
        <v>6</v>
      </c>
      <c r="Q1634">
        <v>6</v>
      </c>
      <c r="R1634">
        <v>0</v>
      </c>
      <c r="S1634">
        <v>0</v>
      </c>
      <c r="T1634">
        <v>0</v>
      </c>
      <c r="U1634">
        <v>0</v>
      </c>
      <c r="V1634">
        <v>0</v>
      </c>
      <c r="W1634">
        <v>0</v>
      </c>
      <c r="X1634">
        <v>3</v>
      </c>
      <c r="Y1634">
        <v>11</v>
      </c>
      <c r="Z1634">
        <v>0</v>
      </c>
      <c r="AA1634">
        <v>48</v>
      </c>
      <c r="AB1634">
        <v>2499</v>
      </c>
      <c r="AC1634">
        <v>0</v>
      </c>
      <c r="AD1634">
        <v>0</v>
      </c>
      <c r="AE1634">
        <v>0</v>
      </c>
      <c r="AF1634">
        <v>1</v>
      </c>
      <c r="AG1634">
        <v>0</v>
      </c>
      <c r="AH1634">
        <v>1</v>
      </c>
      <c r="AI1634">
        <v>0</v>
      </c>
      <c r="AJ1634">
        <v>0</v>
      </c>
      <c r="AK1634">
        <v>0</v>
      </c>
      <c r="AL1634">
        <v>0</v>
      </c>
      <c r="AM1634" s="3">
        <f>SUM(tbl_Data[[#This Row],[Amt_Wines]:[Amt_GoldProds]])</f>
        <v>694</v>
      </c>
      <c r="AN1634" s="3">
        <v>426</v>
      </c>
      <c r="AO1634">
        <v>0</v>
      </c>
      <c r="AP1634" t="str" cm="1">
        <f t="array" ref="AP1634">_xlfn.IFS(tbl_Data[[#This Row],[marital_Divorced]]=1,"Divorced",tbl_Data[[#This Row],[marital_Married]]=1,"Married",tbl_Data[[#This Row],[marital_Single]]=1,"Single",tbl_Data[[#This Row],[marital_Together]]=1,"Together",tbl_Data[[#This Row],[marital_Widow]]=1,"Widowed")</f>
        <v>Together</v>
      </c>
      <c r="AQ1634" s="3" t="str">
        <f>IF(tbl_Data[[#This Row],[Marital Status]]=tbl_Data[[#Headers],[Single]],tbl_Data[[#This Row],[Amt_Wines]],"")</f>
        <v/>
      </c>
      <c r="AR1634" s="3">
        <f>IF(tbl_Data[[#This Row],[Marital Status]]=tbl_Data[[#Headers],[Together]],tbl_Data[[#This Row],[Amt_Wines]],"")</f>
        <v>284</v>
      </c>
      <c r="AS1634" s="3" t="str">
        <f>IF(tbl_Data[[#This Row],[Marital Status]]=tbl_Data[[#Headers],[Married]],tbl_Data[[#This Row],[Amt_Wines]],"")</f>
        <v/>
      </c>
      <c r="AT1634" s="3" t="str">
        <f>IF(tbl_Data[[#This Row],[Marital Status]]=tbl_Data[[#Headers],[Widow]],tbl_Data[[#This Row],[Amt_Wines]],"")</f>
        <v/>
      </c>
      <c r="AU1634" s="3" t="str">
        <f>IF(tbl_Data[[#This Row],[Marital Status]]=tbl_Data[[#Headers],[Divorced]],tbl_Data[[#This Row],[Amt_Wines]],"")</f>
        <v/>
      </c>
    </row>
    <row r="1635" spans="1:47" x14ac:dyDescent="0.45">
      <c r="A1635" t="s">
        <v>923</v>
      </c>
      <c r="B1635" s="3">
        <v>56046</v>
      </c>
      <c r="C1635">
        <v>0</v>
      </c>
      <c r="D1635">
        <v>0</v>
      </c>
      <c r="E1635">
        <f t="shared" si="25"/>
        <v>0</v>
      </c>
      <c r="F1635">
        <v>9</v>
      </c>
      <c r="G1635" s="3">
        <v>577</v>
      </c>
      <c r="H1635" s="3">
        <v>0</v>
      </c>
      <c r="I1635" s="3">
        <v>64</v>
      </c>
      <c r="J1635" s="3">
        <v>0</v>
      </c>
      <c r="K1635" s="3">
        <v>0</v>
      </c>
      <c r="L1635" s="3">
        <v>51</v>
      </c>
      <c r="M1635">
        <v>2</v>
      </c>
      <c r="N1635">
        <v>10</v>
      </c>
      <c r="O1635">
        <v>1</v>
      </c>
      <c r="P1635">
        <v>8</v>
      </c>
      <c r="Q1635">
        <v>8</v>
      </c>
      <c r="R1635">
        <v>1</v>
      </c>
      <c r="S1635">
        <v>0</v>
      </c>
      <c r="T1635">
        <v>0</v>
      </c>
      <c r="U1635">
        <v>0</v>
      </c>
      <c r="V1635">
        <v>0</v>
      </c>
      <c r="W1635">
        <v>0</v>
      </c>
      <c r="X1635">
        <v>3</v>
      </c>
      <c r="Y1635">
        <v>11</v>
      </c>
      <c r="Z1635">
        <v>1</v>
      </c>
      <c r="AA1635">
        <v>55</v>
      </c>
      <c r="AB1635">
        <v>2702</v>
      </c>
      <c r="AC1635">
        <v>0</v>
      </c>
      <c r="AD1635">
        <v>0</v>
      </c>
      <c r="AE1635">
        <v>0</v>
      </c>
      <c r="AF1635">
        <v>1</v>
      </c>
      <c r="AG1635">
        <v>0</v>
      </c>
      <c r="AH1635">
        <v>0</v>
      </c>
      <c r="AI1635">
        <v>0</v>
      </c>
      <c r="AJ1635">
        <v>1</v>
      </c>
      <c r="AK1635">
        <v>0</v>
      </c>
      <c r="AL1635">
        <v>0</v>
      </c>
      <c r="AM1635" s="3">
        <f>SUM(tbl_Data[[#This Row],[Amt_Wines]:[Amt_GoldProds]])</f>
        <v>692</v>
      </c>
      <c r="AN1635" s="3">
        <v>590</v>
      </c>
      <c r="AO1635">
        <v>1</v>
      </c>
      <c r="AP1635" t="str" cm="1">
        <f t="array" ref="AP1635">_xlfn.IFS(tbl_Data[[#This Row],[marital_Divorced]]=1,"Divorced",tbl_Data[[#This Row],[marital_Married]]=1,"Married",tbl_Data[[#This Row],[marital_Single]]=1,"Single",tbl_Data[[#This Row],[marital_Together]]=1,"Together",tbl_Data[[#This Row],[marital_Widow]]=1,"Widowed")</f>
        <v>Together</v>
      </c>
      <c r="AQ1635" s="3" t="str">
        <f>IF(tbl_Data[[#This Row],[Marital Status]]=tbl_Data[[#Headers],[Single]],tbl_Data[[#This Row],[Amt_Wines]],"")</f>
        <v/>
      </c>
      <c r="AR1635" s="3">
        <f>IF(tbl_Data[[#This Row],[Marital Status]]=tbl_Data[[#Headers],[Together]],tbl_Data[[#This Row],[Amt_Wines]],"")</f>
        <v>577</v>
      </c>
      <c r="AS1635" s="3" t="str">
        <f>IF(tbl_Data[[#This Row],[Marital Status]]=tbl_Data[[#Headers],[Married]],tbl_Data[[#This Row],[Amt_Wines]],"")</f>
        <v/>
      </c>
      <c r="AT1635" s="3" t="str">
        <f>IF(tbl_Data[[#This Row],[Marital Status]]=tbl_Data[[#Headers],[Widow]],tbl_Data[[#This Row],[Amt_Wines]],"")</f>
        <v/>
      </c>
      <c r="AU1635" s="3" t="str">
        <f>IF(tbl_Data[[#This Row],[Marital Status]]=tbl_Data[[#Headers],[Divorced]],tbl_Data[[#This Row],[Amt_Wines]],"")</f>
        <v/>
      </c>
    </row>
    <row r="1636" spans="1:47" x14ac:dyDescent="0.45">
      <c r="A1636" t="s">
        <v>926</v>
      </c>
      <c r="B1636" s="3">
        <v>69401</v>
      </c>
      <c r="C1636">
        <v>0</v>
      </c>
      <c r="D1636">
        <v>1</v>
      </c>
      <c r="E1636">
        <f t="shared" si="25"/>
        <v>1</v>
      </c>
      <c r="F1636">
        <v>41</v>
      </c>
      <c r="G1636" s="3">
        <v>399</v>
      </c>
      <c r="H1636" s="3">
        <v>27</v>
      </c>
      <c r="I1636" s="3">
        <v>159</v>
      </c>
      <c r="J1636" s="3">
        <v>58</v>
      </c>
      <c r="K1636" s="3">
        <v>8</v>
      </c>
      <c r="L1636" s="3">
        <v>39</v>
      </c>
      <c r="M1636">
        <v>4</v>
      </c>
      <c r="N1636">
        <v>4</v>
      </c>
      <c r="O1636">
        <v>4</v>
      </c>
      <c r="P1636">
        <v>5</v>
      </c>
      <c r="Q1636">
        <v>2</v>
      </c>
      <c r="R1636">
        <v>0</v>
      </c>
      <c r="S1636">
        <v>0</v>
      </c>
      <c r="T1636">
        <v>0</v>
      </c>
      <c r="U1636">
        <v>0</v>
      </c>
      <c r="V1636">
        <v>0</v>
      </c>
      <c r="W1636">
        <v>0</v>
      </c>
      <c r="X1636">
        <v>3</v>
      </c>
      <c r="Y1636">
        <v>11</v>
      </c>
      <c r="Z1636">
        <v>0</v>
      </c>
      <c r="AA1636">
        <v>47</v>
      </c>
      <c r="AB1636">
        <v>2257</v>
      </c>
      <c r="AC1636">
        <v>0</v>
      </c>
      <c r="AD1636">
        <v>0</v>
      </c>
      <c r="AE1636">
        <v>0</v>
      </c>
      <c r="AF1636">
        <v>1</v>
      </c>
      <c r="AG1636">
        <v>0</v>
      </c>
      <c r="AH1636">
        <v>1</v>
      </c>
      <c r="AI1636">
        <v>0</v>
      </c>
      <c r="AJ1636">
        <v>0</v>
      </c>
      <c r="AK1636">
        <v>0</v>
      </c>
      <c r="AL1636">
        <v>0</v>
      </c>
      <c r="AM1636" s="3">
        <f>SUM(tbl_Data[[#This Row],[Amt_Wines]:[Amt_GoldProds]])</f>
        <v>690</v>
      </c>
      <c r="AN1636" s="3">
        <v>612</v>
      </c>
      <c r="AO1636">
        <v>0</v>
      </c>
      <c r="AP1636" t="str" cm="1">
        <f t="array" ref="AP1636">_xlfn.IFS(tbl_Data[[#This Row],[marital_Divorced]]=1,"Divorced",tbl_Data[[#This Row],[marital_Married]]=1,"Married",tbl_Data[[#This Row],[marital_Single]]=1,"Single",tbl_Data[[#This Row],[marital_Together]]=1,"Together",tbl_Data[[#This Row],[marital_Widow]]=1,"Widowed")</f>
        <v>Together</v>
      </c>
      <c r="AQ1636" s="3" t="str">
        <f>IF(tbl_Data[[#This Row],[Marital Status]]=tbl_Data[[#Headers],[Single]],tbl_Data[[#This Row],[Amt_Wines]],"")</f>
        <v/>
      </c>
      <c r="AR1636" s="3">
        <f>IF(tbl_Data[[#This Row],[Marital Status]]=tbl_Data[[#Headers],[Together]],tbl_Data[[#This Row],[Amt_Wines]],"")</f>
        <v>399</v>
      </c>
      <c r="AS1636" s="3" t="str">
        <f>IF(tbl_Data[[#This Row],[Marital Status]]=tbl_Data[[#Headers],[Married]],tbl_Data[[#This Row],[Amt_Wines]],"")</f>
        <v/>
      </c>
      <c r="AT1636" s="3" t="str">
        <f>IF(tbl_Data[[#This Row],[Marital Status]]=tbl_Data[[#Headers],[Widow]],tbl_Data[[#This Row],[Amt_Wines]],"")</f>
        <v/>
      </c>
      <c r="AU1636" s="3" t="str">
        <f>IF(tbl_Data[[#This Row],[Marital Status]]=tbl_Data[[#Headers],[Divorced]],tbl_Data[[#This Row],[Amt_Wines]],"")</f>
        <v/>
      </c>
    </row>
    <row r="1637" spans="1:47" x14ac:dyDescent="0.45">
      <c r="A1637" t="s">
        <v>931</v>
      </c>
      <c r="B1637" s="3">
        <v>54450</v>
      </c>
      <c r="C1637">
        <v>1</v>
      </c>
      <c r="D1637">
        <v>1</v>
      </c>
      <c r="E1637">
        <f t="shared" si="25"/>
        <v>2</v>
      </c>
      <c r="F1637">
        <v>0</v>
      </c>
      <c r="G1637" s="3">
        <v>454</v>
      </c>
      <c r="H1637" s="3">
        <v>0</v>
      </c>
      <c r="I1637" s="3">
        <v>171</v>
      </c>
      <c r="J1637" s="3">
        <v>8</v>
      </c>
      <c r="K1637" s="3">
        <v>19</v>
      </c>
      <c r="L1637" s="3">
        <v>32</v>
      </c>
      <c r="M1637">
        <v>12</v>
      </c>
      <c r="N1637">
        <v>9</v>
      </c>
      <c r="O1637">
        <v>2</v>
      </c>
      <c r="P1637">
        <v>8</v>
      </c>
      <c r="Q1637">
        <v>8</v>
      </c>
      <c r="R1637">
        <v>0</v>
      </c>
      <c r="S1637">
        <v>0</v>
      </c>
      <c r="T1637">
        <v>0</v>
      </c>
      <c r="U1637">
        <v>0</v>
      </c>
      <c r="V1637">
        <v>0</v>
      </c>
      <c r="W1637">
        <v>0</v>
      </c>
      <c r="X1637">
        <v>3</v>
      </c>
      <c r="Y1637">
        <v>11</v>
      </c>
      <c r="Z1637">
        <v>0</v>
      </c>
      <c r="AA1637">
        <v>64</v>
      </c>
      <c r="AB1637">
        <v>2812</v>
      </c>
      <c r="AC1637">
        <v>0</v>
      </c>
      <c r="AD1637">
        <v>0</v>
      </c>
      <c r="AE1637">
        <v>0</v>
      </c>
      <c r="AF1637">
        <v>1</v>
      </c>
      <c r="AG1637">
        <v>0</v>
      </c>
      <c r="AH1637">
        <v>0</v>
      </c>
      <c r="AI1637">
        <v>0</v>
      </c>
      <c r="AJ1637">
        <v>1</v>
      </c>
      <c r="AK1637">
        <v>0</v>
      </c>
      <c r="AL1637">
        <v>0</v>
      </c>
      <c r="AM1637" s="3">
        <f>SUM(tbl_Data[[#This Row],[Amt_Wines]:[Amt_GoldProds]])</f>
        <v>684</v>
      </c>
      <c r="AN1637" s="3">
        <v>620</v>
      </c>
      <c r="AO1637">
        <v>0</v>
      </c>
      <c r="AP1637" t="str" cm="1">
        <f t="array" ref="AP1637">_xlfn.IFS(tbl_Data[[#This Row],[marital_Divorced]]=1,"Divorced",tbl_Data[[#This Row],[marital_Married]]=1,"Married",tbl_Data[[#This Row],[marital_Single]]=1,"Single",tbl_Data[[#This Row],[marital_Together]]=1,"Together",tbl_Data[[#This Row],[marital_Widow]]=1,"Widowed")</f>
        <v>Together</v>
      </c>
      <c r="AQ1637" s="3" t="str">
        <f>IF(tbl_Data[[#This Row],[Marital Status]]=tbl_Data[[#Headers],[Single]],tbl_Data[[#This Row],[Amt_Wines]],"")</f>
        <v/>
      </c>
      <c r="AR1637" s="3">
        <f>IF(tbl_Data[[#This Row],[Marital Status]]=tbl_Data[[#Headers],[Together]],tbl_Data[[#This Row],[Amt_Wines]],"")</f>
        <v>454</v>
      </c>
      <c r="AS1637" s="3" t="str">
        <f>IF(tbl_Data[[#This Row],[Marital Status]]=tbl_Data[[#Headers],[Married]],tbl_Data[[#This Row],[Amt_Wines]],"")</f>
        <v/>
      </c>
      <c r="AT1637" s="3" t="str">
        <f>IF(tbl_Data[[#This Row],[Marital Status]]=tbl_Data[[#Headers],[Widow]],tbl_Data[[#This Row],[Amt_Wines]],"")</f>
        <v/>
      </c>
      <c r="AU1637" s="3" t="str">
        <f>IF(tbl_Data[[#This Row],[Marital Status]]=tbl_Data[[#Headers],[Divorced]],tbl_Data[[#This Row],[Amt_Wines]],"")</f>
        <v/>
      </c>
    </row>
    <row r="1638" spans="1:47" x14ac:dyDescent="0.45">
      <c r="A1638" t="s">
        <v>943</v>
      </c>
      <c r="B1638" s="3">
        <v>44010</v>
      </c>
      <c r="C1638">
        <v>1</v>
      </c>
      <c r="D1638">
        <v>0</v>
      </c>
      <c r="E1638">
        <f t="shared" si="25"/>
        <v>1</v>
      </c>
      <c r="F1638">
        <v>46</v>
      </c>
      <c r="G1638" s="3">
        <v>186</v>
      </c>
      <c r="H1638" s="3">
        <v>36</v>
      </c>
      <c r="I1638" s="3">
        <v>234</v>
      </c>
      <c r="J1638" s="3">
        <v>86</v>
      </c>
      <c r="K1638" s="3">
        <v>72</v>
      </c>
      <c r="L1638" s="3">
        <v>48</v>
      </c>
      <c r="M1638">
        <v>6</v>
      </c>
      <c r="N1638">
        <v>10</v>
      </c>
      <c r="O1638">
        <v>2</v>
      </c>
      <c r="P1638">
        <v>6</v>
      </c>
      <c r="Q1638">
        <v>9</v>
      </c>
      <c r="R1638">
        <v>0</v>
      </c>
      <c r="S1638">
        <v>0</v>
      </c>
      <c r="T1638">
        <v>0</v>
      </c>
      <c r="U1638">
        <v>0</v>
      </c>
      <c r="V1638">
        <v>0</v>
      </c>
      <c r="W1638">
        <v>0</v>
      </c>
      <c r="X1638">
        <v>3</v>
      </c>
      <c r="Y1638">
        <v>11</v>
      </c>
      <c r="Z1638">
        <v>0</v>
      </c>
      <c r="AA1638">
        <v>40</v>
      </c>
      <c r="AB1638">
        <v>2783</v>
      </c>
      <c r="AC1638">
        <v>0</v>
      </c>
      <c r="AD1638">
        <v>0</v>
      </c>
      <c r="AE1638">
        <v>0</v>
      </c>
      <c r="AF1638">
        <v>1</v>
      </c>
      <c r="AG1638">
        <v>0</v>
      </c>
      <c r="AH1638">
        <v>0</v>
      </c>
      <c r="AI1638">
        <v>0</v>
      </c>
      <c r="AJ1638">
        <v>1</v>
      </c>
      <c r="AK1638">
        <v>0</v>
      </c>
      <c r="AL1638">
        <v>0</v>
      </c>
      <c r="AM1638" s="3">
        <f>SUM(tbl_Data[[#This Row],[Amt_Wines]:[Amt_GoldProds]])</f>
        <v>662</v>
      </c>
      <c r="AN1638" s="3">
        <v>566</v>
      </c>
      <c r="AO1638">
        <v>0</v>
      </c>
      <c r="AP1638" t="str" cm="1">
        <f t="array" ref="AP1638">_xlfn.IFS(tbl_Data[[#This Row],[marital_Divorced]]=1,"Divorced",tbl_Data[[#This Row],[marital_Married]]=1,"Married",tbl_Data[[#This Row],[marital_Single]]=1,"Single",tbl_Data[[#This Row],[marital_Together]]=1,"Together",tbl_Data[[#This Row],[marital_Widow]]=1,"Widowed")</f>
        <v>Together</v>
      </c>
      <c r="AQ1638" s="3" t="str">
        <f>IF(tbl_Data[[#This Row],[Marital Status]]=tbl_Data[[#Headers],[Single]],tbl_Data[[#This Row],[Amt_Wines]],"")</f>
        <v/>
      </c>
      <c r="AR1638" s="3">
        <f>IF(tbl_Data[[#This Row],[Marital Status]]=tbl_Data[[#Headers],[Together]],tbl_Data[[#This Row],[Amt_Wines]],"")</f>
        <v>186</v>
      </c>
      <c r="AS1638" s="3" t="str">
        <f>IF(tbl_Data[[#This Row],[Marital Status]]=tbl_Data[[#Headers],[Married]],tbl_Data[[#This Row],[Amt_Wines]],"")</f>
        <v/>
      </c>
      <c r="AT1638" s="3" t="str">
        <f>IF(tbl_Data[[#This Row],[Marital Status]]=tbl_Data[[#Headers],[Widow]],tbl_Data[[#This Row],[Amt_Wines]],"")</f>
        <v/>
      </c>
      <c r="AU1638" s="3" t="str">
        <f>IF(tbl_Data[[#This Row],[Marital Status]]=tbl_Data[[#Headers],[Divorced]],tbl_Data[[#This Row],[Amt_Wines]],"")</f>
        <v/>
      </c>
    </row>
    <row r="1639" spans="1:47" x14ac:dyDescent="0.45">
      <c r="A1639" t="s">
        <v>944</v>
      </c>
      <c r="B1639" s="3">
        <v>54058</v>
      </c>
      <c r="C1639">
        <v>0</v>
      </c>
      <c r="D1639">
        <v>1</v>
      </c>
      <c r="E1639">
        <f t="shared" si="25"/>
        <v>1</v>
      </c>
      <c r="F1639">
        <v>56</v>
      </c>
      <c r="G1639" s="3">
        <v>198</v>
      </c>
      <c r="H1639" s="3">
        <v>18</v>
      </c>
      <c r="I1639" s="3">
        <v>252</v>
      </c>
      <c r="J1639" s="3">
        <v>32</v>
      </c>
      <c r="K1639" s="3">
        <v>108</v>
      </c>
      <c r="L1639" s="3">
        <v>54</v>
      </c>
      <c r="M1639">
        <v>2</v>
      </c>
      <c r="N1639">
        <v>4</v>
      </c>
      <c r="O1639">
        <v>6</v>
      </c>
      <c r="P1639">
        <v>8</v>
      </c>
      <c r="Q1639">
        <v>3</v>
      </c>
      <c r="R1639">
        <v>0</v>
      </c>
      <c r="S1639">
        <v>0</v>
      </c>
      <c r="T1639">
        <v>0</v>
      </c>
      <c r="U1639">
        <v>0</v>
      </c>
      <c r="V1639">
        <v>0</v>
      </c>
      <c r="W1639">
        <v>0</v>
      </c>
      <c r="X1639">
        <v>3</v>
      </c>
      <c r="Y1639">
        <v>11</v>
      </c>
      <c r="Z1639">
        <v>0</v>
      </c>
      <c r="AA1639">
        <v>44</v>
      </c>
      <c r="AB1639">
        <v>2549</v>
      </c>
      <c r="AC1639">
        <v>0</v>
      </c>
      <c r="AD1639">
        <v>0</v>
      </c>
      <c r="AE1639">
        <v>0</v>
      </c>
      <c r="AF1639">
        <v>1</v>
      </c>
      <c r="AG1639">
        <v>0</v>
      </c>
      <c r="AH1639">
        <v>0</v>
      </c>
      <c r="AI1639">
        <v>0</v>
      </c>
      <c r="AJ1639">
        <v>1</v>
      </c>
      <c r="AK1639">
        <v>0</v>
      </c>
      <c r="AL1639">
        <v>0</v>
      </c>
      <c r="AM1639" s="3">
        <f>SUM(tbl_Data[[#This Row],[Amt_Wines]:[Amt_GoldProds]])</f>
        <v>662</v>
      </c>
      <c r="AN1639" s="3">
        <v>554</v>
      </c>
      <c r="AO1639">
        <v>0</v>
      </c>
      <c r="AP1639" t="str" cm="1">
        <f t="array" ref="AP1639">_xlfn.IFS(tbl_Data[[#This Row],[marital_Divorced]]=1,"Divorced",tbl_Data[[#This Row],[marital_Married]]=1,"Married",tbl_Data[[#This Row],[marital_Single]]=1,"Single",tbl_Data[[#This Row],[marital_Together]]=1,"Together",tbl_Data[[#This Row],[marital_Widow]]=1,"Widowed")</f>
        <v>Together</v>
      </c>
      <c r="AQ1639" s="3" t="str">
        <f>IF(tbl_Data[[#This Row],[Marital Status]]=tbl_Data[[#Headers],[Single]],tbl_Data[[#This Row],[Amt_Wines]],"")</f>
        <v/>
      </c>
      <c r="AR1639" s="3">
        <f>IF(tbl_Data[[#This Row],[Marital Status]]=tbl_Data[[#Headers],[Together]],tbl_Data[[#This Row],[Amt_Wines]],"")</f>
        <v>198</v>
      </c>
      <c r="AS1639" s="3" t="str">
        <f>IF(tbl_Data[[#This Row],[Marital Status]]=tbl_Data[[#Headers],[Married]],tbl_Data[[#This Row],[Amt_Wines]],"")</f>
        <v/>
      </c>
      <c r="AT1639" s="3" t="str">
        <f>IF(tbl_Data[[#This Row],[Marital Status]]=tbl_Data[[#Headers],[Widow]],tbl_Data[[#This Row],[Amt_Wines]],"")</f>
        <v/>
      </c>
      <c r="AU1639" s="3" t="str">
        <f>IF(tbl_Data[[#This Row],[Marital Status]]=tbl_Data[[#Headers],[Divorced]],tbl_Data[[#This Row],[Amt_Wines]],"")</f>
        <v/>
      </c>
    </row>
    <row r="1640" spans="1:47" x14ac:dyDescent="0.45">
      <c r="A1640" t="s">
        <v>945</v>
      </c>
      <c r="B1640" s="3">
        <v>77376</v>
      </c>
      <c r="C1640">
        <v>1</v>
      </c>
      <c r="D1640">
        <v>1</v>
      </c>
      <c r="E1640">
        <f t="shared" si="25"/>
        <v>2</v>
      </c>
      <c r="F1640">
        <v>72</v>
      </c>
      <c r="G1640" s="3">
        <v>492</v>
      </c>
      <c r="H1640" s="3">
        <v>19</v>
      </c>
      <c r="I1640" s="3">
        <v>110</v>
      </c>
      <c r="J1640" s="3">
        <v>16</v>
      </c>
      <c r="K1640" s="3">
        <v>12</v>
      </c>
      <c r="L1640" s="3">
        <v>12</v>
      </c>
      <c r="M1640">
        <v>4</v>
      </c>
      <c r="N1640">
        <v>6</v>
      </c>
      <c r="O1640">
        <v>3</v>
      </c>
      <c r="P1640">
        <v>10</v>
      </c>
      <c r="Q1640">
        <v>4</v>
      </c>
      <c r="R1640">
        <v>0</v>
      </c>
      <c r="S1640">
        <v>0</v>
      </c>
      <c r="T1640">
        <v>0</v>
      </c>
      <c r="U1640">
        <v>0</v>
      </c>
      <c r="V1640">
        <v>0</v>
      </c>
      <c r="W1640">
        <v>0</v>
      </c>
      <c r="X1640">
        <v>3</v>
      </c>
      <c r="Y1640">
        <v>11</v>
      </c>
      <c r="Z1640">
        <v>0</v>
      </c>
      <c r="AA1640">
        <v>64</v>
      </c>
      <c r="AB1640">
        <v>2209</v>
      </c>
      <c r="AC1640">
        <v>0</v>
      </c>
      <c r="AD1640">
        <v>0</v>
      </c>
      <c r="AE1640">
        <v>0</v>
      </c>
      <c r="AF1640">
        <v>1</v>
      </c>
      <c r="AG1640">
        <v>0</v>
      </c>
      <c r="AH1640">
        <v>0</v>
      </c>
      <c r="AI1640">
        <v>0</v>
      </c>
      <c r="AJ1640">
        <v>0</v>
      </c>
      <c r="AK1640">
        <v>0</v>
      </c>
      <c r="AL1640">
        <v>1</v>
      </c>
      <c r="AM1640" s="3">
        <f>SUM(tbl_Data[[#This Row],[Amt_Wines]:[Amt_GoldProds]])</f>
        <v>661</v>
      </c>
      <c r="AN1640" s="3">
        <v>637</v>
      </c>
      <c r="AO1640">
        <v>0</v>
      </c>
      <c r="AP1640" t="str" cm="1">
        <f t="array" ref="AP1640">_xlfn.IFS(tbl_Data[[#This Row],[marital_Divorced]]=1,"Divorced",tbl_Data[[#This Row],[marital_Married]]=1,"Married",tbl_Data[[#This Row],[marital_Single]]=1,"Single",tbl_Data[[#This Row],[marital_Together]]=1,"Together",tbl_Data[[#This Row],[marital_Widow]]=1,"Widowed")</f>
        <v>Together</v>
      </c>
      <c r="AQ1640" s="3" t="str">
        <f>IF(tbl_Data[[#This Row],[Marital Status]]=tbl_Data[[#Headers],[Single]],tbl_Data[[#This Row],[Amt_Wines]],"")</f>
        <v/>
      </c>
      <c r="AR1640" s="3">
        <f>IF(tbl_Data[[#This Row],[Marital Status]]=tbl_Data[[#Headers],[Together]],tbl_Data[[#This Row],[Amt_Wines]],"")</f>
        <v>492</v>
      </c>
      <c r="AS1640" s="3" t="str">
        <f>IF(tbl_Data[[#This Row],[Marital Status]]=tbl_Data[[#Headers],[Married]],tbl_Data[[#This Row],[Amt_Wines]],"")</f>
        <v/>
      </c>
      <c r="AT1640" s="3" t="str">
        <f>IF(tbl_Data[[#This Row],[Marital Status]]=tbl_Data[[#Headers],[Widow]],tbl_Data[[#This Row],[Amt_Wines]],"")</f>
        <v/>
      </c>
      <c r="AU1640" s="3" t="str">
        <f>IF(tbl_Data[[#This Row],[Marital Status]]=tbl_Data[[#Headers],[Divorced]],tbl_Data[[#This Row],[Amt_Wines]],"")</f>
        <v/>
      </c>
    </row>
    <row r="1641" spans="1:47" x14ac:dyDescent="0.45">
      <c r="A1641" t="s">
        <v>947</v>
      </c>
      <c r="B1641" s="3">
        <v>55012</v>
      </c>
      <c r="C1641">
        <v>0</v>
      </c>
      <c r="D1641">
        <v>1</v>
      </c>
      <c r="E1641">
        <f t="shared" si="25"/>
        <v>1</v>
      </c>
      <c r="F1641">
        <v>85</v>
      </c>
      <c r="G1641" s="3">
        <v>582</v>
      </c>
      <c r="H1641" s="3">
        <v>0</v>
      </c>
      <c r="I1641" s="3">
        <v>65</v>
      </c>
      <c r="J1641" s="3">
        <v>0</v>
      </c>
      <c r="K1641" s="3">
        <v>0</v>
      </c>
      <c r="L1641" s="3">
        <v>13</v>
      </c>
      <c r="M1641">
        <v>6</v>
      </c>
      <c r="N1641">
        <v>8</v>
      </c>
      <c r="O1641">
        <v>2</v>
      </c>
      <c r="P1641">
        <v>9</v>
      </c>
      <c r="Q1641">
        <v>5</v>
      </c>
      <c r="R1641">
        <v>0</v>
      </c>
      <c r="S1641">
        <v>0</v>
      </c>
      <c r="T1641">
        <v>0</v>
      </c>
      <c r="U1641">
        <v>0</v>
      </c>
      <c r="V1641">
        <v>0</v>
      </c>
      <c r="W1641">
        <v>0</v>
      </c>
      <c r="X1641">
        <v>3</v>
      </c>
      <c r="Y1641">
        <v>11</v>
      </c>
      <c r="Z1641">
        <v>0</v>
      </c>
      <c r="AA1641">
        <v>47</v>
      </c>
      <c r="AB1641">
        <v>2259</v>
      </c>
      <c r="AC1641">
        <v>0</v>
      </c>
      <c r="AD1641">
        <v>0</v>
      </c>
      <c r="AE1641">
        <v>0</v>
      </c>
      <c r="AF1641">
        <v>1</v>
      </c>
      <c r="AG1641">
        <v>0</v>
      </c>
      <c r="AH1641">
        <v>0</v>
      </c>
      <c r="AI1641">
        <v>0</v>
      </c>
      <c r="AJ1641">
        <v>0</v>
      </c>
      <c r="AK1641">
        <v>0</v>
      </c>
      <c r="AL1641">
        <v>1</v>
      </c>
      <c r="AM1641" s="3">
        <f>SUM(tbl_Data[[#This Row],[Amt_Wines]:[Amt_GoldProds]])</f>
        <v>660</v>
      </c>
      <c r="AN1641" s="3">
        <v>634</v>
      </c>
      <c r="AO1641">
        <v>0</v>
      </c>
      <c r="AP1641" t="str" cm="1">
        <f t="array" ref="AP1641">_xlfn.IFS(tbl_Data[[#This Row],[marital_Divorced]]=1,"Divorced",tbl_Data[[#This Row],[marital_Married]]=1,"Married",tbl_Data[[#This Row],[marital_Single]]=1,"Single",tbl_Data[[#This Row],[marital_Together]]=1,"Together",tbl_Data[[#This Row],[marital_Widow]]=1,"Widowed")</f>
        <v>Together</v>
      </c>
      <c r="AQ1641" s="3" t="str">
        <f>IF(tbl_Data[[#This Row],[Marital Status]]=tbl_Data[[#Headers],[Single]],tbl_Data[[#This Row],[Amt_Wines]],"")</f>
        <v/>
      </c>
      <c r="AR1641" s="3">
        <f>IF(tbl_Data[[#This Row],[Marital Status]]=tbl_Data[[#Headers],[Together]],tbl_Data[[#This Row],[Amt_Wines]],"")</f>
        <v>582</v>
      </c>
      <c r="AS1641" s="3" t="str">
        <f>IF(tbl_Data[[#This Row],[Marital Status]]=tbl_Data[[#Headers],[Married]],tbl_Data[[#This Row],[Amt_Wines]],"")</f>
        <v/>
      </c>
      <c r="AT1641" s="3" t="str">
        <f>IF(tbl_Data[[#This Row],[Marital Status]]=tbl_Data[[#Headers],[Widow]],tbl_Data[[#This Row],[Amt_Wines]],"")</f>
        <v/>
      </c>
      <c r="AU1641" s="3" t="str">
        <f>IF(tbl_Data[[#This Row],[Marital Status]]=tbl_Data[[#Headers],[Divorced]],tbl_Data[[#This Row],[Amt_Wines]],"")</f>
        <v/>
      </c>
    </row>
    <row r="1642" spans="1:47" x14ac:dyDescent="0.45">
      <c r="A1642" t="s">
        <v>948</v>
      </c>
      <c r="B1642" s="3">
        <v>56129</v>
      </c>
      <c r="C1642">
        <v>0</v>
      </c>
      <c r="D1642">
        <v>1</v>
      </c>
      <c r="E1642">
        <f t="shared" si="25"/>
        <v>1</v>
      </c>
      <c r="F1642">
        <v>65</v>
      </c>
      <c r="G1642" s="3">
        <v>320</v>
      </c>
      <c r="H1642" s="3">
        <v>48</v>
      </c>
      <c r="I1642" s="3">
        <v>133</v>
      </c>
      <c r="J1642" s="3">
        <v>39</v>
      </c>
      <c r="K1642" s="3">
        <v>72</v>
      </c>
      <c r="L1642" s="3">
        <v>48</v>
      </c>
      <c r="M1642">
        <v>4</v>
      </c>
      <c r="N1642">
        <v>6</v>
      </c>
      <c r="O1642">
        <v>2</v>
      </c>
      <c r="P1642">
        <v>10</v>
      </c>
      <c r="Q1642">
        <v>4</v>
      </c>
      <c r="R1642">
        <v>0</v>
      </c>
      <c r="S1642">
        <v>0</v>
      </c>
      <c r="T1642">
        <v>0</v>
      </c>
      <c r="U1642">
        <v>0</v>
      </c>
      <c r="V1642">
        <v>0</v>
      </c>
      <c r="W1642">
        <v>0</v>
      </c>
      <c r="X1642">
        <v>3</v>
      </c>
      <c r="Y1642">
        <v>11</v>
      </c>
      <c r="Z1642">
        <v>0</v>
      </c>
      <c r="AA1642">
        <v>67</v>
      </c>
      <c r="AB1642">
        <v>2533</v>
      </c>
      <c r="AC1642">
        <v>0</v>
      </c>
      <c r="AD1642">
        <v>0</v>
      </c>
      <c r="AE1642">
        <v>0</v>
      </c>
      <c r="AF1642">
        <v>1</v>
      </c>
      <c r="AG1642">
        <v>0</v>
      </c>
      <c r="AH1642">
        <v>0</v>
      </c>
      <c r="AI1642">
        <v>0</v>
      </c>
      <c r="AJ1642">
        <v>0</v>
      </c>
      <c r="AK1642">
        <v>1</v>
      </c>
      <c r="AL1642">
        <v>0</v>
      </c>
      <c r="AM1642" s="3">
        <f>SUM(tbl_Data[[#This Row],[Amt_Wines]:[Amt_GoldProds]])</f>
        <v>660</v>
      </c>
      <c r="AN1642" s="3">
        <v>564</v>
      </c>
      <c r="AO1642">
        <v>0</v>
      </c>
      <c r="AP1642" t="str" cm="1">
        <f t="array" ref="AP1642">_xlfn.IFS(tbl_Data[[#This Row],[marital_Divorced]]=1,"Divorced",tbl_Data[[#This Row],[marital_Married]]=1,"Married",tbl_Data[[#This Row],[marital_Single]]=1,"Single",tbl_Data[[#This Row],[marital_Together]]=1,"Together",tbl_Data[[#This Row],[marital_Widow]]=1,"Widowed")</f>
        <v>Together</v>
      </c>
      <c r="AQ1642" s="3" t="str">
        <f>IF(tbl_Data[[#This Row],[Marital Status]]=tbl_Data[[#Headers],[Single]],tbl_Data[[#This Row],[Amt_Wines]],"")</f>
        <v/>
      </c>
      <c r="AR1642" s="3">
        <f>IF(tbl_Data[[#This Row],[Marital Status]]=tbl_Data[[#Headers],[Together]],tbl_Data[[#This Row],[Amt_Wines]],"")</f>
        <v>320</v>
      </c>
      <c r="AS1642" s="3" t="str">
        <f>IF(tbl_Data[[#This Row],[Marital Status]]=tbl_Data[[#Headers],[Married]],tbl_Data[[#This Row],[Amt_Wines]],"")</f>
        <v/>
      </c>
      <c r="AT1642" s="3" t="str">
        <f>IF(tbl_Data[[#This Row],[Marital Status]]=tbl_Data[[#Headers],[Widow]],tbl_Data[[#This Row],[Amt_Wines]],"")</f>
        <v/>
      </c>
      <c r="AU1642" s="3" t="str">
        <f>IF(tbl_Data[[#This Row],[Marital Status]]=tbl_Data[[#Headers],[Divorced]],tbl_Data[[#This Row],[Amt_Wines]],"")</f>
        <v/>
      </c>
    </row>
    <row r="1643" spans="1:47" x14ac:dyDescent="0.45">
      <c r="A1643" t="s">
        <v>955</v>
      </c>
      <c r="B1643" s="3">
        <v>69096</v>
      </c>
      <c r="C1643">
        <v>0</v>
      </c>
      <c r="D1643">
        <v>1</v>
      </c>
      <c r="E1643">
        <f t="shared" si="25"/>
        <v>1</v>
      </c>
      <c r="F1643">
        <v>4</v>
      </c>
      <c r="G1643" s="3">
        <v>247</v>
      </c>
      <c r="H1643" s="3">
        <v>49</v>
      </c>
      <c r="I1643" s="3">
        <v>159</v>
      </c>
      <c r="J1643" s="3">
        <v>7</v>
      </c>
      <c r="K1643" s="3">
        <v>82</v>
      </c>
      <c r="L1643" s="3">
        <v>109</v>
      </c>
      <c r="M1643">
        <v>1</v>
      </c>
      <c r="N1643">
        <v>5</v>
      </c>
      <c r="O1643">
        <v>2</v>
      </c>
      <c r="P1643">
        <v>10</v>
      </c>
      <c r="Q1643">
        <v>4</v>
      </c>
      <c r="R1643">
        <v>0</v>
      </c>
      <c r="S1643">
        <v>0</v>
      </c>
      <c r="T1643">
        <v>0</v>
      </c>
      <c r="U1643">
        <v>0</v>
      </c>
      <c r="V1643">
        <v>0</v>
      </c>
      <c r="W1643">
        <v>0</v>
      </c>
      <c r="X1643">
        <v>3</v>
      </c>
      <c r="Y1643">
        <v>11</v>
      </c>
      <c r="Z1643">
        <v>0</v>
      </c>
      <c r="AA1643">
        <v>62</v>
      </c>
      <c r="AB1643">
        <v>2434</v>
      </c>
      <c r="AC1643">
        <v>0</v>
      </c>
      <c r="AD1643">
        <v>0</v>
      </c>
      <c r="AE1643">
        <v>0</v>
      </c>
      <c r="AF1643">
        <v>1</v>
      </c>
      <c r="AG1643">
        <v>0</v>
      </c>
      <c r="AH1643">
        <v>0</v>
      </c>
      <c r="AI1643">
        <v>0</v>
      </c>
      <c r="AJ1643">
        <v>1</v>
      </c>
      <c r="AK1643">
        <v>0</v>
      </c>
      <c r="AL1643">
        <v>0</v>
      </c>
      <c r="AM1643" s="3">
        <f>SUM(tbl_Data[[#This Row],[Amt_Wines]:[Amt_GoldProds]])</f>
        <v>653</v>
      </c>
      <c r="AN1643" s="3">
        <v>435</v>
      </c>
      <c r="AO1643">
        <v>0</v>
      </c>
      <c r="AP1643" t="str" cm="1">
        <f t="array" ref="AP1643">_xlfn.IFS(tbl_Data[[#This Row],[marital_Divorced]]=1,"Divorced",tbl_Data[[#This Row],[marital_Married]]=1,"Married",tbl_Data[[#This Row],[marital_Single]]=1,"Single",tbl_Data[[#This Row],[marital_Together]]=1,"Together",tbl_Data[[#This Row],[marital_Widow]]=1,"Widowed")</f>
        <v>Together</v>
      </c>
      <c r="AQ1643" s="3" t="str">
        <f>IF(tbl_Data[[#This Row],[Marital Status]]=tbl_Data[[#Headers],[Single]],tbl_Data[[#This Row],[Amt_Wines]],"")</f>
        <v/>
      </c>
      <c r="AR1643" s="3">
        <f>IF(tbl_Data[[#This Row],[Marital Status]]=tbl_Data[[#Headers],[Together]],tbl_Data[[#This Row],[Amt_Wines]],"")</f>
        <v>247</v>
      </c>
      <c r="AS1643" s="3" t="str">
        <f>IF(tbl_Data[[#This Row],[Marital Status]]=tbl_Data[[#Headers],[Married]],tbl_Data[[#This Row],[Amt_Wines]],"")</f>
        <v/>
      </c>
      <c r="AT1643" s="3" t="str">
        <f>IF(tbl_Data[[#This Row],[Marital Status]]=tbl_Data[[#Headers],[Widow]],tbl_Data[[#This Row],[Amt_Wines]],"")</f>
        <v/>
      </c>
      <c r="AU1643" s="3" t="str">
        <f>IF(tbl_Data[[#This Row],[Marital Status]]=tbl_Data[[#Headers],[Divorced]],tbl_Data[[#This Row],[Amt_Wines]],"")</f>
        <v/>
      </c>
    </row>
    <row r="1644" spans="1:47" x14ac:dyDescent="0.45">
      <c r="A1644" t="s">
        <v>961</v>
      </c>
      <c r="B1644" s="3">
        <v>57957</v>
      </c>
      <c r="C1644">
        <v>0</v>
      </c>
      <c r="D1644">
        <v>1</v>
      </c>
      <c r="E1644">
        <f t="shared" si="25"/>
        <v>1</v>
      </c>
      <c r="F1644">
        <v>24</v>
      </c>
      <c r="G1644" s="3">
        <v>290</v>
      </c>
      <c r="H1644" s="3">
        <v>59</v>
      </c>
      <c r="I1644" s="3">
        <v>177</v>
      </c>
      <c r="J1644" s="3">
        <v>77</v>
      </c>
      <c r="K1644" s="3">
        <v>5</v>
      </c>
      <c r="L1644" s="3">
        <v>29</v>
      </c>
      <c r="M1644">
        <v>7</v>
      </c>
      <c r="N1644">
        <v>4</v>
      </c>
      <c r="O1644">
        <v>6</v>
      </c>
      <c r="P1644">
        <v>8</v>
      </c>
      <c r="Q1644">
        <v>3</v>
      </c>
      <c r="R1644">
        <v>0</v>
      </c>
      <c r="S1644">
        <v>0</v>
      </c>
      <c r="T1644">
        <v>0</v>
      </c>
      <c r="U1644">
        <v>0</v>
      </c>
      <c r="V1644">
        <v>0</v>
      </c>
      <c r="W1644">
        <v>1</v>
      </c>
      <c r="X1644">
        <v>3</v>
      </c>
      <c r="Y1644">
        <v>11</v>
      </c>
      <c r="Z1644">
        <v>0</v>
      </c>
      <c r="AA1644">
        <v>61</v>
      </c>
      <c r="AB1644">
        <v>2473</v>
      </c>
      <c r="AC1644">
        <v>0</v>
      </c>
      <c r="AD1644">
        <v>0</v>
      </c>
      <c r="AE1644">
        <v>0</v>
      </c>
      <c r="AF1644">
        <v>1</v>
      </c>
      <c r="AG1644">
        <v>0</v>
      </c>
      <c r="AH1644">
        <v>0</v>
      </c>
      <c r="AI1644">
        <v>0</v>
      </c>
      <c r="AJ1644">
        <v>1</v>
      </c>
      <c r="AK1644">
        <v>0</v>
      </c>
      <c r="AL1644">
        <v>0</v>
      </c>
      <c r="AM1644" s="3">
        <f>SUM(tbl_Data[[#This Row],[Amt_Wines]:[Amt_GoldProds]])</f>
        <v>637</v>
      </c>
      <c r="AN1644" s="3">
        <v>579</v>
      </c>
      <c r="AO1644">
        <v>0</v>
      </c>
      <c r="AP1644" t="str" cm="1">
        <f t="array" ref="AP1644">_xlfn.IFS(tbl_Data[[#This Row],[marital_Divorced]]=1,"Divorced",tbl_Data[[#This Row],[marital_Married]]=1,"Married",tbl_Data[[#This Row],[marital_Single]]=1,"Single",tbl_Data[[#This Row],[marital_Together]]=1,"Together",tbl_Data[[#This Row],[marital_Widow]]=1,"Widowed")</f>
        <v>Together</v>
      </c>
      <c r="AQ1644" s="3" t="str">
        <f>IF(tbl_Data[[#This Row],[Marital Status]]=tbl_Data[[#Headers],[Single]],tbl_Data[[#This Row],[Amt_Wines]],"")</f>
        <v/>
      </c>
      <c r="AR1644" s="3">
        <f>IF(tbl_Data[[#This Row],[Marital Status]]=tbl_Data[[#Headers],[Together]],tbl_Data[[#This Row],[Amt_Wines]],"")</f>
        <v>290</v>
      </c>
      <c r="AS1644" s="3" t="str">
        <f>IF(tbl_Data[[#This Row],[Marital Status]]=tbl_Data[[#Headers],[Married]],tbl_Data[[#This Row],[Amt_Wines]],"")</f>
        <v/>
      </c>
      <c r="AT1644" s="3" t="str">
        <f>IF(tbl_Data[[#This Row],[Marital Status]]=tbl_Data[[#Headers],[Widow]],tbl_Data[[#This Row],[Amt_Wines]],"")</f>
        <v/>
      </c>
      <c r="AU1644" s="3" t="str">
        <f>IF(tbl_Data[[#This Row],[Marital Status]]=tbl_Data[[#Headers],[Divorced]],tbl_Data[[#This Row],[Amt_Wines]],"")</f>
        <v/>
      </c>
    </row>
    <row r="1645" spans="1:47" x14ac:dyDescent="0.45">
      <c r="A1645" t="s">
        <v>974</v>
      </c>
      <c r="B1645" s="3">
        <v>66653</v>
      </c>
      <c r="C1645">
        <v>1</v>
      </c>
      <c r="D1645">
        <v>1</v>
      </c>
      <c r="E1645">
        <f t="shared" si="25"/>
        <v>2</v>
      </c>
      <c r="F1645">
        <v>18</v>
      </c>
      <c r="G1645" s="3">
        <v>452</v>
      </c>
      <c r="H1645" s="3">
        <v>18</v>
      </c>
      <c r="I1645" s="3">
        <v>102</v>
      </c>
      <c r="J1645" s="3">
        <v>16</v>
      </c>
      <c r="K1645" s="3">
        <v>18</v>
      </c>
      <c r="L1645" s="3">
        <v>6</v>
      </c>
      <c r="M1645">
        <v>4</v>
      </c>
      <c r="N1645">
        <v>4</v>
      </c>
      <c r="O1645">
        <v>2</v>
      </c>
      <c r="P1645">
        <v>12</v>
      </c>
      <c r="Q1645">
        <v>3</v>
      </c>
      <c r="R1645">
        <v>0</v>
      </c>
      <c r="S1645">
        <v>0</v>
      </c>
      <c r="T1645">
        <v>0</v>
      </c>
      <c r="U1645">
        <v>0</v>
      </c>
      <c r="V1645">
        <v>0</v>
      </c>
      <c r="W1645">
        <v>0</v>
      </c>
      <c r="X1645">
        <v>3</v>
      </c>
      <c r="Y1645">
        <v>11</v>
      </c>
      <c r="Z1645">
        <v>0</v>
      </c>
      <c r="AA1645">
        <v>45</v>
      </c>
      <c r="AB1645">
        <v>2819</v>
      </c>
      <c r="AC1645">
        <v>0</v>
      </c>
      <c r="AD1645">
        <v>0</v>
      </c>
      <c r="AE1645">
        <v>0</v>
      </c>
      <c r="AF1645">
        <v>1</v>
      </c>
      <c r="AG1645">
        <v>0</v>
      </c>
      <c r="AH1645">
        <v>0</v>
      </c>
      <c r="AI1645">
        <v>0</v>
      </c>
      <c r="AJ1645">
        <v>1</v>
      </c>
      <c r="AK1645">
        <v>0</v>
      </c>
      <c r="AL1645">
        <v>0</v>
      </c>
      <c r="AM1645" s="3">
        <f>SUM(tbl_Data[[#This Row],[Amt_Wines]:[Amt_GoldProds]])</f>
        <v>612</v>
      </c>
      <c r="AN1645" s="3">
        <v>600</v>
      </c>
      <c r="AO1645">
        <v>0</v>
      </c>
      <c r="AP1645" t="str" cm="1">
        <f t="array" ref="AP1645">_xlfn.IFS(tbl_Data[[#This Row],[marital_Divorced]]=1,"Divorced",tbl_Data[[#This Row],[marital_Married]]=1,"Married",tbl_Data[[#This Row],[marital_Single]]=1,"Single",tbl_Data[[#This Row],[marital_Together]]=1,"Together",tbl_Data[[#This Row],[marital_Widow]]=1,"Widowed")</f>
        <v>Together</v>
      </c>
      <c r="AQ1645" s="3" t="str">
        <f>IF(tbl_Data[[#This Row],[Marital Status]]=tbl_Data[[#Headers],[Single]],tbl_Data[[#This Row],[Amt_Wines]],"")</f>
        <v/>
      </c>
      <c r="AR1645" s="3">
        <f>IF(tbl_Data[[#This Row],[Marital Status]]=tbl_Data[[#Headers],[Together]],tbl_Data[[#This Row],[Amt_Wines]],"")</f>
        <v>452</v>
      </c>
      <c r="AS1645" s="3" t="str">
        <f>IF(tbl_Data[[#This Row],[Marital Status]]=tbl_Data[[#Headers],[Married]],tbl_Data[[#This Row],[Amt_Wines]],"")</f>
        <v/>
      </c>
      <c r="AT1645" s="3" t="str">
        <f>IF(tbl_Data[[#This Row],[Marital Status]]=tbl_Data[[#Headers],[Widow]],tbl_Data[[#This Row],[Amt_Wines]],"")</f>
        <v/>
      </c>
      <c r="AU1645" s="3" t="str">
        <f>IF(tbl_Data[[#This Row],[Marital Status]]=tbl_Data[[#Headers],[Divorced]],tbl_Data[[#This Row],[Amt_Wines]],"")</f>
        <v/>
      </c>
    </row>
    <row r="1646" spans="1:47" x14ac:dyDescent="0.45">
      <c r="A1646" t="s">
        <v>975</v>
      </c>
      <c r="B1646" s="3">
        <v>57867</v>
      </c>
      <c r="C1646">
        <v>1</v>
      </c>
      <c r="D1646">
        <v>0</v>
      </c>
      <c r="E1646">
        <f t="shared" si="25"/>
        <v>1</v>
      </c>
      <c r="F1646">
        <v>48</v>
      </c>
      <c r="G1646" s="3">
        <v>344</v>
      </c>
      <c r="H1646" s="3">
        <v>35</v>
      </c>
      <c r="I1646" s="3">
        <v>178</v>
      </c>
      <c r="J1646" s="3">
        <v>15</v>
      </c>
      <c r="K1646" s="3">
        <v>23</v>
      </c>
      <c r="L1646" s="3">
        <v>17</v>
      </c>
      <c r="M1646">
        <v>7</v>
      </c>
      <c r="N1646">
        <v>7</v>
      </c>
      <c r="O1646">
        <v>2</v>
      </c>
      <c r="P1646">
        <v>9</v>
      </c>
      <c r="Q1646">
        <v>6</v>
      </c>
      <c r="R1646">
        <v>0</v>
      </c>
      <c r="S1646">
        <v>0</v>
      </c>
      <c r="T1646">
        <v>0</v>
      </c>
      <c r="U1646">
        <v>0</v>
      </c>
      <c r="V1646">
        <v>0</v>
      </c>
      <c r="W1646">
        <v>0</v>
      </c>
      <c r="X1646">
        <v>3</v>
      </c>
      <c r="Y1646">
        <v>11</v>
      </c>
      <c r="Z1646">
        <v>0</v>
      </c>
      <c r="AA1646">
        <v>42</v>
      </c>
      <c r="AB1646">
        <v>2430</v>
      </c>
      <c r="AC1646">
        <v>0</v>
      </c>
      <c r="AD1646">
        <v>0</v>
      </c>
      <c r="AE1646">
        <v>0</v>
      </c>
      <c r="AF1646">
        <v>1</v>
      </c>
      <c r="AG1646">
        <v>0</v>
      </c>
      <c r="AH1646">
        <v>0</v>
      </c>
      <c r="AI1646">
        <v>0</v>
      </c>
      <c r="AJ1646">
        <v>1</v>
      </c>
      <c r="AK1646">
        <v>0</v>
      </c>
      <c r="AL1646">
        <v>0</v>
      </c>
      <c r="AM1646" s="3">
        <f>SUM(tbl_Data[[#This Row],[Amt_Wines]:[Amt_GoldProds]])</f>
        <v>612</v>
      </c>
      <c r="AN1646" s="3">
        <v>578</v>
      </c>
      <c r="AO1646">
        <v>0</v>
      </c>
      <c r="AP1646" t="str" cm="1">
        <f t="array" ref="AP1646">_xlfn.IFS(tbl_Data[[#This Row],[marital_Divorced]]=1,"Divorced",tbl_Data[[#This Row],[marital_Married]]=1,"Married",tbl_Data[[#This Row],[marital_Single]]=1,"Single",tbl_Data[[#This Row],[marital_Together]]=1,"Together",tbl_Data[[#This Row],[marital_Widow]]=1,"Widowed")</f>
        <v>Together</v>
      </c>
      <c r="AQ1646" s="3" t="str">
        <f>IF(tbl_Data[[#This Row],[Marital Status]]=tbl_Data[[#Headers],[Single]],tbl_Data[[#This Row],[Amt_Wines]],"")</f>
        <v/>
      </c>
      <c r="AR1646" s="3">
        <f>IF(tbl_Data[[#This Row],[Marital Status]]=tbl_Data[[#Headers],[Together]],tbl_Data[[#This Row],[Amt_Wines]],"")</f>
        <v>344</v>
      </c>
      <c r="AS1646" s="3" t="str">
        <f>IF(tbl_Data[[#This Row],[Marital Status]]=tbl_Data[[#Headers],[Married]],tbl_Data[[#This Row],[Amt_Wines]],"")</f>
        <v/>
      </c>
      <c r="AT1646" s="3" t="str">
        <f>IF(tbl_Data[[#This Row],[Marital Status]]=tbl_Data[[#Headers],[Widow]],tbl_Data[[#This Row],[Amt_Wines]],"")</f>
        <v/>
      </c>
      <c r="AU1646" s="3" t="str">
        <f>IF(tbl_Data[[#This Row],[Marital Status]]=tbl_Data[[#Headers],[Divorced]],tbl_Data[[#This Row],[Amt_Wines]],"")</f>
        <v/>
      </c>
    </row>
    <row r="1647" spans="1:47" x14ac:dyDescent="0.45">
      <c r="A1647" t="s">
        <v>976</v>
      </c>
      <c r="B1647" s="3">
        <v>56386</v>
      </c>
      <c r="C1647">
        <v>1</v>
      </c>
      <c r="D1647">
        <v>1</v>
      </c>
      <c r="E1647">
        <f t="shared" si="25"/>
        <v>2</v>
      </c>
      <c r="F1647">
        <v>51</v>
      </c>
      <c r="G1647" s="3">
        <v>230</v>
      </c>
      <c r="H1647" s="3">
        <v>48</v>
      </c>
      <c r="I1647" s="3">
        <v>214</v>
      </c>
      <c r="J1647" s="3">
        <v>13</v>
      </c>
      <c r="K1647" s="3">
        <v>32</v>
      </c>
      <c r="L1647" s="3">
        <v>75</v>
      </c>
      <c r="M1647">
        <v>8</v>
      </c>
      <c r="N1647">
        <v>9</v>
      </c>
      <c r="O1647">
        <v>1</v>
      </c>
      <c r="P1647">
        <v>7</v>
      </c>
      <c r="Q1647">
        <v>9</v>
      </c>
      <c r="R1647">
        <v>0</v>
      </c>
      <c r="S1647">
        <v>0</v>
      </c>
      <c r="T1647">
        <v>0</v>
      </c>
      <c r="U1647">
        <v>0</v>
      </c>
      <c r="V1647">
        <v>0</v>
      </c>
      <c r="W1647">
        <v>0</v>
      </c>
      <c r="X1647">
        <v>3</v>
      </c>
      <c r="Y1647">
        <v>11</v>
      </c>
      <c r="Z1647">
        <v>0</v>
      </c>
      <c r="AA1647">
        <v>39</v>
      </c>
      <c r="AB1647">
        <v>2769</v>
      </c>
      <c r="AC1647">
        <v>0</v>
      </c>
      <c r="AD1647">
        <v>0</v>
      </c>
      <c r="AE1647">
        <v>0</v>
      </c>
      <c r="AF1647">
        <v>1</v>
      </c>
      <c r="AG1647">
        <v>0</v>
      </c>
      <c r="AH1647">
        <v>0</v>
      </c>
      <c r="AI1647">
        <v>0</v>
      </c>
      <c r="AJ1647">
        <v>1</v>
      </c>
      <c r="AK1647">
        <v>0</v>
      </c>
      <c r="AL1647">
        <v>0</v>
      </c>
      <c r="AM1647" s="3">
        <f>SUM(tbl_Data[[#This Row],[Amt_Wines]:[Amt_GoldProds]])</f>
        <v>612</v>
      </c>
      <c r="AN1647" s="3">
        <v>462</v>
      </c>
      <c r="AO1647">
        <v>0</v>
      </c>
      <c r="AP1647" t="str" cm="1">
        <f t="array" ref="AP1647">_xlfn.IFS(tbl_Data[[#This Row],[marital_Divorced]]=1,"Divorced",tbl_Data[[#This Row],[marital_Married]]=1,"Married",tbl_Data[[#This Row],[marital_Single]]=1,"Single",tbl_Data[[#This Row],[marital_Together]]=1,"Together",tbl_Data[[#This Row],[marital_Widow]]=1,"Widowed")</f>
        <v>Together</v>
      </c>
      <c r="AQ1647" s="3" t="str">
        <f>IF(tbl_Data[[#This Row],[Marital Status]]=tbl_Data[[#Headers],[Single]],tbl_Data[[#This Row],[Amt_Wines]],"")</f>
        <v/>
      </c>
      <c r="AR1647" s="3">
        <f>IF(tbl_Data[[#This Row],[Marital Status]]=tbl_Data[[#Headers],[Together]],tbl_Data[[#This Row],[Amt_Wines]],"")</f>
        <v>230</v>
      </c>
      <c r="AS1647" s="3" t="str">
        <f>IF(tbl_Data[[#This Row],[Marital Status]]=tbl_Data[[#Headers],[Married]],tbl_Data[[#This Row],[Amt_Wines]],"")</f>
        <v/>
      </c>
      <c r="AT1647" s="3" t="str">
        <f>IF(tbl_Data[[#This Row],[Marital Status]]=tbl_Data[[#Headers],[Widow]],tbl_Data[[#This Row],[Amt_Wines]],"")</f>
        <v/>
      </c>
      <c r="AU1647" s="3" t="str">
        <f>IF(tbl_Data[[#This Row],[Marital Status]]=tbl_Data[[#Headers],[Divorced]],tbl_Data[[#This Row],[Amt_Wines]],"")</f>
        <v/>
      </c>
    </row>
    <row r="1648" spans="1:47" x14ac:dyDescent="0.45">
      <c r="A1648" t="s">
        <v>979</v>
      </c>
      <c r="B1648" s="3">
        <v>57288</v>
      </c>
      <c r="C1648">
        <v>0</v>
      </c>
      <c r="D1648">
        <v>1</v>
      </c>
      <c r="E1648">
        <f t="shared" si="25"/>
        <v>1</v>
      </c>
      <c r="F1648">
        <v>27</v>
      </c>
      <c r="G1648" s="3">
        <v>527</v>
      </c>
      <c r="H1648" s="3">
        <v>0</v>
      </c>
      <c r="I1648" s="3">
        <v>21</v>
      </c>
      <c r="J1648" s="3">
        <v>0</v>
      </c>
      <c r="K1648" s="3">
        <v>0</v>
      </c>
      <c r="L1648" s="3">
        <v>60</v>
      </c>
      <c r="M1648">
        <v>3</v>
      </c>
      <c r="N1648">
        <v>8</v>
      </c>
      <c r="O1648">
        <v>1</v>
      </c>
      <c r="P1648">
        <v>8</v>
      </c>
      <c r="Q1648">
        <v>6</v>
      </c>
      <c r="R1648">
        <v>0</v>
      </c>
      <c r="S1648">
        <v>1</v>
      </c>
      <c r="T1648">
        <v>0</v>
      </c>
      <c r="U1648">
        <v>0</v>
      </c>
      <c r="V1648">
        <v>0</v>
      </c>
      <c r="W1648">
        <v>0</v>
      </c>
      <c r="X1648">
        <v>3</v>
      </c>
      <c r="Y1648">
        <v>11</v>
      </c>
      <c r="Z1648">
        <v>0</v>
      </c>
      <c r="AA1648">
        <v>57</v>
      </c>
      <c r="AB1648">
        <v>2163</v>
      </c>
      <c r="AC1648">
        <v>0</v>
      </c>
      <c r="AD1648">
        <v>0</v>
      </c>
      <c r="AE1648">
        <v>0</v>
      </c>
      <c r="AF1648">
        <v>1</v>
      </c>
      <c r="AG1648">
        <v>0</v>
      </c>
      <c r="AH1648">
        <v>0</v>
      </c>
      <c r="AI1648">
        <v>0</v>
      </c>
      <c r="AJ1648">
        <v>0</v>
      </c>
      <c r="AK1648">
        <v>1</v>
      </c>
      <c r="AL1648">
        <v>0</v>
      </c>
      <c r="AM1648" s="3">
        <f>SUM(tbl_Data[[#This Row],[Amt_Wines]:[Amt_GoldProds]])</f>
        <v>608</v>
      </c>
      <c r="AN1648" s="3">
        <v>488</v>
      </c>
      <c r="AO1648">
        <v>1</v>
      </c>
      <c r="AP1648" t="str" cm="1">
        <f t="array" ref="AP1648">_xlfn.IFS(tbl_Data[[#This Row],[marital_Divorced]]=1,"Divorced",tbl_Data[[#This Row],[marital_Married]]=1,"Married",tbl_Data[[#This Row],[marital_Single]]=1,"Single",tbl_Data[[#This Row],[marital_Together]]=1,"Together",tbl_Data[[#This Row],[marital_Widow]]=1,"Widowed")</f>
        <v>Together</v>
      </c>
      <c r="AQ1648" s="3" t="str">
        <f>IF(tbl_Data[[#This Row],[Marital Status]]=tbl_Data[[#Headers],[Single]],tbl_Data[[#This Row],[Amt_Wines]],"")</f>
        <v/>
      </c>
      <c r="AR1648" s="3">
        <f>IF(tbl_Data[[#This Row],[Marital Status]]=tbl_Data[[#Headers],[Together]],tbl_Data[[#This Row],[Amt_Wines]],"")</f>
        <v>527</v>
      </c>
      <c r="AS1648" s="3" t="str">
        <f>IF(tbl_Data[[#This Row],[Marital Status]]=tbl_Data[[#Headers],[Married]],tbl_Data[[#This Row],[Amt_Wines]],"")</f>
        <v/>
      </c>
      <c r="AT1648" s="3" t="str">
        <f>IF(tbl_Data[[#This Row],[Marital Status]]=tbl_Data[[#Headers],[Widow]],tbl_Data[[#This Row],[Amt_Wines]],"")</f>
        <v/>
      </c>
      <c r="AU1648" s="3" t="str">
        <f>IF(tbl_Data[[#This Row],[Marital Status]]=tbl_Data[[#Headers],[Divorced]],tbl_Data[[#This Row],[Amt_Wines]],"")</f>
        <v/>
      </c>
    </row>
    <row r="1649" spans="1:47" x14ac:dyDescent="0.45">
      <c r="A1649" t="s">
        <v>988</v>
      </c>
      <c r="B1649" s="3">
        <v>66886</v>
      </c>
      <c r="C1649">
        <v>0</v>
      </c>
      <c r="D1649">
        <v>1</v>
      </c>
      <c r="E1649">
        <f t="shared" si="25"/>
        <v>1</v>
      </c>
      <c r="F1649">
        <v>28</v>
      </c>
      <c r="G1649" s="3">
        <v>315</v>
      </c>
      <c r="H1649" s="3">
        <v>4</v>
      </c>
      <c r="I1649" s="3">
        <v>62</v>
      </c>
      <c r="J1649" s="3">
        <v>41</v>
      </c>
      <c r="K1649" s="3">
        <v>31</v>
      </c>
      <c r="L1649" s="3">
        <v>146</v>
      </c>
      <c r="M1649">
        <v>2</v>
      </c>
      <c r="N1649">
        <v>7</v>
      </c>
      <c r="O1649">
        <v>1</v>
      </c>
      <c r="P1649">
        <v>7</v>
      </c>
      <c r="Q1649">
        <v>5</v>
      </c>
      <c r="R1649">
        <v>0</v>
      </c>
      <c r="S1649">
        <v>0</v>
      </c>
      <c r="T1649">
        <v>0</v>
      </c>
      <c r="U1649">
        <v>0</v>
      </c>
      <c r="V1649">
        <v>0</v>
      </c>
      <c r="W1649">
        <v>0</v>
      </c>
      <c r="X1649">
        <v>3</v>
      </c>
      <c r="Y1649">
        <v>11</v>
      </c>
      <c r="Z1649">
        <v>0</v>
      </c>
      <c r="AA1649">
        <v>62</v>
      </c>
      <c r="AB1649">
        <v>2445</v>
      </c>
      <c r="AC1649">
        <v>0</v>
      </c>
      <c r="AD1649">
        <v>0</v>
      </c>
      <c r="AE1649">
        <v>0</v>
      </c>
      <c r="AF1649">
        <v>1</v>
      </c>
      <c r="AG1649">
        <v>0</v>
      </c>
      <c r="AH1649">
        <v>0</v>
      </c>
      <c r="AI1649">
        <v>0</v>
      </c>
      <c r="AJ1649">
        <v>1</v>
      </c>
      <c r="AK1649">
        <v>0</v>
      </c>
      <c r="AL1649">
        <v>0</v>
      </c>
      <c r="AM1649" s="3">
        <f>SUM(tbl_Data[[#This Row],[Amt_Wines]:[Amt_GoldProds]])</f>
        <v>599</v>
      </c>
      <c r="AN1649" s="3">
        <v>307</v>
      </c>
      <c r="AO1649">
        <v>0</v>
      </c>
      <c r="AP1649" t="str" cm="1">
        <f t="array" ref="AP1649">_xlfn.IFS(tbl_Data[[#This Row],[marital_Divorced]]=1,"Divorced",tbl_Data[[#This Row],[marital_Married]]=1,"Married",tbl_Data[[#This Row],[marital_Single]]=1,"Single",tbl_Data[[#This Row],[marital_Together]]=1,"Together",tbl_Data[[#This Row],[marital_Widow]]=1,"Widowed")</f>
        <v>Together</v>
      </c>
      <c r="AQ1649" s="3" t="str">
        <f>IF(tbl_Data[[#This Row],[Marital Status]]=tbl_Data[[#Headers],[Single]],tbl_Data[[#This Row],[Amt_Wines]],"")</f>
        <v/>
      </c>
      <c r="AR1649" s="3">
        <f>IF(tbl_Data[[#This Row],[Marital Status]]=tbl_Data[[#Headers],[Together]],tbl_Data[[#This Row],[Amt_Wines]],"")</f>
        <v>315</v>
      </c>
      <c r="AS1649" s="3" t="str">
        <f>IF(tbl_Data[[#This Row],[Marital Status]]=tbl_Data[[#Headers],[Married]],tbl_Data[[#This Row],[Amt_Wines]],"")</f>
        <v/>
      </c>
      <c r="AT1649" s="3" t="str">
        <f>IF(tbl_Data[[#This Row],[Marital Status]]=tbl_Data[[#Headers],[Widow]],tbl_Data[[#This Row],[Amt_Wines]],"")</f>
        <v/>
      </c>
      <c r="AU1649" s="3" t="str">
        <f>IF(tbl_Data[[#This Row],[Marital Status]]=tbl_Data[[#Headers],[Divorced]],tbl_Data[[#This Row],[Amt_Wines]],"")</f>
        <v/>
      </c>
    </row>
    <row r="1650" spans="1:47" x14ac:dyDescent="0.45">
      <c r="A1650" t="s">
        <v>989</v>
      </c>
      <c r="B1650" s="3">
        <v>56253</v>
      </c>
      <c r="C1650">
        <v>0</v>
      </c>
      <c r="D1650">
        <v>1</v>
      </c>
      <c r="E1650">
        <f t="shared" si="25"/>
        <v>1</v>
      </c>
      <c r="F1650">
        <v>83</v>
      </c>
      <c r="G1650" s="3">
        <v>509</v>
      </c>
      <c r="H1650" s="3">
        <v>0</v>
      </c>
      <c r="I1650" s="3">
        <v>65</v>
      </c>
      <c r="J1650" s="3">
        <v>7</v>
      </c>
      <c r="K1650" s="3">
        <v>11</v>
      </c>
      <c r="L1650" s="3">
        <v>5</v>
      </c>
      <c r="M1650">
        <v>4</v>
      </c>
      <c r="N1650">
        <v>7</v>
      </c>
      <c r="O1650">
        <v>2</v>
      </c>
      <c r="P1650">
        <v>9</v>
      </c>
      <c r="Q1650">
        <v>6</v>
      </c>
      <c r="R1650">
        <v>0</v>
      </c>
      <c r="S1650">
        <v>0</v>
      </c>
      <c r="T1650">
        <v>0</v>
      </c>
      <c r="U1650">
        <v>0</v>
      </c>
      <c r="V1650">
        <v>0</v>
      </c>
      <c r="W1650">
        <v>0</v>
      </c>
      <c r="X1650">
        <v>3</v>
      </c>
      <c r="Y1650">
        <v>11</v>
      </c>
      <c r="Z1650">
        <v>0</v>
      </c>
      <c r="AA1650">
        <v>57</v>
      </c>
      <c r="AB1650">
        <v>2728</v>
      </c>
      <c r="AC1650">
        <v>0</v>
      </c>
      <c r="AD1650">
        <v>0</v>
      </c>
      <c r="AE1650">
        <v>0</v>
      </c>
      <c r="AF1650">
        <v>1</v>
      </c>
      <c r="AG1650">
        <v>0</v>
      </c>
      <c r="AH1650">
        <v>0</v>
      </c>
      <c r="AI1650">
        <v>0</v>
      </c>
      <c r="AJ1650">
        <v>1</v>
      </c>
      <c r="AK1650">
        <v>0</v>
      </c>
      <c r="AL1650">
        <v>0</v>
      </c>
      <c r="AM1650" s="3">
        <f>SUM(tbl_Data[[#This Row],[Amt_Wines]:[Amt_GoldProds]])</f>
        <v>597</v>
      </c>
      <c r="AN1650" s="3">
        <v>587</v>
      </c>
      <c r="AO1650">
        <v>0</v>
      </c>
      <c r="AP1650" t="str" cm="1">
        <f t="array" ref="AP1650">_xlfn.IFS(tbl_Data[[#This Row],[marital_Divorced]]=1,"Divorced",tbl_Data[[#This Row],[marital_Married]]=1,"Married",tbl_Data[[#This Row],[marital_Single]]=1,"Single",tbl_Data[[#This Row],[marital_Together]]=1,"Together",tbl_Data[[#This Row],[marital_Widow]]=1,"Widowed")</f>
        <v>Together</v>
      </c>
      <c r="AQ1650" s="3" t="str">
        <f>IF(tbl_Data[[#This Row],[Marital Status]]=tbl_Data[[#Headers],[Single]],tbl_Data[[#This Row],[Amt_Wines]],"")</f>
        <v/>
      </c>
      <c r="AR1650" s="3">
        <f>IF(tbl_Data[[#This Row],[Marital Status]]=tbl_Data[[#Headers],[Together]],tbl_Data[[#This Row],[Amt_Wines]],"")</f>
        <v>509</v>
      </c>
      <c r="AS1650" s="3" t="str">
        <f>IF(tbl_Data[[#This Row],[Marital Status]]=tbl_Data[[#Headers],[Married]],tbl_Data[[#This Row],[Amt_Wines]],"")</f>
        <v/>
      </c>
      <c r="AT1650" s="3" t="str">
        <f>IF(tbl_Data[[#This Row],[Marital Status]]=tbl_Data[[#Headers],[Widow]],tbl_Data[[#This Row],[Amt_Wines]],"")</f>
        <v/>
      </c>
      <c r="AU1650" s="3" t="str">
        <f>IF(tbl_Data[[#This Row],[Marital Status]]=tbl_Data[[#Headers],[Divorced]],tbl_Data[[#This Row],[Amt_Wines]],"")</f>
        <v/>
      </c>
    </row>
    <row r="1651" spans="1:47" x14ac:dyDescent="0.45">
      <c r="A1651" t="s">
        <v>990</v>
      </c>
      <c r="B1651" s="3">
        <v>58398</v>
      </c>
      <c r="C1651">
        <v>0</v>
      </c>
      <c r="D1651">
        <v>0</v>
      </c>
      <c r="E1651">
        <f t="shared" si="25"/>
        <v>0</v>
      </c>
      <c r="F1651">
        <v>44</v>
      </c>
      <c r="G1651" s="3">
        <v>299</v>
      </c>
      <c r="H1651" s="3">
        <v>5</v>
      </c>
      <c r="I1651" s="3">
        <v>201</v>
      </c>
      <c r="J1651" s="3">
        <v>21</v>
      </c>
      <c r="K1651" s="3">
        <v>21</v>
      </c>
      <c r="L1651" s="3">
        <v>49</v>
      </c>
      <c r="M1651">
        <v>3</v>
      </c>
      <c r="N1651">
        <v>5</v>
      </c>
      <c r="O1651">
        <v>4</v>
      </c>
      <c r="P1651">
        <v>8</v>
      </c>
      <c r="Q1651">
        <v>4</v>
      </c>
      <c r="R1651">
        <v>0</v>
      </c>
      <c r="S1651">
        <v>0</v>
      </c>
      <c r="T1651">
        <v>0</v>
      </c>
      <c r="U1651">
        <v>0</v>
      </c>
      <c r="V1651">
        <v>0</v>
      </c>
      <c r="W1651">
        <v>0</v>
      </c>
      <c r="X1651">
        <v>3</v>
      </c>
      <c r="Y1651">
        <v>11</v>
      </c>
      <c r="Z1651">
        <v>0</v>
      </c>
      <c r="AA1651">
        <v>67</v>
      </c>
      <c r="AB1651">
        <v>2570</v>
      </c>
      <c r="AC1651">
        <v>0</v>
      </c>
      <c r="AD1651">
        <v>0</v>
      </c>
      <c r="AE1651">
        <v>0</v>
      </c>
      <c r="AF1651">
        <v>1</v>
      </c>
      <c r="AG1651">
        <v>0</v>
      </c>
      <c r="AH1651">
        <v>0</v>
      </c>
      <c r="AI1651">
        <v>0</v>
      </c>
      <c r="AJ1651">
        <v>1</v>
      </c>
      <c r="AK1651">
        <v>0</v>
      </c>
      <c r="AL1651">
        <v>0</v>
      </c>
      <c r="AM1651" s="3">
        <f>SUM(tbl_Data[[#This Row],[Amt_Wines]:[Amt_GoldProds]])</f>
        <v>596</v>
      </c>
      <c r="AN1651" s="3">
        <v>498</v>
      </c>
      <c r="AO1651">
        <v>0</v>
      </c>
      <c r="AP1651" t="str" cm="1">
        <f t="array" ref="AP1651">_xlfn.IFS(tbl_Data[[#This Row],[marital_Divorced]]=1,"Divorced",tbl_Data[[#This Row],[marital_Married]]=1,"Married",tbl_Data[[#This Row],[marital_Single]]=1,"Single",tbl_Data[[#This Row],[marital_Together]]=1,"Together",tbl_Data[[#This Row],[marital_Widow]]=1,"Widowed")</f>
        <v>Together</v>
      </c>
      <c r="AQ1651" s="3" t="str">
        <f>IF(tbl_Data[[#This Row],[Marital Status]]=tbl_Data[[#Headers],[Single]],tbl_Data[[#This Row],[Amt_Wines]],"")</f>
        <v/>
      </c>
      <c r="AR1651" s="3">
        <f>IF(tbl_Data[[#This Row],[Marital Status]]=tbl_Data[[#Headers],[Together]],tbl_Data[[#This Row],[Amt_Wines]],"")</f>
        <v>299</v>
      </c>
      <c r="AS1651" s="3" t="str">
        <f>IF(tbl_Data[[#This Row],[Marital Status]]=tbl_Data[[#Headers],[Married]],tbl_Data[[#This Row],[Amt_Wines]],"")</f>
        <v/>
      </c>
      <c r="AT1651" s="3" t="str">
        <f>IF(tbl_Data[[#This Row],[Marital Status]]=tbl_Data[[#Headers],[Widow]],tbl_Data[[#This Row],[Amt_Wines]],"")</f>
        <v/>
      </c>
      <c r="AU1651" s="3" t="str">
        <f>IF(tbl_Data[[#This Row],[Marital Status]]=tbl_Data[[#Headers],[Divorced]],tbl_Data[[#This Row],[Amt_Wines]],"")</f>
        <v/>
      </c>
    </row>
    <row r="1652" spans="1:47" x14ac:dyDescent="0.45">
      <c r="A1652" t="s">
        <v>997</v>
      </c>
      <c r="B1652" s="3">
        <v>58554</v>
      </c>
      <c r="C1652">
        <v>1</v>
      </c>
      <c r="D1652">
        <v>1</v>
      </c>
      <c r="E1652">
        <f t="shared" si="25"/>
        <v>2</v>
      </c>
      <c r="F1652">
        <v>55</v>
      </c>
      <c r="G1652" s="3">
        <v>368</v>
      </c>
      <c r="H1652" s="3">
        <v>24</v>
      </c>
      <c r="I1652" s="3">
        <v>68</v>
      </c>
      <c r="J1652" s="3">
        <v>38</v>
      </c>
      <c r="K1652" s="3">
        <v>0</v>
      </c>
      <c r="L1652" s="3">
        <v>88</v>
      </c>
      <c r="M1652">
        <v>6</v>
      </c>
      <c r="N1652">
        <v>8</v>
      </c>
      <c r="O1652">
        <v>2</v>
      </c>
      <c r="P1652">
        <v>6</v>
      </c>
      <c r="Q1652">
        <v>7</v>
      </c>
      <c r="R1652">
        <v>0</v>
      </c>
      <c r="S1652">
        <v>0</v>
      </c>
      <c r="T1652">
        <v>0</v>
      </c>
      <c r="U1652">
        <v>0</v>
      </c>
      <c r="V1652">
        <v>0</v>
      </c>
      <c r="W1652">
        <v>0</v>
      </c>
      <c r="X1652">
        <v>3</v>
      </c>
      <c r="Y1652">
        <v>11</v>
      </c>
      <c r="Z1652">
        <v>0</v>
      </c>
      <c r="AA1652">
        <v>52</v>
      </c>
      <c r="AB1652">
        <v>2800</v>
      </c>
      <c r="AC1652">
        <v>0</v>
      </c>
      <c r="AD1652">
        <v>0</v>
      </c>
      <c r="AE1652">
        <v>0</v>
      </c>
      <c r="AF1652">
        <v>1</v>
      </c>
      <c r="AG1652">
        <v>0</v>
      </c>
      <c r="AH1652">
        <v>0</v>
      </c>
      <c r="AI1652">
        <v>0</v>
      </c>
      <c r="AJ1652">
        <v>1</v>
      </c>
      <c r="AK1652">
        <v>0</v>
      </c>
      <c r="AL1652">
        <v>0</v>
      </c>
      <c r="AM1652" s="3">
        <f>SUM(tbl_Data[[#This Row],[Amt_Wines]:[Amt_GoldProds]])</f>
        <v>586</v>
      </c>
      <c r="AN1652" s="3">
        <v>410</v>
      </c>
      <c r="AO1652">
        <v>0</v>
      </c>
      <c r="AP1652" t="str" cm="1">
        <f t="array" ref="AP1652">_xlfn.IFS(tbl_Data[[#This Row],[marital_Divorced]]=1,"Divorced",tbl_Data[[#This Row],[marital_Married]]=1,"Married",tbl_Data[[#This Row],[marital_Single]]=1,"Single",tbl_Data[[#This Row],[marital_Together]]=1,"Together",tbl_Data[[#This Row],[marital_Widow]]=1,"Widowed")</f>
        <v>Together</v>
      </c>
      <c r="AQ1652" s="3" t="str">
        <f>IF(tbl_Data[[#This Row],[Marital Status]]=tbl_Data[[#Headers],[Single]],tbl_Data[[#This Row],[Amt_Wines]],"")</f>
        <v/>
      </c>
      <c r="AR1652" s="3">
        <f>IF(tbl_Data[[#This Row],[Marital Status]]=tbl_Data[[#Headers],[Together]],tbl_Data[[#This Row],[Amt_Wines]],"")</f>
        <v>368</v>
      </c>
      <c r="AS1652" s="3" t="str">
        <f>IF(tbl_Data[[#This Row],[Marital Status]]=tbl_Data[[#Headers],[Married]],tbl_Data[[#This Row],[Amt_Wines]],"")</f>
        <v/>
      </c>
      <c r="AT1652" s="3" t="str">
        <f>IF(tbl_Data[[#This Row],[Marital Status]]=tbl_Data[[#Headers],[Widow]],tbl_Data[[#This Row],[Amt_Wines]],"")</f>
        <v/>
      </c>
      <c r="AU1652" s="3" t="str">
        <f>IF(tbl_Data[[#This Row],[Marital Status]]=tbl_Data[[#Headers],[Divorced]],tbl_Data[[#This Row],[Amt_Wines]],"")</f>
        <v/>
      </c>
    </row>
    <row r="1653" spans="1:47" x14ac:dyDescent="0.45">
      <c r="A1653" t="s">
        <v>998</v>
      </c>
      <c r="B1653" s="3">
        <v>54006</v>
      </c>
      <c r="C1653">
        <v>1</v>
      </c>
      <c r="D1653">
        <v>0</v>
      </c>
      <c r="E1653">
        <f t="shared" si="25"/>
        <v>1</v>
      </c>
      <c r="F1653">
        <v>42</v>
      </c>
      <c r="G1653" s="3">
        <v>174</v>
      </c>
      <c r="H1653" s="3">
        <v>77</v>
      </c>
      <c r="I1653" s="3">
        <v>203</v>
      </c>
      <c r="J1653" s="3">
        <v>6</v>
      </c>
      <c r="K1653" s="3">
        <v>24</v>
      </c>
      <c r="L1653" s="3">
        <v>97</v>
      </c>
      <c r="M1653">
        <v>2</v>
      </c>
      <c r="N1653">
        <v>8</v>
      </c>
      <c r="O1653">
        <v>1</v>
      </c>
      <c r="P1653">
        <v>7</v>
      </c>
      <c r="Q1653">
        <v>7</v>
      </c>
      <c r="R1653">
        <v>0</v>
      </c>
      <c r="S1653">
        <v>0</v>
      </c>
      <c r="T1653">
        <v>0</v>
      </c>
      <c r="U1653">
        <v>0</v>
      </c>
      <c r="V1653">
        <v>0</v>
      </c>
      <c r="W1653">
        <v>0</v>
      </c>
      <c r="X1653">
        <v>3</v>
      </c>
      <c r="Y1653">
        <v>11</v>
      </c>
      <c r="Z1653">
        <v>0</v>
      </c>
      <c r="AA1653">
        <v>35</v>
      </c>
      <c r="AB1653">
        <v>2808</v>
      </c>
      <c r="AC1653">
        <v>0</v>
      </c>
      <c r="AD1653">
        <v>0</v>
      </c>
      <c r="AE1653">
        <v>0</v>
      </c>
      <c r="AF1653">
        <v>1</v>
      </c>
      <c r="AG1653">
        <v>0</v>
      </c>
      <c r="AH1653">
        <v>0</v>
      </c>
      <c r="AI1653">
        <v>0</v>
      </c>
      <c r="AJ1653">
        <v>1</v>
      </c>
      <c r="AK1653">
        <v>0</v>
      </c>
      <c r="AL1653">
        <v>0</v>
      </c>
      <c r="AM1653" s="3">
        <f>SUM(tbl_Data[[#This Row],[Amt_Wines]:[Amt_GoldProds]])</f>
        <v>581</v>
      </c>
      <c r="AN1653" s="3">
        <v>387</v>
      </c>
      <c r="AO1653">
        <v>0</v>
      </c>
      <c r="AP1653" t="str" cm="1">
        <f t="array" ref="AP1653">_xlfn.IFS(tbl_Data[[#This Row],[marital_Divorced]]=1,"Divorced",tbl_Data[[#This Row],[marital_Married]]=1,"Married",tbl_Data[[#This Row],[marital_Single]]=1,"Single",tbl_Data[[#This Row],[marital_Together]]=1,"Together",tbl_Data[[#This Row],[marital_Widow]]=1,"Widowed")</f>
        <v>Together</v>
      </c>
      <c r="AQ1653" s="3" t="str">
        <f>IF(tbl_Data[[#This Row],[Marital Status]]=tbl_Data[[#Headers],[Single]],tbl_Data[[#This Row],[Amt_Wines]],"")</f>
        <v/>
      </c>
      <c r="AR1653" s="3">
        <f>IF(tbl_Data[[#This Row],[Marital Status]]=tbl_Data[[#Headers],[Together]],tbl_Data[[#This Row],[Amt_Wines]],"")</f>
        <v>174</v>
      </c>
      <c r="AS1653" s="3" t="str">
        <f>IF(tbl_Data[[#This Row],[Marital Status]]=tbl_Data[[#Headers],[Married]],tbl_Data[[#This Row],[Amt_Wines]],"")</f>
        <v/>
      </c>
      <c r="AT1653" s="3" t="str">
        <f>IF(tbl_Data[[#This Row],[Marital Status]]=tbl_Data[[#Headers],[Widow]],tbl_Data[[#This Row],[Amt_Wines]],"")</f>
        <v/>
      </c>
      <c r="AU1653" s="3" t="str">
        <f>IF(tbl_Data[[#This Row],[Marital Status]]=tbl_Data[[#Headers],[Divorced]],tbl_Data[[#This Row],[Amt_Wines]],"")</f>
        <v/>
      </c>
    </row>
    <row r="1654" spans="1:47" x14ac:dyDescent="0.45">
      <c r="A1654" t="s">
        <v>1004</v>
      </c>
      <c r="B1654" s="3">
        <v>51369</v>
      </c>
      <c r="C1654">
        <v>0</v>
      </c>
      <c r="D1654">
        <v>1</v>
      </c>
      <c r="E1654">
        <f t="shared" si="25"/>
        <v>1</v>
      </c>
      <c r="F1654">
        <v>84</v>
      </c>
      <c r="G1654" s="3">
        <v>297</v>
      </c>
      <c r="H1654" s="3">
        <v>7</v>
      </c>
      <c r="I1654" s="3">
        <v>79</v>
      </c>
      <c r="J1654" s="3">
        <v>0</v>
      </c>
      <c r="K1654" s="3">
        <v>11</v>
      </c>
      <c r="L1654" s="3">
        <v>182</v>
      </c>
      <c r="M1654">
        <v>2</v>
      </c>
      <c r="N1654">
        <v>8</v>
      </c>
      <c r="O1654">
        <v>2</v>
      </c>
      <c r="P1654">
        <v>4</v>
      </c>
      <c r="Q1654">
        <v>8</v>
      </c>
      <c r="R1654">
        <v>0</v>
      </c>
      <c r="S1654">
        <v>0</v>
      </c>
      <c r="T1654">
        <v>0</v>
      </c>
      <c r="U1654">
        <v>0</v>
      </c>
      <c r="V1654">
        <v>0</v>
      </c>
      <c r="W1654">
        <v>0</v>
      </c>
      <c r="X1654">
        <v>3</v>
      </c>
      <c r="Y1654">
        <v>11</v>
      </c>
      <c r="Z1654">
        <v>0</v>
      </c>
      <c r="AA1654">
        <v>44</v>
      </c>
      <c r="AB1654">
        <v>2771</v>
      </c>
      <c r="AC1654">
        <v>0</v>
      </c>
      <c r="AD1654">
        <v>0</v>
      </c>
      <c r="AE1654">
        <v>0</v>
      </c>
      <c r="AF1654">
        <v>1</v>
      </c>
      <c r="AG1654">
        <v>0</v>
      </c>
      <c r="AH1654">
        <v>0</v>
      </c>
      <c r="AI1654">
        <v>0</v>
      </c>
      <c r="AJ1654">
        <v>1</v>
      </c>
      <c r="AK1654">
        <v>0</v>
      </c>
      <c r="AL1654">
        <v>0</v>
      </c>
      <c r="AM1654" s="3">
        <f>SUM(tbl_Data[[#This Row],[Amt_Wines]:[Amt_GoldProds]])</f>
        <v>576</v>
      </c>
      <c r="AN1654" s="3">
        <v>212</v>
      </c>
      <c r="AO1654">
        <v>0</v>
      </c>
      <c r="AP1654" t="str" cm="1">
        <f t="array" ref="AP1654">_xlfn.IFS(tbl_Data[[#This Row],[marital_Divorced]]=1,"Divorced",tbl_Data[[#This Row],[marital_Married]]=1,"Married",tbl_Data[[#This Row],[marital_Single]]=1,"Single",tbl_Data[[#This Row],[marital_Together]]=1,"Together",tbl_Data[[#This Row],[marital_Widow]]=1,"Widowed")</f>
        <v>Together</v>
      </c>
      <c r="AQ1654" s="3" t="str">
        <f>IF(tbl_Data[[#This Row],[Marital Status]]=tbl_Data[[#Headers],[Single]],tbl_Data[[#This Row],[Amt_Wines]],"")</f>
        <v/>
      </c>
      <c r="AR1654" s="3">
        <f>IF(tbl_Data[[#This Row],[Marital Status]]=tbl_Data[[#Headers],[Together]],tbl_Data[[#This Row],[Amt_Wines]],"")</f>
        <v>297</v>
      </c>
      <c r="AS1654" s="3" t="str">
        <f>IF(tbl_Data[[#This Row],[Marital Status]]=tbl_Data[[#Headers],[Married]],tbl_Data[[#This Row],[Amt_Wines]],"")</f>
        <v/>
      </c>
      <c r="AT1654" s="3" t="str">
        <f>IF(tbl_Data[[#This Row],[Marital Status]]=tbl_Data[[#Headers],[Widow]],tbl_Data[[#This Row],[Amt_Wines]],"")</f>
        <v/>
      </c>
      <c r="AU1654" s="3" t="str">
        <f>IF(tbl_Data[[#This Row],[Marital Status]]=tbl_Data[[#Headers],[Divorced]],tbl_Data[[#This Row],[Amt_Wines]],"")</f>
        <v/>
      </c>
    </row>
    <row r="1655" spans="1:47" x14ac:dyDescent="0.45">
      <c r="A1655" t="s">
        <v>1008</v>
      </c>
      <c r="B1655" s="3">
        <v>42021</v>
      </c>
      <c r="C1655">
        <v>1</v>
      </c>
      <c r="D1655">
        <v>0</v>
      </c>
      <c r="E1655">
        <f t="shared" si="25"/>
        <v>1</v>
      </c>
      <c r="F1655">
        <v>34</v>
      </c>
      <c r="G1655" s="3">
        <v>393</v>
      </c>
      <c r="H1655" s="3">
        <v>5</v>
      </c>
      <c r="I1655" s="3">
        <v>136</v>
      </c>
      <c r="J1655" s="3">
        <v>7</v>
      </c>
      <c r="K1655" s="3">
        <v>5</v>
      </c>
      <c r="L1655" s="3">
        <v>27</v>
      </c>
      <c r="M1655">
        <v>5</v>
      </c>
      <c r="N1655">
        <v>10</v>
      </c>
      <c r="O1655">
        <v>1</v>
      </c>
      <c r="P1655">
        <v>6</v>
      </c>
      <c r="Q1655">
        <v>9</v>
      </c>
      <c r="R1655">
        <v>1</v>
      </c>
      <c r="S1655">
        <v>0</v>
      </c>
      <c r="T1655">
        <v>0</v>
      </c>
      <c r="U1655">
        <v>0</v>
      </c>
      <c r="V1655">
        <v>0</v>
      </c>
      <c r="W1655">
        <v>0</v>
      </c>
      <c r="X1655">
        <v>3</v>
      </c>
      <c r="Y1655">
        <v>11</v>
      </c>
      <c r="Z1655">
        <v>0</v>
      </c>
      <c r="AA1655">
        <v>39</v>
      </c>
      <c r="AB1655">
        <v>2826</v>
      </c>
      <c r="AC1655">
        <v>0</v>
      </c>
      <c r="AD1655">
        <v>0</v>
      </c>
      <c r="AE1655">
        <v>0</v>
      </c>
      <c r="AF1655">
        <v>1</v>
      </c>
      <c r="AG1655">
        <v>0</v>
      </c>
      <c r="AH1655">
        <v>0</v>
      </c>
      <c r="AI1655">
        <v>0</v>
      </c>
      <c r="AJ1655">
        <v>0</v>
      </c>
      <c r="AK1655">
        <v>1</v>
      </c>
      <c r="AL1655">
        <v>0</v>
      </c>
      <c r="AM1655" s="3">
        <f>SUM(tbl_Data[[#This Row],[Amt_Wines]:[Amt_GoldProds]])</f>
        <v>573</v>
      </c>
      <c r="AN1655" s="3">
        <v>519</v>
      </c>
      <c r="AO1655">
        <v>1</v>
      </c>
      <c r="AP1655" t="str" cm="1">
        <f t="array" ref="AP1655">_xlfn.IFS(tbl_Data[[#This Row],[marital_Divorced]]=1,"Divorced",tbl_Data[[#This Row],[marital_Married]]=1,"Married",tbl_Data[[#This Row],[marital_Single]]=1,"Single",tbl_Data[[#This Row],[marital_Together]]=1,"Together",tbl_Data[[#This Row],[marital_Widow]]=1,"Widowed")</f>
        <v>Together</v>
      </c>
      <c r="AQ1655" s="3" t="str">
        <f>IF(tbl_Data[[#This Row],[Marital Status]]=tbl_Data[[#Headers],[Single]],tbl_Data[[#This Row],[Amt_Wines]],"")</f>
        <v/>
      </c>
      <c r="AR1655" s="3">
        <f>IF(tbl_Data[[#This Row],[Marital Status]]=tbl_Data[[#Headers],[Together]],tbl_Data[[#This Row],[Amt_Wines]],"")</f>
        <v>393</v>
      </c>
      <c r="AS1655" s="3" t="str">
        <f>IF(tbl_Data[[#This Row],[Marital Status]]=tbl_Data[[#Headers],[Married]],tbl_Data[[#This Row],[Amt_Wines]],"")</f>
        <v/>
      </c>
      <c r="AT1655" s="3" t="str">
        <f>IF(tbl_Data[[#This Row],[Marital Status]]=tbl_Data[[#Headers],[Widow]],tbl_Data[[#This Row],[Amt_Wines]],"")</f>
        <v/>
      </c>
      <c r="AU1655" s="3" t="str">
        <f>IF(tbl_Data[[#This Row],[Marital Status]]=tbl_Data[[#Headers],[Divorced]],tbl_Data[[#This Row],[Amt_Wines]],"")</f>
        <v/>
      </c>
    </row>
    <row r="1656" spans="1:47" x14ac:dyDescent="0.45">
      <c r="A1656" t="s">
        <v>1012</v>
      </c>
      <c r="B1656" s="3">
        <v>51195</v>
      </c>
      <c r="C1656">
        <v>1</v>
      </c>
      <c r="D1656">
        <v>1</v>
      </c>
      <c r="E1656">
        <f t="shared" si="25"/>
        <v>2</v>
      </c>
      <c r="F1656">
        <v>46</v>
      </c>
      <c r="G1656" s="3">
        <v>230</v>
      </c>
      <c r="H1656" s="3">
        <v>14</v>
      </c>
      <c r="I1656" s="3">
        <v>156</v>
      </c>
      <c r="J1656" s="3">
        <v>82</v>
      </c>
      <c r="K1656" s="3">
        <v>24</v>
      </c>
      <c r="L1656" s="3">
        <v>58</v>
      </c>
      <c r="M1656">
        <v>8</v>
      </c>
      <c r="N1656">
        <v>9</v>
      </c>
      <c r="O1656">
        <v>2</v>
      </c>
      <c r="P1656">
        <v>5</v>
      </c>
      <c r="Q1656">
        <v>8</v>
      </c>
      <c r="R1656">
        <v>0</v>
      </c>
      <c r="S1656">
        <v>0</v>
      </c>
      <c r="T1656">
        <v>0</v>
      </c>
      <c r="U1656">
        <v>0</v>
      </c>
      <c r="V1656">
        <v>0</v>
      </c>
      <c r="W1656">
        <v>0</v>
      </c>
      <c r="X1656">
        <v>3</v>
      </c>
      <c r="Y1656">
        <v>11</v>
      </c>
      <c r="Z1656">
        <v>0</v>
      </c>
      <c r="AA1656">
        <v>58</v>
      </c>
      <c r="AB1656">
        <v>2613</v>
      </c>
      <c r="AC1656">
        <v>0</v>
      </c>
      <c r="AD1656">
        <v>0</v>
      </c>
      <c r="AE1656">
        <v>0</v>
      </c>
      <c r="AF1656">
        <v>1</v>
      </c>
      <c r="AG1656">
        <v>0</v>
      </c>
      <c r="AH1656">
        <v>0</v>
      </c>
      <c r="AI1656">
        <v>0</v>
      </c>
      <c r="AJ1656">
        <v>1</v>
      </c>
      <c r="AK1656">
        <v>0</v>
      </c>
      <c r="AL1656">
        <v>0</v>
      </c>
      <c r="AM1656" s="3">
        <f>SUM(tbl_Data[[#This Row],[Amt_Wines]:[Amt_GoldProds]])</f>
        <v>564</v>
      </c>
      <c r="AN1656" s="3">
        <v>448</v>
      </c>
      <c r="AO1656">
        <v>0</v>
      </c>
      <c r="AP1656" t="str" cm="1">
        <f t="array" ref="AP1656">_xlfn.IFS(tbl_Data[[#This Row],[marital_Divorced]]=1,"Divorced",tbl_Data[[#This Row],[marital_Married]]=1,"Married",tbl_Data[[#This Row],[marital_Single]]=1,"Single",tbl_Data[[#This Row],[marital_Together]]=1,"Together",tbl_Data[[#This Row],[marital_Widow]]=1,"Widowed")</f>
        <v>Together</v>
      </c>
      <c r="AQ1656" s="3" t="str">
        <f>IF(tbl_Data[[#This Row],[Marital Status]]=tbl_Data[[#Headers],[Single]],tbl_Data[[#This Row],[Amt_Wines]],"")</f>
        <v/>
      </c>
      <c r="AR1656" s="3">
        <f>IF(tbl_Data[[#This Row],[Marital Status]]=tbl_Data[[#Headers],[Together]],tbl_Data[[#This Row],[Amt_Wines]],"")</f>
        <v>230</v>
      </c>
      <c r="AS1656" s="3" t="str">
        <f>IF(tbl_Data[[#This Row],[Marital Status]]=tbl_Data[[#Headers],[Married]],tbl_Data[[#This Row],[Amt_Wines]],"")</f>
        <v/>
      </c>
      <c r="AT1656" s="3" t="str">
        <f>IF(tbl_Data[[#This Row],[Marital Status]]=tbl_Data[[#Headers],[Widow]],tbl_Data[[#This Row],[Amt_Wines]],"")</f>
        <v/>
      </c>
      <c r="AU1656" s="3" t="str">
        <f>IF(tbl_Data[[#This Row],[Marital Status]]=tbl_Data[[#Headers],[Divorced]],tbl_Data[[#This Row],[Amt_Wines]],"")</f>
        <v/>
      </c>
    </row>
    <row r="1657" spans="1:47" x14ac:dyDescent="0.45">
      <c r="A1657" t="s">
        <v>1018</v>
      </c>
      <c r="B1657" s="3">
        <v>71488</v>
      </c>
      <c r="C1657">
        <v>0</v>
      </c>
      <c r="D1657">
        <v>0</v>
      </c>
      <c r="E1657">
        <f t="shared" si="25"/>
        <v>0</v>
      </c>
      <c r="F1657">
        <v>87</v>
      </c>
      <c r="G1657" s="3">
        <v>162</v>
      </c>
      <c r="H1657" s="3">
        <v>33</v>
      </c>
      <c r="I1657" s="3">
        <v>124</v>
      </c>
      <c r="J1657" s="3">
        <v>40</v>
      </c>
      <c r="K1657" s="3">
        <v>28</v>
      </c>
      <c r="L1657" s="3">
        <v>172</v>
      </c>
      <c r="M1657">
        <v>2</v>
      </c>
      <c r="N1657">
        <v>3</v>
      </c>
      <c r="O1657">
        <v>4</v>
      </c>
      <c r="P1657">
        <v>7</v>
      </c>
      <c r="Q1657">
        <v>1</v>
      </c>
      <c r="R1657">
        <v>0</v>
      </c>
      <c r="S1657">
        <v>0</v>
      </c>
      <c r="T1657">
        <v>0</v>
      </c>
      <c r="U1657">
        <v>0</v>
      </c>
      <c r="V1657">
        <v>0</v>
      </c>
      <c r="W1657">
        <v>0</v>
      </c>
      <c r="X1657">
        <v>3</v>
      </c>
      <c r="Y1657">
        <v>11</v>
      </c>
      <c r="Z1657">
        <v>0</v>
      </c>
      <c r="AA1657">
        <v>55</v>
      </c>
      <c r="AB1657">
        <v>2655</v>
      </c>
      <c r="AC1657">
        <v>0</v>
      </c>
      <c r="AD1657">
        <v>0</v>
      </c>
      <c r="AE1657">
        <v>0</v>
      </c>
      <c r="AF1657">
        <v>1</v>
      </c>
      <c r="AG1657">
        <v>0</v>
      </c>
      <c r="AH1657">
        <v>1</v>
      </c>
      <c r="AI1657">
        <v>0</v>
      </c>
      <c r="AJ1657">
        <v>0</v>
      </c>
      <c r="AK1657">
        <v>0</v>
      </c>
      <c r="AL1657">
        <v>0</v>
      </c>
      <c r="AM1657" s="3">
        <f>SUM(tbl_Data[[#This Row],[Amt_Wines]:[Amt_GoldProds]])</f>
        <v>559</v>
      </c>
      <c r="AN1657" s="3">
        <v>215</v>
      </c>
      <c r="AO1657">
        <v>0</v>
      </c>
      <c r="AP1657" t="str" cm="1">
        <f t="array" ref="AP1657">_xlfn.IFS(tbl_Data[[#This Row],[marital_Divorced]]=1,"Divorced",tbl_Data[[#This Row],[marital_Married]]=1,"Married",tbl_Data[[#This Row],[marital_Single]]=1,"Single",tbl_Data[[#This Row],[marital_Together]]=1,"Together",tbl_Data[[#This Row],[marital_Widow]]=1,"Widowed")</f>
        <v>Together</v>
      </c>
      <c r="AQ1657" s="3" t="str">
        <f>IF(tbl_Data[[#This Row],[Marital Status]]=tbl_Data[[#Headers],[Single]],tbl_Data[[#This Row],[Amt_Wines]],"")</f>
        <v/>
      </c>
      <c r="AR1657" s="3">
        <f>IF(tbl_Data[[#This Row],[Marital Status]]=tbl_Data[[#Headers],[Together]],tbl_Data[[#This Row],[Amt_Wines]],"")</f>
        <v>162</v>
      </c>
      <c r="AS1657" s="3" t="str">
        <f>IF(tbl_Data[[#This Row],[Marital Status]]=tbl_Data[[#Headers],[Married]],tbl_Data[[#This Row],[Amt_Wines]],"")</f>
        <v/>
      </c>
      <c r="AT1657" s="3" t="str">
        <f>IF(tbl_Data[[#This Row],[Marital Status]]=tbl_Data[[#Headers],[Widow]],tbl_Data[[#This Row],[Amt_Wines]],"")</f>
        <v/>
      </c>
      <c r="AU1657" s="3" t="str">
        <f>IF(tbl_Data[[#This Row],[Marital Status]]=tbl_Data[[#Headers],[Divorced]],tbl_Data[[#This Row],[Amt_Wines]],"")</f>
        <v/>
      </c>
    </row>
    <row r="1658" spans="1:47" x14ac:dyDescent="0.45">
      <c r="A1658" t="s">
        <v>1023</v>
      </c>
      <c r="B1658" s="3">
        <v>55593</v>
      </c>
      <c r="C1658">
        <v>0</v>
      </c>
      <c r="D1658">
        <v>1</v>
      </c>
      <c r="E1658">
        <f t="shared" si="25"/>
        <v>1</v>
      </c>
      <c r="F1658">
        <v>63</v>
      </c>
      <c r="G1658" s="3">
        <v>293</v>
      </c>
      <c r="H1658" s="3">
        <v>8</v>
      </c>
      <c r="I1658" s="3">
        <v>124</v>
      </c>
      <c r="J1658" s="3">
        <v>11</v>
      </c>
      <c r="K1658" s="3">
        <v>4</v>
      </c>
      <c r="L1658" s="3">
        <v>106</v>
      </c>
      <c r="M1658">
        <v>2</v>
      </c>
      <c r="N1658">
        <v>6</v>
      </c>
      <c r="O1658">
        <v>6</v>
      </c>
      <c r="P1658">
        <v>3</v>
      </c>
      <c r="Q1658">
        <v>6</v>
      </c>
      <c r="R1658">
        <v>1</v>
      </c>
      <c r="S1658">
        <v>0</v>
      </c>
      <c r="T1658">
        <v>0</v>
      </c>
      <c r="U1658">
        <v>0</v>
      </c>
      <c r="V1658">
        <v>0</v>
      </c>
      <c r="W1658">
        <v>0</v>
      </c>
      <c r="X1658">
        <v>3</v>
      </c>
      <c r="Y1658">
        <v>11</v>
      </c>
      <c r="Z1658">
        <v>0</v>
      </c>
      <c r="AA1658">
        <v>47</v>
      </c>
      <c r="AB1658">
        <v>2471</v>
      </c>
      <c r="AC1658">
        <v>0</v>
      </c>
      <c r="AD1658">
        <v>0</v>
      </c>
      <c r="AE1658">
        <v>0</v>
      </c>
      <c r="AF1658">
        <v>1</v>
      </c>
      <c r="AG1658">
        <v>0</v>
      </c>
      <c r="AH1658">
        <v>0</v>
      </c>
      <c r="AI1658">
        <v>0</v>
      </c>
      <c r="AJ1658">
        <v>1</v>
      </c>
      <c r="AK1658">
        <v>0</v>
      </c>
      <c r="AL1658">
        <v>0</v>
      </c>
      <c r="AM1658" s="3">
        <f>SUM(tbl_Data[[#This Row],[Amt_Wines]:[Amt_GoldProds]])</f>
        <v>546</v>
      </c>
      <c r="AN1658" s="3">
        <v>334</v>
      </c>
      <c r="AO1658">
        <v>1</v>
      </c>
      <c r="AP1658" t="str" cm="1">
        <f t="array" ref="AP1658">_xlfn.IFS(tbl_Data[[#This Row],[marital_Divorced]]=1,"Divorced",tbl_Data[[#This Row],[marital_Married]]=1,"Married",tbl_Data[[#This Row],[marital_Single]]=1,"Single",tbl_Data[[#This Row],[marital_Together]]=1,"Together",tbl_Data[[#This Row],[marital_Widow]]=1,"Widowed")</f>
        <v>Together</v>
      </c>
      <c r="AQ1658" s="3" t="str">
        <f>IF(tbl_Data[[#This Row],[Marital Status]]=tbl_Data[[#Headers],[Single]],tbl_Data[[#This Row],[Amt_Wines]],"")</f>
        <v/>
      </c>
      <c r="AR1658" s="3">
        <f>IF(tbl_Data[[#This Row],[Marital Status]]=tbl_Data[[#Headers],[Together]],tbl_Data[[#This Row],[Amt_Wines]],"")</f>
        <v>293</v>
      </c>
      <c r="AS1658" s="3" t="str">
        <f>IF(tbl_Data[[#This Row],[Marital Status]]=tbl_Data[[#Headers],[Married]],tbl_Data[[#This Row],[Amt_Wines]],"")</f>
        <v/>
      </c>
      <c r="AT1658" s="3" t="str">
        <f>IF(tbl_Data[[#This Row],[Marital Status]]=tbl_Data[[#Headers],[Widow]],tbl_Data[[#This Row],[Amt_Wines]],"")</f>
        <v/>
      </c>
      <c r="AU1658" s="3" t="str">
        <f>IF(tbl_Data[[#This Row],[Marital Status]]=tbl_Data[[#Headers],[Divorced]],tbl_Data[[#This Row],[Amt_Wines]],"")</f>
        <v/>
      </c>
    </row>
    <row r="1659" spans="1:47" x14ac:dyDescent="0.45">
      <c r="A1659" t="s">
        <v>1024</v>
      </c>
      <c r="B1659" s="3">
        <v>65748</v>
      </c>
      <c r="C1659">
        <v>0</v>
      </c>
      <c r="D1659">
        <v>1</v>
      </c>
      <c r="E1659">
        <f t="shared" si="25"/>
        <v>1</v>
      </c>
      <c r="F1659">
        <v>58</v>
      </c>
      <c r="G1659" s="3">
        <v>172</v>
      </c>
      <c r="H1659" s="3">
        <v>73</v>
      </c>
      <c r="I1659" s="3">
        <v>93</v>
      </c>
      <c r="J1659" s="3">
        <v>95</v>
      </c>
      <c r="K1659" s="3">
        <v>78</v>
      </c>
      <c r="L1659" s="3">
        <v>34</v>
      </c>
      <c r="M1659">
        <v>2</v>
      </c>
      <c r="N1659">
        <v>2</v>
      </c>
      <c r="O1659">
        <v>4</v>
      </c>
      <c r="P1659">
        <v>10</v>
      </c>
      <c r="Q1659">
        <v>1</v>
      </c>
      <c r="R1659">
        <v>0</v>
      </c>
      <c r="S1659">
        <v>0</v>
      </c>
      <c r="T1659">
        <v>0</v>
      </c>
      <c r="U1659">
        <v>0</v>
      </c>
      <c r="V1659">
        <v>0</v>
      </c>
      <c r="W1659">
        <v>1</v>
      </c>
      <c r="X1659">
        <v>3</v>
      </c>
      <c r="Y1659">
        <v>11</v>
      </c>
      <c r="Z1659">
        <v>0</v>
      </c>
      <c r="AA1659">
        <v>65</v>
      </c>
      <c r="AB1659">
        <v>2599</v>
      </c>
      <c r="AC1659">
        <v>0</v>
      </c>
      <c r="AD1659">
        <v>0</v>
      </c>
      <c r="AE1659">
        <v>0</v>
      </c>
      <c r="AF1659">
        <v>1</v>
      </c>
      <c r="AG1659">
        <v>0</v>
      </c>
      <c r="AH1659">
        <v>0</v>
      </c>
      <c r="AI1659">
        <v>0</v>
      </c>
      <c r="AJ1659">
        <v>1</v>
      </c>
      <c r="AK1659">
        <v>0</v>
      </c>
      <c r="AL1659">
        <v>0</v>
      </c>
      <c r="AM1659" s="3">
        <f>SUM(tbl_Data[[#This Row],[Amt_Wines]:[Amt_GoldProds]])</f>
        <v>545</v>
      </c>
      <c r="AN1659" s="3">
        <v>477</v>
      </c>
      <c r="AO1659">
        <v>0</v>
      </c>
      <c r="AP1659" t="str" cm="1">
        <f t="array" ref="AP1659">_xlfn.IFS(tbl_Data[[#This Row],[marital_Divorced]]=1,"Divorced",tbl_Data[[#This Row],[marital_Married]]=1,"Married",tbl_Data[[#This Row],[marital_Single]]=1,"Single",tbl_Data[[#This Row],[marital_Together]]=1,"Together",tbl_Data[[#This Row],[marital_Widow]]=1,"Widowed")</f>
        <v>Together</v>
      </c>
      <c r="AQ1659" s="3" t="str">
        <f>IF(tbl_Data[[#This Row],[Marital Status]]=tbl_Data[[#Headers],[Single]],tbl_Data[[#This Row],[Amt_Wines]],"")</f>
        <v/>
      </c>
      <c r="AR1659" s="3">
        <f>IF(tbl_Data[[#This Row],[Marital Status]]=tbl_Data[[#Headers],[Together]],tbl_Data[[#This Row],[Amt_Wines]],"")</f>
        <v>172</v>
      </c>
      <c r="AS1659" s="3" t="str">
        <f>IF(tbl_Data[[#This Row],[Marital Status]]=tbl_Data[[#Headers],[Married]],tbl_Data[[#This Row],[Amt_Wines]],"")</f>
        <v/>
      </c>
      <c r="AT1659" s="3" t="str">
        <f>IF(tbl_Data[[#This Row],[Marital Status]]=tbl_Data[[#Headers],[Widow]],tbl_Data[[#This Row],[Amt_Wines]],"")</f>
        <v/>
      </c>
      <c r="AU1659" s="3" t="str">
        <f>IF(tbl_Data[[#This Row],[Marital Status]]=tbl_Data[[#Headers],[Divorced]],tbl_Data[[#This Row],[Amt_Wines]],"")</f>
        <v/>
      </c>
    </row>
    <row r="1660" spans="1:47" x14ac:dyDescent="0.45">
      <c r="A1660" t="s">
        <v>1029</v>
      </c>
      <c r="B1660" s="3">
        <v>56575</v>
      </c>
      <c r="C1660">
        <v>0</v>
      </c>
      <c r="D1660">
        <v>2</v>
      </c>
      <c r="E1660">
        <f t="shared" si="25"/>
        <v>2</v>
      </c>
      <c r="F1660">
        <v>42</v>
      </c>
      <c r="G1660" s="3">
        <v>421</v>
      </c>
      <c r="H1660" s="3">
        <v>5</v>
      </c>
      <c r="I1660" s="3">
        <v>90</v>
      </c>
      <c r="J1660" s="3">
        <v>0</v>
      </c>
      <c r="K1660" s="3">
        <v>16</v>
      </c>
      <c r="L1660" s="3">
        <v>10</v>
      </c>
      <c r="M1660">
        <v>3</v>
      </c>
      <c r="N1660">
        <v>7</v>
      </c>
      <c r="O1660">
        <v>3</v>
      </c>
      <c r="P1660">
        <v>7</v>
      </c>
      <c r="Q1660">
        <v>5</v>
      </c>
      <c r="R1660">
        <v>0</v>
      </c>
      <c r="S1660">
        <v>0</v>
      </c>
      <c r="T1660">
        <v>0</v>
      </c>
      <c r="U1660">
        <v>0</v>
      </c>
      <c r="V1660">
        <v>0</v>
      </c>
      <c r="W1660">
        <v>0</v>
      </c>
      <c r="X1660">
        <v>3</v>
      </c>
      <c r="Y1660">
        <v>11</v>
      </c>
      <c r="Z1660">
        <v>0</v>
      </c>
      <c r="AA1660">
        <v>53</v>
      </c>
      <c r="AB1660">
        <v>2579</v>
      </c>
      <c r="AC1660">
        <v>0</v>
      </c>
      <c r="AD1660">
        <v>0</v>
      </c>
      <c r="AE1660">
        <v>0</v>
      </c>
      <c r="AF1660">
        <v>1</v>
      </c>
      <c r="AG1660">
        <v>0</v>
      </c>
      <c r="AH1660">
        <v>0</v>
      </c>
      <c r="AI1660">
        <v>0</v>
      </c>
      <c r="AJ1660">
        <v>0</v>
      </c>
      <c r="AK1660">
        <v>0</v>
      </c>
      <c r="AL1660">
        <v>1</v>
      </c>
      <c r="AM1660" s="3">
        <f>SUM(tbl_Data[[#This Row],[Amt_Wines]:[Amt_GoldProds]])</f>
        <v>542</v>
      </c>
      <c r="AN1660" s="3">
        <v>522</v>
      </c>
      <c r="AO1660">
        <v>0</v>
      </c>
      <c r="AP1660" t="str" cm="1">
        <f t="array" ref="AP1660">_xlfn.IFS(tbl_Data[[#This Row],[marital_Divorced]]=1,"Divorced",tbl_Data[[#This Row],[marital_Married]]=1,"Married",tbl_Data[[#This Row],[marital_Single]]=1,"Single",tbl_Data[[#This Row],[marital_Together]]=1,"Together",tbl_Data[[#This Row],[marital_Widow]]=1,"Widowed")</f>
        <v>Together</v>
      </c>
      <c r="AQ1660" s="3" t="str">
        <f>IF(tbl_Data[[#This Row],[Marital Status]]=tbl_Data[[#Headers],[Single]],tbl_Data[[#This Row],[Amt_Wines]],"")</f>
        <v/>
      </c>
      <c r="AR1660" s="3">
        <f>IF(tbl_Data[[#This Row],[Marital Status]]=tbl_Data[[#Headers],[Together]],tbl_Data[[#This Row],[Amt_Wines]],"")</f>
        <v>421</v>
      </c>
      <c r="AS1660" s="3" t="str">
        <f>IF(tbl_Data[[#This Row],[Marital Status]]=tbl_Data[[#Headers],[Married]],tbl_Data[[#This Row],[Amt_Wines]],"")</f>
        <v/>
      </c>
      <c r="AT1660" s="3" t="str">
        <f>IF(tbl_Data[[#This Row],[Marital Status]]=tbl_Data[[#Headers],[Widow]],tbl_Data[[#This Row],[Amt_Wines]],"")</f>
        <v/>
      </c>
      <c r="AU1660" s="3" t="str">
        <f>IF(tbl_Data[[#This Row],[Marital Status]]=tbl_Data[[#Headers],[Divorced]],tbl_Data[[#This Row],[Amt_Wines]],"")</f>
        <v/>
      </c>
    </row>
    <row r="1661" spans="1:47" x14ac:dyDescent="0.45">
      <c r="A1661" t="s">
        <v>1030</v>
      </c>
      <c r="B1661" s="3">
        <v>46014</v>
      </c>
      <c r="C1661">
        <v>1</v>
      </c>
      <c r="D1661">
        <v>1</v>
      </c>
      <c r="E1661">
        <f t="shared" si="25"/>
        <v>2</v>
      </c>
      <c r="F1661">
        <v>21</v>
      </c>
      <c r="G1661" s="3">
        <v>410</v>
      </c>
      <c r="H1661" s="3">
        <v>0</v>
      </c>
      <c r="I1661" s="3">
        <v>59</v>
      </c>
      <c r="J1661" s="3">
        <v>19</v>
      </c>
      <c r="K1661" s="3">
        <v>9</v>
      </c>
      <c r="L1661" s="3">
        <v>44</v>
      </c>
      <c r="M1661">
        <v>10</v>
      </c>
      <c r="N1661">
        <v>7</v>
      </c>
      <c r="O1661">
        <v>1</v>
      </c>
      <c r="P1661">
        <v>8</v>
      </c>
      <c r="Q1661">
        <v>7</v>
      </c>
      <c r="R1661">
        <v>0</v>
      </c>
      <c r="S1661">
        <v>0</v>
      </c>
      <c r="T1661">
        <v>0</v>
      </c>
      <c r="U1661">
        <v>0</v>
      </c>
      <c r="V1661">
        <v>0</v>
      </c>
      <c r="W1661">
        <v>0</v>
      </c>
      <c r="X1661">
        <v>3</v>
      </c>
      <c r="Y1661">
        <v>11</v>
      </c>
      <c r="Z1661">
        <v>0</v>
      </c>
      <c r="AA1661">
        <v>46</v>
      </c>
      <c r="AB1661">
        <v>2683</v>
      </c>
      <c r="AC1661">
        <v>0</v>
      </c>
      <c r="AD1661">
        <v>0</v>
      </c>
      <c r="AE1661">
        <v>0</v>
      </c>
      <c r="AF1661">
        <v>1</v>
      </c>
      <c r="AG1661">
        <v>0</v>
      </c>
      <c r="AH1661">
        <v>0</v>
      </c>
      <c r="AI1661">
        <v>0</v>
      </c>
      <c r="AJ1661">
        <v>0</v>
      </c>
      <c r="AK1661">
        <v>1</v>
      </c>
      <c r="AL1661">
        <v>0</v>
      </c>
      <c r="AM1661" s="3">
        <f>SUM(tbl_Data[[#This Row],[Amt_Wines]:[Amt_GoldProds]])</f>
        <v>541</v>
      </c>
      <c r="AN1661" s="3">
        <v>453</v>
      </c>
      <c r="AO1661">
        <v>0</v>
      </c>
      <c r="AP1661" t="str" cm="1">
        <f t="array" ref="AP1661">_xlfn.IFS(tbl_Data[[#This Row],[marital_Divorced]]=1,"Divorced",tbl_Data[[#This Row],[marital_Married]]=1,"Married",tbl_Data[[#This Row],[marital_Single]]=1,"Single",tbl_Data[[#This Row],[marital_Together]]=1,"Together",tbl_Data[[#This Row],[marital_Widow]]=1,"Widowed")</f>
        <v>Together</v>
      </c>
      <c r="AQ1661" s="3" t="str">
        <f>IF(tbl_Data[[#This Row],[Marital Status]]=tbl_Data[[#Headers],[Single]],tbl_Data[[#This Row],[Amt_Wines]],"")</f>
        <v/>
      </c>
      <c r="AR1661" s="3">
        <f>IF(tbl_Data[[#This Row],[Marital Status]]=tbl_Data[[#Headers],[Together]],tbl_Data[[#This Row],[Amt_Wines]],"")</f>
        <v>410</v>
      </c>
      <c r="AS1661" s="3" t="str">
        <f>IF(tbl_Data[[#This Row],[Marital Status]]=tbl_Data[[#Headers],[Married]],tbl_Data[[#This Row],[Amt_Wines]],"")</f>
        <v/>
      </c>
      <c r="AT1661" s="3" t="str">
        <f>IF(tbl_Data[[#This Row],[Marital Status]]=tbl_Data[[#Headers],[Widow]],tbl_Data[[#This Row],[Amt_Wines]],"")</f>
        <v/>
      </c>
      <c r="AU1661" s="3" t="str">
        <f>IF(tbl_Data[[#This Row],[Marital Status]]=tbl_Data[[#Headers],[Divorced]],tbl_Data[[#This Row],[Amt_Wines]],"")</f>
        <v/>
      </c>
    </row>
    <row r="1662" spans="1:47" x14ac:dyDescent="0.45">
      <c r="A1662" t="s">
        <v>1035</v>
      </c>
      <c r="B1662" s="3">
        <v>32727</v>
      </c>
      <c r="C1662">
        <v>0</v>
      </c>
      <c r="D1662">
        <v>0</v>
      </c>
      <c r="E1662">
        <f t="shared" si="25"/>
        <v>0</v>
      </c>
      <c r="F1662">
        <v>38</v>
      </c>
      <c r="G1662" s="3">
        <v>167</v>
      </c>
      <c r="H1662" s="3">
        <v>13</v>
      </c>
      <c r="I1662" s="3">
        <v>180</v>
      </c>
      <c r="J1662" s="3">
        <v>86</v>
      </c>
      <c r="K1662" s="3">
        <v>13</v>
      </c>
      <c r="L1662" s="3">
        <v>70</v>
      </c>
      <c r="M1662">
        <v>2</v>
      </c>
      <c r="N1662">
        <v>7</v>
      </c>
      <c r="O1662">
        <v>3</v>
      </c>
      <c r="P1662">
        <v>5</v>
      </c>
      <c r="Q1662">
        <v>8</v>
      </c>
      <c r="R1662">
        <v>0</v>
      </c>
      <c r="S1662">
        <v>0</v>
      </c>
      <c r="T1662">
        <v>0</v>
      </c>
      <c r="U1662">
        <v>0</v>
      </c>
      <c r="V1662">
        <v>0</v>
      </c>
      <c r="W1662">
        <v>0</v>
      </c>
      <c r="X1662">
        <v>3</v>
      </c>
      <c r="Y1662">
        <v>11</v>
      </c>
      <c r="Z1662">
        <v>0</v>
      </c>
      <c r="AA1662">
        <v>55</v>
      </c>
      <c r="AB1662">
        <v>2829</v>
      </c>
      <c r="AC1662">
        <v>0</v>
      </c>
      <c r="AD1662">
        <v>0</v>
      </c>
      <c r="AE1662">
        <v>0</v>
      </c>
      <c r="AF1662">
        <v>1</v>
      </c>
      <c r="AG1662">
        <v>0</v>
      </c>
      <c r="AH1662">
        <v>0</v>
      </c>
      <c r="AI1662">
        <v>0</v>
      </c>
      <c r="AJ1662">
        <v>0</v>
      </c>
      <c r="AK1662">
        <v>0</v>
      </c>
      <c r="AL1662">
        <v>1</v>
      </c>
      <c r="AM1662" s="3">
        <f>SUM(tbl_Data[[#This Row],[Amt_Wines]:[Amt_GoldProds]])</f>
        <v>529</v>
      </c>
      <c r="AN1662" s="3">
        <v>389</v>
      </c>
      <c r="AO1662">
        <v>0</v>
      </c>
      <c r="AP1662" t="str" cm="1">
        <f t="array" ref="AP1662">_xlfn.IFS(tbl_Data[[#This Row],[marital_Divorced]]=1,"Divorced",tbl_Data[[#This Row],[marital_Married]]=1,"Married",tbl_Data[[#This Row],[marital_Single]]=1,"Single",tbl_Data[[#This Row],[marital_Together]]=1,"Together",tbl_Data[[#This Row],[marital_Widow]]=1,"Widowed")</f>
        <v>Together</v>
      </c>
      <c r="AQ1662" s="3" t="str">
        <f>IF(tbl_Data[[#This Row],[Marital Status]]=tbl_Data[[#Headers],[Single]],tbl_Data[[#This Row],[Amt_Wines]],"")</f>
        <v/>
      </c>
      <c r="AR1662" s="3">
        <f>IF(tbl_Data[[#This Row],[Marital Status]]=tbl_Data[[#Headers],[Together]],tbl_Data[[#This Row],[Amt_Wines]],"")</f>
        <v>167</v>
      </c>
      <c r="AS1662" s="3" t="str">
        <f>IF(tbl_Data[[#This Row],[Marital Status]]=tbl_Data[[#Headers],[Married]],tbl_Data[[#This Row],[Amt_Wines]],"")</f>
        <v/>
      </c>
      <c r="AT1662" s="3" t="str">
        <f>IF(tbl_Data[[#This Row],[Marital Status]]=tbl_Data[[#Headers],[Widow]],tbl_Data[[#This Row],[Amt_Wines]],"")</f>
        <v/>
      </c>
      <c r="AU1662" s="3" t="str">
        <f>IF(tbl_Data[[#This Row],[Marital Status]]=tbl_Data[[#Headers],[Divorced]],tbl_Data[[#This Row],[Amt_Wines]],"")</f>
        <v/>
      </c>
    </row>
    <row r="1663" spans="1:47" x14ac:dyDescent="0.45">
      <c r="A1663" t="s">
        <v>1040</v>
      </c>
      <c r="B1663" s="3">
        <v>84460</v>
      </c>
      <c r="C1663">
        <v>0</v>
      </c>
      <c r="D1663">
        <v>0</v>
      </c>
      <c r="E1663">
        <f t="shared" si="25"/>
        <v>0</v>
      </c>
      <c r="F1663">
        <v>80</v>
      </c>
      <c r="G1663" s="3">
        <v>152</v>
      </c>
      <c r="H1663" s="3">
        <v>27</v>
      </c>
      <c r="I1663" s="3">
        <v>103</v>
      </c>
      <c r="J1663" s="3">
        <v>106</v>
      </c>
      <c r="K1663" s="3">
        <v>54</v>
      </c>
      <c r="L1663" s="3">
        <v>81</v>
      </c>
      <c r="M1663">
        <v>0</v>
      </c>
      <c r="N1663">
        <v>9</v>
      </c>
      <c r="O1663">
        <v>9</v>
      </c>
      <c r="P1663">
        <v>4</v>
      </c>
      <c r="Q1663">
        <v>5</v>
      </c>
      <c r="R1663">
        <v>0</v>
      </c>
      <c r="S1663">
        <v>1</v>
      </c>
      <c r="T1663">
        <v>1</v>
      </c>
      <c r="U1663">
        <v>1</v>
      </c>
      <c r="V1663">
        <v>1</v>
      </c>
      <c r="W1663">
        <v>0</v>
      </c>
      <c r="X1663">
        <v>3</v>
      </c>
      <c r="Y1663">
        <v>11</v>
      </c>
      <c r="Z1663">
        <v>1</v>
      </c>
      <c r="AA1663">
        <v>62</v>
      </c>
      <c r="AB1663">
        <v>2700</v>
      </c>
      <c r="AC1663">
        <v>0</v>
      </c>
      <c r="AD1663">
        <v>0</v>
      </c>
      <c r="AE1663">
        <v>0</v>
      </c>
      <c r="AF1663">
        <v>1</v>
      </c>
      <c r="AG1663">
        <v>0</v>
      </c>
      <c r="AH1663">
        <v>0</v>
      </c>
      <c r="AI1663">
        <v>0</v>
      </c>
      <c r="AJ1663">
        <v>0</v>
      </c>
      <c r="AK1663">
        <v>0</v>
      </c>
      <c r="AL1663">
        <v>1</v>
      </c>
      <c r="AM1663" s="3">
        <f>SUM(tbl_Data[[#This Row],[Amt_Wines]:[Amt_GoldProds]])</f>
        <v>523</v>
      </c>
      <c r="AN1663" s="3">
        <v>361</v>
      </c>
      <c r="AO1663">
        <v>4</v>
      </c>
      <c r="AP1663" t="str" cm="1">
        <f t="array" ref="AP1663">_xlfn.IFS(tbl_Data[[#This Row],[marital_Divorced]]=1,"Divorced",tbl_Data[[#This Row],[marital_Married]]=1,"Married",tbl_Data[[#This Row],[marital_Single]]=1,"Single",tbl_Data[[#This Row],[marital_Together]]=1,"Together",tbl_Data[[#This Row],[marital_Widow]]=1,"Widowed")</f>
        <v>Together</v>
      </c>
      <c r="AQ1663" s="3" t="str">
        <f>IF(tbl_Data[[#This Row],[Marital Status]]=tbl_Data[[#Headers],[Single]],tbl_Data[[#This Row],[Amt_Wines]],"")</f>
        <v/>
      </c>
      <c r="AR1663" s="3">
        <f>IF(tbl_Data[[#This Row],[Marital Status]]=tbl_Data[[#Headers],[Together]],tbl_Data[[#This Row],[Amt_Wines]],"")</f>
        <v>152</v>
      </c>
      <c r="AS1663" s="3" t="str">
        <f>IF(tbl_Data[[#This Row],[Marital Status]]=tbl_Data[[#Headers],[Married]],tbl_Data[[#This Row],[Amt_Wines]],"")</f>
        <v/>
      </c>
      <c r="AT1663" s="3" t="str">
        <f>IF(tbl_Data[[#This Row],[Marital Status]]=tbl_Data[[#Headers],[Widow]],tbl_Data[[#This Row],[Amt_Wines]],"")</f>
        <v/>
      </c>
      <c r="AU1663" s="3" t="str">
        <f>IF(tbl_Data[[#This Row],[Marital Status]]=tbl_Data[[#Headers],[Divorced]],tbl_Data[[#This Row],[Amt_Wines]],"")</f>
        <v/>
      </c>
    </row>
    <row r="1664" spans="1:47" x14ac:dyDescent="0.45">
      <c r="A1664" t="s">
        <v>1043</v>
      </c>
      <c r="B1664" s="3">
        <v>54591</v>
      </c>
      <c r="C1664">
        <v>0</v>
      </c>
      <c r="D1664">
        <v>1</v>
      </c>
      <c r="E1664">
        <f t="shared" si="25"/>
        <v>1</v>
      </c>
      <c r="F1664">
        <v>63</v>
      </c>
      <c r="G1664" s="3">
        <v>376</v>
      </c>
      <c r="H1664" s="3">
        <v>4</v>
      </c>
      <c r="I1664" s="3">
        <v>94</v>
      </c>
      <c r="J1664" s="3">
        <v>12</v>
      </c>
      <c r="K1664" s="3">
        <v>9</v>
      </c>
      <c r="L1664" s="3">
        <v>24</v>
      </c>
      <c r="M1664">
        <v>3</v>
      </c>
      <c r="N1664">
        <v>6</v>
      </c>
      <c r="O1664">
        <v>2</v>
      </c>
      <c r="P1664">
        <v>8</v>
      </c>
      <c r="Q1664">
        <v>5</v>
      </c>
      <c r="R1664">
        <v>0</v>
      </c>
      <c r="S1664">
        <v>0</v>
      </c>
      <c r="T1664">
        <v>0</v>
      </c>
      <c r="U1664">
        <v>0</v>
      </c>
      <c r="V1664">
        <v>0</v>
      </c>
      <c r="W1664">
        <v>0</v>
      </c>
      <c r="X1664">
        <v>3</v>
      </c>
      <c r="Y1664">
        <v>11</v>
      </c>
      <c r="Z1664">
        <v>0</v>
      </c>
      <c r="AA1664">
        <v>71</v>
      </c>
      <c r="AB1664">
        <v>2487</v>
      </c>
      <c r="AC1664">
        <v>0</v>
      </c>
      <c r="AD1664">
        <v>0</v>
      </c>
      <c r="AE1664">
        <v>0</v>
      </c>
      <c r="AF1664">
        <v>1</v>
      </c>
      <c r="AG1664">
        <v>0</v>
      </c>
      <c r="AH1664">
        <v>0</v>
      </c>
      <c r="AI1664">
        <v>0</v>
      </c>
      <c r="AJ1664">
        <v>1</v>
      </c>
      <c r="AK1664">
        <v>0</v>
      </c>
      <c r="AL1664">
        <v>0</v>
      </c>
      <c r="AM1664" s="3">
        <f>SUM(tbl_Data[[#This Row],[Amt_Wines]:[Amt_GoldProds]])</f>
        <v>519</v>
      </c>
      <c r="AN1664" s="3">
        <v>471</v>
      </c>
      <c r="AO1664">
        <v>0</v>
      </c>
      <c r="AP1664" t="str" cm="1">
        <f t="array" ref="AP1664">_xlfn.IFS(tbl_Data[[#This Row],[marital_Divorced]]=1,"Divorced",tbl_Data[[#This Row],[marital_Married]]=1,"Married",tbl_Data[[#This Row],[marital_Single]]=1,"Single",tbl_Data[[#This Row],[marital_Together]]=1,"Together",tbl_Data[[#This Row],[marital_Widow]]=1,"Widowed")</f>
        <v>Together</v>
      </c>
      <c r="AQ1664" s="3" t="str">
        <f>IF(tbl_Data[[#This Row],[Marital Status]]=tbl_Data[[#Headers],[Single]],tbl_Data[[#This Row],[Amt_Wines]],"")</f>
        <v/>
      </c>
      <c r="AR1664" s="3">
        <f>IF(tbl_Data[[#This Row],[Marital Status]]=tbl_Data[[#Headers],[Together]],tbl_Data[[#This Row],[Amt_Wines]],"")</f>
        <v>376</v>
      </c>
      <c r="AS1664" s="3" t="str">
        <f>IF(tbl_Data[[#This Row],[Marital Status]]=tbl_Data[[#Headers],[Married]],tbl_Data[[#This Row],[Amt_Wines]],"")</f>
        <v/>
      </c>
      <c r="AT1664" s="3" t="str">
        <f>IF(tbl_Data[[#This Row],[Marital Status]]=tbl_Data[[#Headers],[Widow]],tbl_Data[[#This Row],[Amt_Wines]],"")</f>
        <v/>
      </c>
      <c r="AU1664" s="3" t="str">
        <f>IF(tbl_Data[[#This Row],[Marital Status]]=tbl_Data[[#Headers],[Divorced]],tbl_Data[[#This Row],[Amt_Wines]],"")</f>
        <v/>
      </c>
    </row>
    <row r="1665" spans="1:47" x14ac:dyDescent="0.45">
      <c r="A1665" t="s">
        <v>1047</v>
      </c>
      <c r="B1665" s="3">
        <v>59292</v>
      </c>
      <c r="C1665">
        <v>0</v>
      </c>
      <c r="D1665">
        <v>1</v>
      </c>
      <c r="E1665">
        <f t="shared" si="25"/>
        <v>1</v>
      </c>
      <c r="F1665">
        <v>71</v>
      </c>
      <c r="G1665" s="3">
        <v>378</v>
      </c>
      <c r="H1665" s="3">
        <v>14</v>
      </c>
      <c r="I1665" s="3">
        <v>68</v>
      </c>
      <c r="J1665" s="3">
        <v>19</v>
      </c>
      <c r="K1665" s="3">
        <v>14</v>
      </c>
      <c r="L1665" s="3">
        <v>14</v>
      </c>
      <c r="M1665">
        <v>2</v>
      </c>
      <c r="N1665">
        <v>3</v>
      </c>
      <c r="O1665">
        <v>5</v>
      </c>
      <c r="P1665">
        <v>8</v>
      </c>
      <c r="Q1665">
        <v>3</v>
      </c>
      <c r="R1665">
        <v>0</v>
      </c>
      <c r="S1665">
        <v>0</v>
      </c>
      <c r="T1665">
        <v>0</v>
      </c>
      <c r="U1665">
        <v>0</v>
      </c>
      <c r="V1665">
        <v>0</v>
      </c>
      <c r="W1665">
        <v>0</v>
      </c>
      <c r="X1665">
        <v>3</v>
      </c>
      <c r="Y1665">
        <v>11</v>
      </c>
      <c r="Z1665">
        <v>0</v>
      </c>
      <c r="AA1665">
        <v>70</v>
      </c>
      <c r="AB1665">
        <v>2540</v>
      </c>
      <c r="AC1665">
        <v>0</v>
      </c>
      <c r="AD1665">
        <v>0</v>
      </c>
      <c r="AE1665">
        <v>0</v>
      </c>
      <c r="AF1665">
        <v>1</v>
      </c>
      <c r="AG1665">
        <v>0</v>
      </c>
      <c r="AH1665">
        <v>0</v>
      </c>
      <c r="AI1665">
        <v>0</v>
      </c>
      <c r="AJ1665">
        <v>0</v>
      </c>
      <c r="AK1665">
        <v>0</v>
      </c>
      <c r="AL1665">
        <v>1</v>
      </c>
      <c r="AM1665" s="3">
        <f>SUM(tbl_Data[[#This Row],[Amt_Wines]:[Amt_GoldProds]])</f>
        <v>507</v>
      </c>
      <c r="AN1665" s="3">
        <v>479</v>
      </c>
      <c r="AO1665">
        <v>0</v>
      </c>
      <c r="AP1665" t="str" cm="1">
        <f t="array" ref="AP1665">_xlfn.IFS(tbl_Data[[#This Row],[marital_Divorced]]=1,"Divorced",tbl_Data[[#This Row],[marital_Married]]=1,"Married",tbl_Data[[#This Row],[marital_Single]]=1,"Single",tbl_Data[[#This Row],[marital_Together]]=1,"Together",tbl_Data[[#This Row],[marital_Widow]]=1,"Widowed")</f>
        <v>Together</v>
      </c>
      <c r="AQ1665" s="3" t="str">
        <f>IF(tbl_Data[[#This Row],[Marital Status]]=tbl_Data[[#Headers],[Single]],tbl_Data[[#This Row],[Amt_Wines]],"")</f>
        <v/>
      </c>
      <c r="AR1665" s="3">
        <f>IF(tbl_Data[[#This Row],[Marital Status]]=tbl_Data[[#Headers],[Together]],tbl_Data[[#This Row],[Amt_Wines]],"")</f>
        <v>378</v>
      </c>
      <c r="AS1665" s="3" t="str">
        <f>IF(tbl_Data[[#This Row],[Marital Status]]=tbl_Data[[#Headers],[Married]],tbl_Data[[#This Row],[Amt_Wines]],"")</f>
        <v/>
      </c>
      <c r="AT1665" s="3" t="str">
        <f>IF(tbl_Data[[#This Row],[Marital Status]]=tbl_Data[[#Headers],[Widow]],tbl_Data[[#This Row],[Amt_Wines]],"")</f>
        <v/>
      </c>
      <c r="AU1665" s="3" t="str">
        <f>IF(tbl_Data[[#This Row],[Marital Status]]=tbl_Data[[#Headers],[Divorced]],tbl_Data[[#This Row],[Amt_Wines]],"")</f>
        <v/>
      </c>
    </row>
    <row r="1666" spans="1:47" x14ac:dyDescent="0.45">
      <c r="A1666" t="s">
        <v>1052</v>
      </c>
      <c r="B1666" s="3">
        <v>48070</v>
      </c>
      <c r="C1666">
        <v>0</v>
      </c>
      <c r="D1666">
        <v>1</v>
      </c>
      <c r="E1666">
        <f t="shared" ref="E1666:E1729" si="26">SUM(_xlfn.SINGLE(Kidhome),_xlfn.SINGLE(Teenhome))</f>
        <v>1</v>
      </c>
      <c r="F1666">
        <v>33</v>
      </c>
      <c r="G1666" s="3">
        <v>373</v>
      </c>
      <c r="H1666" s="3">
        <v>14</v>
      </c>
      <c r="I1666" s="3">
        <v>83</v>
      </c>
      <c r="J1666" s="3">
        <v>6</v>
      </c>
      <c r="K1666" s="3">
        <v>9</v>
      </c>
      <c r="L1666" s="3">
        <v>19</v>
      </c>
      <c r="M1666">
        <v>3</v>
      </c>
      <c r="N1666">
        <v>8</v>
      </c>
      <c r="O1666">
        <v>2</v>
      </c>
      <c r="P1666">
        <v>6</v>
      </c>
      <c r="Q1666">
        <v>7</v>
      </c>
      <c r="R1666">
        <v>0</v>
      </c>
      <c r="S1666">
        <v>0</v>
      </c>
      <c r="T1666">
        <v>0</v>
      </c>
      <c r="U1666">
        <v>0</v>
      </c>
      <c r="V1666">
        <v>0</v>
      </c>
      <c r="W1666">
        <v>1</v>
      </c>
      <c r="X1666">
        <v>3</v>
      </c>
      <c r="Y1666">
        <v>11</v>
      </c>
      <c r="Z1666">
        <v>0</v>
      </c>
      <c r="AA1666">
        <v>70</v>
      </c>
      <c r="AB1666">
        <v>2691</v>
      </c>
      <c r="AC1666">
        <v>0</v>
      </c>
      <c r="AD1666">
        <v>0</v>
      </c>
      <c r="AE1666">
        <v>0</v>
      </c>
      <c r="AF1666">
        <v>1</v>
      </c>
      <c r="AG1666">
        <v>0</v>
      </c>
      <c r="AH1666">
        <v>0</v>
      </c>
      <c r="AI1666">
        <v>0</v>
      </c>
      <c r="AJ1666">
        <v>1</v>
      </c>
      <c r="AK1666">
        <v>0</v>
      </c>
      <c r="AL1666">
        <v>0</v>
      </c>
      <c r="AM1666" s="3">
        <f>SUM(tbl_Data[[#This Row],[Amt_Wines]:[Amt_GoldProds]])</f>
        <v>504</v>
      </c>
      <c r="AN1666" s="3">
        <v>466</v>
      </c>
      <c r="AO1666">
        <v>0</v>
      </c>
      <c r="AP1666" t="str" cm="1">
        <f t="array" ref="AP1666">_xlfn.IFS(tbl_Data[[#This Row],[marital_Divorced]]=1,"Divorced",tbl_Data[[#This Row],[marital_Married]]=1,"Married",tbl_Data[[#This Row],[marital_Single]]=1,"Single",tbl_Data[[#This Row],[marital_Together]]=1,"Together",tbl_Data[[#This Row],[marital_Widow]]=1,"Widowed")</f>
        <v>Together</v>
      </c>
      <c r="AQ1666" s="3" t="str">
        <f>IF(tbl_Data[[#This Row],[Marital Status]]=tbl_Data[[#Headers],[Single]],tbl_Data[[#This Row],[Amt_Wines]],"")</f>
        <v/>
      </c>
      <c r="AR1666" s="3">
        <f>IF(tbl_Data[[#This Row],[Marital Status]]=tbl_Data[[#Headers],[Together]],tbl_Data[[#This Row],[Amt_Wines]],"")</f>
        <v>373</v>
      </c>
      <c r="AS1666" s="3" t="str">
        <f>IF(tbl_Data[[#This Row],[Marital Status]]=tbl_Data[[#Headers],[Married]],tbl_Data[[#This Row],[Amt_Wines]],"")</f>
        <v/>
      </c>
      <c r="AT1666" s="3" t="str">
        <f>IF(tbl_Data[[#This Row],[Marital Status]]=tbl_Data[[#Headers],[Widow]],tbl_Data[[#This Row],[Amt_Wines]],"")</f>
        <v/>
      </c>
      <c r="AU1666" s="3" t="str">
        <f>IF(tbl_Data[[#This Row],[Marital Status]]=tbl_Data[[#Headers],[Divorced]],tbl_Data[[#This Row],[Amt_Wines]],"")</f>
        <v/>
      </c>
    </row>
    <row r="1667" spans="1:47" x14ac:dyDescent="0.45">
      <c r="A1667" t="s">
        <v>1057</v>
      </c>
      <c r="B1667" s="3">
        <v>35196</v>
      </c>
      <c r="C1667">
        <v>1</v>
      </c>
      <c r="D1667">
        <v>0</v>
      </c>
      <c r="E1667">
        <f t="shared" si="26"/>
        <v>1</v>
      </c>
      <c r="F1667">
        <v>68</v>
      </c>
      <c r="G1667" s="3">
        <v>75</v>
      </c>
      <c r="H1667" s="3">
        <v>12</v>
      </c>
      <c r="I1667" s="3">
        <v>141</v>
      </c>
      <c r="J1667" s="3">
        <v>43</v>
      </c>
      <c r="K1667" s="3">
        <v>39</v>
      </c>
      <c r="L1667" s="3">
        <v>187</v>
      </c>
      <c r="M1667">
        <v>6</v>
      </c>
      <c r="N1667">
        <v>6</v>
      </c>
      <c r="O1667">
        <v>1</v>
      </c>
      <c r="P1667">
        <v>5</v>
      </c>
      <c r="Q1667">
        <v>8</v>
      </c>
      <c r="R1667">
        <v>0</v>
      </c>
      <c r="S1667">
        <v>0</v>
      </c>
      <c r="T1667">
        <v>0</v>
      </c>
      <c r="U1667">
        <v>0</v>
      </c>
      <c r="V1667">
        <v>0</v>
      </c>
      <c r="W1667">
        <v>0</v>
      </c>
      <c r="X1667">
        <v>3</v>
      </c>
      <c r="Y1667">
        <v>11</v>
      </c>
      <c r="Z1667">
        <v>1</v>
      </c>
      <c r="AA1667">
        <v>36</v>
      </c>
      <c r="AB1667">
        <v>2752</v>
      </c>
      <c r="AC1667">
        <v>0</v>
      </c>
      <c r="AD1667">
        <v>0</v>
      </c>
      <c r="AE1667">
        <v>0</v>
      </c>
      <c r="AF1667">
        <v>1</v>
      </c>
      <c r="AG1667">
        <v>0</v>
      </c>
      <c r="AH1667">
        <v>0</v>
      </c>
      <c r="AI1667">
        <v>0</v>
      </c>
      <c r="AJ1667">
        <v>1</v>
      </c>
      <c r="AK1667">
        <v>0</v>
      </c>
      <c r="AL1667">
        <v>0</v>
      </c>
      <c r="AM1667" s="3">
        <f>SUM(tbl_Data[[#This Row],[Amt_Wines]:[Amt_GoldProds]])</f>
        <v>497</v>
      </c>
      <c r="AN1667" s="3">
        <v>123</v>
      </c>
      <c r="AO1667">
        <v>0</v>
      </c>
      <c r="AP1667" t="str" cm="1">
        <f t="array" ref="AP1667">_xlfn.IFS(tbl_Data[[#This Row],[marital_Divorced]]=1,"Divorced",tbl_Data[[#This Row],[marital_Married]]=1,"Married",tbl_Data[[#This Row],[marital_Single]]=1,"Single",tbl_Data[[#This Row],[marital_Together]]=1,"Together",tbl_Data[[#This Row],[marital_Widow]]=1,"Widowed")</f>
        <v>Together</v>
      </c>
      <c r="AQ1667" s="3" t="str">
        <f>IF(tbl_Data[[#This Row],[Marital Status]]=tbl_Data[[#Headers],[Single]],tbl_Data[[#This Row],[Amt_Wines]],"")</f>
        <v/>
      </c>
      <c r="AR1667" s="3">
        <f>IF(tbl_Data[[#This Row],[Marital Status]]=tbl_Data[[#Headers],[Together]],tbl_Data[[#This Row],[Amt_Wines]],"")</f>
        <v>75</v>
      </c>
      <c r="AS1667" s="3" t="str">
        <f>IF(tbl_Data[[#This Row],[Marital Status]]=tbl_Data[[#Headers],[Married]],tbl_Data[[#This Row],[Amt_Wines]],"")</f>
        <v/>
      </c>
      <c r="AT1667" s="3" t="str">
        <f>IF(tbl_Data[[#This Row],[Marital Status]]=tbl_Data[[#Headers],[Widow]],tbl_Data[[#This Row],[Amt_Wines]],"")</f>
        <v/>
      </c>
      <c r="AU1667" s="3" t="str">
        <f>IF(tbl_Data[[#This Row],[Marital Status]]=tbl_Data[[#Headers],[Divorced]],tbl_Data[[#This Row],[Amt_Wines]],"")</f>
        <v/>
      </c>
    </row>
    <row r="1668" spans="1:47" x14ac:dyDescent="0.45">
      <c r="A1668" t="s">
        <v>1058</v>
      </c>
      <c r="B1668" s="3">
        <v>35196</v>
      </c>
      <c r="C1668">
        <v>1</v>
      </c>
      <c r="D1668">
        <v>0</v>
      </c>
      <c r="E1668">
        <f t="shared" si="26"/>
        <v>1</v>
      </c>
      <c r="F1668">
        <v>68</v>
      </c>
      <c r="G1668" s="3">
        <v>75</v>
      </c>
      <c r="H1668" s="3">
        <v>12</v>
      </c>
      <c r="I1668" s="3">
        <v>141</v>
      </c>
      <c r="J1668" s="3">
        <v>43</v>
      </c>
      <c r="K1668" s="3">
        <v>39</v>
      </c>
      <c r="L1668" s="3">
        <v>187</v>
      </c>
      <c r="M1668">
        <v>6</v>
      </c>
      <c r="N1668">
        <v>6</v>
      </c>
      <c r="O1668">
        <v>1</v>
      </c>
      <c r="P1668">
        <v>5</v>
      </c>
      <c r="Q1668">
        <v>8</v>
      </c>
      <c r="R1668">
        <v>0</v>
      </c>
      <c r="S1668">
        <v>0</v>
      </c>
      <c r="T1668">
        <v>0</v>
      </c>
      <c r="U1668">
        <v>0</v>
      </c>
      <c r="V1668">
        <v>0</v>
      </c>
      <c r="W1668">
        <v>0</v>
      </c>
      <c r="X1668">
        <v>3</v>
      </c>
      <c r="Y1668">
        <v>11</v>
      </c>
      <c r="Z1668">
        <v>0</v>
      </c>
      <c r="AA1668">
        <v>36</v>
      </c>
      <c r="AB1668">
        <v>2752</v>
      </c>
      <c r="AC1668">
        <v>0</v>
      </c>
      <c r="AD1668">
        <v>0</v>
      </c>
      <c r="AE1668">
        <v>0</v>
      </c>
      <c r="AF1668">
        <v>1</v>
      </c>
      <c r="AG1668">
        <v>0</v>
      </c>
      <c r="AH1668">
        <v>0</v>
      </c>
      <c r="AI1668">
        <v>0</v>
      </c>
      <c r="AJ1668">
        <v>1</v>
      </c>
      <c r="AK1668">
        <v>0</v>
      </c>
      <c r="AL1668">
        <v>0</v>
      </c>
      <c r="AM1668" s="3">
        <f>SUM(tbl_Data[[#This Row],[Amt_Wines]:[Amt_GoldProds]])</f>
        <v>497</v>
      </c>
      <c r="AN1668" s="3">
        <v>123</v>
      </c>
      <c r="AO1668">
        <v>0</v>
      </c>
      <c r="AP1668" t="str" cm="1">
        <f t="array" ref="AP1668">_xlfn.IFS(tbl_Data[[#This Row],[marital_Divorced]]=1,"Divorced",tbl_Data[[#This Row],[marital_Married]]=1,"Married",tbl_Data[[#This Row],[marital_Single]]=1,"Single",tbl_Data[[#This Row],[marital_Together]]=1,"Together",tbl_Data[[#This Row],[marital_Widow]]=1,"Widowed")</f>
        <v>Together</v>
      </c>
      <c r="AQ1668" s="3" t="str">
        <f>IF(tbl_Data[[#This Row],[Marital Status]]=tbl_Data[[#Headers],[Single]],tbl_Data[[#This Row],[Amt_Wines]],"")</f>
        <v/>
      </c>
      <c r="AR1668" s="3">
        <f>IF(tbl_Data[[#This Row],[Marital Status]]=tbl_Data[[#Headers],[Together]],tbl_Data[[#This Row],[Amt_Wines]],"")</f>
        <v>75</v>
      </c>
      <c r="AS1668" s="3" t="str">
        <f>IF(tbl_Data[[#This Row],[Marital Status]]=tbl_Data[[#Headers],[Married]],tbl_Data[[#This Row],[Amt_Wines]],"")</f>
        <v/>
      </c>
      <c r="AT1668" s="3" t="str">
        <f>IF(tbl_Data[[#This Row],[Marital Status]]=tbl_Data[[#Headers],[Widow]],tbl_Data[[#This Row],[Amt_Wines]],"")</f>
        <v/>
      </c>
      <c r="AU1668" s="3" t="str">
        <f>IF(tbl_Data[[#This Row],[Marital Status]]=tbl_Data[[#Headers],[Divorced]],tbl_Data[[#This Row],[Amt_Wines]],"")</f>
        <v/>
      </c>
    </row>
    <row r="1669" spans="1:47" x14ac:dyDescent="0.45">
      <c r="A1669" t="s">
        <v>1061</v>
      </c>
      <c r="B1669" s="3">
        <v>65968</v>
      </c>
      <c r="C1669">
        <v>0</v>
      </c>
      <c r="D1669">
        <v>1</v>
      </c>
      <c r="E1669">
        <f t="shared" si="26"/>
        <v>1</v>
      </c>
      <c r="F1669">
        <v>12</v>
      </c>
      <c r="G1669" s="3">
        <v>376</v>
      </c>
      <c r="H1669" s="3">
        <v>9</v>
      </c>
      <c r="I1669" s="3">
        <v>83</v>
      </c>
      <c r="J1669" s="3">
        <v>19</v>
      </c>
      <c r="K1669" s="3">
        <v>4</v>
      </c>
      <c r="L1669" s="3">
        <v>4</v>
      </c>
      <c r="M1669">
        <v>2</v>
      </c>
      <c r="N1669">
        <v>5</v>
      </c>
      <c r="O1669">
        <v>4</v>
      </c>
      <c r="P1669">
        <v>7</v>
      </c>
      <c r="Q1669">
        <v>3</v>
      </c>
      <c r="R1669">
        <v>0</v>
      </c>
      <c r="S1669">
        <v>0</v>
      </c>
      <c r="T1669">
        <v>0</v>
      </c>
      <c r="U1669">
        <v>0</v>
      </c>
      <c r="V1669">
        <v>0</v>
      </c>
      <c r="W1669">
        <v>0</v>
      </c>
      <c r="X1669">
        <v>3</v>
      </c>
      <c r="Y1669">
        <v>11</v>
      </c>
      <c r="Z1669">
        <v>0</v>
      </c>
      <c r="AA1669">
        <v>50</v>
      </c>
      <c r="AB1669">
        <v>2207</v>
      </c>
      <c r="AC1669">
        <v>0</v>
      </c>
      <c r="AD1669">
        <v>0</v>
      </c>
      <c r="AE1669">
        <v>0</v>
      </c>
      <c r="AF1669">
        <v>1</v>
      </c>
      <c r="AG1669">
        <v>0</v>
      </c>
      <c r="AH1669">
        <v>0</v>
      </c>
      <c r="AI1669">
        <v>0</v>
      </c>
      <c r="AJ1669">
        <v>0</v>
      </c>
      <c r="AK1669">
        <v>0</v>
      </c>
      <c r="AL1669">
        <v>1</v>
      </c>
      <c r="AM1669" s="3">
        <f>SUM(tbl_Data[[#This Row],[Amt_Wines]:[Amt_GoldProds]])</f>
        <v>495</v>
      </c>
      <c r="AN1669" s="3">
        <v>487</v>
      </c>
      <c r="AO1669">
        <v>0</v>
      </c>
      <c r="AP1669" t="str" cm="1">
        <f t="array" ref="AP1669">_xlfn.IFS(tbl_Data[[#This Row],[marital_Divorced]]=1,"Divorced",tbl_Data[[#This Row],[marital_Married]]=1,"Married",tbl_Data[[#This Row],[marital_Single]]=1,"Single",tbl_Data[[#This Row],[marital_Together]]=1,"Together",tbl_Data[[#This Row],[marital_Widow]]=1,"Widowed")</f>
        <v>Together</v>
      </c>
      <c r="AQ1669" s="3" t="str">
        <f>IF(tbl_Data[[#This Row],[Marital Status]]=tbl_Data[[#Headers],[Single]],tbl_Data[[#This Row],[Amt_Wines]],"")</f>
        <v/>
      </c>
      <c r="AR1669" s="3">
        <f>IF(tbl_Data[[#This Row],[Marital Status]]=tbl_Data[[#Headers],[Together]],tbl_Data[[#This Row],[Amt_Wines]],"")</f>
        <v>376</v>
      </c>
      <c r="AS1669" s="3" t="str">
        <f>IF(tbl_Data[[#This Row],[Marital Status]]=tbl_Data[[#Headers],[Married]],tbl_Data[[#This Row],[Amt_Wines]],"")</f>
        <v/>
      </c>
      <c r="AT1669" s="3" t="str">
        <f>IF(tbl_Data[[#This Row],[Marital Status]]=tbl_Data[[#Headers],[Widow]],tbl_Data[[#This Row],[Amt_Wines]],"")</f>
        <v/>
      </c>
      <c r="AU1669" s="3" t="str">
        <f>IF(tbl_Data[[#This Row],[Marital Status]]=tbl_Data[[#Headers],[Divorced]],tbl_Data[[#This Row],[Amt_Wines]],"")</f>
        <v/>
      </c>
    </row>
    <row r="1670" spans="1:47" x14ac:dyDescent="0.45">
      <c r="A1670" t="s">
        <v>1065</v>
      </c>
      <c r="B1670" s="3">
        <v>57954</v>
      </c>
      <c r="C1670">
        <v>1</v>
      </c>
      <c r="D1670">
        <v>1</v>
      </c>
      <c r="E1670">
        <f t="shared" si="26"/>
        <v>2</v>
      </c>
      <c r="F1670">
        <v>52</v>
      </c>
      <c r="G1670" s="3">
        <v>456</v>
      </c>
      <c r="H1670" s="3">
        <v>4</v>
      </c>
      <c r="I1670" s="3">
        <v>24</v>
      </c>
      <c r="J1670" s="3">
        <v>0</v>
      </c>
      <c r="K1670" s="3">
        <v>0</v>
      </c>
      <c r="L1670" s="3">
        <v>9</v>
      </c>
      <c r="M1670">
        <v>7</v>
      </c>
      <c r="N1670">
        <v>8</v>
      </c>
      <c r="O1670">
        <v>2</v>
      </c>
      <c r="P1670">
        <v>6</v>
      </c>
      <c r="Q1670">
        <v>7</v>
      </c>
      <c r="R1670">
        <v>0</v>
      </c>
      <c r="S1670">
        <v>1</v>
      </c>
      <c r="T1670">
        <v>0</v>
      </c>
      <c r="U1670">
        <v>0</v>
      </c>
      <c r="V1670">
        <v>0</v>
      </c>
      <c r="W1670">
        <v>0</v>
      </c>
      <c r="X1670">
        <v>3</v>
      </c>
      <c r="Y1670">
        <v>11</v>
      </c>
      <c r="Z1670">
        <v>0</v>
      </c>
      <c r="AA1670">
        <v>43</v>
      </c>
      <c r="AB1670">
        <v>2170</v>
      </c>
      <c r="AC1670">
        <v>0</v>
      </c>
      <c r="AD1670">
        <v>0</v>
      </c>
      <c r="AE1670">
        <v>0</v>
      </c>
      <c r="AF1670">
        <v>1</v>
      </c>
      <c r="AG1670">
        <v>0</v>
      </c>
      <c r="AH1670">
        <v>0</v>
      </c>
      <c r="AI1670">
        <v>0</v>
      </c>
      <c r="AJ1670">
        <v>0</v>
      </c>
      <c r="AK1670">
        <v>1</v>
      </c>
      <c r="AL1670">
        <v>0</v>
      </c>
      <c r="AM1670" s="3">
        <f>SUM(tbl_Data[[#This Row],[Amt_Wines]:[Amt_GoldProds]])</f>
        <v>493</v>
      </c>
      <c r="AN1670" s="3">
        <v>475</v>
      </c>
      <c r="AO1670">
        <v>1</v>
      </c>
      <c r="AP1670" t="str" cm="1">
        <f t="array" ref="AP1670">_xlfn.IFS(tbl_Data[[#This Row],[marital_Divorced]]=1,"Divorced",tbl_Data[[#This Row],[marital_Married]]=1,"Married",tbl_Data[[#This Row],[marital_Single]]=1,"Single",tbl_Data[[#This Row],[marital_Together]]=1,"Together",tbl_Data[[#This Row],[marital_Widow]]=1,"Widowed")</f>
        <v>Together</v>
      </c>
      <c r="AQ1670" s="3" t="str">
        <f>IF(tbl_Data[[#This Row],[Marital Status]]=tbl_Data[[#Headers],[Single]],tbl_Data[[#This Row],[Amt_Wines]],"")</f>
        <v/>
      </c>
      <c r="AR1670" s="3">
        <f>IF(tbl_Data[[#This Row],[Marital Status]]=tbl_Data[[#Headers],[Together]],tbl_Data[[#This Row],[Amt_Wines]],"")</f>
        <v>456</v>
      </c>
      <c r="AS1670" s="3" t="str">
        <f>IF(tbl_Data[[#This Row],[Marital Status]]=tbl_Data[[#Headers],[Married]],tbl_Data[[#This Row],[Amt_Wines]],"")</f>
        <v/>
      </c>
      <c r="AT1670" s="3" t="str">
        <f>IF(tbl_Data[[#This Row],[Marital Status]]=tbl_Data[[#Headers],[Widow]],tbl_Data[[#This Row],[Amt_Wines]],"")</f>
        <v/>
      </c>
      <c r="AU1670" s="3" t="str">
        <f>IF(tbl_Data[[#This Row],[Marital Status]]=tbl_Data[[#Headers],[Divorced]],tbl_Data[[#This Row],[Amt_Wines]],"")</f>
        <v/>
      </c>
    </row>
    <row r="1671" spans="1:47" x14ac:dyDescent="0.45">
      <c r="A1671" t="s">
        <v>1066</v>
      </c>
      <c r="B1671" s="3">
        <v>43795</v>
      </c>
      <c r="C1671">
        <v>0</v>
      </c>
      <c r="D1671">
        <v>1</v>
      </c>
      <c r="E1671">
        <f t="shared" si="26"/>
        <v>1</v>
      </c>
      <c r="F1671">
        <v>11</v>
      </c>
      <c r="G1671" s="3">
        <v>314</v>
      </c>
      <c r="H1671" s="3">
        <v>11</v>
      </c>
      <c r="I1671" s="3">
        <v>53</v>
      </c>
      <c r="J1671" s="3">
        <v>4</v>
      </c>
      <c r="K1671" s="3">
        <v>3</v>
      </c>
      <c r="L1671" s="3">
        <v>107</v>
      </c>
      <c r="M1671">
        <v>3</v>
      </c>
      <c r="N1671">
        <v>7</v>
      </c>
      <c r="O1671">
        <v>3</v>
      </c>
      <c r="P1671">
        <v>4</v>
      </c>
      <c r="Q1671">
        <v>7</v>
      </c>
      <c r="R1671">
        <v>0</v>
      </c>
      <c r="S1671">
        <v>1</v>
      </c>
      <c r="T1671">
        <v>0</v>
      </c>
      <c r="U1671">
        <v>0</v>
      </c>
      <c r="V1671">
        <v>0</v>
      </c>
      <c r="W1671">
        <v>0</v>
      </c>
      <c r="X1671">
        <v>3</v>
      </c>
      <c r="Y1671">
        <v>11</v>
      </c>
      <c r="Z1671">
        <v>1</v>
      </c>
      <c r="AA1671">
        <v>52</v>
      </c>
      <c r="AB1671">
        <v>2415</v>
      </c>
      <c r="AC1671">
        <v>0</v>
      </c>
      <c r="AD1671">
        <v>0</v>
      </c>
      <c r="AE1671">
        <v>0</v>
      </c>
      <c r="AF1671">
        <v>1</v>
      </c>
      <c r="AG1671">
        <v>0</v>
      </c>
      <c r="AH1671">
        <v>0</v>
      </c>
      <c r="AI1671">
        <v>0</v>
      </c>
      <c r="AJ1671">
        <v>0</v>
      </c>
      <c r="AK1671">
        <v>1</v>
      </c>
      <c r="AL1671">
        <v>0</v>
      </c>
      <c r="AM1671" s="3">
        <f>SUM(tbl_Data[[#This Row],[Amt_Wines]:[Amt_GoldProds]])</f>
        <v>492</v>
      </c>
      <c r="AN1671" s="3">
        <v>278</v>
      </c>
      <c r="AO1671">
        <v>1</v>
      </c>
      <c r="AP1671" t="str" cm="1">
        <f t="array" ref="AP1671">_xlfn.IFS(tbl_Data[[#This Row],[marital_Divorced]]=1,"Divorced",tbl_Data[[#This Row],[marital_Married]]=1,"Married",tbl_Data[[#This Row],[marital_Single]]=1,"Single",tbl_Data[[#This Row],[marital_Together]]=1,"Together",tbl_Data[[#This Row],[marital_Widow]]=1,"Widowed")</f>
        <v>Together</v>
      </c>
      <c r="AQ1671" s="3" t="str">
        <f>IF(tbl_Data[[#This Row],[Marital Status]]=tbl_Data[[#Headers],[Single]],tbl_Data[[#This Row],[Amt_Wines]],"")</f>
        <v/>
      </c>
      <c r="AR1671" s="3">
        <f>IF(tbl_Data[[#This Row],[Marital Status]]=tbl_Data[[#Headers],[Together]],tbl_Data[[#This Row],[Amt_Wines]],"")</f>
        <v>314</v>
      </c>
      <c r="AS1671" s="3" t="str">
        <f>IF(tbl_Data[[#This Row],[Marital Status]]=tbl_Data[[#Headers],[Married]],tbl_Data[[#This Row],[Amt_Wines]],"")</f>
        <v/>
      </c>
      <c r="AT1671" s="3" t="str">
        <f>IF(tbl_Data[[#This Row],[Marital Status]]=tbl_Data[[#Headers],[Widow]],tbl_Data[[#This Row],[Amt_Wines]],"")</f>
        <v/>
      </c>
      <c r="AU1671" s="3" t="str">
        <f>IF(tbl_Data[[#This Row],[Marital Status]]=tbl_Data[[#Headers],[Divorced]],tbl_Data[[#This Row],[Amt_Wines]],"")</f>
        <v/>
      </c>
    </row>
    <row r="1672" spans="1:47" x14ac:dyDescent="0.45">
      <c r="A1672" t="s">
        <v>1071</v>
      </c>
      <c r="B1672" s="3">
        <v>53172</v>
      </c>
      <c r="C1672">
        <v>0</v>
      </c>
      <c r="D1672">
        <v>1</v>
      </c>
      <c r="E1672">
        <f t="shared" si="26"/>
        <v>1</v>
      </c>
      <c r="F1672">
        <v>54</v>
      </c>
      <c r="G1672" s="3">
        <v>121</v>
      </c>
      <c r="H1672" s="3">
        <v>62</v>
      </c>
      <c r="I1672" s="3">
        <v>90</v>
      </c>
      <c r="J1672" s="3">
        <v>68</v>
      </c>
      <c r="K1672" s="3">
        <v>20</v>
      </c>
      <c r="L1672" s="3">
        <v>125</v>
      </c>
      <c r="M1672">
        <v>3</v>
      </c>
      <c r="N1672">
        <v>2</v>
      </c>
      <c r="O1672">
        <v>3</v>
      </c>
      <c r="P1672">
        <v>8</v>
      </c>
      <c r="Q1672">
        <v>3</v>
      </c>
      <c r="R1672">
        <v>0</v>
      </c>
      <c r="S1672">
        <v>0</v>
      </c>
      <c r="T1672">
        <v>0</v>
      </c>
      <c r="U1672">
        <v>0</v>
      </c>
      <c r="V1672">
        <v>0</v>
      </c>
      <c r="W1672">
        <v>0</v>
      </c>
      <c r="X1672">
        <v>3</v>
      </c>
      <c r="Y1672">
        <v>11</v>
      </c>
      <c r="Z1672">
        <v>0</v>
      </c>
      <c r="AA1672">
        <v>42</v>
      </c>
      <c r="AB1672">
        <v>2578</v>
      </c>
      <c r="AC1672">
        <v>0</v>
      </c>
      <c r="AD1672">
        <v>0</v>
      </c>
      <c r="AE1672">
        <v>0</v>
      </c>
      <c r="AF1672">
        <v>1</v>
      </c>
      <c r="AG1672">
        <v>0</v>
      </c>
      <c r="AH1672">
        <v>0</v>
      </c>
      <c r="AI1672">
        <v>0</v>
      </c>
      <c r="AJ1672">
        <v>1</v>
      </c>
      <c r="AK1672">
        <v>0</v>
      </c>
      <c r="AL1672">
        <v>0</v>
      </c>
      <c r="AM1672" s="3">
        <f>SUM(tbl_Data[[#This Row],[Amt_Wines]:[Amt_GoldProds]])</f>
        <v>486</v>
      </c>
      <c r="AN1672" s="3">
        <v>236</v>
      </c>
      <c r="AO1672">
        <v>0</v>
      </c>
      <c r="AP1672" t="str" cm="1">
        <f t="array" ref="AP1672">_xlfn.IFS(tbl_Data[[#This Row],[marital_Divorced]]=1,"Divorced",tbl_Data[[#This Row],[marital_Married]]=1,"Married",tbl_Data[[#This Row],[marital_Single]]=1,"Single",tbl_Data[[#This Row],[marital_Together]]=1,"Together",tbl_Data[[#This Row],[marital_Widow]]=1,"Widowed")</f>
        <v>Together</v>
      </c>
      <c r="AQ1672" s="3" t="str">
        <f>IF(tbl_Data[[#This Row],[Marital Status]]=tbl_Data[[#Headers],[Single]],tbl_Data[[#This Row],[Amt_Wines]],"")</f>
        <v/>
      </c>
      <c r="AR1672" s="3">
        <f>IF(tbl_Data[[#This Row],[Marital Status]]=tbl_Data[[#Headers],[Together]],tbl_Data[[#This Row],[Amt_Wines]],"")</f>
        <v>121</v>
      </c>
      <c r="AS1672" s="3" t="str">
        <f>IF(tbl_Data[[#This Row],[Marital Status]]=tbl_Data[[#Headers],[Married]],tbl_Data[[#This Row],[Amt_Wines]],"")</f>
        <v/>
      </c>
      <c r="AT1672" s="3" t="str">
        <f>IF(tbl_Data[[#This Row],[Marital Status]]=tbl_Data[[#Headers],[Widow]],tbl_Data[[#This Row],[Amt_Wines]],"")</f>
        <v/>
      </c>
      <c r="AU1672" s="3" t="str">
        <f>IF(tbl_Data[[#This Row],[Marital Status]]=tbl_Data[[#Headers],[Divorced]],tbl_Data[[#This Row],[Amt_Wines]],"")</f>
        <v/>
      </c>
    </row>
    <row r="1673" spans="1:47" x14ac:dyDescent="0.45">
      <c r="A1673" t="s">
        <v>1073</v>
      </c>
      <c r="B1673" s="3">
        <v>39767</v>
      </c>
      <c r="C1673">
        <v>0</v>
      </c>
      <c r="D1673">
        <v>0</v>
      </c>
      <c r="E1673">
        <f t="shared" si="26"/>
        <v>0</v>
      </c>
      <c r="F1673">
        <v>18</v>
      </c>
      <c r="G1673" s="3">
        <v>113</v>
      </c>
      <c r="H1673" s="3">
        <v>61</v>
      </c>
      <c r="I1673" s="3">
        <v>204</v>
      </c>
      <c r="J1673" s="3">
        <v>34</v>
      </c>
      <c r="K1673" s="3">
        <v>26</v>
      </c>
      <c r="L1673" s="3">
        <v>47</v>
      </c>
      <c r="M1673">
        <v>2</v>
      </c>
      <c r="N1673">
        <v>7</v>
      </c>
      <c r="O1673">
        <v>1</v>
      </c>
      <c r="P1673">
        <v>7</v>
      </c>
      <c r="Q1673">
        <v>8</v>
      </c>
      <c r="R1673">
        <v>0</v>
      </c>
      <c r="S1673">
        <v>0</v>
      </c>
      <c r="T1673">
        <v>0</v>
      </c>
      <c r="U1673">
        <v>0</v>
      </c>
      <c r="V1673">
        <v>0</v>
      </c>
      <c r="W1673">
        <v>0</v>
      </c>
      <c r="X1673">
        <v>3</v>
      </c>
      <c r="Y1673">
        <v>11</v>
      </c>
      <c r="Z1673">
        <v>0</v>
      </c>
      <c r="AA1673">
        <v>69</v>
      </c>
      <c r="AB1673">
        <v>2502</v>
      </c>
      <c r="AC1673">
        <v>0</v>
      </c>
      <c r="AD1673">
        <v>0</v>
      </c>
      <c r="AE1673">
        <v>0</v>
      </c>
      <c r="AF1673">
        <v>1</v>
      </c>
      <c r="AG1673">
        <v>0</v>
      </c>
      <c r="AH1673">
        <v>0</v>
      </c>
      <c r="AI1673">
        <v>0</v>
      </c>
      <c r="AJ1673">
        <v>0</v>
      </c>
      <c r="AK1673">
        <v>1</v>
      </c>
      <c r="AL1673">
        <v>0</v>
      </c>
      <c r="AM1673" s="3">
        <f>SUM(tbl_Data[[#This Row],[Amt_Wines]:[Amt_GoldProds]])</f>
        <v>485</v>
      </c>
      <c r="AN1673" s="3">
        <v>391</v>
      </c>
      <c r="AO1673">
        <v>0</v>
      </c>
      <c r="AP1673" t="str" cm="1">
        <f t="array" ref="AP1673">_xlfn.IFS(tbl_Data[[#This Row],[marital_Divorced]]=1,"Divorced",tbl_Data[[#This Row],[marital_Married]]=1,"Married",tbl_Data[[#This Row],[marital_Single]]=1,"Single",tbl_Data[[#This Row],[marital_Together]]=1,"Together",tbl_Data[[#This Row],[marital_Widow]]=1,"Widowed")</f>
        <v>Together</v>
      </c>
      <c r="AQ1673" s="3" t="str">
        <f>IF(tbl_Data[[#This Row],[Marital Status]]=tbl_Data[[#Headers],[Single]],tbl_Data[[#This Row],[Amt_Wines]],"")</f>
        <v/>
      </c>
      <c r="AR1673" s="3">
        <f>IF(tbl_Data[[#This Row],[Marital Status]]=tbl_Data[[#Headers],[Together]],tbl_Data[[#This Row],[Amt_Wines]],"")</f>
        <v>113</v>
      </c>
      <c r="AS1673" s="3" t="str">
        <f>IF(tbl_Data[[#This Row],[Marital Status]]=tbl_Data[[#Headers],[Married]],tbl_Data[[#This Row],[Amt_Wines]],"")</f>
        <v/>
      </c>
      <c r="AT1673" s="3" t="str">
        <f>IF(tbl_Data[[#This Row],[Marital Status]]=tbl_Data[[#Headers],[Widow]],tbl_Data[[#This Row],[Amt_Wines]],"")</f>
        <v/>
      </c>
      <c r="AU1673" s="3" t="str">
        <f>IF(tbl_Data[[#This Row],[Marital Status]]=tbl_Data[[#Headers],[Divorced]],tbl_Data[[#This Row],[Amt_Wines]],"")</f>
        <v/>
      </c>
    </row>
    <row r="1674" spans="1:47" x14ac:dyDescent="0.45">
      <c r="A1674" t="s">
        <v>1074</v>
      </c>
      <c r="B1674" s="3">
        <v>56559</v>
      </c>
      <c r="C1674">
        <v>0</v>
      </c>
      <c r="D1674">
        <v>1</v>
      </c>
      <c r="E1674">
        <f t="shared" si="26"/>
        <v>1</v>
      </c>
      <c r="F1674">
        <v>46</v>
      </c>
      <c r="G1674" s="3">
        <v>226</v>
      </c>
      <c r="H1674" s="3">
        <v>22</v>
      </c>
      <c r="I1674" s="3">
        <v>133</v>
      </c>
      <c r="J1674" s="3">
        <v>41</v>
      </c>
      <c r="K1674" s="3">
        <v>31</v>
      </c>
      <c r="L1674" s="3">
        <v>31</v>
      </c>
      <c r="M1674">
        <v>3</v>
      </c>
      <c r="N1674">
        <v>4</v>
      </c>
      <c r="O1674">
        <v>3</v>
      </c>
      <c r="P1674">
        <v>8</v>
      </c>
      <c r="Q1674">
        <v>4</v>
      </c>
      <c r="R1674">
        <v>0</v>
      </c>
      <c r="S1674">
        <v>0</v>
      </c>
      <c r="T1674">
        <v>0</v>
      </c>
      <c r="U1674">
        <v>0</v>
      </c>
      <c r="V1674">
        <v>0</v>
      </c>
      <c r="W1674">
        <v>0</v>
      </c>
      <c r="X1674">
        <v>3</v>
      </c>
      <c r="Y1674">
        <v>11</v>
      </c>
      <c r="Z1674">
        <v>0</v>
      </c>
      <c r="AA1674">
        <v>45</v>
      </c>
      <c r="AB1674">
        <v>2710</v>
      </c>
      <c r="AC1674">
        <v>0</v>
      </c>
      <c r="AD1674">
        <v>0</v>
      </c>
      <c r="AE1674">
        <v>0</v>
      </c>
      <c r="AF1674">
        <v>1</v>
      </c>
      <c r="AG1674">
        <v>0</v>
      </c>
      <c r="AH1674">
        <v>0</v>
      </c>
      <c r="AI1674">
        <v>0</v>
      </c>
      <c r="AJ1674">
        <v>0</v>
      </c>
      <c r="AK1674">
        <v>0</v>
      </c>
      <c r="AL1674">
        <v>1</v>
      </c>
      <c r="AM1674" s="3">
        <f>SUM(tbl_Data[[#This Row],[Amt_Wines]:[Amt_GoldProds]])</f>
        <v>484</v>
      </c>
      <c r="AN1674" s="3">
        <v>422</v>
      </c>
      <c r="AO1674">
        <v>0</v>
      </c>
      <c r="AP1674" t="str" cm="1">
        <f t="array" ref="AP1674">_xlfn.IFS(tbl_Data[[#This Row],[marital_Divorced]]=1,"Divorced",tbl_Data[[#This Row],[marital_Married]]=1,"Married",tbl_Data[[#This Row],[marital_Single]]=1,"Single",tbl_Data[[#This Row],[marital_Together]]=1,"Together",tbl_Data[[#This Row],[marital_Widow]]=1,"Widowed")</f>
        <v>Together</v>
      </c>
      <c r="AQ1674" s="3" t="str">
        <f>IF(tbl_Data[[#This Row],[Marital Status]]=tbl_Data[[#Headers],[Single]],tbl_Data[[#This Row],[Amt_Wines]],"")</f>
        <v/>
      </c>
      <c r="AR1674" s="3">
        <f>IF(tbl_Data[[#This Row],[Marital Status]]=tbl_Data[[#Headers],[Together]],tbl_Data[[#This Row],[Amt_Wines]],"")</f>
        <v>226</v>
      </c>
      <c r="AS1674" s="3" t="str">
        <f>IF(tbl_Data[[#This Row],[Marital Status]]=tbl_Data[[#Headers],[Married]],tbl_Data[[#This Row],[Amt_Wines]],"")</f>
        <v/>
      </c>
      <c r="AT1674" s="3" t="str">
        <f>IF(tbl_Data[[#This Row],[Marital Status]]=tbl_Data[[#Headers],[Widow]],tbl_Data[[#This Row],[Amt_Wines]],"")</f>
        <v/>
      </c>
      <c r="AU1674" s="3" t="str">
        <f>IF(tbl_Data[[#This Row],[Marital Status]]=tbl_Data[[#Headers],[Divorced]],tbl_Data[[#This Row],[Amt_Wines]],"")</f>
        <v/>
      </c>
    </row>
    <row r="1675" spans="1:47" x14ac:dyDescent="0.45">
      <c r="A1675" t="s">
        <v>1076</v>
      </c>
      <c r="B1675" s="3">
        <v>53593</v>
      </c>
      <c r="C1675">
        <v>1</v>
      </c>
      <c r="D1675">
        <v>1</v>
      </c>
      <c r="E1675">
        <f t="shared" si="26"/>
        <v>2</v>
      </c>
      <c r="F1675">
        <v>60</v>
      </c>
      <c r="G1675" s="3">
        <v>349</v>
      </c>
      <c r="H1675" s="3">
        <v>4</v>
      </c>
      <c r="I1675" s="3">
        <v>78</v>
      </c>
      <c r="J1675" s="3">
        <v>6</v>
      </c>
      <c r="K1675" s="3">
        <v>0</v>
      </c>
      <c r="L1675" s="3">
        <v>43</v>
      </c>
      <c r="M1675">
        <v>8</v>
      </c>
      <c r="N1675">
        <v>7</v>
      </c>
      <c r="O1675">
        <v>2</v>
      </c>
      <c r="P1675">
        <v>6</v>
      </c>
      <c r="Q1675">
        <v>8</v>
      </c>
      <c r="R1675">
        <v>0</v>
      </c>
      <c r="S1675">
        <v>0</v>
      </c>
      <c r="T1675">
        <v>0</v>
      </c>
      <c r="U1675">
        <v>0</v>
      </c>
      <c r="V1675">
        <v>0</v>
      </c>
      <c r="W1675">
        <v>0</v>
      </c>
      <c r="X1675">
        <v>3</v>
      </c>
      <c r="Y1675">
        <v>11</v>
      </c>
      <c r="Z1675">
        <v>0</v>
      </c>
      <c r="AA1675">
        <v>67</v>
      </c>
      <c r="AB1675">
        <v>2850</v>
      </c>
      <c r="AC1675">
        <v>0</v>
      </c>
      <c r="AD1675">
        <v>0</v>
      </c>
      <c r="AE1675">
        <v>0</v>
      </c>
      <c r="AF1675">
        <v>1</v>
      </c>
      <c r="AG1675">
        <v>0</v>
      </c>
      <c r="AH1675">
        <v>0</v>
      </c>
      <c r="AI1675">
        <v>0</v>
      </c>
      <c r="AJ1675">
        <v>0</v>
      </c>
      <c r="AK1675">
        <v>0</v>
      </c>
      <c r="AL1675">
        <v>1</v>
      </c>
      <c r="AM1675" s="3">
        <f>SUM(tbl_Data[[#This Row],[Amt_Wines]:[Amt_GoldProds]])</f>
        <v>480</v>
      </c>
      <c r="AN1675" s="3">
        <v>394</v>
      </c>
      <c r="AO1675">
        <v>0</v>
      </c>
      <c r="AP1675" t="str" cm="1">
        <f t="array" ref="AP1675">_xlfn.IFS(tbl_Data[[#This Row],[marital_Divorced]]=1,"Divorced",tbl_Data[[#This Row],[marital_Married]]=1,"Married",tbl_Data[[#This Row],[marital_Single]]=1,"Single",tbl_Data[[#This Row],[marital_Together]]=1,"Together",tbl_Data[[#This Row],[marital_Widow]]=1,"Widowed")</f>
        <v>Together</v>
      </c>
      <c r="AQ1675" s="3" t="str">
        <f>IF(tbl_Data[[#This Row],[Marital Status]]=tbl_Data[[#Headers],[Single]],tbl_Data[[#This Row],[Amt_Wines]],"")</f>
        <v/>
      </c>
      <c r="AR1675" s="3">
        <f>IF(tbl_Data[[#This Row],[Marital Status]]=tbl_Data[[#Headers],[Together]],tbl_Data[[#This Row],[Amt_Wines]],"")</f>
        <v>349</v>
      </c>
      <c r="AS1675" s="3" t="str">
        <f>IF(tbl_Data[[#This Row],[Marital Status]]=tbl_Data[[#Headers],[Married]],tbl_Data[[#This Row],[Amt_Wines]],"")</f>
        <v/>
      </c>
      <c r="AT1675" s="3" t="str">
        <f>IF(tbl_Data[[#This Row],[Marital Status]]=tbl_Data[[#Headers],[Widow]],tbl_Data[[#This Row],[Amt_Wines]],"")</f>
        <v/>
      </c>
      <c r="AU1675" s="3" t="str">
        <f>IF(tbl_Data[[#This Row],[Marital Status]]=tbl_Data[[#Headers],[Divorced]],tbl_Data[[#This Row],[Amt_Wines]],"")</f>
        <v/>
      </c>
    </row>
    <row r="1676" spans="1:47" x14ac:dyDescent="0.45">
      <c r="A1676" t="s">
        <v>1078</v>
      </c>
      <c r="B1676" s="3">
        <v>53863</v>
      </c>
      <c r="C1676">
        <v>0</v>
      </c>
      <c r="D1676">
        <v>1</v>
      </c>
      <c r="E1676">
        <f t="shared" si="26"/>
        <v>1</v>
      </c>
      <c r="F1676">
        <v>4</v>
      </c>
      <c r="G1676" s="3">
        <v>399</v>
      </c>
      <c r="H1676" s="3">
        <v>4</v>
      </c>
      <c r="I1676" s="3">
        <v>30</v>
      </c>
      <c r="J1676" s="3">
        <v>6</v>
      </c>
      <c r="K1676" s="3">
        <v>4</v>
      </c>
      <c r="L1676" s="3">
        <v>30</v>
      </c>
      <c r="M1676">
        <v>3</v>
      </c>
      <c r="N1676">
        <v>7</v>
      </c>
      <c r="O1676">
        <v>1</v>
      </c>
      <c r="P1676">
        <v>7</v>
      </c>
      <c r="Q1676">
        <v>7</v>
      </c>
      <c r="R1676">
        <v>0</v>
      </c>
      <c r="S1676">
        <v>1</v>
      </c>
      <c r="T1676">
        <v>0</v>
      </c>
      <c r="U1676">
        <v>0</v>
      </c>
      <c r="V1676">
        <v>0</v>
      </c>
      <c r="W1676">
        <v>0</v>
      </c>
      <c r="X1676">
        <v>3</v>
      </c>
      <c r="Y1676">
        <v>11</v>
      </c>
      <c r="Z1676">
        <v>0</v>
      </c>
      <c r="AA1676">
        <v>65</v>
      </c>
      <c r="AB1676">
        <v>2202</v>
      </c>
      <c r="AC1676">
        <v>0</v>
      </c>
      <c r="AD1676">
        <v>0</v>
      </c>
      <c r="AE1676">
        <v>0</v>
      </c>
      <c r="AF1676">
        <v>1</v>
      </c>
      <c r="AG1676">
        <v>0</v>
      </c>
      <c r="AH1676">
        <v>0</v>
      </c>
      <c r="AI1676">
        <v>0</v>
      </c>
      <c r="AJ1676">
        <v>1</v>
      </c>
      <c r="AK1676">
        <v>0</v>
      </c>
      <c r="AL1676">
        <v>0</v>
      </c>
      <c r="AM1676" s="3">
        <f>SUM(tbl_Data[[#This Row],[Amt_Wines]:[Amt_GoldProds]])</f>
        <v>473</v>
      </c>
      <c r="AN1676" s="3">
        <v>413</v>
      </c>
      <c r="AO1676">
        <v>1</v>
      </c>
      <c r="AP1676" t="str" cm="1">
        <f t="array" ref="AP1676">_xlfn.IFS(tbl_Data[[#This Row],[marital_Divorced]]=1,"Divorced",tbl_Data[[#This Row],[marital_Married]]=1,"Married",tbl_Data[[#This Row],[marital_Single]]=1,"Single",tbl_Data[[#This Row],[marital_Together]]=1,"Together",tbl_Data[[#This Row],[marital_Widow]]=1,"Widowed")</f>
        <v>Together</v>
      </c>
      <c r="AQ1676" s="3" t="str">
        <f>IF(tbl_Data[[#This Row],[Marital Status]]=tbl_Data[[#Headers],[Single]],tbl_Data[[#This Row],[Amt_Wines]],"")</f>
        <v/>
      </c>
      <c r="AR1676" s="3">
        <f>IF(tbl_Data[[#This Row],[Marital Status]]=tbl_Data[[#Headers],[Together]],tbl_Data[[#This Row],[Amt_Wines]],"")</f>
        <v>399</v>
      </c>
      <c r="AS1676" s="3" t="str">
        <f>IF(tbl_Data[[#This Row],[Marital Status]]=tbl_Data[[#Headers],[Married]],tbl_Data[[#This Row],[Amt_Wines]],"")</f>
        <v/>
      </c>
      <c r="AT1676" s="3" t="str">
        <f>IF(tbl_Data[[#This Row],[Marital Status]]=tbl_Data[[#Headers],[Widow]],tbl_Data[[#This Row],[Amt_Wines]],"")</f>
        <v/>
      </c>
      <c r="AU1676" s="3" t="str">
        <f>IF(tbl_Data[[#This Row],[Marital Status]]=tbl_Data[[#Headers],[Divorced]],tbl_Data[[#This Row],[Amt_Wines]],"")</f>
        <v/>
      </c>
    </row>
    <row r="1677" spans="1:47" x14ac:dyDescent="0.45">
      <c r="A1677" t="s">
        <v>1085</v>
      </c>
      <c r="B1677" s="3">
        <v>41039</v>
      </c>
      <c r="C1677">
        <v>0</v>
      </c>
      <c r="D1677">
        <v>0</v>
      </c>
      <c r="E1677">
        <f t="shared" si="26"/>
        <v>0</v>
      </c>
      <c r="F1677">
        <v>32</v>
      </c>
      <c r="G1677" s="3">
        <v>34</v>
      </c>
      <c r="H1677" s="3">
        <v>11</v>
      </c>
      <c r="I1677" s="3">
        <v>137</v>
      </c>
      <c r="J1677" s="3">
        <v>179</v>
      </c>
      <c r="K1677" s="3">
        <v>61</v>
      </c>
      <c r="L1677" s="3">
        <v>45</v>
      </c>
      <c r="M1677">
        <v>1</v>
      </c>
      <c r="N1677">
        <v>8</v>
      </c>
      <c r="O1677">
        <v>1</v>
      </c>
      <c r="P1677">
        <v>5</v>
      </c>
      <c r="Q1677">
        <v>8</v>
      </c>
      <c r="R1677">
        <v>0</v>
      </c>
      <c r="S1677">
        <v>0</v>
      </c>
      <c r="T1677">
        <v>0</v>
      </c>
      <c r="U1677">
        <v>0</v>
      </c>
      <c r="V1677">
        <v>0</v>
      </c>
      <c r="W1677">
        <v>0</v>
      </c>
      <c r="X1677">
        <v>3</v>
      </c>
      <c r="Y1677">
        <v>11</v>
      </c>
      <c r="Z1677">
        <v>0</v>
      </c>
      <c r="AA1677">
        <v>38</v>
      </c>
      <c r="AB1677">
        <v>2498</v>
      </c>
      <c r="AC1677">
        <v>0</v>
      </c>
      <c r="AD1677">
        <v>0</v>
      </c>
      <c r="AE1677">
        <v>0</v>
      </c>
      <c r="AF1677">
        <v>1</v>
      </c>
      <c r="AG1677">
        <v>0</v>
      </c>
      <c r="AH1677">
        <v>1</v>
      </c>
      <c r="AI1677">
        <v>0</v>
      </c>
      <c r="AJ1677">
        <v>0</v>
      </c>
      <c r="AK1677">
        <v>0</v>
      </c>
      <c r="AL1677">
        <v>0</v>
      </c>
      <c r="AM1677" s="3">
        <f>SUM(tbl_Data[[#This Row],[Amt_Wines]:[Amt_GoldProds]])</f>
        <v>467</v>
      </c>
      <c r="AN1677" s="3">
        <v>377</v>
      </c>
      <c r="AO1677">
        <v>0</v>
      </c>
      <c r="AP1677" t="str" cm="1">
        <f t="array" ref="AP1677">_xlfn.IFS(tbl_Data[[#This Row],[marital_Divorced]]=1,"Divorced",tbl_Data[[#This Row],[marital_Married]]=1,"Married",tbl_Data[[#This Row],[marital_Single]]=1,"Single",tbl_Data[[#This Row],[marital_Together]]=1,"Together",tbl_Data[[#This Row],[marital_Widow]]=1,"Widowed")</f>
        <v>Together</v>
      </c>
      <c r="AQ1677" s="3" t="str">
        <f>IF(tbl_Data[[#This Row],[Marital Status]]=tbl_Data[[#Headers],[Single]],tbl_Data[[#This Row],[Amt_Wines]],"")</f>
        <v/>
      </c>
      <c r="AR1677" s="3">
        <f>IF(tbl_Data[[#This Row],[Marital Status]]=tbl_Data[[#Headers],[Together]],tbl_Data[[#This Row],[Amt_Wines]],"")</f>
        <v>34</v>
      </c>
      <c r="AS1677" s="3" t="str">
        <f>IF(tbl_Data[[#This Row],[Marital Status]]=tbl_Data[[#Headers],[Married]],tbl_Data[[#This Row],[Amt_Wines]],"")</f>
        <v/>
      </c>
      <c r="AT1677" s="3" t="str">
        <f>IF(tbl_Data[[#This Row],[Marital Status]]=tbl_Data[[#Headers],[Widow]],tbl_Data[[#This Row],[Amt_Wines]],"")</f>
        <v/>
      </c>
      <c r="AU1677" s="3" t="str">
        <f>IF(tbl_Data[[#This Row],[Marital Status]]=tbl_Data[[#Headers],[Divorced]],tbl_Data[[#This Row],[Amt_Wines]],"")</f>
        <v/>
      </c>
    </row>
    <row r="1678" spans="1:47" x14ac:dyDescent="0.45">
      <c r="A1678" t="s">
        <v>1086</v>
      </c>
      <c r="B1678" s="3">
        <v>24401</v>
      </c>
      <c r="C1678">
        <v>0</v>
      </c>
      <c r="D1678">
        <v>0</v>
      </c>
      <c r="E1678">
        <f t="shared" si="26"/>
        <v>0</v>
      </c>
      <c r="F1678">
        <v>98</v>
      </c>
      <c r="G1678" s="3">
        <v>73</v>
      </c>
      <c r="H1678" s="3">
        <v>28</v>
      </c>
      <c r="I1678" s="3">
        <v>217</v>
      </c>
      <c r="J1678" s="3">
        <v>10</v>
      </c>
      <c r="K1678" s="3">
        <v>24</v>
      </c>
      <c r="L1678" s="3">
        <v>115</v>
      </c>
      <c r="M1678">
        <v>3</v>
      </c>
      <c r="N1678">
        <v>6</v>
      </c>
      <c r="O1678">
        <v>1</v>
      </c>
      <c r="P1678">
        <v>6</v>
      </c>
      <c r="Q1678">
        <v>8</v>
      </c>
      <c r="R1678">
        <v>0</v>
      </c>
      <c r="S1678">
        <v>0</v>
      </c>
      <c r="T1678">
        <v>0</v>
      </c>
      <c r="U1678">
        <v>0</v>
      </c>
      <c r="V1678">
        <v>0</v>
      </c>
      <c r="W1678">
        <v>0</v>
      </c>
      <c r="X1678">
        <v>3</v>
      </c>
      <c r="Y1678">
        <v>11</v>
      </c>
      <c r="Z1678">
        <v>0</v>
      </c>
      <c r="AA1678">
        <v>41</v>
      </c>
      <c r="AB1678">
        <v>2826</v>
      </c>
      <c r="AC1678">
        <v>0</v>
      </c>
      <c r="AD1678">
        <v>0</v>
      </c>
      <c r="AE1678">
        <v>0</v>
      </c>
      <c r="AF1678">
        <v>1</v>
      </c>
      <c r="AG1678">
        <v>0</v>
      </c>
      <c r="AH1678">
        <v>0</v>
      </c>
      <c r="AI1678">
        <v>0</v>
      </c>
      <c r="AJ1678">
        <v>0</v>
      </c>
      <c r="AK1678">
        <v>1</v>
      </c>
      <c r="AL1678">
        <v>0</v>
      </c>
      <c r="AM1678" s="3">
        <f>SUM(tbl_Data[[#This Row],[Amt_Wines]:[Amt_GoldProds]])</f>
        <v>467</v>
      </c>
      <c r="AN1678" s="3">
        <v>237</v>
      </c>
      <c r="AO1678">
        <v>0</v>
      </c>
      <c r="AP1678" t="str" cm="1">
        <f t="array" ref="AP1678">_xlfn.IFS(tbl_Data[[#This Row],[marital_Divorced]]=1,"Divorced",tbl_Data[[#This Row],[marital_Married]]=1,"Married",tbl_Data[[#This Row],[marital_Single]]=1,"Single",tbl_Data[[#This Row],[marital_Together]]=1,"Together",tbl_Data[[#This Row],[marital_Widow]]=1,"Widowed")</f>
        <v>Together</v>
      </c>
      <c r="AQ1678" s="3" t="str">
        <f>IF(tbl_Data[[#This Row],[Marital Status]]=tbl_Data[[#Headers],[Single]],tbl_Data[[#This Row],[Amt_Wines]],"")</f>
        <v/>
      </c>
      <c r="AR1678" s="3">
        <f>IF(tbl_Data[[#This Row],[Marital Status]]=tbl_Data[[#Headers],[Together]],tbl_Data[[#This Row],[Amt_Wines]],"")</f>
        <v>73</v>
      </c>
      <c r="AS1678" s="3" t="str">
        <f>IF(tbl_Data[[#This Row],[Marital Status]]=tbl_Data[[#Headers],[Married]],tbl_Data[[#This Row],[Amt_Wines]],"")</f>
        <v/>
      </c>
      <c r="AT1678" s="3" t="str">
        <f>IF(tbl_Data[[#This Row],[Marital Status]]=tbl_Data[[#Headers],[Widow]],tbl_Data[[#This Row],[Amt_Wines]],"")</f>
        <v/>
      </c>
      <c r="AU1678" s="3" t="str">
        <f>IF(tbl_Data[[#This Row],[Marital Status]]=tbl_Data[[#Headers],[Divorced]],tbl_Data[[#This Row],[Amt_Wines]],"")</f>
        <v/>
      </c>
    </row>
    <row r="1679" spans="1:47" x14ac:dyDescent="0.45">
      <c r="A1679" t="s">
        <v>1088</v>
      </c>
      <c r="B1679" s="3">
        <v>46610</v>
      </c>
      <c r="C1679">
        <v>0</v>
      </c>
      <c r="D1679">
        <v>0</v>
      </c>
      <c r="E1679">
        <f t="shared" si="26"/>
        <v>0</v>
      </c>
      <c r="F1679">
        <v>4</v>
      </c>
      <c r="G1679" s="3">
        <v>288</v>
      </c>
      <c r="H1679" s="3">
        <v>10</v>
      </c>
      <c r="I1679" s="3">
        <v>30</v>
      </c>
      <c r="J1679" s="3">
        <v>4</v>
      </c>
      <c r="K1679" s="3">
        <v>10</v>
      </c>
      <c r="L1679" s="3">
        <v>125</v>
      </c>
      <c r="M1679">
        <v>1</v>
      </c>
      <c r="N1679">
        <v>6</v>
      </c>
      <c r="O1679">
        <v>1</v>
      </c>
      <c r="P1679">
        <v>6</v>
      </c>
      <c r="Q1679">
        <v>6</v>
      </c>
      <c r="R1679">
        <v>0</v>
      </c>
      <c r="S1679">
        <v>0</v>
      </c>
      <c r="T1679">
        <v>0</v>
      </c>
      <c r="U1679">
        <v>0</v>
      </c>
      <c r="V1679">
        <v>0</v>
      </c>
      <c r="W1679">
        <v>0</v>
      </c>
      <c r="X1679">
        <v>3</v>
      </c>
      <c r="Y1679">
        <v>11</v>
      </c>
      <c r="Z1679">
        <v>0</v>
      </c>
      <c r="AA1679">
        <v>62</v>
      </c>
      <c r="AB1679">
        <v>2505</v>
      </c>
      <c r="AC1679">
        <v>0</v>
      </c>
      <c r="AD1679">
        <v>0</v>
      </c>
      <c r="AE1679">
        <v>0</v>
      </c>
      <c r="AF1679">
        <v>1</v>
      </c>
      <c r="AG1679">
        <v>0</v>
      </c>
      <c r="AH1679">
        <v>0</v>
      </c>
      <c r="AI1679">
        <v>0</v>
      </c>
      <c r="AJ1679">
        <v>1</v>
      </c>
      <c r="AK1679">
        <v>0</v>
      </c>
      <c r="AL1679">
        <v>0</v>
      </c>
      <c r="AM1679" s="3">
        <f>SUM(tbl_Data[[#This Row],[Amt_Wines]:[Amt_GoldProds]])</f>
        <v>467</v>
      </c>
      <c r="AN1679" s="3">
        <v>217</v>
      </c>
      <c r="AO1679">
        <v>0</v>
      </c>
      <c r="AP1679" t="str" cm="1">
        <f t="array" ref="AP1679">_xlfn.IFS(tbl_Data[[#This Row],[marital_Divorced]]=1,"Divorced",tbl_Data[[#This Row],[marital_Married]]=1,"Married",tbl_Data[[#This Row],[marital_Single]]=1,"Single",tbl_Data[[#This Row],[marital_Together]]=1,"Together",tbl_Data[[#This Row],[marital_Widow]]=1,"Widowed")</f>
        <v>Together</v>
      </c>
      <c r="AQ1679" s="3" t="str">
        <f>IF(tbl_Data[[#This Row],[Marital Status]]=tbl_Data[[#Headers],[Single]],tbl_Data[[#This Row],[Amt_Wines]],"")</f>
        <v/>
      </c>
      <c r="AR1679" s="3">
        <f>IF(tbl_Data[[#This Row],[Marital Status]]=tbl_Data[[#Headers],[Together]],tbl_Data[[#This Row],[Amt_Wines]],"")</f>
        <v>288</v>
      </c>
      <c r="AS1679" s="3" t="str">
        <f>IF(tbl_Data[[#This Row],[Marital Status]]=tbl_Data[[#Headers],[Married]],tbl_Data[[#This Row],[Amt_Wines]],"")</f>
        <v/>
      </c>
      <c r="AT1679" s="3" t="str">
        <f>IF(tbl_Data[[#This Row],[Marital Status]]=tbl_Data[[#Headers],[Widow]],tbl_Data[[#This Row],[Amt_Wines]],"")</f>
        <v/>
      </c>
      <c r="AU1679" s="3" t="str">
        <f>IF(tbl_Data[[#This Row],[Marital Status]]=tbl_Data[[#Headers],[Divorced]],tbl_Data[[#This Row],[Amt_Wines]],"")</f>
        <v/>
      </c>
    </row>
    <row r="1680" spans="1:47" x14ac:dyDescent="0.45">
      <c r="A1680" t="s">
        <v>1092</v>
      </c>
      <c r="B1680" s="3">
        <v>59481</v>
      </c>
      <c r="C1680">
        <v>0</v>
      </c>
      <c r="D1680">
        <v>1</v>
      </c>
      <c r="E1680">
        <f t="shared" si="26"/>
        <v>1</v>
      </c>
      <c r="F1680">
        <v>47</v>
      </c>
      <c r="G1680" s="3">
        <v>178</v>
      </c>
      <c r="H1680" s="3">
        <v>3</v>
      </c>
      <c r="I1680" s="3">
        <v>85</v>
      </c>
      <c r="J1680" s="3">
        <v>71</v>
      </c>
      <c r="K1680" s="3">
        <v>66</v>
      </c>
      <c r="L1680" s="3">
        <v>58</v>
      </c>
      <c r="M1680">
        <v>2</v>
      </c>
      <c r="N1680">
        <v>3</v>
      </c>
      <c r="O1680">
        <v>3</v>
      </c>
      <c r="P1680">
        <v>8</v>
      </c>
      <c r="Q1680">
        <v>2</v>
      </c>
      <c r="R1680">
        <v>0</v>
      </c>
      <c r="S1680">
        <v>0</v>
      </c>
      <c r="T1680">
        <v>0</v>
      </c>
      <c r="U1680">
        <v>0</v>
      </c>
      <c r="V1680">
        <v>0</v>
      </c>
      <c r="W1680">
        <v>0</v>
      </c>
      <c r="X1680">
        <v>3</v>
      </c>
      <c r="Y1680">
        <v>11</v>
      </c>
      <c r="Z1680">
        <v>0</v>
      </c>
      <c r="AA1680">
        <v>45</v>
      </c>
      <c r="AB1680">
        <v>2408</v>
      </c>
      <c r="AC1680">
        <v>0</v>
      </c>
      <c r="AD1680">
        <v>0</v>
      </c>
      <c r="AE1680">
        <v>0</v>
      </c>
      <c r="AF1680">
        <v>1</v>
      </c>
      <c r="AG1680">
        <v>0</v>
      </c>
      <c r="AH1680">
        <v>0</v>
      </c>
      <c r="AI1680">
        <v>0</v>
      </c>
      <c r="AJ1680">
        <v>1</v>
      </c>
      <c r="AK1680">
        <v>0</v>
      </c>
      <c r="AL1680">
        <v>0</v>
      </c>
      <c r="AM1680" s="3">
        <f>SUM(tbl_Data[[#This Row],[Amt_Wines]:[Amt_GoldProds]])</f>
        <v>461</v>
      </c>
      <c r="AN1680" s="3">
        <v>345</v>
      </c>
      <c r="AO1680">
        <v>0</v>
      </c>
      <c r="AP1680" t="str" cm="1">
        <f t="array" ref="AP1680">_xlfn.IFS(tbl_Data[[#This Row],[marital_Divorced]]=1,"Divorced",tbl_Data[[#This Row],[marital_Married]]=1,"Married",tbl_Data[[#This Row],[marital_Single]]=1,"Single",tbl_Data[[#This Row],[marital_Together]]=1,"Together",tbl_Data[[#This Row],[marital_Widow]]=1,"Widowed")</f>
        <v>Together</v>
      </c>
      <c r="AQ1680" s="3" t="str">
        <f>IF(tbl_Data[[#This Row],[Marital Status]]=tbl_Data[[#Headers],[Single]],tbl_Data[[#This Row],[Amt_Wines]],"")</f>
        <v/>
      </c>
      <c r="AR1680" s="3">
        <f>IF(tbl_Data[[#This Row],[Marital Status]]=tbl_Data[[#Headers],[Together]],tbl_Data[[#This Row],[Amt_Wines]],"")</f>
        <v>178</v>
      </c>
      <c r="AS1680" s="3" t="str">
        <f>IF(tbl_Data[[#This Row],[Marital Status]]=tbl_Data[[#Headers],[Married]],tbl_Data[[#This Row],[Amt_Wines]],"")</f>
        <v/>
      </c>
      <c r="AT1680" s="3" t="str">
        <f>IF(tbl_Data[[#This Row],[Marital Status]]=tbl_Data[[#Headers],[Widow]],tbl_Data[[#This Row],[Amt_Wines]],"")</f>
        <v/>
      </c>
      <c r="AU1680" s="3" t="str">
        <f>IF(tbl_Data[[#This Row],[Marital Status]]=tbl_Data[[#Headers],[Divorced]],tbl_Data[[#This Row],[Amt_Wines]],"")</f>
        <v/>
      </c>
    </row>
    <row r="1681" spans="1:47" x14ac:dyDescent="0.45">
      <c r="A1681" t="s">
        <v>1093</v>
      </c>
      <c r="B1681" s="3">
        <v>65640</v>
      </c>
      <c r="C1681">
        <v>0</v>
      </c>
      <c r="D1681">
        <v>1</v>
      </c>
      <c r="E1681">
        <f t="shared" si="26"/>
        <v>1</v>
      </c>
      <c r="F1681">
        <v>74</v>
      </c>
      <c r="G1681" s="3">
        <v>204</v>
      </c>
      <c r="H1681" s="3">
        <v>7</v>
      </c>
      <c r="I1681" s="3">
        <v>149</v>
      </c>
      <c r="J1681" s="3">
        <v>20</v>
      </c>
      <c r="K1681" s="3">
        <v>15</v>
      </c>
      <c r="L1681" s="3">
        <v>66</v>
      </c>
      <c r="M1681">
        <v>1</v>
      </c>
      <c r="N1681">
        <v>5</v>
      </c>
      <c r="O1681">
        <v>1</v>
      </c>
      <c r="P1681">
        <v>8</v>
      </c>
      <c r="Q1681">
        <v>2</v>
      </c>
      <c r="R1681">
        <v>0</v>
      </c>
      <c r="S1681">
        <v>0</v>
      </c>
      <c r="T1681">
        <v>0</v>
      </c>
      <c r="U1681">
        <v>0</v>
      </c>
      <c r="V1681">
        <v>0</v>
      </c>
      <c r="W1681">
        <v>0</v>
      </c>
      <c r="X1681">
        <v>3</v>
      </c>
      <c r="Y1681">
        <v>11</v>
      </c>
      <c r="Z1681">
        <v>0</v>
      </c>
      <c r="AA1681">
        <v>46</v>
      </c>
      <c r="AB1681">
        <v>2279</v>
      </c>
      <c r="AC1681">
        <v>0</v>
      </c>
      <c r="AD1681">
        <v>0</v>
      </c>
      <c r="AE1681">
        <v>0</v>
      </c>
      <c r="AF1681">
        <v>1</v>
      </c>
      <c r="AG1681">
        <v>0</v>
      </c>
      <c r="AH1681">
        <v>0</v>
      </c>
      <c r="AI1681">
        <v>0</v>
      </c>
      <c r="AJ1681">
        <v>0</v>
      </c>
      <c r="AK1681">
        <v>0</v>
      </c>
      <c r="AL1681">
        <v>1</v>
      </c>
      <c r="AM1681" s="3">
        <f>SUM(tbl_Data[[#This Row],[Amt_Wines]:[Amt_GoldProds]])</f>
        <v>461</v>
      </c>
      <c r="AN1681" s="3">
        <v>329</v>
      </c>
      <c r="AO1681">
        <v>0</v>
      </c>
      <c r="AP1681" t="str" cm="1">
        <f t="array" ref="AP1681">_xlfn.IFS(tbl_Data[[#This Row],[marital_Divorced]]=1,"Divorced",tbl_Data[[#This Row],[marital_Married]]=1,"Married",tbl_Data[[#This Row],[marital_Single]]=1,"Single",tbl_Data[[#This Row],[marital_Together]]=1,"Together",tbl_Data[[#This Row],[marital_Widow]]=1,"Widowed")</f>
        <v>Together</v>
      </c>
      <c r="AQ1681" s="3" t="str">
        <f>IF(tbl_Data[[#This Row],[Marital Status]]=tbl_Data[[#Headers],[Single]],tbl_Data[[#This Row],[Amt_Wines]],"")</f>
        <v/>
      </c>
      <c r="AR1681" s="3">
        <f>IF(tbl_Data[[#This Row],[Marital Status]]=tbl_Data[[#Headers],[Together]],tbl_Data[[#This Row],[Amt_Wines]],"")</f>
        <v>204</v>
      </c>
      <c r="AS1681" s="3" t="str">
        <f>IF(tbl_Data[[#This Row],[Marital Status]]=tbl_Data[[#Headers],[Married]],tbl_Data[[#This Row],[Amt_Wines]],"")</f>
        <v/>
      </c>
      <c r="AT1681" s="3" t="str">
        <f>IF(tbl_Data[[#This Row],[Marital Status]]=tbl_Data[[#Headers],[Widow]],tbl_Data[[#This Row],[Amt_Wines]],"")</f>
        <v/>
      </c>
      <c r="AU1681" s="3" t="str">
        <f>IF(tbl_Data[[#This Row],[Marital Status]]=tbl_Data[[#Headers],[Divorced]],tbl_Data[[#This Row],[Amt_Wines]],"")</f>
        <v/>
      </c>
    </row>
    <row r="1682" spans="1:47" x14ac:dyDescent="0.45">
      <c r="A1682" t="s">
        <v>1095</v>
      </c>
      <c r="B1682" s="3">
        <v>37292</v>
      </c>
      <c r="C1682">
        <v>1</v>
      </c>
      <c r="D1682">
        <v>0</v>
      </c>
      <c r="E1682">
        <f t="shared" si="26"/>
        <v>1</v>
      </c>
      <c r="F1682">
        <v>32</v>
      </c>
      <c r="G1682" s="3">
        <v>275</v>
      </c>
      <c r="H1682" s="3">
        <v>0</v>
      </c>
      <c r="I1682" s="3">
        <v>86</v>
      </c>
      <c r="J1682" s="3">
        <v>10</v>
      </c>
      <c r="K1682" s="3">
        <v>23</v>
      </c>
      <c r="L1682" s="3">
        <v>66</v>
      </c>
      <c r="M1682">
        <v>5</v>
      </c>
      <c r="N1682">
        <v>6</v>
      </c>
      <c r="O1682">
        <v>3</v>
      </c>
      <c r="P1682">
        <v>5</v>
      </c>
      <c r="Q1682">
        <v>8</v>
      </c>
      <c r="R1682">
        <v>0</v>
      </c>
      <c r="S1682">
        <v>0</v>
      </c>
      <c r="T1682">
        <v>0</v>
      </c>
      <c r="U1682">
        <v>0</v>
      </c>
      <c r="V1682">
        <v>0</v>
      </c>
      <c r="W1682">
        <v>0</v>
      </c>
      <c r="X1682">
        <v>3</v>
      </c>
      <c r="Y1682">
        <v>11</v>
      </c>
      <c r="Z1682">
        <v>0</v>
      </c>
      <c r="AA1682">
        <v>37</v>
      </c>
      <c r="AB1682">
        <v>2596</v>
      </c>
      <c r="AC1682">
        <v>0</v>
      </c>
      <c r="AD1682">
        <v>0</v>
      </c>
      <c r="AE1682">
        <v>0</v>
      </c>
      <c r="AF1682">
        <v>1</v>
      </c>
      <c r="AG1682">
        <v>0</v>
      </c>
      <c r="AH1682">
        <v>0</v>
      </c>
      <c r="AI1682">
        <v>0</v>
      </c>
      <c r="AJ1682">
        <v>1</v>
      </c>
      <c r="AK1682">
        <v>0</v>
      </c>
      <c r="AL1682">
        <v>0</v>
      </c>
      <c r="AM1682" s="3">
        <f>SUM(tbl_Data[[#This Row],[Amt_Wines]:[Amt_GoldProds]])</f>
        <v>460</v>
      </c>
      <c r="AN1682" s="3">
        <v>328</v>
      </c>
      <c r="AO1682">
        <v>0</v>
      </c>
      <c r="AP1682" t="str" cm="1">
        <f t="array" ref="AP1682">_xlfn.IFS(tbl_Data[[#This Row],[marital_Divorced]]=1,"Divorced",tbl_Data[[#This Row],[marital_Married]]=1,"Married",tbl_Data[[#This Row],[marital_Single]]=1,"Single",tbl_Data[[#This Row],[marital_Together]]=1,"Together",tbl_Data[[#This Row],[marital_Widow]]=1,"Widowed")</f>
        <v>Together</v>
      </c>
      <c r="AQ1682" s="3" t="str">
        <f>IF(tbl_Data[[#This Row],[Marital Status]]=tbl_Data[[#Headers],[Single]],tbl_Data[[#This Row],[Amt_Wines]],"")</f>
        <v/>
      </c>
      <c r="AR1682" s="3">
        <f>IF(tbl_Data[[#This Row],[Marital Status]]=tbl_Data[[#Headers],[Together]],tbl_Data[[#This Row],[Amt_Wines]],"")</f>
        <v>275</v>
      </c>
      <c r="AS1682" s="3" t="str">
        <f>IF(tbl_Data[[#This Row],[Marital Status]]=tbl_Data[[#Headers],[Married]],tbl_Data[[#This Row],[Amt_Wines]],"")</f>
        <v/>
      </c>
      <c r="AT1682" s="3" t="str">
        <f>IF(tbl_Data[[#This Row],[Marital Status]]=tbl_Data[[#Headers],[Widow]],tbl_Data[[#This Row],[Amt_Wines]],"")</f>
        <v/>
      </c>
      <c r="AU1682" s="3" t="str">
        <f>IF(tbl_Data[[#This Row],[Marital Status]]=tbl_Data[[#Headers],[Divorced]],tbl_Data[[#This Row],[Amt_Wines]],"")</f>
        <v/>
      </c>
    </row>
    <row r="1683" spans="1:47" x14ac:dyDescent="0.45">
      <c r="A1683" t="s">
        <v>1102</v>
      </c>
      <c r="B1683" s="3">
        <v>51518</v>
      </c>
      <c r="C1683">
        <v>0</v>
      </c>
      <c r="D1683">
        <v>1</v>
      </c>
      <c r="E1683">
        <f t="shared" si="26"/>
        <v>1</v>
      </c>
      <c r="F1683">
        <v>92</v>
      </c>
      <c r="G1683" s="3">
        <v>350</v>
      </c>
      <c r="H1683" s="3">
        <v>8</v>
      </c>
      <c r="I1683" s="3">
        <v>66</v>
      </c>
      <c r="J1683" s="3">
        <v>17</v>
      </c>
      <c r="K1683" s="3">
        <v>4</v>
      </c>
      <c r="L1683" s="3">
        <v>4</v>
      </c>
      <c r="M1683">
        <v>2</v>
      </c>
      <c r="N1683">
        <v>3</v>
      </c>
      <c r="O1683">
        <v>2</v>
      </c>
      <c r="P1683">
        <v>10</v>
      </c>
      <c r="Q1683">
        <v>3</v>
      </c>
      <c r="R1683">
        <v>0</v>
      </c>
      <c r="S1683">
        <v>0</v>
      </c>
      <c r="T1683">
        <v>0</v>
      </c>
      <c r="U1683">
        <v>0</v>
      </c>
      <c r="V1683">
        <v>0</v>
      </c>
      <c r="W1683">
        <v>0</v>
      </c>
      <c r="X1683">
        <v>3</v>
      </c>
      <c r="Y1683">
        <v>11</v>
      </c>
      <c r="Z1683">
        <v>0</v>
      </c>
      <c r="AA1683">
        <v>62</v>
      </c>
      <c r="AB1683">
        <v>2428</v>
      </c>
      <c r="AC1683">
        <v>0</v>
      </c>
      <c r="AD1683">
        <v>0</v>
      </c>
      <c r="AE1683">
        <v>0</v>
      </c>
      <c r="AF1683">
        <v>1</v>
      </c>
      <c r="AG1683">
        <v>0</v>
      </c>
      <c r="AH1683">
        <v>0</v>
      </c>
      <c r="AI1683">
        <v>0</v>
      </c>
      <c r="AJ1683">
        <v>0</v>
      </c>
      <c r="AK1683">
        <v>0</v>
      </c>
      <c r="AL1683">
        <v>1</v>
      </c>
      <c r="AM1683" s="3">
        <f>SUM(tbl_Data[[#This Row],[Amt_Wines]:[Amt_GoldProds]])</f>
        <v>449</v>
      </c>
      <c r="AN1683" s="3">
        <v>441</v>
      </c>
      <c r="AO1683">
        <v>0</v>
      </c>
      <c r="AP1683" t="str" cm="1">
        <f t="array" ref="AP1683">_xlfn.IFS(tbl_Data[[#This Row],[marital_Divorced]]=1,"Divorced",tbl_Data[[#This Row],[marital_Married]]=1,"Married",tbl_Data[[#This Row],[marital_Single]]=1,"Single",tbl_Data[[#This Row],[marital_Together]]=1,"Together",tbl_Data[[#This Row],[marital_Widow]]=1,"Widowed")</f>
        <v>Together</v>
      </c>
      <c r="AQ1683" s="3" t="str">
        <f>IF(tbl_Data[[#This Row],[Marital Status]]=tbl_Data[[#Headers],[Single]],tbl_Data[[#This Row],[Amt_Wines]],"")</f>
        <v/>
      </c>
      <c r="AR1683" s="3">
        <f>IF(tbl_Data[[#This Row],[Marital Status]]=tbl_Data[[#Headers],[Together]],tbl_Data[[#This Row],[Amt_Wines]],"")</f>
        <v>350</v>
      </c>
      <c r="AS1683" s="3" t="str">
        <f>IF(tbl_Data[[#This Row],[Marital Status]]=tbl_Data[[#Headers],[Married]],tbl_Data[[#This Row],[Amt_Wines]],"")</f>
        <v/>
      </c>
      <c r="AT1683" s="3" t="str">
        <f>IF(tbl_Data[[#This Row],[Marital Status]]=tbl_Data[[#Headers],[Widow]],tbl_Data[[#This Row],[Amt_Wines]],"")</f>
        <v/>
      </c>
      <c r="AU1683" s="3" t="str">
        <f>IF(tbl_Data[[#This Row],[Marital Status]]=tbl_Data[[#Headers],[Divorced]],tbl_Data[[#This Row],[Amt_Wines]],"")</f>
        <v/>
      </c>
    </row>
    <row r="1684" spans="1:47" x14ac:dyDescent="0.45">
      <c r="A1684" t="s">
        <v>1104</v>
      </c>
      <c r="B1684" s="3">
        <v>47009</v>
      </c>
      <c r="C1684">
        <v>0</v>
      </c>
      <c r="D1684">
        <v>1</v>
      </c>
      <c r="E1684">
        <f t="shared" si="26"/>
        <v>1</v>
      </c>
      <c r="F1684">
        <v>89</v>
      </c>
      <c r="G1684" s="3">
        <v>171</v>
      </c>
      <c r="H1684" s="3">
        <v>45</v>
      </c>
      <c r="I1684" s="3">
        <v>73</v>
      </c>
      <c r="J1684" s="3">
        <v>59</v>
      </c>
      <c r="K1684" s="3">
        <v>10</v>
      </c>
      <c r="L1684" s="3">
        <v>90</v>
      </c>
      <c r="M1684">
        <v>4</v>
      </c>
      <c r="N1684">
        <v>3</v>
      </c>
      <c r="O1684">
        <v>2</v>
      </c>
      <c r="P1684">
        <v>8</v>
      </c>
      <c r="Q1684">
        <v>4</v>
      </c>
      <c r="R1684">
        <v>0</v>
      </c>
      <c r="S1684">
        <v>0</v>
      </c>
      <c r="T1684">
        <v>0</v>
      </c>
      <c r="U1684">
        <v>0</v>
      </c>
      <c r="V1684">
        <v>0</v>
      </c>
      <c r="W1684">
        <v>0</v>
      </c>
      <c r="X1684">
        <v>3</v>
      </c>
      <c r="Y1684">
        <v>11</v>
      </c>
      <c r="Z1684">
        <v>0</v>
      </c>
      <c r="AA1684">
        <v>55</v>
      </c>
      <c r="AB1684">
        <v>2430</v>
      </c>
      <c r="AC1684">
        <v>0</v>
      </c>
      <c r="AD1684">
        <v>0</v>
      </c>
      <c r="AE1684">
        <v>0</v>
      </c>
      <c r="AF1684">
        <v>1</v>
      </c>
      <c r="AG1684">
        <v>0</v>
      </c>
      <c r="AH1684">
        <v>0</v>
      </c>
      <c r="AI1684">
        <v>0</v>
      </c>
      <c r="AJ1684">
        <v>1</v>
      </c>
      <c r="AK1684">
        <v>0</v>
      </c>
      <c r="AL1684">
        <v>0</v>
      </c>
      <c r="AM1684" s="3">
        <f>SUM(tbl_Data[[#This Row],[Amt_Wines]:[Amt_GoldProds]])</f>
        <v>448</v>
      </c>
      <c r="AN1684" s="3">
        <v>268</v>
      </c>
      <c r="AO1684">
        <v>0</v>
      </c>
      <c r="AP1684" t="str" cm="1">
        <f t="array" ref="AP1684">_xlfn.IFS(tbl_Data[[#This Row],[marital_Divorced]]=1,"Divorced",tbl_Data[[#This Row],[marital_Married]]=1,"Married",tbl_Data[[#This Row],[marital_Single]]=1,"Single",tbl_Data[[#This Row],[marital_Together]]=1,"Together",tbl_Data[[#This Row],[marital_Widow]]=1,"Widowed")</f>
        <v>Together</v>
      </c>
      <c r="AQ1684" s="3" t="str">
        <f>IF(tbl_Data[[#This Row],[Marital Status]]=tbl_Data[[#Headers],[Single]],tbl_Data[[#This Row],[Amt_Wines]],"")</f>
        <v/>
      </c>
      <c r="AR1684" s="3">
        <f>IF(tbl_Data[[#This Row],[Marital Status]]=tbl_Data[[#Headers],[Together]],tbl_Data[[#This Row],[Amt_Wines]],"")</f>
        <v>171</v>
      </c>
      <c r="AS1684" s="3" t="str">
        <f>IF(tbl_Data[[#This Row],[Marital Status]]=tbl_Data[[#Headers],[Married]],tbl_Data[[#This Row],[Amt_Wines]],"")</f>
        <v/>
      </c>
      <c r="AT1684" s="3" t="str">
        <f>IF(tbl_Data[[#This Row],[Marital Status]]=tbl_Data[[#Headers],[Widow]],tbl_Data[[#This Row],[Amt_Wines]],"")</f>
        <v/>
      </c>
      <c r="AU1684" s="3" t="str">
        <f>IF(tbl_Data[[#This Row],[Marital Status]]=tbl_Data[[#Headers],[Divorced]],tbl_Data[[#This Row],[Amt_Wines]],"")</f>
        <v/>
      </c>
    </row>
    <row r="1685" spans="1:47" x14ac:dyDescent="0.45">
      <c r="A1685" t="s">
        <v>1108</v>
      </c>
      <c r="B1685" s="3">
        <v>64014</v>
      </c>
      <c r="C1685">
        <v>2</v>
      </c>
      <c r="D1685">
        <v>1</v>
      </c>
      <c r="E1685">
        <f t="shared" si="26"/>
        <v>3</v>
      </c>
      <c r="F1685">
        <v>56</v>
      </c>
      <c r="G1685" s="3">
        <v>406</v>
      </c>
      <c r="H1685" s="3">
        <v>0</v>
      </c>
      <c r="I1685" s="3">
        <v>30</v>
      </c>
      <c r="J1685" s="3">
        <v>0</v>
      </c>
      <c r="K1685" s="3">
        <v>0</v>
      </c>
      <c r="L1685" s="3">
        <v>8</v>
      </c>
      <c r="M1685">
        <v>7</v>
      </c>
      <c r="N1685">
        <v>8</v>
      </c>
      <c r="O1685">
        <v>2</v>
      </c>
      <c r="P1685">
        <v>5</v>
      </c>
      <c r="Q1685">
        <v>7</v>
      </c>
      <c r="R1685">
        <v>0</v>
      </c>
      <c r="S1685">
        <v>0</v>
      </c>
      <c r="T1685">
        <v>0</v>
      </c>
      <c r="U1685">
        <v>1</v>
      </c>
      <c r="V1685">
        <v>0</v>
      </c>
      <c r="W1685">
        <v>0</v>
      </c>
      <c r="X1685">
        <v>3</v>
      </c>
      <c r="Y1685">
        <v>11</v>
      </c>
      <c r="Z1685">
        <v>0</v>
      </c>
      <c r="AA1685">
        <v>74</v>
      </c>
      <c r="AB1685">
        <v>2178</v>
      </c>
      <c r="AC1685">
        <v>0</v>
      </c>
      <c r="AD1685">
        <v>0</v>
      </c>
      <c r="AE1685">
        <v>0</v>
      </c>
      <c r="AF1685">
        <v>1</v>
      </c>
      <c r="AG1685">
        <v>0</v>
      </c>
      <c r="AH1685">
        <v>0</v>
      </c>
      <c r="AI1685">
        <v>0</v>
      </c>
      <c r="AJ1685">
        <v>0</v>
      </c>
      <c r="AK1685">
        <v>0</v>
      </c>
      <c r="AL1685">
        <v>1</v>
      </c>
      <c r="AM1685" s="3">
        <f>SUM(tbl_Data[[#This Row],[Amt_Wines]:[Amt_GoldProds]])</f>
        <v>444</v>
      </c>
      <c r="AN1685" s="3">
        <v>428</v>
      </c>
      <c r="AO1685">
        <v>1</v>
      </c>
      <c r="AP1685" t="str" cm="1">
        <f t="array" ref="AP1685">_xlfn.IFS(tbl_Data[[#This Row],[marital_Divorced]]=1,"Divorced",tbl_Data[[#This Row],[marital_Married]]=1,"Married",tbl_Data[[#This Row],[marital_Single]]=1,"Single",tbl_Data[[#This Row],[marital_Together]]=1,"Together",tbl_Data[[#This Row],[marital_Widow]]=1,"Widowed")</f>
        <v>Together</v>
      </c>
      <c r="AQ1685" s="3" t="str">
        <f>IF(tbl_Data[[#This Row],[Marital Status]]=tbl_Data[[#Headers],[Single]],tbl_Data[[#This Row],[Amt_Wines]],"")</f>
        <v/>
      </c>
      <c r="AR1685" s="3">
        <f>IF(tbl_Data[[#This Row],[Marital Status]]=tbl_Data[[#Headers],[Together]],tbl_Data[[#This Row],[Amt_Wines]],"")</f>
        <v>406</v>
      </c>
      <c r="AS1685" s="3" t="str">
        <f>IF(tbl_Data[[#This Row],[Marital Status]]=tbl_Data[[#Headers],[Married]],tbl_Data[[#This Row],[Amt_Wines]],"")</f>
        <v/>
      </c>
      <c r="AT1685" s="3" t="str">
        <f>IF(tbl_Data[[#This Row],[Marital Status]]=tbl_Data[[#Headers],[Widow]],tbl_Data[[#This Row],[Amt_Wines]],"")</f>
        <v/>
      </c>
      <c r="AU1685" s="3" t="str">
        <f>IF(tbl_Data[[#This Row],[Marital Status]]=tbl_Data[[#Headers],[Divorced]],tbl_Data[[#This Row],[Amt_Wines]],"")</f>
        <v/>
      </c>
    </row>
    <row r="1686" spans="1:47" x14ac:dyDescent="0.45">
      <c r="A1686" t="s">
        <v>1109</v>
      </c>
      <c r="B1686" s="3">
        <v>40689</v>
      </c>
      <c r="C1686">
        <v>0</v>
      </c>
      <c r="D1686">
        <v>1</v>
      </c>
      <c r="E1686">
        <f t="shared" si="26"/>
        <v>1</v>
      </c>
      <c r="F1686">
        <v>69</v>
      </c>
      <c r="G1686" s="3">
        <v>270</v>
      </c>
      <c r="H1686" s="3">
        <v>3</v>
      </c>
      <c r="I1686" s="3">
        <v>27</v>
      </c>
      <c r="J1686" s="3">
        <v>39</v>
      </c>
      <c r="K1686" s="3">
        <v>6</v>
      </c>
      <c r="L1686" s="3">
        <v>99</v>
      </c>
      <c r="M1686">
        <v>7</v>
      </c>
      <c r="N1686">
        <v>7</v>
      </c>
      <c r="O1686">
        <v>1</v>
      </c>
      <c r="P1686">
        <v>5</v>
      </c>
      <c r="Q1686">
        <v>8</v>
      </c>
      <c r="R1686">
        <v>0</v>
      </c>
      <c r="S1686">
        <v>0</v>
      </c>
      <c r="T1686">
        <v>0</v>
      </c>
      <c r="U1686">
        <v>0</v>
      </c>
      <c r="V1686">
        <v>0</v>
      </c>
      <c r="W1686">
        <v>0</v>
      </c>
      <c r="X1686">
        <v>3</v>
      </c>
      <c r="Y1686">
        <v>11</v>
      </c>
      <c r="Z1686">
        <v>0</v>
      </c>
      <c r="AA1686">
        <v>69</v>
      </c>
      <c r="AB1686">
        <v>2627</v>
      </c>
      <c r="AC1686">
        <v>0</v>
      </c>
      <c r="AD1686">
        <v>0</v>
      </c>
      <c r="AE1686">
        <v>0</v>
      </c>
      <c r="AF1686">
        <v>1</v>
      </c>
      <c r="AG1686">
        <v>0</v>
      </c>
      <c r="AH1686">
        <v>0</v>
      </c>
      <c r="AI1686">
        <v>0</v>
      </c>
      <c r="AJ1686">
        <v>1</v>
      </c>
      <c r="AK1686">
        <v>0</v>
      </c>
      <c r="AL1686">
        <v>0</v>
      </c>
      <c r="AM1686" s="3">
        <f>SUM(tbl_Data[[#This Row],[Amt_Wines]:[Amt_GoldProds]])</f>
        <v>444</v>
      </c>
      <c r="AN1686" s="3">
        <v>246</v>
      </c>
      <c r="AO1686">
        <v>0</v>
      </c>
      <c r="AP1686" t="str" cm="1">
        <f t="array" ref="AP1686">_xlfn.IFS(tbl_Data[[#This Row],[marital_Divorced]]=1,"Divorced",tbl_Data[[#This Row],[marital_Married]]=1,"Married",tbl_Data[[#This Row],[marital_Single]]=1,"Single",tbl_Data[[#This Row],[marital_Together]]=1,"Together",tbl_Data[[#This Row],[marital_Widow]]=1,"Widowed")</f>
        <v>Together</v>
      </c>
      <c r="AQ1686" s="3" t="str">
        <f>IF(tbl_Data[[#This Row],[Marital Status]]=tbl_Data[[#Headers],[Single]],tbl_Data[[#This Row],[Amt_Wines]],"")</f>
        <v/>
      </c>
      <c r="AR1686" s="3">
        <f>IF(tbl_Data[[#This Row],[Marital Status]]=tbl_Data[[#Headers],[Together]],tbl_Data[[#This Row],[Amt_Wines]],"")</f>
        <v>270</v>
      </c>
      <c r="AS1686" s="3" t="str">
        <f>IF(tbl_Data[[#This Row],[Marital Status]]=tbl_Data[[#Headers],[Married]],tbl_Data[[#This Row],[Amt_Wines]],"")</f>
        <v/>
      </c>
      <c r="AT1686" s="3" t="str">
        <f>IF(tbl_Data[[#This Row],[Marital Status]]=tbl_Data[[#Headers],[Widow]],tbl_Data[[#This Row],[Amt_Wines]],"")</f>
        <v/>
      </c>
      <c r="AU1686" s="3" t="str">
        <f>IF(tbl_Data[[#This Row],[Marital Status]]=tbl_Data[[#Headers],[Divorced]],tbl_Data[[#This Row],[Amt_Wines]],"")</f>
        <v/>
      </c>
    </row>
    <row r="1687" spans="1:47" x14ac:dyDescent="0.45">
      <c r="A1687" t="s">
        <v>1118</v>
      </c>
      <c r="B1687" s="3">
        <v>53253</v>
      </c>
      <c r="C1687">
        <v>1</v>
      </c>
      <c r="D1687">
        <v>1</v>
      </c>
      <c r="E1687">
        <f t="shared" si="26"/>
        <v>2</v>
      </c>
      <c r="F1687">
        <v>61</v>
      </c>
      <c r="G1687" s="3">
        <v>216</v>
      </c>
      <c r="H1687" s="3">
        <v>9</v>
      </c>
      <c r="I1687" s="3">
        <v>57</v>
      </c>
      <c r="J1687" s="3">
        <v>20</v>
      </c>
      <c r="K1687" s="3">
        <v>9</v>
      </c>
      <c r="L1687" s="3">
        <v>125</v>
      </c>
      <c r="M1687">
        <v>7</v>
      </c>
      <c r="N1687">
        <v>4</v>
      </c>
      <c r="O1687">
        <v>3</v>
      </c>
      <c r="P1687">
        <v>5</v>
      </c>
      <c r="Q1687">
        <v>5</v>
      </c>
      <c r="R1687">
        <v>0</v>
      </c>
      <c r="S1687">
        <v>0</v>
      </c>
      <c r="T1687">
        <v>0</v>
      </c>
      <c r="U1687">
        <v>0</v>
      </c>
      <c r="V1687">
        <v>0</v>
      </c>
      <c r="W1687">
        <v>0</v>
      </c>
      <c r="X1687">
        <v>3</v>
      </c>
      <c r="Y1687">
        <v>11</v>
      </c>
      <c r="Z1687">
        <v>0</v>
      </c>
      <c r="AA1687">
        <v>45</v>
      </c>
      <c r="AB1687">
        <v>2662</v>
      </c>
      <c r="AC1687">
        <v>0</v>
      </c>
      <c r="AD1687">
        <v>0</v>
      </c>
      <c r="AE1687">
        <v>0</v>
      </c>
      <c r="AF1687">
        <v>1</v>
      </c>
      <c r="AG1687">
        <v>0</v>
      </c>
      <c r="AH1687">
        <v>0</v>
      </c>
      <c r="AI1687">
        <v>0</v>
      </c>
      <c r="AJ1687">
        <v>0</v>
      </c>
      <c r="AK1687">
        <v>1</v>
      </c>
      <c r="AL1687">
        <v>0</v>
      </c>
      <c r="AM1687" s="3">
        <f>SUM(tbl_Data[[#This Row],[Amt_Wines]:[Amt_GoldProds]])</f>
        <v>436</v>
      </c>
      <c r="AN1687" s="3">
        <v>186</v>
      </c>
      <c r="AO1687">
        <v>0</v>
      </c>
      <c r="AP1687" t="str" cm="1">
        <f t="array" ref="AP1687">_xlfn.IFS(tbl_Data[[#This Row],[marital_Divorced]]=1,"Divorced",tbl_Data[[#This Row],[marital_Married]]=1,"Married",tbl_Data[[#This Row],[marital_Single]]=1,"Single",tbl_Data[[#This Row],[marital_Together]]=1,"Together",tbl_Data[[#This Row],[marital_Widow]]=1,"Widowed")</f>
        <v>Together</v>
      </c>
      <c r="AQ1687" s="3" t="str">
        <f>IF(tbl_Data[[#This Row],[Marital Status]]=tbl_Data[[#Headers],[Single]],tbl_Data[[#This Row],[Amt_Wines]],"")</f>
        <v/>
      </c>
      <c r="AR1687" s="3">
        <f>IF(tbl_Data[[#This Row],[Marital Status]]=tbl_Data[[#Headers],[Together]],tbl_Data[[#This Row],[Amt_Wines]],"")</f>
        <v>216</v>
      </c>
      <c r="AS1687" s="3" t="str">
        <f>IF(tbl_Data[[#This Row],[Marital Status]]=tbl_Data[[#Headers],[Married]],tbl_Data[[#This Row],[Amt_Wines]],"")</f>
        <v/>
      </c>
      <c r="AT1687" s="3" t="str">
        <f>IF(tbl_Data[[#This Row],[Marital Status]]=tbl_Data[[#Headers],[Widow]],tbl_Data[[#This Row],[Amt_Wines]],"")</f>
        <v/>
      </c>
      <c r="AU1687" s="3" t="str">
        <f>IF(tbl_Data[[#This Row],[Marital Status]]=tbl_Data[[#Headers],[Divorced]],tbl_Data[[#This Row],[Amt_Wines]],"")</f>
        <v/>
      </c>
    </row>
    <row r="1688" spans="1:47" x14ac:dyDescent="0.45">
      <c r="A1688" t="s">
        <v>1124</v>
      </c>
      <c r="B1688" s="3">
        <v>46344</v>
      </c>
      <c r="C1688">
        <v>0</v>
      </c>
      <c r="D1688">
        <v>1</v>
      </c>
      <c r="E1688">
        <f t="shared" si="26"/>
        <v>1</v>
      </c>
      <c r="F1688">
        <v>28</v>
      </c>
      <c r="G1688" s="3">
        <v>233</v>
      </c>
      <c r="H1688" s="3">
        <v>20</v>
      </c>
      <c r="I1688" s="3">
        <v>57</v>
      </c>
      <c r="J1688" s="3">
        <v>8</v>
      </c>
      <c r="K1688" s="3">
        <v>20</v>
      </c>
      <c r="L1688" s="3">
        <v>91</v>
      </c>
      <c r="M1688">
        <v>4</v>
      </c>
      <c r="N1688">
        <v>7</v>
      </c>
      <c r="O1688">
        <v>1</v>
      </c>
      <c r="P1688">
        <v>5</v>
      </c>
      <c r="Q1688">
        <v>7</v>
      </c>
      <c r="R1688">
        <v>0</v>
      </c>
      <c r="S1688">
        <v>0</v>
      </c>
      <c r="T1688">
        <v>0</v>
      </c>
      <c r="U1688">
        <v>0</v>
      </c>
      <c r="V1688">
        <v>0</v>
      </c>
      <c r="W1688">
        <v>0</v>
      </c>
      <c r="X1688">
        <v>3</v>
      </c>
      <c r="Y1688">
        <v>11</v>
      </c>
      <c r="Z1688">
        <v>0</v>
      </c>
      <c r="AA1688">
        <v>48</v>
      </c>
      <c r="AB1688">
        <v>2721</v>
      </c>
      <c r="AC1688">
        <v>0</v>
      </c>
      <c r="AD1688">
        <v>0</v>
      </c>
      <c r="AE1688">
        <v>0</v>
      </c>
      <c r="AF1688">
        <v>1</v>
      </c>
      <c r="AG1688">
        <v>0</v>
      </c>
      <c r="AH1688">
        <v>1</v>
      </c>
      <c r="AI1688">
        <v>0</v>
      </c>
      <c r="AJ1688">
        <v>0</v>
      </c>
      <c r="AK1688">
        <v>0</v>
      </c>
      <c r="AL1688">
        <v>0</v>
      </c>
      <c r="AM1688" s="3">
        <f>SUM(tbl_Data[[#This Row],[Amt_Wines]:[Amt_GoldProds]])</f>
        <v>429</v>
      </c>
      <c r="AN1688" s="3">
        <v>247</v>
      </c>
      <c r="AO1688">
        <v>0</v>
      </c>
      <c r="AP1688" t="str" cm="1">
        <f t="array" ref="AP1688">_xlfn.IFS(tbl_Data[[#This Row],[marital_Divorced]]=1,"Divorced",tbl_Data[[#This Row],[marital_Married]]=1,"Married",tbl_Data[[#This Row],[marital_Single]]=1,"Single",tbl_Data[[#This Row],[marital_Together]]=1,"Together",tbl_Data[[#This Row],[marital_Widow]]=1,"Widowed")</f>
        <v>Together</v>
      </c>
      <c r="AQ1688" s="3" t="str">
        <f>IF(tbl_Data[[#This Row],[Marital Status]]=tbl_Data[[#Headers],[Single]],tbl_Data[[#This Row],[Amt_Wines]],"")</f>
        <v/>
      </c>
      <c r="AR1688" s="3">
        <f>IF(tbl_Data[[#This Row],[Marital Status]]=tbl_Data[[#Headers],[Together]],tbl_Data[[#This Row],[Amt_Wines]],"")</f>
        <v>233</v>
      </c>
      <c r="AS1688" s="3" t="str">
        <f>IF(tbl_Data[[#This Row],[Marital Status]]=tbl_Data[[#Headers],[Married]],tbl_Data[[#This Row],[Amt_Wines]],"")</f>
        <v/>
      </c>
      <c r="AT1688" s="3" t="str">
        <f>IF(tbl_Data[[#This Row],[Marital Status]]=tbl_Data[[#Headers],[Widow]],tbl_Data[[#This Row],[Amt_Wines]],"")</f>
        <v/>
      </c>
      <c r="AU1688" s="3" t="str">
        <f>IF(tbl_Data[[#This Row],[Marital Status]]=tbl_Data[[#Headers],[Divorced]],tbl_Data[[#This Row],[Amt_Wines]],"")</f>
        <v/>
      </c>
    </row>
    <row r="1689" spans="1:47" x14ac:dyDescent="0.45">
      <c r="A1689" t="s">
        <v>1127</v>
      </c>
      <c r="B1689" s="3">
        <v>46681</v>
      </c>
      <c r="C1689">
        <v>0</v>
      </c>
      <c r="D1689">
        <v>2</v>
      </c>
      <c r="E1689">
        <f t="shared" si="26"/>
        <v>2</v>
      </c>
      <c r="F1689">
        <v>52</v>
      </c>
      <c r="G1689" s="3">
        <v>269</v>
      </c>
      <c r="H1689" s="3">
        <v>15</v>
      </c>
      <c r="I1689" s="3">
        <v>69</v>
      </c>
      <c r="J1689" s="3">
        <v>15</v>
      </c>
      <c r="K1689" s="3">
        <v>19</v>
      </c>
      <c r="L1689" s="3">
        <v>38</v>
      </c>
      <c r="M1689">
        <v>2</v>
      </c>
      <c r="N1689">
        <v>4</v>
      </c>
      <c r="O1689">
        <v>6</v>
      </c>
      <c r="P1689">
        <v>4</v>
      </c>
      <c r="Q1689">
        <v>5</v>
      </c>
      <c r="R1689">
        <v>0</v>
      </c>
      <c r="S1689">
        <v>0</v>
      </c>
      <c r="T1689">
        <v>0</v>
      </c>
      <c r="U1689">
        <v>0</v>
      </c>
      <c r="V1689">
        <v>0</v>
      </c>
      <c r="W1689">
        <v>0</v>
      </c>
      <c r="X1689">
        <v>3</v>
      </c>
      <c r="Y1689">
        <v>11</v>
      </c>
      <c r="Z1689">
        <v>0</v>
      </c>
      <c r="AA1689">
        <v>72</v>
      </c>
      <c r="AB1689">
        <v>2423</v>
      </c>
      <c r="AC1689">
        <v>0</v>
      </c>
      <c r="AD1689">
        <v>0</v>
      </c>
      <c r="AE1689">
        <v>0</v>
      </c>
      <c r="AF1689">
        <v>1</v>
      </c>
      <c r="AG1689">
        <v>0</v>
      </c>
      <c r="AH1689">
        <v>0</v>
      </c>
      <c r="AI1689">
        <v>0</v>
      </c>
      <c r="AJ1689">
        <v>0</v>
      </c>
      <c r="AK1689">
        <v>0</v>
      </c>
      <c r="AL1689">
        <v>1</v>
      </c>
      <c r="AM1689" s="3">
        <f>SUM(tbl_Data[[#This Row],[Amt_Wines]:[Amt_GoldProds]])</f>
        <v>425</v>
      </c>
      <c r="AN1689" s="3">
        <v>349</v>
      </c>
      <c r="AO1689">
        <v>0</v>
      </c>
      <c r="AP1689" t="str" cm="1">
        <f t="array" ref="AP1689">_xlfn.IFS(tbl_Data[[#This Row],[marital_Divorced]]=1,"Divorced",tbl_Data[[#This Row],[marital_Married]]=1,"Married",tbl_Data[[#This Row],[marital_Single]]=1,"Single",tbl_Data[[#This Row],[marital_Together]]=1,"Together",tbl_Data[[#This Row],[marital_Widow]]=1,"Widowed")</f>
        <v>Together</v>
      </c>
      <c r="AQ1689" s="3" t="str">
        <f>IF(tbl_Data[[#This Row],[Marital Status]]=tbl_Data[[#Headers],[Single]],tbl_Data[[#This Row],[Amt_Wines]],"")</f>
        <v/>
      </c>
      <c r="AR1689" s="3">
        <f>IF(tbl_Data[[#This Row],[Marital Status]]=tbl_Data[[#Headers],[Together]],tbl_Data[[#This Row],[Amt_Wines]],"")</f>
        <v>269</v>
      </c>
      <c r="AS1689" s="3" t="str">
        <f>IF(tbl_Data[[#This Row],[Marital Status]]=tbl_Data[[#Headers],[Married]],tbl_Data[[#This Row],[Amt_Wines]],"")</f>
        <v/>
      </c>
      <c r="AT1689" s="3" t="str">
        <f>IF(tbl_Data[[#This Row],[Marital Status]]=tbl_Data[[#Headers],[Widow]],tbl_Data[[#This Row],[Amt_Wines]],"")</f>
        <v/>
      </c>
      <c r="AU1689" s="3" t="str">
        <f>IF(tbl_Data[[#This Row],[Marital Status]]=tbl_Data[[#Headers],[Divorced]],tbl_Data[[#This Row],[Amt_Wines]],"")</f>
        <v/>
      </c>
    </row>
    <row r="1690" spans="1:47" x14ac:dyDescent="0.45">
      <c r="A1690" t="s">
        <v>1139</v>
      </c>
      <c r="B1690" s="3">
        <v>40101</v>
      </c>
      <c r="C1690">
        <v>1</v>
      </c>
      <c r="D1690">
        <v>0</v>
      </c>
      <c r="E1690">
        <f t="shared" si="26"/>
        <v>1</v>
      </c>
      <c r="F1690">
        <v>73</v>
      </c>
      <c r="G1690" s="3">
        <v>171</v>
      </c>
      <c r="H1690" s="3">
        <v>3</v>
      </c>
      <c r="I1690" s="3">
        <v>129</v>
      </c>
      <c r="J1690" s="3">
        <v>26</v>
      </c>
      <c r="K1690" s="3">
        <v>24</v>
      </c>
      <c r="L1690" s="3">
        <v>62</v>
      </c>
      <c r="M1690">
        <v>4</v>
      </c>
      <c r="N1690">
        <v>6</v>
      </c>
      <c r="O1690">
        <v>1</v>
      </c>
      <c r="P1690">
        <v>6</v>
      </c>
      <c r="Q1690">
        <v>7</v>
      </c>
      <c r="R1690">
        <v>0</v>
      </c>
      <c r="S1690">
        <v>0</v>
      </c>
      <c r="T1690">
        <v>0</v>
      </c>
      <c r="U1690">
        <v>0</v>
      </c>
      <c r="V1690">
        <v>0</v>
      </c>
      <c r="W1690">
        <v>0</v>
      </c>
      <c r="X1690">
        <v>3</v>
      </c>
      <c r="Y1690">
        <v>11</v>
      </c>
      <c r="Z1690">
        <v>0</v>
      </c>
      <c r="AA1690">
        <v>35</v>
      </c>
      <c r="AB1690">
        <v>2782</v>
      </c>
      <c r="AC1690">
        <v>0</v>
      </c>
      <c r="AD1690">
        <v>0</v>
      </c>
      <c r="AE1690">
        <v>0</v>
      </c>
      <c r="AF1690">
        <v>1</v>
      </c>
      <c r="AG1690">
        <v>0</v>
      </c>
      <c r="AH1690">
        <v>0</v>
      </c>
      <c r="AI1690">
        <v>0</v>
      </c>
      <c r="AJ1690">
        <v>0</v>
      </c>
      <c r="AK1690">
        <v>1</v>
      </c>
      <c r="AL1690">
        <v>0</v>
      </c>
      <c r="AM1690" s="3">
        <f>SUM(tbl_Data[[#This Row],[Amt_Wines]:[Amt_GoldProds]])</f>
        <v>415</v>
      </c>
      <c r="AN1690" s="3">
        <v>291</v>
      </c>
      <c r="AO1690">
        <v>0</v>
      </c>
      <c r="AP1690" t="str" cm="1">
        <f t="array" ref="AP1690">_xlfn.IFS(tbl_Data[[#This Row],[marital_Divorced]]=1,"Divorced",tbl_Data[[#This Row],[marital_Married]]=1,"Married",tbl_Data[[#This Row],[marital_Single]]=1,"Single",tbl_Data[[#This Row],[marital_Together]]=1,"Together",tbl_Data[[#This Row],[marital_Widow]]=1,"Widowed")</f>
        <v>Together</v>
      </c>
      <c r="AQ1690" s="3" t="str">
        <f>IF(tbl_Data[[#This Row],[Marital Status]]=tbl_Data[[#Headers],[Single]],tbl_Data[[#This Row],[Amt_Wines]],"")</f>
        <v/>
      </c>
      <c r="AR1690" s="3">
        <f>IF(tbl_Data[[#This Row],[Marital Status]]=tbl_Data[[#Headers],[Together]],tbl_Data[[#This Row],[Amt_Wines]],"")</f>
        <v>171</v>
      </c>
      <c r="AS1690" s="3" t="str">
        <f>IF(tbl_Data[[#This Row],[Marital Status]]=tbl_Data[[#Headers],[Married]],tbl_Data[[#This Row],[Amt_Wines]],"")</f>
        <v/>
      </c>
      <c r="AT1690" s="3" t="str">
        <f>IF(tbl_Data[[#This Row],[Marital Status]]=tbl_Data[[#Headers],[Widow]],tbl_Data[[#This Row],[Amt_Wines]],"")</f>
        <v/>
      </c>
      <c r="AU1690" s="3" t="str">
        <f>IF(tbl_Data[[#This Row],[Marital Status]]=tbl_Data[[#Headers],[Divorced]],tbl_Data[[#This Row],[Amt_Wines]],"")</f>
        <v/>
      </c>
    </row>
    <row r="1691" spans="1:47" x14ac:dyDescent="0.45">
      <c r="A1691" t="s">
        <v>1140</v>
      </c>
      <c r="B1691" s="3">
        <v>47320</v>
      </c>
      <c r="C1691">
        <v>0</v>
      </c>
      <c r="D1691">
        <v>1</v>
      </c>
      <c r="E1691">
        <f t="shared" si="26"/>
        <v>1</v>
      </c>
      <c r="F1691">
        <v>10</v>
      </c>
      <c r="G1691" s="3">
        <v>200</v>
      </c>
      <c r="H1691" s="3">
        <v>19</v>
      </c>
      <c r="I1691" s="3">
        <v>111</v>
      </c>
      <c r="J1691" s="3">
        <v>50</v>
      </c>
      <c r="K1691" s="3">
        <v>15</v>
      </c>
      <c r="L1691" s="3">
        <v>19</v>
      </c>
      <c r="M1691">
        <v>6</v>
      </c>
      <c r="N1691">
        <v>5</v>
      </c>
      <c r="O1691">
        <v>1</v>
      </c>
      <c r="P1691">
        <v>8</v>
      </c>
      <c r="Q1691">
        <v>6</v>
      </c>
      <c r="R1691">
        <v>0</v>
      </c>
      <c r="S1691">
        <v>0</v>
      </c>
      <c r="T1691">
        <v>0</v>
      </c>
      <c r="U1691">
        <v>0</v>
      </c>
      <c r="V1691">
        <v>0</v>
      </c>
      <c r="W1691">
        <v>0</v>
      </c>
      <c r="X1691">
        <v>3</v>
      </c>
      <c r="Y1691">
        <v>11</v>
      </c>
      <c r="Z1691">
        <v>0</v>
      </c>
      <c r="AA1691">
        <v>63</v>
      </c>
      <c r="AB1691">
        <v>2491</v>
      </c>
      <c r="AC1691">
        <v>0</v>
      </c>
      <c r="AD1691">
        <v>0</v>
      </c>
      <c r="AE1691">
        <v>0</v>
      </c>
      <c r="AF1691">
        <v>1</v>
      </c>
      <c r="AG1691">
        <v>0</v>
      </c>
      <c r="AH1691">
        <v>0</v>
      </c>
      <c r="AI1691">
        <v>0</v>
      </c>
      <c r="AJ1691">
        <v>1</v>
      </c>
      <c r="AK1691">
        <v>0</v>
      </c>
      <c r="AL1691">
        <v>0</v>
      </c>
      <c r="AM1691" s="3">
        <f>SUM(tbl_Data[[#This Row],[Amt_Wines]:[Amt_GoldProds]])</f>
        <v>414</v>
      </c>
      <c r="AN1691" s="3">
        <v>376</v>
      </c>
      <c r="AO1691">
        <v>0</v>
      </c>
      <c r="AP1691" t="str" cm="1">
        <f t="array" ref="AP1691">_xlfn.IFS(tbl_Data[[#This Row],[marital_Divorced]]=1,"Divorced",tbl_Data[[#This Row],[marital_Married]]=1,"Married",tbl_Data[[#This Row],[marital_Single]]=1,"Single",tbl_Data[[#This Row],[marital_Together]]=1,"Together",tbl_Data[[#This Row],[marital_Widow]]=1,"Widowed")</f>
        <v>Together</v>
      </c>
      <c r="AQ1691" s="3" t="str">
        <f>IF(tbl_Data[[#This Row],[Marital Status]]=tbl_Data[[#Headers],[Single]],tbl_Data[[#This Row],[Amt_Wines]],"")</f>
        <v/>
      </c>
      <c r="AR1691" s="3">
        <f>IF(tbl_Data[[#This Row],[Marital Status]]=tbl_Data[[#Headers],[Together]],tbl_Data[[#This Row],[Amt_Wines]],"")</f>
        <v>200</v>
      </c>
      <c r="AS1691" s="3" t="str">
        <f>IF(tbl_Data[[#This Row],[Marital Status]]=tbl_Data[[#Headers],[Married]],tbl_Data[[#This Row],[Amt_Wines]],"")</f>
        <v/>
      </c>
      <c r="AT1691" s="3" t="str">
        <f>IF(tbl_Data[[#This Row],[Marital Status]]=tbl_Data[[#Headers],[Widow]],tbl_Data[[#This Row],[Amt_Wines]],"")</f>
        <v/>
      </c>
      <c r="AU1691" s="3" t="str">
        <f>IF(tbl_Data[[#This Row],[Marital Status]]=tbl_Data[[#Headers],[Divorced]],tbl_Data[[#This Row],[Amt_Wines]],"")</f>
        <v/>
      </c>
    </row>
    <row r="1692" spans="1:47" x14ac:dyDescent="0.45">
      <c r="A1692" t="s">
        <v>1148</v>
      </c>
      <c r="B1692" s="3">
        <v>57100</v>
      </c>
      <c r="C1692">
        <v>0</v>
      </c>
      <c r="D1692">
        <v>0</v>
      </c>
      <c r="E1692">
        <f t="shared" si="26"/>
        <v>0</v>
      </c>
      <c r="F1692">
        <v>19</v>
      </c>
      <c r="G1692" s="3">
        <v>181</v>
      </c>
      <c r="H1692" s="3">
        <v>21</v>
      </c>
      <c r="I1692" s="3">
        <v>69</v>
      </c>
      <c r="J1692" s="3">
        <v>39</v>
      </c>
      <c r="K1692" s="3">
        <v>3</v>
      </c>
      <c r="L1692" s="3">
        <v>96</v>
      </c>
      <c r="M1692">
        <v>1</v>
      </c>
      <c r="N1692">
        <v>3</v>
      </c>
      <c r="O1692">
        <v>3</v>
      </c>
      <c r="P1692">
        <v>6</v>
      </c>
      <c r="Q1692">
        <v>3</v>
      </c>
      <c r="R1692">
        <v>0</v>
      </c>
      <c r="S1692">
        <v>0</v>
      </c>
      <c r="T1692">
        <v>0</v>
      </c>
      <c r="U1692">
        <v>0</v>
      </c>
      <c r="V1692">
        <v>0</v>
      </c>
      <c r="W1692">
        <v>0</v>
      </c>
      <c r="X1692">
        <v>3</v>
      </c>
      <c r="Y1692">
        <v>11</v>
      </c>
      <c r="Z1692">
        <v>0</v>
      </c>
      <c r="AA1692">
        <v>47</v>
      </c>
      <c r="AB1692">
        <v>2366</v>
      </c>
      <c r="AC1692">
        <v>0</v>
      </c>
      <c r="AD1692">
        <v>0</v>
      </c>
      <c r="AE1692">
        <v>0</v>
      </c>
      <c r="AF1692">
        <v>1</v>
      </c>
      <c r="AG1692">
        <v>0</v>
      </c>
      <c r="AH1692">
        <v>0</v>
      </c>
      <c r="AI1692">
        <v>0</v>
      </c>
      <c r="AJ1692">
        <v>1</v>
      </c>
      <c r="AK1692">
        <v>0</v>
      </c>
      <c r="AL1692">
        <v>0</v>
      </c>
      <c r="AM1692" s="3">
        <f>SUM(tbl_Data[[#This Row],[Amt_Wines]:[Amt_GoldProds]])</f>
        <v>409</v>
      </c>
      <c r="AN1692" s="3">
        <v>217</v>
      </c>
      <c r="AO1692">
        <v>0</v>
      </c>
      <c r="AP1692" t="str" cm="1">
        <f t="array" ref="AP1692">_xlfn.IFS(tbl_Data[[#This Row],[marital_Divorced]]=1,"Divorced",tbl_Data[[#This Row],[marital_Married]]=1,"Married",tbl_Data[[#This Row],[marital_Single]]=1,"Single",tbl_Data[[#This Row],[marital_Together]]=1,"Together",tbl_Data[[#This Row],[marital_Widow]]=1,"Widowed")</f>
        <v>Together</v>
      </c>
      <c r="AQ1692" s="3" t="str">
        <f>IF(tbl_Data[[#This Row],[Marital Status]]=tbl_Data[[#Headers],[Single]],tbl_Data[[#This Row],[Amt_Wines]],"")</f>
        <v/>
      </c>
      <c r="AR1692" s="3">
        <f>IF(tbl_Data[[#This Row],[Marital Status]]=tbl_Data[[#Headers],[Together]],tbl_Data[[#This Row],[Amt_Wines]],"")</f>
        <v>181</v>
      </c>
      <c r="AS1692" s="3" t="str">
        <f>IF(tbl_Data[[#This Row],[Marital Status]]=tbl_Data[[#Headers],[Married]],tbl_Data[[#This Row],[Amt_Wines]],"")</f>
        <v/>
      </c>
      <c r="AT1692" s="3" t="str">
        <f>IF(tbl_Data[[#This Row],[Marital Status]]=tbl_Data[[#Headers],[Widow]],tbl_Data[[#This Row],[Amt_Wines]],"")</f>
        <v/>
      </c>
      <c r="AU1692" s="3" t="str">
        <f>IF(tbl_Data[[#This Row],[Marital Status]]=tbl_Data[[#Headers],[Divorced]],tbl_Data[[#This Row],[Amt_Wines]],"")</f>
        <v/>
      </c>
    </row>
    <row r="1693" spans="1:47" x14ac:dyDescent="0.45">
      <c r="A1693" t="s">
        <v>1159</v>
      </c>
      <c r="B1693" s="3">
        <v>57906</v>
      </c>
      <c r="C1693">
        <v>0</v>
      </c>
      <c r="D1693">
        <v>1</v>
      </c>
      <c r="E1693">
        <f t="shared" si="26"/>
        <v>1</v>
      </c>
      <c r="F1693">
        <v>29</v>
      </c>
      <c r="G1693" s="3">
        <v>243</v>
      </c>
      <c r="H1693" s="3">
        <v>11</v>
      </c>
      <c r="I1693" s="3">
        <v>119</v>
      </c>
      <c r="J1693" s="3">
        <v>10</v>
      </c>
      <c r="K1693" s="3">
        <v>3</v>
      </c>
      <c r="L1693" s="3">
        <v>15</v>
      </c>
      <c r="M1693">
        <v>3</v>
      </c>
      <c r="N1693">
        <v>4</v>
      </c>
      <c r="O1693">
        <v>2</v>
      </c>
      <c r="P1693">
        <v>8</v>
      </c>
      <c r="Q1693">
        <v>4</v>
      </c>
      <c r="R1693">
        <v>0</v>
      </c>
      <c r="S1693">
        <v>0</v>
      </c>
      <c r="T1693">
        <v>0</v>
      </c>
      <c r="U1693">
        <v>0</v>
      </c>
      <c r="V1693">
        <v>0</v>
      </c>
      <c r="W1693">
        <v>0</v>
      </c>
      <c r="X1693">
        <v>3</v>
      </c>
      <c r="Y1693">
        <v>11</v>
      </c>
      <c r="Z1693">
        <v>0</v>
      </c>
      <c r="AA1693">
        <v>47</v>
      </c>
      <c r="AB1693">
        <v>2542</v>
      </c>
      <c r="AC1693">
        <v>0</v>
      </c>
      <c r="AD1693">
        <v>0</v>
      </c>
      <c r="AE1693">
        <v>0</v>
      </c>
      <c r="AF1693">
        <v>1</v>
      </c>
      <c r="AG1693">
        <v>0</v>
      </c>
      <c r="AH1693">
        <v>0</v>
      </c>
      <c r="AI1693">
        <v>0</v>
      </c>
      <c r="AJ1693">
        <v>0</v>
      </c>
      <c r="AK1693">
        <v>0</v>
      </c>
      <c r="AL1693">
        <v>1</v>
      </c>
      <c r="AM1693" s="3">
        <f>SUM(tbl_Data[[#This Row],[Amt_Wines]:[Amt_GoldProds]])</f>
        <v>401</v>
      </c>
      <c r="AN1693" s="3">
        <v>371</v>
      </c>
      <c r="AO1693">
        <v>0</v>
      </c>
      <c r="AP1693" t="str" cm="1">
        <f t="array" ref="AP1693">_xlfn.IFS(tbl_Data[[#This Row],[marital_Divorced]]=1,"Divorced",tbl_Data[[#This Row],[marital_Married]]=1,"Married",tbl_Data[[#This Row],[marital_Single]]=1,"Single",tbl_Data[[#This Row],[marital_Together]]=1,"Together",tbl_Data[[#This Row],[marital_Widow]]=1,"Widowed")</f>
        <v>Together</v>
      </c>
      <c r="AQ1693" s="3" t="str">
        <f>IF(tbl_Data[[#This Row],[Marital Status]]=tbl_Data[[#Headers],[Single]],tbl_Data[[#This Row],[Amt_Wines]],"")</f>
        <v/>
      </c>
      <c r="AR1693" s="3">
        <f>IF(tbl_Data[[#This Row],[Marital Status]]=tbl_Data[[#Headers],[Together]],tbl_Data[[#This Row],[Amt_Wines]],"")</f>
        <v>243</v>
      </c>
      <c r="AS1693" s="3" t="str">
        <f>IF(tbl_Data[[#This Row],[Marital Status]]=tbl_Data[[#Headers],[Married]],tbl_Data[[#This Row],[Amt_Wines]],"")</f>
        <v/>
      </c>
      <c r="AT1693" s="3" t="str">
        <f>IF(tbl_Data[[#This Row],[Marital Status]]=tbl_Data[[#Headers],[Widow]],tbl_Data[[#This Row],[Amt_Wines]],"")</f>
        <v/>
      </c>
      <c r="AU1693" s="3" t="str">
        <f>IF(tbl_Data[[#This Row],[Marital Status]]=tbl_Data[[#Headers],[Divorced]],tbl_Data[[#This Row],[Amt_Wines]],"")</f>
        <v/>
      </c>
    </row>
    <row r="1694" spans="1:47" x14ac:dyDescent="0.45">
      <c r="A1694" t="s">
        <v>1161</v>
      </c>
      <c r="B1694" s="3">
        <v>50200</v>
      </c>
      <c r="C1694">
        <v>1</v>
      </c>
      <c r="D1694">
        <v>1</v>
      </c>
      <c r="E1694">
        <f t="shared" si="26"/>
        <v>2</v>
      </c>
      <c r="F1694">
        <v>70</v>
      </c>
      <c r="G1694" s="3">
        <v>266</v>
      </c>
      <c r="H1694" s="3">
        <v>6</v>
      </c>
      <c r="I1694" s="3">
        <v>51</v>
      </c>
      <c r="J1694" s="3">
        <v>8</v>
      </c>
      <c r="K1694" s="3">
        <v>6</v>
      </c>
      <c r="L1694" s="3">
        <v>64</v>
      </c>
      <c r="M1694">
        <v>6</v>
      </c>
      <c r="N1694">
        <v>7</v>
      </c>
      <c r="O1694">
        <v>1</v>
      </c>
      <c r="P1694">
        <v>5</v>
      </c>
      <c r="Q1694">
        <v>8</v>
      </c>
      <c r="R1694">
        <v>0</v>
      </c>
      <c r="S1694">
        <v>0</v>
      </c>
      <c r="T1694">
        <v>0</v>
      </c>
      <c r="U1694">
        <v>0</v>
      </c>
      <c r="V1694">
        <v>0</v>
      </c>
      <c r="W1694">
        <v>0</v>
      </c>
      <c r="X1694">
        <v>3</v>
      </c>
      <c r="Y1694">
        <v>11</v>
      </c>
      <c r="Z1694">
        <v>0</v>
      </c>
      <c r="AA1694">
        <v>44</v>
      </c>
      <c r="AB1694">
        <v>2611</v>
      </c>
      <c r="AC1694">
        <v>0</v>
      </c>
      <c r="AD1694">
        <v>0</v>
      </c>
      <c r="AE1694">
        <v>0</v>
      </c>
      <c r="AF1694">
        <v>1</v>
      </c>
      <c r="AG1694">
        <v>0</v>
      </c>
      <c r="AH1694">
        <v>0</v>
      </c>
      <c r="AI1694">
        <v>0</v>
      </c>
      <c r="AJ1694">
        <v>1</v>
      </c>
      <c r="AK1694">
        <v>0</v>
      </c>
      <c r="AL1694">
        <v>0</v>
      </c>
      <c r="AM1694" s="3">
        <f>SUM(tbl_Data[[#This Row],[Amt_Wines]:[Amt_GoldProds]])</f>
        <v>401</v>
      </c>
      <c r="AN1694" s="3">
        <v>273</v>
      </c>
      <c r="AO1694">
        <v>0</v>
      </c>
      <c r="AP1694" t="str" cm="1">
        <f t="array" ref="AP1694">_xlfn.IFS(tbl_Data[[#This Row],[marital_Divorced]]=1,"Divorced",tbl_Data[[#This Row],[marital_Married]]=1,"Married",tbl_Data[[#This Row],[marital_Single]]=1,"Single",tbl_Data[[#This Row],[marital_Together]]=1,"Together",tbl_Data[[#This Row],[marital_Widow]]=1,"Widowed")</f>
        <v>Together</v>
      </c>
      <c r="AQ1694" s="3" t="str">
        <f>IF(tbl_Data[[#This Row],[Marital Status]]=tbl_Data[[#Headers],[Single]],tbl_Data[[#This Row],[Amt_Wines]],"")</f>
        <v/>
      </c>
      <c r="AR1694" s="3">
        <f>IF(tbl_Data[[#This Row],[Marital Status]]=tbl_Data[[#Headers],[Together]],tbl_Data[[#This Row],[Amt_Wines]],"")</f>
        <v>266</v>
      </c>
      <c r="AS1694" s="3" t="str">
        <f>IF(tbl_Data[[#This Row],[Marital Status]]=tbl_Data[[#Headers],[Married]],tbl_Data[[#This Row],[Amt_Wines]],"")</f>
        <v/>
      </c>
      <c r="AT1694" s="3" t="str">
        <f>IF(tbl_Data[[#This Row],[Marital Status]]=tbl_Data[[#Headers],[Widow]],tbl_Data[[#This Row],[Amt_Wines]],"")</f>
        <v/>
      </c>
      <c r="AU1694" s="3" t="str">
        <f>IF(tbl_Data[[#This Row],[Marital Status]]=tbl_Data[[#Headers],[Divorced]],tbl_Data[[#This Row],[Amt_Wines]],"")</f>
        <v/>
      </c>
    </row>
    <row r="1695" spans="1:47" x14ac:dyDescent="0.45">
      <c r="A1695" t="s">
        <v>1165</v>
      </c>
      <c r="B1695" s="3">
        <v>44124</v>
      </c>
      <c r="C1695">
        <v>0</v>
      </c>
      <c r="D1695">
        <v>1</v>
      </c>
      <c r="E1695">
        <f t="shared" si="26"/>
        <v>1</v>
      </c>
      <c r="F1695">
        <v>62</v>
      </c>
      <c r="G1695" s="3">
        <v>284</v>
      </c>
      <c r="H1695" s="3">
        <v>0</v>
      </c>
      <c r="I1695" s="3">
        <v>55</v>
      </c>
      <c r="J1695" s="3">
        <v>0</v>
      </c>
      <c r="K1695" s="3">
        <v>6</v>
      </c>
      <c r="L1695" s="3">
        <v>52</v>
      </c>
      <c r="M1695">
        <v>4</v>
      </c>
      <c r="N1695">
        <v>6</v>
      </c>
      <c r="O1695">
        <v>2</v>
      </c>
      <c r="P1695">
        <v>5</v>
      </c>
      <c r="Q1695">
        <v>8</v>
      </c>
      <c r="R1695">
        <v>0</v>
      </c>
      <c r="S1695">
        <v>0</v>
      </c>
      <c r="T1695">
        <v>0</v>
      </c>
      <c r="U1695">
        <v>0</v>
      </c>
      <c r="V1695">
        <v>0</v>
      </c>
      <c r="W1695">
        <v>0</v>
      </c>
      <c r="X1695">
        <v>3</v>
      </c>
      <c r="Y1695">
        <v>11</v>
      </c>
      <c r="Z1695">
        <v>0</v>
      </c>
      <c r="AA1695">
        <v>74</v>
      </c>
      <c r="AB1695">
        <v>2573</v>
      </c>
      <c r="AC1695">
        <v>0</v>
      </c>
      <c r="AD1695">
        <v>0</v>
      </c>
      <c r="AE1695">
        <v>0</v>
      </c>
      <c r="AF1695">
        <v>1</v>
      </c>
      <c r="AG1695">
        <v>0</v>
      </c>
      <c r="AH1695">
        <v>0</v>
      </c>
      <c r="AI1695">
        <v>0</v>
      </c>
      <c r="AJ1695">
        <v>0</v>
      </c>
      <c r="AK1695">
        <v>0</v>
      </c>
      <c r="AL1695">
        <v>1</v>
      </c>
      <c r="AM1695" s="3">
        <f>SUM(tbl_Data[[#This Row],[Amt_Wines]:[Amt_GoldProds]])</f>
        <v>397</v>
      </c>
      <c r="AN1695" s="3">
        <v>293</v>
      </c>
      <c r="AO1695">
        <v>0</v>
      </c>
      <c r="AP1695" t="str" cm="1">
        <f t="array" ref="AP1695">_xlfn.IFS(tbl_Data[[#This Row],[marital_Divorced]]=1,"Divorced",tbl_Data[[#This Row],[marital_Married]]=1,"Married",tbl_Data[[#This Row],[marital_Single]]=1,"Single",tbl_Data[[#This Row],[marital_Together]]=1,"Together",tbl_Data[[#This Row],[marital_Widow]]=1,"Widowed")</f>
        <v>Together</v>
      </c>
      <c r="AQ1695" s="3" t="str">
        <f>IF(tbl_Data[[#This Row],[Marital Status]]=tbl_Data[[#Headers],[Single]],tbl_Data[[#This Row],[Amt_Wines]],"")</f>
        <v/>
      </c>
      <c r="AR1695" s="3">
        <f>IF(tbl_Data[[#This Row],[Marital Status]]=tbl_Data[[#Headers],[Together]],tbl_Data[[#This Row],[Amt_Wines]],"")</f>
        <v>284</v>
      </c>
      <c r="AS1695" s="3" t="str">
        <f>IF(tbl_Data[[#This Row],[Marital Status]]=tbl_Data[[#Headers],[Married]],tbl_Data[[#This Row],[Amt_Wines]],"")</f>
        <v/>
      </c>
      <c r="AT1695" s="3" t="str">
        <f>IF(tbl_Data[[#This Row],[Marital Status]]=tbl_Data[[#Headers],[Widow]],tbl_Data[[#This Row],[Amt_Wines]],"")</f>
        <v/>
      </c>
      <c r="AU1695" s="3" t="str">
        <f>IF(tbl_Data[[#This Row],[Marital Status]]=tbl_Data[[#Headers],[Divorced]],tbl_Data[[#This Row],[Amt_Wines]],"")</f>
        <v/>
      </c>
    </row>
    <row r="1696" spans="1:47" x14ac:dyDescent="0.45">
      <c r="A1696" t="s">
        <v>1166</v>
      </c>
      <c r="B1696" s="3">
        <v>46692</v>
      </c>
      <c r="C1696">
        <v>0</v>
      </c>
      <c r="D1696">
        <v>1</v>
      </c>
      <c r="E1696">
        <f t="shared" si="26"/>
        <v>1</v>
      </c>
      <c r="F1696">
        <v>37</v>
      </c>
      <c r="G1696" s="3">
        <v>170</v>
      </c>
      <c r="H1696" s="3">
        <v>6</v>
      </c>
      <c r="I1696" s="3">
        <v>97</v>
      </c>
      <c r="J1696" s="3">
        <v>24</v>
      </c>
      <c r="K1696" s="3">
        <v>12</v>
      </c>
      <c r="L1696" s="3">
        <v>88</v>
      </c>
      <c r="M1696">
        <v>3</v>
      </c>
      <c r="N1696">
        <v>6</v>
      </c>
      <c r="O1696">
        <v>1</v>
      </c>
      <c r="P1696">
        <v>5</v>
      </c>
      <c r="Q1696">
        <v>6</v>
      </c>
      <c r="R1696">
        <v>0</v>
      </c>
      <c r="S1696">
        <v>0</v>
      </c>
      <c r="T1696">
        <v>0</v>
      </c>
      <c r="U1696">
        <v>0</v>
      </c>
      <c r="V1696">
        <v>0</v>
      </c>
      <c r="W1696">
        <v>0</v>
      </c>
      <c r="X1696">
        <v>3</v>
      </c>
      <c r="Y1696">
        <v>11</v>
      </c>
      <c r="Z1696">
        <v>0</v>
      </c>
      <c r="AA1696">
        <v>62</v>
      </c>
      <c r="AB1696">
        <v>2547</v>
      </c>
      <c r="AC1696">
        <v>0</v>
      </c>
      <c r="AD1696">
        <v>0</v>
      </c>
      <c r="AE1696">
        <v>0</v>
      </c>
      <c r="AF1696">
        <v>1</v>
      </c>
      <c r="AG1696">
        <v>0</v>
      </c>
      <c r="AH1696">
        <v>0</v>
      </c>
      <c r="AI1696">
        <v>0</v>
      </c>
      <c r="AJ1696">
        <v>0</v>
      </c>
      <c r="AK1696">
        <v>1</v>
      </c>
      <c r="AL1696">
        <v>0</v>
      </c>
      <c r="AM1696" s="3">
        <f>SUM(tbl_Data[[#This Row],[Amt_Wines]:[Amt_GoldProds]])</f>
        <v>397</v>
      </c>
      <c r="AN1696" s="3">
        <v>221</v>
      </c>
      <c r="AO1696">
        <v>0</v>
      </c>
      <c r="AP1696" t="str" cm="1">
        <f t="array" ref="AP1696">_xlfn.IFS(tbl_Data[[#This Row],[marital_Divorced]]=1,"Divorced",tbl_Data[[#This Row],[marital_Married]]=1,"Married",tbl_Data[[#This Row],[marital_Single]]=1,"Single",tbl_Data[[#This Row],[marital_Together]]=1,"Together",tbl_Data[[#This Row],[marital_Widow]]=1,"Widowed")</f>
        <v>Together</v>
      </c>
      <c r="AQ1696" s="3" t="str">
        <f>IF(tbl_Data[[#This Row],[Marital Status]]=tbl_Data[[#Headers],[Single]],tbl_Data[[#This Row],[Amt_Wines]],"")</f>
        <v/>
      </c>
      <c r="AR1696" s="3">
        <f>IF(tbl_Data[[#This Row],[Marital Status]]=tbl_Data[[#Headers],[Together]],tbl_Data[[#This Row],[Amt_Wines]],"")</f>
        <v>170</v>
      </c>
      <c r="AS1696" s="3" t="str">
        <f>IF(tbl_Data[[#This Row],[Marital Status]]=tbl_Data[[#Headers],[Married]],tbl_Data[[#This Row],[Amt_Wines]],"")</f>
        <v/>
      </c>
      <c r="AT1696" s="3" t="str">
        <f>IF(tbl_Data[[#This Row],[Marital Status]]=tbl_Data[[#Headers],[Widow]],tbl_Data[[#This Row],[Amt_Wines]],"")</f>
        <v/>
      </c>
      <c r="AU1696" s="3" t="str">
        <f>IF(tbl_Data[[#This Row],[Marital Status]]=tbl_Data[[#Headers],[Divorced]],tbl_Data[[#This Row],[Amt_Wines]],"")</f>
        <v/>
      </c>
    </row>
    <row r="1697" spans="1:47" x14ac:dyDescent="0.45">
      <c r="A1697" t="s">
        <v>1171</v>
      </c>
      <c r="B1697" s="3">
        <v>65735</v>
      </c>
      <c r="C1697">
        <v>1</v>
      </c>
      <c r="D1697">
        <v>1</v>
      </c>
      <c r="E1697">
        <f t="shared" si="26"/>
        <v>2</v>
      </c>
      <c r="F1697">
        <v>37</v>
      </c>
      <c r="G1697" s="3">
        <v>239</v>
      </c>
      <c r="H1697" s="3">
        <v>7</v>
      </c>
      <c r="I1697" s="3">
        <v>119</v>
      </c>
      <c r="J1697" s="3">
        <v>4</v>
      </c>
      <c r="K1697" s="3">
        <v>15</v>
      </c>
      <c r="L1697" s="3">
        <v>11</v>
      </c>
      <c r="M1697">
        <v>5</v>
      </c>
      <c r="N1697">
        <v>6</v>
      </c>
      <c r="O1697">
        <v>2</v>
      </c>
      <c r="P1697">
        <v>6</v>
      </c>
      <c r="Q1697">
        <v>7</v>
      </c>
      <c r="R1697">
        <v>0</v>
      </c>
      <c r="S1697">
        <v>0</v>
      </c>
      <c r="T1697">
        <v>0</v>
      </c>
      <c r="U1697">
        <v>0</v>
      </c>
      <c r="V1697">
        <v>0</v>
      </c>
      <c r="W1697">
        <v>0</v>
      </c>
      <c r="X1697">
        <v>3</v>
      </c>
      <c r="Y1697">
        <v>11</v>
      </c>
      <c r="Z1697">
        <v>0</v>
      </c>
      <c r="AA1697">
        <v>55</v>
      </c>
      <c r="AB1697">
        <v>2363</v>
      </c>
      <c r="AC1697">
        <v>0</v>
      </c>
      <c r="AD1697">
        <v>0</v>
      </c>
      <c r="AE1697">
        <v>0</v>
      </c>
      <c r="AF1697">
        <v>1</v>
      </c>
      <c r="AG1697">
        <v>0</v>
      </c>
      <c r="AH1697">
        <v>0</v>
      </c>
      <c r="AI1697">
        <v>0</v>
      </c>
      <c r="AJ1697">
        <v>0</v>
      </c>
      <c r="AK1697">
        <v>1</v>
      </c>
      <c r="AL1697">
        <v>0</v>
      </c>
      <c r="AM1697" s="3">
        <f>SUM(tbl_Data[[#This Row],[Amt_Wines]:[Amt_GoldProds]])</f>
        <v>395</v>
      </c>
      <c r="AN1697" s="3">
        <v>373</v>
      </c>
      <c r="AO1697">
        <v>0</v>
      </c>
      <c r="AP1697" t="str" cm="1">
        <f t="array" ref="AP1697">_xlfn.IFS(tbl_Data[[#This Row],[marital_Divorced]]=1,"Divorced",tbl_Data[[#This Row],[marital_Married]]=1,"Married",tbl_Data[[#This Row],[marital_Single]]=1,"Single",tbl_Data[[#This Row],[marital_Together]]=1,"Together",tbl_Data[[#This Row],[marital_Widow]]=1,"Widowed")</f>
        <v>Together</v>
      </c>
      <c r="AQ1697" s="3" t="str">
        <f>IF(tbl_Data[[#This Row],[Marital Status]]=tbl_Data[[#Headers],[Single]],tbl_Data[[#This Row],[Amt_Wines]],"")</f>
        <v/>
      </c>
      <c r="AR1697" s="3">
        <f>IF(tbl_Data[[#This Row],[Marital Status]]=tbl_Data[[#Headers],[Together]],tbl_Data[[#This Row],[Amt_Wines]],"")</f>
        <v>239</v>
      </c>
      <c r="AS1697" s="3" t="str">
        <f>IF(tbl_Data[[#This Row],[Marital Status]]=tbl_Data[[#Headers],[Married]],tbl_Data[[#This Row],[Amt_Wines]],"")</f>
        <v/>
      </c>
      <c r="AT1697" s="3" t="str">
        <f>IF(tbl_Data[[#This Row],[Marital Status]]=tbl_Data[[#Headers],[Widow]],tbl_Data[[#This Row],[Amt_Wines]],"")</f>
        <v/>
      </c>
      <c r="AU1697" s="3" t="str">
        <f>IF(tbl_Data[[#This Row],[Marital Status]]=tbl_Data[[#Headers],[Divorced]],tbl_Data[[#This Row],[Amt_Wines]],"")</f>
        <v/>
      </c>
    </row>
    <row r="1698" spans="1:47" x14ac:dyDescent="0.45">
      <c r="A1698" t="s">
        <v>1175</v>
      </c>
      <c r="B1698" s="3">
        <v>60905</v>
      </c>
      <c r="C1698">
        <v>0</v>
      </c>
      <c r="D1698">
        <v>1</v>
      </c>
      <c r="E1698">
        <f t="shared" si="26"/>
        <v>1</v>
      </c>
      <c r="F1698">
        <v>27</v>
      </c>
      <c r="G1698" s="3">
        <v>208</v>
      </c>
      <c r="H1698" s="3">
        <v>17</v>
      </c>
      <c r="I1698" s="3">
        <v>76</v>
      </c>
      <c r="J1698" s="3">
        <v>36</v>
      </c>
      <c r="K1698" s="3">
        <v>17</v>
      </c>
      <c r="L1698" s="3">
        <v>38</v>
      </c>
      <c r="M1698">
        <v>2</v>
      </c>
      <c r="N1698">
        <v>3</v>
      </c>
      <c r="O1698">
        <v>3</v>
      </c>
      <c r="P1698">
        <v>7</v>
      </c>
      <c r="Q1698">
        <v>2</v>
      </c>
      <c r="R1698">
        <v>0</v>
      </c>
      <c r="S1698">
        <v>0</v>
      </c>
      <c r="T1698">
        <v>0</v>
      </c>
      <c r="U1698">
        <v>0</v>
      </c>
      <c r="V1698">
        <v>0</v>
      </c>
      <c r="W1698">
        <v>0</v>
      </c>
      <c r="X1698">
        <v>3</v>
      </c>
      <c r="Y1698">
        <v>11</v>
      </c>
      <c r="Z1698">
        <v>0</v>
      </c>
      <c r="AA1698">
        <v>70</v>
      </c>
      <c r="AB1698">
        <v>2365</v>
      </c>
      <c r="AC1698">
        <v>0</v>
      </c>
      <c r="AD1698">
        <v>0</v>
      </c>
      <c r="AE1698">
        <v>0</v>
      </c>
      <c r="AF1698">
        <v>1</v>
      </c>
      <c r="AG1698">
        <v>0</v>
      </c>
      <c r="AH1698">
        <v>0</v>
      </c>
      <c r="AI1698">
        <v>0</v>
      </c>
      <c r="AJ1698">
        <v>1</v>
      </c>
      <c r="AK1698">
        <v>0</v>
      </c>
      <c r="AL1698">
        <v>0</v>
      </c>
      <c r="AM1698" s="3">
        <f>SUM(tbl_Data[[#This Row],[Amt_Wines]:[Amt_GoldProds]])</f>
        <v>392</v>
      </c>
      <c r="AN1698" s="3">
        <v>316</v>
      </c>
      <c r="AO1698">
        <v>0</v>
      </c>
      <c r="AP1698" t="str" cm="1">
        <f t="array" ref="AP1698">_xlfn.IFS(tbl_Data[[#This Row],[marital_Divorced]]=1,"Divorced",tbl_Data[[#This Row],[marital_Married]]=1,"Married",tbl_Data[[#This Row],[marital_Single]]=1,"Single",tbl_Data[[#This Row],[marital_Together]]=1,"Together",tbl_Data[[#This Row],[marital_Widow]]=1,"Widowed")</f>
        <v>Together</v>
      </c>
      <c r="AQ1698" s="3" t="str">
        <f>IF(tbl_Data[[#This Row],[Marital Status]]=tbl_Data[[#Headers],[Single]],tbl_Data[[#This Row],[Amt_Wines]],"")</f>
        <v/>
      </c>
      <c r="AR1698" s="3">
        <f>IF(tbl_Data[[#This Row],[Marital Status]]=tbl_Data[[#Headers],[Together]],tbl_Data[[#This Row],[Amt_Wines]],"")</f>
        <v>208</v>
      </c>
      <c r="AS1698" s="3" t="str">
        <f>IF(tbl_Data[[#This Row],[Marital Status]]=tbl_Data[[#Headers],[Married]],tbl_Data[[#This Row],[Amt_Wines]],"")</f>
        <v/>
      </c>
      <c r="AT1698" s="3" t="str">
        <f>IF(tbl_Data[[#This Row],[Marital Status]]=tbl_Data[[#Headers],[Widow]],tbl_Data[[#This Row],[Amt_Wines]],"")</f>
        <v/>
      </c>
      <c r="AU1698" s="3" t="str">
        <f>IF(tbl_Data[[#This Row],[Marital Status]]=tbl_Data[[#Headers],[Divorced]],tbl_Data[[#This Row],[Amt_Wines]],"")</f>
        <v/>
      </c>
    </row>
    <row r="1699" spans="1:47" x14ac:dyDescent="0.45">
      <c r="A1699" t="s">
        <v>1182</v>
      </c>
      <c r="B1699" s="3">
        <v>49854</v>
      </c>
      <c r="C1699">
        <v>1</v>
      </c>
      <c r="D1699">
        <v>0</v>
      </c>
      <c r="E1699">
        <f t="shared" si="26"/>
        <v>1</v>
      </c>
      <c r="F1699">
        <v>63</v>
      </c>
      <c r="G1699" s="3">
        <v>123</v>
      </c>
      <c r="H1699" s="3">
        <v>17</v>
      </c>
      <c r="I1699" s="3">
        <v>171</v>
      </c>
      <c r="J1699" s="3">
        <v>39</v>
      </c>
      <c r="K1699" s="3">
        <v>0</v>
      </c>
      <c r="L1699" s="3">
        <v>30</v>
      </c>
      <c r="M1699">
        <v>5</v>
      </c>
      <c r="N1699">
        <v>6</v>
      </c>
      <c r="O1699">
        <v>2</v>
      </c>
      <c r="P1699">
        <v>5</v>
      </c>
      <c r="Q1699">
        <v>6</v>
      </c>
      <c r="R1699">
        <v>0</v>
      </c>
      <c r="S1699">
        <v>0</v>
      </c>
      <c r="T1699">
        <v>0</v>
      </c>
      <c r="U1699">
        <v>0</v>
      </c>
      <c r="V1699">
        <v>0</v>
      </c>
      <c r="W1699">
        <v>0</v>
      </c>
      <c r="X1699">
        <v>3</v>
      </c>
      <c r="Y1699">
        <v>11</v>
      </c>
      <c r="Z1699">
        <v>0</v>
      </c>
      <c r="AA1699">
        <v>48</v>
      </c>
      <c r="AB1699">
        <v>2390</v>
      </c>
      <c r="AC1699">
        <v>0</v>
      </c>
      <c r="AD1699">
        <v>0</v>
      </c>
      <c r="AE1699">
        <v>0</v>
      </c>
      <c r="AF1699">
        <v>1</v>
      </c>
      <c r="AG1699">
        <v>0</v>
      </c>
      <c r="AH1699">
        <v>0</v>
      </c>
      <c r="AI1699">
        <v>0</v>
      </c>
      <c r="AJ1699">
        <v>0</v>
      </c>
      <c r="AK1699">
        <v>1</v>
      </c>
      <c r="AL1699">
        <v>0</v>
      </c>
      <c r="AM1699" s="3">
        <f>SUM(tbl_Data[[#This Row],[Amt_Wines]:[Amt_GoldProds]])</f>
        <v>380</v>
      </c>
      <c r="AN1699" s="3">
        <v>320</v>
      </c>
      <c r="AO1699">
        <v>0</v>
      </c>
      <c r="AP1699" t="str" cm="1">
        <f t="array" ref="AP1699">_xlfn.IFS(tbl_Data[[#This Row],[marital_Divorced]]=1,"Divorced",tbl_Data[[#This Row],[marital_Married]]=1,"Married",tbl_Data[[#This Row],[marital_Single]]=1,"Single",tbl_Data[[#This Row],[marital_Together]]=1,"Together",tbl_Data[[#This Row],[marital_Widow]]=1,"Widowed")</f>
        <v>Together</v>
      </c>
      <c r="AQ1699" s="3" t="str">
        <f>IF(tbl_Data[[#This Row],[Marital Status]]=tbl_Data[[#Headers],[Single]],tbl_Data[[#This Row],[Amt_Wines]],"")</f>
        <v/>
      </c>
      <c r="AR1699" s="3">
        <f>IF(tbl_Data[[#This Row],[Marital Status]]=tbl_Data[[#Headers],[Together]],tbl_Data[[#This Row],[Amt_Wines]],"")</f>
        <v>123</v>
      </c>
      <c r="AS1699" s="3" t="str">
        <f>IF(tbl_Data[[#This Row],[Marital Status]]=tbl_Data[[#Headers],[Married]],tbl_Data[[#This Row],[Amt_Wines]],"")</f>
        <v/>
      </c>
      <c r="AT1699" s="3" t="str">
        <f>IF(tbl_Data[[#This Row],[Marital Status]]=tbl_Data[[#Headers],[Widow]],tbl_Data[[#This Row],[Amt_Wines]],"")</f>
        <v/>
      </c>
      <c r="AU1699" s="3" t="str">
        <f>IF(tbl_Data[[#This Row],[Marital Status]]=tbl_Data[[#Headers],[Divorced]],tbl_Data[[#This Row],[Amt_Wines]],"")</f>
        <v/>
      </c>
    </row>
    <row r="1700" spans="1:47" x14ac:dyDescent="0.45">
      <c r="A1700" t="s">
        <v>1193</v>
      </c>
      <c r="B1700" s="3">
        <v>30538</v>
      </c>
      <c r="C1700">
        <v>1</v>
      </c>
      <c r="D1700">
        <v>0</v>
      </c>
      <c r="E1700">
        <f t="shared" si="26"/>
        <v>1</v>
      </c>
      <c r="F1700">
        <v>27</v>
      </c>
      <c r="G1700" s="3">
        <v>284</v>
      </c>
      <c r="H1700" s="3">
        <v>0</v>
      </c>
      <c r="I1700" s="3">
        <v>52</v>
      </c>
      <c r="J1700" s="3">
        <v>8</v>
      </c>
      <c r="K1700" s="3">
        <v>3</v>
      </c>
      <c r="L1700" s="3">
        <v>20</v>
      </c>
      <c r="M1700">
        <v>4</v>
      </c>
      <c r="N1700">
        <v>9</v>
      </c>
      <c r="O1700">
        <v>0</v>
      </c>
      <c r="P1700">
        <v>4</v>
      </c>
      <c r="Q1700">
        <v>10</v>
      </c>
      <c r="R1700">
        <v>0</v>
      </c>
      <c r="S1700">
        <v>0</v>
      </c>
      <c r="T1700">
        <v>0</v>
      </c>
      <c r="U1700">
        <v>0</v>
      </c>
      <c r="V1700">
        <v>0</v>
      </c>
      <c r="W1700">
        <v>0</v>
      </c>
      <c r="X1700">
        <v>3</v>
      </c>
      <c r="Y1700">
        <v>11</v>
      </c>
      <c r="Z1700">
        <v>0</v>
      </c>
      <c r="AA1700">
        <v>49</v>
      </c>
      <c r="AB1700">
        <v>2795</v>
      </c>
      <c r="AC1700">
        <v>0</v>
      </c>
      <c r="AD1700">
        <v>0</v>
      </c>
      <c r="AE1700">
        <v>0</v>
      </c>
      <c r="AF1700">
        <v>1</v>
      </c>
      <c r="AG1700">
        <v>0</v>
      </c>
      <c r="AH1700">
        <v>0</v>
      </c>
      <c r="AI1700">
        <v>0</v>
      </c>
      <c r="AJ1700">
        <v>0</v>
      </c>
      <c r="AK1700">
        <v>1</v>
      </c>
      <c r="AL1700">
        <v>0</v>
      </c>
      <c r="AM1700" s="3">
        <f>SUM(tbl_Data[[#This Row],[Amt_Wines]:[Amt_GoldProds]])</f>
        <v>367</v>
      </c>
      <c r="AN1700" s="3">
        <v>327</v>
      </c>
      <c r="AO1700">
        <v>0</v>
      </c>
      <c r="AP1700" t="str" cm="1">
        <f t="array" ref="AP1700">_xlfn.IFS(tbl_Data[[#This Row],[marital_Divorced]]=1,"Divorced",tbl_Data[[#This Row],[marital_Married]]=1,"Married",tbl_Data[[#This Row],[marital_Single]]=1,"Single",tbl_Data[[#This Row],[marital_Together]]=1,"Together",tbl_Data[[#This Row],[marital_Widow]]=1,"Widowed")</f>
        <v>Together</v>
      </c>
      <c r="AQ1700" s="3" t="str">
        <f>IF(tbl_Data[[#This Row],[Marital Status]]=tbl_Data[[#Headers],[Single]],tbl_Data[[#This Row],[Amt_Wines]],"")</f>
        <v/>
      </c>
      <c r="AR1700" s="3">
        <f>IF(tbl_Data[[#This Row],[Marital Status]]=tbl_Data[[#Headers],[Together]],tbl_Data[[#This Row],[Amt_Wines]],"")</f>
        <v>284</v>
      </c>
      <c r="AS1700" s="3" t="str">
        <f>IF(tbl_Data[[#This Row],[Marital Status]]=tbl_Data[[#Headers],[Married]],tbl_Data[[#This Row],[Amt_Wines]],"")</f>
        <v/>
      </c>
      <c r="AT1700" s="3" t="str">
        <f>IF(tbl_Data[[#This Row],[Marital Status]]=tbl_Data[[#Headers],[Widow]],tbl_Data[[#This Row],[Amt_Wines]],"")</f>
        <v/>
      </c>
      <c r="AU1700" s="3" t="str">
        <f>IF(tbl_Data[[#This Row],[Marital Status]]=tbl_Data[[#Headers],[Divorced]],tbl_Data[[#This Row],[Amt_Wines]],"")</f>
        <v/>
      </c>
    </row>
    <row r="1701" spans="1:47" x14ac:dyDescent="0.45">
      <c r="A1701" t="s">
        <v>1196</v>
      </c>
      <c r="B1701" s="3">
        <v>42213</v>
      </c>
      <c r="C1701">
        <v>0</v>
      </c>
      <c r="D1701">
        <v>1</v>
      </c>
      <c r="E1701">
        <f t="shared" si="26"/>
        <v>1</v>
      </c>
      <c r="F1701">
        <v>96</v>
      </c>
      <c r="G1701" s="3">
        <v>309</v>
      </c>
      <c r="H1701" s="3">
        <v>3</v>
      </c>
      <c r="I1701" s="3">
        <v>24</v>
      </c>
      <c r="J1701" s="3">
        <v>4</v>
      </c>
      <c r="K1701" s="3">
        <v>3</v>
      </c>
      <c r="L1701" s="3">
        <v>20</v>
      </c>
      <c r="M1701">
        <v>2</v>
      </c>
      <c r="N1701">
        <v>5</v>
      </c>
      <c r="O1701">
        <v>1</v>
      </c>
      <c r="P1701">
        <v>7</v>
      </c>
      <c r="Q1701">
        <v>7</v>
      </c>
      <c r="R1701">
        <v>0</v>
      </c>
      <c r="S1701">
        <v>1</v>
      </c>
      <c r="T1701">
        <v>0</v>
      </c>
      <c r="U1701">
        <v>0</v>
      </c>
      <c r="V1701">
        <v>0</v>
      </c>
      <c r="W1701">
        <v>0</v>
      </c>
      <c r="X1701">
        <v>3</v>
      </c>
      <c r="Y1701">
        <v>11</v>
      </c>
      <c r="Z1701">
        <v>0</v>
      </c>
      <c r="AA1701">
        <v>63</v>
      </c>
      <c r="AB1701">
        <v>2419</v>
      </c>
      <c r="AC1701">
        <v>0</v>
      </c>
      <c r="AD1701">
        <v>0</v>
      </c>
      <c r="AE1701">
        <v>0</v>
      </c>
      <c r="AF1701">
        <v>1</v>
      </c>
      <c r="AG1701">
        <v>0</v>
      </c>
      <c r="AH1701">
        <v>0</v>
      </c>
      <c r="AI1701">
        <v>0</v>
      </c>
      <c r="AJ1701">
        <v>1</v>
      </c>
      <c r="AK1701">
        <v>0</v>
      </c>
      <c r="AL1701">
        <v>0</v>
      </c>
      <c r="AM1701" s="3">
        <f>SUM(tbl_Data[[#This Row],[Amt_Wines]:[Amt_GoldProds]])</f>
        <v>363</v>
      </c>
      <c r="AN1701" s="3">
        <v>323</v>
      </c>
      <c r="AO1701">
        <v>1</v>
      </c>
      <c r="AP1701" t="str" cm="1">
        <f t="array" ref="AP1701">_xlfn.IFS(tbl_Data[[#This Row],[marital_Divorced]]=1,"Divorced",tbl_Data[[#This Row],[marital_Married]]=1,"Married",tbl_Data[[#This Row],[marital_Single]]=1,"Single",tbl_Data[[#This Row],[marital_Together]]=1,"Together",tbl_Data[[#This Row],[marital_Widow]]=1,"Widowed")</f>
        <v>Together</v>
      </c>
      <c r="AQ1701" s="3" t="str">
        <f>IF(tbl_Data[[#This Row],[Marital Status]]=tbl_Data[[#Headers],[Single]],tbl_Data[[#This Row],[Amt_Wines]],"")</f>
        <v/>
      </c>
      <c r="AR1701" s="3">
        <f>IF(tbl_Data[[#This Row],[Marital Status]]=tbl_Data[[#Headers],[Together]],tbl_Data[[#This Row],[Amt_Wines]],"")</f>
        <v>309</v>
      </c>
      <c r="AS1701" s="3" t="str">
        <f>IF(tbl_Data[[#This Row],[Marital Status]]=tbl_Data[[#Headers],[Married]],tbl_Data[[#This Row],[Amt_Wines]],"")</f>
        <v/>
      </c>
      <c r="AT1701" s="3" t="str">
        <f>IF(tbl_Data[[#This Row],[Marital Status]]=tbl_Data[[#Headers],[Widow]],tbl_Data[[#This Row],[Amt_Wines]],"")</f>
        <v/>
      </c>
      <c r="AU1701" s="3" t="str">
        <f>IF(tbl_Data[[#This Row],[Marital Status]]=tbl_Data[[#Headers],[Divorced]],tbl_Data[[#This Row],[Amt_Wines]],"")</f>
        <v/>
      </c>
    </row>
    <row r="1702" spans="1:47" x14ac:dyDescent="0.45">
      <c r="A1702" t="s">
        <v>1205</v>
      </c>
      <c r="B1702" s="3">
        <v>27683</v>
      </c>
      <c r="C1702">
        <v>1</v>
      </c>
      <c r="D1702">
        <v>0</v>
      </c>
      <c r="E1702">
        <f t="shared" si="26"/>
        <v>1</v>
      </c>
      <c r="F1702">
        <v>90</v>
      </c>
      <c r="G1702" s="3">
        <v>152</v>
      </c>
      <c r="H1702" s="3">
        <v>9</v>
      </c>
      <c r="I1702" s="3">
        <v>121</v>
      </c>
      <c r="J1702" s="3">
        <v>12</v>
      </c>
      <c r="K1702" s="3">
        <v>12</v>
      </c>
      <c r="L1702" s="3">
        <v>45</v>
      </c>
      <c r="M1702">
        <v>4</v>
      </c>
      <c r="N1702">
        <v>6</v>
      </c>
      <c r="O1702">
        <v>2</v>
      </c>
      <c r="P1702">
        <v>4</v>
      </c>
      <c r="Q1702">
        <v>8</v>
      </c>
      <c r="R1702">
        <v>0</v>
      </c>
      <c r="S1702">
        <v>0</v>
      </c>
      <c r="T1702">
        <v>0</v>
      </c>
      <c r="U1702">
        <v>0</v>
      </c>
      <c r="V1702">
        <v>0</v>
      </c>
      <c r="W1702">
        <v>0</v>
      </c>
      <c r="X1702">
        <v>3</v>
      </c>
      <c r="Y1702">
        <v>11</v>
      </c>
      <c r="Z1702">
        <v>0</v>
      </c>
      <c r="AA1702">
        <v>42</v>
      </c>
      <c r="AB1702">
        <v>2853</v>
      </c>
      <c r="AC1702">
        <v>0</v>
      </c>
      <c r="AD1702">
        <v>0</v>
      </c>
      <c r="AE1702">
        <v>0</v>
      </c>
      <c r="AF1702">
        <v>1</v>
      </c>
      <c r="AG1702">
        <v>0</v>
      </c>
      <c r="AH1702">
        <v>0</v>
      </c>
      <c r="AI1702">
        <v>0</v>
      </c>
      <c r="AJ1702">
        <v>0</v>
      </c>
      <c r="AK1702">
        <v>0</v>
      </c>
      <c r="AL1702">
        <v>1</v>
      </c>
      <c r="AM1702" s="3">
        <f>SUM(tbl_Data[[#This Row],[Amt_Wines]:[Amt_GoldProds]])</f>
        <v>351</v>
      </c>
      <c r="AN1702" s="3">
        <v>261</v>
      </c>
      <c r="AO1702">
        <v>0</v>
      </c>
      <c r="AP1702" t="str" cm="1">
        <f t="array" ref="AP1702">_xlfn.IFS(tbl_Data[[#This Row],[marital_Divorced]]=1,"Divorced",tbl_Data[[#This Row],[marital_Married]]=1,"Married",tbl_Data[[#This Row],[marital_Single]]=1,"Single",tbl_Data[[#This Row],[marital_Together]]=1,"Together",tbl_Data[[#This Row],[marital_Widow]]=1,"Widowed")</f>
        <v>Together</v>
      </c>
      <c r="AQ1702" s="3" t="str">
        <f>IF(tbl_Data[[#This Row],[Marital Status]]=tbl_Data[[#Headers],[Single]],tbl_Data[[#This Row],[Amt_Wines]],"")</f>
        <v/>
      </c>
      <c r="AR1702" s="3">
        <f>IF(tbl_Data[[#This Row],[Marital Status]]=tbl_Data[[#Headers],[Together]],tbl_Data[[#This Row],[Amt_Wines]],"")</f>
        <v>152</v>
      </c>
      <c r="AS1702" s="3" t="str">
        <f>IF(tbl_Data[[#This Row],[Marital Status]]=tbl_Data[[#Headers],[Married]],tbl_Data[[#This Row],[Amt_Wines]],"")</f>
        <v/>
      </c>
      <c r="AT1702" s="3" t="str">
        <f>IF(tbl_Data[[#This Row],[Marital Status]]=tbl_Data[[#Headers],[Widow]],tbl_Data[[#This Row],[Amt_Wines]],"")</f>
        <v/>
      </c>
      <c r="AU1702" s="3" t="str">
        <f>IF(tbl_Data[[#This Row],[Marital Status]]=tbl_Data[[#Headers],[Divorced]],tbl_Data[[#This Row],[Amt_Wines]],"")</f>
        <v/>
      </c>
    </row>
    <row r="1703" spans="1:47" x14ac:dyDescent="0.45">
      <c r="A1703" t="s">
        <v>1206</v>
      </c>
      <c r="B1703" s="3">
        <v>71322</v>
      </c>
      <c r="C1703">
        <v>0</v>
      </c>
      <c r="D1703">
        <v>1</v>
      </c>
      <c r="E1703">
        <f t="shared" si="26"/>
        <v>1</v>
      </c>
      <c r="F1703">
        <v>31</v>
      </c>
      <c r="G1703" s="3">
        <v>121</v>
      </c>
      <c r="H1703" s="3">
        <v>24</v>
      </c>
      <c r="I1703" s="3">
        <v>124</v>
      </c>
      <c r="J1703" s="3">
        <v>24</v>
      </c>
      <c r="K1703" s="3">
        <v>15</v>
      </c>
      <c r="L1703" s="3">
        <v>42</v>
      </c>
      <c r="M1703">
        <v>1</v>
      </c>
      <c r="N1703">
        <v>4</v>
      </c>
      <c r="O1703">
        <v>1</v>
      </c>
      <c r="P1703">
        <v>7</v>
      </c>
      <c r="Q1703">
        <v>2</v>
      </c>
      <c r="R1703">
        <v>0</v>
      </c>
      <c r="S1703">
        <v>0</v>
      </c>
      <c r="T1703">
        <v>0</v>
      </c>
      <c r="U1703">
        <v>0</v>
      </c>
      <c r="V1703">
        <v>0</v>
      </c>
      <c r="W1703">
        <v>0</v>
      </c>
      <c r="X1703">
        <v>3</v>
      </c>
      <c r="Y1703">
        <v>11</v>
      </c>
      <c r="Z1703">
        <v>0</v>
      </c>
      <c r="AA1703">
        <v>44</v>
      </c>
      <c r="AB1703">
        <v>2217</v>
      </c>
      <c r="AC1703">
        <v>0</v>
      </c>
      <c r="AD1703">
        <v>0</v>
      </c>
      <c r="AE1703">
        <v>0</v>
      </c>
      <c r="AF1703">
        <v>1</v>
      </c>
      <c r="AG1703">
        <v>0</v>
      </c>
      <c r="AH1703">
        <v>0</v>
      </c>
      <c r="AI1703">
        <v>0</v>
      </c>
      <c r="AJ1703">
        <v>1</v>
      </c>
      <c r="AK1703">
        <v>0</v>
      </c>
      <c r="AL1703">
        <v>0</v>
      </c>
      <c r="AM1703" s="3">
        <f>SUM(tbl_Data[[#This Row],[Amt_Wines]:[Amt_GoldProds]])</f>
        <v>350</v>
      </c>
      <c r="AN1703" s="3">
        <v>266</v>
      </c>
      <c r="AO1703">
        <v>0</v>
      </c>
      <c r="AP1703" t="str" cm="1">
        <f t="array" ref="AP1703">_xlfn.IFS(tbl_Data[[#This Row],[marital_Divorced]]=1,"Divorced",tbl_Data[[#This Row],[marital_Married]]=1,"Married",tbl_Data[[#This Row],[marital_Single]]=1,"Single",tbl_Data[[#This Row],[marital_Together]]=1,"Together",tbl_Data[[#This Row],[marital_Widow]]=1,"Widowed")</f>
        <v>Together</v>
      </c>
      <c r="AQ1703" s="3" t="str">
        <f>IF(tbl_Data[[#This Row],[Marital Status]]=tbl_Data[[#Headers],[Single]],tbl_Data[[#This Row],[Amt_Wines]],"")</f>
        <v/>
      </c>
      <c r="AR1703" s="3">
        <f>IF(tbl_Data[[#This Row],[Marital Status]]=tbl_Data[[#Headers],[Together]],tbl_Data[[#This Row],[Amt_Wines]],"")</f>
        <v>121</v>
      </c>
      <c r="AS1703" s="3" t="str">
        <f>IF(tbl_Data[[#This Row],[Marital Status]]=tbl_Data[[#Headers],[Married]],tbl_Data[[#This Row],[Amt_Wines]],"")</f>
        <v/>
      </c>
      <c r="AT1703" s="3" t="str">
        <f>IF(tbl_Data[[#This Row],[Marital Status]]=tbl_Data[[#Headers],[Widow]],tbl_Data[[#This Row],[Amt_Wines]],"")</f>
        <v/>
      </c>
      <c r="AU1703" s="3" t="str">
        <f>IF(tbl_Data[[#This Row],[Marital Status]]=tbl_Data[[#Headers],[Divorced]],tbl_Data[[#This Row],[Amt_Wines]],"")</f>
        <v/>
      </c>
    </row>
    <row r="1704" spans="1:47" x14ac:dyDescent="0.45">
      <c r="A1704" t="s">
        <v>1211</v>
      </c>
      <c r="B1704" s="3">
        <v>30507</v>
      </c>
      <c r="C1704">
        <v>0</v>
      </c>
      <c r="D1704">
        <v>0</v>
      </c>
      <c r="E1704">
        <f t="shared" si="26"/>
        <v>0</v>
      </c>
      <c r="F1704">
        <v>29</v>
      </c>
      <c r="G1704" s="3">
        <v>65</v>
      </c>
      <c r="H1704" s="3">
        <v>36</v>
      </c>
      <c r="I1704" s="3">
        <v>74</v>
      </c>
      <c r="J1704" s="3">
        <v>38</v>
      </c>
      <c r="K1704" s="3">
        <v>20</v>
      </c>
      <c r="L1704" s="3">
        <v>110</v>
      </c>
      <c r="M1704">
        <v>1</v>
      </c>
      <c r="N1704">
        <v>5</v>
      </c>
      <c r="O1704">
        <v>1</v>
      </c>
      <c r="P1704">
        <v>4</v>
      </c>
      <c r="Q1704">
        <v>7</v>
      </c>
      <c r="R1704">
        <v>0</v>
      </c>
      <c r="S1704">
        <v>0</v>
      </c>
      <c r="T1704">
        <v>0</v>
      </c>
      <c r="U1704">
        <v>0</v>
      </c>
      <c r="V1704">
        <v>0</v>
      </c>
      <c r="W1704">
        <v>0</v>
      </c>
      <c r="X1704">
        <v>3</v>
      </c>
      <c r="Y1704">
        <v>11</v>
      </c>
      <c r="Z1704">
        <v>0</v>
      </c>
      <c r="AA1704">
        <v>60</v>
      </c>
      <c r="AB1704">
        <v>2634</v>
      </c>
      <c r="AC1704">
        <v>0</v>
      </c>
      <c r="AD1704">
        <v>0</v>
      </c>
      <c r="AE1704">
        <v>0</v>
      </c>
      <c r="AF1704">
        <v>1</v>
      </c>
      <c r="AG1704">
        <v>0</v>
      </c>
      <c r="AH1704">
        <v>0</v>
      </c>
      <c r="AI1704">
        <v>0</v>
      </c>
      <c r="AJ1704">
        <v>1</v>
      </c>
      <c r="AK1704">
        <v>0</v>
      </c>
      <c r="AL1704">
        <v>0</v>
      </c>
      <c r="AM1704" s="3">
        <f>SUM(tbl_Data[[#This Row],[Amt_Wines]:[Amt_GoldProds]])</f>
        <v>343</v>
      </c>
      <c r="AN1704" s="3">
        <v>123</v>
      </c>
      <c r="AO1704">
        <v>0</v>
      </c>
      <c r="AP1704" t="str" cm="1">
        <f t="array" ref="AP1704">_xlfn.IFS(tbl_Data[[#This Row],[marital_Divorced]]=1,"Divorced",tbl_Data[[#This Row],[marital_Married]]=1,"Married",tbl_Data[[#This Row],[marital_Single]]=1,"Single",tbl_Data[[#This Row],[marital_Together]]=1,"Together",tbl_Data[[#This Row],[marital_Widow]]=1,"Widowed")</f>
        <v>Together</v>
      </c>
      <c r="AQ1704" s="3" t="str">
        <f>IF(tbl_Data[[#This Row],[Marital Status]]=tbl_Data[[#Headers],[Single]],tbl_Data[[#This Row],[Amt_Wines]],"")</f>
        <v/>
      </c>
      <c r="AR1704" s="3">
        <f>IF(tbl_Data[[#This Row],[Marital Status]]=tbl_Data[[#Headers],[Together]],tbl_Data[[#This Row],[Amt_Wines]],"")</f>
        <v>65</v>
      </c>
      <c r="AS1704" s="3" t="str">
        <f>IF(tbl_Data[[#This Row],[Marital Status]]=tbl_Data[[#Headers],[Married]],tbl_Data[[#This Row],[Amt_Wines]],"")</f>
        <v/>
      </c>
      <c r="AT1704" s="3" t="str">
        <f>IF(tbl_Data[[#This Row],[Marital Status]]=tbl_Data[[#Headers],[Widow]],tbl_Data[[#This Row],[Amt_Wines]],"")</f>
        <v/>
      </c>
      <c r="AU1704" s="3" t="str">
        <f>IF(tbl_Data[[#This Row],[Marital Status]]=tbl_Data[[#Headers],[Divorced]],tbl_Data[[#This Row],[Amt_Wines]],"")</f>
        <v/>
      </c>
    </row>
    <row r="1705" spans="1:47" x14ac:dyDescent="0.45">
      <c r="A1705" t="s">
        <v>1212</v>
      </c>
      <c r="B1705" s="3">
        <v>38683</v>
      </c>
      <c r="C1705">
        <v>1</v>
      </c>
      <c r="D1705">
        <v>0</v>
      </c>
      <c r="E1705">
        <f t="shared" si="26"/>
        <v>1</v>
      </c>
      <c r="F1705">
        <v>80</v>
      </c>
      <c r="G1705" s="3">
        <v>46</v>
      </c>
      <c r="H1705" s="3">
        <v>35</v>
      </c>
      <c r="I1705" s="3">
        <v>69</v>
      </c>
      <c r="J1705" s="3">
        <v>84</v>
      </c>
      <c r="K1705" s="3">
        <v>41</v>
      </c>
      <c r="L1705" s="3">
        <v>66</v>
      </c>
      <c r="M1705">
        <v>6</v>
      </c>
      <c r="N1705">
        <v>4</v>
      </c>
      <c r="O1705">
        <v>1</v>
      </c>
      <c r="P1705">
        <v>6</v>
      </c>
      <c r="Q1705">
        <v>7</v>
      </c>
      <c r="R1705">
        <v>0</v>
      </c>
      <c r="S1705">
        <v>0</v>
      </c>
      <c r="T1705">
        <v>0</v>
      </c>
      <c r="U1705">
        <v>0</v>
      </c>
      <c r="V1705">
        <v>0</v>
      </c>
      <c r="W1705">
        <v>0</v>
      </c>
      <c r="X1705">
        <v>3</v>
      </c>
      <c r="Y1705">
        <v>11</v>
      </c>
      <c r="Z1705">
        <v>0</v>
      </c>
      <c r="AA1705">
        <v>31</v>
      </c>
      <c r="AB1705">
        <v>2792</v>
      </c>
      <c r="AC1705">
        <v>0</v>
      </c>
      <c r="AD1705">
        <v>0</v>
      </c>
      <c r="AE1705">
        <v>0</v>
      </c>
      <c r="AF1705">
        <v>1</v>
      </c>
      <c r="AG1705">
        <v>0</v>
      </c>
      <c r="AH1705">
        <v>1</v>
      </c>
      <c r="AI1705">
        <v>0</v>
      </c>
      <c r="AJ1705">
        <v>0</v>
      </c>
      <c r="AK1705">
        <v>0</v>
      </c>
      <c r="AL1705">
        <v>0</v>
      </c>
      <c r="AM1705" s="3">
        <f>SUM(tbl_Data[[#This Row],[Amt_Wines]:[Amt_GoldProds]])</f>
        <v>341</v>
      </c>
      <c r="AN1705" s="3">
        <v>209</v>
      </c>
      <c r="AO1705">
        <v>0</v>
      </c>
      <c r="AP1705" t="str" cm="1">
        <f t="array" ref="AP1705">_xlfn.IFS(tbl_Data[[#This Row],[marital_Divorced]]=1,"Divorced",tbl_Data[[#This Row],[marital_Married]]=1,"Married",tbl_Data[[#This Row],[marital_Single]]=1,"Single",tbl_Data[[#This Row],[marital_Together]]=1,"Together",tbl_Data[[#This Row],[marital_Widow]]=1,"Widowed")</f>
        <v>Together</v>
      </c>
      <c r="AQ1705" s="3" t="str">
        <f>IF(tbl_Data[[#This Row],[Marital Status]]=tbl_Data[[#Headers],[Single]],tbl_Data[[#This Row],[Amt_Wines]],"")</f>
        <v/>
      </c>
      <c r="AR1705" s="3">
        <f>IF(tbl_Data[[#This Row],[Marital Status]]=tbl_Data[[#Headers],[Together]],tbl_Data[[#This Row],[Amt_Wines]],"")</f>
        <v>46</v>
      </c>
      <c r="AS1705" s="3" t="str">
        <f>IF(tbl_Data[[#This Row],[Marital Status]]=tbl_Data[[#Headers],[Married]],tbl_Data[[#This Row],[Amt_Wines]],"")</f>
        <v/>
      </c>
      <c r="AT1705" s="3" t="str">
        <f>IF(tbl_Data[[#This Row],[Marital Status]]=tbl_Data[[#Headers],[Widow]],tbl_Data[[#This Row],[Amt_Wines]],"")</f>
        <v/>
      </c>
      <c r="AU1705" s="3" t="str">
        <f>IF(tbl_Data[[#This Row],[Marital Status]]=tbl_Data[[#Headers],[Divorced]],tbl_Data[[#This Row],[Amt_Wines]],"")</f>
        <v/>
      </c>
    </row>
    <row r="1706" spans="1:47" x14ac:dyDescent="0.45">
      <c r="A1706" t="s">
        <v>1214</v>
      </c>
      <c r="B1706" s="3">
        <v>36634</v>
      </c>
      <c r="C1706">
        <v>0</v>
      </c>
      <c r="D1706">
        <v>1</v>
      </c>
      <c r="E1706">
        <f t="shared" si="26"/>
        <v>1</v>
      </c>
      <c r="F1706">
        <v>0</v>
      </c>
      <c r="G1706" s="3">
        <v>213</v>
      </c>
      <c r="H1706" s="3">
        <v>9</v>
      </c>
      <c r="I1706" s="3">
        <v>76</v>
      </c>
      <c r="J1706" s="3">
        <v>4</v>
      </c>
      <c r="K1706" s="3">
        <v>3</v>
      </c>
      <c r="L1706" s="3">
        <v>30</v>
      </c>
      <c r="M1706">
        <v>3</v>
      </c>
      <c r="N1706">
        <v>5</v>
      </c>
      <c r="O1706">
        <v>2</v>
      </c>
      <c r="P1706">
        <v>5</v>
      </c>
      <c r="Q1706">
        <v>7</v>
      </c>
      <c r="R1706">
        <v>0</v>
      </c>
      <c r="S1706">
        <v>0</v>
      </c>
      <c r="T1706">
        <v>0</v>
      </c>
      <c r="U1706">
        <v>0</v>
      </c>
      <c r="V1706">
        <v>0</v>
      </c>
      <c r="W1706">
        <v>0</v>
      </c>
      <c r="X1706">
        <v>3</v>
      </c>
      <c r="Y1706">
        <v>11</v>
      </c>
      <c r="Z1706">
        <v>0</v>
      </c>
      <c r="AA1706">
        <v>66</v>
      </c>
      <c r="AB1706">
        <v>2556</v>
      </c>
      <c r="AC1706">
        <v>0</v>
      </c>
      <c r="AD1706">
        <v>0</v>
      </c>
      <c r="AE1706">
        <v>0</v>
      </c>
      <c r="AF1706">
        <v>1</v>
      </c>
      <c r="AG1706">
        <v>0</v>
      </c>
      <c r="AH1706">
        <v>0</v>
      </c>
      <c r="AI1706">
        <v>0</v>
      </c>
      <c r="AJ1706">
        <v>0</v>
      </c>
      <c r="AK1706">
        <v>1</v>
      </c>
      <c r="AL1706">
        <v>0</v>
      </c>
      <c r="AM1706" s="3">
        <f>SUM(tbl_Data[[#This Row],[Amt_Wines]:[Amt_GoldProds]])</f>
        <v>335</v>
      </c>
      <c r="AN1706" s="3">
        <v>275</v>
      </c>
      <c r="AO1706">
        <v>0</v>
      </c>
      <c r="AP1706" t="str" cm="1">
        <f t="array" ref="AP1706">_xlfn.IFS(tbl_Data[[#This Row],[marital_Divorced]]=1,"Divorced",tbl_Data[[#This Row],[marital_Married]]=1,"Married",tbl_Data[[#This Row],[marital_Single]]=1,"Single",tbl_Data[[#This Row],[marital_Together]]=1,"Together",tbl_Data[[#This Row],[marital_Widow]]=1,"Widowed")</f>
        <v>Together</v>
      </c>
      <c r="AQ1706" s="3" t="str">
        <f>IF(tbl_Data[[#This Row],[Marital Status]]=tbl_Data[[#Headers],[Single]],tbl_Data[[#This Row],[Amt_Wines]],"")</f>
        <v/>
      </c>
      <c r="AR1706" s="3">
        <f>IF(tbl_Data[[#This Row],[Marital Status]]=tbl_Data[[#Headers],[Together]],tbl_Data[[#This Row],[Amt_Wines]],"")</f>
        <v>213</v>
      </c>
      <c r="AS1706" s="3" t="str">
        <f>IF(tbl_Data[[#This Row],[Marital Status]]=tbl_Data[[#Headers],[Married]],tbl_Data[[#This Row],[Amt_Wines]],"")</f>
        <v/>
      </c>
      <c r="AT1706" s="3" t="str">
        <f>IF(tbl_Data[[#This Row],[Marital Status]]=tbl_Data[[#Headers],[Widow]],tbl_Data[[#This Row],[Amt_Wines]],"")</f>
        <v/>
      </c>
      <c r="AU1706" s="3" t="str">
        <f>IF(tbl_Data[[#This Row],[Marital Status]]=tbl_Data[[#Headers],[Divorced]],tbl_Data[[#This Row],[Amt_Wines]],"")</f>
        <v/>
      </c>
    </row>
    <row r="1707" spans="1:47" x14ac:dyDescent="0.45">
      <c r="A1707" t="s">
        <v>1215</v>
      </c>
      <c r="B1707" s="3">
        <v>70545</v>
      </c>
      <c r="C1707">
        <v>0</v>
      </c>
      <c r="D1707">
        <v>1</v>
      </c>
      <c r="E1707">
        <f t="shared" si="26"/>
        <v>1</v>
      </c>
      <c r="F1707">
        <v>29</v>
      </c>
      <c r="G1707" s="3">
        <v>138</v>
      </c>
      <c r="H1707" s="3">
        <v>39</v>
      </c>
      <c r="I1707" s="3">
        <v>63</v>
      </c>
      <c r="J1707" s="3">
        <v>55</v>
      </c>
      <c r="K1707" s="3">
        <v>18</v>
      </c>
      <c r="L1707" s="3">
        <v>21</v>
      </c>
      <c r="M1707">
        <v>1</v>
      </c>
      <c r="N1707">
        <v>4</v>
      </c>
      <c r="O1707">
        <v>1</v>
      </c>
      <c r="P1707">
        <v>7</v>
      </c>
      <c r="Q1707">
        <v>2</v>
      </c>
      <c r="R1707">
        <v>0</v>
      </c>
      <c r="S1707">
        <v>0</v>
      </c>
      <c r="T1707">
        <v>0</v>
      </c>
      <c r="U1707">
        <v>0</v>
      </c>
      <c r="V1707">
        <v>0</v>
      </c>
      <c r="W1707">
        <v>0</v>
      </c>
      <c r="X1707">
        <v>3</v>
      </c>
      <c r="Y1707">
        <v>11</v>
      </c>
      <c r="Z1707">
        <v>0</v>
      </c>
      <c r="AA1707">
        <v>68</v>
      </c>
      <c r="AB1707">
        <v>2185</v>
      </c>
      <c r="AC1707">
        <v>0</v>
      </c>
      <c r="AD1707">
        <v>0</v>
      </c>
      <c r="AE1707">
        <v>0</v>
      </c>
      <c r="AF1707">
        <v>1</v>
      </c>
      <c r="AG1707">
        <v>0</v>
      </c>
      <c r="AH1707">
        <v>0</v>
      </c>
      <c r="AI1707">
        <v>0</v>
      </c>
      <c r="AJ1707">
        <v>0</v>
      </c>
      <c r="AK1707">
        <v>1</v>
      </c>
      <c r="AL1707">
        <v>0</v>
      </c>
      <c r="AM1707" s="3">
        <f>SUM(tbl_Data[[#This Row],[Amt_Wines]:[Amt_GoldProds]])</f>
        <v>334</v>
      </c>
      <c r="AN1707" s="3">
        <v>292</v>
      </c>
      <c r="AO1707">
        <v>0</v>
      </c>
      <c r="AP1707" t="str" cm="1">
        <f t="array" ref="AP1707">_xlfn.IFS(tbl_Data[[#This Row],[marital_Divorced]]=1,"Divorced",tbl_Data[[#This Row],[marital_Married]]=1,"Married",tbl_Data[[#This Row],[marital_Single]]=1,"Single",tbl_Data[[#This Row],[marital_Together]]=1,"Together",tbl_Data[[#This Row],[marital_Widow]]=1,"Widowed")</f>
        <v>Together</v>
      </c>
      <c r="AQ1707" s="3" t="str">
        <f>IF(tbl_Data[[#This Row],[Marital Status]]=tbl_Data[[#Headers],[Single]],tbl_Data[[#This Row],[Amt_Wines]],"")</f>
        <v/>
      </c>
      <c r="AR1707" s="3">
        <f>IF(tbl_Data[[#This Row],[Marital Status]]=tbl_Data[[#Headers],[Together]],tbl_Data[[#This Row],[Amt_Wines]],"")</f>
        <v>138</v>
      </c>
      <c r="AS1707" s="3" t="str">
        <f>IF(tbl_Data[[#This Row],[Marital Status]]=tbl_Data[[#Headers],[Married]],tbl_Data[[#This Row],[Amt_Wines]],"")</f>
        <v/>
      </c>
      <c r="AT1707" s="3" t="str">
        <f>IF(tbl_Data[[#This Row],[Marital Status]]=tbl_Data[[#Headers],[Widow]],tbl_Data[[#This Row],[Amt_Wines]],"")</f>
        <v/>
      </c>
      <c r="AU1707" s="3" t="str">
        <f>IF(tbl_Data[[#This Row],[Marital Status]]=tbl_Data[[#Headers],[Divorced]],tbl_Data[[#This Row],[Amt_Wines]],"")</f>
        <v/>
      </c>
    </row>
    <row r="1708" spans="1:47" x14ac:dyDescent="0.45">
      <c r="A1708" t="s">
        <v>1221</v>
      </c>
      <c r="B1708" s="3">
        <v>49669</v>
      </c>
      <c r="C1708">
        <v>1</v>
      </c>
      <c r="D1708">
        <v>0</v>
      </c>
      <c r="E1708">
        <f t="shared" si="26"/>
        <v>1</v>
      </c>
      <c r="F1708">
        <v>97</v>
      </c>
      <c r="G1708" s="3">
        <v>166</v>
      </c>
      <c r="H1708" s="3">
        <v>5</v>
      </c>
      <c r="I1708" s="3">
        <v>107</v>
      </c>
      <c r="J1708" s="3">
        <v>11</v>
      </c>
      <c r="K1708" s="3">
        <v>8</v>
      </c>
      <c r="L1708" s="3">
        <v>29</v>
      </c>
      <c r="M1708">
        <v>2</v>
      </c>
      <c r="N1708">
        <v>5</v>
      </c>
      <c r="O1708">
        <v>1</v>
      </c>
      <c r="P1708">
        <v>6</v>
      </c>
      <c r="Q1708">
        <v>6</v>
      </c>
      <c r="R1708">
        <v>0</v>
      </c>
      <c r="S1708">
        <v>0</v>
      </c>
      <c r="T1708">
        <v>0</v>
      </c>
      <c r="U1708">
        <v>0</v>
      </c>
      <c r="V1708">
        <v>0</v>
      </c>
      <c r="W1708">
        <v>0</v>
      </c>
      <c r="X1708">
        <v>3</v>
      </c>
      <c r="Y1708">
        <v>11</v>
      </c>
      <c r="Z1708">
        <v>0</v>
      </c>
      <c r="AA1708">
        <v>46</v>
      </c>
      <c r="AB1708">
        <v>2195</v>
      </c>
      <c r="AC1708">
        <v>0</v>
      </c>
      <c r="AD1708">
        <v>0</v>
      </c>
      <c r="AE1708">
        <v>0</v>
      </c>
      <c r="AF1708">
        <v>1</v>
      </c>
      <c r="AG1708">
        <v>0</v>
      </c>
      <c r="AH1708">
        <v>1</v>
      </c>
      <c r="AI1708">
        <v>0</v>
      </c>
      <c r="AJ1708">
        <v>0</v>
      </c>
      <c r="AK1708">
        <v>0</v>
      </c>
      <c r="AL1708">
        <v>0</v>
      </c>
      <c r="AM1708" s="3">
        <f>SUM(tbl_Data[[#This Row],[Amt_Wines]:[Amt_GoldProds]])</f>
        <v>326</v>
      </c>
      <c r="AN1708" s="3">
        <v>268</v>
      </c>
      <c r="AO1708">
        <v>0</v>
      </c>
      <c r="AP1708" t="str" cm="1">
        <f t="array" ref="AP1708">_xlfn.IFS(tbl_Data[[#This Row],[marital_Divorced]]=1,"Divorced",tbl_Data[[#This Row],[marital_Married]]=1,"Married",tbl_Data[[#This Row],[marital_Single]]=1,"Single",tbl_Data[[#This Row],[marital_Together]]=1,"Together",tbl_Data[[#This Row],[marital_Widow]]=1,"Widowed")</f>
        <v>Together</v>
      </c>
      <c r="AQ1708" s="3" t="str">
        <f>IF(tbl_Data[[#This Row],[Marital Status]]=tbl_Data[[#Headers],[Single]],tbl_Data[[#This Row],[Amt_Wines]],"")</f>
        <v/>
      </c>
      <c r="AR1708" s="3">
        <f>IF(tbl_Data[[#This Row],[Marital Status]]=tbl_Data[[#Headers],[Together]],tbl_Data[[#This Row],[Amt_Wines]],"")</f>
        <v>166</v>
      </c>
      <c r="AS1708" s="3" t="str">
        <f>IF(tbl_Data[[#This Row],[Marital Status]]=tbl_Data[[#Headers],[Married]],tbl_Data[[#This Row],[Amt_Wines]],"")</f>
        <v/>
      </c>
      <c r="AT1708" s="3" t="str">
        <f>IF(tbl_Data[[#This Row],[Marital Status]]=tbl_Data[[#Headers],[Widow]],tbl_Data[[#This Row],[Amt_Wines]],"")</f>
        <v/>
      </c>
      <c r="AU1708" s="3" t="str">
        <f>IF(tbl_Data[[#This Row],[Marital Status]]=tbl_Data[[#Headers],[Divorced]],tbl_Data[[#This Row],[Amt_Wines]],"")</f>
        <v/>
      </c>
    </row>
    <row r="1709" spans="1:47" x14ac:dyDescent="0.45">
      <c r="A1709" t="s">
        <v>1226</v>
      </c>
      <c r="B1709" s="3">
        <v>57420</v>
      </c>
      <c r="C1709">
        <v>0</v>
      </c>
      <c r="D1709">
        <v>1</v>
      </c>
      <c r="E1709">
        <f t="shared" si="26"/>
        <v>1</v>
      </c>
      <c r="F1709">
        <v>22</v>
      </c>
      <c r="G1709" s="3">
        <v>280</v>
      </c>
      <c r="H1709" s="3">
        <v>0</v>
      </c>
      <c r="I1709" s="3">
        <v>18</v>
      </c>
      <c r="J1709" s="3">
        <v>0</v>
      </c>
      <c r="K1709" s="3">
        <v>0</v>
      </c>
      <c r="L1709" s="3">
        <v>24</v>
      </c>
      <c r="M1709">
        <v>3</v>
      </c>
      <c r="N1709">
        <v>5</v>
      </c>
      <c r="O1709">
        <v>1</v>
      </c>
      <c r="P1709">
        <v>6</v>
      </c>
      <c r="Q1709">
        <v>7</v>
      </c>
      <c r="R1709">
        <v>0</v>
      </c>
      <c r="S1709">
        <v>1</v>
      </c>
      <c r="T1709">
        <v>0</v>
      </c>
      <c r="U1709">
        <v>0</v>
      </c>
      <c r="V1709">
        <v>0</v>
      </c>
      <c r="W1709">
        <v>0</v>
      </c>
      <c r="X1709">
        <v>3</v>
      </c>
      <c r="Y1709">
        <v>11</v>
      </c>
      <c r="Z1709">
        <v>0</v>
      </c>
      <c r="AA1709">
        <v>49</v>
      </c>
      <c r="AB1709">
        <v>2528</v>
      </c>
      <c r="AC1709">
        <v>0</v>
      </c>
      <c r="AD1709">
        <v>0</v>
      </c>
      <c r="AE1709">
        <v>0</v>
      </c>
      <c r="AF1709">
        <v>1</v>
      </c>
      <c r="AG1709">
        <v>0</v>
      </c>
      <c r="AH1709">
        <v>0</v>
      </c>
      <c r="AI1709">
        <v>0</v>
      </c>
      <c r="AJ1709">
        <v>0</v>
      </c>
      <c r="AK1709">
        <v>1</v>
      </c>
      <c r="AL1709">
        <v>0</v>
      </c>
      <c r="AM1709" s="3">
        <f>SUM(tbl_Data[[#This Row],[Amt_Wines]:[Amt_GoldProds]])</f>
        <v>322</v>
      </c>
      <c r="AN1709" s="3">
        <v>274</v>
      </c>
      <c r="AO1709">
        <v>1</v>
      </c>
      <c r="AP1709" t="str" cm="1">
        <f t="array" ref="AP1709">_xlfn.IFS(tbl_Data[[#This Row],[marital_Divorced]]=1,"Divorced",tbl_Data[[#This Row],[marital_Married]]=1,"Married",tbl_Data[[#This Row],[marital_Single]]=1,"Single",tbl_Data[[#This Row],[marital_Together]]=1,"Together",tbl_Data[[#This Row],[marital_Widow]]=1,"Widowed")</f>
        <v>Together</v>
      </c>
      <c r="AQ1709" s="3" t="str">
        <f>IF(tbl_Data[[#This Row],[Marital Status]]=tbl_Data[[#Headers],[Single]],tbl_Data[[#This Row],[Amt_Wines]],"")</f>
        <v/>
      </c>
      <c r="AR1709" s="3">
        <f>IF(tbl_Data[[#This Row],[Marital Status]]=tbl_Data[[#Headers],[Together]],tbl_Data[[#This Row],[Amt_Wines]],"")</f>
        <v>280</v>
      </c>
      <c r="AS1709" s="3" t="str">
        <f>IF(tbl_Data[[#This Row],[Marital Status]]=tbl_Data[[#Headers],[Married]],tbl_Data[[#This Row],[Amt_Wines]],"")</f>
        <v/>
      </c>
      <c r="AT1709" s="3" t="str">
        <f>IF(tbl_Data[[#This Row],[Marital Status]]=tbl_Data[[#Headers],[Widow]],tbl_Data[[#This Row],[Amt_Wines]],"")</f>
        <v/>
      </c>
      <c r="AU1709" s="3" t="str">
        <f>IF(tbl_Data[[#This Row],[Marital Status]]=tbl_Data[[#Headers],[Divorced]],tbl_Data[[#This Row],[Amt_Wines]],"")</f>
        <v/>
      </c>
    </row>
    <row r="1710" spans="1:47" x14ac:dyDescent="0.45">
      <c r="A1710" t="s">
        <v>1227</v>
      </c>
      <c r="B1710" s="3">
        <v>50127</v>
      </c>
      <c r="C1710">
        <v>0</v>
      </c>
      <c r="D1710">
        <v>1</v>
      </c>
      <c r="E1710">
        <f t="shared" si="26"/>
        <v>1</v>
      </c>
      <c r="F1710">
        <v>88</v>
      </c>
      <c r="G1710" s="3">
        <v>274</v>
      </c>
      <c r="H1710" s="3">
        <v>0</v>
      </c>
      <c r="I1710" s="3">
        <v>21</v>
      </c>
      <c r="J1710" s="3">
        <v>4</v>
      </c>
      <c r="K1710" s="3">
        <v>6</v>
      </c>
      <c r="L1710" s="3">
        <v>15</v>
      </c>
      <c r="M1710">
        <v>1</v>
      </c>
      <c r="N1710">
        <v>5</v>
      </c>
      <c r="O1710">
        <v>1</v>
      </c>
      <c r="P1710">
        <v>6</v>
      </c>
      <c r="Q1710">
        <v>6</v>
      </c>
      <c r="R1710">
        <v>0</v>
      </c>
      <c r="S1710">
        <v>1</v>
      </c>
      <c r="T1710">
        <v>0</v>
      </c>
      <c r="U1710">
        <v>0</v>
      </c>
      <c r="V1710">
        <v>0</v>
      </c>
      <c r="W1710">
        <v>0</v>
      </c>
      <c r="X1710">
        <v>3</v>
      </c>
      <c r="Y1710">
        <v>11</v>
      </c>
      <c r="Z1710">
        <v>0</v>
      </c>
      <c r="AA1710">
        <v>58</v>
      </c>
      <c r="AB1710">
        <v>2190</v>
      </c>
      <c r="AC1710">
        <v>0</v>
      </c>
      <c r="AD1710">
        <v>0</v>
      </c>
      <c r="AE1710">
        <v>0</v>
      </c>
      <c r="AF1710">
        <v>1</v>
      </c>
      <c r="AG1710">
        <v>0</v>
      </c>
      <c r="AH1710">
        <v>0</v>
      </c>
      <c r="AI1710">
        <v>0</v>
      </c>
      <c r="AJ1710">
        <v>1</v>
      </c>
      <c r="AK1710">
        <v>0</v>
      </c>
      <c r="AL1710">
        <v>0</v>
      </c>
      <c r="AM1710" s="3">
        <f>SUM(tbl_Data[[#This Row],[Amt_Wines]:[Amt_GoldProds]])</f>
        <v>320</v>
      </c>
      <c r="AN1710" s="3">
        <v>290</v>
      </c>
      <c r="AO1710">
        <v>1</v>
      </c>
      <c r="AP1710" t="str" cm="1">
        <f t="array" ref="AP1710">_xlfn.IFS(tbl_Data[[#This Row],[marital_Divorced]]=1,"Divorced",tbl_Data[[#This Row],[marital_Married]]=1,"Married",tbl_Data[[#This Row],[marital_Single]]=1,"Single",tbl_Data[[#This Row],[marital_Together]]=1,"Together",tbl_Data[[#This Row],[marital_Widow]]=1,"Widowed")</f>
        <v>Together</v>
      </c>
      <c r="AQ1710" s="3" t="str">
        <f>IF(tbl_Data[[#This Row],[Marital Status]]=tbl_Data[[#Headers],[Single]],tbl_Data[[#This Row],[Amt_Wines]],"")</f>
        <v/>
      </c>
      <c r="AR1710" s="3">
        <f>IF(tbl_Data[[#This Row],[Marital Status]]=tbl_Data[[#Headers],[Together]],tbl_Data[[#This Row],[Amt_Wines]],"")</f>
        <v>274</v>
      </c>
      <c r="AS1710" s="3" t="str">
        <f>IF(tbl_Data[[#This Row],[Marital Status]]=tbl_Data[[#Headers],[Married]],tbl_Data[[#This Row],[Amt_Wines]],"")</f>
        <v/>
      </c>
      <c r="AT1710" s="3" t="str">
        <f>IF(tbl_Data[[#This Row],[Marital Status]]=tbl_Data[[#Headers],[Widow]],tbl_Data[[#This Row],[Amt_Wines]],"")</f>
        <v/>
      </c>
      <c r="AU1710" s="3" t="str">
        <f>IF(tbl_Data[[#This Row],[Marital Status]]=tbl_Data[[#Headers],[Divorced]],tbl_Data[[#This Row],[Amt_Wines]],"")</f>
        <v/>
      </c>
    </row>
    <row r="1711" spans="1:47" x14ac:dyDescent="0.45">
      <c r="A1711" t="s">
        <v>1228</v>
      </c>
      <c r="B1711" s="3">
        <v>47352</v>
      </c>
      <c r="C1711">
        <v>0</v>
      </c>
      <c r="D1711">
        <v>1</v>
      </c>
      <c r="E1711">
        <f t="shared" si="26"/>
        <v>1</v>
      </c>
      <c r="F1711">
        <v>70</v>
      </c>
      <c r="G1711" s="3">
        <v>172</v>
      </c>
      <c r="H1711" s="3">
        <v>12</v>
      </c>
      <c r="I1711" s="3">
        <v>112</v>
      </c>
      <c r="J1711" s="3">
        <v>8</v>
      </c>
      <c r="K1711" s="3">
        <v>0</v>
      </c>
      <c r="L1711" s="3">
        <v>15</v>
      </c>
      <c r="M1711">
        <v>4</v>
      </c>
      <c r="N1711">
        <v>6</v>
      </c>
      <c r="O1711">
        <v>1</v>
      </c>
      <c r="P1711">
        <v>5</v>
      </c>
      <c r="Q1711">
        <v>7</v>
      </c>
      <c r="R1711">
        <v>0</v>
      </c>
      <c r="S1711">
        <v>0</v>
      </c>
      <c r="T1711">
        <v>0</v>
      </c>
      <c r="U1711">
        <v>0</v>
      </c>
      <c r="V1711">
        <v>0</v>
      </c>
      <c r="W1711">
        <v>0</v>
      </c>
      <c r="X1711">
        <v>3</v>
      </c>
      <c r="Y1711">
        <v>11</v>
      </c>
      <c r="Z1711">
        <v>0</v>
      </c>
      <c r="AA1711">
        <v>69</v>
      </c>
      <c r="AB1711">
        <v>2603</v>
      </c>
      <c r="AC1711">
        <v>0</v>
      </c>
      <c r="AD1711">
        <v>0</v>
      </c>
      <c r="AE1711">
        <v>0</v>
      </c>
      <c r="AF1711">
        <v>1</v>
      </c>
      <c r="AG1711">
        <v>0</v>
      </c>
      <c r="AH1711">
        <v>0</v>
      </c>
      <c r="AI1711">
        <v>0</v>
      </c>
      <c r="AJ1711">
        <v>0</v>
      </c>
      <c r="AK1711">
        <v>1</v>
      </c>
      <c r="AL1711">
        <v>0</v>
      </c>
      <c r="AM1711" s="3">
        <f>SUM(tbl_Data[[#This Row],[Amt_Wines]:[Amt_GoldProds]])</f>
        <v>319</v>
      </c>
      <c r="AN1711" s="3">
        <v>289</v>
      </c>
      <c r="AO1711">
        <v>0</v>
      </c>
      <c r="AP1711" t="str" cm="1">
        <f t="array" ref="AP1711">_xlfn.IFS(tbl_Data[[#This Row],[marital_Divorced]]=1,"Divorced",tbl_Data[[#This Row],[marital_Married]]=1,"Married",tbl_Data[[#This Row],[marital_Single]]=1,"Single",tbl_Data[[#This Row],[marital_Together]]=1,"Together",tbl_Data[[#This Row],[marital_Widow]]=1,"Widowed")</f>
        <v>Together</v>
      </c>
      <c r="AQ1711" s="3" t="str">
        <f>IF(tbl_Data[[#This Row],[Marital Status]]=tbl_Data[[#Headers],[Single]],tbl_Data[[#This Row],[Amt_Wines]],"")</f>
        <v/>
      </c>
      <c r="AR1711" s="3">
        <f>IF(tbl_Data[[#This Row],[Marital Status]]=tbl_Data[[#Headers],[Together]],tbl_Data[[#This Row],[Amt_Wines]],"")</f>
        <v>172</v>
      </c>
      <c r="AS1711" s="3" t="str">
        <f>IF(tbl_Data[[#This Row],[Marital Status]]=tbl_Data[[#Headers],[Married]],tbl_Data[[#This Row],[Amt_Wines]],"")</f>
        <v/>
      </c>
      <c r="AT1711" s="3" t="str">
        <f>IF(tbl_Data[[#This Row],[Marital Status]]=tbl_Data[[#Headers],[Widow]],tbl_Data[[#This Row],[Amt_Wines]],"")</f>
        <v/>
      </c>
      <c r="AU1711" s="3" t="str">
        <f>IF(tbl_Data[[#This Row],[Marital Status]]=tbl_Data[[#Headers],[Divorced]],tbl_Data[[#This Row],[Amt_Wines]],"")</f>
        <v/>
      </c>
    </row>
    <row r="1712" spans="1:47" x14ac:dyDescent="0.45">
      <c r="A1712" t="s">
        <v>1229</v>
      </c>
      <c r="B1712" s="3">
        <v>34600</v>
      </c>
      <c r="C1712">
        <v>1</v>
      </c>
      <c r="D1712">
        <v>1</v>
      </c>
      <c r="E1712">
        <f t="shared" si="26"/>
        <v>2</v>
      </c>
      <c r="F1712">
        <v>8</v>
      </c>
      <c r="G1712" s="3">
        <v>199</v>
      </c>
      <c r="H1712" s="3">
        <v>33</v>
      </c>
      <c r="I1712" s="3">
        <v>60</v>
      </c>
      <c r="J1712" s="3">
        <v>8</v>
      </c>
      <c r="K1712" s="3">
        <v>3</v>
      </c>
      <c r="L1712" s="3">
        <v>15</v>
      </c>
      <c r="M1712">
        <v>5</v>
      </c>
      <c r="N1712">
        <v>5</v>
      </c>
      <c r="O1712">
        <v>2</v>
      </c>
      <c r="P1712">
        <v>5</v>
      </c>
      <c r="Q1712">
        <v>8</v>
      </c>
      <c r="R1712">
        <v>0</v>
      </c>
      <c r="S1712">
        <v>0</v>
      </c>
      <c r="T1712">
        <v>0</v>
      </c>
      <c r="U1712">
        <v>0</v>
      </c>
      <c r="V1712">
        <v>0</v>
      </c>
      <c r="W1712">
        <v>0</v>
      </c>
      <c r="X1712">
        <v>3</v>
      </c>
      <c r="Y1712">
        <v>11</v>
      </c>
      <c r="Z1712">
        <v>1</v>
      </c>
      <c r="AA1712">
        <v>49</v>
      </c>
      <c r="AB1712">
        <v>2703</v>
      </c>
      <c r="AC1712">
        <v>0</v>
      </c>
      <c r="AD1712">
        <v>0</v>
      </c>
      <c r="AE1712">
        <v>0</v>
      </c>
      <c r="AF1712">
        <v>1</v>
      </c>
      <c r="AG1712">
        <v>0</v>
      </c>
      <c r="AH1712">
        <v>0</v>
      </c>
      <c r="AI1712">
        <v>0</v>
      </c>
      <c r="AJ1712">
        <v>1</v>
      </c>
      <c r="AK1712">
        <v>0</v>
      </c>
      <c r="AL1712">
        <v>0</v>
      </c>
      <c r="AM1712" s="3">
        <f>SUM(tbl_Data[[#This Row],[Amt_Wines]:[Amt_GoldProds]])</f>
        <v>318</v>
      </c>
      <c r="AN1712" s="3">
        <v>288</v>
      </c>
      <c r="AO1712">
        <v>0</v>
      </c>
      <c r="AP1712" t="str" cm="1">
        <f t="array" ref="AP1712">_xlfn.IFS(tbl_Data[[#This Row],[marital_Divorced]]=1,"Divorced",tbl_Data[[#This Row],[marital_Married]]=1,"Married",tbl_Data[[#This Row],[marital_Single]]=1,"Single",tbl_Data[[#This Row],[marital_Together]]=1,"Together",tbl_Data[[#This Row],[marital_Widow]]=1,"Widowed")</f>
        <v>Together</v>
      </c>
      <c r="AQ1712" s="3" t="str">
        <f>IF(tbl_Data[[#This Row],[Marital Status]]=tbl_Data[[#Headers],[Single]],tbl_Data[[#This Row],[Amt_Wines]],"")</f>
        <v/>
      </c>
      <c r="AR1712" s="3">
        <f>IF(tbl_Data[[#This Row],[Marital Status]]=tbl_Data[[#Headers],[Together]],tbl_Data[[#This Row],[Amt_Wines]],"")</f>
        <v>199</v>
      </c>
      <c r="AS1712" s="3" t="str">
        <f>IF(tbl_Data[[#This Row],[Marital Status]]=tbl_Data[[#Headers],[Married]],tbl_Data[[#This Row],[Amt_Wines]],"")</f>
        <v/>
      </c>
      <c r="AT1712" s="3" t="str">
        <f>IF(tbl_Data[[#This Row],[Marital Status]]=tbl_Data[[#Headers],[Widow]],tbl_Data[[#This Row],[Amt_Wines]],"")</f>
        <v/>
      </c>
      <c r="AU1712" s="3" t="str">
        <f>IF(tbl_Data[[#This Row],[Marital Status]]=tbl_Data[[#Headers],[Divorced]],tbl_Data[[#This Row],[Amt_Wines]],"")</f>
        <v/>
      </c>
    </row>
    <row r="1713" spans="1:47" x14ac:dyDescent="0.45">
      <c r="A1713" t="s">
        <v>1230</v>
      </c>
      <c r="B1713" s="3">
        <v>38620</v>
      </c>
      <c r="C1713">
        <v>0</v>
      </c>
      <c r="D1713">
        <v>0</v>
      </c>
      <c r="E1713">
        <f t="shared" si="26"/>
        <v>0</v>
      </c>
      <c r="F1713">
        <v>56</v>
      </c>
      <c r="G1713" s="3">
        <v>112</v>
      </c>
      <c r="H1713" s="3">
        <v>17</v>
      </c>
      <c r="I1713" s="3">
        <v>44</v>
      </c>
      <c r="J1713" s="3">
        <v>34</v>
      </c>
      <c r="K1713" s="3">
        <v>22</v>
      </c>
      <c r="L1713" s="3">
        <v>89</v>
      </c>
      <c r="M1713">
        <v>1</v>
      </c>
      <c r="N1713">
        <v>2</v>
      </c>
      <c r="O1713">
        <v>5</v>
      </c>
      <c r="P1713">
        <v>3</v>
      </c>
      <c r="Q1713">
        <v>3</v>
      </c>
      <c r="R1713">
        <v>0</v>
      </c>
      <c r="S1713">
        <v>0</v>
      </c>
      <c r="T1713">
        <v>0</v>
      </c>
      <c r="U1713">
        <v>0</v>
      </c>
      <c r="V1713">
        <v>0</v>
      </c>
      <c r="W1713">
        <v>0</v>
      </c>
      <c r="X1713">
        <v>3</v>
      </c>
      <c r="Y1713">
        <v>11</v>
      </c>
      <c r="Z1713">
        <v>0</v>
      </c>
      <c r="AA1713">
        <v>57</v>
      </c>
      <c r="AB1713">
        <v>2573</v>
      </c>
      <c r="AC1713">
        <v>0</v>
      </c>
      <c r="AD1713">
        <v>0</v>
      </c>
      <c r="AE1713">
        <v>0</v>
      </c>
      <c r="AF1713">
        <v>1</v>
      </c>
      <c r="AG1713">
        <v>0</v>
      </c>
      <c r="AH1713">
        <v>0</v>
      </c>
      <c r="AI1713">
        <v>0</v>
      </c>
      <c r="AJ1713">
        <v>0</v>
      </c>
      <c r="AK1713">
        <v>1</v>
      </c>
      <c r="AL1713">
        <v>0</v>
      </c>
      <c r="AM1713" s="3">
        <f>SUM(tbl_Data[[#This Row],[Amt_Wines]:[Amt_GoldProds]])</f>
        <v>318</v>
      </c>
      <c r="AN1713" s="3">
        <v>140</v>
      </c>
      <c r="AO1713">
        <v>0</v>
      </c>
      <c r="AP1713" t="str" cm="1">
        <f t="array" ref="AP1713">_xlfn.IFS(tbl_Data[[#This Row],[marital_Divorced]]=1,"Divorced",tbl_Data[[#This Row],[marital_Married]]=1,"Married",tbl_Data[[#This Row],[marital_Single]]=1,"Single",tbl_Data[[#This Row],[marital_Together]]=1,"Together",tbl_Data[[#This Row],[marital_Widow]]=1,"Widowed")</f>
        <v>Together</v>
      </c>
      <c r="AQ1713" s="3" t="str">
        <f>IF(tbl_Data[[#This Row],[Marital Status]]=tbl_Data[[#Headers],[Single]],tbl_Data[[#This Row],[Amt_Wines]],"")</f>
        <v/>
      </c>
      <c r="AR1713" s="3">
        <f>IF(tbl_Data[[#This Row],[Marital Status]]=tbl_Data[[#Headers],[Together]],tbl_Data[[#This Row],[Amt_Wines]],"")</f>
        <v>112</v>
      </c>
      <c r="AS1713" s="3" t="str">
        <f>IF(tbl_Data[[#This Row],[Marital Status]]=tbl_Data[[#Headers],[Married]],tbl_Data[[#This Row],[Amt_Wines]],"")</f>
        <v/>
      </c>
      <c r="AT1713" s="3" t="str">
        <f>IF(tbl_Data[[#This Row],[Marital Status]]=tbl_Data[[#Headers],[Widow]],tbl_Data[[#This Row],[Amt_Wines]],"")</f>
        <v/>
      </c>
      <c r="AU1713" s="3" t="str">
        <f>IF(tbl_Data[[#This Row],[Marital Status]]=tbl_Data[[#Headers],[Divorced]],tbl_Data[[#This Row],[Amt_Wines]],"")</f>
        <v/>
      </c>
    </row>
    <row r="1714" spans="1:47" x14ac:dyDescent="0.45">
      <c r="A1714" t="s">
        <v>1231</v>
      </c>
      <c r="B1714" s="3">
        <v>37760</v>
      </c>
      <c r="C1714">
        <v>0</v>
      </c>
      <c r="D1714">
        <v>0</v>
      </c>
      <c r="E1714">
        <f t="shared" si="26"/>
        <v>0</v>
      </c>
      <c r="F1714">
        <v>20</v>
      </c>
      <c r="G1714" s="3">
        <v>84</v>
      </c>
      <c r="H1714" s="3">
        <v>5</v>
      </c>
      <c r="I1714" s="3">
        <v>38</v>
      </c>
      <c r="J1714" s="3">
        <v>150</v>
      </c>
      <c r="K1714" s="3">
        <v>12</v>
      </c>
      <c r="L1714" s="3">
        <v>28</v>
      </c>
      <c r="M1714">
        <v>2</v>
      </c>
      <c r="N1714">
        <v>4</v>
      </c>
      <c r="O1714">
        <v>1</v>
      </c>
      <c r="P1714">
        <v>6</v>
      </c>
      <c r="Q1714">
        <v>7</v>
      </c>
      <c r="R1714">
        <v>0</v>
      </c>
      <c r="S1714">
        <v>0</v>
      </c>
      <c r="T1714">
        <v>0</v>
      </c>
      <c r="U1714">
        <v>0</v>
      </c>
      <c r="V1714">
        <v>0</v>
      </c>
      <c r="W1714">
        <v>0</v>
      </c>
      <c r="X1714">
        <v>3</v>
      </c>
      <c r="Y1714">
        <v>11</v>
      </c>
      <c r="Z1714">
        <v>0</v>
      </c>
      <c r="AA1714">
        <v>74</v>
      </c>
      <c r="AB1714">
        <v>2826</v>
      </c>
      <c r="AC1714">
        <v>0</v>
      </c>
      <c r="AD1714">
        <v>0</v>
      </c>
      <c r="AE1714">
        <v>0</v>
      </c>
      <c r="AF1714">
        <v>1</v>
      </c>
      <c r="AG1714">
        <v>0</v>
      </c>
      <c r="AH1714">
        <v>0</v>
      </c>
      <c r="AI1714">
        <v>0</v>
      </c>
      <c r="AJ1714">
        <v>1</v>
      </c>
      <c r="AK1714">
        <v>0</v>
      </c>
      <c r="AL1714">
        <v>0</v>
      </c>
      <c r="AM1714" s="3">
        <f>SUM(tbl_Data[[#This Row],[Amt_Wines]:[Amt_GoldProds]])</f>
        <v>317</v>
      </c>
      <c r="AN1714" s="3">
        <v>261</v>
      </c>
      <c r="AO1714">
        <v>0</v>
      </c>
      <c r="AP1714" t="str" cm="1">
        <f t="array" ref="AP1714">_xlfn.IFS(tbl_Data[[#This Row],[marital_Divorced]]=1,"Divorced",tbl_Data[[#This Row],[marital_Married]]=1,"Married",tbl_Data[[#This Row],[marital_Single]]=1,"Single",tbl_Data[[#This Row],[marital_Together]]=1,"Together",tbl_Data[[#This Row],[marital_Widow]]=1,"Widowed")</f>
        <v>Together</v>
      </c>
      <c r="AQ1714" s="3" t="str">
        <f>IF(tbl_Data[[#This Row],[Marital Status]]=tbl_Data[[#Headers],[Single]],tbl_Data[[#This Row],[Amt_Wines]],"")</f>
        <v/>
      </c>
      <c r="AR1714" s="3">
        <f>IF(tbl_Data[[#This Row],[Marital Status]]=tbl_Data[[#Headers],[Together]],tbl_Data[[#This Row],[Amt_Wines]],"")</f>
        <v>84</v>
      </c>
      <c r="AS1714" s="3" t="str">
        <f>IF(tbl_Data[[#This Row],[Marital Status]]=tbl_Data[[#Headers],[Married]],tbl_Data[[#This Row],[Amt_Wines]],"")</f>
        <v/>
      </c>
      <c r="AT1714" s="3" t="str">
        <f>IF(tbl_Data[[#This Row],[Marital Status]]=tbl_Data[[#Headers],[Widow]],tbl_Data[[#This Row],[Amt_Wines]],"")</f>
        <v/>
      </c>
      <c r="AU1714" s="3" t="str">
        <f>IF(tbl_Data[[#This Row],[Marital Status]]=tbl_Data[[#Headers],[Divorced]],tbl_Data[[#This Row],[Amt_Wines]],"")</f>
        <v/>
      </c>
    </row>
    <row r="1715" spans="1:47" x14ac:dyDescent="0.45">
      <c r="A1715" t="s">
        <v>1239</v>
      </c>
      <c r="B1715" s="3">
        <v>62994</v>
      </c>
      <c r="C1715">
        <v>1</v>
      </c>
      <c r="D1715">
        <v>0</v>
      </c>
      <c r="E1715">
        <f t="shared" si="26"/>
        <v>1</v>
      </c>
      <c r="F1715">
        <v>74</v>
      </c>
      <c r="G1715" s="3">
        <v>224</v>
      </c>
      <c r="H1715" s="3">
        <v>12</v>
      </c>
      <c r="I1715" s="3">
        <v>48</v>
      </c>
      <c r="J1715" s="3">
        <v>4</v>
      </c>
      <c r="K1715" s="3">
        <v>12</v>
      </c>
      <c r="L1715" s="3">
        <v>12</v>
      </c>
      <c r="M1715">
        <v>1</v>
      </c>
      <c r="N1715">
        <v>6</v>
      </c>
      <c r="O1715">
        <v>2</v>
      </c>
      <c r="P1715">
        <v>4</v>
      </c>
      <c r="Q1715">
        <v>6</v>
      </c>
      <c r="R1715">
        <v>0</v>
      </c>
      <c r="S1715">
        <v>0</v>
      </c>
      <c r="T1715">
        <v>0</v>
      </c>
      <c r="U1715">
        <v>0</v>
      </c>
      <c r="V1715">
        <v>0</v>
      </c>
      <c r="W1715">
        <v>0</v>
      </c>
      <c r="X1715">
        <v>3</v>
      </c>
      <c r="Y1715">
        <v>11</v>
      </c>
      <c r="Z1715">
        <v>0</v>
      </c>
      <c r="AA1715">
        <v>40</v>
      </c>
      <c r="AB1715">
        <v>2276</v>
      </c>
      <c r="AC1715">
        <v>0</v>
      </c>
      <c r="AD1715">
        <v>0</v>
      </c>
      <c r="AE1715">
        <v>0</v>
      </c>
      <c r="AF1715">
        <v>1</v>
      </c>
      <c r="AG1715">
        <v>0</v>
      </c>
      <c r="AH1715">
        <v>0</v>
      </c>
      <c r="AI1715">
        <v>0</v>
      </c>
      <c r="AJ1715">
        <v>1</v>
      </c>
      <c r="AK1715">
        <v>0</v>
      </c>
      <c r="AL1715">
        <v>0</v>
      </c>
      <c r="AM1715" s="3">
        <f>SUM(tbl_Data[[#This Row],[Amt_Wines]:[Amt_GoldProds]])</f>
        <v>312</v>
      </c>
      <c r="AN1715" s="3">
        <v>288</v>
      </c>
      <c r="AO1715">
        <v>0</v>
      </c>
      <c r="AP1715" t="str" cm="1">
        <f t="array" ref="AP1715">_xlfn.IFS(tbl_Data[[#This Row],[marital_Divorced]]=1,"Divorced",tbl_Data[[#This Row],[marital_Married]]=1,"Married",tbl_Data[[#This Row],[marital_Single]]=1,"Single",tbl_Data[[#This Row],[marital_Together]]=1,"Together",tbl_Data[[#This Row],[marital_Widow]]=1,"Widowed")</f>
        <v>Together</v>
      </c>
      <c r="AQ1715" s="3" t="str">
        <f>IF(tbl_Data[[#This Row],[Marital Status]]=tbl_Data[[#Headers],[Single]],tbl_Data[[#This Row],[Amt_Wines]],"")</f>
        <v/>
      </c>
      <c r="AR1715" s="3">
        <f>IF(tbl_Data[[#This Row],[Marital Status]]=tbl_Data[[#Headers],[Together]],tbl_Data[[#This Row],[Amt_Wines]],"")</f>
        <v>224</v>
      </c>
      <c r="AS1715" s="3" t="str">
        <f>IF(tbl_Data[[#This Row],[Marital Status]]=tbl_Data[[#Headers],[Married]],tbl_Data[[#This Row],[Amt_Wines]],"")</f>
        <v/>
      </c>
      <c r="AT1715" s="3" t="str">
        <f>IF(tbl_Data[[#This Row],[Marital Status]]=tbl_Data[[#Headers],[Widow]],tbl_Data[[#This Row],[Amt_Wines]],"")</f>
        <v/>
      </c>
      <c r="AU1715" s="3" t="str">
        <f>IF(tbl_Data[[#This Row],[Marital Status]]=tbl_Data[[#Headers],[Divorced]],tbl_Data[[#This Row],[Amt_Wines]],"")</f>
        <v/>
      </c>
    </row>
    <row r="1716" spans="1:47" x14ac:dyDescent="0.45">
      <c r="A1716" t="s">
        <v>1240</v>
      </c>
      <c r="B1716" s="3">
        <v>41883</v>
      </c>
      <c r="C1716">
        <v>1</v>
      </c>
      <c r="D1716">
        <v>0</v>
      </c>
      <c r="E1716">
        <f t="shared" si="26"/>
        <v>1</v>
      </c>
      <c r="F1716">
        <v>13</v>
      </c>
      <c r="G1716" s="3">
        <v>32</v>
      </c>
      <c r="H1716" s="3">
        <v>34</v>
      </c>
      <c r="I1716" s="3">
        <v>41</v>
      </c>
      <c r="J1716" s="3">
        <v>73</v>
      </c>
      <c r="K1716" s="3">
        <v>16</v>
      </c>
      <c r="L1716" s="3">
        <v>116</v>
      </c>
      <c r="M1716">
        <v>3</v>
      </c>
      <c r="N1716">
        <v>4</v>
      </c>
      <c r="O1716">
        <v>2</v>
      </c>
      <c r="P1716">
        <v>3</v>
      </c>
      <c r="Q1716">
        <v>7</v>
      </c>
      <c r="R1716">
        <v>0</v>
      </c>
      <c r="S1716">
        <v>0</v>
      </c>
      <c r="T1716">
        <v>0</v>
      </c>
      <c r="U1716">
        <v>0</v>
      </c>
      <c r="V1716">
        <v>0</v>
      </c>
      <c r="W1716">
        <v>0</v>
      </c>
      <c r="X1716">
        <v>3</v>
      </c>
      <c r="Y1716">
        <v>11</v>
      </c>
      <c r="Z1716">
        <v>0</v>
      </c>
      <c r="AA1716">
        <v>32</v>
      </c>
      <c r="AB1716">
        <v>2626</v>
      </c>
      <c r="AC1716">
        <v>0</v>
      </c>
      <c r="AD1716">
        <v>0</v>
      </c>
      <c r="AE1716">
        <v>0</v>
      </c>
      <c r="AF1716">
        <v>1</v>
      </c>
      <c r="AG1716">
        <v>0</v>
      </c>
      <c r="AH1716">
        <v>0</v>
      </c>
      <c r="AI1716">
        <v>0</v>
      </c>
      <c r="AJ1716">
        <v>1</v>
      </c>
      <c r="AK1716">
        <v>0</v>
      </c>
      <c r="AL1716">
        <v>0</v>
      </c>
      <c r="AM1716" s="3">
        <f>SUM(tbl_Data[[#This Row],[Amt_Wines]:[Amt_GoldProds]])</f>
        <v>312</v>
      </c>
      <c r="AN1716" s="3">
        <v>80</v>
      </c>
      <c r="AO1716">
        <v>0</v>
      </c>
      <c r="AP1716" t="str" cm="1">
        <f t="array" ref="AP1716">_xlfn.IFS(tbl_Data[[#This Row],[marital_Divorced]]=1,"Divorced",tbl_Data[[#This Row],[marital_Married]]=1,"Married",tbl_Data[[#This Row],[marital_Single]]=1,"Single",tbl_Data[[#This Row],[marital_Together]]=1,"Together",tbl_Data[[#This Row],[marital_Widow]]=1,"Widowed")</f>
        <v>Together</v>
      </c>
      <c r="AQ1716" s="3" t="str">
        <f>IF(tbl_Data[[#This Row],[Marital Status]]=tbl_Data[[#Headers],[Single]],tbl_Data[[#This Row],[Amt_Wines]],"")</f>
        <v/>
      </c>
      <c r="AR1716" s="3">
        <f>IF(tbl_Data[[#This Row],[Marital Status]]=tbl_Data[[#Headers],[Together]],tbl_Data[[#This Row],[Amt_Wines]],"")</f>
        <v>32</v>
      </c>
      <c r="AS1716" s="3" t="str">
        <f>IF(tbl_Data[[#This Row],[Marital Status]]=tbl_Data[[#Headers],[Married]],tbl_Data[[#This Row],[Amt_Wines]],"")</f>
        <v/>
      </c>
      <c r="AT1716" s="3" t="str">
        <f>IF(tbl_Data[[#This Row],[Marital Status]]=tbl_Data[[#Headers],[Widow]],tbl_Data[[#This Row],[Amt_Wines]],"")</f>
        <v/>
      </c>
      <c r="AU1716" s="3" t="str">
        <f>IF(tbl_Data[[#This Row],[Marital Status]]=tbl_Data[[#Headers],[Divorced]],tbl_Data[[#This Row],[Amt_Wines]],"")</f>
        <v/>
      </c>
    </row>
    <row r="1717" spans="1:47" x14ac:dyDescent="0.45">
      <c r="A1717" t="s">
        <v>1241</v>
      </c>
      <c r="B1717" s="3">
        <v>45143</v>
      </c>
      <c r="C1717">
        <v>0</v>
      </c>
      <c r="D1717">
        <v>1</v>
      </c>
      <c r="E1717">
        <f t="shared" si="26"/>
        <v>1</v>
      </c>
      <c r="F1717">
        <v>74</v>
      </c>
      <c r="G1717" s="3">
        <v>202</v>
      </c>
      <c r="H1717" s="3">
        <v>5</v>
      </c>
      <c r="I1717" s="3">
        <v>74</v>
      </c>
      <c r="J1717" s="3">
        <v>11</v>
      </c>
      <c r="K1717" s="3">
        <v>5</v>
      </c>
      <c r="L1717" s="3">
        <v>14</v>
      </c>
      <c r="M1717">
        <v>3</v>
      </c>
      <c r="N1717">
        <v>6</v>
      </c>
      <c r="O1717">
        <v>1</v>
      </c>
      <c r="P1717">
        <v>5</v>
      </c>
      <c r="Q1717">
        <v>7</v>
      </c>
      <c r="R1717">
        <v>0</v>
      </c>
      <c r="S1717">
        <v>0</v>
      </c>
      <c r="T1717">
        <v>0</v>
      </c>
      <c r="U1717">
        <v>0</v>
      </c>
      <c r="V1717">
        <v>0</v>
      </c>
      <c r="W1717">
        <v>0</v>
      </c>
      <c r="X1717">
        <v>3</v>
      </c>
      <c r="Y1717">
        <v>11</v>
      </c>
      <c r="Z1717">
        <v>0</v>
      </c>
      <c r="AA1717">
        <v>55</v>
      </c>
      <c r="AB1717">
        <v>2466</v>
      </c>
      <c r="AC1717">
        <v>0</v>
      </c>
      <c r="AD1717">
        <v>0</v>
      </c>
      <c r="AE1717">
        <v>0</v>
      </c>
      <c r="AF1717">
        <v>1</v>
      </c>
      <c r="AG1717">
        <v>0</v>
      </c>
      <c r="AH1717">
        <v>0</v>
      </c>
      <c r="AI1717">
        <v>0</v>
      </c>
      <c r="AJ1717">
        <v>0</v>
      </c>
      <c r="AK1717">
        <v>1</v>
      </c>
      <c r="AL1717">
        <v>0</v>
      </c>
      <c r="AM1717" s="3">
        <f>SUM(tbl_Data[[#This Row],[Amt_Wines]:[Amt_GoldProds]])</f>
        <v>311</v>
      </c>
      <c r="AN1717" s="3">
        <v>283</v>
      </c>
      <c r="AO1717">
        <v>0</v>
      </c>
      <c r="AP1717" t="str" cm="1">
        <f t="array" ref="AP1717">_xlfn.IFS(tbl_Data[[#This Row],[marital_Divorced]]=1,"Divorced",tbl_Data[[#This Row],[marital_Married]]=1,"Married",tbl_Data[[#This Row],[marital_Single]]=1,"Single",tbl_Data[[#This Row],[marital_Together]]=1,"Together",tbl_Data[[#This Row],[marital_Widow]]=1,"Widowed")</f>
        <v>Together</v>
      </c>
      <c r="AQ1717" s="3" t="str">
        <f>IF(tbl_Data[[#This Row],[Marital Status]]=tbl_Data[[#Headers],[Single]],tbl_Data[[#This Row],[Amt_Wines]],"")</f>
        <v/>
      </c>
      <c r="AR1717" s="3">
        <f>IF(tbl_Data[[#This Row],[Marital Status]]=tbl_Data[[#Headers],[Together]],tbl_Data[[#This Row],[Amt_Wines]],"")</f>
        <v>202</v>
      </c>
      <c r="AS1717" s="3" t="str">
        <f>IF(tbl_Data[[#This Row],[Marital Status]]=tbl_Data[[#Headers],[Married]],tbl_Data[[#This Row],[Amt_Wines]],"")</f>
        <v/>
      </c>
      <c r="AT1717" s="3" t="str">
        <f>IF(tbl_Data[[#This Row],[Marital Status]]=tbl_Data[[#Headers],[Widow]],tbl_Data[[#This Row],[Amt_Wines]],"")</f>
        <v/>
      </c>
      <c r="AU1717" s="3" t="str">
        <f>IF(tbl_Data[[#This Row],[Marital Status]]=tbl_Data[[#Headers],[Divorced]],tbl_Data[[#This Row],[Amt_Wines]],"")</f>
        <v/>
      </c>
    </row>
    <row r="1718" spans="1:47" x14ac:dyDescent="0.45">
      <c r="A1718" t="s">
        <v>1254</v>
      </c>
      <c r="B1718" s="3">
        <v>63516</v>
      </c>
      <c r="C1718">
        <v>1</v>
      </c>
      <c r="D1718">
        <v>1</v>
      </c>
      <c r="E1718">
        <f t="shared" si="26"/>
        <v>2</v>
      </c>
      <c r="F1718">
        <v>30</v>
      </c>
      <c r="G1718" s="3">
        <v>141</v>
      </c>
      <c r="H1718" s="3">
        <v>11</v>
      </c>
      <c r="I1718" s="3">
        <v>114</v>
      </c>
      <c r="J1718" s="3">
        <v>15</v>
      </c>
      <c r="K1718" s="3">
        <v>14</v>
      </c>
      <c r="L1718" s="3">
        <v>5</v>
      </c>
      <c r="M1718">
        <v>4</v>
      </c>
      <c r="N1718">
        <v>4</v>
      </c>
      <c r="O1718">
        <v>1</v>
      </c>
      <c r="P1718">
        <v>7</v>
      </c>
      <c r="Q1718">
        <v>5</v>
      </c>
      <c r="R1718">
        <v>0</v>
      </c>
      <c r="S1718">
        <v>0</v>
      </c>
      <c r="T1718">
        <v>0</v>
      </c>
      <c r="U1718">
        <v>0</v>
      </c>
      <c r="V1718">
        <v>0</v>
      </c>
      <c r="W1718">
        <v>0</v>
      </c>
      <c r="X1718">
        <v>3</v>
      </c>
      <c r="Y1718">
        <v>11</v>
      </c>
      <c r="Z1718">
        <v>0</v>
      </c>
      <c r="AA1718">
        <v>47</v>
      </c>
      <c r="AB1718">
        <v>2517</v>
      </c>
      <c r="AC1718">
        <v>0</v>
      </c>
      <c r="AD1718">
        <v>0</v>
      </c>
      <c r="AE1718">
        <v>0</v>
      </c>
      <c r="AF1718">
        <v>1</v>
      </c>
      <c r="AG1718">
        <v>0</v>
      </c>
      <c r="AH1718">
        <v>0</v>
      </c>
      <c r="AI1718">
        <v>0</v>
      </c>
      <c r="AJ1718">
        <v>0</v>
      </c>
      <c r="AK1718">
        <v>0</v>
      </c>
      <c r="AL1718">
        <v>1</v>
      </c>
      <c r="AM1718" s="3">
        <f>SUM(tbl_Data[[#This Row],[Amt_Wines]:[Amt_GoldProds]])</f>
        <v>300</v>
      </c>
      <c r="AN1718" s="3">
        <v>290</v>
      </c>
      <c r="AO1718">
        <v>0</v>
      </c>
      <c r="AP1718" t="str" cm="1">
        <f t="array" ref="AP1718">_xlfn.IFS(tbl_Data[[#This Row],[marital_Divorced]]=1,"Divorced",tbl_Data[[#This Row],[marital_Married]]=1,"Married",tbl_Data[[#This Row],[marital_Single]]=1,"Single",tbl_Data[[#This Row],[marital_Together]]=1,"Together",tbl_Data[[#This Row],[marital_Widow]]=1,"Widowed")</f>
        <v>Together</v>
      </c>
      <c r="AQ1718" s="3" t="str">
        <f>IF(tbl_Data[[#This Row],[Marital Status]]=tbl_Data[[#Headers],[Single]],tbl_Data[[#This Row],[Amt_Wines]],"")</f>
        <v/>
      </c>
      <c r="AR1718" s="3">
        <f>IF(tbl_Data[[#This Row],[Marital Status]]=tbl_Data[[#Headers],[Together]],tbl_Data[[#This Row],[Amt_Wines]],"")</f>
        <v>141</v>
      </c>
      <c r="AS1718" s="3" t="str">
        <f>IF(tbl_Data[[#This Row],[Marital Status]]=tbl_Data[[#Headers],[Married]],tbl_Data[[#This Row],[Amt_Wines]],"")</f>
        <v/>
      </c>
      <c r="AT1718" s="3" t="str">
        <f>IF(tbl_Data[[#This Row],[Marital Status]]=tbl_Data[[#Headers],[Widow]],tbl_Data[[#This Row],[Amt_Wines]],"")</f>
        <v/>
      </c>
      <c r="AU1718" s="3" t="str">
        <f>IF(tbl_Data[[#This Row],[Marital Status]]=tbl_Data[[#Headers],[Divorced]],tbl_Data[[#This Row],[Amt_Wines]],"")</f>
        <v/>
      </c>
    </row>
    <row r="1719" spans="1:47" x14ac:dyDescent="0.45">
      <c r="A1719" t="s">
        <v>1262</v>
      </c>
      <c r="B1719" s="3">
        <v>44602</v>
      </c>
      <c r="C1719">
        <v>1</v>
      </c>
      <c r="D1719">
        <v>1</v>
      </c>
      <c r="E1719">
        <f t="shared" si="26"/>
        <v>2</v>
      </c>
      <c r="F1719">
        <v>35</v>
      </c>
      <c r="G1719" s="3">
        <v>167</v>
      </c>
      <c r="H1719" s="3">
        <v>2</v>
      </c>
      <c r="I1719" s="3">
        <v>89</v>
      </c>
      <c r="J1719" s="3">
        <v>0</v>
      </c>
      <c r="K1719" s="3">
        <v>0</v>
      </c>
      <c r="L1719" s="3">
        <v>34</v>
      </c>
      <c r="M1719">
        <v>6</v>
      </c>
      <c r="N1719">
        <v>6</v>
      </c>
      <c r="O1719">
        <v>1</v>
      </c>
      <c r="P1719">
        <v>4</v>
      </c>
      <c r="Q1719">
        <v>8</v>
      </c>
      <c r="R1719">
        <v>0</v>
      </c>
      <c r="S1719">
        <v>0</v>
      </c>
      <c r="T1719">
        <v>0</v>
      </c>
      <c r="U1719">
        <v>0</v>
      </c>
      <c r="V1719">
        <v>0</v>
      </c>
      <c r="W1719">
        <v>0</v>
      </c>
      <c r="X1719">
        <v>3</v>
      </c>
      <c r="Y1719">
        <v>11</v>
      </c>
      <c r="Z1719">
        <v>0</v>
      </c>
      <c r="AA1719">
        <v>51</v>
      </c>
      <c r="AB1719">
        <v>2293</v>
      </c>
      <c r="AC1719">
        <v>0</v>
      </c>
      <c r="AD1719">
        <v>0</v>
      </c>
      <c r="AE1719">
        <v>0</v>
      </c>
      <c r="AF1719">
        <v>1</v>
      </c>
      <c r="AG1719">
        <v>0</v>
      </c>
      <c r="AH1719">
        <v>0</v>
      </c>
      <c r="AI1719">
        <v>0</v>
      </c>
      <c r="AJ1719">
        <v>0</v>
      </c>
      <c r="AK1719">
        <v>1</v>
      </c>
      <c r="AL1719">
        <v>0</v>
      </c>
      <c r="AM1719" s="3">
        <f>SUM(tbl_Data[[#This Row],[Amt_Wines]:[Amt_GoldProds]])</f>
        <v>292</v>
      </c>
      <c r="AN1719" s="3">
        <v>224</v>
      </c>
      <c r="AO1719">
        <v>0</v>
      </c>
      <c r="AP1719" t="str" cm="1">
        <f t="array" ref="AP1719">_xlfn.IFS(tbl_Data[[#This Row],[marital_Divorced]]=1,"Divorced",tbl_Data[[#This Row],[marital_Married]]=1,"Married",tbl_Data[[#This Row],[marital_Single]]=1,"Single",tbl_Data[[#This Row],[marital_Together]]=1,"Together",tbl_Data[[#This Row],[marital_Widow]]=1,"Widowed")</f>
        <v>Together</v>
      </c>
      <c r="AQ1719" s="3" t="str">
        <f>IF(tbl_Data[[#This Row],[Marital Status]]=tbl_Data[[#Headers],[Single]],tbl_Data[[#This Row],[Amt_Wines]],"")</f>
        <v/>
      </c>
      <c r="AR1719" s="3">
        <f>IF(tbl_Data[[#This Row],[Marital Status]]=tbl_Data[[#Headers],[Together]],tbl_Data[[#This Row],[Amt_Wines]],"")</f>
        <v>167</v>
      </c>
      <c r="AS1719" s="3" t="str">
        <f>IF(tbl_Data[[#This Row],[Marital Status]]=tbl_Data[[#Headers],[Married]],tbl_Data[[#This Row],[Amt_Wines]],"")</f>
        <v/>
      </c>
      <c r="AT1719" s="3" t="str">
        <f>IF(tbl_Data[[#This Row],[Marital Status]]=tbl_Data[[#Headers],[Widow]],tbl_Data[[#This Row],[Amt_Wines]],"")</f>
        <v/>
      </c>
      <c r="AU1719" s="3" t="str">
        <f>IF(tbl_Data[[#This Row],[Marital Status]]=tbl_Data[[#Headers],[Divorced]],tbl_Data[[#This Row],[Amt_Wines]],"")</f>
        <v/>
      </c>
    </row>
    <row r="1720" spans="1:47" x14ac:dyDescent="0.45">
      <c r="A1720" t="s">
        <v>1268</v>
      </c>
      <c r="B1720" s="3">
        <v>58917</v>
      </c>
      <c r="C1720">
        <v>1</v>
      </c>
      <c r="D1720">
        <v>2</v>
      </c>
      <c r="E1720">
        <f t="shared" si="26"/>
        <v>3</v>
      </c>
      <c r="F1720">
        <v>10</v>
      </c>
      <c r="G1720" s="3">
        <v>151</v>
      </c>
      <c r="H1720" s="3">
        <v>7</v>
      </c>
      <c r="I1720" s="3">
        <v>89</v>
      </c>
      <c r="J1720" s="3">
        <v>0</v>
      </c>
      <c r="K1720" s="3">
        <v>7</v>
      </c>
      <c r="L1720" s="3">
        <v>28</v>
      </c>
      <c r="M1720">
        <v>5</v>
      </c>
      <c r="N1720">
        <v>4</v>
      </c>
      <c r="O1720">
        <v>1</v>
      </c>
      <c r="P1720">
        <v>6</v>
      </c>
      <c r="Q1720">
        <v>5</v>
      </c>
      <c r="R1720">
        <v>0</v>
      </c>
      <c r="S1720">
        <v>0</v>
      </c>
      <c r="T1720">
        <v>0</v>
      </c>
      <c r="U1720">
        <v>0</v>
      </c>
      <c r="V1720">
        <v>0</v>
      </c>
      <c r="W1720">
        <v>0</v>
      </c>
      <c r="X1720">
        <v>3</v>
      </c>
      <c r="Y1720">
        <v>11</v>
      </c>
      <c r="Z1720">
        <v>0</v>
      </c>
      <c r="AA1720">
        <v>51</v>
      </c>
      <c r="AB1720">
        <v>2621</v>
      </c>
      <c r="AC1720">
        <v>0</v>
      </c>
      <c r="AD1720">
        <v>0</v>
      </c>
      <c r="AE1720">
        <v>0</v>
      </c>
      <c r="AF1720">
        <v>1</v>
      </c>
      <c r="AG1720">
        <v>0</v>
      </c>
      <c r="AH1720">
        <v>0</v>
      </c>
      <c r="AI1720">
        <v>0</v>
      </c>
      <c r="AJ1720">
        <v>1</v>
      </c>
      <c r="AK1720">
        <v>0</v>
      </c>
      <c r="AL1720">
        <v>0</v>
      </c>
      <c r="AM1720" s="3">
        <f>SUM(tbl_Data[[#This Row],[Amt_Wines]:[Amt_GoldProds]])</f>
        <v>282</v>
      </c>
      <c r="AN1720" s="3">
        <v>226</v>
      </c>
      <c r="AO1720">
        <v>0</v>
      </c>
      <c r="AP1720" t="str" cm="1">
        <f t="array" ref="AP1720">_xlfn.IFS(tbl_Data[[#This Row],[marital_Divorced]]=1,"Divorced",tbl_Data[[#This Row],[marital_Married]]=1,"Married",tbl_Data[[#This Row],[marital_Single]]=1,"Single",tbl_Data[[#This Row],[marital_Together]]=1,"Together",tbl_Data[[#This Row],[marital_Widow]]=1,"Widowed")</f>
        <v>Together</v>
      </c>
      <c r="AQ1720" s="3" t="str">
        <f>IF(tbl_Data[[#This Row],[Marital Status]]=tbl_Data[[#Headers],[Single]],tbl_Data[[#This Row],[Amt_Wines]],"")</f>
        <v/>
      </c>
      <c r="AR1720" s="3">
        <f>IF(tbl_Data[[#This Row],[Marital Status]]=tbl_Data[[#Headers],[Together]],tbl_Data[[#This Row],[Amt_Wines]],"")</f>
        <v>151</v>
      </c>
      <c r="AS1720" s="3" t="str">
        <f>IF(tbl_Data[[#This Row],[Marital Status]]=tbl_Data[[#Headers],[Married]],tbl_Data[[#This Row],[Amt_Wines]],"")</f>
        <v/>
      </c>
      <c r="AT1720" s="3" t="str">
        <f>IF(tbl_Data[[#This Row],[Marital Status]]=tbl_Data[[#Headers],[Widow]],tbl_Data[[#This Row],[Amt_Wines]],"")</f>
        <v/>
      </c>
      <c r="AU1720" s="3" t="str">
        <f>IF(tbl_Data[[#This Row],[Marital Status]]=tbl_Data[[#Headers],[Divorced]],tbl_Data[[#This Row],[Amt_Wines]],"")</f>
        <v/>
      </c>
    </row>
    <row r="1721" spans="1:47" x14ac:dyDescent="0.45">
      <c r="A1721" t="s">
        <v>1269</v>
      </c>
      <c r="B1721" s="3">
        <v>52117</v>
      </c>
      <c r="C1721">
        <v>0</v>
      </c>
      <c r="D1721">
        <v>1</v>
      </c>
      <c r="E1721">
        <f t="shared" si="26"/>
        <v>1</v>
      </c>
      <c r="F1721">
        <v>55</v>
      </c>
      <c r="G1721" s="3">
        <v>112</v>
      </c>
      <c r="H1721" s="3">
        <v>10</v>
      </c>
      <c r="I1721" s="3">
        <v>107</v>
      </c>
      <c r="J1721" s="3">
        <v>30</v>
      </c>
      <c r="K1721" s="3">
        <v>0</v>
      </c>
      <c r="L1721" s="3">
        <v>20</v>
      </c>
      <c r="M1721">
        <v>2</v>
      </c>
      <c r="N1721">
        <v>5</v>
      </c>
      <c r="O1721">
        <v>2</v>
      </c>
      <c r="P1721">
        <v>4</v>
      </c>
      <c r="Q1721">
        <v>7</v>
      </c>
      <c r="R1721">
        <v>0</v>
      </c>
      <c r="S1721">
        <v>0</v>
      </c>
      <c r="T1721">
        <v>0</v>
      </c>
      <c r="U1721">
        <v>0</v>
      </c>
      <c r="V1721">
        <v>0</v>
      </c>
      <c r="W1721">
        <v>0</v>
      </c>
      <c r="X1721">
        <v>3</v>
      </c>
      <c r="Y1721">
        <v>11</v>
      </c>
      <c r="Z1721">
        <v>0</v>
      </c>
      <c r="AA1721">
        <v>55</v>
      </c>
      <c r="AB1721">
        <v>2841</v>
      </c>
      <c r="AC1721">
        <v>0</v>
      </c>
      <c r="AD1721">
        <v>0</v>
      </c>
      <c r="AE1721">
        <v>0</v>
      </c>
      <c r="AF1721">
        <v>1</v>
      </c>
      <c r="AG1721">
        <v>0</v>
      </c>
      <c r="AH1721">
        <v>0</v>
      </c>
      <c r="AI1721">
        <v>0</v>
      </c>
      <c r="AJ1721">
        <v>1</v>
      </c>
      <c r="AK1721">
        <v>0</v>
      </c>
      <c r="AL1721">
        <v>0</v>
      </c>
      <c r="AM1721" s="3">
        <f>SUM(tbl_Data[[#This Row],[Amt_Wines]:[Amt_GoldProds]])</f>
        <v>279</v>
      </c>
      <c r="AN1721" s="3">
        <v>239</v>
      </c>
      <c r="AO1721">
        <v>0</v>
      </c>
      <c r="AP1721" t="str" cm="1">
        <f t="array" ref="AP1721">_xlfn.IFS(tbl_Data[[#This Row],[marital_Divorced]]=1,"Divorced",tbl_Data[[#This Row],[marital_Married]]=1,"Married",tbl_Data[[#This Row],[marital_Single]]=1,"Single",tbl_Data[[#This Row],[marital_Together]]=1,"Together",tbl_Data[[#This Row],[marital_Widow]]=1,"Widowed")</f>
        <v>Together</v>
      </c>
      <c r="AQ1721" s="3" t="str">
        <f>IF(tbl_Data[[#This Row],[Marital Status]]=tbl_Data[[#Headers],[Single]],tbl_Data[[#This Row],[Amt_Wines]],"")</f>
        <v/>
      </c>
      <c r="AR1721" s="3">
        <f>IF(tbl_Data[[#This Row],[Marital Status]]=tbl_Data[[#Headers],[Together]],tbl_Data[[#This Row],[Amt_Wines]],"")</f>
        <v>112</v>
      </c>
      <c r="AS1721" s="3" t="str">
        <f>IF(tbl_Data[[#This Row],[Marital Status]]=tbl_Data[[#Headers],[Married]],tbl_Data[[#This Row],[Amt_Wines]],"")</f>
        <v/>
      </c>
      <c r="AT1721" s="3" t="str">
        <f>IF(tbl_Data[[#This Row],[Marital Status]]=tbl_Data[[#Headers],[Widow]],tbl_Data[[#This Row],[Amt_Wines]],"")</f>
        <v/>
      </c>
      <c r="AU1721" s="3" t="str">
        <f>IF(tbl_Data[[#This Row],[Marital Status]]=tbl_Data[[#Headers],[Divorced]],tbl_Data[[#This Row],[Amt_Wines]],"")</f>
        <v/>
      </c>
    </row>
    <row r="1722" spans="1:47" x14ac:dyDescent="0.45">
      <c r="A1722" t="s">
        <v>1270</v>
      </c>
      <c r="B1722" s="3">
        <v>64413</v>
      </c>
      <c r="C1722">
        <v>0</v>
      </c>
      <c r="D1722">
        <v>1</v>
      </c>
      <c r="E1722">
        <f t="shared" si="26"/>
        <v>1</v>
      </c>
      <c r="F1722">
        <v>27</v>
      </c>
      <c r="G1722" s="3">
        <v>200</v>
      </c>
      <c r="H1722" s="3">
        <v>5</v>
      </c>
      <c r="I1722" s="3">
        <v>44</v>
      </c>
      <c r="J1722" s="3">
        <v>0</v>
      </c>
      <c r="K1722" s="3">
        <v>10</v>
      </c>
      <c r="L1722" s="3">
        <v>20</v>
      </c>
      <c r="M1722">
        <v>1</v>
      </c>
      <c r="N1722">
        <v>5</v>
      </c>
      <c r="O1722">
        <v>1</v>
      </c>
      <c r="P1722">
        <v>5</v>
      </c>
      <c r="Q1722">
        <v>5</v>
      </c>
      <c r="R1722">
        <v>0</v>
      </c>
      <c r="S1722">
        <v>0</v>
      </c>
      <c r="T1722">
        <v>0</v>
      </c>
      <c r="U1722">
        <v>0</v>
      </c>
      <c r="V1722">
        <v>0</v>
      </c>
      <c r="W1722">
        <v>0</v>
      </c>
      <c r="X1722">
        <v>3</v>
      </c>
      <c r="Y1722">
        <v>11</v>
      </c>
      <c r="Z1722">
        <v>0</v>
      </c>
      <c r="AA1722">
        <v>50</v>
      </c>
      <c r="AB1722">
        <v>2491</v>
      </c>
      <c r="AC1722">
        <v>0</v>
      </c>
      <c r="AD1722">
        <v>0</v>
      </c>
      <c r="AE1722">
        <v>0</v>
      </c>
      <c r="AF1722">
        <v>1</v>
      </c>
      <c r="AG1722">
        <v>0</v>
      </c>
      <c r="AH1722">
        <v>0</v>
      </c>
      <c r="AI1722">
        <v>0</v>
      </c>
      <c r="AJ1722">
        <v>0</v>
      </c>
      <c r="AK1722">
        <v>0</v>
      </c>
      <c r="AL1722">
        <v>1</v>
      </c>
      <c r="AM1722" s="3">
        <f>SUM(tbl_Data[[#This Row],[Amt_Wines]:[Amt_GoldProds]])</f>
        <v>279</v>
      </c>
      <c r="AN1722" s="3">
        <v>239</v>
      </c>
      <c r="AO1722">
        <v>0</v>
      </c>
      <c r="AP1722" t="str" cm="1">
        <f t="array" ref="AP1722">_xlfn.IFS(tbl_Data[[#This Row],[marital_Divorced]]=1,"Divorced",tbl_Data[[#This Row],[marital_Married]]=1,"Married",tbl_Data[[#This Row],[marital_Single]]=1,"Single",tbl_Data[[#This Row],[marital_Together]]=1,"Together",tbl_Data[[#This Row],[marital_Widow]]=1,"Widowed")</f>
        <v>Together</v>
      </c>
      <c r="AQ1722" s="3" t="str">
        <f>IF(tbl_Data[[#This Row],[Marital Status]]=tbl_Data[[#Headers],[Single]],tbl_Data[[#This Row],[Amt_Wines]],"")</f>
        <v/>
      </c>
      <c r="AR1722" s="3">
        <f>IF(tbl_Data[[#This Row],[Marital Status]]=tbl_Data[[#Headers],[Together]],tbl_Data[[#This Row],[Amt_Wines]],"")</f>
        <v>200</v>
      </c>
      <c r="AS1722" s="3" t="str">
        <f>IF(tbl_Data[[#This Row],[Marital Status]]=tbl_Data[[#Headers],[Married]],tbl_Data[[#This Row],[Amt_Wines]],"")</f>
        <v/>
      </c>
      <c r="AT1722" s="3" t="str">
        <f>IF(tbl_Data[[#This Row],[Marital Status]]=tbl_Data[[#Headers],[Widow]],tbl_Data[[#This Row],[Amt_Wines]],"")</f>
        <v/>
      </c>
      <c r="AU1722" s="3" t="str">
        <f>IF(tbl_Data[[#This Row],[Marital Status]]=tbl_Data[[#Headers],[Divorced]],tbl_Data[[#This Row],[Amt_Wines]],"")</f>
        <v/>
      </c>
    </row>
    <row r="1723" spans="1:47" x14ac:dyDescent="0.45">
      <c r="A1723" t="s">
        <v>1276</v>
      </c>
      <c r="B1723" s="3">
        <v>43776</v>
      </c>
      <c r="C1723">
        <v>1</v>
      </c>
      <c r="D1723">
        <v>1</v>
      </c>
      <c r="E1723">
        <f t="shared" si="26"/>
        <v>2</v>
      </c>
      <c r="F1723">
        <v>9</v>
      </c>
      <c r="G1723" s="3">
        <v>177</v>
      </c>
      <c r="H1723" s="3">
        <v>2</v>
      </c>
      <c r="I1723" s="3">
        <v>71</v>
      </c>
      <c r="J1723" s="3">
        <v>3</v>
      </c>
      <c r="K1723" s="3">
        <v>2</v>
      </c>
      <c r="L1723" s="3">
        <v>20</v>
      </c>
      <c r="M1723">
        <v>6</v>
      </c>
      <c r="N1723">
        <v>5</v>
      </c>
      <c r="O1723">
        <v>2</v>
      </c>
      <c r="P1723">
        <v>4</v>
      </c>
      <c r="Q1723">
        <v>8</v>
      </c>
      <c r="R1723">
        <v>0</v>
      </c>
      <c r="S1723">
        <v>0</v>
      </c>
      <c r="T1723">
        <v>0</v>
      </c>
      <c r="U1723">
        <v>0</v>
      </c>
      <c r="V1723">
        <v>0</v>
      </c>
      <c r="W1723">
        <v>0</v>
      </c>
      <c r="X1723">
        <v>3</v>
      </c>
      <c r="Y1723">
        <v>11</v>
      </c>
      <c r="Z1723">
        <v>1</v>
      </c>
      <c r="AA1723">
        <v>68</v>
      </c>
      <c r="AB1723">
        <v>2670</v>
      </c>
      <c r="AC1723">
        <v>0</v>
      </c>
      <c r="AD1723">
        <v>0</v>
      </c>
      <c r="AE1723">
        <v>0</v>
      </c>
      <c r="AF1723">
        <v>1</v>
      </c>
      <c r="AG1723">
        <v>0</v>
      </c>
      <c r="AH1723">
        <v>0</v>
      </c>
      <c r="AI1723">
        <v>0</v>
      </c>
      <c r="AJ1723">
        <v>0</v>
      </c>
      <c r="AK1723">
        <v>1</v>
      </c>
      <c r="AL1723">
        <v>0</v>
      </c>
      <c r="AM1723" s="3">
        <f>SUM(tbl_Data[[#This Row],[Amt_Wines]:[Amt_GoldProds]])</f>
        <v>275</v>
      </c>
      <c r="AN1723" s="3">
        <v>235</v>
      </c>
      <c r="AO1723">
        <v>0</v>
      </c>
      <c r="AP1723" t="str" cm="1">
        <f t="array" ref="AP1723">_xlfn.IFS(tbl_Data[[#This Row],[marital_Divorced]]=1,"Divorced",tbl_Data[[#This Row],[marital_Married]]=1,"Married",tbl_Data[[#This Row],[marital_Single]]=1,"Single",tbl_Data[[#This Row],[marital_Together]]=1,"Together",tbl_Data[[#This Row],[marital_Widow]]=1,"Widowed")</f>
        <v>Together</v>
      </c>
      <c r="AQ1723" s="3" t="str">
        <f>IF(tbl_Data[[#This Row],[Marital Status]]=tbl_Data[[#Headers],[Single]],tbl_Data[[#This Row],[Amt_Wines]],"")</f>
        <v/>
      </c>
      <c r="AR1723" s="3">
        <f>IF(tbl_Data[[#This Row],[Marital Status]]=tbl_Data[[#Headers],[Together]],tbl_Data[[#This Row],[Amt_Wines]],"")</f>
        <v>177</v>
      </c>
      <c r="AS1723" s="3" t="str">
        <f>IF(tbl_Data[[#This Row],[Marital Status]]=tbl_Data[[#Headers],[Married]],tbl_Data[[#This Row],[Amt_Wines]],"")</f>
        <v/>
      </c>
      <c r="AT1723" s="3" t="str">
        <f>IF(tbl_Data[[#This Row],[Marital Status]]=tbl_Data[[#Headers],[Widow]],tbl_Data[[#This Row],[Amt_Wines]],"")</f>
        <v/>
      </c>
      <c r="AU1723" s="3" t="str">
        <f>IF(tbl_Data[[#This Row],[Marital Status]]=tbl_Data[[#Headers],[Divorced]],tbl_Data[[#This Row],[Amt_Wines]],"")</f>
        <v/>
      </c>
    </row>
    <row r="1724" spans="1:47" x14ac:dyDescent="0.45">
      <c r="A1724" t="s">
        <v>1283</v>
      </c>
      <c r="B1724" s="3">
        <v>53083</v>
      </c>
      <c r="C1724">
        <v>1</v>
      </c>
      <c r="D1724">
        <v>1</v>
      </c>
      <c r="E1724">
        <f t="shared" si="26"/>
        <v>2</v>
      </c>
      <c r="F1724">
        <v>65</v>
      </c>
      <c r="G1724" s="3">
        <v>215</v>
      </c>
      <c r="H1724" s="3">
        <v>7</v>
      </c>
      <c r="I1724" s="3">
        <v>33</v>
      </c>
      <c r="J1724" s="3">
        <v>3</v>
      </c>
      <c r="K1724" s="3">
        <v>0</v>
      </c>
      <c r="L1724" s="3">
        <v>13</v>
      </c>
      <c r="M1724">
        <v>6</v>
      </c>
      <c r="N1724">
        <v>5</v>
      </c>
      <c r="O1724">
        <v>1</v>
      </c>
      <c r="P1724">
        <v>5</v>
      </c>
      <c r="Q1724">
        <v>7</v>
      </c>
      <c r="R1724">
        <v>0</v>
      </c>
      <c r="S1724">
        <v>1</v>
      </c>
      <c r="T1724">
        <v>0</v>
      </c>
      <c r="U1724">
        <v>0</v>
      </c>
      <c r="V1724">
        <v>0</v>
      </c>
      <c r="W1724">
        <v>0</v>
      </c>
      <c r="X1724">
        <v>3</v>
      </c>
      <c r="Y1724">
        <v>11</v>
      </c>
      <c r="Z1724">
        <v>0</v>
      </c>
      <c r="AA1724">
        <v>62</v>
      </c>
      <c r="AB1724">
        <v>2569</v>
      </c>
      <c r="AC1724">
        <v>0</v>
      </c>
      <c r="AD1724">
        <v>0</v>
      </c>
      <c r="AE1724">
        <v>0</v>
      </c>
      <c r="AF1724">
        <v>1</v>
      </c>
      <c r="AG1724">
        <v>0</v>
      </c>
      <c r="AH1724">
        <v>1</v>
      </c>
      <c r="AI1724">
        <v>0</v>
      </c>
      <c r="AJ1724">
        <v>0</v>
      </c>
      <c r="AK1724">
        <v>0</v>
      </c>
      <c r="AL1724">
        <v>0</v>
      </c>
      <c r="AM1724" s="3">
        <f>SUM(tbl_Data[[#This Row],[Amt_Wines]:[Amt_GoldProds]])</f>
        <v>271</v>
      </c>
      <c r="AN1724" s="3">
        <v>245</v>
      </c>
      <c r="AO1724">
        <v>1</v>
      </c>
      <c r="AP1724" t="str" cm="1">
        <f t="array" ref="AP1724">_xlfn.IFS(tbl_Data[[#This Row],[marital_Divorced]]=1,"Divorced",tbl_Data[[#This Row],[marital_Married]]=1,"Married",tbl_Data[[#This Row],[marital_Single]]=1,"Single",tbl_Data[[#This Row],[marital_Together]]=1,"Together",tbl_Data[[#This Row],[marital_Widow]]=1,"Widowed")</f>
        <v>Together</v>
      </c>
      <c r="AQ1724" s="3" t="str">
        <f>IF(tbl_Data[[#This Row],[Marital Status]]=tbl_Data[[#Headers],[Single]],tbl_Data[[#This Row],[Amt_Wines]],"")</f>
        <v/>
      </c>
      <c r="AR1724" s="3">
        <f>IF(tbl_Data[[#This Row],[Marital Status]]=tbl_Data[[#Headers],[Together]],tbl_Data[[#This Row],[Amt_Wines]],"")</f>
        <v>215</v>
      </c>
      <c r="AS1724" s="3" t="str">
        <f>IF(tbl_Data[[#This Row],[Marital Status]]=tbl_Data[[#Headers],[Married]],tbl_Data[[#This Row],[Amt_Wines]],"")</f>
        <v/>
      </c>
      <c r="AT1724" s="3" t="str">
        <f>IF(tbl_Data[[#This Row],[Marital Status]]=tbl_Data[[#Headers],[Widow]],tbl_Data[[#This Row],[Amt_Wines]],"")</f>
        <v/>
      </c>
      <c r="AU1724" s="3" t="str">
        <f>IF(tbl_Data[[#This Row],[Marital Status]]=tbl_Data[[#Headers],[Divorced]],tbl_Data[[#This Row],[Amt_Wines]],"")</f>
        <v/>
      </c>
    </row>
    <row r="1725" spans="1:47" x14ac:dyDescent="0.45">
      <c r="A1725" t="s">
        <v>1288</v>
      </c>
      <c r="B1725" s="3">
        <v>42315</v>
      </c>
      <c r="C1725">
        <v>0</v>
      </c>
      <c r="D1725">
        <v>1</v>
      </c>
      <c r="E1725">
        <f t="shared" si="26"/>
        <v>1</v>
      </c>
      <c r="F1725">
        <v>90</v>
      </c>
      <c r="G1725" s="3">
        <v>67</v>
      </c>
      <c r="H1725" s="3">
        <v>15</v>
      </c>
      <c r="I1725" s="3">
        <v>80</v>
      </c>
      <c r="J1725" s="3">
        <v>17</v>
      </c>
      <c r="K1725" s="3">
        <v>11</v>
      </c>
      <c r="L1725" s="3">
        <v>80</v>
      </c>
      <c r="M1725">
        <v>3</v>
      </c>
      <c r="N1725">
        <v>1</v>
      </c>
      <c r="O1725">
        <v>4</v>
      </c>
      <c r="P1725">
        <v>4</v>
      </c>
      <c r="Q1725">
        <v>3</v>
      </c>
      <c r="R1725">
        <v>0</v>
      </c>
      <c r="S1725">
        <v>0</v>
      </c>
      <c r="T1725">
        <v>0</v>
      </c>
      <c r="U1725">
        <v>0</v>
      </c>
      <c r="V1725">
        <v>0</v>
      </c>
      <c r="W1725">
        <v>0</v>
      </c>
      <c r="X1725">
        <v>3</v>
      </c>
      <c r="Y1725">
        <v>11</v>
      </c>
      <c r="Z1725">
        <v>0</v>
      </c>
      <c r="AA1725">
        <v>62</v>
      </c>
      <c r="AB1725">
        <v>2511</v>
      </c>
      <c r="AC1725">
        <v>0</v>
      </c>
      <c r="AD1725">
        <v>0</v>
      </c>
      <c r="AE1725">
        <v>0</v>
      </c>
      <c r="AF1725">
        <v>1</v>
      </c>
      <c r="AG1725">
        <v>0</v>
      </c>
      <c r="AH1725">
        <v>0</v>
      </c>
      <c r="AI1725">
        <v>0</v>
      </c>
      <c r="AJ1725">
        <v>0</v>
      </c>
      <c r="AK1725">
        <v>1</v>
      </c>
      <c r="AL1725">
        <v>0</v>
      </c>
      <c r="AM1725" s="3">
        <f>SUM(tbl_Data[[#This Row],[Amt_Wines]:[Amt_GoldProds]])</f>
        <v>270</v>
      </c>
      <c r="AN1725" s="3">
        <v>110</v>
      </c>
      <c r="AO1725">
        <v>0</v>
      </c>
      <c r="AP1725" t="str" cm="1">
        <f t="array" ref="AP1725">_xlfn.IFS(tbl_Data[[#This Row],[marital_Divorced]]=1,"Divorced",tbl_Data[[#This Row],[marital_Married]]=1,"Married",tbl_Data[[#This Row],[marital_Single]]=1,"Single",tbl_Data[[#This Row],[marital_Together]]=1,"Together",tbl_Data[[#This Row],[marital_Widow]]=1,"Widowed")</f>
        <v>Together</v>
      </c>
      <c r="AQ1725" s="3" t="str">
        <f>IF(tbl_Data[[#This Row],[Marital Status]]=tbl_Data[[#Headers],[Single]],tbl_Data[[#This Row],[Amt_Wines]],"")</f>
        <v/>
      </c>
      <c r="AR1725" s="3">
        <f>IF(tbl_Data[[#This Row],[Marital Status]]=tbl_Data[[#Headers],[Together]],tbl_Data[[#This Row],[Amt_Wines]],"")</f>
        <v>67</v>
      </c>
      <c r="AS1725" s="3" t="str">
        <f>IF(tbl_Data[[#This Row],[Marital Status]]=tbl_Data[[#Headers],[Married]],tbl_Data[[#This Row],[Amt_Wines]],"")</f>
        <v/>
      </c>
      <c r="AT1725" s="3" t="str">
        <f>IF(tbl_Data[[#This Row],[Marital Status]]=tbl_Data[[#Headers],[Widow]],tbl_Data[[#This Row],[Amt_Wines]],"")</f>
        <v/>
      </c>
      <c r="AU1725" s="3" t="str">
        <f>IF(tbl_Data[[#This Row],[Marital Status]]=tbl_Data[[#Headers],[Divorced]],tbl_Data[[#This Row],[Amt_Wines]],"")</f>
        <v/>
      </c>
    </row>
    <row r="1726" spans="1:47" x14ac:dyDescent="0.45">
      <c r="A1726" t="s">
        <v>1292</v>
      </c>
      <c r="B1726" s="3">
        <v>38201</v>
      </c>
      <c r="C1726">
        <v>0</v>
      </c>
      <c r="D1726">
        <v>1</v>
      </c>
      <c r="E1726">
        <f t="shared" si="26"/>
        <v>1</v>
      </c>
      <c r="F1726">
        <v>19</v>
      </c>
      <c r="G1726" s="3">
        <v>233</v>
      </c>
      <c r="H1726" s="3">
        <v>0</v>
      </c>
      <c r="I1726" s="3">
        <v>23</v>
      </c>
      <c r="J1726" s="3">
        <v>0</v>
      </c>
      <c r="K1726" s="3">
        <v>0</v>
      </c>
      <c r="L1726" s="3">
        <v>12</v>
      </c>
      <c r="M1726">
        <v>4</v>
      </c>
      <c r="N1726">
        <v>5</v>
      </c>
      <c r="O1726">
        <v>1</v>
      </c>
      <c r="P1726">
        <v>5</v>
      </c>
      <c r="Q1726">
        <v>8</v>
      </c>
      <c r="R1726">
        <v>0</v>
      </c>
      <c r="S1726">
        <v>0</v>
      </c>
      <c r="T1726">
        <v>0</v>
      </c>
      <c r="U1726">
        <v>0</v>
      </c>
      <c r="V1726">
        <v>0</v>
      </c>
      <c r="W1726">
        <v>0</v>
      </c>
      <c r="X1726">
        <v>3</v>
      </c>
      <c r="Y1726">
        <v>11</v>
      </c>
      <c r="Z1726">
        <v>0</v>
      </c>
      <c r="AA1726">
        <v>60</v>
      </c>
      <c r="AB1726">
        <v>2616</v>
      </c>
      <c r="AC1726">
        <v>0</v>
      </c>
      <c r="AD1726">
        <v>0</v>
      </c>
      <c r="AE1726">
        <v>0</v>
      </c>
      <c r="AF1726">
        <v>1</v>
      </c>
      <c r="AG1726">
        <v>0</v>
      </c>
      <c r="AH1726">
        <v>0</v>
      </c>
      <c r="AI1726">
        <v>0</v>
      </c>
      <c r="AJ1726">
        <v>0</v>
      </c>
      <c r="AK1726">
        <v>0</v>
      </c>
      <c r="AL1726">
        <v>1</v>
      </c>
      <c r="AM1726" s="3">
        <f>SUM(tbl_Data[[#This Row],[Amt_Wines]:[Amt_GoldProds]])</f>
        <v>268</v>
      </c>
      <c r="AN1726" s="3">
        <v>244</v>
      </c>
      <c r="AO1726">
        <v>0</v>
      </c>
      <c r="AP1726" t="str" cm="1">
        <f t="array" ref="AP1726">_xlfn.IFS(tbl_Data[[#This Row],[marital_Divorced]]=1,"Divorced",tbl_Data[[#This Row],[marital_Married]]=1,"Married",tbl_Data[[#This Row],[marital_Single]]=1,"Single",tbl_Data[[#This Row],[marital_Together]]=1,"Together",tbl_Data[[#This Row],[marital_Widow]]=1,"Widowed")</f>
        <v>Together</v>
      </c>
      <c r="AQ1726" s="3" t="str">
        <f>IF(tbl_Data[[#This Row],[Marital Status]]=tbl_Data[[#Headers],[Single]],tbl_Data[[#This Row],[Amt_Wines]],"")</f>
        <v/>
      </c>
      <c r="AR1726" s="3">
        <f>IF(tbl_Data[[#This Row],[Marital Status]]=tbl_Data[[#Headers],[Together]],tbl_Data[[#This Row],[Amt_Wines]],"")</f>
        <v>233</v>
      </c>
      <c r="AS1726" s="3" t="str">
        <f>IF(tbl_Data[[#This Row],[Marital Status]]=tbl_Data[[#Headers],[Married]],tbl_Data[[#This Row],[Amt_Wines]],"")</f>
        <v/>
      </c>
      <c r="AT1726" s="3" t="str">
        <f>IF(tbl_Data[[#This Row],[Marital Status]]=tbl_Data[[#Headers],[Widow]],tbl_Data[[#This Row],[Amt_Wines]],"")</f>
        <v/>
      </c>
      <c r="AU1726" s="3" t="str">
        <f>IF(tbl_Data[[#This Row],[Marital Status]]=tbl_Data[[#Headers],[Divorced]],tbl_Data[[#This Row],[Amt_Wines]],"")</f>
        <v/>
      </c>
    </row>
    <row r="1727" spans="1:47" x14ac:dyDescent="0.45">
      <c r="A1727" t="s">
        <v>1294</v>
      </c>
      <c r="B1727" s="3">
        <v>53187</v>
      </c>
      <c r="C1727">
        <v>1</v>
      </c>
      <c r="D1727">
        <v>0</v>
      </c>
      <c r="E1727">
        <f t="shared" si="26"/>
        <v>1</v>
      </c>
      <c r="F1727">
        <v>66</v>
      </c>
      <c r="G1727" s="3">
        <v>211</v>
      </c>
      <c r="H1727" s="3">
        <v>2</v>
      </c>
      <c r="I1727" s="3">
        <v>30</v>
      </c>
      <c r="J1727" s="3">
        <v>7</v>
      </c>
      <c r="K1727" s="3">
        <v>7</v>
      </c>
      <c r="L1727" s="3">
        <v>10</v>
      </c>
      <c r="M1727">
        <v>2</v>
      </c>
      <c r="N1727">
        <v>4</v>
      </c>
      <c r="O1727">
        <v>1</v>
      </c>
      <c r="P1727">
        <v>6</v>
      </c>
      <c r="Q1727">
        <v>5</v>
      </c>
      <c r="R1727">
        <v>0</v>
      </c>
      <c r="S1727">
        <v>0</v>
      </c>
      <c r="T1727">
        <v>0</v>
      </c>
      <c r="U1727">
        <v>0</v>
      </c>
      <c r="V1727">
        <v>0</v>
      </c>
      <c r="W1727">
        <v>0</v>
      </c>
      <c r="X1727">
        <v>3</v>
      </c>
      <c r="Y1727">
        <v>11</v>
      </c>
      <c r="Z1727">
        <v>0</v>
      </c>
      <c r="AA1727">
        <v>50</v>
      </c>
      <c r="AB1727">
        <v>2405</v>
      </c>
      <c r="AC1727">
        <v>0</v>
      </c>
      <c r="AD1727">
        <v>0</v>
      </c>
      <c r="AE1727">
        <v>0</v>
      </c>
      <c r="AF1727">
        <v>1</v>
      </c>
      <c r="AG1727">
        <v>0</v>
      </c>
      <c r="AH1727">
        <v>0</v>
      </c>
      <c r="AI1727">
        <v>0</v>
      </c>
      <c r="AJ1727">
        <v>1</v>
      </c>
      <c r="AK1727">
        <v>0</v>
      </c>
      <c r="AL1727">
        <v>0</v>
      </c>
      <c r="AM1727" s="3">
        <f>SUM(tbl_Data[[#This Row],[Amt_Wines]:[Amt_GoldProds]])</f>
        <v>267</v>
      </c>
      <c r="AN1727" s="3">
        <v>247</v>
      </c>
      <c r="AO1727">
        <v>0</v>
      </c>
      <c r="AP1727" t="str" cm="1">
        <f t="array" ref="AP1727">_xlfn.IFS(tbl_Data[[#This Row],[marital_Divorced]]=1,"Divorced",tbl_Data[[#This Row],[marital_Married]]=1,"Married",tbl_Data[[#This Row],[marital_Single]]=1,"Single",tbl_Data[[#This Row],[marital_Together]]=1,"Together",tbl_Data[[#This Row],[marital_Widow]]=1,"Widowed")</f>
        <v>Together</v>
      </c>
      <c r="AQ1727" s="3" t="str">
        <f>IF(tbl_Data[[#This Row],[Marital Status]]=tbl_Data[[#Headers],[Single]],tbl_Data[[#This Row],[Amt_Wines]],"")</f>
        <v/>
      </c>
      <c r="AR1727" s="3">
        <f>IF(tbl_Data[[#This Row],[Marital Status]]=tbl_Data[[#Headers],[Together]],tbl_Data[[#This Row],[Amt_Wines]],"")</f>
        <v>211</v>
      </c>
      <c r="AS1727" s="3" t="str">
        <f>IF(tbl_Data[[#This Row],[Marital Status]]=tbl_Data[[#Headers],[Married]],tbl_Data[[#This Row],[Amt_Wines]],"")</f>
        <v/>
      </c>
      <c r="AT1727" s="3" t="str">
        <f>IF(tbl_Data[[#This Row],[Marital Status]]=tbl_Data[[#Headers],[Widow]],tbl_Data[[#This Row],[Amt_Wines]],"")</f>
        <v/>
      </c>
      <c r="AU1727" s="3" t="str">
        <f>IF(tbl_Data[[#This Row],[Marital Status]]=tbl_Data[[#Headers],[Divorced]],tbl_Data[[#This Row],[Amt_Wines]],"")</f>
        <v/>
      </c>
    </row>
    <row r="1728" spans="1:47" x14ac:dyDescent="0.45">
      <c r="A1728" t="s">
        <v>1300</v>
      </c>
      <c r="B1728" s="3">
        <v>52157</v>
      </c>
      <c r="C1728">
        <v>0</v>
      </c>
      <c r="D1728">
        <v>1</v>
      </c>
      <c r="E1728">
        <f t="shared" si="26"/>
        <v>1</v>
      </c>
      <c r="F1728">
        <v>48</v>
      </c>
      <c r="G1728" s="3">
        <v>189</v>
      </c>
      <c r="H1728" s="3">
        <v>2</v>
      </c>
      <c r="I1728" s="3">
        <v>29</v>
      </c>
      <c r="J1728" s="3">
        <v>3</v>
      </c>
      <c r="K1728" s="3">
        <v>2</v>
      </c>
      <c r="L1728" s="3">
        <v>40</v>
      </c>
      <c r="M1728">
        <v>2</v>
      </c>
      <c r="N1728">
        <v>3</v>
      </c>
      <c r="O1728">
        <v>2</v>
      </c>
      <c r="P1728">
        <v>5</v>
      </c>
      <c r="Q1728">
        <v>4</v>
      </c>
      <c r="R1728">
        <v>0</v>
      </c>
      <c r="S1728">
        <v>0</v>
      </c>
      <c r="T1728">
        <v>0</v>
      </c>
      <c r="U1728">
        <v>0</v>
      </c>
      <c r="V1728">
        <v>0</v>
      </c>
      <c r="W1728">
        <v>0</v>
      </c>
      <c r="X1728">
        <v>3</v>
      </c>
      <c r="Y1728">
        <v>11</v>
      </c>
      <c r="Z1728">
        <v>0</v>
      </c>
      <c r="AA1728">
        <v>70</v>
      </c>
      <c r="AB1728">
        <v>2181</v>
      </c>
      <c r="AC1728">
        <v>0</v>
      </c>
      <c r="AD1728">
        <v>0</v>
      </c>
      <c r="AE1728">
        <v>0</v>
      </c>
      <c r="AF1728">
        <v>1</v>
      </c>
      <c r="AG1728">
        <v>0</v>
      </c>
      <c r="AH1728">
        <v>0</v>
      </c>
      <c r="AI1728">
        <v>0</v>
      </c>
      <c r="AJ1728">
        <v>0</v>
      </c>
      <c r="AK1728">
        <v>0</v>
      </c>
      <c r="AL1728">
        <v>1</v>
      </c>
      <c r="AM1728" s="3">
        <f>SUM(tbl_Data[[#This Row],[Amt_Wines]:[Amt_GoldProds]])</f>
        <v>265</v>
      </c>
      <c r="AN1728" s="3">
        <v>185</v>
      </c>
      <c r="AO1728">
        <v>0</v>
      </c>
      <c r="AP1728" t="str" cm="1">
        <f t="array" ref="AP1728">_xlfn.IFS(tbl_Data[[#This Row],[marital_Divorced]]=1,"Divorced",tbl_Data[[#This Row],[marital_Married]]=1,"Married",tbl_Data[[#This Row],[marital_Single]]=1,"Single",tbl_Data[[#This Row],[marital_Together]]=1,"Together",tbl_Data[[#This Row],[marital_Widow]]=1,"Widowed")</f>
        <v>Together</v>
      </c>
      <c r="AQ1728" s="3" t="str">
        <f>IF(tbl_Data[[#This Row],[Marital Status]]=tbl_Data[[#Headers],[Single]],tbl_Data[[#This Row],[Amt_Wines]],"")</f>
        <v/>
      </c>
      <c r="AR1728" s="3">
        <f>IF(tbl_Data[[#This Row],[Marital Status]]=tbl_Data[[#Headers],[Together]],tbl_Data[[#This Row],[Amt_Wines]],"")</f>
        <v>189</v>
      </c>
      <c r="AS1728" s="3" t="str">
        <f>IF(tbl_Data[[#This Row],[Marital Status]]=tbl_Data[[#Headers],[Married]],tbl_Data[[#This Row],[Amt_Wines]],"")</f>
        <v/>
      </c>
      <c r="AT1728" s="3" t="str">
        <f>IF(tbl_Data[[#This Row],[Marital Status]]=tbl_Data[[#Headers],[Widow]],tbl_Data[[#This Row],[Amt_Wines]],"")</f>
        <v/>
      </c>
      <c r="AU1728" s="3" t="str">
        <f>IF(tbl_Data[[#This Row],[Marital Status]]=tbl_Data[[#Headers],[Divorced]],tbl_Data[[#This Row],[Amt_Wines]],"")</f>
        <v/>
      </c>
    </row>
    <row r="1729" spans="1:47" x14ac:dyDescent="0.45">
      <c r="A1729" t="s">
        <v>1312</v>
      </c>
      <c r="B1729" s="3">
        <v>38946</v>
      </c>
      <c r="C1729">
        <v>0</v>
      </c>
      <c r="D1729">
        <v>1</v>
      </c>
      <c r="E1729">
        <f t="shared" si="26"/>
        <v>1</v>
      </c>
      <c r="F1729">
        <v>84</v>
      </c>
      <c r="G1729" s="3">
        <v>116</v>
      </c>
      <c r="H1729" s="3">
        <v>6</v>
      </c>
      <c r="I1729" s="3">
        <v>82</v>
      </c>
      <c r="J1729" s="3">
        <v>6</v>
      </c>
      <c r="K1729" s="3">
        <v>6</v>
      </c>
      <c r="L1729" s="3">
        <v>41</v>
      </c>
      <c r="M1729">
        <v>2</v>
      </c>
      <c r="N1729">
        <v>3</v>
      </c>
      <c r="O1729">
        <v>1</v>
      </c>
      <c r="P1729">
        <v>6</v>
      </c>
      <c r="Q1729">
        <v>5</v>
      </c>
      <c r="R1729">
        <v>0</v>
      </c>
      <c r="S1729">
        <v>0</v>
      </c>
      <c r="T1729">
        <v>0</v>
      </c>
      <c r="U1729">
        <v>0</v>
      </c>
      <c r="V1729">
        <v>0</v>
      </c>
      <c r="W1729">
        <v>0</v>
      </c>
      <c r="X1729">
        <v>3</v>
      </c>
      <c r="Y1729">
        <v>11</v>
      </c>
      <c r="Z1729">
        <v>0</v>
      </c>
      <c r="AA1729">
        <v>65</v>
      </c>
      <c r="AB1729">
        <v>2407</v>
      </c>
      <c r="AC1729">
        <v>0</v>
      </c>
      <c r="AD1729">
        <v>0</v>
      </c>
      <c r="AE1729">
        <v>0</v>
      </c>
      <c r="AF1729">
        <v>1</v>
      </c>
      <c r="AG1729">
        <v>0</v>
      </c>
      <c r="AH1729">
        <v>0</v>
      </c>
      <c r="AI1729">
        <v>0</v>
      </c>
      <c r="AJ1729">
        <v>1</v>
      </c>
      <c r="AK1729">
        <v>0</v>
      </c>
      <c r="AL1729">
        <v>0</v>
      </c>
      <c r="AM1729" s="3">
        <f>SUM(tbl_Data[[#This Row],[Amt_Wines]:[Amt_GoldProds]])</f>
        <v>257</v>
      </c>
      <c r="AN1729" s="3">
        <v>175</v>
      </c>
      <c r="AO1729">
        <v>0</v>
      </c>
      <c r="AP1729" t="str" cm="1">
        <f t="array" ref="AP1729">_xlfn.IFS(tbl_Data[[#This Row],[marital_Divorced]]=1,"Divorced",tbl_Data[[#This Row],[marital_Married]]=1,"Married",tbl_Data[[#This Row],[marital_Single]]=1,"Single",tbl_Data[[#This Row],[marital_Together]]=1,"Together",tbl_Data[[#This Row],[marital_Widow]]=1,"Widowed")</f>
        <v>Together</v>
      </c>
      <c r="AQ1729" s="3" t="str">
        <f>IF(tbl_Data[[#This Row],[Marital Status]]=tbl_Data[[#Headers],[Single]],tbl_Data[[#This Row],[Amt_Wines]],"")</f>
        <v/>
      </c>
      <c r="AR1729" s="3">
        <f>IF(tbl_Data[[#This Row],[Marital Status]]=tbl_Data[[#Headers],[Together]],tbl_Data[[#This Row],[Amt_Wines]],"")</f>
        <v>116</v>
      </c>
      <c r="AS1729" s="3" t="str">
        <f>IF(tbl_Data[[#This Row],[Marital Status]]=tbl_Data[[#Headers],[Married]],tbl_Data[[#This Row],[Amt_Wines]],"")</f>
        <v/>
      </c>
      <c r="AT1729" s="3" t="str">
        <f>IF(tbl_Data[[#This Row],[Marital Status]]=tbl_Data[[#Headers],[Widow]],tbl_Data[[#This Row],[Amt_Wines]],"")</f>
        <v/>
      </c>
      <c r="AU1729" s="3" t="str">
        <f>IF(tbl_Data[[#This Row],[Marital Status]]=tbl_Data[[#Headers],[Divorced]],tbl_Data[[#This Row],[Amt_Wines]],"")</f>
        <v/>
      </c>
    </row>
    <row r="1730" spans="1:47" x14ac:dyDescent="0.45">
      <c r="A1730" t="s">
        <v>1314</v>
      </c>
      <c r="B1730" s="3">
        <v>34074</v>
      </c>
      <c r="C1730">
        <v>1</v>
      </c>
      <c r="D1730">
        <v>1</v>
      </c>
      <c r="E1730">
        <f t="shared" ref="E1730:E1793" si="27">SUM(_xlfn.SINGLE(Kidhome),_xlfn.SINGLE(Teenhome))</f>
        <v>2</v>
      </c>
      <c r="F1730">
        <v>69</v>
      </c>
      <c r="G1730" s="3">
        <v>135</v>
      </c>
      <c r="H1730" s="3">
        <v>1</v>
      </c>
      <c r="I1730" s="3">
        <v>41</v>
      </c>
      <c r="J1730" s="3">
        <v>10</v>
      </c>
      <c r="K1730" s="3">
        <v>1</v>
      </c>
      <c r="L1730" s="3">
        <v>67</v>
      </c>
      <c r="M1730">
        <v>5</v>
      </c>
      <c r="N1730">
        <v>3</v>
      </c>
      <c r="O1730">
        <v>3</v>
      </c>
      <c r="P1730">
        <v>3</v>
      </c>
      <c r="Q1730">
        <v>6</v>
      </c>
      <c r="R1730">
        <v>1</v>
      </c>
      <c r="S1730">
        <v>0</v>
      </c>
      <c r="T1730">
        <v>0</v>
      </c>
      <c r="U1730">
        <v>0</v>
      </c>
      <c r="V1730">
        <v>0</v>
      </c>
      <c r="W1730">
        <v>0</v>
      </c>
      <c r="X1730">
        <v>3</v>
      </c>
      <c r="Y1730">
        <v>11</v>
      </c>
      <c r="Z1730">
        <v>0</v>
      </c>
      <c r="AA1730">
        <v>68</v>
      </c>
      <c r="AB1730">
        <v>2510</v>
      </c>
      <c r="AC1730">
        <v>0</v>
      </c>
      <c r="AD1730">
        <v>0</v>
      </c>
      <c r="AE1730">
        <v>0</v>
      </c>
      <c r="AF1730">
        <v>1</v>
      </c>
      <c r="AG1730">
        <v>0</v>
      </c>
      <c r="AH1730">
        <v>0</v>
      </c>
      <c r="AI1730">
        <v>0</v>
      </c>
      <c r="AJ1730">
        <v>1</v>
      </c>
      <c r="AK1730">
        <v>0</v>
      </c>
      <c r="AL1730">
        <v>0</v>
      </c>
      <c r="AM1730" s="3">
        <f>SUM(tbl_Data[[#This Row],[Amt_Wines]:[Amt_GoldProds]])</f>
        <v>255</v>
      </c>
      <c r="AN1730" s="3">
        <v>121</v>
      </c>
      <c r="AO1730">
        <v>1</v>
      </c>
      <c r="AP1730" t="str" cm="1">
        <f t="array" ref="AP1730">_xlfn.IFS(tbl_Data[[#This Row],[marital_Divorced]]=1,"Divorced",tbl_Data[[#This Row],[marital_Married]]=1,"Married",tbl_Data[[#This Row],[marital_Single]]=1,"Single",tbl_Data[[#This Row],[marital_Together]]=1,"Together",tbl_Data[[#This Row],[marital_Widow]]=1,"Widowed")</f>
        <v>Together</v>
      </c>
      <c r="AQ1730" s="3" t="str">
        <f>IF(tbl_Data[[#This Row],[Marital Status]]=tbl_Data[[#Headers],[Single]],tbl_Data[[#This Row],[Amt_Wines]],"")</f>
        <v/>
      </c>
      <c r="AR1730" s="3">
        <f>IF(tbl_Data[[#This Row],[Marital Status]]=tbl_Data[[#Headers],[Together]],tbl_Data[[#This Row],[Amt_Wines]],"")</f>
        <v>135</v>
      </c>
      <c r="AS1730" s="3" t="str">
        <f>IF(tbl_Data[[#This Row],[Marital Status]]=tbl_Data[[#Headers],[Married]],tbl_Data[[#This Row],[Amt_Wines]],"")</f>
        <v/>
      </c>
      <c r="AT1730" s="3" t="str">
        <f>IF(tbl_Data[[#This Row],[Marital Status]]=tbl_Data[[#Headers],[Widow]],tbl_Data[[#This Row],[Amt_Wines]],"")</f>
        <v/>
      </c>
      <c r="AU1730" s="3" t="str">
        <f>IF(tbl_Data[[#This Row],[Marital Status]]=tbl_Data[[#Headers],[Divorced]],tbl_Data[[#This Row],[Amt_Wines]],"")</f>
        <v/>
      </c>
    </row>
    <row r="1731" spans="1:47" x14ac:dyDescent="0.45">
      <c r="A1731" t="s">
        <v>1317</v>
      </c>
      <c r="B1731" s="3">
        <v>42586</v>
      </c>
      <c r="C1731">
        <v>1</v>
      </c>
      <c r="D1731">
        <v>1</v>
      </c>
      <c r="E1731">
        <f t="shared" si="27"/>
        <v>2</v>
      </c>
      <c r="F1731">
        <v>7</v>
      </c>
      <c r="G1731" s="3">
        <v>194</v>
      </c>
      <c r="H1731" s="3">
        <v>2</v>
      </c>
      <c r="I1731" s="3">
        <v>56</v>
      </c>
      <c r="J1731" s="3">
        <v>0</v>
      </c>
      <c r="K1731" s="3">
        <v>0</v>
      </c>
      <c r="L1731" s="3">
        <v>0</v>
      </c>
      <c r="M1731">
        <v>5</v>
      </c>
      <c r="N1731">
        <v>4</v>
      </c>
      <c r="O1731">
        <v>1</v>
      </c>
      <c r="P1731">
        <v>6</v>
      </c>
      <c r="Q1731">
        <v>8</v>
      </c>
      <c r="R1731">
        <v>0</v>
      </c>
      <c r="S1731">
        <v>0</v>
      </c>
      <c r="T1731">
        <v>0</v>
      </c>
      <c r="U1731">
        <v>0</v>
      </c>
      <c r="V1731">
        <v>0</v>
      </c>
      <c r="W1731">
        <v>0</v>
      </c>
      <c r="X1731">
        <v>3</v>
      </c>
      <c r="Y1731">
        <v>11</v>
      </c>
      <c r="Z1731">
        <v>1</v>
      </c>
      <c r="AA1731">
        <v>65</v>
      </c>
      <c r="AB1731">
        <v>2767</v>
      </c>
      <c r="AC1731">
        <v>0</v>
      </c>
      <c r="AD1731">
        <v>0</v>
      </c>
      <c r="AE1731">
        <v>0</v>
      </c>
      <c r="AF1731">
        <v>1</v>
      </c>
      <c r="AG1731">
        <v>0</v>
      </c>
      <c r="AH1731">
        <v>0</v>
      </c>
      <c r="AI1731">
        <v>0</v>
      </c>
      <c r="AJ1731">
        <v>1</v>
      </c>
      <c r="AK1731">
        <v>0</v>
      </c>
      <c r="AL1731">
        <v>0</v>
      </c>
      <c r="AM1731" s="3">
        <f>SUM(tbl_Data[[#This Row],[Amt_Wines]:[Amt_GoldProds]])</f>
        <v>252</v>
      </c>
      <c r="AN1731" s="3">
        <v>252</v>
      </c>
      <c r="AO1731">
        <v>0</v>
      </c>
      <c r="AP1731" t="str" cm="1">
        <f t="array" ref="AP1731">_xlfn.IFS(tbl_Data[[#This Row],[marital_Divorced]]=1,"Divorced",tbl_Data[[#This Row],[marital_Married]]=1,"Married",tbl_Data[[#This Row],[marital_Single]]=1,"Single",tbl_Data[[#This Row],[marital_Together]]=1,"Together",tbl_Data[[#This Row],[marital_Widow]]=1,"Widowed")</f>
        <v>Together</v>
      </c>
      <c r="AQ1731" s="3" t="str">
        <f>IF(tbl_Data[[#This Row],[Marital Status]]=tbl_Data[[#Headers],[Single]],tbl_Data[[#This Row],[Amt_Wines]],"")</f>
        <v/>
      </c>
      <c r="AR1731" s="3">
        <f>IF(tbl_Data[[#This Row],[Marital Status]]=tbl_Data[[#Headers],[Together]],tbl_Data[[#This Row],[Amt_Wines]],"")</f>
        <v>194</v>
      </c>
      <c r="AS1731" s="3" t="str">
        <f>IF(tbl_Data[[#This Row],[Marital Status]]=tbl_Data[[#Headers],[Married]],tbl_Data[[#This Row],[Amt_Wines]],"")</f>
        <v/>
      </c>
      <c r="AT1731" s="3" t="str">
        <f>IF(tbl_Data[[#This Row],[Marital Status]]=tbl_Data[[#Headers],[Widow]],tbl_Data[[#This Row],[Amt_Wines]],"")</f>
        <v/>
      </c>
      <c r="AU1731" s="3" t="str">
        <f>IF(tbl_Data[[#This Row],[Marital Status]]=tbl_Data[[#Headers],[Divorced]],tbl_Data[[#This Row],[Amt_Wines]],"")</f>
        <v/>
      </c>
    </row>
    <row r="1732" spans="1:47" x14ac:dyDescent="0.45">
      <c r="A1732" t="s">
        <v>1321</v>
      </c>
      <c r="B1732" s="3">
        <v>42731</v>
      </c>
      <c r="C1732">
        <v>1</v>
      </c>
      <c r="D1732">
        <v>0</v>
      </c>
      <c r="E1732">
        <f t="shared" si="27"/>
        <v>1</v>
      </c>
      <c r="F1732">
        <v>64</v>
      </c>
      <c r="G1732" s="3">
        <v>159</v>
      </c>
      <c r="H1732" s="3">
        <v>2</v>
      </c>
      <c r="I1732" s="3">
        <v>51</v>
      </c>
      <c r="J1732" s="3">
        <v>6</v>
      </c>
      <c r="K1732" s="3">
        <v>2</v>
      </c>
      <c r="L1732" s="3">
        <v>24</v>
      </c>
      <c r="M1732">
        <v>3</v>
      </c>
      <c r="N1732">
        <v>4</v>
      </c>
      <c r="O1732">
        <v>1</v>
      </c>
      <c r="P1732">
        <v>5</v>
      </c>
      <c r="Q1732">
        <v>5</v>
      </c>
      <c r="R1732">
        <v>0</v>
      </c>
      <c r="S1732">
        <v>0</v>
      </c>
      <c r="T1732">
        <v>0</v>
      </c>
      <c r="U1732">
        <v>0</v>
      </c>
      <c r="V1732">
        <v>0</v>
      </c>
      <c r="W1732">
        <v>0</v>
      </c>
      <c r="X1732">
        <v>3</v>
      </c>
      <c r="Y1732">
        <v>11</v>
      </c>
      <c r="Z1732">
        <v>0</v>
      </c>
      <c r="AA1732">
        <v>51</v>
      </c>
      <c r="AB1732">
        <v>2410</v>
      </c>
      <c r="AC1732">
        <v>0</v>
      </c>
      <c r="AD1732">
        <v>0</v>
      </c>
      <c r="AE1732">
        <v>0</v>
      </c>
      <c r="AF1732">
        <v>1</v>
      </c>
      <c r="AG1732">
        <v>0</v>
      </c>
      <c r="AH1732">
        <v>0</v>
      </c>
      <c r="AI1732">
        <v>0</v>
      </c>
      <c r="AJ1732">
        <v>0</v>
      </c>
      <c r="AK1732">
        <v>0</v>
      </c>
      <c r="AL1732">
        <v>1</v>
      </c>
      <c r="AM1732" s="3">
        <f>SUM(tbl_Data[[#This Row],[Amt_Wines]:[Amt_GoldProds]])</f>
        <v>244</v>
      </c>
      <c r="AN1732" s="3">
        <v>196</v>
      </c>
      <c r="AO1732">
        <v>0</v>
      </c>
      <c r="AP1732" t="str" cm="1">
        <f t="array" ref="AP1732">_xlfn.IFS(tbl_Data[[#This Row],[marital_Divorced]]=1,"Divorced",tbl_Data[[#This Row],[marital_Married]]=1,"Married",tbl_Data[[#This Row],[marital_Single]]=1,"Single",tbl_Data[[#This Row],[marital_Together]]=1,"Together",tbl_Data[[#This Row],[marital_Widow]]=1,"Widowed")</f>
        <v>Together</v>
      </c>
      <c r="AQ1732" s="3" t="str">
        <f>IF(tbl_Data[[#This Row],[Marital Status]]=tbl_Data[[#Headers],[Single]],tbl_Data[[#This Row],[Amt_Wines]],"")</f>
        <v/>
      </c>
      <c r="AR1732" s="3">
        <f>IF(tbl_Data[[#This Row],[Marital Status]]=tbl_Data[[#Headers],[Together]],tbl_Data[[#This Row],[Amt_Wines]],"")</f>
        <v>159</v>
      </c>
      <c r="AS1732" s="3" t="str">
        <f>IF(tbl_Data[[#This Row],[Marital Status]]=tbl_Data[[#Headers],[Married]],tbl_Data[[#This Row],[Amt_Wines]],"")</f>
        <v/>
      </c>
      <c r="AT1732" s="3" t="str">
        <f>IF(tbl_Data[[#This Row],[Marital Status]]=tbl_Data[[#Headers],[Widow]],tbl_Data[[#This Row],[Amt_Wines]],"")</f>
        <v/>
      </c>
      <c r="AU1732" s="3" t="str">
        <f>IF(tbl_Data[[#This Row],[Marital Status]]=tbl_Data[[#Headers],[Divorced]],tbl_Data[[#This Row],[Amt_Wines]],"")</f>
        <v/>
      </c>
    </row>
    <row r="1733" spans="1:47" x14ac:dyDescent="0.45">
      <c r="A1733" t="s">
        <v>1323</v>
      </c>
      <c r="B1733" s="3">
        <v>46097</v>
      </c>
      <c r="C1733">
        <v>0</v>
      </c>
      <c r="D1733">
        <v>1</v>
      </c>
      <c r="E1733">
        <f t="shared" si="27"/>
        <v>1</v>
      </c>
      <c r="F1733">
        <v>11</v>
      </c>
      <c r="G1733" s="3">
        <v>72</v>
      </c>
      <c r="H1733" s="3">
        <v>24</v>
      </c>
      <c r="I1733" s="3">
        <v>68</v>
      </c>
      <c r="J1733" s="3">
        <v>65</v>
      </c>
      <c r="K1733" s="3">
        <v>4</v>
      </c>
      <c r="L1733" s="3">
        <v>8</v>
      </c>
      <c r="M1733">
        <v>5</v>
      </c>
      <c r="N1733">
        <v>3</v>
      </c>
      <c r="O1733">
        <v>1</v>
      </c>
      <c r="P1733">
        <v>6</v>
      </c>
      <c r="Q1733">
        <v>4</v>
      </c>
      <c r="R1733">
        <v>0</v>
      </c>
      <c r="S1733">
        <v>0</v>
      </c>
      <c r="T1733">
        <v>0</v>
      </c>
      <c r="U1733">
        <v>0</v>
      </c>
      <c r="V1733">
        <v>0</v>
      </c>
      <c r="W1733">
        <v>0</v>
      </c>
      <c r="X1733">
        <v>3</v>
      </c>
      <c r="Y1733">
        <v>11</v>
      </c>
      <c r="Z1733">
        <v>0</v>
      </c>
      <c r="AA1733">
        <v>64</v>
      </c>
      <c r="AB1733">
        <v>2614</v>
      </c>
      <c r="AC1733">
        <v>0</v>
      </c>
      <c r="AD1733">
        <v>0</v>
      </c>
      <c r="AE1733">
        <v>0</v>
      </c>
      <c r="AF1733">
        <v>1</v>
      </c>
      <c r="AG1733">
        <v>0</v>
      </c>
      <c r="AH1733">
        <v>0</v>
      </c>
      <c r="AI1733">
        <v>0</v>
      </c>
      <c r="AJ1733">
        <v>1</v>
      </c>
      <c r="AK1733">
        <v>0</v>
      </c>
      <c r="AL1733">
        <v>0</v>
      </c>
      <c r="AM1733" s="3">
        <f>SUM(tbl_Data[[#This Row],[Amt_Wines]:[Amt_GoldProds]])</f>
        <v>241</v>
      </c>
      <c r="AN1733" s="3">
        <v>225</v>
      </c>
      <c r="AO1733">
        <v>0</v>
      </c>
      <c r="AP1733" t="str" cm="1">
        <f t="array" ref="AP1733">_xlfn.IFS(tbl_Data[[#This Row],[marital_Divorced]]=1,"Divorced",tbl_Data[[#This Row],[marital_Married]]=1,"Married",tbl_Data[[#This Row],[marital_Single]]=1,"Single",tbl_Data[[#This Row],[marital_Together]]=1,"Together",tbl_Data[[#This Row],[marital_Widow]]=1,"Widowed")</f>
        <v>Together</v>
      </c>
      <c r="AQ1733" s="3" t="str">
        <f>IF(tbl_Data[[#This Row],[Marital Status]]=tbl_Data[[#Headers],[Single]],tbl_Data[[#This Row],[Amt_Wines]],"")</f>
        <v/>
      </c>
      <c r="AR1733" s="3">
        <f>IF(tbl_Data[[#This Row],[Marital Status]]=tbl_Data[[#Headers],[Together]],tbl_Data[[#This Row],[Amt_Wines]],"")</f>
        <v>72</v>
      </c>
      <c r="AS1733" s="3" t="str">
        <f>IF(tbl_Data[[#This Row],[Marital Status]]=tbl_Data[[#Headers],[Married]],tbl_Data[[#This Row],[Amt_Wines]],"")</f>
        <v/>
      </c>
      <c r="AT1733" s="3" t="str">
        <f>IF(tbl_Data[[#This Row],[Marital Status]]=tbl_Data[[#Headers],[Widow]],tbl_Data[[#This Row],[Amt_Wines]],"")</f>
        <v/>
      </c>
      <c r="AU1733" s="3" t="str">
        <f>IF(tbl_Data[[#This Row],[Marital Status]]=tbl_Data[[#Headers],[Divorced]],tbl_Data[[#This Row],[Amt_Wines]],"")</f>
        <v/>
      </c>
    </row>
    <row r="1734" spans="1:47" x14ac:dyDescent="0.45">
      <c r="A1734" t="s">
        <v>1324</v>
      </c>
      <c r="B1734" s="3">
        <v>42670</v>
      </c>
      <c r="C1734">
        <v>0</v>
      </c>
      <c r="D1734">
        <v>0</v>
      </c>
      <c r="E1734">
        <f t="shared" si="27"/>
        <v>0</v>
      </c>
      <c r="F1734">
        <v>12</v>
      </c>
      <c r="G1734" s="3">
        <v>154</v>
      </c>
      <c r="H1734" s="3">
        <v>2</v>
      </c>
      <c r="I1734" s="3">
        <v>46</v>
      </c>
      <c r="J1734" s="3">
        <v>20</v>
      </c>
      <c r="K1734" s="3">
        <v>4</v>
      </c>
      <c r="L1734" s="3">
        <v>15</v>
      </c>
      <c r="M1734">
        <v>1</v>
      </c>
      <c r="N1734">
        <v>4</v>
      </c>
      <c r="O1734">
        <v>2</v>
      </c>
      <c r="P1734">
        <v>4</v>
      </c>
      <c r="Q1734">
        <v>4</v>
      </c>
      <c r="R1734">
        <v>0</v>
      </c>
      <c r="S1734">
        <v>0</v>
      </c>
      <c r="T1734">
        <v>0</v>
      </c>
      <c r="U1734">
        <v>0</v>
      </c>
      <c r="V1734">
        <v>0</v>
      </c>
      <c r="W1734">
        <v>0</v>
      </c>
      <c r="X1734">
        <v>3</v>
      </c>
      <c r="Y1734">
        <v>11</v>
      </c>
      <c r="Z1734">
        <v>0</v>
      </c>
      <c r="AA1734">
        <v>28</v>
      </c>
      <c r="AB1734">
        <v>2587</v>
      </c>
      <c r="AC1734">
        <v>0</v>
      </c>
      <c r="AD1734">
        <v>0</v>
      </c>
      <c r="AE1734">
        <v>0</v>
      </c>
      <c r="AF1734">
        <v>1</v>
      </c>
      <c r="AG1734">
        <v>0</v>
      </c>
      <c r="AH1734">
        <v>0</v>
      </c>
      <c r="AI1734">
        <v>0</v>
      </c>
      <c r="AJ1734">
        <v>0</v>
      </c>
      <c r="AK1734">
        <v>1</v>
      </c>
      <c r="AL1734">
        <v>0</v>
      </c>
      <c r="AM1734" s="3">
        <f>SUM(tbl_Data[[#This Row],[Amt_Wines]:[Amt_GoldProds]])</f>
        <v>241</v>
      </c>
      <c r="AN1734" s="3">
        <v>211</v>
      </c>
      <c r="AO1734">
        <v>0</v>
      </c>
      <c r="AP1734" t="str" cm="1">
        <f t="array" ref="AP1734">_xlfn.IFS(tbl_Data[[#This Row],[marital_Divorced]]=1,"Divorced",tbl_Data[[#This Row],[marital_Married]]=1,"Married",tbl_Data[[#This Row],[marital_Single]]=1,"Single",tbl_Data[[#This Row],[marital_Together]]=1,"Together",tbl_Data[[#This Row],[marital_Widow]]=1,"Widowed")</f>
        <v>Together</v>
      </c>
      <c r="AQ1734" s="3" t="str">
        <f>IF(tbl_Data[[#This Row],[Marital Status]]=tbl_Data[[#Headers],[Single]],tbl_Data[[#This Row],[Amt_Wines]],"")</f>
        <v/>
      </c>
      <c r="AR1734" s="3">
        <f>IF(tbl_Data[[#This Row],[Marital Status]]=tbl_Data[[#Headers],[Together]],tbl_Data[[#This Row],[Amt_Wines]],"")</f>
        <v>154</v>
      </c>
      <c r="AS1734" s="3" t="str">
        <f>IF(tbl_Data[[#This Row],[Marital Status]]=tbl_Data[[#Headers],[Married]],tbl_Data[[#This Row],[Amt_Wines]],"")</f>
        <v/>
      </c>
      <c r="AT1734" s="3" t="str">
        <f>IF(tbl_Data[[#This Row],[Marital Status]]=tbl_Data[[#Headers],[Widow]],tbl_Data[[#This Row],[Amt_Wines]],"")</f>
        <v/>
      </c>
      <c r="AU1734" s="3" t="str">
        <f>IF(tbl_Data[[#This Row],[Marital Status]]=tbl_Data[[#Headers],[Divorced]],tbl_Data[[#This Row],[Amt_Wines]],"")</f>
        <v/>
      </c>
    </row>
    <row r="1735" spans="1:47" x14ac:dyDescent="0.45">
      <c r="A1735" t="s">
        <v>1325</v>
      </c>
      <c r="B1735" s="3">
        <v>43462</v>
      </c>
      <c r="C1735">
        <v>1</v>
      </c>
      <c r="D1735">
        <v>1</v>
      </c>
      <c r="E1735">
        <f t="shared" si="27"/>
        <v>2</v>
      </c>
      <c r="F1735">
        <v>50</v>
      </c>
      <c r="G1735" s="3">
        <v>90</v>
      </c>
      <c r="H1735" s="3">
        <v>17</v>
      </c>
      <c r="I1735" s="3">
        <v>97</v>
      </c>
      <c r="J1735" s="3">
        <v>15</v>
      </c>
      <c r="K1735" s="3">
        <v>6</v>
      </c>
      <c r="L1735" s="3">
        <v>15</v>
      </c>
      <c r="M1735">
        <v>6</v>
      </c>
      <c r="N1735">
        <v>4</v>
      </c>
      <c r="O1735">
        <v>1</v>
      </c>
      <c r="P1735">
        <v>5</v>
      </c>
      <c r="Q1735">
        <v>8</v>
      </c>
      <c r="R1735">
        <v>0</v>
      </c>
      <c r="S1735">
        <v>0</v>
      </c>
      <c r="T1735">
        <v>0</v>
      </c>
      <c r="U1735">
        <v>0</v>
      </c>
      <c r="V1735">
        <v>0</v>
      </c>
      <c r="W1735">
        <v>0</v>
      </c>
      <c r="X1735">
        <v>3</v>
      </c>
      <c r="Y1735">
        <v>11</v>
      </c>
      <c r="Z1735">
        <v>0</v>
      </c>
      <c r="AA1735">
        <v>68</v>
      </c>
      <c r="AB1735">
        <v>2814</v>
      </c>
      <c r="AC1735">
        <v>0</v>
      </c>
      <c r="AD1735">
        <v>0</v>
      </c>
      <c r="AE1735">
        <v>0</v>
      </c>
      <c r="AF1735">
        <v>1</v>
      </c>
      <c r="AG1735">
        <v>0</v>
      </c>
      <c r="AH1735">
        <v>0</v>
      </c>
      <c r="AI1735">
        <v>0</v>
      </c>
      <c r="AJ1735">
        <v>1</v>
      </c>
      <c r="AK1735">
        <v>0</v>
      </c>
      <c r="AL1735">
        <v>0</v>
      </c>
      <c r="AM1735" s="3">
        <f>SUM(tbl_Data[[#This Row],[Amt_Wines]:[Amt_GoldProds]])</f>
        <v>240</v>
      </c>
      <c r="AN1735" s="3">
        <v>210</v>
      </c>
      <c r="AO1735">
        <v>0</v>
      </c>
      <c r="AP1735" t="str" cm="1">
        <f t="array" ref="AP1735">_xlfn.IFS(tbl_Data[[#This Row],[marital_Divorced]]=1,"Divorced",tbl_Data[[#This Row],[marital_Married]]=1,"Married",tbl_Data[[#This Row],[marital_Single]]=1,"Single",tbl_Data[[#This Row],[marital_Together]]=1,"Together",tbl_Data[[#This Row],[marital_Widow]]=1,"Widowed")</f>
        <v>Together</v>
      </c>
      <c r="AQ1735" s="3" t="str">
        <f>IF(tbl_Data[[#This Row],[Marital Status]]=tbl_Data[[#Headers],[Single]],tbl_Data[[#This Row],[Amt_Wines]],"")</f>
        <v/>
      </c>
      <c r="AR1735" s="3">
        <f>IF(tbl_Data[[#This Row],[Marital Status]]=tbl_Data[[#Headers],[Together]],tbl_Data[[#This Row],[Amt_Wines]],"")</f>
        <v>90</v>
      </c>
      <c r="AS1735" s="3" t="str">
        <f>IF(tbl_Data[[#This Row],[Marital Status]]=tbl_Data[[#Headers],[Married]],tbl_Data[[#This Row],[Amt_Wines]],"")</f>
        <v/>
      </c>
      <c r="AT1735" s="3" t="str">
        <f>IF(tbl_Data[[#This Row],[Marital Status]]=tbl_Data[[#Headers],[Widow]],tbl_Data[[#This Row],[Amt_Wines]],"")</f>
        <v/>
      </c>
      <c r="AU1735" s="3" t="str">
        <f>IF(tbl_Data[[#This Row],[Marital Status]]=tbl_Data[[#Headers],[Divorced]],tbl_Data[[#This Row],[Amt_Wines]],"")</f>
        <v/>
      </c>
    </row>
    <row r="1736" spans="1:47" x14ac:dyDescent="0.45">
      <c r="A1736" t="s">
        <v>1326</v>
      </c>
      <c r="B1736" s="3">
        <v>47175</v>
      </c>
      <c r="C1736">
        <v>1</v>
      </c>
      <c r="D1736">
        <v>1</v>
      </c>
      <c r="E1736">
        <f t="shared" si="27"/>
        <v>2</v>
      </c>
      <c r="F1736">
        <v>81</v>
      </c>
      <c r="G1736" s="3">
        <v>167</v>
      </c>
      <c r="H1736" s="3">
        <v>2</v>
      </c>
      <c r="I1736" s="3">
        <v>44</v>
      </c>
      <c r="J1736" s="3">
        <v>6</v>
      </c>
      <c r="K1736" s="3">
        <v>2</v>
      </c>
      <c r="L1736" s="3">
        <v>19</v>
      </c>
      <c r="M1736">
        <v>7</v>
      </c>
      <c r="N1736">
        <v>4</v>
      </c>
      <c r="O1736">
        <v>2</v>
      </c>
      <c r="P1736">
        <v>4</v>
      </c>
      <c r="Q1736">
        <v>8</v>
      </c>
      <c r="R1736">
        <v>1</v>
      </c>
      <c r="S1736">
        <v>0</v>
      </c>
      <c r="T1736">
        <v>0</v>
      </c>
      <c r="U1736">
        <v>0</v>
      </c>
      <c r="V1736">
        <v>0</v>
      </c>
      <c r="W1736">
        <v>0</v>
      </c>
      <c r="X1736">
        <v>3</v>
      </c>
      <c r="Y1736">
        <v>11</v>
      </c>
      <c r="Z1736">
        <v>1</v>
      </c>
      <c r="AA1736">
        <v>58</v>
      </c>
      <c r="AB1736">
        <v>2768</v>
      </c>
      <c r="AC1736">
        <v>0</v>
      </c>
      <c r="AD1736">
        <v>0</v>
      </c>
      <c r="AE1736">
        <v>0</v>
      </c>
      <c r="AF1736">
        <v>1</v>
      </c>
      <c r="AG1736">
        <v>0</v>
      </c>
      <c r="AH1736">
        <v>0</v>
      </c>
      <c r="AI1736">
        <v>0</v>
      </c>
      <c r="AJ1736">
        <v>0</v>
      </c>
      <c r="AK1736">
        <v>1</v>
      </c>
      <c r="AL1736">
        <v>0</v>
      </c>
      <c r="AM1736" s="3">
        <f>SUM(tbl_Data[[#This Row],[Amt_Wines]:[Amt_GoldProds]])</f>
        <v>240</v>
      </c>
      <c r="AN1736" s="3">
        <v>202</v>
      </c>
      <c r="AO1736">
        <v>1</v>
      </c>
      <c r="AP1736" t="str" cm="1">
        <f t="array" ref="AP1736">_xlfn.IFS(tbl_Data[[#This Row],[marital_Divorced]]=1,"Divorced",tbl_Data[[#This Row],[marital_Married]]=1,"Married",tbl_Data[[#This Row],[marital_Single]]=1,"Single",tbl_Data[[#This Row],[marital_Together]]=1,"Together",tbl_Data[[#This Row],[marital_Widow]]=1,"Widowed")</f>
        <v>Together</v>
      </c>
      <c r="AQ1736" s="3" t="str">
        <f>IF(tbl_Data[[#This Row],[Marital Status]]=tbl_Data[[#Headers],[Single]],tbl_Data[[#This Row],[Amt_Wines]],"")</f>
        <v/>
      </c>
      <c r="AR1736" s="3">
        <f>IF(tbl_Data[[#This Row],[Marital Status]]=tbl_Data[[#Headers],[Together]],tbl_Data[[#This Row],[Amt_Wines]],"")</f>
        <v>167</v>
      </c>
      <c r="AS1736" s="3" t="str">
        <f>IF(tbl_Data[[#This Row],[Marital Status]]=tbl_Data[[#Headers],[Married]],tbl_Data[[#This Row],[Amt_Wines]],"")</f>
        <v/>
      </c>
      <c r="AT1736" s="3" t="str">
        <f>IF(tbl_Data[[#This Row],[Marital Status]]=tbl_Data[[#Headers],[Widow]],tbl_Data[[#This Row],[Amt_Wines]],"")</f>
        <v/>
      </c>
      <c r="AU1736" s="3" t="str">
        <f>IF(tbl_Data[[#This Row],[Marital Status]]=tbl_Data[[#Headers],[Divorced]],tbl_Data[[#This Row],[Amt_Wines]],"")</f>
        <v/>
      </c>
    </row>
    <row r="1737" spans="1:47" x14ac:dyDescent="0.45">
      <c r="A1737" t="s">
        <v>1329</v>
      </c>
      <c r="B1737" s="3">
        <v>54165</v>
      </c>
      <c r="C1737">
        <v>0</v>
      </c>
      <c r="D1737">
        <v>0</v>
      </c>
      <c r="E1737">
        <f t="shared" si="27"/>
        <v>0</v>
      </c>
      <c r="F1737">
        <v>72</v>
      </c>
      <c r="G1737" s="3">
        <v>127</v>
      </c>
      <c r="H1737" s="3">
        <v>4</v>
      </c>
      <c r="I1737" s="3">
        <v>73</v>
      </c>
      <c r="J1737" s="3">
        <v>15</v>
      </c>
      <c r="K1737" s="3">
        <v>6</v>
      </c>
      <c r="L1737" s="3">
        <v>11</v>
      </c>
      <c r="M1737">
        <v>1</v>
      </c>
      <c r="N1737">
        <v>2</v>
      </c>
      <c r="O1737">
        <v>1</v>
      </c>
      <c r="P1737">
        <v>7</v>
      </c>
      <c r="Q1737">
        <v>2</v>
      </c>
      <c r="R1737">
        <v>0</v>
      </c>
      <c r="S1737">
        <v>0</v>
      </c>
      <c r="T1737">
        <v>0</v>
      </c>
      <c r="U1737">
        <v>0</v>
      </c>
      <c r="V1737">
        <v>0</v>
      </c>
      <c r="W1737">
        <v>0</v>
      </c>
      <c r="X1737">
        <v>3</v>
      </c>
      <c r="Y1737">
        <v>11</v>
      </c>
      <c r="Z1737">
        <v>0</v>
      </c>
      <c r="AA1737">
        <v>51</v>
      </c>
      <c r="AB1737">
        <v>2556</v>
      </c>
      <c r="AC1737">
        <v>0</v>
      </c>
      <c r="AD1737">
        <v>0</v>
      </c>
      <c r="AE1737">
        <v>0</v>
      </c>
      <c r="AF1737">
        <v>1</v>
      </c>
      <c r="AG1737">
        <v>0</v>
      </c>
      <c r="AH1737">
        <v>0</v>
      </c>
      <c r="AI1737">
        <v>0</v>
      </c>
      <c r="AJ1737">
        <v>1</v>
      </c>
      <c r="AK1737">
        <v>0</v>
      </c>
      <c r="AL1737">
        <v>0</v>
      </c>
      <c r="AM1737" s="3">
        <f>SUM(tbl_Data[[#This Row],[Amt_Wines]:[Amt_GoldProds]])</f>
        <v>236</v>
      </c>
      <c r="AN1737" s="3">
        <v>214</v>
      </c>
      <c r="AO1737">
        <v>0</v>
      </c>
      <c r="AP1737" t="str" cm="1">
        <f t="array" ref="AP1737">_xlfn.IFS(tbl_Data[[#This Row],[marital_Divorced]]=1,"Divorced",tbl_Data[[#This Row],[marital_Married]]=1,"Married",tbl_Data[[#This Row],[marital_Single]]=1,"Single",tbl_Data[[#This Row],[marital_Together]]=1,"Together",tbl_Data[[#This Row],[marital_Widow]]=1,"Widowed")</f>
        <v>Together</v>
      </c>
      <c r="AQ1737" s="3" t="str">
        <f>IF(tbl_Data[[#This Row],[Marital Status]]=tbl_Data[[#Headers],[Single]],tbl_Data[[#This Row],[Amt_Wines]],"")</f>
        <v/>
      </c>
      <c r="AR1737" s="3">
        <f>IF(tbl_Data[[#This Row],[Marital Status]]=tbl_Data[[#Headers],[Together]],tbl_Data[[#This Row],[Amt_Wines]],"")</f>
        <v>127</v>
      </c>
      <c r="AS1737" s="3" t="str">
        <f>IF(tbl_Data[[#This Row],[Marital Status]]=tbl_Data[[#Headers],[Married]],tbl_Data[[#This Row],[Amt_Wines]],"")</f>
        <v/>
      </c>
      <c r="AT1737" s="3" t="str">
        <f>IF(tbl_Data[[#This Row],[Marital Status]]=tbl_Data[[#Headers],[Widow]],tbl_Data[[#This Row],[Amt_Wines]],"")</f>
        <v/>
      </c>
      <c r="AU1737" s="3" t="str">
        <f>IF(tbl_Data[[#This Row],[Marital Status]]=tbl_Data[[#Headers],[Divorced]],tbl_Data[[#This Row],[Amt_Wines]],"")</f>
        <v/>
      </c>
    </row>
    <row r="1738" spans="1:47" x14ac:dyDescent="0.45">
      <c r="A1738" t="s">
        <v>1335</v>
      </c>
      <c r="B1738" s="3">
        <v>50272</v>
      </c>
      <c r="C1738">
        <v>1</v>
      </c>
      <c r="D1738">
        <v>0</v>
      </c>
      <c r="E1738">
        <f t="shared" si="27"/>
        <v>1</v>
      </c>
      <c r="F1738">
        <v>75</v>
      </c>
      <c r="G1738" s="3">
        <v>99</v>
      </c>
      <c r="H1738" s="3">
        <v>13</v>
      </c>
      <c r="I1738" s="3">
        <v>66</v>
      </c>
      <c r="J1738" s="3">
        <v>43</v>
      </c>
      <c r="K1738" s="3">
        <v>8</v>
      </c>
      <c r="L1738" s="3">
        <v>4</v>
      </c>
      <c r="M1738">
        <v>3</v>
      </c>
      <c r="N1738">
        <v>4</v>
      </c>
      <c r="O1738">
        <v>1</v>
      </c>
      <c r="P1738">
        <v>5</v>
      </c>
      <c r="Q1738">
        <v>7</v>
      </c>
      <c r="R1738">
        <v>0</v>
      </c>
      <c r="S1738">
        <v>0</v>
      </c>
      <c r="T1738">
        <v>0</v>
      </c>
      <c r="U1738">
        <v>0</v>
      </c>
      <c r="V1738">
        <v>0</v>
      </c>
      <c r="W1738">
        <v>0</v>
      </c>
      <c r="X1738">
        <v>3</v>
      </c>
      <c r="Y1738">
        <v>11</v>
      </c>
      <c r="Z1738">
        <v>0</v>
      </c>
      <c r="AA1738">
        <v>38</v>
      </c>
      <c r="AB1738">
        <v>2485</v>
      </c>
      <c r="AC1738">
        <v>0</v>
      </c>
      <c r="AD1738">
        <v>0</v>
      </c>
      <c r="AE1738">
        <v>0</v>
      </c>
      <c r="AF1738">
        <v>1</v>
      </c>
      <c r="AG1738">
        <v>0</v>
      </c>
      <c r="AH1738">
        <v>0</v>
      </c>
      <c r="AI1738">
        <v>0</v>
      </c>
      <c r="AJ1738">
        <v>1</v>
      </c>
      <c r="AK1738">
        <v>0</v>
      </c>
      <c r="AL1738">
        <v>0</v>
      </c>
      <c r="AM1738" s="3">
        <f>SUM(tbl_Data[[#This Row],[Amt_Wines]:[Amt_GoldProds]])</f>
        <v>233</v>
      </c>
      <c r="AN1738" s="3">
        <v>225</v>
      </c>
      <c r="AO1738">
        <v>0</v>
      </c>
      <c r="AP1738" t="str" cm="1">
        <f t="array" ref="AP1738">_xlfn.IFS(tbl_Data[[#This Row],[marital_Divorced]]=1,"Divorced",tbl_Data[[#This Row],[marital_Married]]=1,"Married",tbl_Data[[#This Row],[marital_Single]]=1,"Single",tbl_Data[[#This Row],[marital_Together]]=1,"Together",tbl_Data[[#This Row],[marital_Widow]]=1,"Widowed")</f>
        <v>Together</v>
      </c>
      <c r="AQ1738" s="3" t="str">
        <f>IF(tbl_Data[[#This Row],[Marital Status]]=tbl_Data[[#Headers],[Single]],tbl_Data[[#This Row],[Amt_Wines]],"")</f>
        <v/>
      </c>
      <c r="AR1738" s="3">
        <f>IF(tbl_Data[[#This Row],[Marital Status]]=tbl_Data[[#Headers],[Together]],tbl_Data[[#This Row],[Amt_Wines]],"")</f>
        <v>99</v>
      </c>
      <c r="AS1738" s="3" t="str">
        <f>IF(tbl_Data[[#This Row],[Marital Status]]=tbl_Data[[#Headers],[Married]],tbl_Data[[#This Row],[Amt_Wines]],"")</f>
        <v/>
      </c>
      <c r="AT1738" s="3" t="str">
        <f>IF(tbl_Data[[#This Row],[Marital Status]]=tbl_Data[[#Headers],[Widow]],tbl_Data[[#This Row],[Amt_Wines]],"")</f>
        <v/>
      </c>
      <c r="AU1738" s="3" t="str">
        <f>IF(tbl_Data[[#This Row],[Marital Status]]=tbl_Data[[#Headers],[Divorced]],tbl_Data[[#This Row],[Amt_Wines]],"")</f>
        <v/>
      </c>
    </row>
    <row r="1739" spans="1:47" x14ac:dyDescent="0.45">
      <c r="A1739" t="s">
        <v>1337</v>
      </c>
      <c r="B1739" s="3">
        <v>57247</v>
      </c>
      <c r="C1739">
        <v>0</v>
      </c>
      <c r="D1739">
        <v>1</v>
      </c>
      <c r="E1739">
        <f t="shared" si="27"/>
        <v>1</v>
      </c>
      <c r="F1739">
        <v>50</v>
      </c>
      <c r="G1739" s="3">
        <v>99</v>
      </c>
      <c r="H1739" s="3">
        <v>4</v>
      </c>
      <c r="I1739" s="3">
        <v>32</v>
      </c>
      <c r="J1739" s="3">
        <v>37</v>
      </c>
      <c r="K1739" s="3">
        <v>54</v>
      </c>
      <c r="L1739" s="3">
        <v>6</v>
      </c>
      <c r="M1739">
        <v>2</v>
      </c>
      <c r="N1739">
        <v>2</v>
      </c>
      <c r="O1739">
        <v>1</v>
      </c>
      <c r="P1739">
        <v>7</v>
      </c>
      <c r="Q1739">
        <v>2</v>
      </c>
      <c r="R1739">
        <v>0</v>
      </c>
      <c r="S1739">
        <v>0</v>
      </c>
      <c r="T1739">
        <v>0</v>
      </c>
      <c r="U1739">
        <v>0</v>
      </c>
      <c r="V1739">
        <v>0</v>
      </c>
      <c r="W1739">
        <v>0</v>
      </c>
      <c r="X1739">
        <v>3</v>
      </c>
      <c r="Y1739">
        <v>11</v>
      </c>
      <c r="Z1739">
        <v>0</v>
      </c>
      <c r="AA1739">
        <v>68</v>
      </c>
      <c r="AB1739">
        <v>2484</v>
      </c>
      <c r="AC1739">
        <v>0</v>
      </c>
      <c r="AD1739">
        <v>0</v>
      </c>
      <c r="AE1739">
        <v>0</v>
      </c>
      <c r="AF1739">
        <v>1</v>
      </c>
      <c r="AG1739">
        <v>0</v>
      </c>
      <c r="AH1739">
        <v>1</v>
      </c>
      <c r="AI1739">
        <v>0</v>
      </c>
      <c r="AJ1739">
        <v>0</v>
      </c>
      <c r="AK1739">
        <v>0</v>
      </c>
      <c r="AL1739">
        <v>0</v>
      </c>
      <c r="AM1739" s="3">
        <f>SUM(tbl_Data[[#This Row],[Amt_Wines]:[Amt_GoldProds]])</f>
        <v>232</v>
      </c>
      <c r="AN1739" s="3">
        <v>220</v>
      </c>
      <c r="AO1739">
        <v>0</v>
      </c>
      <c r="AP1739" t="str" cm="1">
        <f t="array" ref="AP1739">_xlfn.IFS(tbl_Data[[#This Row],[marital_Divorced]]=1,"Divorced",tbl_Data[[#This Row],[marital_Married]]=1,"Married",tbl_Data[[#This Row],[marital_Single]]=1,"Single",tbl_Data[[#This Row],[marital_Together]]=1,"Together",tbl_Data[[#This Row],[marital_Widow]]=1,"Widowed")</f>
        <v>Together</v>
      </c>
      <c r="AQ1739" s="3" t="str">
        <f>IF(tbl_Data[[#This Row],[Marital Status]]=tbl_Data[[#Headers],[Single]],tbl_Data[[#This Row],[Amt_Wines]],"")</f>
        <v/>
      </c>
      <c r="AR1739" s="3">
        <f>IF(tbl_Data[[#This Row],[Marital Status]]=tbl_Data[[#Headers],[Together]],tbl_Data[[#This Row],[Amt_Wines]],"")</f>
        <v>99</v>
      </c>
      <c r="AS1739" s="3" t="str">
        <f>IF(tbl_Data[[#This Row],[Marital Status]]=tbl_Data[[#Headers],[Married]],tbl_Data[[#This Row],[Amt_Wines]],"")</f>
        <v/>
      </c>
      <c r="AT1739" s="3" t="str">
        <f>IF(tbl_Data[[#This Row],[Marital Status]]=tbl_Data[[#Headers],[Widow]],tbl_Data[[#This Row],[Amt_Wines]],"")</f>
        <v/>
      </c>
      <c r="AU1739" s="3" t="str">
        <f>IF(tbl_Data[[#This Row],[Marital Status]]=tbl_Data[[#Headers],[Divorced]],tbl_Data[[#This Row],[Amt_Wines]],"")</f>
        <v/>
      </c>
    </row>
    <row r="1740" spans="1:47" x14ac:dyDescent="0.45">
      <c r="A1740" t="s">
        <v>1338</v>
      </c>
      <c r="B1740" s="3">
        <v>61905</v>
      </c>
      <c r="C1740">
        <v>0</v>
      </c>
      <c r="D1740">
        <v>1</v>
      </c>
      <c r="E1740">
        <f t="shared" si="27"/>
        <v>1</v>
      </c>
      <c r="F1740">
        <v>2</v>
      </c>
      <c r="G1740" s="3">
        <v>167</v>
      </c>
      <c r="H1740" s="3">
        <v>0</v>
      </c>
      <c r="I1740" s="3">
        <v>43</v>
      </c>
      <c r="J1740" s="3">
        <v>6</v>
      </c>
      <c r="K1740" s="3">
        <v>2</v>
      </c>
      <c r="L1740" s="3">
        <v>13</v>
      </c>
      <c r="M1740">
        <v>2</v>
      </c>
      <c r="N1740">
        <v>4</v>
      </c>
      <c r="O1740">
        <v>2</v>
      </c>
      <c r="P1740">
        <v>4</v>
      </c>
      <c r="Q1740">
        <v>5</v>
      </c>
      <c r="R1740">
        <v>0</v>
      </c>
      <c r="S1740">
        <v>0</v>
      </c>
      <c r="T1740">
        <v>0</v>
      </c>
      <c r="U1740">
        <v>0</v>
      </c>
      <c r="V1740">
        <v>0</v>
      </c>
      <c r="W1740">
        <v>0</v>
      </c>
      <c r="X1740">
        <v>3</v>
      </c>
      <c r="Y1740">
        <v>11</v>
      </c>
      <c r="Z1740">
        <v>0</v>
      </c>
      <c r="AA1740">
        <v>45</v>
      </c>
      <c r="AB1740">
        <v>2304</v>
      </c>
      <c r="AC1740">
        <v>0</v>
      </c>
      <c r="AD1740">
        <v>0</v>
      </c>
      <c r="AE1740">
        <v>0</v>
      </c>
      <c r="AF1740">
        <v>1</v>
      </c>
      <c r="AG1740">
        <v>0</v>
      </c>
      <c r="AH1740">
        <v>0</v>
      </c>
      <c r="AI1740">
        <v>0</v>
      </c>
      <c r="AJ1740">
        <v>0</v>
      </c>
      <c r="AK1740">
        <v>0</v>
      </c>
      <c r="AL1740">
        <v>1</v>
      </c>
      <c r="AM1740" s="3">
        <f>SUM(tbl_Data[[#This Row],[Amt_Wines]:[Amt_GoldProds]])</f>
        <v>231</v>
      </c>
      <c r="AN1740" s="3">
        <v>205</v>
      </c>
      <c r="AO1740">
        <v>0</v>
      </c>
      <c r="AP1740" t="str" cm="1">
        <f t="array" ref="AP1740">_xlfn.IFS(tbl_Data[[#This Row],[marital_Divorced]]=1,"Divorced",tbl_Data[[#This Row],[marital_Married]]=1,"Married",tbl_Data[[#This Row],[marital_Single]]=1,"Single",tbl_Data[[#This Row],[marital_Together]]=1,"Together",tbl_Data[[#This Row],[marital_Widow]]=1,"Widowed")</f>
        <v>Together</v>
      </c>
      <c r="AQ1740" s="3" t="str">
        <f>IF(tbl_Data[[#This Row],[Marital Status]]=tbl_Data[[#Headers],[Single]],tbl_Data[[#This Row],[Amt_Wines]],"")</f>
        <v/>
      </c>
      <c r="AR1740" s="3">
        <f>IF(tbl_Data[[#This Row],[Marital Status]]=tbl_Data[[#Headers],[Together]],tbl_Data[[#This Row],[Amt_Wines]],"")</f>
        <v>167</v>
      </c>
      <c r="AS1740" s="3" t="str">
        <f>IF(tbl_Data[[#This Row],[Marital Status]]=tbl_Data[[#Headers],[Married]],tbl_Data[[#This Row],[Amt_Wines]],"")</f>
        <v/>
      </c>
      <c r="AT1740" s="3" t="str">
        <f>IF(tbl_Data[[#This Row],[Marital Status]]=tbl_Data[[#Headers],[Widow]],tbl_Data[[#This Row],[Amt_Wines]],"")</f>
        <v/>
      </c>
      <c r="AU1740" s="3" t="str">
        <f>IF(tbl_Data[[#This Row],[Marital Status]]=tbl_Data[[#Headers],[Divorced]],tbl_Data[[#This Row],[Amt_Wines]],"")</f>
        <v/>
      </c>
    </row>
    <row r="1741" spans="1:47" x14ac:dyDescent="0.45">
      <c r="A1741" t="s">
        <v>1340</v>
      </c>
      <c r="B1741" s="3">
        <v>34916</v>
      </c>
      <c r="C1741">
        <v>2</v>
      </c>
      <c r="D1741">
        <v>0</v>
      </c>
      <c r="E1741">
        <f t="shared" si="27"/>
        <v>2</v>
      </c>
      <c r="F1741">
        <v>89</v>
      </c>
      <c r="G1741" s="3">
        <v>51</v>
      </c>
      <c r="H1741" s="3">
        <v>23</v>
      </c>
      <c r="I1741" s="3">
        <v>82</v>
      </c>
      <c r="J1741" s="3">
        <v>33</v>
      </c>
      <c r="K1741" s="3">
        <v>0</v>
      </c>
      <c r="L1741" s="3">
        <v>42</v>
      </c>
      <c r="M1741">
        <v>4</v>
      </c>
      <c r="N1741">
        <v>5</v>
      </c>
      <c r="O1741">
        <v>1</v>
      </c>
      <c r="P1741">
        <v>3</v>
      </c>
      <c r="Q1741">
        <v>9</v>
      </c>
      <c r="R1741">
        <v>0</v>
      </c>
      <c r="S1741">
        <v>0</v>
      </c>
      <c r="T1741">
        <v>0</v>
      </c>
      <c r="U1741">
        <v>0</v>
      </c>
      <c r="V1741">
        <v>0</v>
      </c>
      <c r="W1741">
        <v>0</v>
      </c>
      <c r="X1741">
        <v>3</v>
      </c>
      <c r="Y1741">
        <v>11</v>
      </c>
      <c r="Z1741">
        <v>0</v>
      </c>
      <c r="AA1741">
        <v>52</v>
      </c>
      <c r="AB1741">
        <v>2569</v>
      </c>
      <c r="AC1741">
        <v>0</v>
      </c>
      <c r="AD1741">
        <v>0</v>
      </c>
      <c r="AE1741">
        <v>0</v>
      </c>
      <c r="AF1741">
        <v>1</v>
      </c>
      <c r="AG1741">
        <v>0</v>
      </c>
      <c r="AH1741">
        <v>0</v>
      </c>
      <c r="AI1741">
        <v>0</v>
      </c>
      <c r="AJ1741">
        <v>1</v>
      </c>
      <c r="AK1741">
        <v>0</v>
      </c>
      <c r="AL1741">
        <v>0</v>
      </c>
      <c r="AM1741" s="3">
        <f>SUM(tbl_Data[[#This Row],[Amt_Wines]:[Amt_GoldProds]])</f>
        <v>231</v>
      </c>
      <c r="AN1741" s="3">
        <v>147</v>
      </c>
      <c r="AO1741">
        <v>0</v>
      </c>
      <c r="AP1741" t="str" cm="1">
        <f t="array" ref="AP1741">_xlfn.IFS(tbl_Data[[#This Row],[marital_Divorced]]=1,"Divorced",tbl_Data[[#This Row],[marital_Married]]=1,"Married",tbl_Data[[#This Row],[marital_Single]]=1,"Single",tbl_Data[[#This Row],[marital_Together]]=1,"Together",tbl_Data[[#This Row],[marital_Widow]]=1,"Widowed")</f>
        <v>Together</v>
      </c>
      <c r="AQ1741" s="3" t="str">
        <f>IF(tbl_Data[[#This Row],[Marital Status]]=tbl_Data[[#Headers],[Single]],tbl_Data[[#This Row],[Amt_Wines]],"")</f>
        <v/>
      </c>
      <c r="AR1741" s="3">
        <f>IF(tbl_Data[[#This Row],[Marital Status]]=tbl_Data[[#Headers],[Together]],tbl_Data[[#This Row],[Amt_Wines]],"")</f>
        <v>51</v>
      </c>
      <c r="AS1741" s="3" t="str">
        <f>IF(tbl_Data[[#This Row],[Marital Status]]=tbl_Data[[#Headers],[Married]],tbl_Data[[#This Row],[Amt_Wines]],"")</f>
        <v/>
      </c>
      <c r="AT1741" s="3" t="str">
        <f>IF(tbl_Data[[#This Row],[Marital Status]]=tbl_Data[[#Headers],[Widow]],tbl_Data[[#This Row],[Amt_Wines]],"")</f>
        <v/>
      </c>
      <c r="AU1741" s="3" t="str">
        <f>IF(tbl_Data[[#This Row],[Marital Status]]=tbl_Data[[#Headers],[Divorced]],tbl_Data[[#This Row],[Amt_Wines]],"")</f>
        <v/>
      </c>
    </row>
    <row r="1742" spans="1:47" x14ac:dyDescent="0.45">
      <c r="A1742" t="s">
        <v>1341</v>
      </c>
      <c r="B1742" s="3">
        <v>54603</v>
      </c>
      <c r="C1742">
        <v>1</v>
      </c>
      <c r="D1742">
        <v>1</v>
      </c>
      <c r="E1742">
        <f t="shared" si="27"/>
        <v>2</v>
      </c>
      <c r="F1742">
        <v>85</v>
      </c>
      <c r="G1742" s="3">
        <v>145</v>
      </c>
      <c r="H1742" s="3">
        <v>13</v>
      </c>
      <c r="I1742" s="3">
        <v>46</v>
      </c>
      <c r="J1742" s="3">
        <v>17</v>
      </c>
      <c r="K1742" s="3">
        <v>2</v>
      </c>
      <c r="L1742" s="3">
        <v>4</v>
      </c>
      <c r="M1742">
        <v>6</v>
      </c>
      <c r="N1742">
        <v>4</v>
      </c>
      <c r="O1742">
        <v>2</v>
      </c>
      <c r="P1742">
        <v>4</v>
      </c>
      <c r="Q1742">
        <v>7</v>
      </c>
      <c r="R1742">
        <v>0</v>
      </c>
      <c r="S1742">
        <v>0</v>
      </c>
      <c r="T1742">
        <v>0</v>
      </c>
      <c r="U1742">
        <v>0</v>
      </c>
      <c r="V1742">
        <v>0</v>
      </c>
      <c r="W1742">
        <v>0</v>
      </c>
      <c r="X1742">
        <v>3</v>
      </c>
      <c r="Y1742">
        <v>11</v>
      </c>
      <c r="Z1742">
        <v>0</v>
      </c>
      <c r="AA1742">
        <v>64</v>
      </c>
      <c r="AB1742">
        <v>2514</v>
      </c>
      <c r="AC1742">
        <v>0</v>
      </c>
      <c r="AD1742">
        <v>0</v>
      </c>
      <c r="AE1742">
        <v>0</v>
      </c>
      <c r="AF1742">
        <v>1</v>
      </c>
      <c r="AG1742">
        <v>0</v>
      </c>
      <c r="AH1742">
        <v>0</v>
      </c>
      <c r="AI1742">
        <v>0</v>
      </c>
      <c r="AJ1742">
        <v>0</v>
      </c>
      <c r="AK1742">
        <v>1</v>
      </c>
      <c r="AL1742">
        <v>0</v>
      </c>
      <c r="AM1742" s="3">
        <f>SUM(tbl_Data[[#This Row],[Amt_Wines]:[Amt_GoldProds]])</f>
        <v>227</v>
      </c>
      <c r="AN1742" s="3">
        <v>219</v>
      </c>
      <c r="AO1742">
        <v>0</v>
      </c>
      <c r="AP1742" t="str" cm="1">
        <f t="array" ref="AP1742">_xlfn.IFS(tbl_Data[[#This Row],[marital_Divorced]]=1,"Divorced",tbl_Data[[#This Row],[marital_Married]]=1,"Married",tbl_Data[[#This Row],[marital_Single]]=1,"Single",tbl_Data[[#This Row],[marital_Together]]=1,"Together",tbl_Data[[#This Row],[marital_Widow]]=1,"Widowed")</f>
        <v>Together</v>
      </c>
      <c r="AQ1742" s="3" t="str">
        <f>IF(tbl_Data[[#This Row],[Marital Status]]=tbl_Data[[#Headers],[Single]],tbl_Data[[#This Row],[Amt_Wines]],"")</f>
        <v/>
      </c>
      <c r="AR1742" s="3">
        <f>IF(tbl_Data[[#This Row],[Marital Status]]=tbl_Data[[#Headers],[Together]],tbl_Data[[#This Row],[Amt_Wines]],"")</f>
        <v>145</v>
      </c>
      <c r="AS1742" s="3" t="str">
        <f>IF(tbl_Data[[#This Row],[Marital Status]]=tbl_Data[[#Headers],[Married]],tbl_Data[[#This Row],[Amt_Wines]],"")</f>
        <v/>
      </c>
      <c r="AT1742" s="3" t="str">
        <f>IF(tbl_Data[[#This Row],[Marital Status]]=tbl_Data[[#Headers],[Widow]],tbl_Data[[#This Row],[Amt_Wines]],"")</f>
        <v/>
      </c>
      <c r="AU1742" s="3" t="str">
        <f>IF(tbl_Data[[#This Row],[Marital Status]]=tbl_Data[[#Headers],[Divorced]],tbl_Data[[#This Row],[Amt_Wines]],"")</f>
        <v/>
      </c>
    </row>
    <row r="1743" spans="1:47" x14ac:dyDescent="0.45">
      <c r="A1743" t="s">
        <v>1347</v>
      </c>
      <c r="B1743" s="3">
        <v>62499</v>
      </c>
      <c r="C1743">
        <v>1</v>
      </c>
      <c r="D1743">
        <v>0</v>
      </c>
      <c r="E1743">
        <f t="shared" si="27"/>
        <v>1</v>
      </c>
      <c r="F1743">
        <v>0</v>
      </c>
      <c r="G1743" s="3">
        <v>140</v>
      </c>
      <c r="H1743" s="3">
        <v>4</v>
      </c>
      <c r="I1743" s="3">
        <v>61</v>
      </c>
      <c r="J1743" s="3">
        <v>0</v>
      </c>
      <c r="K1743" s="3">
        <v>13</v>
      </c>
      <c r="L1743" s="3">
        <v>4</v>
      </c>
      <c r="M1743">
        <v>2</v>
      </c>
      <c r="N1743">
        <v>3</v>
      </c>
      <c r="O1743">
        <v>1</v>
      </c>
      <c r="P1743">
        <v>6</v>
      </c>
      <c r="Q1743">
        <v>4</v>
      </c>
      <c r="R1743">
        <v>0</v>
      </c>
      <c r="S1743">
        <v>0</v>
      </c>
      <c r="T1743">
        <v>0</v>
      </c>
      <c r="U1743">
        <v>0</v>
      </c>
      <c r="V1743">
        <v>0</v>
      </c>
      <c r="W1743">
        <v>0</v>
      </c>
      <c r="X1743">
        <v>3</v>
      </c>
      <c r="Y1743">
        <v>11</v>
      </c>
      <c r="Z1743">
        <v>0</v>
      </c>
      <c r="AA1743">
        <v>41</v>
      </c>
      <c r="AB1743">
        <v>2361</v>
      </c>
      <c r="AC1743">
        <v>0</v>
      </c>
      <c r="AD1743">
        <v>0</v>
      </c>
      <c r="AE1743">
        <v>0</v>
      </c>
      <c r="AF1743">
        <v>1</v>
      </c>
      <c r="AG1743">
        <v>0</v>
      </c>
      <c r="AH1743">
        <v>0</v>
      </c>
      <c r="AI1743">
        <v>0</v>
      </c>
      <c r="AJ1743">
        <v>0</v>
      </c>
      <c r="AK1743">
        <v>1</v>
      </c>
      <c r="AL1743">
        <v>0</v>
      </c>
      <c r="AM1743" s="3">
        <f>SUM(tbl_Data[[#This Row],[Amt_Wines]:[Amt_GoldProds]])</f>
        <v>222</v>
      </c>
      <c r="AN1743" s="3">
        <v>214</v>
      </c>
      <c r="AO1743">
        <v>0</v>
      </c>
      <c r="AP1743" t="str" cm="1">
        <f t="array" ref="AP1743">_xlfn.IFS(tbl_Data[[#This Row],[marital_Divorced]]=1,"Divorced",tbl_Data[[#This Row],[marital_Married]]=1,"Married",tbl_Data[[#This Row],[marital_Single]]=1,"Single",tbl_Data[[#This Row],[marital_Together]]=1,"Together",tbl_Data[[#This Row],[marital_Widow]]=1,"Widowed")</f>
        <v>Together</v>
      </c>
      <c r="AQ1743" s="3" t="str">
        <f>IF(tbl_Data[[#This Row],[Marital Status]]=tbl_Data[[#Headers],[Single]],tbl_Data[[#This Row],[Amt_Wines]],"")</f>
        <v/>
      </c>
      <c r="AR1743" s="3">
        <f>IF(tbl_Data[[#This Row],[Marital Status]]=tbl_Data[[#Headers],[Together]],tbl_Data[[#This Row],[Amt_Wines]],"")</f>
        <v>140</v>
      </c>
      <c r="AS1743" s="3" t="str">
        <f>IF(tbl_Data[[#This Row],[Marital Status]]=tbl_Data[[#Headers],[Married]],tbl_Data[[#This Row],[Amt_Wines]],"")</f>
        <v/>
      </c>
      <c r="AT1743" s="3" t="str">
        <f>IF(tbl_Data[[#This Row],[Marital Status]]=tbl_Data[[#Headers],[Widow]],tbl_Data[[#This Row],[Amt_Wines]],"")</f>
        <v/>
      </c>
      <c r="AU1743" s="3" t="str">
        <f>IF(tbl_Data[[#This Row],[Marital Status]]=tbl_Data[[#Headers],[Divorced]],tbl_Data[[#This Row],[Amt_Wines]],"")</f>
        <v/>
      </c>
    </row>
    <row r="1744" spans="1:47" x14ac:dyDescent="0.45">
      <c r="A1744" t="s">
        <v>1349</v>
      </c>
      <c r="B1744" s="3">
        <v>51315</v>
      </c>
      <c r="C1744">
        <v>0</v>
      </c>
      <c r="D1744">
        <v>0</v>
      </c>
      <c r="E1744">
        <f t="shared" si="27"/>
        <v>0</v>
      </c>
      <c r="F1744">
        <v>45</v>
      </c>
      <c r="G1744" s="3">
        <v>68</v>
      </c>
      <c r="H1744" s="3">
        <v>28</v>
      </c>
      <c r="I1744" s="3">
        <v>39</v>
      </c>
      <c r="J1744" s="3">
        <v>16</v>
      </c>
      <c r="K1744" s="3">
        <v>30</v>
      </c>
      <c r="L1744" s="3">
        <v>41</v>
      </c>
      <c r="M1744">
        <v>1</v>
      </c>
      <c r="N1744">
        <v>2</v>
      </c>
      <c r="O1744">
        <v>2</v>
      </c>
      <c r="P1744">
        <v>5</v>
      </c>
      <c r="Q1744">
        <v>2</v>
      </c>
      <c r="R1744">
        <v>0</v>
      </c>
      <c r="S1744">
        <v>0</v>
      </c>
      <c r="T1744">
        <v>0</v>
      </c>
      <c r="U1744">
        <v>0</v>
      </c>
      <c r="V1744">
        <v>0</v>
      </c>
      <c r="W1744">
        <v>0</v>
      </c>
      <c r="X1744">
        <v>3</v>
      </c>
      <c r="Y1744">
        <v>11</v>
      </c>
      <c r="Z1744">
        <v>0</v>
      </c>
      <c r="AA1744">
        <v>72</v>
      </c>
      <c r="AB1744">
        <v>2285</v>
      </c>
      <c r="AC1744">
        <v>0</v>
      </c>
      <c r="AD1744">
        <v>0</v>
      </c>
      <c r="AE1744">
        <v>0</v>
      </c>
      <c r="AF1744">
        <v>1</v>
      </c>
      <c r="AG1744">
        <v>0</v>
      </c>
      <c r="AH1744">
        <v>0</v>
      </c>
      <c r="AI1744">
        <v>0</v>
      </c>
      <c r="AJ1744">
        <v>1</v>
      </c>
      <c r="AK1744">
        <v>0</v>
      </c>
      <c r="AL1744">
        <v>0</v>
      </c>
      <c r="AM1744" s="3">
        <f>SUM(tbl_Data[[#This Row],[Amt_Wines]:[Amt_GoldProds]])</f>
        <v>222</v>
      </c>
      <c r="AN1744" s="3">
        <v>140</v>
      </c>
      <c r="AO1744">
        <v>0</v>
      </c>
      <c r="AP1744" t="str" cm="1">
        <f t="array" ref="AP1744">_xlfn.IFS(tbl_Data[[#This Row],[marital_Divorced]]=1,"Divorced",tbl_Data[[#This Row],[marital_Married]]=1,"Married",tbl_Data[[#This Row],[marital_Single]]=1,"Single",tbl_Data[[#This Row],[marital_Together]]=1,"Together",tbl_Data[[#This Row],[marital_Widow]]=1,"Widowed")</f>
        <v>Together</v>
      </c>
      <c r="AQ1744" s="3" t="str">
        <f>IF(tbl_Data[[#This Row],[Marital Status]]=tbl_Data[[#Headers],[Single]],tbl_Data[[#This Row],[Amt_Wines]],"")</f>
        <v/>
      </c>
      <c r="AR1744" s="3">
        <f>IF(tbl_Data[[#This Row],[Marital Status]]=tbl_Data[[#Headers],[Together]],tbl_Data[[#This Row],[Amt_Wines]],"")</f>
        <v>68</v>
      </c>
      <c r="AS1744" s="3" t="str">
        <f>IF(tbl_Data[[#This Row],[Marital Status]]=tbl_Data[[#Headers],[Married]],tbl_Data[[#This Row],[Amt_Wines]],"")</f>
        <v/>
      </c>
      <c r="AT1744" s="3" t="str">
        <f>IF(tbl_Data[[#This Row],[Marital Status]]=tbl_Data[[#Headers],[Widow]],tbl_Data[[#This Row],[Amt_Wines]],"")</f>
        <v/>
      </c>
      <c r="AU1744" s="3" t="str">
        <f>IF(tbl_Data[[#This Row],[Marital Status]]=tbl_Data[[#Headers],[Divorced]],tbl_Data[[#This Row],[Amt_Wines]],"")</f>
        <v/>
      </c>
    </row>
    <row r="1745" spans="1:47" x14ac:dyDescent="0.45">
      <c r="A1745" t="s">
        <v>1351</v>
      </c>
      <c r="B1745" s="3">
        <v>48186</v>
      </c>
      <c r="C1745">
        <v>1</v>
      </c>
      <c r="D1745">
        <v>0</v>
      </c>
      <c r="E1745">
        <f t="shared" si="27"/>
        <v>1</v>
      </c>
      <c r="F1745">
        <v>39</v>
      </c>
      <c r="G1745" s="3">
        <v>97</v>
      </c>
      <c r="H1745" s="3">
        <v>3</v>
      </c>
      <c r="I1745" s="3">
        <v>66</v>
      </c>
      <c r="J1745" s="3">
        <v>12</v>
      </c>
      <c r="K1745" s="3">
        <v>7</v>
      </c>
      <c r="L1745" s="3">
        <v>34</v>
      </c>
      <c r="M1745">
        <v>3</v>
      </c>
      <c r="N1745">
        <v>4</v>
      </c>
      <c r="O1745">
        <v>1</v>
      </c>
      <c r="P1745">
        <v>4</v>
      </c>
      <c r="Q1745">
        <v>7</v>
      </c>
      <c r="R1745">
        <v>0</v>
      </c>
      <c r="S1745">
        <v>0</v>
      </c>
      <c r="T1745">
        <v>0</v>
      </c>
      <c r="U1745">
        <v>0</v>
      </c>
      <c r="V1745">
        <v>0</v>
      </c>
      <c r="W1745">
        <v>0</v>
      </c>
      <c r="X1745">
        <v>3</v>
      </c>
      <c r="Y1745">
        <v>11</v>
      </c>
      <c r="Z1745">
        <v>0</v>
      </c>
      <c r="AA1745">
        <v>46</v>
      </c>
      <c r="AB1745">
        <v>2260</v>
      </c>
      <c r="AC1745">
        <v>0</v>
      </c>
      <c r="AD1745">
        <v>0</v>
      </c>
      <c r="AE1745">
        <v>0</v>
      </c>
      <c r="AF1745">
        <v>1</v>
      </c>
      <c r="AG1745">
        <v>0</v>
      </c>
      <c r="AH1745">
        <v>0</v>
      </c>
      <c r="AI1745">
        <v>0</v>
      </c>
      <c r="AJ1745">
        <v>1</v>
      </c>
      <c r="AK1745">
        <v>0</v>
      </c>
      <c r="AL1745">
        <v>0</v>
      </c>
      <c r="AM1745" s="3">
        <f>SUM(tbl_Data[[#This Row],[Amt_Wines]:[Amt_GoldProds]])</f>
        <v>219</v>
      </c>
      <c r="AN1745" s="3">
        <v>151</v>
      </c>
      <c r="AO1745">
        <v>0</v>
      </c>
      <c r="AP1745" t="str" cm="1">
        <f t="array" ref="AP1745">_xlfn.IFS(tbl_Data[[#This Row],[marital_Divorced]]=1,"Divorced",tbl_Data[[#This Row],[marital_Married]]=1,"Married",tbl_Data[[#This Row],[marital_Single]]=1,"Single",tbl_Data[[#This Row],[marital_Together]]=1,"Together",tbl_Data[[#This Row],[marital_Widow]]=1,"Widowed")</f>
        <v>Together</v>
      </c>
      <c r="AQ1745" s="3" t="str">
        <f>IF(tbl_Data[[#This Row],[Marital Status]]=tbl_Data[[#Headers],[Single]],tbl_Data[[#This Row],[Amt_Wines]],"")</f>
        <v/>
      </c>
      <c r="AR1745" s="3">
        <f>IF(tbl_Data[[#This Row],[Marital Status]]=tbl_Data[[#Headers],[Together]],tbl_Data[[#This Row],[Amt_Wines]],"")</f>
        <v>97</v>
      </c>
      <c r="AS1745" s="3" t="str">
        <f>IF(tbl_Data[[#This Row],[Marital Status]]=tbl_Data[[#Headers],[Married]],tbl_Data[[#This Row],[Amt_Wines]],"")</f>
        <v/>
      </c>
      <c r="AT1745" s="3" t="str">
        <f>IF(tbl_Data[[#This Row],[Marital Status]]=tbl_Data[[#Headers],[Widow]],tbl_Data[[#This Row],[Amt_Wines]],"")</f>
        <v/>
      </c>
      <c r="AU1745" s="3" t="str">
        <f>IF(tbl_Data[[#This Row],[Marital Status]]=tbl_Data[[#Headers],[Divorced]],tbl_Data[[#This Row],[Amt_Wines]],"")</f>
        <v/>
      </c>
    </row>
    <row r="1746" spans="1:47" x14ac:dyDescent="0.45">
      <c r="A1746" t="s">
        <v>1354</v>
      </c>
      <c r="B1746" s="3">
        <v>39665</v>
      </c>
      <c r="C1746">
        <v>1</v>
      </c>
      <c r="D1746">
        <v>0</v>
      </c>
      <c r="E1746">
        <f t="shared" si="27"/>
        <v>1</v>
      </c>
      <c r="F1746">
        <v>97</v>
      </c>
      <c r="G1746" s="3">
        <v>127</v>
      </c>
      <c r="H1746" s="3">
        <v>1</v>
      </c>
      <c r="I1746" s="3">
        <v>56</v>
      </c>
      <c r="J1746" s="3">
        <v>0</v>
      </c>
      <c r="K1746" s="3">
        <v>1</v>
      </c>
      <c r="L1746" s="3">
        <v>31</v>
      </c>
      <c r="M1746">
        <v>3</v>
      </c>
      <c r="N1746">
        <v>4</v>
      </c>
      <c r="O1746">
        <v>2</v>
      </c>
      <c r="P1746">
        <v>3</v>
      </c>
      <c r="Q1746">
        <v>7</v>
      </c>
      <c r="R1746">
        <v>1</v>
      </c>
      <c r="S1746">
        <v>0</v>
      </c>
      <c r="T1746">
        <v>0</v>
      </c>
      <c r="U1746">
        <v>0</v>
      </c>
      <c r="V1746">
        <v>0</v>
      </c>
      <c r="W1746">
        <v>0</v>
      </c>
      <c r="X1746">
        <v>3</v>
      </c>
      <c r="Y1746">
        <v>11</v>
      </c>
      <c r="Z1746">
        <v>0</v>
      </c>
      <c r="AA1746">
        <v>39</v>
      </c>
      <c r="AB1746">
        <v>2559</v>
      </c>
      <c r="AC1746">
        <v>0</v>
      </c>
      <c r="AD1746">
        <v>0</v>
      </c>
      <c r="AE1746">
        <v>0</v>
      </c>
      <c r="AF1746">
        <v>1</v>
      </c>
      <c r="AG1746">
        <v>0</v>
      </c>
      <c r="AH1746">
        <v>0</v>
      </c>
      <c r="AI1746">
        <v>0</v>
      </c>
      <c r="AJ1746">
        <v>0</v>
      </c>
      <c r="AK1746">
        <v>0</v>
      </c>
      <c r="AL1746">
        <v>1</v>
      </c>
      <c r="AM1746" s="3">
        <f>SUM(tbl_Data[[#This Row],[Amt_Wines]:[Amt_GoldProds]])</f>
        <v>216</v>
      </c>
      <c r="AN1746" s="3">
        <v>154</v>
      </c>
      <c r="AO1746">
        <v>1</v>
      </c>
      <c r="AP1746" t="str" cm="1">
        <f t="array" ref="AP1746">_xlfn.IFS(tbl_Data[[#This Row],[marital_Divorced]]=1,"Divorced",tbl_Data[[#This Row],[marital_Married]]=1,"Married",tbl_Data[[#This Row],[marital_Single]]=1,"Single",tbl_Data[[#This Row],[marital_Together]]=1,"Together",tbl_Data[[#This Row],[marital_Widow]]=1,"Widowed")</f>
        <v>Together</v>
      </c>
      <c r="AQ1746" s="3" t="str">
        <f>IF(tbl_Data[[#This Row],[Marital Status]]=tbl_Data[[#Headers],[Single]],tbl_Data[[#This Row],[Amt_Wines]],"")</f>
        <v/>
      </c>
      <c r="AR1746" s="3">
        <f>IF(tbl_Data[[#This Row],[Marital Status]]=tbl_Data[[#Headers],[Together]],tbl_Data[[#This Row],[Amt_Wines]],"")</f>
        <v>127</v>
      </c>
      <c r="AS1746" s="3" t="str">
        <f>IF(tbl_Data[[#This Row],[Marital Status]]=tbl_Data[[#Headers],[Married]],tbl_Data[[#This Row],[Amt_Wines]],"")</f>
        <v/>
      </c>
      <c r="AT1746" s="3" t="str">
        <f>IF(tbl_Data[[#This Row],[Marital Status]]=tbl_Data[[#Headers],[Widow]],tbl_Data[[#This Row],[Amt_Wines]],"")</f>
        <v/>
      </c>
      <c r="AU1746" s="3" t="str">
        <f>IF(tbl_Data[[#This Row],[Marital Status]]=tbl_Data[[#Headers],[Divorced]],tbl_Data[[#This Row],[Amt_Wines]],"")</f>
        <v/>
      </c>
    </row>
    <row r="1747" spans="1:47" x14ac:dyDescent="0.45">
      <c r="A1747" t="s">
        <v>1356</v>
      </c>
      <c r="B1747" s="3">
        <v>44911</v>
      </c>
      <c r="C1747">
        <v>0</v>
      </c>
      <c r="D1747">
        <v>1</v>
      </c>
      <c r="E1747">
        <f t="shared" si="27"/>
        <v>1</v>
      </c>
      <c r="F1747">
        <v>11</v>
      </c>
      <c r="G1747" s="3">
        <v>159</v>
      </c>
      <c r="H1747" s="3">
        <v>0</v>
      </c>
      <c r="I1747" s="3">
        <v>22</v>
      </c>
      <c r="J1747" s="3">
        <v>2</v>
      </c>
      <c r="K1747" s="3">
        <v>1</v>
      </c>
      <c r="L1747" s="3">
        <v>31</v>
      </c>
      <c r="M1747">
        <v>3</v>
      </c>
      <c r="N1747">
        <v>4</v>
      </c>
      <c r="O1747">
        <v>1</v>
      </c>
      <c r="P1747">
        <v>4</v>
      </c>
      <c r="Q1747">
        <v>7</v>
      </c>
      <c r="R1747">
        <v>0</v>
      </c>
      <c r="S1747">
        <v>0</v>
      </c>
      <c r="T1747">
        <v>0</v>
      </c>
      <c r="U1747">
        <v>0</v>
      </c>
      <c r="V1747">
        <v>0</v>
      </c>
      <c r="W1747">
        <v>0</v>
      </c>
      <c r="X1747">
        <v>3</v>
      </c>
      <c r="Y1747">
        <v>11</v>
      </c>
      <c r="Z1747">
        <v>0</v>
      </c>
      <c r="AA1747">
        <v>61</v>
      </c>
      <c r="AB1747">
        <v>2630</v>
      </c>
      <c r="AC1747">
        <v>0</v>
      </c>
      <c r="AD1747">
        <v>0</v>
      </c>
      <c r="AE1747">
        <v>0</v>
      </c>
      <c r="AF1747">
        <v>1</v>
      </c>
      <c r="AG1747">
        <v>0</v>
      </c>
      <c r="AH1747">
        <v>0</v>
      </c>
      <c r="AI1747">
        <v>0</v>
      </c>
      <c r="AJ1747">
        <v>1</v>
      </c>
      <c r="AK1747">
        <v>0</v>
      </c>
      <c r="AL1747">
        <v>0</v>
      </c>
      <c r="AM1747" s="3">
        <f>SUM(tbl_Data[[#This Row],[Amt_Wines]:[Amt_GoldProds]])</f>
        <v>215</v>
      </c>
      <c r="AN1747" s="3">
        <v>153</v>
      </c>
      <c r="AO1747">
        <v>0</v>
      </c>
      <c r="AP1747" t="str" cm="1">
        <f t="array" ref="AP1747">_xlfn.IFS(tbl_Data[[#This Row],[marital_Divorced]]=1,"Divorced",tbl_Data[[#This Row],[marital_Married]]=1,"Married",tbl_Data[[#This Row],[marital_Single]]=1,"Single",tbl_Data[[#This Row],[marital_Together]]=1,"Together",tbl_Data[[#This Row],[marital_Widow]]=1,"Widowed")</f>
        <v>Together</v>
      </c>
      <c r="AQ1747" s="3" t="str">
        <f>IF(tbl_Data[[#This Row],[Marital Status]]=tbl_Data[[#Headers],[Single]],tbl_Data[[#This Row],[Amt_Wines]],"")</f>
        <v/>
      </c>
      <c r="AR1747" s="3">
        <f>IF(tbl_Data[[#This Row],[Marital Status]]=tbl_Data[[#Headers],[Together]],tbl_Data[[#This Row],[Amt_Wines]],"")</f>
        <v>159</v>
      </c>
      <c r="AS1747" s="3" t="str">
        <f>IF(tbl_Data[[#This Row],[Marital Status]]=tbl_Data[[#Headers],[Married]],tbl_Data[[#This Row],[Amt_Wines]],"")</f>
        <v/>
      </c>
      <c r="AT1747" s="3" t="str">
        <f>IF(tbl_Data[[#This Row],[Marital Status]]=tbl_Data[[#Headers],[Widow]],tbl_Data[[#This Row],[Amt_Wines]],"")</f>
        <v/>
      </c>
      <c r="AU1747" s="3" t="str">
        <f>IF(tbl_Data[[#This Row],[Marital Status]]=tbl_Data[[#Headers],[Divorced]],tbl_Data[[#This Row],[Amt_Wines]],"")</f>
        <v/>
      </c>
    </row>
    <row r="1748" spans="1:47" x14ac:dyDescent="0.45">
      <c r="A1748" t="s">
        <v>1358</v>
      </c>
      <c r="B1748" s="3">
        <v>54414</v>
      </c>
      <c r="C1748">
        <v>1</v>
      </c>
      <c r="D1748">
        <v>1</v>
      </c>
      <c r="E1748">
        <f t="shared" si="27"/>
        <v>2</v>
      </c>
      <c r="F1748">
        <v>49</v>
      </c>
      <c r="G1748" s="3">
        <v>109</v>
      </c>
      <c r="H1748" s="3">
        <v>18</v>
      </c>
      <c r="I1748" s="3">
        <v>16</v>
      </c>
      <c r="J1748" s="3">
        <v>24</v>
      </c>
      <c r="K1748" s="3">
        <v>26</v>
      </c>
      <c r="L1748" s="3">
        <v>18</v>
      </c>
      <c r="M1748">
        <v>4</v>
      </c>
      <c r="N1748">
        <v>3</v>
      </c>
      <c r="O1748">
        <v>1</v>
      </c>
      <c r="P1748">
        <v>5</v>
      </c>
      <c r="Q1748">
        <v>4</v>
      </c>
      <c r="R1748">
        <v>0</v>
      </c>
      <c r="S1748">
        <v>0</v>
      </c>
      <c r="T1748">
        <v>0</v>
      </c>
      <c r="U1748">
        <v>0</v>
      </c>
      <c r="V1748">
        <v>0</v>
      </c>
      <c r="W1748">
        <v>0</v>
      </c>
      <c r="X1748">
        <v>3</v>
      </c>
      <c r="Y1748">
        <v>11</v>
      </c>
      <c r="Z1748">
        <v>0</v>
      </c>
      <c r="AA1748">
        <v>57</v>
      </c>
      <c r="AB1748">
        <v>2681</v>
      </c>
      <c r="AC1748">
        <v>0</v>
      </c>
      <c r="AD1748">
        <v>0</v>
      </c>
      <c r="AE1748">
        <v>0</v>
      </c>
      <c r="AF1748">
        <v>1</v>
      </c>
      <c r="AG1748">
        <v>0</v>
      </c>
      <c r="AH1748">
        <v>0</v>
      </c>
      <c r="AI1748">
        <v>0</v>
      </c>
      <c r="AJ1748">
        <v>1</v>
      </c>
      <c r="AK1748">
        <v>0</v>
      </c>
      <c r="AL1748">
        <v>0</v>
      </c>
      <c r="AM1748" s="3">
        <f>SUM(tbl_Data[[#This Row],[Amt_Wines]:[Amt_GoldProds]])</f>
        <v>211</v>
      </c>
      <c r="AN1748" s="3">
        <v>175</v>
      </c>
      <c r="AO1748">
        <v>0</v>
      </c>
      <c r="AP1748" t="str" cm="1">
        <f t="array" ref="AP1748">_xlfn.IFS(tbl_Data[[#This Row],[marital_Divorced]]=1,"Divorced",tbl_Data[[#This Row],[marital_Married]]=1,"Married",tbl_Data[[#This Row],[marital_Single]]=1,"Single",tbl_Data[[#This Row],[marital_Together]]=1,"Together",tbl_Data[[#This Row],[marital_Widow]]=1,"Widowed")</f>
        <v>Together</v>
      </c>
      <c r="AQ1748" s="3" t="str">
        <f>IF(tbl_Data[[#This Row],[Marital Status]]=tbl_Data[[#Headers],[Single]],tbl_Data[[#This Row],[Amt_Wines]],"")</f>
        <v/>
      </c>
      <c r="AR1748" s="3">
        <f>IF(tbl_Data[[#This Row],[Marital Status]]=tbl_Data[[#Headers],[Together]],tbl_Data[[#This Row],[Amt_Wines]],"")</f>
        <v>109</v>
      </c>
      <c r="AS1748" s="3" t="str">
        <f>IF(tbl_Data[[#This Row],[Marital Status]]=tbl_Data[[#Headers],[Married]],tbl_Data[[#This Row],[Amt_Wines]],"")</f>
        <v/>
      </c>
      <c r="AT1748" s="3" t="str">
        <f>IF(tbl_Data[[#This Row],[Marital Status]]=tbl_Data[[#Headers],[Widow]],tbl_Data[[#This Row],[Amt_Wines]],"")</f>
        <v/>
      </c>
      <c r="AU1748" s="3" t="str">
        <f>IF(tbl_Data[[#This Row],[Marital Status]]=tbl_Data[[#Headers],[Divorced]],tbl_Data[[#This Row],[Amt_Wines]],"")</f>
        <v/>
      </c>
    </row>
    <row r="1749" spans="1:47" x14ac:dyDescent="0.45">
      <c r="A1749" t="s">
        <v>1359</v>
      </c>
      <c r="B1749" s="3">
        <v>44392</v>
      </c>
      <c r="C1749">
        <v>1</v>
      </c>
      <c r="D1749">
        <v>1</v>
      </c>
      <c r="E1749">
        <f t="shared" si="27"/>
        <v>2</v>
      </c>
      <c r="F1749">
        <v>71</v>
      </c>
      <c r="G1749" s="3">
        <v>87</v>
      </c>
      <c r="H1749" s="3">
        <v>5</v>
      </c>
      <c r="I1749" s="3">
        <v>71</v>
      </c>
      <c r="J1749" s="3">
        <v>7</v>
      </c>
      <c r="K1749" s="3">
        <v>12</v>
      </c>
      <c r="L1749" s="3">
        <v>29</v>
      </c>
      <c r="M1749">
        <v>5</v>
      </c>
      <c r="N1749">
        <v>4</v>
      </c>
      <c r="O1749">
        <v>1</v>
      </c>
      <c r="P1749">
        <v>4</v>
      </c>
      <c r="Q1749">
        <v>7</v>
      </c>
      <c r="R1749">
        <v>0</v>
      </c>
      <c r="S1749">
        <v>0</v>
      </c>
      <c r="T1749">
        <v>0</v>
      </c>
      <c r="U1749">
        <v>0</v>
      </c>
      <c r="V1749">
        <v>0</v>
      </c>
      <c r="W1749">
        <v>0</v>
      </c>
      <c r="X1749">
        <v>3</v>
      </c>
      <c r="Y1749">
        <v>11</v>
      </c>
      <c r="Z1749">
        <v>0</v>
      </c>
      <c r="AA1749">
        <v>46</v>
      </c>
      <c r="AB1749">
        <v>2456</v>
      </c>
      <c r="AC1749">
        <v>0</v>
      </c>
      <c r="AD1749">
        <v>0</v>
      </c>
      <c r="AE1749">
        <v>0</v>
      </c>
      <c r="AF1749">
        <v>1</v>
      </c>
      <c r="AG1749">
        <v>0</v>
      </c>
      <c r="AH1749">
        <v>0</v>
      </c>
      <c r="AI1749">
        <v>0</v>
      </c>
      <c r="AJ1749">
        <v>1</v>
      </c>
      <c r="AK1749">
        <v>0</v>
      </c>
      <c r="AL1749">
        <v>0</v>
      </c>
      <c r="AM1749" s="3">
        <f>SUM(tbl_Data[[#This Row],[Amt_Wines]:[Amt_GoldProds]])</f>
        <v>211</v>
      </c>
      <c r="AN1749" s="3">
        <v>153</v>
      </c>
      <c r="AO1749">
        <v>0</v>
      </c>
      <c r="AP1749" t="str" cm="1">
        <f t="array" ref="AP1749">_xlfn.IFS(tbl_Data[[#This Row],[marital_Divorced]]=1,"Divorced",tbl_Data[[#This Row],[marital_Married]]=1,"Married",tbl_Data[[#This Row],[marital_Single]]=1,"Single",tbl_Data[[#This Row],[marital_Together]]=1,"Together",tbl_Data[[#This Row],[marital_Widow]]=1,"Widowed")</f>
        <v>Together</v>
      </c>
      <c r="AQ1749" s="3" t="str">
        <f>IF(tbl_Data[[#This Row],[Marital Status]]=tbl_Data[[#Headers],[Single]],tbl_Data[[#This Row],[Amt_Wines]],"")</f>
        <v/>
      </c>
      <c r="AR1749" s="3">
        <f>IF(tbl_Data[[#This Row],[Marital Status]]=tbl_Data[[#Headers],[Together]],tbl_Data[[#This Row],[Amt_Wines]],"")</f>
        <v>87</v>
      </c>
      <c r="AS1749" s="3" t="str">
        <f>IF(tbl_Data[[#This Row],[Marital Status]]=tbl_Data[[#Headers],[Married]],tbl_Data[[#This Row],[Amt_Wines]],"")</f>
        <v/>
      </c>
      <c r="AT1749" s="3" t="str">
        <f>IF(tbl_Data[[#This Row],[Marital Status]]=tbl_Data[[#Headers],[Widow]],tbl_Data[[#This Row],[Amt_Wines]],"")</f>
        <v/>
      </c>
      <c r="AU1749" s="3" t="str">
        <f>IF(tbl_Data[[#This Row],[Marital Status]]=tbl_Data[[#Headers],[Divorced]],tbl_Data[[#This Row],[Amt_Wines]],"")</f>
        <v/>
      </c>
    </row>
    <row r="1750" spans="1:47" x14ac:dyDescent="0.45">
      <c r="A1750" t="s">
        <v>1361</v>
      </c>
      <c r="B1750" s="3">
        <v>26490</v>
      </c>
      <c r="C1750">
        <v>0</v>
      </c>
      <c r="D1750">
        <v>0</v>
      </c>
      <c r="E1750">
        <f t="shared" si="27"/>
        <v>0</v>
      </c>
      <c r="F1750">
        <v>92</v>
      </c>
      <c r="G1750" s="3">
        <v>45</v>
      </c>
      <c r="H1750" s="3">
        <v>47</v>
      </c>
      <c r="I1750" s="3">
        <v>52</v>
      </c>
      <c r="J1750" s="3">
        <v>21</v>
      </c>
      <c r="K1750" s="3">
        <v>20</v>
      </c>
      <c r="L1750" s="3">
        <v>25</v>
      </c>
      <c r="M1750">
        <v>2</v>
      </c>
      <c r="N1750">
        <v>3</v>
      </c>
      <c r="O1750">
        <v>1</v>
      </c>
      <c r="P1750">
        <v>5</v>
      </c>
      <c r="Q1750">
        <v>6</v>
      </c>
      <c r="R1750">
        <v>0</v>
      </c>
      <c r="S1750">
        <v>0</v>
      </c>
      <c r="T1750">
        <v>0</v>
      </c>
      <c r="U1750">
        <v>0</v>
      </c>
      <c r="V1750">
        <v>0</v>
      </c>
      <c r="W1750">
        <v>0</v>
      </c>
      <c r="X1750">
        <v>3</v>
      </c>
      <c r="Y1750">
        <v>11</v>
      </c>
      <c r="Z1750">
        <v>0</v>
      </c>
      <c r="AA1750">
        <v>62</v>
      </c>
      <c r="AB1750">
        <v>2804</v>
      </c>
      <c r="AC1750">
        <v>0</v>
      </c>
      <c r="AD1750">
        <v>0</v>
      </c>
      <c r="AE1750">
        <v>0</v>
      </c>
      <c r="AF1750">
        <v>1</v>
      </c>
      <c r="AG1750">
        <v>0</v>
      </c>
      <c r="AH1750">
        <v>1</v>
      </c>
      <c r="AI1750">
        <v>0</v>
      </c>
      <c r="AJ1750">
        <v>0</v>
      </c>
      <c r="AK1750">
        <v>0</v>
      </c>
      <c r="AL1750">
        <v>0</v>
      </c>
      <c r="AM1750" s="3">
        <f>SUM(tbl_Data[[#This Row],[Amt_Wines]:[Amt_GoldProds]])</f>
        <v>210</v>
      </c>
      <c r="AN1750" s="3">
        <v>160</v>
      </c>
      <c r="AO1750">
        <v>0</v>
      </c>
      <c r="AP1750" t="str" cm="1">
        <f t="array" ref="AP1750">_xlfn.IFS(tbl_Data[[#This Row],[marital_Divorced]]=1,"Divorced",tbl_Data[[#This Row],[marital_Married]]=1,"Married",tbl_Data[[#This Row],[marital_Single]]=1,"Single",tbl_Data[[#This Row],[marital_Together]]=1,"Together",tbl_Data[[#This Row],[marital_Widow]]=1,"Widowed")</f>
        <v>Together</v>
      </c>
      <c r="AQ1750" s="3" t="str">
        <f>IF(tbl_Data[[#This Row],[Marital Status]]=tbl_Data[[#Headers],[Single]],tbl_Data[[#This Row],[Amt_Wines]],"")</f>
        <v/>
      </c>
      <c r="AR1750" s="3">
        <f>IF(tbl_Data[[#This Row],[Marital Status]]=tbl_Data[[#Headers],[Together]],tbl_Data[[#This Row],[Amt_Wines]],"")</f>
        <v>45</v>
      </c>
      <c r="AS1750" s="3" t="str">
        <f>IF(tbl_Data[[#This Row],[Marital Status]]=tbl_Data[[#Headers],[Married]],tbl_Data[[#This Row],[Amt_Wines]],"")</f>
        <v/>
      </c>
      <c r="AT1750" s="3" t="str">
        <f>IF(tbl_Data[[#This Row],[Marital Status]]=tbl_Data[[#Headers],[Widow]],tbl_Data[[#This Row],[Amt_Wines]],"")</f>
        <v/>
      </c>
      <c r="AU1750" s="3" t="str">
        <f>IF(tbl_Data[[#This Row],[Marital Status]]=tbl_Data[[#Headers],[Divorced]],tbl_Data[[#This Row],[Amt_Wines]],"")</f>
        <v/>
      </c>
    </row>
    <row r="1751" spans="1:47" x14ac:dyDescent="0.45">
      <c r="A1751" t="s">
        <v>1364</v>
      </c>
      <c r="B1751" s="3">
        <v>46053</v>
      </c>
      <c r="C1751">
        <v>1</v>
      </c>
      <c r="D1751">
        <v>0</v>
      </c>
      <c r="E1751">
        <f t="shared" si="27"/>
        <v>1</v>
      </c>
      <c r="F1751">
        <v>46</v>
      </c>
      <c r="G1751" s="3">
        <v>56</v>
      </c>
      <c r="H1751" s="3">
        <v>10</v>
      </c>
      <c r="I1751" s="3">
        <v>92</v>
      </c>
      <c r="J1751" s="3">
        <v>19</v>
      </c>
      <c r="K1751" s="3">
        <v>7</v>
      </c>
      <c r="L1751" s="3">
        <v>25</v>
      </c>
      <c r="M1751">
        <v>3</v>
      </c>
      <c r="N1751">
        <v>3</v>
      </c>
      <c r="O1751">
        <v>2</v>
      </c>
      <c r="P1751">
        <v>4</v>
      </c>
      <c r="Q1751">
        <v>5</v>
      </c>
      <c r="R1751">
        <v>0</v>
      </c>
      <c r="S1751">
        <v>0</v>
      </c>
      <c r="T1751">
        <v>0</v>
      </c>
      <c r="U1751">
        <v>0</v>
      </c>
      <c r="V1751">
        <v>0</v>
      </c>
      <c r="W1751">
        <v>0</v>
      </c>
      <c r="X1751">
        <v>3</v>
      </c>
      <c r="Y1751">
        <v>11</v>
      </c>
      <c r="Z1751">
        <v>0</v>
      </c>
      <c r="AA1751">
        <v>48</v>
      </c>
      <c r="AB1751">
        <v>2656</v>
      </c>
      <c r="AC1751">
        <v>0</v>
      </c>
      <c r="AD1751">
        <v>0</v>
      </c>
      <c r="AE1751">
        <v>0</v>
      </c>
      <c r="AF1751">
        <v>1</v>
      </c>
      <c r="AG1751">
        <v>0</v>
      </c>
      <c r="AH1751">
        <v>0</v>
      </c>
      <c r="AI1751">
        <v>0</v>
      </c>
      <c r="AJ1751">
        <v>1</v>
      </c>
      <c r="AK1751">
        <v>0</v>
      </c>
      <c r="AL1751">
        <v>0</v>
      </c>
      <c r="AM1751" s="3">
        <f>SUM(tbl_Data[[#This Row],[Amt_Wines]:[Amt_GoldProds]])</f>
        <v>209</v>
      </c>
      <c r="AN1751" s="3">
        <v>159</v>
      </c>
      <c r="AO1751">
        <v>0</v>
      </c>
      <c r="AP1751" t="str" cm="1">
        <f t="array" ref="AP1751">_xlfn.IFS(tbl_Data[[#This Row],[marital_Divorced]]=1,"Divorced",tbl_Data[[#This Row],[marital_Married]]=1,"Married",tbl_Data[[#This Row],[marital_Single]]=1,"Single",tbl_Data[[#This Row],[marital_Together]]=1,"Together",tbl_Data[[#This Row],[marital_Widow]]=1,"Widowed")</f>
        <v>Together</v>
      </c>
      <c r="AQ1751" s="3" t="str">
        <f>IF(tbl_Data[[#This Row],[Marital Status]]=tbl_Data[[#Headers],[Single]],tbl_Data[[#This Row],[Amt_Wines]],"")</f>
        <v/>
      </c>
      <c r="AR1751" s="3">
        <f>IF(tbl_Data[[#This Row],[Marital Status]]=tbl_Data[[#Headers],[Together]],tbl_Data[[#This Row],[Amt_Wines]],"")</f>
        <v>56</v>
      </c>
      <c r="AS1751" s="3" t="str">
        <f>IF(tbl_Data[[#This Row],[Marital Status]]=tbl_Data[[#Headers],[Married]],tbl_Data[[#This Row],[Amt_Wines]],"")</f>
        <v/>
      </c>
      <c r="AT1751" s="3" t="str">
        <f>IF(tbl_Data[[#This Row],[Marital Status]]=tbl_Data[[#Headers],[Widow]],tbl_Data[[#This Row],[Amt_Wines]],"")</f>
        <v/>
      </c>
      <c r="AU1751" s="3" t="str">
        <f>IF(tbl_Data[[#This Row],[Marital Status]]=tbl_Data[[#Headers],[Divorced]],tbl_Data[[#This Row],[Amt_Wines]],"")</f>
        <v/>
      </c>
    </row>
    <row r="1752" spans="1:47" x14ac:dyDescent="0.45">
      <c r="A1752" t="s">
        <v>1372</v>
      </c>
      <c r="B1752" s="3">
        <v>60033</v>
      </c>
      <c r="C1752">
        <v>0</v>
      </c>
      <c r="D1752">
        <v>1</v>
      </c>
      <c r="E1752">
        <f t="shared" si="27"/>
        <v>1</v>
      </c>
      <c r="F1752">
        <v>28</v>
      </c>
      <c r="G1752" s="3">
        <v>62</v>
      </c>
      <c r="H1752" s="3">
        <v>1</v>
      </c>
      <c r="I1752" s="3">
        <v>57</v>
      </c>
      <c r="J1752" s="3">
        <v>19</v>
      </c>
      <c r="K1752" s="3">
        <v>11</v>
      </c>
      <c r="L1752" s="3">
        <v>48</v>
      </c>
      <c r="M1752">
        <v>2</v>
      </c>
      <c r="N1752">
        <v>2</v>
      </c>
      <c r="O1752">
        <v>1</v>
      </c>
      <c r="P1752">
        <v>5</v>
      </c>
      <c r="Q1752">
        <v>2</v>
      </c>
      <c r="R1752">
        <v>0</v>
      </c>
      <c r="S1752">
        <v>0</v>
      </c>
      <c r="T1752">
        <v>0</v>
      </c>
      <c r="U1752">
        <v>0</v>
      </c>
      <c r="V1752">
        <v>0</v>
      </c>
      <c r="W1752">
        <v>0</v>
      </c>
      <c r="X1752">
        <v>3</v>
      </c>
      <c r="Y1752">
        <v>11</v>
      </c>
      <c r="Z1752">
        <v>0</v>
      </c>
      <c r="AA1752">
        <v>66</v>
      </c>
      <c r="AB1752">
        <v>2251</v>
      </c>
      <c r="AC1752">
        <v>0</v>
      </c>
      <c r="AD1752">
        <v>0</v>
      </c>
      <c r="AE1752">
        <v>0</v>
      </c>
      <c r="AF1752">
        <v>1</v>
      </c>
      <c r="AG1752">
        <v>0</v>
      </c>
      <c r="AH1752">
        <v>0</v>
      </c>
      <c r="AI1752">
        <v>0</v>
      </c>
      <c r="AJ1752">
        <v>0</v>
      </c>
      <c r="AK1752">
        <v>1</v>
      </c>
      <c r="AL1752">
        <v>0</v>
      </c>
      <c r="AM1752" s="3">
        <f>SUM(tbl_Data[[#This Row],[Amt_Wines]:[Amt_GoldProds]])</f>
        <v>198</v>
      </c>
      <c r="AN1752" s="3">
        <v>102</v>
      </c>
      <c r="AO1752">
        <v>0</v>
      </c>
      <c r="AP1752" t="str" cm="1">
        <f t="array" ref="AP1752">_xlfn.IFS(tbl_Data[[#This Row],[marital_Divorced]]=1,"Divorced",tbl_Data[[#This Row],[marital_Married]]=1,"Married",tbl_Data[[#This Row],[marital_Single]]=1,"Single",tbl_Data[[#This Row],[marital_Together]]=1,"Together",tbl_Data[[#This Row],[marital_Widow]]=1,"Widowed")</f>
        <v>Together</v>
      </c>
      <c r="AQ1752" s="3" t="str">
        <f>IF(tbl_Data[[#This Row],[Marital Status]]=tbl_Data[[#Headers],[Single]],tbl_Data[[#This Row],[Amt_Wines]],"")</f>
        <v/>
      </c>
      <c r="AR1752" s="3">
        <f>IF(tbl_Data[[#This Row],[Marital Status]]=tbl_Data[[#Headers],[Together]],tbl_Data[[#This Row],[Amt_Wines]],"")</f>
        <v>62</v>
      </c>
      <c r="AS1752" s="3" t="str">
        <f>IF(tbl_Data[[#This Row],[Marital Status]]=tbl_Data[[#Headers],[Married]],tbl_Data[[#This Row],[Amt_Wines]],"")</f>
        <v/>
      </c>
      <c r="AT1752" s="3" t="str">
        <f>IF(tbl_Data[[#This Row],[Marital Status]]=tbl_Data[[#Headers],[Widow]],tbl_Data[[#This Row],[Amt_Wines]],"")</f>
        <v/>
      </c>
      <c r="AU1752" s="3" t="str">
        <f>IF(tbl_Data[[#This Row],[Marital Status]]=tbl_Data[[#Headers],[Divorced]],tbl_Data[[#This Row],[Amt_Wines]],"")</f>
        <v/>
      </c>
    </row>
    <row r="1753" spans="1:47" x14ac:dyDescent="0.45">
      <c r="A1753" t="s">
        <v>1375</v>
      </c>
      <c r="B1753" s="3">
        <v>54178</v>
      </c>
      <c r="C1753">
        <v>0</v>
      </c>
      <c r="D1753">
        <v>1</v>
      </c>
      <c r="E1753">
        <f t="shared" si="27"/>
        <v>1</v>
      </c>
      <c r="F1753">
        <v>79</v>
      </c>
      <c r="G1753" s="3">
        <v>135</v>
      </c>
      <c r="H1753" s="3">
        <v>9</v>
      </c>
      <c r="I1753" s="3">
        <v>39</v>
      </c>
      <c r="J1753" s="3">
        <v>4</v>
      </c>
      <c r="K1753" s="3">
        <v>0</v>
      </c>
      <c r="L1753" s="3">
        <v>7</v>
      </c>
      <c r="M1753">
        <v>1</v>
      </c>
      <c r="N1753">
        <v>2</v>
      </c>
      <c r="O1753">
        <v>2</v>
      </c>
      <c r="P1753">
        <v>5</v>
      </c>
      <c r="Q1753">
        <v>2</v>
      </c>
      <c r="R1753">
        <v>0</v>
      </c>
      <c r="S1753">
        <v>0</v>
      </c>
      <c r="T1753">
        <v>0</v>
      </c>
      <c r="U1753">
        <v>0</v>
      </c>
      <c r="V1753">
        <v>0</v>
      </c>
      <c r="W1753">
        <v>0</v>
      </c>
      <c r="X1753">
        <v>3</v>
      </c>
      <c r="Y1753">
        <v>11</v>
      </c>
      <c r="Z1753">
        <v>0</v>
      </c>
      <c r="AA1753">
        <v>53</v>
      </c>
      <c r="AB1753">
        <v>2318</v>
      </c>
      <c r="AC1753">
        <v>0</v>
      </c>
      <c r="AD1753">
        <v>0</v>
      </c>
      <c r="AE1753">
        <v>0</v>
      </c>
      <c r="AF1753">
        <v>1</v>
      </c>
      <c r="AG1753">
        <v>0</v>
      </c>
      <c r="AH1753">
        <v>0</v>
      </c>
      <c r="AI1753">
        <v>0</v>
      </c>
      <c r="AJ1753">
        <v>1</v>
      </c>
      <c r="AK1753">
        <v>0</v>
      </c>
      <c r="AL1753">
        <v>0</v>
      </c>
      <c r="AM1753" s="3">
        <f>SUM(tbl_Data[[#This Row],[Amt_Wines]:[Amt_GoldProds]])</f>
        <v>194</v>
      </c>
      <c r="AN1753" s="3">
        <v>180</v>
      </c>
      <c r="AO1753">
        <v>0</v>
      </c>
      <c r="AP1753" t="str" cm="1">
        <f t="array" ref="AP1753">_xlfn.IFS(tbl_Data[[#This Row],[marital_Divorced]]=1,"Divorced",tbl_Data[[#This Row],[marital_Married]]=1,"Married",tbl_Data[[#This Row],[marital_Single]]=1,"Single",tbl_Data[[#This Row],[marital_Together]]=1,"Together",tbl_Data[[#This Row],[marital_Widow]]=1,"Widowed")</f>
        <v>Together</v>
      </c>
      <c r="AQ1753" s="3" t="str">
        <f>IF(tbl_Data[[#This Row],[Marital Status]]=tbl_Data[[#Headers],[Single]],tbl_Data[[#This Row],[Amt_Wines]],"")</f>
        <v/>
      </c>
      <c r="AR1753" s="3">
        <f>IF(tbl_Data[[#This Row],[Marital Status]]=tbl_Data[[#Headers],[Together]],tbl_Data[[#This Row],[Amt_Wines]],"")</f>
        <v>135</v>
      </c>
      <c r="AS1753" s="3" t="str">
        <f>IF(tbl_Data[[#This Row],[Marital Status]]=tbl_Data[[#Headers],[Married]],tbl_Data[[#This Row],[Amt_Wines]],"")</f>
        <v/>
      </c>
      <c r="AT1753" s="3" t="str">
        <f>IF(tbl_Data[[#This Row],[Marital Status]]=tbl_Data[[#Headers],[Widow]],tbl_Data[[#This Row],[Amt_Wines]],"")</f>
        <v/>
      </c>
      <c r="AU1753" s="3" t="str">
        <f>IF(tbl_Data[[#This Row],[Marital Status]]=tbl_Data[[#Headers],[Divorced]],tbl_Data[[#This Row],[Amt_Wines]],"")</f>
        <v/>
      </c>
    </row>
    <row r="1754" spans="1:47" x14ac:dyDescent="0.45">
      <c r="A1754" t="s">
        <v>1381</v>
      </c>
      <c r="B1754" s="3">
        <v>42011</v>
      </c>
      <c r="C1754">
        <v>1</v>
      </c>
      <c r="D1754">
        <v>0</v>
      </c>
      <c r="E1754">
        <f t="shared" si="27"/>
        <v>1</v>
      </c>
      <c r="F1754">
        <v>46</v>
      </c>
      <c r="G1754" s="3">
        <v>131</v>
      </c>
      <c r="H1754" s="3">
        <v>0</v>
      </c>
      <c r="I1754" s="3">
        <v>16</v>
      </c>
      <c r="J1754" s="3">
        <v>2</v>
      </c>
      <c r="K1754" s="3">
        <v>1</v>
      </c>
      <c r="L1754" s="3">
        <v>39</v>
      </c>
      <c r="M1754">
        <v>4</v>
      </c>
      <c r="N1754">
        <v>3</v>
      </c>
      <c r="O1754">
        <v>1</v>
      </c>
      <c r="P1754">
        <v>4</v>
      </c>
      <c r="Q1754">
        <v>8</v>
      </c>
      <c r="R1754">
        <v>0</v>
      </c>
      <c r="S1754">
        <v>0</v>
      </c>
      <c r="T1754">
        <v>0</v>
      </c>
      <c r="U1754">
        <v>0</v>
      </c>
      <c r="V1754">
        <v>0</v>
      </c>
      <c r="W1754">
        <v>0</v>
      </c>
      <c r="X1754">
        <v>3</v>
      </c>
      <c r="Y1754">
        <v>11</v>
      </c>
      <c r="Z1754">
        <v>0</v>
      </c>
      <c r="AA1754">
        <v>42</v>
      </c>
      <c r="AB1754">
        <v>2619</v>
      </c>
      <c r="AC1754">
        <v>0</v>
      </c>
      <c r="AD1754">
        <v>0</v>
      </c>
      <c r="AE1754">
        <v>0</v>
      </c>
      <c r="AF1754">
        <v>1</v>
      </c>
      <c r="AG1754">
        <v>0</v>
      </c>
      <c r="AH1754">
        <v>0</v>
      </c>
      <c r="AI1754">
        <v>0</v>
      </c>
      <c r="AJ1754">
        <v>1</v>
      </c>
      <c r="AK1754">
        <v>0</v>
      </c>
      <c r="AL1754">
        <v>0</v>
      </c>
      <c r="AM1754" s="3">
        <f>SUM(tbl_Data[[#This Row],[Amt_Wines]:[Amt_GoldProds]])</f>
        <v>189</v>
      </c>
      <c r="AN1754" s="3">
        <v>111</v>
      </c>
      <c r="AO1754">
        <v>0</v>
      </c>
      <c r="AP1754" t="str" cm="1">
        <f t="array" ref="AP1754">_xlfn.IFS(tbl_Data[[#This Row],[marital_Divorced]]=1,"Divorced",tbl_Data[[#This Row],[marital_Married]]=1,"Married",tbl_Data[[#This Row],[marital_Single]]=1,"Single",tbl_Data[[#This Row],[marital_Together]]=1,"Together",tbl_Data[[#This Row],[marital_Widow]]=1,"Widowed")</f>
        <v>Together</v>
      </c>
      <c r="AQ1754" s="3" t="str">
        <f>IF(tbl_Data[[#This Row],[Marital Status]]=tbl_Data[[#Headers],[Single]],tbl_Data[[#This Row],[Amt_Wines]],"")</f>
        <v/>
      </c>
      <c r="AR1754" s="3">
        <f>IF(tbl_Data[[#This Row],[Marital Status]]=tbl_Data[[#Headers],[Together]],tbl_Data[[#This Row],[Amt_Wines]],"")</f>
        <v>131</v>
      </c>
      <c r="AS1754" s="3" t="str">
        <f>IF(tbl_Data[[#This Row],[Marital Status]]=tbl_Data[[#Headers],[Married]],tbl_Data[[#This Row],[Amt_Wines]],"")</f>
        <v/>
      </c>
      <c r="AT1754" s="3" t="str">
        <f>IF(tbl_Data[[#This Row],[Marital Status]]=tbl_Data[[#Headers],[Widow]],tbl_Data[[#This Row],[Amt_Wines]],"")</f>
        <v/>
      </c>
      <c r="AU1754" s="3" t="str">
        <f>IF(tbl_Data[[#This Row],[Marital Status]]=tbl_Data[[#Headers],[Divorced]],tbl_Data[[#This Row],[Amt_Wines]],"")</f>
        <v/>
      </c>
    </row>
    <row r="1755" spans="1:47" x14ac:dyDescent="0.45">
      <c r="A1755" t="s">
        <v>1388</v>
      </c>
      <c r="B1755" s="3">
        <v>59385</v>
      </c>
      <c r="C1755">
        <v>1</v>
      </c>
      <c r="D1755">
        <v>1</v>
      </c>
      <c r="E1755">
        <f t="shared" si="27"/>
        <v>2</v>
      </c>
      <c r="F1755">
        <v>85</v>
      </c>
      <c r="G1755" s="3">
        <v>135</v>
      </c>
      <c r="H1755" s="3">
        <v>0</v>
      </c>
      <c r="I1755" s="3">
        <v>10</v>
      </c>
      <c r="J1755" s="3">
        <v>0</v>
      </c>
      <c r="K1755" s="3">
        <v>4</v>
      </c>
      <c r="L1755" s="3">
        <v>36</v>
      </c>
      <c r="M1755">
        <v>2</v>
      </c>
      <c r="N1755">
        <v>3</v>
      </c>
      <c r="O1755">
        <v>1</v>
      </c>
      <c r="P1755">
        <v>4</v>
      </c>
      <c r="Q1755">
        <v>5</v>
      </c>
      <c r="R1755">
        <v>0</v>
      </c>
      <c r="S1755">
        <v>0</v>
      </c>
      <c r="T1755">
        <v>0</v>
      </c>
      <c r="U1755">
        <v>0</v>
      </c>
      <c r="V1755">
        <v>0</v>
      </c>
      <c r="W1755">
        <v>0</v>
      </c>
      <c r="X1755">
        <v>3</v>
      </c>
      <c r="Y1755">
        <v>11</v>
      </c>
      <c r="Z1755">
        <v>0</v>
      </c>
      <c r="AA1755">
        <v>69</v>
      </c>
      <c r="AB1755">
        <v>2586</v>
      </c>
      <c r="AC1755">
        <v>0</v>
      </c>
      <c r="AD1755">
        <v>0</v>
      </c>
      <c r="AE1755">
        <v>0</v>
      </c>
      <c r="AF1755">
        <v>1</v>
      </c>
      <c r="AG1755">
        <v>0</v>
      </c>
      <c r="AH1755">
        <v>0</v>
      </c>
      <c r="AI1755">
        <v>0</v>
      </c>
      <c r="AJ1755">
        <v>0</v>
      </c>
      <c r="AK1755">
        <v>1</v>
      </c>
      <c r="AL1755">
        <v>0</v>
      </c>
      <c r="AM1755" s="3">
        <f>SUM(tbl_Data[[#This Row],[Amt_Wines]:[Amt_GoldProds]])</f>
        <v>185</v>
      </c>
      <c r="AN1755" s="3">
        <v>113</v>
      </c>
      <c r="AO1755">
        <v>0</v>
      </c>
      <c r="AP1755" t="str" cm="1">
        <f t="array" ref="AP1755">_xlfn.IFS(tbl_Data[[#This Row],[marital_Divorced]]=1,"Divorced",tbl_Data[[#This Row],[marital_Married]]=1,"Married",tbl_Data[[#This Row],[marital_Single]]=1,"Single",tbl_Data[[#This Row],[marital_Together]]=1,"Together",tbl_Data[[#This Row],[marital_Widow]]=1,"Widowed")</f>
        <v>Together</v>
      </c>
      <c r="AQ1755" s="3" t="str">
        <f>IF(tbl_Data[[#This Row],[Marital Status]]=tbl_Data[[#Headers],[Single]],tbl_Data[[#This Row],[Amt_Wines]],"")</f>
        <v/>
      </c>
      <c r="AR1755" s="3">
        <f>IF(tbl_Data[[#This Row],[Marital Status]]=tbl_Data[[#Headers],[Together]],tbl_Data[[#This Row],[Amt_Wines]],"")</f>
        <v>135</v>
      </c>
      <c r="AS1755" s="3" t="str">
        <f>IF(tbl_Data[[#This Row],[Marital Status]]=tbl_Data[[#Headers],[Married]],tbl_Data[[#This Row],[Amt_Wines]],"")</f>
        <v/>
      </c>
      <c r="AT1755" s="3" t="str">
        <f>IF(tbl_Data[[#This Row],[Marital Status]]=tbl_Data[[#Headers],[Widow]],tbl_Data[[#This Row],[Amt_Wines]],"")</f>
        <v/>
      </c>
      <c r="AU1755" s="3" t="str">
        <f>IF(tbl_Data[[#This Row],[Marital Status]]=tbl_Data[[#Headers],[Divorced]],tbl_Data[[#This Row],[Amt_Wines]],"")</f>
        <v/>
      </c>
    </row>
    <row r="1756" spans="1:47" x14ac:dyDescent="0.45">
      <c r="A1756" t="s">
        <v>1389</v>
      </c>
      <c r="B1756" s="3">
        <v>55761</v>
      </c>
      <c r="C1756">
        <v>0</v>
      </c>
      <c r="D1756">
        <v>1</v>
      </c>
      <c r="E1756">
        <f t="shared" si="27"/>
        <v>1</v>
      </c>
      <c r="F1756">
        <v>97</v>
      </c>
      <c r="G1756" s="3">
        <v>136</v>
      </c>
      <c r="H1756" s="3">
        <v>1</v>
      </c>
      <c r="I1756" s="3">
        <v>12</v>
      </c>
      <c r="J1756" s="3">
        <v>0</v>
      </c>
      <c r="K1756" s="3">
        <v>3</v>
      </c>
      <c r="L1756" s="3">
        <v>32</v>
      </c>
      <c r="M1756">
        <v>2</v>
      </c>
      <c r="N1756">
        <v>4</v>
      </c>
      <c r="O1756">
        <v>1</v>
      </c>
      <c r="P1756">
        <v>3</v>
      </c>
      <c r="Q1756">
        <v>6</v>
      </c>
      <c r="R1756">
        <v>0</v>
      </c>
      <c r="S1756">
        <v>1</v>
      </c>
      <c r="T1756">
        <v>0</v>
      </c>
      <c r="U1756">
        <v>0</v>
      </c>
      <c r="V1756">
        <v>0</v>
      </c>
      <c r="W1756">
        <v>0</v>
      </c>
      <c r="X1756">
        <v>3</v>
      </c>
      <c r="Y1756">
        <v>11</v>
      </c>
      <c r="Z1756">
        <v>0</v>
      </c>
      <c r="AA1756">
        <v>56</v>
      </c>
      <c r="AB1756">
        <v>2225</v>
      </c>
      <c r="AC1756">
        <v>0</v>
      </c>
      <c r="AD1756">
        <v>0</v>
      </c>
      <c r="AE1756">
        <v>0</v>
      </c>
      <c r="AF1756">
        <v>1</v>
      </c>
      <c r="AG1756">
        <v>0</v>
      </c>
      <c r="AH1756">
        <v>0</v>
      </c>
      <c r="AI1756">
        <v>0</v>
      </c>
      <c r="AJ1756">
        <v>1</v>
      </c>
      <c r="AK1756">
        <v>0</v>
      </c>
      <c r="AL1756">
        <v>0</v>
      </c>
      <c r="AM1756" s="3">
        <f>SUM(tbl_Data[[#This Row],[Amt_Wines]:[Amt_GoldProds]])</f>
        <v>184</v>
      </c>
      <c r="AN1756" s="3">
        <v>120</v>
      </c>
      <c r="AO1756">
        <v>1</v>
      </c>
      <c r="AP1756" t="str" cm="1">
        <f t="array" ref="AP1756">_xlfn.IFS(tbl_Data[[#This Row],[marital_Divorced]]=1,"Divorced",tbl_Data[[#This Row],[marital_Married]]=1,"Married",tbl_Data[[#This Row],[marital_Single]]=1,"Single",tbl_Data[[#This Row],[marital_Together]]=1,"Together",tbl_Data[[#This Row],[marital_Widow]]=1,"Widowed")</f>
        <v>Together</v>
      </c>
      <c r="AQ1756" s="3" t="str">
        <f>IF(tbl_Data[[#This Row],[Marital Status]]=tbl_Data[[#Headers],[Single]],tbl_Data[[#This Row],[Amt_Wines]],"")</f>
        <v/>
      </c>
      <c r="AR1756" s="3">
        <f>IF(tbl_Data[[#This Row],[Marital Status]]=tbl_Data[[#Headers],[Together]],tbl_Data[[#This Row],[Amt_Wines]],"")</f>
        <v>136</v>
      </c>
      <c r="AS1756" s="3" t="str">
        <f>IF(tbl_Data[[#This Row],[Marital Status]]=tbl_Data[[#Headers],[Married]],tbl_Data[[#This Row],[Amt_Wines]],"")</f>
        <v/>
      </c>
      <c r="AT1756" s="3" t="str">
        <f>IF(tbl_Data[[#This Row],[Marital Status]]=tbl_Data[[#Headers],[Widow]],tbl_Data[[#This Row],[Amt_Wines]],"")</f>
        <v/>
      </c>
      <c r="AU1756" s="3" t="str">
        <f>IF(tbl_Data[[#This Row],[Marital Status]]=tbl_Data[[#Headers],[Divorced]],tbl_Data[[#This Row],[Amt_Wines]],"")</f>
        <v/>
      </c>
    </row>
    <row r="1757" spans="1:47" x14ac:dyDescent="0.45">
      <c r="A1757" t="s">
        <v>1400</v>
      </c>
      <c r="B1757" s="3">
        <v>54342</v>
      </c>
      <c r="C1757">
        <v>1</v>
      </c>
      <c r="D1757">
        <v>1</v>
      </c>
      <c r="E1757">
        <f t="shared" si="27"/>
        <v>2</v>
      </c>
      <c r="F1757">
        <v>74</v>
      </c>
      <c r="G1757" s="3">
        <v>84</v>
      </c>
      <c r="H1757" s="3">
        <v>10</v>
      </c>
      <c r="I1757" s="3">
        <v>34</v>
      </c>
      <c r="J1757" s="3">
        <v>11</v>
      </c>
      <c r="K1757" s="3">
        <v>10</v>
      </c>
      <c r="L1757" s="3">
        <v>28</v>
      </c>
      <c r="M1757">
        <v>4</v>
      </c>
      <c r="N1757">
        <v>3</v>
      </c>
      <c r="O1757">
        <v>1</v>
      </c>
      <c r="P1757">
        <v>4</v>
      </c>
      <c r="Q1757">
        <v>6</v>
      </c>
      <c r="R1757">
        <v>0</v>
      </c>
      <c r="S1757">
        <v>0</v>
      </c>
      <c r="T1757">
        <v>0</v>
      </c>
      <c r="U1757">
        <v>0</v>
      </c>
      <c r="V1757">
        <v>0</v>
      </c>
      <c r="W1757">
        <v>0</v>
      </c>
      <c r="X1757">
        <v>3</v>
      </c>
      <c r="Y1757">
        <v>11</v>
      </c>
      <c r="Z1757">
        <v>0</v>
      </c>
      <c r="AA1757">
        <v>64</v>
      </c>
      <c r="AB1757">
        <v>2520</v>
      </c>
      <c r="AC1757">
        <v>0</v>
      </c>
      <c r="AD1757">
        <v>0</v>
      </c>
      <c r="AE1757">
        <v>0</v>
      </c>
      <c r="AF1757">
        <v>1</v>
      </c>
      <c r="AG1757">
        <v>0</v>
      </c>
      <c r="AH1757">
        <v>1</v>
      </c>
      <c r="AI1757">
        <v>0</v>
      </c>
      <c r="AJ1757">
        <v>0</v>
      </c>
      <c r="AK1757">
        <v>0</v>
      </c>
      <c r="AL1757">
        <v>0</v>
      </c>
      <c r="AM1757" s="3">
        <f>SUM(tbl_Data[[#This Row],[Amt_Wines]:[Amt_GoldProds]])</f>
        <v>177</v>
      </c>
      <c r="AN1757" s="3">
        <v>121</v>
      </c>
      <c r="AO1757">
        <v>0</v>
      </c>
      <c r="AP1757" t="str" cm="1">
        <f t="array" ref="AP1757">_xlfn.IFS(tbl_Data[[#This Row],[marital_Divorced]]=1,"Divorced",tbl_Data[[#This Row],[marital_Married]]=1,"Married",tbl_Data[[#This Row],[marital_Single]]=1,"Single",tbl_Data[[#This Row],[marital_Together]]=1,"Together",tbl_Data[[#This Row],[marital_Widow]]=1,"Widowed")</f>
        <v>Together</v>
      </c>
      <c r="AQ1757" s="3" t="str">
        <f>IF(tbl_Data[[#This Row],[Marital Status]]=tbl_Data[[#Headers],[Single]],tbl_Data[[#This Row],[Amt_Wines]],"")</f>
        <v/>
      </c>
      <c r="AR1757" s="3">
        <f>IF(tbl_Data[[#This Row],[Marital Status]]=tbl_Data[[#Headers],[Together]],tbl_Data[[#This Row],[Amt_Wines]],"")</f>
        <v>84</v>
      </c>
      <c r="AS1757" s="3" t="str">
        <f>IF(tbl_Data[[#This Row],[Marital Status]]=tbl_Data[[#Headers],[Married]],tbl_Data[[#This Row],[Amt_Wines]],"")</f>
        <v/>
      </c>
      <c r="AT1757" s="3" t="str">
        <f>IF(tbl_Data[[#This Row],[Marital Status]]=tbl_Data[[#Headers],[Widow]],tbl_Data[[#This Row],[Amt_Wines]],"")</f>
        <v/>
      </c>
      <c r="AU1757" s="3" t="str">
        <f>IF(tbl_Data[[#This Row],[Marital Status]]=tbl_Data[[#Headers],[Divorced]],tbl_Data[[#This Row],[Amt_Wines]],"")</f>
        <v/>
      </c>
    </row>
    <row r="1758" spans="1:47" x14ac:dyDescent="0.45">
      <c r="A1758" t="s">
        <v>1408</v>
      </c>
      <c r="B1758" s="3">
        <v>22669</v>
      </c>
      <c r="C1758">
        <v>1</v>
      </c>
      <c r="D1758">
        <v>0</v>
      </c>
      <c r="E1758">
        <f t="shared" si="27"/>
        <v>1</v>
      </c>
      <c r="F1758">
        <v>30</v>
      </c>
      <c r="G1758" s="3">
        <v>16</v>
      </c>
      <c r="H1758" s="3">
        <v>14</v>
      </c>
      <c r="I1758" s="3">
        <v>36</v>
      </c>
      <c r="J1758" s="3">
        <v>37</v>
      </c>
      <c r="K1758" s="3">
        <v>22</v>
      </c>
      <c r="L1758" s="3">
        <v>48</v>
      </c>
      <c r="M1758">
        <v>3</v>
      </c>
      <c r="N1758">
        <v>4</v>
      </c>
      <c r="O1758">
        <v>1</v>
      </c>
      <c r="P1758">
        <v>2</v>
      </c>
      <c r="Q1758">
        <v>9</v>
      </c>
      <c r="R1758">
        <v>0</v>
      </c>
      <c r="S1758">
        <v>0</v>
      </c>
      <c r="T1758">
        <v>0</v>
      </c>
      <c r="U1758">
        <v>0</v>
      </c>
      <c r="V1758">
        <v>0</v>
      </c>
      <c r="W1758">
        <v>0</v>
      </c>
      <c r="X1758">
        <v>3</v>
      </c>
      <c r="Y1758">
        <v>11</v>
      </c>
      <c r="Z1758">
        <v>1</v>
      </c>
      <c r="AA1758">
        <v>45</v>
      </c>
      <c r="AB1758">
        <v>2562</v>
      </c>
      <c r="AC1758">
        <v>0</v>
      </c>
      <c r="AD1758">
        <v>0</v>
      </c>
      <c r="AE1758">
        <v>0</v>
      </c>
      <c r="AF1758">
        <v>1</v>
      </c>
      <c r="AG1758">
        <v>0</v>
      </c>
      <c r="AH1758">
        <v>0</v>
      </c>
      <c r="AI1758">
        <v>0</v>
      </c>
      <c r="AJ1758">
        <v>0</v>
      </c>
      <c r="AK1758">
        <v>1</v>
      </c>
      <c r="AL1758">
        <v>0</v>
      </c>
      <c r="AM1758" s="3">
        <f>SUM(tbl_Data[[#This Row],[Amt_Wines]:[Amt_GoldProds]])</f>
        <v>173</v>
      </c>
      <c r="AN1758" s="3">
        <v>77</v>
      </c>
      <c r="AO1758">
        <v>0</v>
      </c>
      <c r="AP1758" t="str" cm="1">
        <f t="array" ref="AP1758">_xlfn.IFS(tbl_Data[[#This Row],[marital_Divorced]]=1,"Divorced",tbl_Data[[#This Row],[marital_Married]]=1,"Married",tbl_Data[[#This Row],[marital_Single]]=1,"Single",tbl_Data[[#This Row],[marital_Together]]=1,"Together",tbl_Data[[#This Row],[marital_Widow]]=1,"Widowed")</f>
        <v>Together</v>
      </c>
      <c r="AQ1758" s="3" t="str">
        <f>IF(tbl_Data[[#This Row],[Marital Status]]=tbl_Data[[#Headers],[Single]],tbl_Data[[#This Row],[Amt_Wines]],"")</f>
        <v/>
      </c>
      <c r="AR1758" s="3">
        <f>IF(tbl_Data[[#This Row],[Marital Status]]=tbl_Data[[#Headers],[Together]],tbl_Data[[#This Row],[Amt_Wines]],"")</f>
        <v>16</v>
      </c>
      <c r="AS1758" s="3" t="str">
        <f>IF(tbl_Data[[#This Row],[Marital Status]]=tbl_Data[[#Headers],[Married]],tbl_Data[[#This Row],[Amt_Wines]],"")</f>
        <v/>
      </c>
      <c r="AT1758" s="3" t="str">
        <f>IF(tbl_Data[[#This Row],[Marital Status]]=tbl_Data[[#Headers],[Widow]],tbl_Data[[#This Row],[Amt_Wines]],"")</f>
        <v/>
      </c>
      <c r="AU1758" s="3" t="str">
        <f>IF(tbl_Data[[#This Row],[Marital Status]]=tbl_Data[[#Headers],[Divorced]],tbl_Data[[#This Row],[Amt_Wines]],"")</f>
        <v/>
      </c>
    </row>
    <row r="1759" spans="1:47" x14ac:dyDescent="0.45">
      <c r="A1759" t="s">
        <v>1414</v>
      </c>
      <c r="B1759" s="3">
        <v>40442</v>
      </c>
      <c r="C1759">
        <v>1</v>
      </c>
      <c r="D1759">
        <v>1</v>
      </c>
      <c r="E1759">
        <f t="shared" si="27"/>
        <v>2</v>
      </c>
      <c r="F1759">
        <v>52</v>
      </c>
      <c r="G1759" s="3">
        <v>45</v>
      </c>
      <c r="H1759" s="3">
        <v>12</v>
      </c>
      <c r="I1759" s="3">
        <v>52</v>
      </c>
      <c r="J1759" s="3">
        <v>25</v>
      </c>
      <c r="K1759" s="3">
        <v>22</v>
      </c>
      <c r="L1759" s="3">
        <v>13</v>
      </c>
      <c r="M1759">
        <v>4</v>
      </c>
      <c r="N1759">
        <v>3</v>
      </c>
      <c r="O1759">
        <v>1</v>
      </c>
      <c r="P1759">
        <v>4</v>
      </c>
      <c r="Q1759">
        <v>7</v>
      </c>
      <c r="R1759">
        <v>0</v>
      </c>
      <c r="S1759">
        <v>0</v>
      </c>
      <c r="T1759">
        <v>0</v>
      </c>
      <c r="U1759">
        <v>0</v>
      </c>
      <c r="V1759">
        <v>0</v>
      </c>
      <c r="W1759">
        <v>0</v>
      </c>
      <c r="X1759">
        <v>3</v>
      </c>
      <c r="Y1759">
        <v>11</v>
      </c>
      <c r="Z1759">
        <v>1</v>
      </c>
      <c r="AA1759">
        <v>68</v>
      </c>
      <c r="AB1759">
        <v>2838</v>
      </c>
      <c r="AC1759">
        <v>0</v>
      </c>
      <c r="AD1759">
        <v>0</v>
      </c>
      <c r="AE1759">
        <v>0</v>
      </c>
      <c r="AF1759">
        <v>1</v>
      </c>
      <c r="AG1759">
        <v>0</v>
      </c>
      <c r="AH1759">
        <v>0</v>
      </c>
      <c r="AI1759">
        <v>0</v>
      </c>
      <c r="AJ1759">
        <v>0</v>
      </c>
      <c r="AK1759">
        <v>1</v>
      </c>
      <c r="AL1759">
        <v>0</v>
      </c>
      <c r="AM1759" s="3">
        <f>SUM(tbl_Data[[#This Row],[Amt_Wines]:[Amt_GoldProds]])</f>
        <v>169</v>
      </c>
      <c r="AN1759" s="3">
        <v>143</v>
      </c>
      <c r="AO1759">
        <v>0</v>
      </c>
      <c r="AP1759" t="str" cm="1">
        <f t="array" ref="AP1759">_xlfn.IFS(tbl_Data[[#This Row],[marital_Divorced]]=1,"Divorced",tbl_Data[[#This Row],[marital_Married]]=1,"Married",tbl_Data[[#This Row],[marital_Single]]=1,"Single",tbl_Data[[#This Row],[marital_Together]]=1,"Together",tbl_Data[[#This Row],[marital_Widow]]=1,"Widowed")</f>
        <v>Together</v>
      </c>
      <c r="AQ1759" s="3" t="str">
        <f>IF(tbl_Data[[#This Row],[Marital Status]]=tbl_Data[[#Headers],[Single]],tbl_Data[[#This Row],[Amt_Wines]],"")</f>
        <v/>
      </c>
      <c r="AR1759" s="3">
        <f>IF(tbl_Data[[#This Row],[Marital Status]]=tbl_Data[[#Headers],[Together]],tbl_Data[[#This Row],[Amt_Wines]],"")</f>
        <v>45</v>
      </c>
      <c r="AS1759" s="3" t="str">
        <f>IF(tbl_Data[[#This Row],[Marital Status]]=tbl_Data[[#Headers],[Married]],tbl_Data[[#This Row],[Amt_Wines]],"")</f>
        <v/>
      </c>
      <c r="AT1759" s="3" t="str">
        <f>IF(tbl_Data[[#This Row],[Marital Status]]=tbl_Data[[#Headers],[Widow]],tbl_Data[[#This Row],[Amt_Wines]],"")</f>
        <v/>
      </c>
      <c r="AU1759" s="3" t="str">
        <f>IF(tbl_Data[[#This Row],[Marital Status]]=tbl_Data[[#Headers],[Divorced]],tbl_Data[[#This Row],[Amt_Wines]],"")</f>
        <v/>
      </c>
    </row>
    <row r="1760" spans="1:47" x14ac:dyDescent="0.45">
      <c r="A1760" t="s">
        <v>1419</v>
      </c>
      <c r="B1760" s="3">
        <v>61278</v>
      </c>
      <c r="C1760">
        <v>0</v>
      </c>
      <c r="D1760">
        <v>1</v>
      </c>
      <c r="E1760">
        <f t="shared" si="27"/>
        <v>1</v>
      </c>
      <c r="F1760">
        <v>87</v>
      </c>
      <c r="G1760" s="3">
        <v>111</v>
      </c>
      <c r="H1760" s="3">
        <v>3</v>
      </c>
      <c r="I1760" s="3">
        <v>28</v>
      </c>
      <c r="J1760" s="3">
        <v>2</v>
      </c>
      <c r="K1760" s="3">
        <v>6</v>
      </c>
      <c r="L1760" s="3">
        <v>15</v>
      </c>
      <c r="M1760">
        <v>2</v>
      </c>
      <c r="N1760">
        <v>3</v>
      </c>
      <c r="O1760">
        <v>1</v>
      </c>
      <c r="P1760">
        <v>4</v>
      </c>
      <c r="Q1760">
        <v>6</v>
      </c>
      <c r="R1760">
        <v>0</v>
      </c>
      <c r="S1760">
        <v>0</v>
      </c>
      <c r="T1760">
        <v>0</v>
      </c>
      <c r="U1760">
        <v>0</v>
      </c>
      <c r="V1760">
        <v>0</v>
      </c>
      <c r="W1760">
        <v>0</v>
      </c>
      <c r="X1760">
        <v>3</v>
      </c>
      <c r="Y1760">
        <v>11</v>
      </c>
      <c r="Z1760">
        <v>0</v>
      </c>
      <c r="AA1760">
        <v>67</v>
      </c>
      <c r="AB1760">
        <v>2335</v>
      </c>
      <c r="AC1760">
        <v>0</v>
      </c>
      <c r="AD1760">
        <v>0</v>
      </c>
      <c r="AE1760">
        <v>0</v>
      </c>
      <c r="AF1760">
        <v>1</v>
      </c>
      <c r="AG1760">
        <v>0</v>
      </c>
      <c r="AH1760">
        <v>0</v>
      </c>
      <c r="AI1760">
        <v>0</v>
      </c>
      <c r="AJ1760">
        <v>1</v>
      </c>
      <c r="AK1760">
        <v>0</v>
      </c>
      <c r="AL1760">
        <v>0</v>
      </c>
      <c r="AM1760" s="3">
        <f>SUM(tbl_Data[[#This Row],[Amt_Wines]:[Amt_GoldProds]])</f>
        <v>165</v>
      </c>
      <c r="AN1760" s="3">
        <v>135</v>
      </c>
      <c r="AO1760">
        <v>0</v>
      </c>
      <c r="AP1760" t="str" cm="1">
        <f t="array" ref="AP1760">_xlfn.IFS(tbl_Data[[#This Row],[marital_Divorced]]=1,"Divorced",tbl_Data[[#This Row],[marital_Married]]=1,"Married",tbl_Data[[#This Row],[marital_Single]]=1,"Single",tbl_Data[[#This Row],[marital_Together]]=1,"Together",tbl_Data[[#This Row],[marital_Widow]]=1,"Widowed")</f>
        <v>Together</v>
      </c>
      <c r="AQ1760" s="3" t="str">
        <f>IF(tbl_Data[[#This Row],[Marital Status]]=tbl_Data[[#Headers],[Single]],tbl_Data[[#This Row],[Amt_Wines]],"")</f>
        <v/>
      </c>
      <c r="AR1760" s="3">
        <f>IF(tbl_Data[[#This Row],[Marital Status]]=tbl_Data[[#Headers],[Together]],tbl_Data[[#This Row],[Amt_Wines]],"")</f>
        <v>111</v>
      </c>
      <c r="AS1760" s="3" t="str">
        <f>IF(tbl_Data[[#This Row],[Marital Status]]=tbl_Data[[#Headers],[Married]],tbl_Data[[#This Row],[Amt_Wines]],"")</f>
        <v/>
      </c>
      <c r="AT1760" s="3" t="str">
        <f>IF(tbl_Data[[#This Row],[Marital Status]]=tbl_Data[[#Headers],[Widow]],tbl_Data[[#This Row],[Amt_Wines]],"")</f>
        <v/>
      </c>
      <c r="AU1760" s="3" t="str">
        <f>IF(tbl_Data[[#This Row],[Marital Status]]=tbl_Data[[#Headers],[Divorced]],tbl_Data[[#This Row],[Amt_Wines]],"")</f>
        <v/>
      </c>
    </row>
    <row r="1761" spans="1:47" x14ac:dyDescent="0.45">
      <c r="A1761" t="s">
        <v>1422</v>
      </c>
      <c r="B1761" s="3">
        <v>55375</v>
      </c>
      <c r="C1761">
        <v>0</v>
      </c>
      <c r="D1761">
        <v>1</v>
      </c>
      <c r="E1761">
        <f t="shared" si="27"/>
        <v>1</v>
      </c>
      <c r="F1761">
        <v>3</v>
      </c>
      <c r="G1761" s="3">
        <v>42</v>
      </c>
      <c r="H1761" s="3">
        <v>11</v>
      </c>
      <c r="I1761" s="3">
        <v>57</v>
      </c>
      <c r="J1761" s="3">
        <v>10</v>
      </c>
      <c r="K1761" s="3">
        <v>28</v>
      </c>
      <c r="L1761" s="3">
        <v>14</v>
      </c>
      <c r="M1761">
        <v>1</v>
      </c>
      <c r="N1761">
        <v>1</v>
      </c>
      <c r="O1761">
        <v>1</v>
      </c>
      <c r="P1761">
        <v>6</v>
      </c>
      <c r="Q1761">
        <v>2</v>
      </c>
      <c r="R1761">
        <v>0</v>
      </c>
      <c r="S1761">
        <v>0</v>
      </c>
      <c r="T1761">
        <v>0</v>
      </c>
      <c r="U1761">
        <v>0</v>
      </c>
      <c r="V1761">
        <v>0</v>
      </c>
      <c r="W1761">
        <v>0</v>
      </c>
      <c r="X1761">
        <v>3</v>
      </c>
      <c r="Y1761">
        <v>11</v>
      </c>
      <c r="Z1761">
        <v>0</v>
      </c>
      <c r="AA1761">
        <v>43</v>
      </c>
      <c r="AB1761">
        <v>2414</v>
      </c>
      <c r="AC1761">
        <v>0</v>
      </c>
      <c r="AD1761">
        <v>0</v>
      </c>
      <c r="AE1761">
        <v>0</v>
      </c>
      <c r="AF1761">
        <v>1</v>
      </c>
      <c r="AG1761">
        <v>0</v>
      </c>
      <c r="AH1761">
        <v>0</v>
      </c>
      <c r="AI1761">
        <v>0</v>
      </c>
      <c r="AJ1761">
        <v>1</v>
      </c>
      <c r="AK1761">
        <v>0</v>
      </c>
      <c r="AL1761">
        <v>0</v>
      </c>
      <c r="AM1761" s="3">
        <f>SUM(tbl_Data[[#This Row],[Amt_Wines]:[Amt_GoldProds]])</f>
        <v>162</v>
      </c>
      <c r="AN1761" s="3">
        <v>134</v>
      </c>
      <c r="AO1761">
        <v>0</v>
      </c>
      <c r="AP1761" t="str" cm="1">
        <f t="array" ref="AP1761">_xlfn.IFS(tbl_Data[[#This Row],[marital_Divorced]]=1,"Divorced",tbl_Data[[#This Row],[marital_Married]]=1,"Married",tbl_Data[[#This Row],[marital_Single]]=1,"Single",tbl_Data[[#This Row],[marital_Together]]=1,"Together",tbl_Data[[#This Row],[marital_Widow]]=1,"Widowed")</f>
        <v>Together</v>
      </c>
      <c r="AQ1761" s="3" t="str">
        <f>IF(tbl_Data[[#This Row],[Marital Status]]=tbl_Data[[#Headers],[Single]],tbl_Data[[#This Row],[Amt_Wines]],"")</f>
        <v/>
      </c>
      <c r="AR1761" s="3">
        <f>IF(tbl_Data[[#This Row],[Marital Status]]=tbl_Data[[#Headers],[Together]],tbl_Data[[#This Row],[Amt_Wines]],"")</f>
        <v>42</v>
      </c>
      <c r="AS1761" s="3" t="str">
        <f>IF(tbl_Data[[#This Row],[Marital Status]]=tbl_Data[[#Headers],[Married]],tbl_Data[[#This Row],[Amt_Wines]],"")</f>
        <v/>
      </c>
      <c r="AT1761" s="3" t="str">
        <f>IF(tbl_Data[[#This Row],[Marital Status]]=tbl_Data[[#Headers],[Widow]],tbl_Data[[#This Row],[Amt_Wines]],"")</f>
        <v/>
      </c>
      <c r="AU1761" s="3" t="str">
        <f>IF(tbl_Data[[#This Row],[Marital Status]]=tbl_Data[[#Headers],[Divorced]],tbl_Data[[#This Row],[Amt_Wines]],"")</f>
        <v/>
      </c>
    </row>
    <row r="1762" spans="1:47" x14ac:dyDescent="0.45">
      <c r="A1762" t="s">
        <v>1428</v>
      </c>
      <c r="B1762" s="3">
        <v>32313</v>
      </c>
      <c r="C1762">
        <v>1</v>
      </c>
      <c r="D1762">
        <v>0</v>
      </c>
      <c r="E1762">
        <f t="shared" si="27"/>
        <v>1</v>
      </c>
      <c r="F1762">
        <v>60</v>
      </c>
      <c r="G1762" s="3">
        <v>86</v>
      </c>
      <c r="H1762" s="3">
        <v>4</v>
      </c>
      <c r="I1762" s="3">
        <v>56</v>
      </c>
      <c r="J1762" s="3">
        <v>2</v>
      </c>
      <c r="K1762" s="3">
        <v>4</v>
      </c>
      <c r="L1762" s="3">
        <v>7</v>
      </c>
      <c r="M1762">
        <v>3</v>
      </c>
      <c r="N1762">
        <v>4</v>
      </c>
      <c r="O1762">
        <v>0</v>
      </c>
      <c r="P1762">
        <v>4</v>
      </c>
      <c r="Q1762">
        <v>9</v>
      </c>
      <c r="R1762">
        <v>0</v>
      </c>
      <c r="S1762">
        <v>0</v>
      </c>
      <c r="T1762">
        <v>0</v>
      </c>
      <c r="U1762">
        <v>0</v>
      </c>
      <c r="V1762">
        <v>0</v>
      </c>
      <c r="W1762">
        <v>0</v>
      </c>
      <c r="X1762">
        <v>3</v>
      </c>
      <c r="Y1762">
        <v>11</v>
      </c>
      <c r="Z1762">
        <v>0</v>
      </c>
      <c r="AA1762">
        <v>38</v>
      </c>
      <c r="AB1762">
        <v>2662</v>
      </c>
      <c r="AC1762">
        <v>0</v>
      </c>
      <c r="AD1762">
        <v>0</v>
      </c>
      <c r="AE1762">
        <v>0</v>
      </c>
      <c r="AF1762">
        <v>1</v>
      </c>
      <c r="AG1762">
        <v>0</v>
      </c>
      <c r="AH1762">
        <v>0</v>
      </c>
      <c r="AI1762">
        <v>0</v>
      </c>
      <c r="AJ1762">
        <v>0</v>
      </c>
      <c r="AK1762">
        <v>0</v>
      </c>
      <c r="AL1762">
        <v>1</v>
      </c>
      <c r="AM1762" s="3">
        <f>SUM(tbl_Data[[#This Row],[Amt_Wines]:[Amt_GoldProds]])</f>
        <v>159</v>
      </c>
      <c r="AN1762" s="3">
        <v>145</v>
      </c>
      <c r="AO1762">
        <v>0</v>
      </c>
      <c r="AP1762" t="str" cm="1">
        <f t="array" ref="AP1762">_xlfn.IFS(tbl_Data[[#This Row],[marital_Divorced]]=1,"Divorced",tbl_Data[[#This Row],[marital_Married]]=1,"Married",tbl_Data[[#This Row],[marital_Single]]=1,"Single",tbl_Data[[#This Row],[marital_Together]]=1,"Together",tbl_Data[[#This Row],[marital_Widow]]=1,"Widowed")</f>
        <v>Together</v>
      </c>
      <c r="AQ1762" s="3" t="str">
        <f>IF(tbl_Data[[#This Row],[Marital Status]]=tbl_Data[[#Headers],[Single]],tbl_Data[[#This Row],[Amt_Wines]],"")</f>
        <v/>
      </c>
      <c r="AR1762" s="3">
        <f>IF(tbl_Data[[#This Row],[Marital Status]]=tbl_Data[[#Headers],[Together]],tbl_Data[[#This Row],[Amt_Wines]],"")</f>
        <v>86</v>
      </c>
      <c r="AS1762" s="3" t="str">
        <f>IF(tbl_Data[[#This Row],[Marital Status]]=tbl_Data[[#Headers],[Married]],tbl_Data[[#This Row],[Amt_Wines]],"")</f>
        <v/>
      </c>
      <c r="AT1762" s="3" t="str">
        <f>IF(tbl_Data[[#This Row],[Marital Status]]=tbl_Data[[#Headers],[Widow]],tbl_Data[[#This Row],[Amt_Wines]],"")</f>
        <v/>
      </c>
      <c r="AU1762" s="3" t="str">
        <f>IF(tbl_Data[[#This Row],[Marital Status]]=tbl_Data[[#Headers],[Divorced]],tbl_Data[[#This Row],[Amt_Wines]],"")</f>
        <v/>
      </c>
    </row>
    <row r="1763" spans="1:47" x14ac:dyDescent="0.45">
      <c r="A1763" t="s">
        <v>1433</v>
      </c>
      <c r="B1763" s="3">
        <v>31497</v>
      </c>
      <c r="C1763">
        <v>0</v>
      </c>
      <c r="D1763">
        <v>1</v>
      </c>
      <c r="E1763">
        <f t="shared" si="27"/>
        <v>1</v>
      </c>
      <c r="F1763">
        <v>22</v>
      </c>
      <c r="G1763" s="3">
        <v>108</v>
      </c>
      <c r="H1763" s="3">
        <v>1</v>
      </c>
      <c r="I1763" s="3">
        <v>28</v>
      </c>
      <c r="J1763" s="3">
        <v>13</v>
      </c>
      <c r="K1763" s="3">
        <v>1</v>
      </c>
      <c r="L1763" s="3">
        <v>4</v>
      </c>
      <c r="M1763">
        <v>2</v>
      </c>
      <c r="N1763">
        <v>3</v>
      </c>
      <c r="O1763">
        <v>1</v>
      </c>
      <c r="P1763">
        <v>4</v>
      </c>
      <c r="Q1763">
        <v>8</v>
      </c>
      <c r="R1763">
        <v>0</v>
      </c>
      <c r="S1763">
        <v>0</v>
      </c>
      <c r="T1763">
        <v>0</v>
      </c>
      <c r="U1763">
        <v>0</v>
      </c>
      <c r="V1763">
        <v>0</v>
      </c>
      <c r="W1763">
        <v>0</v>
      </c>
      <c r="X1763">
        <v>3</v>
      </c>
      <c r="Y1763">
        <v>11</v>
      </c>
      <c r="Z1763">
        <v>0</v>
      </c>
      <c r="AA1763">
        <v>58</v>
      </c>
      <c r="AB1763">
        <v>2729</v>
      </c>
      <c r="AC1763">
        <v>0</v>
      </c>
      <c r="AD1763">
        <v>0</v>
      </c>
      <c r="AE1763">
        <v>0</v>
      </c>
      <c r="AF1763">
        <v>1</v>
      </c>
      <c r="AG1763">
        <v>0</v>
      </c>
      <c r="AH1763">
        <v>0</v>
      </c>
      <c r="AI1763">
        <v>0</v>
      </c>
      <c r="AJ1763">
        <v>0</v>
      </c>
      <c r="AK1763">
        <v>0</v>
      </c>
      <c r="AL1763">
        <v>1</v>
      </c>
      <c r="AM1763" s="3">
        <f>SUM(tbl_Data[[#This Row],[Amt_Wines]:[Amt_GoldProds]])</f>
        <v>155</v>
      </c>
      <c r="AN1763" s="3">
        <v>147</v>
      </c>
      <c r="AO1763">
        <v>0</v>
      </c>
      <c r="AP1763" t="str" cm="1">
        <f t="array" ref="AP1763">_xlfn.IFS(tbl_Data[[#This Row],[marital_Divorced]]=1,"Divorced",tbl_Data[[#This Row],[marital_Married]]=1,"Married",tbl_Data[[#This Row],[marital_Single]]=1,"Single",tbl_Data[[#This Row],[marital_Together]]=1,"Together",tbl_Data[[#This Row],[marital_Widow]]=1,"Widowed")</f>
        <v>Together</v>
      </c>
      <c r="AQ1763" s="3" t="str">
        <f>IF(tbl_Data[[#This Row],[Marital Status]]=tbl_Data[[#Headers],[Single]],tbl_Data[[#This Row],[Amt_Wines]],"")</f>
        <v/>
      </c>
      <c r="AR1763" s="3">
        <f>IF(tbl_Data[[#This Row],[Marital Status]]=tbl_Data[[#Headers],[Together]],tbl_Data[[#This Row],[Amt_Wines]],"")</f>
        <v>108</v>
      </c>
      <c r="AS1763" s="3" t="str">
        <f>IF(tbl_Data[[#This Row],[Marital Status]]=tbl_Data[[#Headers],[Married]],tbl_Data[[#This Row],[Amt_Wines]],"")</f>
        <v/>
      </c>
      <c r="AT1763" s="3" t="str">
        <f>IF(tbl_Data[[#This Row],[Marital Status]]=tbl_Data[[#Headers],[Widow]],tbl_Data[[#This Row],[Amt_Wines]],"")</f>
        <v/>
      </c>
      <c r="AU1763" s="3" t="str">
        <f>IF(tbl_Data[[#This Row],[Marital Status]]=tbl_Data[[#Headers],[Divorced]],tbl_Data[[#This Row],[Amt_Wines]],"")</f>
        <v/>
      </c>
    </row>
    <row r="1764" spans="1:47" x14ac:dyDescent="0.45">
      <c r="A1764" t="s">
        <v>1435</v>
      </c>
      <c r="B1764" s="3">
        <v>33629</v>
      </c>
      <c r="C1764">
        <v>1</v>
      </c>
      <c r="D1764">
        <v>1</v>
      </c>
      <c r="E1764">
        <f t="shared" si="27"/>
        <v>2</v>
      </c>
      <c r="F1764">
        <v>49</v>
      </c>
      <c r="G1764" s="3">
        <v>132</v>
      </c>
      <c r="H1764" s="3">
        <v>0</v>
      </c>
      <c r="I1764" s="3">
        <v>16</v>
      </c>
      <c r="J1764" s="3">
        <v>0</v>
      </c>
      <c r="K1764" s="3">
        <v>0</v>
      </c>
      <c r="L1764" s="3">
        <v>4</v>
      </c>
      <c r="M1764">
        <v>5</v>
      </c>
      <c r="N1764">
        <v>3</v>
      </c>
      <c r="O1764">
        <v>1</v>
      </c>
      <c r="P1764">
        <v>4</v>
      </c>
      <c r="Q1764">
        <v>9</v>
      </c>
      <c r="R1764">
        <v>0</v>
      </c>
      <c r="S1764">
        <v>0</v>
      </c>
      <c r="T1764">
        <v>0</v>
      </c>
      <c r="U1764">
        <v>0</v>
      </c>
      <c r="V1764">
        <v>0</v>
      </c>
      <c r="W1764">
        <v>0</v>
      </c>
      <c r="X1764">
        <v>3</v>
      </c>
      <c r="Y1764">
        <v>11</v>
      </c>
      <c r="Z1764">
        <v>0</v>
      </c>
      <c r="AA1764">
        <v>57</v>
      </c>
      <c r="AB1764">
        <v>2849</v>
      </c>
      <c r="AC1764">
        <v>0</v>
      </c>
      <c r="AD1764">
        <v>0</v>
      </c>
      <c r="AE1764">
        <v>0</v>
      </c>
      <c r="AF1764">
        <v>1</v>
      </c>
      <c r="AG1764">
        <v>0</v>
      </c>
      <c r="AH1764">
        <v>0</v>
      </c>
      <c r="AI1764">
        <v>0</v>
      </c>
      <c r="AJ1764">
        <v>0</v>
      </c>
      <c r="AK1764">
        <v>0</v>
      </c>
      <c r="AL1764">
        <v>1</v>
      </c>
      <c r="AM1764" s="3">
        <f>SUM(tbl_Data[[#This Row],[Amt_Wines]:[Amt_GoldProds]])</f>
        <v>152</v>
      </c>
      <c r="AN1764" s="3">
        <v>144</v>
      </c>
      <c r="AO1764">
        <v>0</v>
      </c>
      <c r="AP1764" t="str" cm="1">
        <f t="array" ref="AP1764">_xlfn.IFS(tbl_Data[[#This Row],[marital_Divorced]]=1,"Divorced",tbl_Data[[#This Row],[marital_Married]]=1,"Married",tbl_Data[[#This Row],[marital_Single]]=1,"Single",tbl_Data[[#This Row],[marital_Together]]=1,"Together",tbl_Data[[#This Row],[marital_Widow]]=1,"Widowed")</f>
        <v>Together</v>
      </c>
      <c r="AQ1764" s="3" t="str">
        <f>IF(tbl_Data[[#This Row],[Marital Status]]=tbl_Data[[#Headers],[Single]],tbl_Data[[#This Row],[Amt_Wines]],"")</f>
        <v/>
      </c>
      <c r="AR1764" s="3">
        <f>IF(tbl_Data[[#This Row],[Marital Status]]=tbl_Data[[#Headers],[Together]],tbl_Data[[#This Row],[Amt_Wines]],"")</f>
        <v>132</v>
      </c>
      <c r="AS1764" s="3" t="str">
        <f>IF(tbl_Data[[#This Row],[Marital Status]]=tbl_Data[[#Headers],[Married]],tbl_Data[[#This Row],[Amt_Wines]],"")</f>
        <v/>
      </c>
      <c r="AT1764" s="3" t="str">
        <f>IF(tbl_Data[[#This Row],[Marital Status]]=tbl_Data[[#Headers],[Widow]],tbl_Data[[#This Row],[Amt_Wines]],"")</f>
        <v/>
      </c>
      <c r="AU1764" s="3" t="str">
        <f>IF(tbl_Data[[#This Row],[Marital Status]]=tbl_Data[[#Headers],[Divorced]],tbl_Data[[#This Row],[Amt_Wines]],"")</f>
        <v/>
      </c>
    </row>
    <row r="1765" spans="1:47" x14ac:dyDescent="0.45">
      <c r="A1765" t="s">
        <v>1442</v>
      </c>
      <c r="B1765" s="3">
        <v>45203</v>
      </c>
      <c r="C1765">
        <v>2</v>
      </c>
      <c r="D1765">
        <v>0</v>
      </c>
      <c r="E1765">
        <f t="shared" si="27"/>
        <v>2</v>
      </c>
      <c r="F1765">
        <v>4</v>
      </c>
      <c r="G1765" s="3">
        <v>35</v>
      </c>
      <c r="H1765" s="3">
        <v>3</v>
      </c>
      <c r="I1765" s="3">
        <v>67</v>
      </c>
      <c r="J1765" s="3">
        <v>10</v>
      </c>
      <c r="K1765" s="3">
        <v>8</v>
      </c>
      <c r="L1765" s="3">
        <v>24</v>
      </c>
      <c r="M1765">
        <v>1</v>
      </c>
      <c r="N1765">
        <v>3</v>
      </c>
      <c r="O1765">
        <v>1</v>
      </c>
      <c r="P1765">
        <v>3</v>
      </c>
      <c r="Q1765">
        <v>6</v>
      </c>
      <c r="R1765">
        <v>0</v>
      </c>
      <c r="S1765">
        <v>0</v>
      </c>
      <c r="T1765">
        <v>0</v>
      </c>
      <c r="U1765">
        <v>0</v>
      </c>
      <c r="V1765">
        <v>0</v>
      </c>
      <c r="W1765">
        <v>0</v>
      </c>
      <c r="X1765">
        <v>3</v>
      </c>
      <c r="Y1765">
        <v>11</v>
      </c>
      <c r="Z1765">
        <v>1</v>
      </c>
      <c r="AA1765">
        <v>38</v>
      </c>
      <c r="AB1765">
        <v>2257</v>
      </c>
      <c r="AC1765">
        <v>0</v>
      </c>
      <c r="AD1765">
        <v>0</v>
      </c>
      <c r="AE1765">
        <v>0</v>
      </c>
      <c r="AF1765">
        <v>1</v>
      </c>
      <c r="AG1765">
        <v>0</v>
      </c>
      <c r="AH1765">
        <v>0</v>
      </c>
      <c r="AI1765">
        <v>0</v>
      </c>
      <c r="AJ1765">
        <v>1</v>
      </c>
      <c r="AK1765">
        <v>0</v>
      </c>
      <c r="AL1765">
        <v>0</v>
      </c>
      <c r="AM1765" s="3">
        <f>SUM(tbl_Data[[#This Row],[Amt_Wines]:[Amt_GoldProds]])</f>
        <v>147</v>
      </c>
      <c r="AN1765" s="3">
        <v>99</v>
      </c>
      <c r="AO1765">
        <v>0</v>
      </c>
      <c r="AP1765" t="str" cm="1">
        <f t="array" ref="AP1765">_xlfn.IFS(tbl_Data[[#This Row],[marital_Divorced]]=1,"Divorced",tbl_Data[[#This Row],[marital_Married]]=1,"Married",tbl_Data[[#This Row],[marital_Single]]=1,"Single",tbl_Data[[#This Row],[marital_Together]]=1,"Together",tbl_Data[[#This Row],[marital_Widow]]=1,"Widowed")</f>
        <v>Together</v>
      </c>
      <c r="AQ1765" s="3" t="str">
        <f>IF(tbl_Data[[#This Row],[Marital Status]]=tbl_Data[[#Headers],[Single]],tbl_Data[[#This Row],[Amt_Wines]],"")</f>
        <v/>
      </c>
      <c r="AR1765" s="3">
        <f>IF(tbl_Data[[#This Row],[Marital Status]]=tbl_Data[[#Headers],[Together]],tbl_Data[[#This Row],[Amt_Wines]],"")</f>
        <v>35</v>
      </c>
      <c r="AS1765" s="3" t="str">
        <f>IF(tbl_Data[[#This Row],[Marital Status]]=tbl_Data[[#Headers],[Married]],tbl_Data[[#This Row],[Amt_Wines]],"")</f>
        <v/>
      </c>
      <c r="AT1765" s="3" t="str">
        <f>IF(tbl_Data[[#This Row],[Marital Status]]=tbl_Data[[#Headers],[Widow]],tbl_Data[[#This Row],[Amt_Wines]],"")</f>
        <v/>
      </c>
      <c r="AU1765" s="3" t="str">
        <f>IF(tbl_Data[[#This Row],[Marital Status]]=tbl_Data[[#Headers],[Divorced]],tbl_Data[[#This Row],[Amt_Wines]],"")</f>
        <v/>
      </c>
    </row>
    <row r="1766" spans="1:47" x14ac:dyDescent="0.45">
      <c r="A1766" t="s">
        <v>1447</v>
      </c>
      <c r="B1766" s="3">
        <v>42162</v>
      </c>
      <c r="C1766">
        <v>1</v>
      </c>
      <c r="D1766">
        <v>0</v>
      </c>
      <c r="E1766">
        <f t="shared" si="27"/>
        <v>1</v>
      </c>
      <c r="F1766">
        <v>31</v>
      </c>
      <c r="G1766" s="3">
        <v>46</v>
      </c>
      <c r="H1766" s="3">
        <v>7</v>
      </c>
      <c r="I1766" s="3">
        <v>59</v>
      </c>
      <c r="J1766" s="3">
        <v>2</v>
      </c>
      <c r="K1766" s="3">
        <v>4</v>
      </c>
      <c r="L1766" s="3">
        <v>27</v>
      </c>
      <c r="M1766">
        <v>2</v>
      </c>
      <c r="N1766">
        <v>3</v>
      </c>
      <c r="O1766">
        <v>1</v>
      </c>
      <c r="P1766">
        <v>3</v>
      </c>
      <c r="Q1766">
        <v>6</v>
      </c>
      <c r="R1766">
        <v>1</v>
      </c>
      <c r="S1766">
        <v>0</v>
      </c>
      <c r="T1766">
        <v>0</v>
      </c>
      <c r="U1766">
        <v>0</v>
      </c>
      <c r="V1766">
        <v>0</v>
      </c>
      <c r="W1766">
        <v>0</v>
      </c>
      <c r="X1766">
        <v>3</v>
      </c>
      <c r="Y1766">
        <v>11</v>
      </c>
      <c r="Z1766">
        <v>1</v>
      </c>
      <c r="AA1766">
        <v>39</v>
      </c>
      <c r="AB1766">
        <v>2381</v>
      </c>
      <c r="AC1766">
        <v>0</v>
      </c>
      <c r="AD1766">
        <v>0</v>
      </c>
      <c r="AE1766">
        <v>0</v>
      </c>
      <c r="AF1766">
        <v>1</v>
      </c>
      <c r="AG1766">
        <v>0</v>
      </c>
      <c r="AH1766">
        <v>0</v>
      </c>
      <c r="AI1766">
        <v>0</v>
      </c>
      <c r="AJ1766">
        <v>1</v>
      </c>
      <c r="AK1766">
        <v>0</v>
      </c>
      <c r="AL1766">
        <v>0</v>
      </c>
      <c r="AM1766" s="3">
        <f>SUM(tbl_Data[[#This Row],[Amt_Wines]:[Amt_GoldProds]])</f>
        <v>145</v>
      </c>
      <c r="AN1766" s="3">
        <v>91</v>
      </c>
      <c r="AO1766">
        <v>1</v>
      </c>
      <c r="AP1766" t="str" cm="1">
        <f t="array" ref="AP1766">_xlfn.IFS(tbl_Data[[#This Row],[marital_Divorced]]=1,"Divorced",tbl_Data[[#This Row],[marital_Married]]=1,"Married",tbl_Data[[#This Row],[marital_Single]]=1,"Single",tbl_Data[[#This Row],[marital_Together]]=1,"Together",tbl_Data[[#This Row],[marital_Widow]]=1,"Widowed")</f>
        <v>Together</v>
      </c>
      <c r="AQ1766" s="3" t="str">
        <f>IF(tbl_Data[[#This Row],[Marital Status]]=tbl_Data[[#Headers],[Single]],tbl_Data[[#This Row],[Amt_Wines]],"")</f>
        <v/>
      </c>
      <c r="AR1766" s="3">
        <f>IF(tbl_Data[[#This Row],[Marital Status]]=tbl_Data[[#Headers],[Together]],tbl_Data[[#This Row],[Amt_Wines]],"")</f>
        <v>46</v>
      </c>
      <c r="AS1766" s="3" t="str">
        <f>IF(tbl_Data[[#This Row],[Marital Status]]=tbl_Data[[#Headers],[Married]],tbl_Data[[#This Row],[Amt_Wines]],"")</f>
        <v/>
      </c>
      <c r="AT1766" s="3" t="str">
        <f>IF(tbl_Data[[#This Row],[Marital Status]]=tbl_Data[[#Headers],[Widow]],tbl_Data[[#This Row],[Amt_Wines]],"")</f>
        <v/>
      </c>
      <c r="AU1766" s="3" t="str">
        <f>IF(tbl_Data[[#This Row],[Marital Status]]=tbl_Data[[#Headers],[Divorced]],tbl_Data[[#This Row],[Amt_Wines]],"")</f>
        <v/>
      </c>
    </row>
    <row r="1767" spans="1:47" x14ac:dyDescent="0.45">
      <c r="A1767" t="s">
        <v>1458</v>
      </c>
      <c r="B1767" s="3">
        <v>6835</v>
      </c>
      <c r="C1767">
        <v>0</v>
      </c>
      <c r="D1767">
        <v>1</v>
      </c>
      <c r="E1767">
        <f t="shared" si="27"/>
        <v>1</v>
      </c>
      <c r="F1767">
        <v>76</v>
      </c>
      <c r="G1767" s="3">
        <v>107</v>
      </c>
      <c r="H1767" s="3">
        <v>2</v>
      </c>
      <c r="I1767" s="3">
        <v>12</v>
      </c>
      <c r="J1767" s="3">
        <v>2</v>
      </c>
      <c r="K1767" s="3">
        <v>2</v>
      </c>
      <c r="L1767" s="3">
        <v>12</v>
      </c>
      <c r="M1767">
        <v>0</v>
      </c>
      <c r="N1767">
        <v>0</v>
      </c>
      <c r="O1767">
        <v>0</v>
      </c>
      <c r="P1767">
        <v>1</v>
      </c>
      <c r="Q1767">
        <v>20</v>
      </c>
      <c r="R1767">
        <v>0</v>
      </c>
      <c r="S1767">
        <v>0</v>
      </c>
      <c r="T1767">
        <v>0</v>
      </c>
      <c r="U1767">
        <v>0</v>
      </c>
      <c r="V1767">
        <v>0</v>
      </c>
      <c r="W1767">
        <v>0</v>
      </c>
      <c r="X1767">
        <v>3</v>
      </c>
      <c r="Y1767">
        <v>11</v>
      </c>
      <c r="Z1767">
        <v>0</v>
      </c>
      <c r="AA1767">
        <v>63</v>
      </c>
      <c r="AB1767">
        <v>2727</v>
      </c>
      <c r="AC1767">
        <v>0</v>
      </c>
      <c r="AD1767">
        <v>0</v>
      </c>
      <c r="AE1767">
        <v>0</v>
      </c>
      <c r="AF1767">
        <v>1</v>
      </c>
      <c r="AG1767">
        <v>0</v>
      </c>
      <c r="AH1767">
        <v>0</v>
      </c>
      <c r="AI1767">
        <v>0</v>
      </c>
      <c r="AJ1767">
        <v>0</v>
      </c>
      <c r="AK1767">
        <v>0</v>
      </c>
      <c r="AL1767">
        <v>1</v>
      </c>
      <c r="AM1767" s="3">
        <f>SUM(tbl_Data[[#This Row],[Amt_Wines]:[Amt_GoldProds]])</f>
        <v>137</v>
      </c>
      <c r="AN1767" s="3">
        <v>113</v>
      </c>
      <c r="AO1767">
        <v>0</v>
      </c>
      <c r="AP1767" t="str" cm="1">
        <f t="array" ref="AP1767">_xlfn.IFS(tbl_Data[[#This Row],[marital_Divorced]]=1,"Divorced",tbl_Data[[#This Row],[marital_Married]]=1,"Married",tbl_Data[[#This Row],[marital_Single]]=1,"Single",tbl_Data[[#This Row],[marital_Together]]=1,"Together",tbl_Data[[#This Row],[marital_Widow]]=1,"Widowed")</f>
        <v>Together</v>
      </c>
      <c r="AQ1767" s="3" t="str">
        <f>IF(tbl_Data[[#This Row],[Marital Status]]=tbl_Data[[#Headers],[Single]],tbl_Data[[#This Row],[Amt_Wines]],"")</f>
        <v/>
      </c>
      <c r="AR1767" s="3">
        <f>IF(tbl_Data[[#This Row],[Marital Status]]=tbl_Data[[#Headers],[Together]],tbl_Data[[#This Row],[Amt_Wines]],"")</f>
        <v>107</v>
      </c>
      <c r="AS1767" s="3" t="str">
        <f>IF(tbl_Data[[#This Row],[Marital Status]]=tbl_Data[[#Headers],[Married]],tbl_Data[[#This Row],[Amt_Wines]],"")</f>
        <v/>
      </c>
      <c r="AT1767" s="3" t="str">
        <f>IF(tbl_Data[[#This Row],[Marital Status]]=tbl_Data[[#Headers],[Widow]],tbl_Data[[#This Row],[Amt_Wines]],"")</f>
        <v/>
      </c>
      <c r="AU1767" s="3" t="str">
        <f>IF(tbl_Data[[#This Row],[Marital Status]]=tbl_Data[[#Headers],[Divorced]],tbl_Data[[#This Row],[Amt_Wines]],"")</f>
        <v/>
      </c>
    </row>
    <row r="1768" spans="1:47" x14ac:dyDescent="0.45">
      <c r="A1768" t="s">
        <v>1459</v>
      </c>
      <c r="B1768" s="3">
        <v>38361</v>
      </c>
      <c r="C1768">
        <v>1</v>
      </c>
      <c r="D1768">
        <v>0</v>
      </c>
      <c r="E1768">
        <f t="shared" si="27"/>
        <v>1</v>
      </c>
      <c r="F1768">
        <v>74</v>
      </c>
      <c r="G1768" s="3">
        <v>39</v>
      </c>
      <c r="H1768" s="3">
        <v>0</v>
      </c>
      <c r="I1768" s="3">
        <v>56</v>
      </c>
      <c r="J1768" s="3">
        <v>20</v>
      </c>
      <c r="K1768" s="3">
        <v>8</v>
      </c>
      <c r="L1768" s="3">
        <v>14</v>
      </c>
      <c r="M1768">
        <v>3</v>
      </c>
      <c r="N1768">
        <v>3</v>
      </c>
      <c r="O1768">
        <v>1</v>
      </c>
      <c r="P1768">
        <v>3</v>
      </c>
      <c r="Q1768">
        <v>7</v>
      </c>
      <c r="R1768">
        <v>0</v>
      </c>
      <c r="S1768">
        <v>0</v>
      </c>
      <c r="T1768">
        <v>0</v>
      </c>
      <c r="U1768">
        <v>0</v>
      </c>
      <c r="V1768">
        <v>0</v>
      </c>
      <c r="W1768">
        <v>0</v>
      </c>
      <c r="X1768">
        <v>3</v>
      </c>
      <c r="Y1768">
        <v>11</v>
      </c>
      <c r="Z1768">
        <v>0</v>
      </c>
      <c r="AA1768">
        <v>51</v>
      </c>
      <c r="AB1768">
        <v>2343</v>
      </c>
      <c r="AC1768">
        <v>0</v>
      </c>
      <c r="AD1768">
        <v>0</v>
      </c>
      <c r="AE1768">
        <v>0</v>
      </c>
      <c r="AF1768">
        <v>1</v>
      </c>
      <c r="AG1768">
        <v>0</v>
      </c>
      <c r="AH1768">
        <v>0</v>
      </c>
      <c r="AI1768">
        <v>0</v>
      </c>
      <c r="AJ1768">
        <v>1</v>
      </c>
      <c r="AK1768">
        <v>0</v>
      </c>
      <c r="AL1768">
        <v>0</v>
      </c>
      <c r="AM1768" s="3">
        <f>SUM(tbl_Data[[#This Row],[Amt_Wines]:[Amt_GoldProds]])</f>
        <v>137</v>
      </c>
      <c r="AN1768" s="3">
        <v>109</v>
      </c>
      <c r="AO1768">
        <v>0</v>
      </c>
      <c r="AP1768" t="str" cm="1">
        <f t="array" ref="AP1768">_xlfn.IFS(tbl_Data[[#This Row],[marital_Divorced]]=1,"Divorced",tbl_Data[[#This Row],[marital_Married]]=1,"Married",tbl_Data[[#This Row],[marital_Single]]=1,"Single",tbl_Data[[#This Row],[marital_Together]]=1,"Together",tbl_Data[[#This Row],[marital_Widow]]=1,"Widowed")</f>
        <v>Together</v>
      </c>
      <c r="AQ1768" s="3" t="str">
        <f>IF(tbl_Data[[#This Row],[Marital Status]]=tbl_Data[[#Headers],[Single]],tbl_Data[[#This Row],[Amt_Wines]],"")</f>
        <v/>
      </c>
      <c r="AR1768" s="3">
        <f>IF(tbl_Data[[#This Row],[Marital Status]]=tbl_Data[[#Headers],[Together]],tbl_Data[[#This Row],[Amt_Wines]],"")</f>
        <v>39</v>
      </c>
      <c r="AS1768" s="3" t="str">
        <f>IF(tbl_Data[[#This Row],[Marital Status]]=tbl_Data[[#Headers],[Married]],tbl_Data[[#This Row],[Amt_Wines]],"")</f>
        <v/>
      </c>
      <c r="AT1768" s="3" t="str">
        <f>IF(tbl_Data[[#This Row],[Marital Status]]=tbl_Data[[#Headers],[Widow]],tbl_Data[[#This Row],[Amt_Wines]],"")</f>
        <v/>
      </c>
      <c r="AU1768" s="3" t="str">
        <f>IF(tbl_Data[[#This Row],[Marital Status]]=tbl_Data[[#Headers],[Divorced]],tbl_Data[[#This Row],[Amt_Wines]],"")</f>
        <v/>
      </c>
    </row>
    <row r="1769" spans="1:47" x14ac:dyDescent="0.45">
      <c r="A1769" t="s">
        <v>1465</v>
      </c>
      <c r="B1769" s="3">
        <v>39898</v>
      </c>
      <c r="C1769">
        <v>0</v>
      </c>
      <c r="D1769">
        <v>1</v>
      </c>
      <c r="E1769">
        <f t="shared" si="27"/>
        <v>1</v>
      </c>
      <c r="F1769">
        <v>20</v>
      </c>
      <c r="G1769" s="3">
        <v>69</v>
      </c>
      <c r="H1769" s="3">
        <v>8</v>
      </c>
      <c r="I1769" s="3">
        <v>26</v>
      </c>
      <c r="J1769" s="3">
        <v>12</v>
      </c>
      <c r="K1769" s="3">
        <v>7</v>
      </c>
      <c r="L1769" s="3">
        <v>12</v>
      </c>
      <c r="M1769">
        <v>2</v>
      </c>
      <c r="N1769">
        <v>3</v>
      </c>
      <c r="O1769">
        <v>0</v>
      </c>
      <c r="P1769">
        <v>4</v>
      </c>
      <c r="Q1769">
        <v>7</v>
      </c>
      <c r="R1769">
        <v>0</v>
      </c>
      <c r="S1769">
        <v>0</v>
      </c>
      <c r="T1769">
        <v>0</v>
      </c>
      <c r="U1769">
        <v>0</v>
      </c>
      <c r="V1769">
        <v>0</v>
      </c>
      <c r="W1769">
        <v>0</v>
      </c>
      <c r="X1769">
        <v>3</v>
      </c>
      <c r="Y1769">
        <v>11</v>
      </c>
      <c r="Z1769">
        <v>0</v>
      </c>
      <c r="AA1769">
        <v>66</v>
      </c>
      <c r="AB1769">
        <v>2661</v>
      </c>
      <c r="AC1769">
        <v>0</v>
      </c>
      <c r="AD1769">
        <v>0</v>
      </c>
      <c r="AE1769">
        <v>0</v>
      </c>
      <c r="AF1769">
        <v>1</v>
      </c>
      <c r="AG1769">
        <v>0</v>
      </c>
      <c r="AH1769">
        <v>0</v>
      </c>
      <c r="AI1769">
        <v>0</v>
      </c>
      <c r="AJ1769">
        <v>1</v>
      </c>
      <c r="AK1769">
        <v>0</v>
      </c>
      <c r="AL1769">
        <v>0</v>
      </c>
      <c r="AM1769" s="3">
        <f>SUM(tbl_Data[[#This Row],[Amt_Wines]:[Amt_GoldProds]])</f>
        <v>134</v>
      </c>
      <c r="AN1769" s="3">
        <v>110</v>
      </c>
      <c r="AO1769">
        <v>0</v>
      </c>
      <c r="AP1769" t="str" cm="1">
        <f t="array" ref="AP1769">_xlfn.IFS(tbl_Data[[#This Row],[marital_Divorced]]=1,"Divorced",tbl_Data[[#This Row],[marital_Married]]=1,"Married",tbl_Data[[#This Row],[marital_Single]]=1,"Single",tbl_Data[[#This Row],[marital_Together]]=1,"Together",tbl_Data[[#This Row],[marital_Widow]]=1,"Widowed")</f>
        <v>Together</v>
      </c>
      <c r="AQ1769" s="3" t="str">
        <f>IF(tbl_Data[[#This Row],[Marital Status]]=tbl_Data[[#Headers],[Single]],tbl_Data[[#This Row],[Amt_Wines]],"")</f>
        <v/>
      </c>
      <c r="AR1769" s="3">
        <f>IF(tbl_Data[[#This Row],[Marital Status]]=tbl_Data[[#Headers],[Together]],tbl_Data[[#This Row],[Amt_Wines]],"")</f>
        <v>69</v>
      </c>
      <c r="AS1769" s="3" t="str">
        <f>IF(tbl_Data[[#This Row],[Marital Status]]=tbl_Data[[#Headers],[Married]],tbl_Data[[#This Row],[Amt_Wines]],"")</f>
        <v/>
      </c>
      <c r="AT1769" s="3" t="str">
        <f>IF(tbl_Data[[#This Row],[Marital Status]]=tbl_Data[[#Headers],[Widow]],tbl_Data[[#This Row],[Amt_Wines]],"")</f>
        <v/>
      </c>
      <c r="AU1769" s="3" t="str">
        <f>IF(tbl_Data[[#This Row],[Marital Status]]=tbl_Data[[#Headers],[Divorced]],tbl_Data[[#This Row],[Amt_Wines]],"")</f>
        <v/>
      </c>
    </row>
    <row r="1770" spans="1:47" x14ac:dyDescent="0.45">
      <c r="A1770" t="s">
        <v>1467</v>
      </c>
      <c r="B1770" s="3">
        <v>36317</v>
      </c>
      <c r="C1770">
        <v>0</v>
      </c>
      <c r="D1770">
        <v>1</v>
      </c>
      <c r="E1770">
        <f t="shared" si="27"/>
        <v>1</v>
      </c>
      <c r="F1770">
        <v>53</v>
      </c>
      <c r="G1770" s="3">
        <v>87</v>
      </c>
      <c r="H1770" s="3">
        <v>3</v>
      </c>
      <c r="I1770" s="3">
        <v>25</v>
      </c>
      <c r="J1770" s="3">
        <v>3</v>
      </c>
      <c r="K1770" s="3">
        <v>2</v>
      </c>
      <c r="L1770" s="3">
        <v>13</v>
      </c>
      <c r="M1770">
        <v>2</v>
      </c>
      <c r="N1770">
        <v>3</v>
      </c>
      <c r="O1770">
        <v>0</v>
      </c>
      <c r="P1770">
        <v>4</v>
      </c>
      <c r="Q1770">
        <v>7</v>
      </c>
      <c r="R1770">
        <v>0</v>
      </c>
      <c r="S1770">
        <v>0</v>
      </c>
      <c r="T1770">
        <v>0</v>
      </c>
      <c r="U1770">
        <v>0</v>
      </c>
      <c r="V1770">
        <v>0</v>
      </c>
      <c r="W1770">
        <v>0</v>
      </c>
      <c r="X1770">
        <v>3</v>
      </c>
      <c r="Y1770">
        <v>11</v>
      </c>
      <c r="Z1770">
        <v>0</v>
      </c>
      <c r="AA1770">
        <v>55</v>
      </c>
      <c r="AB1770">
        <v>2562</v>
      </c>
      <c r="AC1770">
        <v>0</v>
      </c>
      <c r="AD1770">
        <v>0</v>
      </c>
      <c r="AE1770">
        <v>0</v>
      </c>
      <c r="AF1770">
        <v>1</v>
      </c>
      <c r="AG1770">
        <v>0</v>
      </c>
      <c r="AH1770">
        <v>0</v>
      </c>
      <c r="AI1770">
        <v>0</v>
      </c>
      <c r="AJ1770">
        <v>1</v>
      </c>
      <c r="AK1770">
        <v>0</v>
      </c>
      <c r="AL1770">
        <v>0</v>
      </c>
      <c r="AM1770" s="3">
        <f>SUM(tbl_Data[[#This Row],[Amt_Wines]:[Amt_GoldProds]])</f>
        <v>133</v>
      </c>
      <c r="AN1770" s="3">
        <v>107</v>
      </c>
      <c r="AO1770">
        <v>0</v>
      </c>
      <c r="AP1770" t="str" cm="1">
        <f t="array" ref="AP1770">_xlfn.IFS(tbl_Data[[#This Row],[marital_Divorced]]=1,"Divorced",tbl_Data[[#This Row],[marital_Married]]=1,"Married",tbl_Data[[#This Row],[marital_Single]]=1,"Single",tbl_Data[[#This Row],[marital_Together]]=1,"Together",tbl_Data[[#This Row],[marital_Widow]]=1,"Widowed")</f>
        <v>Together</v>
      </c>
      <c r="AQ1770" s="3" t="str">
        <f>IF(tbl_Data[[#This Row],[Marital Status]]=tbl_Data[[#Headers],[Single]],tbl_Data[[#This Row],[Amt_Wines]],"")</f>
        <v/>
      </c>
      <c r="AR1770" s="3">
        <f>IF(tbl_Data[[#This Row],[Marital Status]]=tbl_Data[[#Headers],[Together]],tbl_Data[[#This Row],[Amt_Wines]],"")</f>
        <v>87</v>
      </c>
      <c r="AS1770" s="3" t="str">
        <f>IF(tbl_Data[[#This Row],[Marital Status]]=tbl_Data[[#Headers],[Married]],tbl_Data[[#This Row],[Amt_Wines]],"")</f>
        <v/>
      </c>
      <c r="AT1770" s="3" t="str">
        <f>IF(tbl_Data[[#This Row],[Marital Status]]=tbl_Data[[#Headers],[Widow]],tbl_Data[[#This Row],[Amt_Wines]],"")</f>
        <v/>
      </c>
      <c r="AU1770" s="3" t="str">
        <f>IF(tbl_Data[[#This Row],[Marital Status]]=tbl_Data[[#Headers],[Divorced]],tbl_Data[[#This Row],[Amt_Wines]],"")</f>
        <v/>
      </c>
    </row>
    <row r="1771" spans="1:47" x14ac:dyDescent="0.45">
      <c r="A1771" t="s">
        <v>1469</v>
      </c>
      <c r="B1771" s="3">
        <v>43018</v>
      </c>
      <c r="C1771">
        <v>0</v>
      </c>
      <c r="D1771">
        <v>1</v>
      </c>
      <c r="E1771">
        <f t="shared" si="27"/>
        <v>1</v>
      </c>
      <c r="F1771">
        <v>46</v>
      </c>
      <c r="G1771" s="3">
        <v>35</v>
      </c>
      <c r="H1771" s="3">
        <v>4</v>
      </c>
      <c r="I1771" s="3">
        <v>17</v>
      </c>
      <c r="J1771" s="3">
        <v>7</v>
      </c>
      <c r="K1771" s="3">
        <v>6</v>
      </c>
      <c r="L1771" s="3">
        <v>64</v>
      </c>
      <c r="M1771">
        <v>1</v>
      </c>
      <c r="N1771">
        <v>2</v>
      </c>
      <c r="O1771">
        <v>2</v>
      </c>
      <c r="P1771">
        <v>2</v>
      </c>
      <c r="Q1771">
        <v>5</v>
      </c>
      <c r="R1771">
        <v>0</v>
      </c>
      <c r="S1771">
        <v>0</v>
      </c>
      <c r="T1771">
        <v>0</v>
      </c>
      <c r="U1771">
        <v>0</v>
      </c>
      <c r="V1771">
        <v>0</v>
      </c>
      <c r="W1771">
        <v>0</v>
      </c>
      <c r="X1771">
        <v>3</v>
      </c>
      <c r="Y1771">
        <v>11</v>
      </c>
      <c r="Z1771">
        <v>0</v>
      </c>
      <c r="AA1771">
        <v>46</v>
      </c>
      <c r="AB1771">
        <v>2399</v>
      </c>
      <c r="AC1771">
        <v>0</v>
      </c>
      <c r="AD1771">
        <v>0</v>
      </c>
      <c r="AE1771">
        <v>0</v>
      </c>
      <c r="AF1771">
        <v>1</v>
      </c>
      <c r="AG1771">
        <v>0</v>
      </c>
      <c r="AH1771">
        <v>0</v>
      </c>
      <c r="AI1771">
        <v>0</v>
      </c>
      <c r="AJ1771">
        <v>0</v>
      </c>
      <c r="AK1771">
        <v>1</v>
      </c>
      <c r="AL1771">
        <v>0</v>
      </c>
      <c r="AM1771" s="3">
        <f>SUM(tbl_Data[[#This Row],[Amt_Wines]:[Amt_GoldProds]])</f>
        <v>133</v>
      </c>
      <c r="AN1771" s="3">
        <v>5</v>
      </c>
      <c r="AO1771">
        <v>0</v>
      </c>
      <c r="AP1771" t="str" cm="1">
        <f t="array" ref="AP1771">_xlfn.IFS(tbl_Data[[#This Row],[marital_Divorced]]=1,"Divorced",tbl_Data[[#This Row],[marital_Married]]=1,"Married",tbl_Data[[#This Row],[marital_Single]]=1,"Single",tbl_Data[[#This Row],[marital_Together]]=1,"Together",tbl_Data[[#This Row],[marital_Widow]]=1,"Widowed")</f>
        <v>Together</v>
      </c>
      <c r="AQ1771" s="3" t="str">
        <f>IF(tbl_Data[[#This Row],[Marital Status]]=tbl_Data[[#Headers],[Single]],tbl_Data[[#This Row],[Amt_Wines]],"")</f>
        <v/>
      </c>
      <c r="AR1771" s="3">
        <f>IF(tbl_Data[[#This Row],[Marital Status]]=tbl_Data[[#Headers],[Together]],tbl_Data[[#This Row],[Amt_Wines]],"")</f>
        <v>35</v>
      </c>
      <c r="AS1771" s="3" t="str">
        <f>IF(tbl_Data[[#This Row],[Marital Status]]=tbl_Data[[#Headers],[Married]],tbl_Data[[#This Row],[Amt_Wines]],"")</f>
        <v/>
      </c>
      <c r="AT1771" s="3" t="str">
        <f>IF(tbl_Data[[#This Row],[Marital Status]]=tbl_Data[[#Headers],[Widow]],tbl_Data[[#This Row],[Amt_Wines]],"")</f>
        <v/>
      </c>
      <c r="AU1771" s="3" t="str">
        <f>IF(tbl_Data[[#This Row],[Marital Status]]=tbl_Data[[#Headers],[Divorced]],tbl_Data[[#This Row],[Amt_Wines]],"")</f>
        <v/>
      </c>
    </row>
    <row r="1772" spans="1:47" x14ac:dyDescent="0.45">
      <c r="A1772" t="s">
        <v>1474</v>
      </c>
      <c r="B1772" s="3">
        <v>55249</v>
      </c>
      <c r="C1772">
        <v>0</v>
      </c>
      <c r="D1772">
        <v>1</v>
      </c>
      <c r="E1772">
        <f t="shared" si="27"/>
        <v>1</v>
      </c>
      <c r="F1772">
        <v>81</v>
      </c>
      <c r="G1772" s="3">
        <v>97</v>
      </c>
      <c r="H1772" s="3">
        <v>1</v>
      </c>
      <c r="I1772" s="3">
        <v>19</v>
      </c>
      <c r="J1772" s="3">
        <v>2</v>
      </c>
      <c r="K1772" s="3">
        <v>0</v>
      </c>
      <c r="L1772" s="3">
        <v>11</v>
      </c>
      <c r="M1772">
        <v>1</v>
      </c>
      <c r="N1772">
        <v>2</v>
      </c>
      <c r="O1772">
        <v>1</v>
      </c>
      <c r="P1772">
        <v>4</v>
      </c>
      <c r="Q1772">
        <v>3</v>
      </c>
      <c r="R1772">
        <v>0</v>
      </c>
      <c r="S1772">
        <v>0</v>
      </c>
      <c r="T1772">
        <v>0</v>
      </c>
      <c r="U1772">
        <v>0</v>
      </c>
      <c r="V1772">
        <v>0</v>
      </c>
      <c r="W1772">
        <v>0</v>
      </c>
      <c r="X1772">
        <v>3</v>
      </c>
      <c r="Y1772">
        <v>11</v>
      </c>
      <c r="Z1772">
        <v>0</v>
      </c>
      <c r="AA1772">
        <v>64</v>
      </c>
      <c r="AB1772">
        <v>2232</v>
      </c>
      <c r="AC1772">
        <v>0</v>
      </c>
      <c r="AD1772">
        <v>0</v>
      </c>
      <c r="AE1772">
        <v>0</v>
      </c>
      <c r="AF1772">
        <v>1</v>
      </c>
      <c r="AG1772">
        <v>0</v>
      </c>
      <c r="AH1772">
        <v>0</v>
      </c>
      <c r="AI1772">
        <v>0</v>
      </c>
      <c r="AJ1772">
        <v>0</v>
      </c>
      <c r="AK1772">
        <v>1</v>
      </c>
      <c r="AL1772">
        <v>0</v>
      </c>
      <c r="AM1772" s="3">
        <f>SUM(tbl_Data[[#This Row],[Amt_Wines]:[Amt_GoldProds]])</f>
        <v>130</v>
      </c>
      <c r="AN1772" s="3">
        <v>108</v>
      </c>
      <c r="AO1772">
        <v>0</v>
      </c>
      <c r="AP1772" t="str" cm="1">
        <f t="array" ref="AP1772">_xlfn.IFS(tbl_Data[[#This Row],[marital_Divorced]]=1,"Divorced",tbl_Data[[#This Row],[marital_Married]]=1,"Married",tbl_Data[[#This Row],[marital_Single]]=1,"Single",tbl_Data[[#This Row],[marital_Together]]=1,"Together",tbl_Data[[#This Row],[marital_Widow]]=1,"Widowed")</f>
        <v>Together</v>
      </c>
      <c r="AQ1772" s="3" t="str">
        <f>IF(tbl_Data[[#This Row],[Marital Status]]=tbl_Data[[#Headers],[Single]],tbl_Data[[#This Row],[Amt_Wines]],"")</f>
        <v/>
      </c>
      <c r="AR1772" s="3">
        <f>IF(tbl_Data[[#This Row],[Marital Status]]=tbl_Data[[#Headers],[Together]],tbl_Data[[#This Row],[Amt_Wines]],"")</f>
        <v>97</v>
      </c>
      <c r="AS1772" s="3" t="str">
        <f>IF(tbl_Data[[#This Row],[Marital Status]]=tbl_Data[[#Headers],[Married]],tbl_Data[[#This Row],[Amt_Wines]],"")</f>
        <v/>
      </c>
      <c r="AT1772" s="3" t="str">
        <f>IF(tbl_Data[[#This Row],[Marital Status]]=tbl_Data[[#Headers],[Widow]],tbl_Data[[#This Row],[Amt_Wines]],"")</f>
        <v/>
      </c>
      <c r="AU1772" s="3" t="str">
        <f>IF(tbl_Data[[#This Row],[Marital Status]]=tbl_Data[[#Headers],[Divorced]],tbl_Data[[#This Row],[Amt_Wines]],"")</f>
        <v/>
      </c>
    </row>
    <row r="1773" spans="1:47" x14ac:dyDescent="0.45">
      <c r="A1773" t="s">
        <v>1476</v>
      </c>
      <c r="B1773" s="3">
        <v>49618</v>
      </c>
      <c r="C1773">
        <v>1</v>
      </c>
      <c r="D1773">
        <v>1</v>
      </c>
      <c r="E1773">
        <f t="shared" si="27"/>
        <v>2</v>
      </c>
      <c r="F1773">
        <v>77</v>
      </c>
      <c r="G1773" s="3">
        <v>80</v>
      </c>
      <c r="H1773" s="3">
        <v>3</v>
      </c>
      <c r="I1773" s="3">
        <v>26</v>
      </c>
      <c r="J1773" s="3">
        <v>4</v>
      </c>
      <c r="K1773" s="3">
        <v>2</v>
      </c>
      <c r="L1773" s="3">
        <v>14</v>
      </c>
      <c r="M1773">
        <v>4</v>
      </c>
      <c r="N1773">
        <v>3</v>
      </c>
      <c r="O1773">
        <v>1</v>
      </c>
      <c r="P1773">
        <v>3</v>
      </c>
      <c r="Q1773">
        <v>7</v>
      </c>
      <c r="R1773">
        <v>0</v>
      </c>
      <c r="S1773">
        <v>0</v>
      </c>
      <c r="T1773">
        <v>0</v>
      </c>
      <c r="U1773">
        <v>0</v>
      </c>
      <c r="V1773">
        <v>0</v>
      </c>
      <c r="W1773">
        <v>0</v>
      </c>
      <c r="X1773">
        <v>3</v>
      </c>
      <c r="Y1773">
        <v>11</v>
      </c>
      <c r="Z1773">
        <v>0</v>
      </c>
      <c r="AA1773">
        <v>54</v>
      </c>
      <c r="AB1773">
        <v>2678</v>
      </c>
      <c r="AC1773">
        <v>0</v>
      </c>
      <c r="AD1773">
        <v>0</v>
      </c>
      <c r="AE1773">
        <v>0</v>
      </c>
      <c r="AF1773">
        <v>1</v>
      </c>
      <c r="AG1773">
        <v>0</v>
      </c>
      <c r="AH1773">
        <v>0</v>
      </c>
      <c r="AI1773">
        <v>0</v>
      </c>
      <c r="AJ1773">
        <v>0</v>
      </c>
      <c r="AK1773">
        <v>1</v>
      </c>
      <c r="AL1773">
        <v>0</v>
      </c>
      <c r="AM1773" s="3">
        <f>SUM(tbl_Data[[#This Row],[Amt_Wines]:[Amt_GoldProds]])</f>
        <v>129</v>
      </c>
      <c r="AN1773" s="3">
        <v>101</v>
      </c>
      <c r="AO1773">
        <v>0</v>
      </c>
      <c r="AP1773" t="str" cm="1">
        <f t="array" ref="AP1773">_xlfn.IFS(tbl_Data[[#This Row],[marital_Divorced]]=1,"Divorced",tbl_Data[[#This Row],[marital_Married]]=1,"Married",tbl_Data[[#This Row],[marital_Single]]=1,"Single",tbl_Data[[#This Row],[marital_Together]]=1,"Together",tbl_Data[[#This Row],[marital_Widow]]=1,"Widowed")</f>
        <v>Together</v>
      </c>
      <c r="AQ1773" s="3" t="str">
        <f>IF(tbl_Data[[#This Row],[Marital Status]]=tbl_Data[[#Headers],[Single]],tbl_Data[[#This Row],[Amt_Wines]],"")</f>
        <v/>
      </c>
      <c r="AR1773" s="3">
        <f>IF(tbl_Data[[#This Row],[Marital Status]]=tbl_Data[[#Headers],[Together]],tbl_Data[[#This Row],[Amt_Wines]],"")</f>
        <v>80</v>
      </c>
      <c r="AS1773" s="3" t="str">
        <f>IF(tbl_Data[[#This Row],[Marital Status]]=tbl_Data[[#Headers],[Married]],tbl_Data[[#This Row],[Amt_Wines]],"")</f>
        <v/>
      </c>
      <c r="AT1773" s="3" t="str">
        <f>IF(tbl_Data[[#This Row],[Marital Status]]=tbl_Data[[#Headers],[Widow]],tbl_Data[[#This Row],[Amt_Wines]],"")</f>
        <v/>
      </c>
      <c r="AU1773" s="3" t="str">
        <f>IF(tbl_Data[[#This Row],[Marital Status]]=tbl_Data[[#Headers],[Divorced]],tbl_Data[[#This Row],[Amt_Wines]],"")</f>
        <v/>
      </c>
    </row>
    <row r="1774" spans="1:47" x14ac:dyDescent="0.45">
      <c r="A1774" t="s">
        <v>1478</v>
      </c>
      <c r="B1774" s="3">
        <v>17117</v>
      </c>
      <c r="C1774">
        <v>1</v>
      </c>
      <c r="D1774">
        <v>0</v>
      </c>
      <c r="E1774">
        <f t="shared" si="27"/>
        <v>1</v>
      </c>
      <c r="F1774">
        <v>96</v>
      </c>
      <c r="G1774" s="3">
        <v>12</v>
      </c>
      <c r="H1774" s="3">
        <v>23</v>
      </c>
      <c r="I1774" s="3">
        <v>38</v>
      </c>
      <c r="J1774" s="3">
        <v>30</v>
      </c>
      <c r="K1774" s="3">
        <v>18</v>
      </c>
      <c r="L1774" s="3">
        <v>7</v>
      </c>
      <c r="M1774">
        <v>4</v>
      </c>
      <c r="N1774">
        <v>3</v>
      </c>
      <c r="O1774">
        <v>1</v>
      </c>
      <c r="P1774">
        <v>3</v>
      </c>
      <c r="Q1774">
        <v>9</v>
      </c>
      <c r="R1774">
        <v>0</v>
      </c>
      <c r="S1774">
        <v>0</v>
      </c>
      <c r="T1774">
        <v>0</v>
      </c>
      <c r="U1774">
        <v>0</v>
      </c>
      <c r="V1774">
        <v>0</v>
      </c>
      <c r="W1774">
        <v>0</v>
      </c>
      <c r="X1774">
        <v>3</v>
      </c>
      <c r="Y1774">
        <v>11</v>
      </c>
      <c r="Z1774">
        <v>0</v>
      </c>
      <c r="AA1774">
        <v>42</v>
      </c>
      <c r="AB1774">
        <v>2687</v>
      </c>
      <c r="AC1774">
        <v>0</v>
      </c>
      <c r="AD1774">
        <v>0</v>
      </c>
      <c r="AE1774">
        <v>0</v>
      </c>
      <c r="AF1774">
        <v>1</v>
      </c>
      <c r="AG1774">
        <v>0</v>
      </c>
      <c r="AH1774">
        <v>1</v>
      </c>
      <c r="AI1774">
        <v>0</v>
      </c>
      <c r="AJ1774">
        <v>0</v>
      </c>
      <c r="AK1774">
        <v>0</v>
      </c>
      <c r="AL1774">
        <v>0</v>
      </c>
      <c r="AM1774" s="3">
        <f>SUM(tbl_Data[[#This Row],[Amt_Wines]:[Amt_GoldProds]])</f>
        <v>128</v>
      </c>
      <c r="AN1774" s="3">
        <v>114</v>
      </c>
      <c r="AO1774">
        <v>0</v>
      </c>
      <c r="AP1774" t="str" cm="1">
        <f t="array" ref="AP1774">_xlfn.IFS(tbl_Data[[#This Row],[marital_Divorced]]=1,"Divorced",tbl_Data[[#This Row],[marital_Married]]=1,"Married",tbl_Data[[#This Row],[marital_Single]]=1,"Single",tbl_Data[[#This Row],[marital_Together]]=1,"Together",tbl_Data[[#This Row],[marital_Widow]]=1,"Widowed")</f>
        <v>Together</v>
      </c>
      <c r="AQ1774" s="3" t="str">
        <f>IF(tbl_Data[[#This Row],[Marital Status]]=tbl_Data[[#Headers],[Single]],tbl_Data[[#This Row],[Amt_Wines]],"")</f>
        <v/>
      </c>
      <c r="AR1774" s="3">
        <f>IF(tbl_Data[[#This Row],[Marital Status]]=tbl_Data[[#Headers],[Together]],tbl_Data[[#This Row],[Amt_Wines]],"")</f>
        <v>12</v>
      </c>
      <c r="AS1774" s="3" t="str">
        <f>IF(tbl_Data[[#This Row],[Marital Status]]=tbl_Data[[#Headers],[Married]],tbl_Data[[#This Row],[Amt_Wines]],"")</f>
        <v/>
      </c>
      <c r="AT1774" s="3" t="str">
        <f>IF(tbl_Data[[#This Row],[Marital Status]]=tbl_Data[[#Headers],[Widow]],tbl_Data[[#This Row],[Amt_Wines]],"")</f>
        <v/>
      </c>
      <c r="AU1774" s="3" t="str">
        <f>IF(tbl_Data[[#This Row],[Marital Status]]=tbl_Data[[#Headers],[Divorced]],tbl_Data[[#This Row],[Amt_Wines]],"")</f>
        <v/>
      </c>
    </row>
    <row r="1775" spans="1:47" x14ac:dyDescent="0.45">
      <c r="A1775" t="s">
        <v>1484</v>
      </c>
      <c r="B1775" s="3">
        <v>37509</v>
      </c>
      <c r="C1775">
        <v>1</v>
      </c>
      <c r="D1775">
        <v>0</v>
      </c>
      <c r="E1775">
        <f t="shared" si="27"/>
        <v>1</v>
      </c>
      <c r="F1775">
        <v>24</v>
      </c>
      <c r="G1775" s="3">
        <v>37</v>
      </c>
      <c r="H1775" s="3">
        <v>5</v>
      </c>
      <c r="I1775" s="3">
        <v>56</v>
      </c>
      <c r="J1775" s="3">
        <v>12</v>
      </c>
      <c r="K1775" s="3">
        <v>8</v>
      </c>
      <c r="L1775" s="3">
        <v>5</v>
      </c>
      <c r="M1775">
        <v>2</v>
      </c>
      <c r="N1775">
        <v>3</v>
      </c>
      <c r="O1775">
        <v>0</v>
      </c>
      <c r="P1775">
        <v>4</v>
      </c>
      <c r="Q1775">
        <v>7</v>
      </c>
      <c r="R1775">
        <v>0</v>
      </c>
      <c r="S1775">
        <v>0</v>
      </c>
      <c r="T1775">
        <v>0</v>
      </c>
      <c r="U1775">
        <v>0</v>
      </c>
      <c r="V1775">
        <v>0</v>
      </c>
      <c r="W1775">
        <v>0</v>
      </c>
      <c r="X1775">
        <v>3</v>
      </c>
      <c r="Y1775">
        <v>11</v>
      </c>
      <c r="Z1775">
        <v>0</v>
      </c>
      <c r="AA1775">
        <v>44</v>
      </c>
      <c r="AB1775">
        <v>2814</v>
      </c>
      <c r="AC1775">
        <v>0</v>
      </c>
      <c r="AD1775">
        <v>0</v>
      </c>
      <c r="AE1775">
        <v>0</v>
      </c>
      <c r="AF1775">
        <v>1</v>
      </c>
      <c r="AG1775">
        <v>0</v>
      </c>
      <c r="AH1775">
        <v>0</v>
      </c>
      <c r="AI1775">
        <v>0</v>
      </c>
      <c r="AJ1775">
        <v>0</v>
      </c>
      <c r="AK1775">
        <v>1</v>
      </c>
      <c r="AL1775">
        <v>0</v>
      </c>
      <c r="AM1775" s="3">
        <f>SUM(tbl_Data[[#This Row],[Amt_Wines]:[Amt_GoldProds]])</f>
        <v>123</v>
      </c>
      <c r="AN1775" s="3">
        <v>113</v>
      </c>
      <c r="AO1775">
        <v>0</v>
      </c>
      <c r="AP1775" t="str" cm="1">
        <f t="array" ref="AP1775">_xlfn.IFS(tbl_Data[[#This Row],[marital_Divorced]]=1,"Divorced",tbl_Data[[#This Row],[marital_Married]]=1,"Married",tbl_Data[[#This Row],[marital_Single]]=1,"Single",tbl_Data[[#This Row],[marital_Together]]=1,"Together",tbl_Data[[#This Row],[marital_Widow]]=1,"Widowed")</f>
        <v>Together</v>
      </c>
      <c r="AQ1775" s="3" t="str">
        <f>IF(tbl_Data[[#This Row],[Marital Status]]=tbl_Data[[#Headers],[Single]],tbl_Data[[#This Row],[Amt_Wines]],"")</f>
        <v/>
      </c>
      <c r="AR1775" s="3">
        <f>IF(tbl_Data[[#This Row],[Marital Status]]=tbl_Data[[#Headers],[Together]],tbl_Data[[#This Row],[Amt_Wines]],"")</f>
        <v>37</v>
      </c>
      <c r="AS1775" s="3" t="str">
        <f>IF(tbl_Data[[#This Row],[Marital Status]]=tbl_Data[[#Headers],[Married]],tbl_Data[[#This Row],[Amt_Wines]],"")</f>
        <v/>
      </c>
      <c r="AT1775" s="3" t="str">
        <f>IF(tbl_Data[[#This Row],[Marital Status]]=tbl_Data[[#Headers],[Widow]],tbl_Data[[#This Row],[Amt_Wines]],"")</f>
        <v/>
      </c>
      <c r="AU1775" s="3" t="str">
        <f>IF(tbl_Data[[#This Row],[Marital Status]]=tbl_Data[[#Headers],[Divorced]],tbl_Data[[#This Row],[Amt_Wines]],"")</f>
        <v/>
      </c>
    </row>
    <row r="1776" spans="1:47" x14ac:dyDescent="0.45">
      <c r="A1776" t="s">
        <v>1487</v>
      </c>
      <c r="B1776" s="3">
        <v>51717</v>
      </c>
      <c r="C1776">
        <v>0</v>
      </c>
      <c r="D1776">
        <v>1</v>
      </c>
      <c r="E1776">
        <f t="shared" si="27"/>
        <v>1</v>
      </c>
      <c r="F1776">
        <v>55</v>
      </c>
      <c r="G1776" s="3">
        <v>98</v>
      </c>
      <c r="H1776" s="3">
        <v>1</v>
      </c>
      <c r="I1776" s="3">
        <v>17</v>
      </c>
      <c r="J1776" s="3">
        <v>0</v>
      </c>
      <c r="K1776" s="3">
        <v>1</v>
      </c>
      <c r="L1776" s="3">
        <v>5</v>
      </c>
      <c r="M1776">
        <v>1</v>
      </c>
      <c r="N1776">
        <v>3</v>
      </c>
      <c r="O1776">
        <v>0</v>
      </c>
      <c r="P1776">
        <v>4</v>
      </c>
      <c r="Q1776">
        <v>7</v>
      </c>
      <c r="R1776">
        <v>0</v>
      </c>
      <c r="S1776">
        <v>1</v>
      </c>
      <c r="T1776">
        <v>0</v>
      </c>
      <c r="U1776">
        <v>0</v>
      </c>
      <c r="V1776">
        <v>0</v>
      </c>
      <c r="W1776">
        <v>0</v>
      </c>
      <c r="X1776">
        <v>3</v>
      </c>
      <c r="Y1776">
        <v>11</v>
      </c>
      <c r="Z1776">
        <v>0</v>
      </c>
      <c r="AA1776">
        <v>55</v>
      </c>
      <c r="AB1776">
        <v>2472</v>
      </c>
      <c r="AC1776">
        <v>0</v>
      </c>
      <c r="AD1776">
        <v>0</v>
      </c>
      <c r="AE1776">
        <v>0</v>
      </c>
      <c r="AF1776">
        <v>1</v>
      </c>
      <c r="AG1776">
        <v>0</v>
      </c>
      <c r="AH1776">
        <v>0</v>
      </c>
      <c r="AI1776">
        <v>0</v>
      </c>
      <c r="AJ1776">
        <v>0</v>
      </c>
      <c r="AK1776">
        <v>0</v>
      </c>
      <c r="AL1776">
        <v>1</v>
      </c>
      <c r="AM1776" s="3">
        <f>SUM(tbl_Data[[#This Row],[Amt_Wines]:[Amt_GoldProds]])</f>
        <v>122</v>
      </c>
      <c r="AN1776" s="3">
        <v>112</v>
      </c>
      <c r="AO1776">
        <v>1</v>
      </c>
      <c r="AP1776" t="str" cm="1">
        <f t="array" ref="AP1776">_xlfn.IFS(tbl_Data[[#This Row],[marital_Divorced]]=1,"Divorced",tbl_Data[[#This Row],[marital_Married]]=1,"Married",tbl_Data[[#This Row],[marital_Single]]=1,"Single",tbl_Data[[#This Row],[marital_Together]]=1,"Together",tbl_Data[[#This Row],[marital_Widow]]=1,"Widowed")</f>
        <v>Together</v>
      </c>
      <c r="AQ1776" s="3" t="str">
        <f>IF(tbl_Data[[#This Row],[Marital Status]]=tbl_Data[[#Headers],[Single]],tbl_Data[[#This Row],[Amt_Wines]],"")</f>
        <v/>
      </c>
      <c r="AR1776" s="3">
        <f>IF(tbl_Data[[#This Row],[Marital Status]]=tbl_Data[[#Headers],[Together]],tbl_Data[[#This Row],[Amt_Wines]],"")</f>
        <v>98</v>
      </c>
      <c r="AS1776" s="3" t="str">
        <f>IF(tbl_Data[[#This Row],[Marital Status]]=tbl_Data[[#Headers],[Married]],tbl_Data[[#This Row],[Amt_Wines]],"")</f>
        <v/>
      </c>
      <c r="AT1776" s="3" t="str">
        <f>IF(tbl_Data[[#This Row],[Marital Status]]=tbl_Data[[#Headers],[Widow]],tbl_Data[[#This Row],[Amt_Wines]],"")</f>
        <v/>
      </c>
      <c r="AU1776" s="3" t="str">
        <f>IF(tbl_Data[[#This Row],[Marital Status]]=tbl_Data[[#Headers],[Divorced]],tbl_Data[[#This Row],[Amt_Wines]],"")</f>
        <v/>
      </c>
    </row>
    <row r="1777" spans="1:47" x14ac:dyDescent="0.45">
      <c r="A1777" t="s">
        <v>1489</v>
      </c>
      <c r="B1777" s="3">
        <v>38232</v>
      </c>
      <c r="C1777">
        <v>1</v>
      </c>
      <c r="D1777">
        <v>1</v>
      </c>
      <c r="E1777">
        <f t="shared" si="27"/>
        <v>2</v>
      </c>
      <c r="F1777">
        <v>84</v>
      </c>
      <c r="G1777" s="3">
        <v>43</v>
      </c>
      <c r="H1777" s="3">
        <v>5</v>
      </c>
      <c r="I1777" s="3">
        <v>28</v>
      </c>
      <c r="J1777" s="3">
        <v>7</v>
      </c>
      <c r="K1777" s="3">
        <v>6</v>
      </c>
      <c r="L1777" s="3">
        <v>33</v>
      </c>
      <c r="M1777">
        <v>4</v>
      </c>
      <c r="N1777">
        <v>3</v>
      </c>
      <c r="O1777">
        <v>1</v>
      </c>
      <c r="P1777">
        <v>3</v>
      </c>
      <c r="Q1777">
        <v>5</v>
      </c>
      <c r="R1777">
        <v>0</v>
      </c>
      <c r="S1777">
        <v>0</v>
      </c>
      <c r="T1777">
        <v>0</v>
      </c>
      <c r="U1777">
        <v>0</v>
      </c>
      <c r="V1777">
        <v>0</v>
      </c>
      <c r="W1777">
        <v>0</v>
      </c>
      <c r="X1777">
        <v>3</v>
      </c>
      <c r="Y1777">
        <v>11</v>
      </c>
      <c r="Z1777">
        <v>0</v>
      </c>
      <c r="AA1777">
        <v>49</v>
      </c>
      <c r="AB1777">
        <v>2322</v>
      </c>
      <c r="AC1777">
        <v>0</v>
      </c>
      <c r="AD1777">
        <v>0</v>
      </c>
      <c r="AE1777">
        <v>0</v>
      </c>
      <c r="AF1777">
        <v>1</v>
      </c>
      <c r="AG1777">
        <v>0</v>
      </c>
      <c r="AH1777">
        <v>0</v>
      </c>
      <c r="AI1777">
        <v>0</v>
      </c>
      <c r="AJ1777">
        <v>1</v>
      </c>
      <c r="AK1777">
        <v>0</v>
      </c>
      <c r="AL1777">
        <v>0</v>
      </c>
      <c r="AM1777" s="3">
        <f>SUM(tbl_Data[[#This Row],[Amt_Wines]:[Amt_GoldProds]])</f>
        <v>122</v>
      </c>
      <c r="AN1777" s="3">
        <v>56</v>
      </c>
      <c r="AO1777">
        <v>0</v>
      </c>
      <c r="AP1777" t="str" cm="1">
        <f t="array" ref="AP1777">_xlfn.IFS(tbl_Data[[#This Row],[marital_Divorced]]=1,"Divorced",tbl_Data[[#This Row],[marital_Married]]=1,"Married",tbl_Data[[#This Row],[marital_Single]]=1,"Single",tbl_Data[[#This Row],[marital_Together]]=1,"Together",tbl_Data[[#This Row],[marital_Widow]]=1,"Widowed")</f>
        <v>Together</v>
      </c>
      <c r="AQ1777" s="3" t="str">
        <f>IF(tbl_Data[[#This Row],[Marital Status]]=tbl_Data[[#Headers],[Single]],tbl_Data[[#This Row],[Amt_Wines]],"")</f>
        <v/>
      </c>
      <c r="AR1777" s="3">
        <f>IF(tbl_Data[[#This Row],[Marital Status]]=tbl_Data[[#Headers],[Together]],tbl_Data[[#This Row],[Amt_Wines]],"")</f>
        <v>43</v>
      </c>
      <c r="AS1777" s="3" t="str">
        <f>IF(tbl_Data[[#This Row],[Marital Status]]=tbl_Data[[#Headers],[Married]],tbl_Data[[#This Row],[Amt_Wines]],"")</f>
        <v/>
      </c>
      <c r="AT1777" s="3" t="str">
        <f>IF(tbl_Data[[#This Row],[Marital Status]]=tbl_Data[[#Headers],[Widow]],tbl_Data[[#This Row],[Amt_Wines]],"")</f>
        <v/>
      </c>
      <c r="AU1777" s="3" t="str">
        <f>IF(tbl_Data[[#This Row],[Marital Status]]=tbl_Data[[#Headers],[Divorced]],tbl_Data[[#This Row],[Amt_Wines]],"")</f>
        <v/>
      </c>
    </row>
    <row r="1778" spans="1:47" x14ac:dyDescent="0.45">
      <c r="A1778" t="s">
        <v>1494</v>
      </c>
      <c r="B1778" s="3">
        <v>40548</v>
      </c>
      <c r="C1778">
        <v>0</v>
      </c>
      <c r="D1778">
        <v>1</v>
      </c>
      <c r="E1778">
        <f t="shared" si="27"/>
        <v>1</v>
      </c>
      <c r="F1778">
        <v>31</v>
      </c>
      <c r="G1778" s="3">
        <v>110</v>
      </c>
      <c r="H1778" s="3">
        <v>0</v>
      </c>
      <c r="I1778" s="3">
        <v>5</v>
      </c>
      <c r="J1778" s="3">
        <v>2</v>
      </c>
      <c r="K1778" s="3">
        <v>0</v>
      </c>
      <c r="L1778" s="3">
        <v>3</v>
      </c>
      <c r="M1778">
        <v>2</v>
      </c>
      <c r="N1778">
        <v>2</v>
      </c>
      <c r="O1778">
        <v>1</v>
      </c>
      <c r="P1778">
        <v>4</v>
      </c>
      <c r="Q1778">
        <v>5</v>
      </c>
      <c r="R1778">
        <v>0</v>
      </c>
      <c r="S1778">
        <v>1</v>
      </c>
      <c r="T1778">
        <v>0</v>
      </c>
      <c r="U1778">
        <v>0</v>
      </c>
      <c r="V1778">
        <v>0</v>
      </c>
      <c r="W1778">
        <v>0</v>
      </c>
      <c r="X1778">
        <v>3</v>
      </c>
      <c r="Y1778">
        <v>11</v>
      </c>
      <c r="Z1778">
        <v>0</v>
      </c>
      <c r="AA1778">
        <v>50</v>
      </c>
      <c r="AB1778">
        <v>2786</v>
      </c>
      <c r="AC1778">
        <v>0</v>
      </c>
      <c r="AD1778">
        <v>0</v>
      </c>
      <c r="AE1778">
        <v>0</v>
      </c>
      <c r="AF1778">
        <v>1</v>
      </c>
      <c r="AG1778">
        <v>0</v>
      </c>
      <c r="AH1778">
        <v>0</v>
      </c>
      <c r="AI1778">
        <v>0</v>
      </c>
      <c r="AJ1778">
        <v>1</v>
      </c>
      <c r="AK1778">
        <v>0</v>
      </c>
      <c r="AL1778">
        <v>0</v>
      </c>
      <c r="AM1778" s="3">
        <f>SUM(tbl_Data[[#This Row],[Amt_Wines]:[Amt_GoldProds]])</f>
        <v>120</v>
      </c>
      <c r="AN1778" s="3">
        <v>114</v>
      </c>
      <c r="AO1778">
        <v>1</v>
      </c>
      <c r="AP1778" t="str" cm="1">
        <f t="array" ref="AP1778">_xlfn.IFS(tbl_Data[[#This Row],[marital_Divorced]]=1,"Divorced",tbl_Data[[#This Row],[marital_Married]]=1,"Married",tbl_Data[[#This Row],[marital_Single]]=1,"Single",tbl_Data[[#This Row],[marital_Together]]=1,"Together",tbl_Data[[#This Row],[marital_Widow]]=1,"Widowed")</f>
        <v>Together</v>
      </c>
      <c r="AQ1778" s="3" t="str">
        <f>IF(tbl_Data[[#This Row],[Marital Status]]=tbl_Data[[#Headers],[Single]],tbl_Data[[#This Row],[Amt_Wines]],"")</f>
        <v/>
      </c>
      <c r="AR1778" s="3">
        <f>IF(tbl_Data[[#This Row],[Marital Status]]=tbl_Data[[#Headers],[Together]],tbl_Data[[#This Row],[Amt_Wines]],"")</f>
        <v>110</v>
      </c>
      <c r="AS1778" s="3" t="str">
        <f>IF(tbl_Data[[#This Row],[Marital Status]]=tbl_Data[[#Headers],[Married]],tbl_Data[[#This Row],[Amt_Wines]],"")</f>
        <v/>
      </c>
      <c r="AT1778" s="3" t="str">
        <f>IF(tbl_Data[[#This Row],[Marital Status]]=tbl_Data[[#Headers],[Widow]],tbl_Data[[#This Row],[Amt_Wines]],"")</f>
        <v/>
      </c>
      <c r="AU1778" s="3" t="str">
        <f>IF(tbl_Data[[#This Row],[Marital Status]]=tbl_Data[[#Headers],[Divorced]],tbl_Data[[#This Row],[Amt_Wines]],"")</f>
        <v/>
      </c>
    </row>
    <row r="1779" spans="1:47" x14ac:dyDescent="0.45">
      <c r="A1779" t="s">
        <v>1498</v>
      </c>
      <c r="B1779" s="3">
        <v>36075</v>
      </c>
      <c r="C1779">
        <v>1</v>
      </c>
      <c r="D1779">
        <v>0</v>
      </c>
      <c r="E1779">
        <f t="shared" si="27"/>
        <v>1</v>
      </c>
      <c r="F1779">
        <v>54</v>
      </c>
      <c r="G1779" s="3">
        <v>46</v>
      </c>
      <c r="H1779" s="3">
        <v>0</v>
      </c>
      <c r="I1779" s="3">
        <v>30</v>
      </c>
      <c r="J1779" s="3">
        <v>12</v>
      </c>
      <c r="K1779" s="3">
        <v>1</v>
      </c>
      <c r="L1779" s="3">
        <v>30</v>
      </c>
      <c r="M1779">
        <v>1</v>
      </c>
      <c r="N1779">
        <v>2</v>
      </c>
      <c r="O1779">
        <v>0</v>
      </c>
      <c r="P1779">
        <v>4</v>
      </c>
      <c r="Q1779">
        <v>6</v>
      </c>
      <c r="R1779">
        <v>0</v>
      </c>
      <c r="S1779">
        <v>0</v>
      </c>
      <c r="T1779">
        <v>0</v>
      </c>
      <c r="U1779">
        <v>0</v>
      </c>
      <c r="V1779">
        <v>0</v>
      </c>
      <c r="W1779">
        <v>0</v>
      </c>
      <c r="X1779">
        <v>3</v>
      </c>
      <c r="Y1779">
        <v>11</v>
      </c>
      <c r="Z1779">
        <v>0</v>
      </c>
      <c r="AA1779">
        <v>37</v>
      </c>
      <c r="AB1779">
        <v>2361</v>
      </c>
      <c r="AC1779">
        <v>0</v>
      </c>
      <c r="AD1779">
        <v>0</v>
      </c>
      <c r="AE1779">
        <v>0</v>
      </c>
      <c r="AF1779">
        <v>1</v>
      </c>
      <c r="AG1779">
        <v>0</v>
      </c>
      <c r="AH1779">
        <v>0</v>
      </c>
      <c r="AI1779">
        <v>0</v>
      </c>
      <c r="AJ1779">
        <v>1</v>
      </c>
      <c r="AK1779">
        <v>0</v>
      </c>
      <c r="AL1779">
        <v>0</v>
      </c>
      <c r="AM1779" s="3">
        <f>SUM(tbl_Data[[#This Row],[Amt_Wines]:[Amt_GoldProds]])</f>
        <v>119</v>
      </c>
      <c r="AN1779" s="3">
        <v>59</v>
      </c>
      <c r="AO1779">
        <v>0</v>
      </c>
      <c r="AP1779" t="str" cm="1">
        <f t="array" ref="AP1779">_xlfn.IFS(tbl_Data[[#This Row],[marital_Divorced]]=1,"Divorced",tbl_Data[[#This Row],[marital_Married]]=1,"Married",tbl_Data[[#This Row],[marital_Single]]=1,"Single",tbl_Data[[#This Row],[marital_Together]]=1,"Together",tbl_Data[[#This Row],[marital_Widow]]=1,"Widowed")</f>
        <v>Together</v>
      </c>
      <c r="AQ1779" s="3" t="str">
        <f>IF(tbl_Data[[#This Row],[Marital Status]]=tbl_Data[[#Headers],[Single]],tbl_Data[[#This Row],[Amt_Wines]],"")</f>
        <v/>
      </c>
      <c r="AR1779" s="3">
        <f>IF(tbl_Data[[#This Row],[Marital Status]]=tbl_Data[[#Headers],[Together]],tbl_Data[[#This Row],[Amt_Wines]],"")</f>
        <v>46</v>
      </c>
      <c r="AS1779" s="3" t="str">
        <f>IF(tbl_Data[[#This Row],[Marital Status]]=tbl_Data[[#Headers],[Married]],tbl_Data[[#This Row],[Amt_Wines]],"")</f>
        <v/>
      </c>
      <c r="AT1779" s="3" t="str">
        <f>IF(tbl_Data[[#This Row],[Marital Status]]=tbl_Data[[#Headers],[Widow]],tbl_Data[[#This Row],[Amt_Wines]],"")</f>
        <v/>
      </c>
      <c r="AU1779" s="3" t="str">
        <f>IF(tbl_Data[[#This Row],[Marital Status]]=tbl_Data[[#Headers],[Divorced]],tbl_Data[[#This Row],[Amt_Wines]],"")</f>
        <v/>
      </c>
    </row>
    <row r="1780" spans="1:47" x14ac:dyDescent="0.45">
      <c r="A1780" t="s">
        <v>1502</v>
      </c>
      <c r="B1780" s="3">
        <v>49187</v>
      </c>
      <c r="C1780">
        <v>0</v>
      </c>
      <c r="D1780">
        <v>1</v>
      </c>
      <c r="E1780">
        <f t="shared" si="27"/>
        <v>1</v>
      </c>
      <c r="F1780">
        <v>63</v>
      </c>
      <c r="G1780" s="3">
        <v>81</v>
      </c>
      <c r="H1780" s="3">
        <v>1</v>
      </c>
      <c r="I1780" s="3">
        <v>31</v>
      </c>
      <c r="J1780" s="3">
        <v>2</v>
      </c>
      <c r="K1780" s="3">
        <v>1</v>
      </c>
      <c r="L1780" s="3">
        <v>0</v>
      </c>
      <c r="M1780">
        <v>1</v>
      </c>
      <c r="N1780">
        <v>1</v>
      </c>
      <c r="O1780">
        <v>1</v>
      </c>
      <c r="P1780">
        <v>5</v>
      </c>
      <c r="Q1780">
        <v>2</v>
      </c>
      <c r="R1780">
        <v>0</v>
      </c>
      <c r="S1780">
        <v>0</v>
      </c>
      <c r="T1780">
        <v>0</v>
      </c>
      <c r="U1780">
        <v>0</v>
      </c>
      <c r="V1780">
        <v>0</v>
      </c>
      <c r="W1780">
        <v>0</v>
      </c>
      <c r="X1780">
        <v>3</v>
      </c>
      <c r="Y1780">
        <v>11</v>
      </c>
      <c r="Z1780">
        <v>0</v>
      </c>
      <c r="AA1780">
        <v>44</v>
      </c>
      <c r="AB1780">
        <v>2328</v>
      </c>
      <c r="AC1780">
        <v>0</v>
      </c>
      <c r="AD1780">
        <v>0</v>
      </c>
      <c r="AE1780">
        <v>0</v>
      </c>
      <c r="AF1780">
        <v>1</v>
      </c>
      <c r="AG1780">
        <v>0</v>
      </c>
      <c r="AH1780">
        <v>0</v>
      </c>
      <c r="AI1780">
        <v>0</v>
      </c>
      <c r="AJ1780">
        <v>0</v>
      </c>
      <c r="AK1780">
        <v>0</v>
      </c>
      <c r="AL1780">
        <v>1</v>
      </c>
      <c r="AM1780" s="3">
        <f>SUM(tbl_Data[[#This Row],[Amt_Wines]:[Amt_GoldProds]])</f>
        <v>116</v>
      </c>
      <c r="AN1780" s="3">
        <v>116</v>
      </c>
      <c r="AO1780">
        <v>0</v>
      </c>
      <c r="AP1780" t="str" cm="1">
        <f t="array" ref="AP1780">_xlfn.IFS(tbl_Data[[#This Row],[marital_Divorced]]=1,"Divorced",tbl_Data[[#This Row],[marital_Married]]=1,"Married",tbl_Data[[#This Row],[marital_Single]]=1,"Single",tbl_Data[[#This Row],[marital_Together]]=1,"Together",tbl_Data[[#This Row],[marital_Widow]]=1,"Widowed")</f>
        <v>Together</v>
      </c>
      <c r="AQ1780" s="3" t="str">
        <f>IF(tbl_Data[[#This Row],[Marital Status]]=tbl_Data[[#Headers],[Single]],tbl_Data[[#This Row],[Amt_Wines]],"")</f>
        <v/>
      </c>
      <c r="AR1780" s="3">
        <f>IF(tbl_Data[[#This Row],[Marital Status]]=tbl_Data[[#Headers],[Together]],tbl_Data[[#This Row],[Amt_Wines]],"")</f>
        <v>81</v>
      </c>
      <c r="AS1780" s="3" t="str">
        <f>IF(tbl_Data[[#This Row],[Marital Status]]=tbl_Data[[#Headers],[Married]],tbl_Data[[#This Row],[Amt_Wines]],"")</f>
        <v/>
      </c>
      <c r="AT1780" s="3" t="str">
        <f>IF(tbl_Data[[#This Row],[Marital Status]]=tbl_Data[[#Headers],[Widow]],tbl_Data[[#This Row],[Amt_Wines]],"")</f>
        <v/>
      </c>
      <c r="AU1780" s="3" t="str">
        <f>IF(tbl_Data[[#This Row],[Marital Status]]=tbl_Data[[#Headers],[Divorced]],tbl_Data[[#This Row],[Amt_Wines]],"")</f>
        <v/>
      </c>
    </row>
    <row r="1781" spans="1:47" x14ac:dyDescent="0.45">
      <c r="A1781" t="s">
        <v>1505</v>
      </c>
      <c r="B1781" s="3">
        <v>45204</v>
      </c>
      <c r="C1781">
        <v>1</v>
      </c>
      <c r="D1781">
        <v>0</v>
      </c>
      <c r="E1781">
        <f t="shared" si="27"/>
        <v>1</v>
      </c>
      <c r="F1781">
        <v>93</v>
      </c>
      <c r="G1781" s="3">
        <v>30</v>
      </c>
      <c r="H1781" s="3">
        <v>11</v>
      </c>
      <c r="I1781" s="3">
        <v>25</v>
      </c>
      <c r="J1781" s="3">
        <v>29</v>
      </c>
      <c r="K1781" s="3">
        <v>1</v>
      </c>
      <c r="L1781" s="3">
        <v>18</v>
      </c>
      <c r="M1781">
        <v>1</v>
      </c>
      <c r="N1781">
        <v>1</v>
      </c>
      <c r="O1781">
        <v>1</v>
      </c>
      <c r="P1781">
        <v>4</v>
      </c>
      <c r="Q1781">
        <v>3</v>
      </c>
      <c r="R1781">
        <v>0</v>
      </c>
      <c r="S1781">
        <v>0</v>
      </c>
      <c r="T1781">
        <v>0</v>
      </c>
      <c r="U1781">
        <v>0</v>
      </c>
      <c r="V1781">
        <v>0</v>
      </c>
      <c r="W1781">
        <v>0</v>
      </c>
      <c r="X1781">
        <v>3</v>
      </c>
      <c r="Y1781">
        <v>11</v>
      </c>
      <c r="Z1781">
        <v>0</v>
      </c>
      <c r="AA1781">
        <v>32</v>
      </c>
      <c r="AB1781">
        <v>2238</v>
      </c>
      <c r="AC1781">
        <v>0</v>
      </c>
      <c r="AD1781">
        <v>0</v>
      </c>
      <c r="AE1781">
        <v>0</v>
      </c>
      <c r="AF1781">
        <v>1</v>
      </c>
      <c r="AG1781">
        <v>0</v>
      </c>
      <c r="AH1781">
        <v>1</v>
      </c>
      <c r="AI1781">
        <v>0</v>
      </c>
      <c r="AJ1781">
        <v>0</v>
      </c>
      <c r="AK1781">
        <v>0</v>
      </c>
      <c r="AL1781">
        <v>0</v>
      </c>
      <c r="AM1781" s="3">
        <f>SUM(tbl_Data[[#This Row],[Amt_Wines]:[Amt_GoldProds]])</f>
        <v>114</v>
      </c>
      <c r="AN1781" s="3">
        <v>78</v>
      </c>
      <c r="AO1781">
        <v>0</v>
      </c>
      <c r="AP1781" t="str" cm="1">
        <f t="array" ref="AP1781">_xlfn.IFS(tbl_Data[[#This Row],[marital_Divorced]]=1,"Divorced",tbl_Data[[#This Row],[marital_Married]]=1,"Married",tbl_Data[[#This Row],[marital_Single]]=1,"Single",tbl_Data[[#This Row],[marital_Together]]=1,"Together",tbl_Data[[#This Row],[marital_Widow]]=1,"Widowed")</f>
        <v>Together</v>
      </c>
      <c r="AQ1781" s="3" t="str">
        <f>IF(tbl_Data[[#This Row],[Marital Status]]=tbl_Data[[#Headers],[Single]],tbl_Data[[#This Row],[Amt_Wines]],"")</f>
        <v/>
      </c>
      <c r="AR1781" s="3">
        <f>IF(tbl_Data[[#This Row],[Marital Status]]=tbl_Data[[#Headers],[Together]],tbl_Data[[#This Row],[Amt_Wines]],"")</f>
        <v>30</v>
      </c>
      <c r="AS1781" s="3" t="str">
        <f>IF(tbl_Data[[#This Row],[Marital Status]]=tbl_Data[[#Headers],[Married]],tbl_Data[[#This Row],[Amt_Wines]],"")</f>
        <v/>
      </c>
      <c r="AT1781" s="3" t="str">
        <f>IF(tbl_Data[[#This Row],[Marital Status]]=tbl_Data[[#Headers],[Widow]],tbl_Data[[#This Row],[Amt_Wines]],"")</f>
        <v/>
      </c>
      <c r="AU1781" s="3" t="str">
        <f>IF(tbl_Data[[#This Row],[Marital Status]]=tbl_Data[[#Headers],[Divorced]],tbl_Data[[#This Row],[Amt_Wines]],"")</f>
        <v/>
      </c>
    </row>
    <row r="1782" spans="1:47" x14ac:dyDescent="0.45">
      <c r="A1782" t="s">
        <v>1506</v>
      </c>
      <c r="B1782" s="3">
        <v>38823</v>
      </c>
      <c r="C1782">
        <v>0</v>
      </c>
      <c r="D1782">
        <v>1</v>
      </c>
      <c r="E1782">
        <f t="shared" si="27"/>
        <v>1</v>
      </c>
      <c r="F1782">
        <v>56</v>
      </c>
      <c r="G1782" s="3">
        <v>70</v>
      </c>
      <c r="H1782" s="3">
        <v>0</v>
      </c>
      <c r="I1782" s="3">
        <v>11</v>
      </c>
      <c r="J1782" s="3">
        <v>2</v>
      </c>
      <c r="K1782" s="3">
        <v>8</v>
      </c>
      <c r="L1782" s="3">
        <v>23</v>
      </c>
      <c r="M1782">
        <v>1</v>
      </c>
      <c r="N1782">
        <v>2</v>
      </c>
      <c r="O1782">
        <v>1</v>
      </c>
      <c r="P1782">
        <v>3</v>
      </c>
      <c r="Q1782">
        <v>6</v>
      </c>
      <c r="R1782">
        <v>0</v>
      </c>
      <c r="S1782">
        <v>0</v>
      </c>
      <c r="T1782">
        <v>0</v>
      </c>
      <c r="U1782">
        <v>0</v>
      </c>
      <c r="V1782">
        <v>0</v>
      </c>
      <c r="W1782">
        <v>0</v>
      </c>
      <c r="X1782">
        <v>3</v>
      </c>
      <c r="Y1782">
        <v>11</v>
      </c>
      <c r="Z1782">
        <v>0</v>
      </c>
      <c r="AA1782">
        <v>71</v>
      </c>
      <c r="AB1782">
        <v>2827</v>
      </c>
      <c r="AC1782">
        <v>0</v>
      </c>
      <c r="AD1782">
        <v>0</v>
      </c>
      <c r="AE1782">
        <v>0</v>
      </c>
      <c r="AF1782">
        <v>1</v>
      </c>
      <c r="AG1782">
        <v>0</v>
      </c>
      <c r="AH1782">
        <v>0</v>
      </c>
      <c r="AI1782">
        <v>0</v>
      </c>
      <c r="AJ1782">
        <v>1</v>
      </c>
      <c r="AK1782">
        <v>0</v>
      </c>
      <c r="AL1782">
        <v>0</v>
      </c>
      <c r="AM1782" s="3">
        <f>SUM(tbl_Data[[#This Row],[Amt_Wines]:[Amt_GoldProds]])</f>
        <v>114</v>
      </c>
      <c r="AN1782" s="3">
        <v>68</v>
      </c>
      <c r="AO1782">
        <v>0</v>
      </c>
      <c r="AP1782" t="str" cm="1">
        <f t="array" ref="AP1782">_xlfn.IFS(tbl_Data[[#This Row],[marital_Divorced]]=1,"Divorced",tbl_Data[[#This Row],[marital_Married]]=1,"Married",tbl_Data[[#This Row],[marital_Single]]=1,"Single",tbl_Data[[#This Row],[marital_Together]]=1,"Together",tbl_Data[[#This Row],[marital_Widow]]=1,"Widowed")</f>
        <v>Together</v>
      </c>
      <c r="AQ1782" s="3" t="str">
        <f>IF(tbl_Data[[#This Row],[Marital Status]]=tbl_Data[[#Headers],[Single]],tbl_Data[[#This Row],[Amt_Wines]],"")</f>
        <v/>
      </c>
      <c r="AR1782" s="3">
        <f>IF(tbl_Data[[#This Row],[Marital Status]]=tbl_Data[[#Headers],[Together]],tbl_Data[[#This Row],[Amt_Wines]],"")</f>
        <v>70</v>
      </c>
      <c r="AS1782" s="3" t="str">
        <f>IF(tbl_Data[[#This Row],[Marital Status]]=tbl_Data[[#Headers],[Married]],tbl_Data[[#This Row],[Amt_Wines]],"")</f>
        <v/>
      </c>
      <c r="AT1782" s="3" t="str">
        <f>IF(tbl_Data[[#This Row],[Marital Status]]=tbl_Data[[#Headers],[Widow]],tbl_Data[[#This Row],[Amt_Wines]],"")</f>
        <v/>
      </c>
      <c r="AU1782" s="3" t="str">
        <f>IF(tbl_Data[[#This Row],[Marital Status]]=tbl_Data[[#Headers],[Divorced]],tbl_Data[[#This Row],[Amt_Wines]],"")</f>
        <v/>
      </c>
    </row>
    <row r="1783" spans="1:47" x14ac:dyDescent="0.45">
      <c r="A1783" t="s">
        <v>1509</v>
      </c>
      <c r="B1783" s="3">
        <v>28087</v>
      </c>
      <c r="C1783">
        <v>1</v>
      </c>
      <c r="D1783">
        <v>1</v>
      </c>
      <c r="E1783">
        <f t="shared" si="27"/>
        <v>2</v>
      </c>
      <c r="F1783">
        <v>77</v>
      </c>
      <c r="G1783" s="3">
        <v>53</v>
      </c>
      <c r="H1783" s="3">
        <v>8</v>
      </c>
      <c r="I1783" s="3">
        <v>17</v>
      </c>
      <c r="J1783" s="3">
        <v>13</v>
      </c>
      <c r="K1783" s="3">
        <v>0</v>
      </c>
      <c r="L1783" s="3">
        <v>21</v>
      </c>
      <c r="M1783">
        <v>3</v>
      </c>
      <c r="N1783">
        <v>2</v>
      </c>
      <c r="O1783">
        <v>2</v>
      </c>
      <c r="P1783">
        <v>2</v>
      </c>
      <c r="Q1783">
        <v>7</v>
      </c>
      <c r="R1783">
        <v>0</v>
      </c>
      <c r="S1783">
        <v>0</v>
      </c>
      <c r="T1783">
        <v>0</v>
      </c>
      <c r="U1783">
        <v>0</v>
      </c>
      <c r="V1783">
        <v>0</v>
      </c>
      <c r="W1783">
        <v>0</v>
      </c>
      <c r="X1783">
        <v>3</v>
      </c>
      <c r="Y1783">
        <v>11</v>
      </c>
      <c r="Z1783">
        <v>0</v>
      </c>
      <c r="AA1783">
        <v>62</v>
      </c>
      <c r="AB1783">
        <v>2724</v>
      </c>
      <c r="AC1783">
        <v>0</v>
      </c>
      <c r="AD1783">
        <v>0</v>
      </c>
      <c r="AE1783">
        <v>0</v>
      </c>
      <c r="AF1783">
        <v>1</v>
      </c>
      <c r="AG1783">
        <v>0</v>
      </c>
      <c r="AH1783">
        <v>0</v>
      </c>
      <c r="AI1783">
        <v>0</v>
      </c>
      <c r="AJ1783">
        <v>1</v>
      </c>
      <c r="AK1783">
        <v>0</v>
      </c>
      <c r="AL1783">
        <v>0</v>
      </c>
      <c r="AM1783" s="3">
        <f>SUM(tbl_Data[[#This Row],[Amt_Wines]:[Amt_GoldProds]])</f>
        <v>112</v>
      </c>
      <c r="AN1783" s="3">
        <v>70</v>
      </c>
      <c r="AO1783">
        <v>0</v>
      </c>
      <c r="AP1783" t="str" cm="1">
        <f t="array" ref="AP1783">_xlfn.IFS(tbl_Data[[#This Row],[marital_Divorced]]=1,"Divorced",tbl_Data[[#This Row],[marital_Married]]=1,"Married",tbl_Data[[#This Row],[marital_Single]]=1,"Single",tbl_Data[[#This Row],[marital_Together]]=1,"Together",tbl_Data[[#This Row],[marital_Widow]]=1,"Widowed")</f>
        <v>Together</v>
      </c>
      <c r="AQ1783" s="3" t="str">
        <f>IF(tbl_Data[[#This Row],[Marital Status]]=tbl_Data[[#Headers],[Single]],tbl_Data[[#This Row],[Amt_Wines]],"")</f>
        <v/>
      </c>
      <c r="AR1783" s="3">
        <f>IF(tbl_Data[[#This Row],[Marital Status]]=tbl_Data[[#Headers],[Together]],tbl_Data[[#This Row],[Amt_Wines]],"")</f>
        <v>53</v>
      </c>
      <c r="AS1783" s="3" t="str">
        <f>IF(tbl_Data[[#This Row],[Marital Status]]=tbl_Data[[#Headers],[Married]],tbl_Data[[#This Row],[Amt_Wines]],"")</f>
        <v/>
      </c>
      <c r="AT1783" s="3" t="str">
        <f>IF(tbl_Data[[#This Row],[Marital Status]]=tbl_Data[[#Headers],[Widow]],tbl_Data[[#This Row],[Amt_Wines]],"")</f>
        <v/>
      </c>
      <c r="AU1783" s="3" t="str">
        <f>IF(tbl_Data[[#This Row],[Marital Status]]=tbl_Data[[#Headers],[Divorced]],tbl_Data[[#This Row],[Amt_Wines]],"")</f>
        <v/>
      </c>
    </row>
    <row r="1784" spans="1:47" x14ac:dyDescent="0.45">
      <c r="A1784" t="s">
        <v>1511</v>
      </c>
      <c r="B1784" s="3">
        <v>38702</v>
      </c>
      <c r="C1784">
        <v>1</v>
      </c>
      <c r="D1784">
        <v>0</v>
      </c>
      <c r="E1784">
        <f t="shared" si="27"/>
        <v>1</v>
      </c>
      <c r="F1784">
        <v>71</v>
      </c>
      <c r="G1784" s="3">
        <v>13</v>
      </c>
      <c r="H1784" s="3">
        <v>11</v>
      </c>
      <c r="I1784" s="3">
        <v>24</v>
      </c>
      <c r="J1784" s="3">
        <v>13</v>
      </c>
      <c r="K1784" s="3">
        <v>8</v>
      </c>
      <c r="L1784" s="3">
        <v>40</v>
      </c>
      <c r="M1784">
        <v>2</v>
      </c>
      <c r="N1784">
        <v>3</v>
      </c>
      <c r="O1784">
        <v>0</v>
      </c>
      <c r="P1784">
        <v>4</v>
      </c>
      <c r="Q1784">
        <v>6</v>
      </c>
      <c r="R1784">
        <v>0</v>
      </c>
      <c r="S1784">
        <v>0</v>
      </c>
      <c r="T1784">
        <v>0</v>
      </c>
      <c r="U1784">
        <v>0</v>
      </c>
      <c r="V1784">
        <v>0</v>
      </c>
      <c r="W1784">
        <v>0</v>
      </c>
      <c r="X1784">
        <v>3</v>
      </c>
      <c r="Y1784">
        <v>11</v>
      </c>
      <c r="Z1784">
        <v>0</v>
      </c>
      <c r="AA1784">
        <v>42</v>
      </c>
      <c r="AB1784">
        <v>2491</v>
      </c>
      <c r="AC1784">
        <v>0</v>
      </c>
      <c r="AD1784">
        <v>0</v>
      </c>
      <c r="AE1784">
        <v>0</v>
      </c>
      <c r="AF1784">
        <v>1</v>
      </c>
      <c r="AG1784">
        <v>0</v>
      </c>
      <c r="AH1784">
        <v>1</v>
      </c>
      <c r="AI1784">
        <v>0</v>
      </c>
      <c r="AJ1784">
        <v>0</v>
      </c>
      <c r="AK1784">
        <v>0</v>
      </c>
      <c r="AL1784">
        <v>0</v>
      </c>
      <c r="AM1784" s="3">
        <f>SUM(tbl_Data[[#This Row],[Amt_Wines]:[Amt_GoldProds]])</f>
        <v>109</v>
      </c>
      <c r="AN1784" s="3">
        <v>29</v>
      </c>
      <c r="AO1784">
        <v>0</v>
      </c>
      <c r="AP1784" t="str" cm="1">
        <f t="array" ref="AP1784">_xlfn.IFS(tbl_Data[[#This Row],[marital_Divorced]]=1,"Divorced",tbl_Data[[#This Row],[marital_Married]]=1,"Married",tbl_Data[[#This Row],[marital_Single]]=1,"Single",tbl_Data[[#This Row],[marital_Together]]=1,"Together",tbl_Data[[#This Row],[marital_Widow]]=1,"Widowed")</f>
        <v>Together</v>
      </c>
      <c r="AQ1784" s="3" t="str">
        <f>IF(tbl_Data[[#This Row],[Marital Status]]=tbl_Data[[#Headers],[Single]],tbl_Data[[#This Row],[Amt_Wines]],"")</f>
        <v/>
      </c>
      <c r="AR1784" s="3">
        <f>IF(tbl_Data[[#This Row],[Marital Status]]=tbl_Data[[#Headers],[Together]],tbl_Data[[#This Row],[Amt_Wines]],"")</f>
        <v>13</v>
      </c>
      <c r="AS1784" s="3" t="str">
        <f>IF(tbl_Data[[#This Row],[Marital Status]]=tbl_Data[[#Headers],[Married]],tbl_Data[[#This Row],[Amt_Wines]],"")</f>
        <v/>
      </c>
      <c r="AT1784" s="3" t="str">
        <f>IF(tbl_Data[[#This Row],[Marital Status]]=tbl_Data[[#Headers],[Widow]],tbl_Data[[#This Row],[Amt_Wines]],"")</f>
        <v/>
      </c>
      <c r="AU1784" s="3" t="str">
        <f>IF(tbl_Data[[#This Row],[Marital Status]]=tbl_Data[[#Headers],[Divorced]],tbl_Data[[#This Row],[Amt_Wines]],"")</f>
        <v/>
      </c>
    </row>
    <row r="1785" spans="1:47" x14ac:dyDescent="0.45">
      <c r="A1785" t="s">
        <v>1514</v>
      </c>
      <c r="B1785" s="3">
        <v>35322</v>
      </c>
      <c r="C1785">
        <v>1</v>
      </c>
      <c r="D1785">
        <v>2</v>
      </c>
      <c r="E1785">
        <f t="shared" si="27"/>
        <v>3</v>
      </c>
      <c r="F1785">
        <v>34</v>
      </c>
      <c r="G1785" s="3">
        <v>28</v>
      </c>
      <c r="H1785" s="3">
        <v>9</v>
      </c>
      <c r="I1785" s="3">
        <v>37</v>
      </c>
      <c r="J1785" s="3">
        <v>12</v>
      </c>
      <c r="K1785" s="3">
        <v>7</v>
      </c>
      <c r="L1785" s="3">
        <v>13</v>
      </c>
      <c r="M1785">
        <v>3</v>
      </c>
      <c r="N1785">
        <v>2</v>
      </c>
      <c r="O1785">
        <v>0</v>
      </c>
      <c r="P1785">
        <v>4</v>
      </c>
      <c r="Q1785">
        <v>8</v>
      </c>
      <c r="R1785">
        <v>0</v>
      </c>
      <c r="S1785">
        <v>0</v>
      </c>
      <c r="T1785">
        <v>0</v>
      </c>
      <c r="U1785">
        <v>0</v>
      </c>
      <c r="V1785">
        <v>0</v>
      </c>
      <c r="W1785">
        <v>0</v>
      </c>
      <c r="X1785">
        <v>3</v>
      </c>
      <c r="Y1785">
        <v>11</v>
      </c>
      <c r="Z1785">
        <v>0</v>
      </c>
      <c r="AA1785">
        <v>52</v>
      </c>
      <c r="AB1785">
        <v>2835</v>
      </c>
      <c r="AC1785">
        <v>0</v>
      </c>
      <c r="AD1785">
        <v>0</v>
      </c>
      <c r="AE1785">
        <v>0</v>
      </c>
      <c r="AF1785">
        <v>1</v>
      </c>
      <c r="AG1785">
        <v>0</v>
      </c>
      <c r="AH1785">
        <v>0</v>
      </c>
      <c r="AI1785">
        <v>0</v>
      </c>
      <c r="AJ1785">
        <v>1</v>
      </c>
      <c r="AK1785">
        <v>0</v>
      </c>
      <c r="AL1785">
        <v>0</v>
      </c>
      <c r="AM1785" s="3">
        <f>SUM(tbl_Data[[#This Row],[Amt_Wines]:[Amt_GoldProds]])</f>
        <v>106</v>
      </c>
      <c r="AN1785" s="3">
        <v>80</v>
      </c>
      <c r="AO1785">
        <v>0</v>
      </c>
      <c r="AP1785" t="str" cm="1">
        <f t="array" ref="AP1785">_xlfn.IFS(tbl_Data[[#This Row],[marital_Divorced]]=1,"Divorced",tbl_Data[[#This Row],[marital_Married]]=1,"Married",tbl_Data[[#This Row],[marital_Single]]=1,"Single",tbl_Data[[#This Row],[marital_Together]]=1,"Together",tbl_Data[[#This Row],[marital_Widow]]=1,"Widowed")</f>
        <v>Together</v>
      </c>
      <c r="AQ1785" s="3" t="str">
        <f>IF(tbl_Data[[#This Row],[Marital Status]]=tbl_Data[[#Headers],[Single]],tbl_Data[[#This Row],[Amt_Wines]],"")</f>
        <v/>
      </c>
      <c r="AR1785" s="3">
        <f>IF(tbl_Data[[#This Row],[Marital Status]]=tbl_Data[[#Headers],[Together]],tbl_Data[[#This Row],[Amt_Wines]],"")</f>
        <v>28</v>
      </c>
      <c r="AS1785" s="3" t="str">
        <f>IF(tbl_Data[[#This Row],[Marital Status]]=tbl_Data[[#Headers],[Married]],tbl_Data[[#This Row],[Amt_Wines]],"")</f>
        <v/>
      </c>
      <c r="AT1785" s="3" t="str">
        <f>IF(tbl_Data[[#This Row],[Marital Status]]=tbl_Data[[#Headers],[Widow]],tbl_Data[[#This Row],[Amt_Wines]],"")</f>
        <v/>
      </c>
      <c r="AU1785" s="3" t="str">
        <f>IF(tbl_Data[[#This Row],[Marital Status]]=tbl_Data[[#Headers],[Divorced]],tbl_Data[[#This Row],[Amt_Wines]],"")</f>
        <v/>
      </c>
    </row>
    <row r="1786" spans="1:47" x14ac:dyDescent="0.45">
      <c r="A1786" t="s">
        <v>1520</v>
      </c>
      <c r="B1786" s="3">
        <v>34053</v>
      </c>
      <c r="C1786">
        <v>0</v>
      </c>
      <c r="D1786">
        <v>1</v>
      </c>
      <c r="E1786">
        <f t="shared" si="27"/>
        <v>1</v>
      </c>
      <c r="F1786">
        <v>14</v>
      </c>
      <c r="G1786" s="3">
        <v>63</v>
      </c>
      <c r="H1786" s="3">
        <v>0</v>
      </c>
      <c r="I1786" s="3">
        <v>21</v>
      </c>
      <c r="J1786" s="3">
        <v>7</v>
      </c>
      <c r="K1786" s="3">
        <v>0</v>
      </c>
      <c r="L1786" s="3">
        <v>12</v>
      </c>
      <c r="M1786">
        <v>1</v>
      </c>
      <c r="N1786">
        <v>3</v>
      </c>
      <c r="O1786">
        <v>0</v>
      </c>
      <c r="P1786">
        <v>3</v>
      </c>
      <c r="Q1786">
        <v>8</v>
      </c>
      <c r="R1786">
        <v>0</v>
      </c>
      <c r="S1786">
        <v>0</v>
      </c>
      <c r="T1786">
        <v>0</v>
      </c>
      <c r="U1786">
        <v>0</v>
      </c>
      <c r="V1786">
        <v>0</v>
      </c>
      <c r="W1786">
        <v>0</v>
      </c>
      <c r="X1786">
        <v>3</v>
      </c>
      <c r="Y1786">
        <v>11</v>
      </c>
      <c r="Z1786">
        <v>0</v>
      </c>
      <c r="AA1786">
        <v>52</v>
      </c>
      <c r="AB1786">
        <v>2816</v>
      </c>
      <c r="AC1786">
        <v>0</v>
      </c>
      <c r="AD1786">
        <v>0</v>
      </c>
      <c r="AE1786">
        <v>0</v>
      </c>
      <c r="AF1786">
        <v>1</v>
      </c>
      <c r="AG1786">
        <v>0</v>
      </c>
      <c r="AH1786">
        <v>0</v>
      </c>
      <c r="AI1786">
        <v>0</v>
      </c>
      <c r="AJ1786">
        <v>0</v>
      </c>
      <c r="AK1786">
        <v>1</v>
      </c>
      <c r="AL1786">
        <v>0</v>
      </c>
      <c r="AM1786" s="3">
        <f>SUM(tbl_Data[[#This Row],[Amt_Wines]:[Amt_GoldProds]])</f>
        <v>103</v>
      </c>
      <c r="AN1786" s="3">
        <v>79</v>
      </c>
      <c r="AO1786">
        <v>0</v>
      </c>
      <c r="AP1786" t="str" cm="1">
        <f t="array" ref="AP1786">_xlfn.IFS(tbl_Data[[#This Row],[marital_Divorced]]=1,"Divorced",tbl_Data[[#This Row],[marital_Married]]=1,"Married",tbl_Data[[#This Row],[marital_Single]]=1,"Single",tbl_Data[[#This Row],[marital_Together]]=1,"Together",tbl_Data[[#This Row],[marital_Widow]]=1,"Widowed")</f>
        <v>Together</v>
      </c>
      <c r="AQ1786" s="3" t="str">
        <f>IF(tbl_Data[[#This Row],[Marital Status]]=tbl_Data[[#Headers],[Single]],tbl_Data[[#This Row],[Amt_Wines]],"")</f>
        <v/>
      </c>
      <c r="AR1786" s="3">
        <f>IF(tbl_Data[[#This Row],[Marital Status]]=tbl_Data[[#Headers],[Together]],tbl_Data[[#This Row],[Amt_Wines]],"")</f>
        <v>63</v>
      </c>
      <c r="AS1786" s="3" t="str">
        <f>IF(tbl_Data[[#This Row],[Marital Status]]=tbl_Data[[#Headers],[Married]],tbl_Data[[#This Row],[Amt_Wines]],"")</f>
        <v/>
      </c>
      <c r="AT1786" s="3" t="str">
        <f>IF(tbl_Data[[#This Row],[Marital Status]]=tbl_Data[[#Headers],[Widow]],tbl_Data[[#This Row],[Amt_Wines]],"")</f>
        <v/>
      </c>
      <c r="AU1786" s="3" t="str">
        <f>IF(tbl_Data[[#This Row],[Marital Status]]=tbl_Data[[#Headers],[Divorced]],tbl_Data[[#This Row],[Amt_Wines]],"")</f>
        <v/>
      </c>
    </row>
    <row r="1787" spans="1:47" x14ac:dyDescent="0.45">
      <c r="A1787" t="s">
        <v>1523</v>
      </c>
      <c r="B1787" s="3">
        <v>9722</v>
      </c>
      <c r="C1787">
        <v>1</v>
      </c>
      <c r="D1787">
        <v>0</v>
      </c>
      <c r="E1787">
        <f t="shared" si="27"/>
        <v>1</v>
      </c>
      <c r="F1787">
        <v>7</v>
      </c>
      <c r="G1787" s="3">
        <v>6</v>
      </c>
      <c r="H1787" s="3">
        <v>17</v>
      </c>
      <c r="I1787" s="3">
        <v>16</v>
      </c>
      <c r="J1787" s="3">
        <v>6</v>
      </c>
      <c r="K1787" s="3">
        <v>16</v>
      </c>
      <c r="L1787" s="3">
        <v>42</v>
      </c>
      <c r="M1787">
        <v>4</v>
      </c>
      <c r="N1787">
        <v>3</v>
      </c>
      <c r="O1787">
        <v>1</v>
      </c>
      <c r="P1787">
        <v>3</v>
      </c>
      <c r="Q1787">
        <v>8</v>
      </c>
      <c r="R1787">
        <v>0</v>
      </c>
      <c r="S1787">
        <v>0</v>
      </c>
      <c r="T1787">
        <v>0</v>
      </c>
      <c r="U1787">
        <v>0</v>
      </c>
      <c r="V1787">
        <v>0</v>
      </c>
      <c r="W1787">
        <v>0</v>
      </c>
      <c r="X1787">
        <v>3</v>
      </c>
      <c r="Y1787">
        <v>11</v>
      </c>
      <c r="Z1787">
        <v>1</v>
      </c>
      <c r="AA1787">
        <v>47</v>
      </c>
      <c r="AB1787">
        <v>2794</v>
      </c>
      <c r="AC1787">
        <v>0</v>
      </c>
      <c r="AD1787">
        <v>0</v>
      </c>
      <c r="AE1787">
        <v>0</v>
      </c>
      <c r="AF1787">
        <v>1</v>
      </c>
      <c r="AG1787">
        <v>0</v>
      </c>
      <c r="AH1787">
        <v>0</v>
      </c>
      <c r="AI1787">
        <v>1</v>
      </c>
      <c r="AJ1787">
        <v>0</v>
      </c>
      <c r="AK1787">
        <v>0</v>
      </c>
      <c r="AL1787">
        <v>0</v>
      </c>
      <c r="AM1787" s="3">
        <f>SUM(tbl_Data[[#This Row],[Amt_Wines]:[Amt_GoldProds]])</f>
        <v>103</v>
      </c>
      <c r="AN1787" s="3">
        <v>19</v>
      </c>
      <c r="AO1787">
        <v>0</v>
      </c>
      <c r="AP1787" t="str" cm="1">
        <f t="array" ref="AP1787">_xlfn.IFS(tbl_Data[[#This Row],[marital_Divorced]]=1,"Divorced",tbl_Data[[#This Row],[marital_Married]]=1,"Married",tbl_Data[[#This Row],[marital_Single]]=1,"Single",tbl_Data[[#This Row],[marital_Together]]=1,"Together",tbl_Data[[#This Row],[marital_Widow]]=1,"Widowed")</f>
        <v>Together</v>
      </c>
      <c r="AQ1787" s="3" t="str">
        <f>IF(tbl_Data[[#This Row],[Marital Status]]=tbl_Data[[#Headers],[Single]],tbl_Data[[#This Row],[Amt_Wines]],"")</f>
        <v/>
      </c>
      <c r="AR1787" s="3">
        <f>IF(tbl_Data[[#This Row],[Marital Status]]=tbl_Data[[#Headers],[Together]],tbl_Data[[#This Row],[Amt_Wines]],"")</f>
        <v>6</v>
      </c>
      <c r="AS1787" s="3" t="str">
        <f>IF(tbl_Data[[#This Row],[Marital Status]]=tbl_Data[[#Headers],[Married]],tbl_Data[[#This Row],[Amt_Wines]],"")</f>
        <v/>
      </c>
      <c r="AT1787" s="3" t="str">
        <f>IF(tbl_Data[[#This Row],[Marital Status]]=tbl_Data[[#Headers],[Widow]],tbl_Data[[#This Row],[Amt_Wines]],"")</f>
        <v/>
      </c>
      <c r="AU1787" s="3" t="str">
        <f>IF(tbl_Data[[#This Row],[Marital Status]]=tbl_Data[[#Headers],[Divorced]],tbl_Data[[#This Row],[Amt_Wines]],"")</f>
        <v/>
      </c>
    </row>
    <row r="1788" spans="1:47" x14ac:dyDescent="0.45">
      <c r="A1788" t="s">
        <v>1526</v>
      </c>
      <c r="B1788" s="3">
        <v>39435</v>
      </c>
      <c r="C1788">
        <v>1</v>
      </c>
      <c r="D1788">
        <v>0</v>
      </c>
      <c r="E1788">
        <f t="shared" si="27"/>
        <v>1</v>
      </c>
      <c r="F1788">
        <v>16</v>
      </c>
      <c r="G1788" s="3">
        <v>71</v>
      </c>
      <c r="H1788" s="3">
        <v>0</v>
      </c>
      <c r="I1788" s="3">
        <v>18</v>
      </c>
      <c r="J1788" s="3">
        <v>0</v>
      </c>
      <c r="K1788" s="3">
        <v>0</v>
      </c>
      <c r="L1788" s="3">
        <v>13</v>
      </c>
      <c r="M1788">
        <v>1</v>
      </c>
      <c r="N1788">
        <v>3</v>
      </c>
      <c r="O1788">
        <v>1</v>
      </c>
      <c r="P1788">
        <v>2</v>
      </c>
      <c r="Q1788">
        <v>7</v>
      </c>
      <c r="R1788">
        <v>0</v>
      </c>
      <c r="S1788">
        <v>0</v>
      </c>
      <c r="T1788">
        <v>0</v>
      </c>
      <c r="U1788">
        <v>0</v>
      </c>
      <c r="V1788">
        <v>0</v>
      </c>
      <c r="W1788">
        <v>0</v>
      </c>
      <c r="X1788">
        <v>3</v>
      </c>
      <c r="Y1788">
        <v>11</v>
      </c>
      <c r="Z1788">
        <v>0</v>
      </c>
      <c r="AA1788">
        <v>47</v>
      </c>
      <c r="AB1788">
        <v>2486</v>
      </c>
      <c r="AC1788">
        <v>0</v>
      </c>
      <c r="AD1788">
        <v>0</v>
      </c>
      <c r="AE1788">
        <v>0</v>
      </c>
      <c r="AF1788">
        <v>1</v>
      </c>
      <c r="AG1788">
        <v>0</v>
      </c>
      <c r="AH1788">
        <v>0</v>
      </c>
      <c r="AI1788">
        <v>0</v>
      </c>
      <c r="AJ1788">
        <v>0</v>
      </c>
      <c r="AK1788">
        <v>0</v>
      </c>
      <c r="AL1788">
        <v>1</v>
      </c>
      <c r="AM1788" s="3">
        <f>SUM(tbl_Data[[#This Row],[Amt_Wines]:[Amt_GoldProds]])</f>
        <v>102</v>
      </c>
      <c r="AN1788" s="3">
        <v>76</v>
      </c>
      <c r="AO1788">
        <v>0</v>
      </c>
      <c r="AP1788" t="str" cm="1">
        <f t="array" ref="AP1788">_xlfn.IFS(tbl_Data[[#This Row],[marital_Divorced]]=1,"Divorced",tbl_Data[[#This Row],[marital_Married]]=1,"Married",tbl_Data[[#This Row],[marital_Single]]=1,"Single",tbl_Data[[#This Row],[marital_Together]]=1,"Together",tbl_Data[[#This Row],[marital_Widow]]=1,"Widowed")</f>
        <v>Together</v>
      </c>
      <c r="AQ1788" s="3" t="str">
        <f>IF(tbl_Data[[#This Row],[Marital Status]]=tbl_Data[[#Headers],[Single]],tbl_Data[[#This Row],[Amt_Wines]],"")</f>
        <v/>
      </c>
      <c r="AR1788" s="3">
        <f>IF(tbl_Data[[#This Row],[Marital Status]]=tbl_Data[[#Headers],[Together]],tbl_Data[[#This Row],[Amt_Wines]],"")</f>
        <v>71</v>
      </c>
      <c r="AS1788" s="3" t="str">
        <f>IF(tbl_Data[[#This Row],[Marital Status]]=tbl_Data[[#Headers],[Married]],tbl_Data[[#This Row],[Amt_Wines]],"")</f>
        <v/>
      </c>
      <c r="AT1788" s="3" t="str">
        <f>IF(tbl_Data[[#This Row],[Marital Status]]=tbl_Data[[#Headers],[Widow]],tbl_Data[[#This Row],[Amt_Wines]],"")</f>
        <v/>
      </c>
      <c r="AU1788" s="3" t="str">
        <f>IF(tbl_Data[[#This Row],[Marital Status]]=tbl_Data[[#Headers],[Divorced]],tbl_Data[[#This Row],[Amt_Wines]],"")</f>
        <v/>
      </c>
    </row>
    <row r="1789" spans="1:47" x14ac:dyDescent="0.45">
      <c r="A1789" t="s">
        <v>1535</v>
      </c>
      <c r="B1789" s="3">
        <v>42386</v>
      </c>
      <c r="C1789">
        <v>1</v>
      </c>
      <c r="D1789">
        <v>0</v>
      </c>
      <c r="E1789">
        <f t="shared" si="27"/>
        <v>1</v>
      </c>
      <c r="F1789">
        <v>43</v>
      </c>
      <c r="G1789" s="3">
        <v>65</v>
      </c>
      <c r="H1789" s="3">
        <v>4</v>
      </c>
      <c r="I1789" s="3">
        <v>16</v>
      </c>
      <c r="J1789" s="3">
        <v>0</v>
      </c>
      <c r="K1789" s="3">
        <v>4</v>
      </c>
      <c r="L1789" s="3">
        <v>11</v>
      </c>
      <c r="M1789">
        <v>1</v>
      </c>
      <c r="N1789">
        <v>3</v>
      </c>
      <c r="O1789">
        <v>0</v>
      </c>
      <c r="P1789">
        <v>3</v>
      </c>
      <c r="Q1789">
        <v>8</v>
      </c>
      <c r="R1789">
        <v>0</v>
      </c>
      <c r="S1789">
        <v>0</v>
      </c>
      <c r="T1789">
        <v>0</v>
      </c>
      <c r="U1789">
        <v>0</v>
      </c>
      <c r="V1789">
        <v>0</v>
      </c>
      <c r="W1789">
        <v>0</v>
      </c>
      <c r="X1789">
        <v>3</v>
      </c>
      <c r="Y1789">
        <v>11</v>
      </c>
      <c r="Z1789">
        <v>0</v>
      </c>
      <c r="AA1789">
        <v>34</v>
      </c>
      <c r="AB1789">
        <v>2691</v>
      </c>
      <c r="AC1789">
        <v>0</v>
      </c>
      <c r="AD1789">
        <v>0</v>
      </c>
      <c r="AE1789">
        <v>0</v>
      </c>
      <c r="AF1789">
        <v>1</v>
      </c>
      <c r="AG1789">
        <v>0</v>
      </c>
      <c r="AH1789">
        <v>0</v>
      </c>
      <c r="AI1789">
        <v>0</v>
      </c>
      <c r="AJ1789">
        <v>0</v>
      </c>
      <c r="AK1789">
        <v>1</v>
      </c>
      <c r="AL1789">
        <v>0</v>
      </c>
      <c r="AM1789" s="3">
        <f>SUM(tbl_Data[[#This Row],[Amt_Wines]:[Amt_GoldProds]])</f>
        <v>100</v>
      </c>
      <c r="AN1789" s="3">
        <v>78</v>
      </c>
      <c r="AO1789">
        <v>0</v>
      </c>
      <c r="AP1789" t="str" cm="1">
        <f t="array" ref="AP1789">_xlfn.IFS(tbl_Data[[#This Row],[marital_Divorced]]=1,"Divorced",tbl_Data[[#This Row],[marital_Married]]=1,"Married",tbl_Data[[#This Row],[marital_Single]]=1,"Single",tbl_Data[[#This Row],[marital_Together]]=1,"Together",tbl_Data[[#This Row],[marital_Widow]]=1,"Widowed")</f>
        <v>Together</v>
      </c>
      <c r="AQ1789" s="3" t="str">
        <f>IF(tbl_Data[[#This Row],[Marital Status]]=tbl_Data[[#Headers],[Single]],tbl_Data[[#This Row],[Amt_Wines]],"")</f>
        <v/>
      </c>
      <c r="AR1789" s="3">
        <f>IF(tbl_Data[[#This Row],[Marital Status]]=tbl_Data[[#Headers],[Together]],tbl_Data[[#This Row],[Amt_Wines]],"")</f>
        <v>65</v>
      </c>
      <c r="AS1789" s="3" t="str">
        <f>IF(tbl_Data[[#This Row],[Marital Status]]=tbl_Data[[#Headers],[Married]],tbl_Data[[#This Row],[Amt_Wines]],"")</f>
        <v/>
      </c>
      <c r="AT1789" s="3" t="str">
        <f>IF(tbl_Data[[#This Row],[Marital Status]]=tbl_Data[[#Headers],[Widow]],tbl_Data[[#This Row],[Amt_Wines]],"")</f>
        <v/>
      </c>
      <c r="AU1789" s="3" t="str">
        <f>IF(tbl_Data[[#This Row],[Marital Status]]=tbl_Data[[#Headers],[Divorced]],tbl_Data[[#This Row],[Amt_Wines]],"")</f>
        <v/>
      </c>
    </row>
    <row r="1790" spans="1:47" x14ac:dyDescent="0.45">
      <c r="A1790" t="s">
        <v>1536</v>
      </c>
      <c r="B1790" s="3">
        <v>7500</v>
      </c>
      <c r="C1790">
        <v>1</v>
      </c>
      <c r="D1790">
        <v>0</v>
      </c>
      <c r="E1790">
        <f t="shared" si="27"/>
        <v>1</v>
      </c>
      <c r="F1790">
        <v>98</v>
      </c>
      <c r="G1790" s="3">
        <v>5</v>
      </c>
      <c r="H1790" s="3">
        <v>17</v>
      </c>
      <c r="I1790" s="3">
        <v>17</v>
      </c>
      <c r="J1790" s="3">
        <v>13</v>
      </c>
      <c r="K1790" s="3">
        <v>14</v>
      </c>
      <c r="L1790" s="3">
        <v>34</v>
      </c>
      <c r="M1790">
        <v>4</v>
      </c>
      <c r="N1790">
        <v>2</v>
      </c>
      <c r="O1790">
        <v>1</v>
      </c>
      <c r="P1790">
        <v>3</v>
      </c>
      <c r="Q1790">
        <v>9</v>
      </c>
      <c r="R1790">
        <v>0</v>
      </c>
      <c r="S1790">
        <v>0</v>
      </c>
      <c r="T1790">
        <v>0</v>
      </c>
      <c r="U1790">
        <v>0</v>
      </c>
      <c r="V1790">
        <v>0</v>
      </c>
      <c r="W1790">
        <v>0</v>
      </c>
      <c r="X1790">
        <v>3</v>
      </c>
      <c r="Y1790">
        <v>11</v>
      </c>
      <c r="Z1790">
        <v>0</v>
      </c>
      <c r="AA1790">
        <v>35</v>
      </c>
      <c r="AB1790">
        <v>2856</v>
      </c>
      <c r="AC1790">
        <v>0</v>
      </c>
      <c r="AD1790">
        <v>0</v>
      </c>
      <c r="AE1790">
        <v>0</v>
      </c>
      <c r="AF1790">
        <v>1</v>
      </c>
      <c r="AG1790">
        <v>0</v>
      </c>
      <c r="AH1790">
        <v>1</v>
      </c>
      <c r="AI1790">
        <v>0</v>
      </c>
      <c r="AJ1790">
        <v>0</v>
      </c>
      <c r="AK1790">
        <v>0</v>
      </c>
      <c r="AL1790">
        <v>0</v>
      </c>
      <c r="AM1790" s="3">
        <f>SUM(tbl_Data[[#This Row],[Amt_Wines]:[Amt_GoldProds]])</f>
        <v>100</v>
      </c>
      <c r="AN1790" s="3">
        <v>32</v>
      </c>
      <c r="AO1790">
        <v>0</v>
      </c>
      <c r="AP1790" t="str" cm="1">
        <f t="array" ref="AP1790">_xlfn.IFS(tbl_Data[[#This Row],[marital_Divorced]]=1,"Divorced",tbl_Data[[#This Row],[marital_Married]]=1,"Married",tbl_Data[[#This Row],[marital_Single]]=1,"Single",tbl_Data[[#This Row],[marital_Together]]=1,"Together",tbl_Data[[#This Row],[marital_Widow]]=1,"Widowed")</f>
        <v>Together</v>
      </c>
      <c r="AQ1790" s="3" t="str">
        <f>IF(tbl_Data[[#This Row],[Marital Status]]=tbl_Data[[#Headers],[Single]],tbl_Data[[#This Row],[Amt_Wines]],"")</f>
        <v/>
      </c>
      <c r="AR1790" s="3">
        <f>IF(tbl_Data[[#This Row],[Marital Status]]=tbl_Data[[#Headers],[Together]],tbl_Data[[#This Row],[Amt_Wines]],"")</f>
        <v>5</v>
      </c>
      <c r="AS1790" s="3" t="str">
        <f>IF(tbl_Data[[#This Row],[Marital Status]]=tbl_Data[[#Headers],[Married]],tbl_Data[[#This Row],[Amt_Wines]],"")</f>
        <v/>
      </c>
      <c r="AT1790" s="3" t="str">
        <f>IF(tbl_Data[[#This Row],[Marital Status]]=tbl_Data[[#Headers],[Widow]],tbl_Data[[#This Row],[Amt_Wines]],"")</f>
        <v/>
      </c>
      <c r="AU1790" s="3" t="str">
        <f>IF(tbl_Data[[#This Row],[Marital Status]]=tbl_Data[[#Headers],[Divorced]],tbl_Data[[#This Row],[Amt_Wines]],"")</f>
        <v/>
      </c>
    </row>
    <row r="1791" spans="1:47" x14ac:dyDescent="0.45">
      <c r="A1791" t="s">
        <v>1543</v>
      </c>
      <c r="B1791" s="3">
        <v>34941</v>
      </c>
      <c r="C1791">
        <v>1</v>
      </c>
      <c r="D1791">
        <v>1</v>
      </c>
      <c r="E1791">
        <f t="shared" si="27"/>
        <v>2</v>
      </c>
      <c r="F1791">
        <v>26</v>
      </c>
      <c r="G1791" s="3">
        <v>39</v>
      </c>
      <c r="H1791" s="3">
        <v>2</v>
      </c>
      <c r="I1791" s="3">
        <v>25</v>
      </c>
      <c r="J1791" s="3">
        <v>4</v>
      </c>
      <c r="K1791" s="3">
        <v>3</v>
      </c>
      <c r="L1791" s="3">
        <v>24</v>
      </c>
      <c r="M1791">
        <v>2</v>
      </c>
      <c r="N1791">
        <v>3</v>
      </c>
      <c r="O1791">
        <v>0</v>
      </c>
      <c r="P1791">
        <v>3</v>
      </c>
      <c r="Q1791">
        <v>8</v>
      </c>
      <c r="R1791">
        <v>0</v>
      </c>
      <c r="S1791">
        <v>0</v>
      </c>
      <c r="T1791">
        <v>0</v>
      </c>
      <c r="U1791">
        <v>0</v>
      </c>
      <c r="V1791">
        <v>0</v>
      </c>
      <c r="W1791">
        <v>0</v>
      </c>
      <c r="X1791">
        <v>3</v>
      </c>
      <c r="Y1791">
        <v>11</v>
      </c>
      <c r="Z1791">
        <v>0</v>
      </c>
      <c r="AA1791">
        <v>64</v>
      </c>
      <c r="AB1791">
        <v>2639</v>
      </c>
      <c r="AC1791">
        <v>0</v>
      </c>
      <c r="AD1791">
        <v>0</v>
      </c>
      <c r="AE1791">
        <v>0</v>
      </c>
      <c r="AF1791">
        <v>1</v>
      </c>
      <c r="AG1791">
        <v>0</v>
      </c>
      <c r="AH1791">
        <v>0</v>
      </c>
      <c r="AI1791">
        <v>0</v>
      </c>
      <c r="AJ1791">
        <v>0</v>
      </c>
      <c r="AK1791">
        <v>1</v>
      </c>
      <c r="AL1791">
        <v>0</v>
      </c>
      <c r="AM1791" s="3">
        <f>SUM(tbl_Data[[#This Row],[Amt_Wines]:[Amt_GoldProds]])</f>
        <v>97</v>
      </c>
      <c r="AN1791" s="3">
        <v>49</v>
      </c>
      <c r="AO1791">
        <v>0</v>
      </c>
      <c r="AP1791" t="str" cm="1">
        <f t="array" ref="AP1791">_xlfn.IFS(tbl_Data[[#This Row],[marital_Divorced]]=1,"Divorced",tbl_Data[[#This Row],[marital_Married]]=1,"Married",tbl_Data[[#This Row],[marital_Single]]=1,"Single",tbl_Data[[#This Row],[marital_Together]]=1,"Together",tbl_Data[[#This Row],[marital_Widow]]=1,"Widowed")</f>
        <v>Together</v>
      </c>
      <c r="AQ1791" s="3" t="str">
        <f>IF(tbl_Data[[#This Row],[Marital Status]]=tbl_Data[[#Headers],[Single]],tbl_Data[[#This Row],[Amt_Wines]],"")</f>
        <v/>
      </c>
      <c r="AR1791" s="3">
        <f>IF(tbl_Data[[#This Row],[Marital Status]]=tbl_Data[[#Headers],[Together]],tbl_Data[[#This Row],[Amt_Wines]],"")</f>
        <v>39</v>
      </c>
      <c r="AS1791" s="3" t="str">
        <f>IF(tbl_Data[[#This Row],[Marital Status]]=tbl_Data[[#Headers],[Married]],tbl_Data[[#This Row],[Amt_Wines]],"")</f>
        <v/>
      </c>
      <c r="AT1791" s="3" t="str">
        <f>IF(tbl_Data[[#This Row],[Marital Status]]=tbl_Data[[#Headers],[Widow]],tbl_Data[[#This Row],[Amt_Wines]],"")</f>
        <v/>
      </c>
      <c r="AU1791" s="3" t="str">
        <f>IF(tbl_Data[[#This Row],[Marital Status]]=tbl_Data[[#Headers],[Divorced]],tbl_Data[[#This Row],[Amt_Wines]],"")</f>
        <v/>
      </c>
    </row>
    <row r="1792" spans="1:47" x14ac:dyDescent="0.45">
      <c r="A1792" t="s">
        <v>1546</v>
      </c>
      <c r="B1792" s="3">
        <v>44931</v>
      </c>
      <c r="C1792">
        <v>0</v>
      </c>
      <c r="D1792">
        <v>1</v>
      </c>
      <c r="E1792">
        <f t="shared" si="27"/>
        <v>1</v>
      </c>
      <c r="F1792">
        <v>0</v>
      </c>
      <c r="G1792" s="3">
        <v>78</v>
      </c>
      <c r="H1792" s="3">
        <v>0</v>
      </c>
      <c r="I1792" s="3">
        <v>11</v>
      </c>
      <c r="J1792" s="3">
        <v>0</v>
      </c>
      <c r="K1792" s="3">
        <v>0</v>
      </c>
      <c r="L1792" s="3">
        <v>7</v>
      </c>
      <c r="M1792">
        <v>1</v>
      </c>
      <c r="N1792">
        <v>2</v>
      </c>
      <c r="O1792">
        <v>1</v>
      </c>
      <c r="P1792">
        <v>3</v>
      </c>
      <c r="Q1792">
        <v>5</v>
      </c>
      <c r="R1792">
        <v>0</v>
      </c>
      <c r="S1792">
        <v>0</v>
      </c>
      <c r="T1792">
        <v>0</v>
      </c>
      <c r="U1792">
        <v>0</v>
      </c>
      <c r="V1792">
        <v>0</v>
      </c>
      <c r="W1792">
        <v>0</v>
      </c>
      <c r="X1792">
        <v>3</v>
      </c>
      <c r="Y1792">
        <v>11</v>
      </c>
      <c r="Z1792">
        <v>0</v>
      </c>
      <c r="AA1792">
        <v>53</v>
      </c>
      <c r="AB1792">
        <v>2321</v>
      </c>
      <c r="AC1792">
        <v>0</v>
      </c>
      <c r="AD1792">
        <v>0</v>
      </c>
      <c r="AE1792">
        <v>0</v>
      </c>
      <c r="AF1792">
        <v>1</v>
      </c>
      <c r="AG1792">
        <v>0</v>
      </c>
      <c r="AH1792">
        <v>0</v>
      </c>
      <c r="AI1792">
        <v>0</v>
      </c>
      <c r="AJ1792">
        <v>1</v>
      </c>
      <c r="AK1792">
        <v>0</v>
      </c>
      <c r="AL1792">
        <v>0</v>
      </c>
      <c r="AM1792" s="3">
        <f>SUM(tbl_Data[[#This Row],[Amt_Wines]:[Amt_GoldProds]])</f>
        <v>96</v>
      </c>
      <c r="AN1792" s="3">
        <v>82</v>
      </c>
      <c r="AO1792">
        <v>0</v>
      </c>
      <c r="AP1792" t="str" cm="1">
        <f t="array" ref="AP1792">_xlfn.IFS(tbl_Data[[#This Row],[marital_Divorced]]=1,"Divorced",tbl_Data[[#This Row],[marital_Married]]=1,"Married",tbl_Data[[#This Row],[marital_Single]]=1,"Single",tbl_Data[[#This Row],[marital_Together]]=1,"Together",tbl_Data[[#This Row],[marital_Widow]]=1,"Widowed")</f>
        <v>Together</v>
      </c>
      <c r="AQ1792" s="3" t="str">
        <f>IF(tbl_Data[[#This Row],[Marital Status]]=tbl_Data[[#Headers],[Single]],tbl_Data[[#This Row],[Amt_Wines]],"")</f>
        <v/>
      </c>
      <c r="AR1792" s="3">
        <f>IF(tbl_Data[[#This Row],[Marital Status]]=tbl_Data[[#Headers],[Together]],tbl_Data[[#This Row],[Amt_Wines]],"")</f>
        <v>78</v>
      </c>
      <c r="AS1792" s="3" t="str">
        <f>IF(tbl_Data[[#This Row],[Marital Status]]=tbl_Data[[#Headers],[Married]],tbl_Data[[#This Row],[Amt_Wines]],"")</f>
        <v/>
      </c>
      <c r="AT1792" s="3" t="str">
        <f>IF(tbl_Data[[#This Row],[Marital Status]]=tbl_Data[[#Headers],[Widow]],tbl_Data[[#This Row],[Amt_Wines]],"")</f>
        <v/>
      </c>
      <c r="AU1792" s="3" t="str">
        <f>IF(tbl_Data[[#This Row],[Marital Status]]=tbl_Data[[#Headers],[Divorced]],tbl_Data[[#This Row],[Amt_Wines]],"")</f>
        <v/>
      </c>
    </row>
    <row r="1793" spans="1:47" x14ac:dyDescent="0.45">
      <c r="A1793" t="s">
        <v>1548</v>
      </c>
      <c r="B1793" s="3">
        <v>14515</v>
      </c>
      <c r="C1793">
        <v>1</v>
      </c>
      <c r="D1793">
        <v>0</v>
      </c>
      <c r="E1793">
        <f t="shared" si="27"/>
        <v>1</v>
      </c>
      <c r="F1793">
        <v>71</v>
      </c>
      <c r="G1793" s="3">
        <v>6</v>
      </c>
      <c r="H1793" s="3">
        <v>4</v>
      </c>
      <c r="I1793" s="3">
        <v>9</v>
      </c>
      <c r="J1793" s="3">
        <v>6</v>
      </c>
      <c r="K1793" s="3">
        <v>36</v>
      </c>
      <c r="L1793" s="3">
        <v>35</v>
      </c>
      <c r="M1793">
        <v>4</v>
      </c>
      <c r="N1793">
        <v>2</v>
      </c>
      <c r="O1793">
        <v>2</v>
      </c>
      <c r="P1793">
        <v>3</v>
      </c>
      <c r="Q1793">
        <v>7</v>
      </c>
      <c r="R1793">
        <v>0</v>
      </c>
      <c r="S1793">
        <v>0</v>
      </c>
      <c r="T1793">
        <v>0</v>
      </c>
      <c r="U1793">
        <v>0</v>
      </c>
      <c r="V1793">
        <v>0</v>
      </c>
      <c r="W1793">
        <v>0</v>
      </c>
      <c r="X1793">
        <v>3</v>
      </c>
      <c r="Y1793">
        <v>11</v>
      </c>
      <c r="Z1793">
        <v>1</v>
      </c>
      <c r="AA1793">
        <v>40</v>
      </c>
      <c r="AB1793">
        <v>2756</v>
      </c>
      <c r="AC1793">
        <v>0</v>
      </c>
      <c r="AD1793">
        <v>0</v>
      </c>
      <c r="AE1793">
        <v>0</v>
      </c>
      <c r="AF1793">
        <v>1</v>
      </c>
      <c r="AG1793">
        <v>0</v>
      </c>
      <c r="AH1793">
        <v>1</v>
      </c>
      <c r="AI1793">
        <v>0</v>
      </c>
      <c r="AJ1793">
        <v>0</v>
      </c>
      <c r="AK1793">
        <v>0</v>
      </c>
      <c r="AL1793">
        <v>0</v>
      </c>
      <c r="AM1793" s="3">
        <f>SUM(tbl_Data[[#This Row],[Amt_Wines]:[Amt_GoldProds]])</f>
        <v>96</v>
      </c>
      <c r="AN1793" s="3">
        <v>26</v>
      </c>
      <c r="AO1793">
        <v>0</v>
      </c>
      <c r="AP1793" t="str" cm="1">
        <f t="array" ref="AP1793">_xlfn.IFS(tbl_Data[[#This Row],[marital_Divorced]]=1,"Divorced",tbl_Data[[#This Row],[marital_Married]]=1,"Married",tbl_Data[[#This Row],[marital_Single]]=1,"Single",tbl_Data[[#This Row],[marital_Together]]=1,"Together",tbl_Data[[#This Row],[marital_Widow]]=1,"Widowed")</f>
        <v>Together</v>
      </c>
      <c r="AQ1793" s="3" t="str">
        <f>IF(tbl_Data[[#This Row],[Marital Status]]=tbl_Data[[#Headers],[Single]],tbl_Data[[#This Row],[Amt_Wines]],"")</f>
        <v/>
      </c>
      <c r="AR1793" s="3">
        <f>IF(tbl_Data[[#This Row],[Marital Status]]=tbl_Data[[#Headers],[Together]],tbl_Data[[#This Row],[Amt_Wines]],"")</f>
        <v>6</v>
      </c>
      <c r="AS1793" s="3" t="str">
        <f>IF(tbl_Data[[#This Row],[Marital Status]]=tbl_Data[[#Headers],[Married]],tbl_Data[[#This Row],[Amt_Wines]],"")</f>
        <v/>
      </c>
      <c r="AT1793" s="3" t="str">
        <f>IF(tbl_Data[[#This Row],[Marital Status]]=tbl_Data[[#Headers],[Widow]],tbl_Data[[#This Row],[Amt_Wines]],"")</f>
        <v/>
      </c>
      <c r="AU1793" s="3" t="str">
        <f>IF(tbl_Data[[#This Row],[Marital Status]]=tbl_Data[[#Headers],[Divorced]],tbl_Data[[#This Row],[Amt_Wines]],"")</f>
        <v/>
      </c>
    </row>
    <row r="1794" spans="1:47" x14ac:dyDescent="0.45">
      <c r="A1794" t="s">
        <v>1549</v>
      </c>
      <c r="B1794" s="3">
        <v>22634</v>
      </c>
      <c r="C1794">
        <v>0</v>
      </c>
      <c r="D1794">
        <v>0</v>
      </c>
      <c r="E1794">
        <f t="shared" ref="E1794:E1857" si="28">SUM(_xlfn.SINGLE(Kidhome),_xlfn.SINGLE(Teenhome))</f>
        <v>0</v>
      </c>
      <c r="F1794">
        <v>47</v>
      </c>
      <c r="G1794" s="3">
        <v>2</v>
      </c>
      <c r="H1794" s="3">
        <v>23</v>
      </c>
      <c r="I1794" s="3">
        <v>11</v>
      </c>
      <c r="J1794" s="3">
        <v>8</v>
      </c>
      <c r="K1794" s="3">
        <v>6</v>
      </c>
      <c r="L1794" s="3">
        <v>46</v>
      </c>
      <c r="M1794">
        <v>1</v>
      </c>
      <c r="N1794">
        <v>2</v>
      </c>
      <c r="O1794">
        <v>1</v>
      </c>
      <c r="P1794">
        <v>2</v>
      </c>
      <c r="Q1794">
        <v>8</v>
      </c>
      <c r="R1794">
        <v>0</v>
      </c>
      <c r="S1794">
        <v>0</v>
      </c>
      <c r="T1794">
        <v>0</v>
      </c>
      <c r="U1794">
        <v>0</v>
      </c>
      <c r="V1794">
        <v>0</v>
      </c>
      <c r="W1794">
        <v>0</v>
      </c>
      <c r="X1794">
        <v>3</v>
      </c>
      <c r="Y1794">
        <v>11</v>
      </c>
      <c r="Z1794">
        <v>0</v>
      </c>
      <c r="AA1794">
        <v>54</v>
      </c>
      <c r="AB1794">
        <v>2688</v>
      </c>
      <c r="AC1794">
        <v>0</v>
      </c>
      <c r="AD1794">
        <v>0</v>
      </c>
      <c r="AE1794">
        <v>0</v>
      </c>
      <c r="AF1794">
        <v>1</v>
      </c>
      <c r="AG1794">
        <v>0</v>
      </c>
      <c r="AH1794">
        <v>0</v>
      </c>
      <c r="AI1794">
        <v>1</v>
      </c>
      <c r="AJ1794">
        <v>0</v>
      </c>
      <c r="AK1794">
        <v>0</v>
      </c>
      <c r="AL1794">
        <v>0</v>
      </c>
      <c r="AM1794" s="3">
        <f>SUM(tbl_Data[[#This Row],[Amt_Wines]:[Amt_GoldProds]])</f>
        <v>96</v>
      </c>
      <c r="AN1794" s="3">
        <v>4</v>
      </c>
      <c r="AO1794">
        <v>0</v>
      </c>
      <c r="AP1794" t="str" cm="1">
        <f t="array" ref="AP1794">_xlfn.IFS(tbl_Data[[#This Row],[marital_Divorced]]=1,"Divorced",tbl_Data[[#This Row],[marital_Married]]=1,"Married",tbl_Data[[#This Row],[marital_Single]]=1,"Single",tbl_Data[[#This Row],[marital_Together]]=1,"Together",tbl_Data[[#This Row],[marital_Widow]]=1,"Widowed")</f>
        <v>Together</v>
      </c>
      <c r="AQ1794" s="3" t="str">
        <f>IF(tbl_Data[[#This Row],[Marital Status]]=tbl_Data[[#Headers],[Single]],tbl_Data[[#This Row],[Amt_Wines]],"")</f>
        <v/>
      </c>
      <c r="AR1794" s="3">
        <f>IF(tbl_Data[[#This Row],[Marital Status]]=tbl_Data[[#Headers],[Together]],tbl_Data[[#This Row],[Amt_Wines]],"")</f>
        <v>2</v>
      </c>
      <c r="AS1794" s="3" t="str">
        <f>IF(tbl_Data[[#This Row],[Marital Status]]=tbl_Data[[#Headers],[Married]],tbl_Data[[#This Row],[Amt_Wines]],"")</f>
        <v/>
      </c>
      <c r="AT1794" s="3" t="str">
        <f>IF(tbl_Data[[#This Row],[Marital Status]]=tbl_Data[[#Headers],[Widow]],tbl_Data[[#This Row],[Amt_Wines]],"")</f>
        <v/>
      </c>
      <c r="AU1794" s="3" t="str">
        <f>IF(tbl_Data[[#This Row],[Marital Status]]=tbl_Data[[#Headers],[Divorced]],tbl_Data[[#This Row],[Amt_Wines]],"")</f>
        <v/>
      </c>
    </row>
    <row r="1795" spans="1:47" x14ac:dyDescent="0.45">
      <c r="A1795" t="s">
        <v>1553</v>
      </c>
      <c r="B1795" s="3">
        <v>22682</v>
      </c>
      <c r="C1795">
        <v>1</v>
      </c>
      <c r="D1795">
        <v>0</v>
      </c>
      <c r="E1795">
        <f t="shared" si="28"/>
        <v>1</v>
      </c>
      <c r="F1795">
        <v>51</v>
      </c>
      <c r="G1795" s="3">
        <v>10</v>
      </c>
      <c r="H1795" s="3">
        <v>14</v>
      </c>
      <c r="I1795" s="3">
        <v>29</v>
      </c>
      <c r="J1795" s="3">
        <v>4</v>
      </c>
      <c r="K1795" s="3">
        <v>2</v>
      </c>
      <c r="L1795" s="3">
        <v>36</v>
      </c>
      <c r="M1795">
        <v>3</v>
      </c>
      <c r="N1795">
        <v>2</v>
      </c>
      <c r="O1795">
        <v>1</v>
      </c>
      <c r="P1795">
        <v>4</v>
      </c>
      <c r="Q1795">
        <v>4</v>
      </c>
      <c r="R1795">
        <v>0</v>
      </c>
      <c r="S1795">
        <v>0</v>
      </c>
      <c r="T1795">
        <v>0</v>
      </c>
      <c r="U1795">
        <v>0</v>
      </c>
      <c r="V1795">
        <v>0</v>
      </c>
      <c r="W1795">
        <v>0</v>
      </c>
      <c r="X1795">
        <v>3</v>
      </c>
      <c r="Y1795">
        <v>11</v>
      </c>
      <c r="Z1795">
        <v>0</v>
      </c>
      <c r="AA1795">
        <v>47</v>
      </c>
      <c r="AB1795">
        <v>2428</v>
      </c>
      <c r="AC1795">
        <v>0</v>
      </c>
      <c r="AD1795">
        <v>0</v>
      </c>
      <c r="AE1795">
        <v>0</v>
      </c>
      <c r="AF1795">
        <v>1</v>
      </c>
      <c r="AG1795">
        <v>0</v>
      </c>
      <c r="AH1795">
        <v>0</v>
      </c>
      <c r="AI1795">
        <v>0</v>
      </c>
      <c r="AJ1795">
        <v>1</v>
      </c>
      <c r="AK1795">
        <v>0</v>
      </c>
      <c r="AL1795">
        <v>0</v>
      </c>
      <c r="AM1795" s="3">
        <f>SUM(tbl_Data[[#This Row],[Amt_Wines]:[Amt_GoldProds]])</f>
        <v>95</v>
      </c>
      <c r="AN1795" s="3">
        <v>23</v>
      </c>
      <c r="AO1795">
        <v>0</v>
      </c>
      <c r="AP1795" t="str" cm="1">
        <f t="array" ref="AP1795">_xlfn.IFS(tbl_Data[[#This Row],[marital_Divorced]]=1,"Divorced",tbl_Data[[#This Row],[marital_Married]]=1,"Married",tbl_Data[[#This Row],[marital_Single]]=1,"Single",tbl_Data[[#This Row],[marital_Together]]=1,"Together",tbl_Data[[#This Row],[marital_Widow]]=1,"Widowed")</f>
        <v>Together</v>
      </c>
      <c r="AQ1795" s="3" t="str">
        <f>IF(tbl_Data[[#This Row],[Marital Status]]=tbl_Data[[#Headers],[Single]],tbl_Data[[#This Row],[Amt_Wines]],"")</f>
        <v/>
      </c>
      <c r="AR1795" s="3">
        <f>IF(tbl_Data[[#This Row],[Marital Status]]=tbl_Data[[#Headers],[Together]],tbl_Data[[#This Row],[Amt_Wines]],"")</f>
        <v>10</v>
      </c>
      <c r="AS1795" s="3" t="str">
        <f>IF(tbl_Data[[#This Row],[Marital Status]]=tbl_Data[[#Headers],[Married]],tbl_Data[[#This Row],[Amt_Wines]],"")</f>
        <v/>
      </c>
      <c r="AT1795" s="3" t="str">
        <f>IF(tbl_Data[[#This Row],[Marital Status]]=tbl_Data[[#Headers],[Widow]],tbl_Data[[#This Row],[Amt_Wines]],"")</f>
        <v/>
      </c>
      <c r="AU1795" s="3" t="str">
        <f>IF(tbl_Data[[#This Row],[Marital Status]]=tbl_Data[[#Headers],[Divorced]],tbl_Data[[#This Row],[Amt_Wines]],"")</f>
        <v/>
      </c>
    </row>
    <row r="1796" spans="1:47" x14ac:dyDescent="0.45">
      <c r="A1796" t="s">
        <v>1559</v>
      </c>
      <c r="B1796" s="3">
        <v>53537</v>
      </c>
      <c r="C1796">
        <v>1</v>
      </c>
      <c r="D1796">
        <v>1</v>
      </c>
      <c r="E1796">
        <f t="shared" si="28"/>
        <v>2</v>
      </c>
      <c r="F1796">
        <v>17</v>
      </c>
      <c r="G1796" s="3">
        <v>81</v>
      </c>
      <c r="H1796" s="3">
        <v>0</v>
      </c>
      <c r="I1796" s="3">
        <v>6</v>
      </c>
      <c r="J1796" s="3">
        <v>0</v>
      </c>
      <c r="K1796" s="3">
        <v>0</v>
      </c>
      <c r="L1796" s="3">
        <v>6</v>
      </c>
      <c r="M1796">
        <v>2</v>
      </c>
      <c r="N1796">
        <v>2</v>
      </c>
      <c r="O1796">
        <v>1</v>
      </c>
      <c r="P1796">
        <v>3</v>
      </c>
      <c r="Q1796">
        <v>5</v>
      </c>
      <c r="R1796">
        <v>0</v>
      </c>
      <c r="S1796">
        <v>0</v>
      </c>
      <c r="T1796">
        <v>0</v>
      </c>
      <c r="U1796">
        <v>0</v>
      </c>
      <c r="V1796">
        <v>0</v>
      </c>
      <c r="W1796">
        <v>0</v>
      </c>
      <c r="X1796">
        <v>3</v>
      </c>
      <c r="Y1796">
        <v>11</v>
      </c>
      <c r="Z1796">
        <v>0</v>
      </c>
      <c r="AA1796">
        <v>61</v>
      </c>
      <c r="AB1796">
        <v>2309</v>
      </c>
      <c r="AC1796">
        <v>0</v>
      </c>
      <c r="AD1796">
        <v>0</v>
      </c>
      <c r="AE1796">
        <v>0</v>
      </c>
      <c r="AF1796">
        <v>1</v>
      </c>
      <c r="AG1796">
        <v>0</v>
      </c>
      <c r="AH1796">
        <v>0</v>
      </c>
      <c r="AI1796">
        <v>0</v>
      </c>
      <c r="AJ1796">
        <v>0</v>
      </c>
      <c r="AK1796">
        <v>0</v>
      </c>
      <c r="AL1796">
        <v>1</v>
      </c>
      <c r="AM1796" s="3">
        <f>SUM(tbl_Data[[#This Row],[Amt_Wines]:[Amt_GoldProds]])</f>
        <v>93</v>
      </c>
      <c r="AN1796" s="3">
        <v>81</v>
      </c>
      <c r="AO1796">
        <v>0</v>
      </c>
      <c r="AP1796" t="str" cm="1">
        <f t="array" ref="AP1796">_xlfn.IFS(tbl_Data[[#This Row],[marital_Divorced]]=1,"Divorced",tbl_Data[[#This Row],[marital_Married]]=1,"Married",tbl_Data[[#This Row],[marital_Single]]=1,"Single",tbl_Data[[#This Row],[marital_Together]]=1,"Together",tbl_Data[[#This Row],[marital_Widow]]=1,"Widowed")</f>
        <v>Together</v>
      </c>
      <c r="AQ1796" s="3" t="str">
        <f>IF(tbl_Data[[#This Row],[Marital Status]]=tbl_Data[[#Headers],[Single]],tbl_Data[[#This Row],[Amt_Wines]],"")</f>
        <v/>
      </c>
      <c r="AR1796" s="3">
        <f>IF(tbl_Data[[#This Row],[Marital Status]]=tbl_Data[[#Headers],[Together]],tbl_Data[[#This Row],[Amt_Wines]],"")</f>
        <v>81</v>
      </c>
      <c r="AS1796" s="3" t="str">
        <f>IF(tbl_Data[[#This Row],[Marital Status]]=tbl_Data[[#Headers],[Married]],tbl_Data[[#This Row],[Amt_Wines]],"")</f>
        <v/>
      </c>
      <c r="AT1796" s="3" t="str">
        <f>IF(tbl_Data[[#This Row],[Marital Status]]=tbl_Data[[#Headers],[Widow]],tbl_Data[[#This Row],[Amt_Wines]],"")</f>
        <v/>
      </c>
      <c r="AU1796" s="3" t="str">
        <f>IF(tbl_Data[[#This Row],[Marital Status]]=tbl_Data[[#Headers],[Divorced]],tbl_Data[[#This Row],[Amt_Wines]],"")</f>
        <v/>
      </c>
    </row>
    <row r="1797" spans="1:47" x14ac:dyDescent="0.45">
      <c r="A1797" t="s">
        <v>1563</v>
      </c>
      <c r="B1797" s="3">
        <v>41580</v>
      </c>
      <c r="C1797">
        <v>1</v>
      </c>
      <c r="D1797">
        <v>1</v>
      </c>
      <c r="E1797">
        <f t="shared" si="28"/>
        <v>2</v>
      </c>
      <c r="F1797">
        <v>15</v>
      </c>
      <c r="G1797" s="3">
        <v>56</v>
      </c>
      <c r="H1797" s="3">
        <v>5</v>
      </c>
      <c r="I1797" s="3">
        <v>24</v>
      </c>
      <c r="J1797" s="3">
        <v>4</v>
      </c>
      <c r="K1797" s="3">
        <v>0</v>
      </c>
      <c r="L1797" s="3">
        <v>3</v>
      </c>
      <c r="M1797">
        <v>3</v>
      </c>
      <c r="N1797">
        <v>2</v>
      </c>
      <c r="O1797">
        <v>1</v>
      </c>
      <c r="P1797">
        <v>3</v>
      </c>
      <c r="Q1797">
        <v>5</v>
      </c>
      <c r="R1797">
        <v>0</v>
      </c>
      <c r="S1797">
        <v>0</v>
      </c>
      <c r="T1797">
        <v>0</v>
      </c>
      <c r="U1797">
        <v>0</v>
      </c>
      <c r="V1797">
        <v>0</v>
      </c>
      <c r="W1797">
        <v>0</v>
      </c>
      <c r="X1797">
        <v>3</v>
      </c>
      <c r="Y1797">
        <v>11</v>
      </c>
      <c r="Z1797">
        <v>0</v>
      </c>
      <c r="AA1797">
        <v>42</v>
      </c>
      <c r="AB1797">
        <v>2725</v>
      </c>
      <c r="AC1797">
        <v>0</v>
      </c>
      <c r="AD1797">
        <v>0</v>
      </c>
      <c r="AE1797">
        <v>0</v>
      </c>
      <c r="AF1797">
        <v>1</v>
      </c>
      <c r="AG1797">
        <v>0</v>
      </c>
      <c r="AH1797">
        <v>0</v>
      </c>
      <c r="AI1797">
        <v>0</v>
      </c>
      <c r="AJ1797">
        <v>1</v>
      </c>
      <c r="AK1797">
        <v>0</v>
      </c>
      <c r="AL1797">
        <v>0</v>
      </c>
      <c r="AM1797" s="3">
        <f>SUM(tbl_Data[[#This Row],[Amt_Wines]:[Amt_GoldProds]])</f>
        <v>92</v>
      </c>
      <c r="AN1797" s="3">
        <v>86</v>
      </c>
      <c r="AO1797">
        <v>0</v>
      </c>
      <c r="AP1797" t="str" cm="1">
        <f t="array" ref="AP1797">_xlfn.IFS(tbl_Data[[#This Row],[marital_Divorced]]=1,"Divorced",tbl_Data[[#This Row],[marital_Married]]=1,"Married",tbl_Data[[#This Row],[marital_Single]]=1,"Single",tbl_Data[[#This Row],[marital_Together]]=1,"Together",tbl_Data[[#This Row],[marital_Widow]]=1,"Widowed")</f>
        <v>Together</v>
      </c>
      <c r="AQ1797" s="3" t="str">
        <f>IF(tbl_Data[[#This Row],[Marital Status]]=tbl_Data[[#Headers],[Single]],tbl_Data[[#This Row],[Amt_Wines]],"")</f>
        <v/>
      </c>
      <c r="AR1797" s="3">
        <f>IF(tbl_Data[[#This Row],[Marital Status]]=tbl_Data[[#Headers],[Together]],tbl_Data[[#This Row],[Amt_Wines]],"")</f>
        <v>56</v>
      </c>
      <c r="AS1797" s="3" t="str">
        <f>IF(tbl_Data[[#This Row],[Marital Status]]=tbl_Data[[#Headers],[Married]],tbl_Data[[#This Row],[Amt_Wines]],"")</f>
        <v/>
      </c>
      <c r="AT1797" s="3" t="str">
        <f>IF(tbl_Data[[#This Row],[Marital Status]]=tbl_Data[[#Headers],[Widow]],tbl_Data[[#This Row],[Amt_Wines]],"")</f>
        <v/>
      </c>
      <c r="AU1797" s="3" t="str">
        <f>IF(tbl_Data[[#This Row],[Marital Status]]=tbl_Data[[#Headers],[Divorced]],tbl_Data[[#This Row],[Amt_Wines]],"")</f>
        <v/>
      </c>
    </row>
    <row r="1798" spans="1:47" x14ac:dyDescent="0.45">
      <c r="A1798" t="s">
        <v>1568</v>
      </c>
      <c r="B1798" s="3">
        <v>50523</v>
      </c>
      <c r="C1798">
        <v>1</v>
      </c>
      <c r="D1798">
        <v>1</v>
      </c>
      <c r="E1798">
        <f t="shared" si="28"/>
        <v>2</v>
      </c>
      <c r="F1798">
        <v>89</v>
      </c>
      <c r="G1798" s="3">
        <v>51</v>
      </c>
      <c r="H1798" s="3">
        <v>4</v>
      </c>
      <c r="I1798" s="3">
        <v>24</v>
      </c>
      <c r="J1798" s="3">
        <v>4</v>
      </c>
      <c r="K1798" s="3">
        <v>7</v>
      </c>
      <c r="L1798" s="3">
        <v>1</v>
      </c>
      <c r="M1798">
        <v>2</v>
      </c>
      <c r="N1798">
        <v>2</v>
      </c>
      <c r="O1798">
        <v>0</v>
      </c>
      <c r="P1798">
        <v>4</v>
      </c>
      <c r="Q1798">
        <v>6</v>
      </c>
      <c r="R1798">
        <v>0</v>
      </c>
      <c r="S1798">
        <v>0</v>
      </c>
      <c r="T1798">
        <v>0</v>
      </c>
      <c r="U1798">
        <v>0</v>
      </c>
      <c r="V1798">
        <v>0</v>
      </c>
      <c r="W1798">
        <v>0</v>
      </c>
      <c r="X1798">
        <v>3</v>
      </c>
      <c r="Y1798">
        <v>11</v>
      </c>
      <c r="Z1798">
        <v>0</v>
      </c>
      <c r="AA1798">
        <v>60</v>
      </c>
      <c r="AB1798">
        <v>2345</v>
      </c>
      <c r="AC1798">
        <v>0</v>
      </c>
      <c r="AD1798">
        <v>0</v>
      </c>
      <c r="AE1798">
        <v>0</v>
      </c>
      <c r="AF1798">
        <v>1</v>
      </c>
      <c r="AG1798">
        <v>0</v>
      </c>
      <c r="AH1798">
        <v>1</v>
      </c>
      <c r="AI1798">
        <v>0</v>
      </c>
      <c r="AJ1798">
        <v>0</v>
      </c>
      <c r="AK1798">
        <v>0</v>
      </c>
      <c r="AL1798">
        <v>0</v>
      </c>
      <c r="AM1798" s="3">
        <f>SUM(tbl_Data[[#This Row],[Amt_Wines]:[Amt_GoldProds]])</f>
        <v>91</v>
      </c>
      <c r="AN1798" s="3">
        <v>89</v>
      </c>
      <c r="AO1798">
        <v>0</v>
      </c>
      <c r="AP1798" t="str" cm="1">
        <f t="array" ref="AP1798">_xlfn.IFS(tbl_Data[[#This Row],[marital_Divorced]]=1,"Divorced",tbl_Data[[#This Row],[marital_Married]]=1,"Married",tbl_Data[[#This Row],[marital_Single]]=1,"Single",tbl_Data[[#This Row],[marital_Together]]=1,"Together",tbl_Data[[#This Row],[marital_Widow]]=1,"Widowed")</f>
        <v>Together</v>
      </c>
      <c r="AQ1798" s="3" t="str">
        <f>IF(tbl_Data[[#This Row],[Marital Status]]=tbl_Data[[#Headers],[Single]],tbl_Data[[#This Row],[Amt_Wines]],"")</f>
        <v/>
      </c>
      <c r="AR1798" s="3">
        <f>IF(tbl_Data[[#This Row],[Marital Status]]=tbl_Data[[#Headers],[Together]],tbl_Data[[#This Row],[Amt_Wines]],"")</f>
        <v>51</v>
      </c>
      <c r="AS1798" s="3" t="str">
        <f>IF(tbl_Data[[#This Row],[Marital Status]]=tbl_Data[[#Headers],[Married]],tbl_Data[[#This Row],[Amt_Wines]],"")</f>
        <v/>
      </c>
      <c r="AT1798" s="3" t="str">
        <f>IF(tbl_Data[[#This Row],[Marital Status]]=tbl_Data[[#Headers],[Widow]],tbl_Data[[#This Row],[Amt_Wines]],"")</f>
        <v/>
      </c>
      <c r="AU1798" s="3" t="str">
        <f>IF(tbl_Data[[#This Row],[Marital Status]]=tbl_Data[[#Headers],[Divorced]],tbl_Data[[#This Row],[Amt_Wines]],"")</f>
        <v/>
      </c>
    </row>
    <row r="1799" spans="1:47" x14ac:dyDescent="0.45">
      <c r="A1799" t="s">
        <v>1577</v>
      </c>
      <c r="B1799" s="3">
        <v>26091</v>
      </c>
      <c r="C1799">
        <v>1</v>
      </c>
      <c r="D1799">
        <v>1</v>
      </c>
      <c r="E1799">
        <f t="shared" si="28"/>
        <v>2</v>
      </c>
      <c r="F1799">
        <v>84</v>
      </c>
      <c r="G1799" s="3">
        <v>15</v>
      </c>
      <c r="H1799" s="3">
        <v>10</v>
      </c>
      <c r="I1799" s="3">
        <v>19</v>
      </c>
      <c r="J1799" s="3">
        <v>8</v>
      </c>
      <c r="K1799" s="3">
        <v>17</v>
      </c>
      <c r="L1799" s="3">
        <v>20</v>
      </c>
      <c r="M1799">
        <v>3</v>
      </c>
      <c r="N1799">
        <v>2</v>
      </c>
      <c r="O1799">
        <v>1</v>
      </c>
      <c r="P1799">
        <v>3</v>
      </c>
      <c r="Q1799">
        <v>5</v>
      </c>
      <c r="R1799">
        <v>0</v>
      </c>
      <c r="S1799">
        <v>0</v>
      </c>
      <c r="T1799">
        <v>0</v>
      </c>
      <c r="U1799">
        <v>0</v>
      </c>
      <c r="V1799">
        <v>0</v>
      </c>
      <c r="W1799">
        <v>0</v>
      </c>
      <c r="X1799">
        <v>3</v>
      </c>
      <c r="Y1799">
        <v>11</v>
      </c>
      <c r="Z1799">
        <v>0</v>
      </c>
      <c r="AA1799">
        <v>63</v>
      </c>
      <c r="AB1799">
        <v>2283</v>
      </c>
      <c r="AC1799">
        <v>0</v>
      </c>
      <c r="AD1799">
        <v>0</v>
      </c>
      <c r="AE1799">
        <v>0</v>
      </c>
      <c r="AF1799">
        <v>1</v>
      </c>
      <c r="AG1799">
        <v>0</v>
      </c>
      <c r="AH1799">
        <v>0</v>
      </c>
      <c r="AI1799">
        <v>0</v>
      </c>
      <c r="AJ1799">
        <v>1</v>
      </c>
      <c r="AK1799">
        <v>0</v>
      </c>
      <c r="AL1799">
        <v>0</v>
      </c>
      <c r="AM1799" s="3">
        <f>SUM(tbl_Data[[#This Row],[Amt_Wines]:[Amt_GoldProds]])</f>
        <v>89</v>
      </c>
      <c r="AN1799" s="3">
        <v>49</v>
      </c>
      <c r="AO1799">
        <v>0</v>
      </c>
      <c r="AP1799" t="str" cm="1">
        <f t="array" ref="AP1799">_xlfn.IFS(tbl_Data[[#This Row],[marital_Divorced]]=1,"Divorced",tbl_Data[[#This Row],[marital_Married]]=1,"Married",tbl_Data[[#This Row],[marital_Single]]=1,"Single",tbl_Data[[#This Row],[marital_Together]]=1,"Together",tbl_Data[[#This Row],[marital_Widow]]=1,"Widowed")</f>
        <v>Together</v>
      </c>
      <c r="AQ1799" s="3" t="str">
        <f>IF(tbl_Data[[#This Row],[Marital Status]]=tbl_Data[[#Headers],[Single]],tbl_Data[[#This Row],[Amt_Wines]],"")</f>
        <v/>
      </c>
      <c r="AR1799" s="3">
        <f>IF(tbl_Data[[#This Row],[Marital Status]]=tbl_Data[[#Headers],[Together]],tbl_Data[[#This Row],[Amt_Wines]],"")</f>
        <v>15</v>
      </c>
      <c r="AS1799" s="3" t="str">
        <f>IF(tbl_Data[[#This Row],[Marital Status]]=tbl_Data[[#Headers],[Married]],tbl_Data[[#This Row],[Amt_Wines]],"")</f>
        <v/>
      </c>
      <c r="AT1799" s="3" t="str">
        <f>IF(tbl_Data[[#This Row],[Marital Status]]=tbl_Data[[#Headers],[Widow]],tbl_Data[[#This Row],[Amt_Wines]],"")</f>
        <v/>
      </c>
      <c r="AU1799" s="3" t="str">
        <f>IF(tbl_Data[[#This Row],[Marital Status]]=tbl_Data[[#Headers],[Divorced]],tbl_Data[[#This Row],[Amt_Wines]],"")</f>
        <v/>
      </c>
    </row>
    <row r="1800" spans="1:47" x14ac:dyDescent="0.45">
      <c r="A1800" t="s">
        <v>1581</v>
      </c>
      <c r="B1800" s="3">
        <v>43482</v>
      </c>
      <c r="C1800">
        <v>2</v>
      </c>
      <c r="D1800">
        <v>1</v>
      </c>
      <c r="E1800">
        <f t="shared" si="28"/>
        <v>3</v>
      </c>
      <c r="F1800">
        <v>83</v>
      </c>
      <c r="G1800" s="3">
        <v>18</v>
      </c>
      <c r="H1800" s="3">
        <v>1</v>
      </c>
      <c r="I1800" s="3">
        <v>32</v>
      </c>
      <c r="J1800" s="3">
        <v>6</v>
      </c>
      <c r="K1800" s="3">
        <v>3</v>
      </c>
      <c r="L1800" s="3">
        <v>28</v>
      </c>
      <c r="M1800">
        <v>3</v>
      </c>
      <c r="N1800">
        <v>2</v>
      </c>
      <c r="O1800">
        <v>0</v>
      </c>
      <c r="P1800">
        <v>4</v>
      </c>
      <c r="Q1800">
        <v>6</v>
      </c>
      <c r="R1800">
        <v>0</v>
      </c>
      <c r="S1800">
        <v>0</v>
      </c>
      <c r="T1800">
        <v>0</v>
      </c>
      <c r="U1800">
        <v>0</v>
      </c>
      <c r="V1800">
        <v>0</v>
      </c>
      <c r="W1800">
        <v>0</v>
      </c>
      <c r="X1800">
        <v>3</v>
      </c>
      <c r="Y1800">
        <v>11</v>
      </c>
      <c r="Z1800">
        <v>0</v>
      </c>
      <c r="AA1800">
        <v>54</v>
      </c>
      <c r="AB1800">
        <v>2387</v>
      </c>
      <c r="AC1800">
        <v>0</v>
      </c>
      <c r="AD1800">
        <v>0</v>
      </c>
      <c r="AE1800">
        <v>0</v>
      </c>
      <c r="AF1800">
        <v>1</v>
      </c>
      <c r="AG1800">
        <v>0</v>
      </c>
      <c r="AH1800">
        <v>0</v>
      </c>
      <c r="AI1800">
        <v>0</v>
      </c>
      <c r="AJ1800">
        <v>1</v>
      </c>
      <c r="AK1800">
        <v>0</v>
      </c>
      <c r="AL1800">
        <v>0</v>
      </c>
      <c r="AM1800" s="3">
        <f>SUM(tbl_Data[[#This Row],[Amt_Wines]:[Amt_GoldProds]])</f>
        <v>88</v>
      </c>
      <c r="AN1800" s="3">
        <v>32</v>
      </c>
      <c r="AO1800">
        <v>0</v>
      </c>
      <c r="AP1800" t="str" cm="1">
        <f t="array" ref="AP1800">_xlfn.IFS(tbl_Data[[#This Row],[marital_Divorced]]=1,"Divorced",tbl_Data[[#This Row],[marital_Married]]=1,"Married",tbl_Data[[#This Row],[marital_Single]]=1,"Single",tbl_Data[[#This Row],[marital_Together]]=1,"Together",tbl_Data[[#This Row],[marital_Widow]]=1,"Widowed")</f>
        <v>Together</v>
      </c>
      <c r="AQ1800" s="3" t="str">
        <f>IF(tbl_Data[[#This Row],[Marital Status]]=tbl_Data[[#Headers],[Single]],tbl_Data[[#This Row],[Amt_Wines]],"")</f>
        <v/>
      </c>
      <c r="AR1800" s="3">
        <f>IF(tbl_Data[[#This Row],[Marital Status]]=tbl_Data[[#Headers],[Together]],tbl_Data[[#This Row],[Amt_Wines]],"")</f>
        <v>18</v>
      </c>
      <c r="AS1800" s="3" t="str">
        <f>IF(tbl_Data[[#This Row],[Marital Status]]=tbl_Data[[#Headers],[Married]],tbl_Data[[#This Row],[Amt_Wines]],"")</f>
        <v/>
      </c>
      <c r="AT1800" s="3" t="str">
        <f>IF(tbl_Data[[#This Row],[Marital Status]]=tbl_Data[[#Headers],[Widow]],tbl_Data[[#This Row],[Amt_Wines]],"")</f>
        <v/>
      </c>
      <c r="AU1800" s="3" t="str">
        <f>IF(tbl_Data[[#This Row],[Marital Status]]=tbl_Data[[#Headers],[Divorced]],tbl_Data[[#This Row],[Amt_Wines]],"")</f>
        <v/>
      </c>
    </row>
    <row r="1801" spans="1:47" x14ac:dyDescent="0.45">
      <c r="A1801" t="s">
        <v>1590</v>
      </c>
      <c r="B1801" s="3">
        <v>21024</v>
      </c>
      <c r="C1801">
        <v>0</v>
      </c>
      <c r="D1801">
        <v>0</v>
      </c>
      <c r="E1801">
        <f t="shared" si="28"/>
        <v>0</v>
      </c>
      <c r="F1801">
        <v>89</v>
      </c>
      <c r="G1801" s="3">
        <v>36</v>
      </c>
      <c r="H1801" s="3">
        <v>4</v>
      </c>
      <c r="I1801" s="3">
        <v>18</v>
      </c>
      <c r="J1801" s="3">
        <v>6</v>
      </c>
      <c r="K1801" s="3">
        <v>2</v>
      </c>
      <c r="L1801" s="3">
        <v>18</v>
      </c>
      <c r="M1801">
        <v>1</v>
      </c>
      <c r="N1801">
        <v>2</v>
      </c>
      <c r="O1801">
        <v>0</v>
      </c>
      <c r="P1801">
        <v>4</v>
      </c>
      <c r="Q1801">
        <v>7</v>
      </c>
      <c r="R1801">
        <v>0</v>
      </c>
      <c r="S1801">
        <v>0</v>
      </c>
      <c r="T1801">
        <v>0</v>
      </c>
      <c r="U1801">
        <v>0</v>
      </c>
      <c r="V1801">
        <v>0</v>
      </c>
      <c r="W1801">
        <v>0</v>
      </c>
      <c r="X1801">
        <v>3</v>
      </c>
      <c r="Y1801">
        <v>11</v>
      </c>
      <c r="Z1801">
        <v>0</v>
      </c>
      <c r="AA1801">
        <v>44</v>
      </c>
      <c r="AB1801">
        <v>2519</v>
      </c>
      <c r="AC1801">
        <v>0</v>
      </c>
      <c r="AD1801">
        <v>0</v>
      </c>
      <c r="AE1801">
        <v>0</v>
      </c>
      <c r="AF1801">
        <v>1</v>
      </c>
      <c r="AG1801">
        <v>0</v>
      </c>
      <c r="AH1801">
        <v>0</v>
      </c>
      <c r="AI1801">
        <v>0</v>
      </c>
      <c r="AJ1801">
        <v>0</v>
      </c>
      <c r="AK1801">
        <v>1</v>
      </c>
      <c r="AL1801">
        <v>0</v>
      </c>
      <c r="AM1801" s="3">
        <f>SUM(tbl_Data[[#This Row],[Amt_Wines]:[Amt_GoldProds]])</f>
        <v>84</v>
      </c>
      <c r="AN1801" s="3">
        <v>48</v>
      </c>
      <c r="AO1801">
        <v>0</v>
      </c>
      <c r="AP1801" t="str" cm="1">
        <f t="array" ref="AP1801">_xlfn.IFS(tbl_Data[[#This Row],[marital_Divorced]]=1,"Divorced",tbl_Data[[#This Row],[marital_Married]]=1,"Married",tbl_Data[[#This Row],[marital_Single]]=1,"Single",tbl_Data[[#This Row],[marital_Together]]=1,"Together",tbl_Data[[#This Row],[marital_Widow]]=1,"Widowed")</f>
        <v>Together</v>
      </c>
      <c r="AQ1801" s="3" t="str">
        <f>IF(tbl_Data[[#This Row],[Marital Status]]=tbl_Data[[#Headers],[Single]],tbl_Data[[#This Row],[Amt_Wines]],"")</f>
        <v/>
      </c>
      <c r="AR1801" s="3">
        <f>IF(tbl_Data[[#This Row],[Marital Status]]=tbl_Data[[#Headers],[Together]],tbl_Data[[#This Row],[Amt_Wines]],"")</f>
        <v>36</v>
      </c>
      <c r="AS1801" s="3" t="str">
        <f>IF(tbl_Data[[#This Row],[Marital Status]]=tbl_Data[[#Headers],[Married]],tbl_Data[[#This Row],[Amt_Wines]],"")</f>
        <v/>
      </c>
      <c r="AT1801" s="3" t="str">
        <f>IF(tbl_Data[[#This Row],[Marital Status]]=tbl_Data[[#Headers],[Widow]],tbl_Data[[#This Row],[Amt_Wines]],"")</f>
        <v/>
      </c>
      <c r="AU1801" s="3" t="str">
        <f>IF(tbl_Data[[#This Row],[Marital Status]]=tbl_Data[[#Headers],[Divorced]],tbl_Data[[#This Row],[Amt_Wines]],"")</f>
        <v/>
      </c>
    </row>
    <row r="1802" spans="1:47" x14ac:dyDescent="0.45">
      <c r="A1802" t="s">
        <v>1593</v>
      </c>
      <c r="B1802" s="3">
        <v>19656</v>
      </c>
      <c r="C1802">
        <v>1</v>
      </c>
      <c r="D1802">
        <v>0</v>
      </c>
      <c r="E1802">
        <f t="shared" si="28"/>
        <v>1</v>
      </c>
      <c r="F1802">
        <v>94</v>
      </c>
      <c r="G1802" s="3">
        <v>25</v>
      </c>
      <c r="H1802" s="3">
        <v>4</v>
      </c>
      <c r="I1802" s="3">
        <v>9</v>
      </c>
      <c r="J1802" s="3">
        <v>6</v>
      </c>
      <c r="K1802" s="3">
        <v>8</v>
      </c>
      <c r="L1802" s="3">
        <v>32</v>
      </c>
      <c r="M1802">
        <v>3</v>
      </c>
      <c r="N1802">
        <v>2</v>
      </c>
      <c r="O1802">
        <v>1</v>
      </c>
      <c r="P1802">
        <v>3</v>
      </c>
      <c r="Q1802">
        <v>7</v>
      </c>
      <c r="R1802">
        <v>0</v>
      </c>
      <c r="S1802">
        <v>0</v>
      </c>
      <c r="T1802">
        <v>0</v>
      </c>
      <c r="U1802">
        <v>0</v>
      </c>
      <c r="V1802">
        <v>0</v>
      </c>
      <c r="W1802">
        <v>0</v>
      </c>
      <c r="X1802">
        <v>3</v>
      </c>
      <c r="Y1802">
        <v>11</v>
      </c>
      <c r="Z1802">
        <v>0</v>
      </c>
      <c r="AA1802">
        <v>50</v>
      </c>
      <c r="AB1802">
        <v>2665</v>
      </c>
      <c r="AC1802">
        <v>0</v>
      </c>
      <c r="AD1802">
        <v>0</v>
      </c>
      <c r="AE1802">
        <v>0</v>
      </c>
      <c r="AF1802">
        <v>1</v>
      </c>
      <c r="AG1802">
        <v>0</v>
      </c>
      <c r="AH1802">
        <v>0</v>
      </c>
      <c r="AI1802">
        <v>0</v>
      </c>
      <c r="AJ1802">
        <v>1</v>
      </c>
      <c r="AK1802">
        <v>0</v>
      </c>
      <c r="AL1802">
        <v>0</v>
      </c>
      <c r="AM1802" s="3">
        <f>SUM(tbl_Data[[#This Row],[Amt_Wines]:[Amt_GoldProds]])</f>
        <v>84</v>
      </c>
      <c r="AN1802" s="3">
        <v>20</v>
      </c>
      <c r="AO1802">
        <v>0</v>
      </c>
      <c r="AP1802" t="str" cm="1">
        <f t="array" ref="AP1802">_xlfn.IFS(tbl_Data[[#This Row],[marital_Divorced]]=1,"Divorced",tbl_Data[[#This Row],[marital_Married]]=1,"Married",tbl_Data[[#This Row],[marital_Single]]=1,"Single",tbl_Data[[#This Row],[marital_Together]]=1,"Together",tbl_Data[[#This Row],[marital_Widow]]=1,"Widowed")</f>
        <v>Together</v>
      </c>
      <c r="AQ1802" s="3" t="str">
        <f>IF(tbl_Data[[#This Row],[Marital Status]]=tbl_Data[[#Headers],[Single]],tbl_Data[[#This Row],[Amt_Wines]],"")</f>
        <v/>
      </c>
      <c r="AR1802" s="3">
        <f>IF(tbl_Data[[#This Row],[Marital Status]]=tbl_Data[[#Headers],[Together]],tbl_Data[[#This Row],[Amt_Wines]],"")</f>
        <v>25</v>
      </c>
      <c r="AS1802" s="3" t="str">
        <f>IF(tbl_Data[[#This Row],[Marital Status]]=tbl_Data[[#Headers],[Married]],tbl_Data[[#This Row],[Amt_Wines]],"")</f>
        <v/>
      </c>
      <c r="AT1802" s="3" t="str">
        <f>IF(tbl_Data[[#This Row],[Marital Status]]=tbl_Data[[#Headers],[Widow]],tbl_Data[[#This Row],[Amt_Wines]],"")</f>
        <v/>
      </c>
      <c r="AU1802" s="3" t="str">
        <f>IF(tbl_Data[[#This Row],[Marital Status]]=tbl_Data[[#Headers],[Divorced]],tbl_Data[[#This Row],[Amt_Wines]],"")</f>
        <v/>
      </c>
    </row>
    <row r="1803" spans="1:47" x14ac:dyDescent="0.45">
      <c r="A1803" t="s">
        <v>1596</v>
      </c>
      <c r="B1803" s="3">
        <v>20193</v>
      </c>
      <c r="C1803">
        <v>0</v>
      </c>
      <c r="D1803">
        <v>0</v>
      </c>
      <c r="E1803">
        <f t="shared" si="28"/>
        <v>0</v>
      </c>
      <c r="F1803">
        <v>18</v>
      </c>
      <c r="G1803" s="3">
        <v>8</v>
      </c>
      <c r="H1803" s="3">
        <v>8</v>
      </c>
      <c r="I1803" s="3">
        <v>22</v>
      </c>
      <c r="J1803" s="3">
        <v>24</v>
      </c>
      <c r="K1803" s="3">
        <v>11</v>
      </c>
      <c r="L1803" s="3">
        <v>9</v>
      </c>
      <c r="M1803">
        <v>1</v>
      </c>
      <c r="N1803">
        <v>1</v>
      </c>
      <c r="O1803">
        <v>1</v>
      </c>
      <c r="P1803">
        <v>4</v>
      </c>
      <c r="Q1803">
        <v>4</v>
      </c>
      <c r="R1803">
        <v>0</v>
      </c>
      <c r="S1803">
        <v>0</v>
      </c>
      <c r="T1803">
        <v>0</v>
      </c>
      <c r="U1803">
        <v>0</v>
      </c>
      <c r="V1803">
        <v>0</v>
      </c>
      <c r="W1803">
        <v>0</v>
      </c>
      <c r="X1803">
        <v>3</v>
      </c>
      <c r="Y1803">
        <v>11</v>
      </c>
      <c r="Z1803">
        <v>0</v>
      </c>
      <c r="AA1803">
        <v>29</v>
      </c>
      <c r="AB1803">
        <v>2737</v>
      </c>
      <c r="AC1803">
        <v>0</v>
      </c>
      <c r="AD1803">
        <v>0</v>
      </c>
      <c r="AE1803">
        <v>0</v>
      </c>
      <c r="AF1803">
        <v>1</v>
      </c>
      <c r="AG1803">
        <v>0</v>
      </c>
      <c r="AH1803">
        <v>1</v>
      </c>
      <c r="AI1803">
        <v>0</v>
      </c>
      <c r="AJ1803">
        <v>0</v>
      </c>
      <c r="AK1803">
        <v>0</v>
      </c>
      <c r="AL1803">
        <v>0</v>
      </c>
      <c r="AM1803" s="3">
        <f>SUM(tbl_Data[[#This Row],[Amt_Wines]:[Amt_GoldProds]])</f>
        <v>82</v>
      </c>
      <c r="AN1803" s="3">
        <v>64</v>
      </c>
      <c r="AO1803">
        <v>0</v>
      </c>
      <c r="AP1803" t="str" cm="1">
        <f t="array" ref="AP1803">_xlfn.IFS(tbl_Data[[#This Row],[marital_Divorced]]=1,"Divorced",tbl_Data[[#This Row],[marital_Married]]=1,"Married",tbl_Data[[#This Row],[marital_Single]]=1,"Single",tbl_Data[[#This Row],[marital_Together]]=1,"Together",tbl_Data[[#This Row],[marital_Widow]]=1,"Widowed")</f>
        <v>Together</v>
      </c>
      <c r="AQ1803" s="3" t="str">
        <f>IF(tbl_Data[[#This Row],[Marital Status]]=tbl_Data[[#Headers],[Single]],tbl_Data[[#This Row],[Amt_Wines]],"")</f>
        <v/>
      </c>
      <c r="AR1803" s="3">
        <f>IF(tbl_Data[[#This Row],[Marital Status]]=tbl_Data[[#Headers],[Together]],tbl_Data[[#This Row],[Amt_Wines]],"")</f>
        <v>8</v>
      </c>
      <c r="AS1803" s="3" t="str">
        <f>IF(tbl_Data[[#This Row],[Marital Status]]=tbl_Data[[#Headers],[Married]],tbl_Data[[#This Row],[Amt_Wines]],"")</f>
        <v/>
      </c>
      <c r="AT1803" s="3" t="str">
        <f>IF(tbl_Data[[#This Row],[Marital Status]]=tbl_Data[[#Headers],[Widow]],tbl_Data[[#This Row],[Amt_Wines]],"")</f>
        <v/>
      </c>
      <c r="AU1803" s="3" t="str">
        <f>IF(tbl_Data[[#This Row],[Marital Status]]=tbl_Data[[#Headers],[Divorced]],tbl_Data[[#This Row],[Amt_Wines]],"")</f>
        <v/>
      </c>
    </row>
    <row r="1804" spans="1:47" x14ac:dyDescent="0.45">
      <c r="A1804" t="s">
        <v>1597</v>
      </c>
      <c r="B1804" s="3">
        <v>40706</v>
      </c>
      <c r="C1804">
        <v>2</v>
      </c>
      <c r="D1804">
        <v>1</v>
      </c>
      <c r="E1804">
        <f t="shared" si="28"/>
        <v>3</v>
      </c>
      <c r="F1804">
        <v>37</v>
      </c>
      <c r="G1804" s="3">
        <v>59</v>
      </c>
      <c r="H1804" s="3">
        <v>0</v>
      </c>
      <c r="I1804" s="3">
        <v>11</v>
      </c>
      <c r="J1804" s="3">
        <v>4</v>
      </c>
      <c r="K1804" s="3">
        <v>2</v>
      </c>
      <c r="L1804" s="3">
        <v>5</v>
      </c>
      <c r="M1804">
        <v>4</v>
      </c>
      <c r="N1804">
        <v>3</v>
      </c>
      <c r="O1804">
        <v>0</v>
      </c>
      <c r="P1804">
        <v>4</v>
      </c>
      <c r="Q1804">
        <v>7</v>
      </c>
      <c r="R1804">
        <v>0</v>
      </c>
      <c r="S1804">
        <v>0</v>
      </c>
      <c r="T1804">
        <v>0</v>
      </c>
      <c r="U1804">
        <v>0</v>
      </c>
      <c r="V1804">
        <v>0</v>
      </c>
      <c r="W1804">
        <v>0</v>
      </c>
      <c r="X1804">
        <v>3</v>
      </c>
      <c r="Y1804">
        <v>11</v>
      </c>
      <c r="Z1804">
        <v>0</v>
      </c>
      <c r="AA1804">
        <v>52</v>
      </c>
      <c r="AB1804">
        <v>2687</v>
      </c>
      <c r="AC1804">
        <v>0</v>
      </c>
      <c r="AD1804">
        <v>0</v>
      </c>
      <c r="AE1804">
        <v>0</v>
      </c>
      <c r="AF1804">
        <v>1</v>
      </c>
      <c r="AG1804">
        <v>0</v>
      </c>
      <c r="AH1804">
        <v>0</v>
      </c>
      <c r="AI1804">
        <v>0</v>
      </c>
      <c r="AJ1804">
        <v>0</v>
      </c>
      <c r="AK1804">
        <v>0</v>
      </c>
      <c r="AL1804">
        <v>1</v>
      </c>
      <c r="AM1804" s="3">
        <f>SUM(tbl_Data[[#This Row],[Amt_Wines]:[Amt_GoldProds]])</f>
        <v>81</v>
      </c>
      <c r="AN1804" s="3">
        <v>71</v>
      </c>
      <c r="AO1804">
        <v>0</v>
      </c>
      <c r="AP1804" t="str" cm="1">
        <f t="array" ref="AP1804">_xlfn.IFS(tbl_Data[[#This Row],[marital_Divorced]]=1,"Divorced",tbl_Data[[#This Row],[marital_Married]]=1,"Married",tbl_Data[[#This Row],[marital_Single]]=1,"Single",tbl_Data[[#This Row],[marital_Together]]=1,"Together",tbl_Data[[#This Row],[marital_Widow]]=1,"Widowed")</f>
        <v>Together</v>
      </c>
      <c r="AQ1804" s="3" t="str">
        <f>IF(tbl_Data[[#This Row],[Marital Status]]=tbl_Data[[#Headers],[Single]],tbl_Data[[#This Row],[Amt_Wines]],"")</f>
        <v/>
      </c>
      <c r="AR1804" s="3">
        <f>IF(tbl_Data[[#This Row],[Marital Status]]=tbl_Data[[#Headers],[Together]],tbl_Data[[#This Row],[Amt_Wines]],"")</f>
        <v>59</v>
      </c>
      <c r="AS1804" s="3" t="str">
        <f>IF(tbl_Data[[#This Row],[Marital Status]]=tbl_Data[[#Headers],[Married]],tbl_Data[[#This Row],[Amt_Wines]],"")</f>
        <v/>
      </c>
      <c r="AT1804" s="3" t="str">
        <f>IF(tbl_Data[[#This Row],[Marital Status]]=tbl_Data[[#Headers],[Widow]],tbl_Data[[#This Row],[Amt_Wines]],"")</f>
        <v/>
      </c>
      <c r="AU1804" s="3" t="str">
        <f>IF(tbl_Data[[#This Row],[Marital Status]]=tbl_Data[[#Headers],[Divorced]],tbl_Data[[#This Row],[Amt_Wines]],"")</f>
        <v/>
      </c>
    </row>
    <row r="1805" spans="1:47" x14ac:dyDescent="0.45">
      <c r="A1805" t="s">
        <v>1602</v>
      </c>
      <c r="B1805" s="3">
        <v>30753</v>
      </c>
      <c r="C1805">
        <v>1</v>
      </c>
      <c r="D1805">
        <v>1</v>
      </c>
      <c r="E1805">
        <f t="shared" si="28"/>
        <v>2</v>
      </c>
      <c r="F1805">
        <v>85</v>
      </c>
      <c r="G1805" s="3">
        <v>12</v>
      </c>
      <c r="H1805" s="3">
        <v>5</v>
      </c>
      <c r="I1805" s="3">
        <v>25</v>
      </c>
      <c r="J1805" s="3">
        <v>0</v>
      </c>
      <c r="K1805" s="3">
        <v>9</v>
      </c>
      <c r="L1805" s="3">
        <v>30</v>
      </c>
      <c r="M1805">
        <v>2</v>
      </c>
      <c r="N1805">
        <v>1</v>
      </c>
      <c r="O1805">
        <v>1</v>
      </c>
      <c r="P1805">
        <v>3</v>
      </c>
      <c r="Q1805">
        <v>5</v>
      </c>
      <c r="R1805">
        <v>0</v>
      </c>
      <c r="S1805">
        <v>0</v>
      </c>
      <c r="T1805">
        <v>0</v>
      </c>
      <c r="U1805">
        <v>0</v>
      </c>
      <c r="V1805">
        <v>0</v>
      </c>
      <c r="W1805">
        <v>0</v>
      </c>
      <c r="X1805">
        <v>3</v>
      </c>
      <c r="Y1805">
        <v>11</v>
      </c>
      <c r="Z1805">
        <v>0</v>
      </c>
      <c r="AA1805">
        <v>53</v>
      </c>
      <c r="AB1805">
        <v>2512</v>
      </c>
      <c r="AC1805">
        <v>0</v>
      </c>
      <c r="AD1805">
        <v>0</v>
      </c>
      <c r="AE1805">
        <v>0</v>
      </c>
      <c r="AF1805">
        <v>1</v>
      </c>
      <c r="AG1805">
        <v>0</v>
      </c>
      <c r="AH1805">
        <v>1</v>
      </c>
      <c r="AI1805">
        <v>0</v>
      </c>
      <c r="AJ1805">
        <v>0</v>
      </c>
      <c r="AK1805">
        <v>0</v>
      </c>
      <c r="AL1805">
        <v>0</v>
      </c>
      <c r="AM1805" s="3">
        <f>SUM(tbl_Data[[#This Row],[Amt_Wines]:[Amt_GoldProds]])</f>
        <v>81</v>
      </c>
      <c r="AN1805" s="3">
        <v>21</v>
      </c>
      <c r="AO1805">
        <v>0</v>
      </c>
      <c r="AP1805" t="str" cm="1">
        <f t="array" ref="AP1805">_xlfn.IFS(tbl_Data[[#This Row],[marital_Divorced]]=1,"Divorced",tbl_Data[[#This Row],[marital_Married]]=1,"Married",tbl_Data[[#This Row],[marital_Single]]=1,"Single",tbl_Data[[#This Row],[marital_Together]]=1,"Together",tbl_Data[[#This Row],[marital_Widow]]=1,"Widowed")</f>
        <v>Together</v>
      </c>
      <c r="AQ1805" s="3" t="str">
        <f>IF(tbl_Data[[#This Row],[Marital Status]]=tbl_Data[[#Headers],[Single]],tbl_Data[[#This Row],[Amt_Wines]],"")</f>
        <v/>
      </c>
      <c r="AR1805" s="3">
        <f>IF(tbl_Data[[#This Row],[Marital Status]]=tbl_Data[[#Headers],[Together]],tbl_Data[[#This Row],[Amt_Wines]],"")</f>
        <v>12</v>
      </c>
      <c r="AS1805" s="3" t="str">
        <f>IF(tbl_Data[[#This Row],[Marital Status]]=tbl_Data[[#Headers],[Married]],tbl_Data[[#This Row],[Amt_Wines]],"")</f>
        <v/>
      </c>
      <c r="AT1805" s="3" t="str">
        <f>IF(tbl_Data[[#This Row],[Marital Status]]=tbl_Data[[#Headers],[Widow]],tbl_Data[[#This Row],[Amt_Wines]],"")</f>
        <v/>
      </c>
      <c r="AU1805" s="3" t="str">
        <f>IF(tbl_Data[[#This Row],[Marital Status]]=tbl_Data[[#Headers],[Divorced]],tbl_Data[[#This Row],[Amt_Wines]],"")</f>
        <v/>
      </c>
    </row>
    <row r="1806" spans="1:47" x14ac:dyDescent="0.45">
      <c r="A1806" t="s">
        <v>1608</v>
      </c>
      <c r="B1806" s="3">
        <v>24882</v>
      </c>
      <c r="C1806">
        <v>1</v>
      </c>
      <c r="D1806">
        <v>0</v>
      </c>
      <c r="E1806">
        <f t="shared" si="28"/>
        <v>1</v>
      </c>
      <c r="F1806">
        <v>52</v>
      </c>
      <c r="G1806" s="3">
        <v>1</v>
      </c>
      <c r="H1806" s="3">
        <v>4</v>
      </c>
      <c r="I1806" s="3">
        <v>10</v>
      </c>
      <c r="J1806" s="3">
        <v>29</v>
      </c>
      <c r="K1806" s="3">
        <v>0</v>
      </c>
      <c r="L1806" s="3">
        <v>36</v>
      </c>
      <c r="M1806">
        <v>1</v>
      </c>
      <c r="N1806">
        <v>1</v>
      </c>
      <c r="O1806">
        <v>1</v>
      </c>
      <c r="P1806">
        <v>2</v>
      </c>
      <c r="Q1806">
        <v>6</v>
      </c>
      <c r="R1806">
        <v>1</v>
      </c>
      <c r="S1806">
        <v>0</v>
      </c>
      <c r="T1806">
        <v>0</v>
      </c>
      <c r="U1806">
        <v>0</v>
      </c>
      <c r="V1806">
        <v>0</v>
      </c>
      <c r="W1806">
        <v>0</v>
      </c>
      <c r="X1806">
        <v>3</v>
      </c>
      <c r="Y1806">
        <v>11</v>
      </c>
      <c r="Z1806">
        <v>0</v>
      </c>
      <c r="AA1806">
        <v>42</v>
      </c>
      <c r="AB1806">
        <v>2817</v>
      </c>
      <c r="AC1806">
        <v>0</v>
      </c>
      <c r="AD1806">
        <v>0</v>
      </c>
      <c r="AE1806">
        <v>0</v>
      </c>
      <c r="AF1806">
        <v>1</v>
      </c>
      <c r="AG1806">
        <v>0</v>
      </c>
      <c r="AH1806">
        <v>0</v>
      </c>
      <c r="AI1806">
        <v>1</v>
      </c>
      <c r="AJ1806">
        <v>0</v>
      </c>
      <c r="AK1806">
        <v>0</v>
      </c>
      <c r="AL1806">
        <v>0</v>
      </c>
      <c r="AM1806" s="3">
        <f>SUM(tbl_Data[[#This Row],[Amt_Wines]:[Amt_GoldProds]])</f>
        <v>80</v>
      </c>
      <c r="AN1806" s="3">
        <v>8</v>
      </c>
      <c r="AO1806">
        <v>1</v>
      </c>
      <c r="AP1806" t="str" cm="1">
        <f t="array" ref="AP1806">_xlfn.IFS(tbl_Data[[#This Row],[marital_Divorced]]=1,"Divorced",tbl_Data[[#This Row],[marital_Married]]=1,"Married",tbl_Data[[#This Row],[marital_Single]]=1,"Single",tbl_Data[[#This Row],[marital_Together]]=1,"Together",tbl_Data[[#This Row],[marital_Widow]]=1,"Widowed")</f>
        <v>Together</v>
      </c>
      <c r="AQ1806" s="3" t="str">
        <f>IF(tbl_Data[[#This Row],[Marital Status]]=tbl_Data[[#Headers],[Single]],tbl_Data[[#This Row],[Amt_Wines]],"")</f>
        <v/>
      </c>
      <c r="AR1806" s="3">
        <f>IF(tbl_Data[[#This Row],[Marital Status]]=tbl_Data[[#Headers],[Together]],tbl_Data[[#This Row],[Amt_Wines]],"")</f>
        <v>1</v>
      </c>
      <c r="AS1806" s="3" t="str">
        <f>IF(tbl_Data[[#This Row],[Marital Status]]=tbl_Data[[#Headers],[Married]],tbl_Data[[#This Row],[Amt_Wines]],"")</f>
        <v/>
      </c>
      <c r="AT1806" s="3" t="str">
        <f>IF(tbl_Data[[#This Row],[Marital Status]]=tbl_Data[[#Headers],[Widow]],tbl_Data[[#This Row],[Amt_Wines]],"")</f>
        <v/>
      </c>
      <c r="AU1806" s="3" t="str">
        <f>IF(tbl_Data[[#This Row],[Marital Status]]=tbl_Data[[#Headers],[Divorced]],tbl_Data[[#This Row],[Amt_Wines]],"")</f>
        <v/>
      </c>
    </row>
    <row r="1807" spans="1:47" x14ac:dyDescent="0.45">
      <c r="A1807" t="s">
        <v>1610</v>
      </c>
      <c r="B1807" s="3">
        <v>31089</v>
      </c>
      <c r="C1807">
        <v>1</v>
      </c>
      <c r="D1807">
        <v>0</v>
      </c>
      <c r="E1807">
        <f t="shared" si="28"/>
        <v>1</v>
      </c>
      <c r="F1807">
        <v>57</v>
      </c>
      <c r="G1807" s="3">
        <v>31</v>
      </c>
      <c r="H1807" s="3">
        <v>3</v>
      </c>
      <c r="I1807" s="3">
        <v>31</v>
      </c>
      <c r="J1807" s="3">
        <v>2</v>
      </c>
      <c r="K1807" s="3">
        <v>8</v>
      </c>
      <c r="L1807" s="3">
        <v>4</v>
      </c>
      <c r="M1807">
        <v>3</v>
      </c>
      <c r="N1807">
        <v>3</v>
      </c>
      <c r="O1807">
        <v>0</v>
      </c>
      <c r="P1807">
        <v>4</v>
      </c>
      <c r="Q1807">
        <v>8</v>
      </c>
      <c r="R1807">
        <v>0</v>
      </c>
      <c r="S1807">
        <v>0</v>
      </c>
      <c r="T1807">
        <v>0</v>
      </c>
      <c r="U1807">
        <v>0</v>
      </c>
      <c r="V1807">
        <v>0</v>
      </c>
      <c r="W1807">
        <v>0</v>
      </c>
      <c r="X1807">
        <v>3</v>
      </c>
      <c r="Y1807">
        <v>11</v>
      </c>
      <c r="Z1807">
        <v>0</v>
      </c>
      <c r="AA1807">
        <v>39</v>
      </c>
      <c r="AB1807">
        <v>2840</v>
      </c>
      <c r="AC1807">
        <v>0</v>
      </c>
      <c r="AD1807">
        <v>0</v>
      </c>
      <c r="AE1807">
        <v>0</v>
      </c>
      <c r="AF1807">
        <v>1</v>
      </c>
      <c r="AG1807">
        <v>0</v>
      </c>
      <c r="AH1807">
        <v>0</v>
      </c>
      <c r="AI1807">
        <v>0</v>
      </c>
      <c r="AJ1807">
        <v>1</v>
      </c>
      <c r="AK1807">
        <v>0</v>
      </c>
      <c r="AL1807">
        <v>0</v>
      </c>
      <c r="AM1807" s="3">
        <f>SUM(tbl_Data[[#This Row],[Amt_Wines]:[Amt_GoldProds]])</f>
        <v>79</v>
      </c>
      <c r="AN1807" s="3">
        <v>71</v>
      </c>
      <c r="AO1807">
        <v>0</v>
      </c>
      <c r="AP1807" t="str" cm="1">
        <f t="array" ref="AP1807">_xlfn.IFS(tbl_Data[[#This Row],[marital_Divorced]]=1,"Divorced",tbl_Data[[#This Row],[marital_Married]]=1,"Married",tbl_Data[[#This Row],[marital_Single]]=1,"Single",tbl_Data[[#This Row],[marital_Together]]=1,"Together",tbl_Data[[#This Row],[marital_Widow]]=1,"Widowed")</f>
        <v>Together</v>
      </c>
      <c r="AQ1807" s="3" t="str">
        <f>IF(tbl_Data[[#This Row],[Marital Status]]=tbl_Data[[#Headers],[Single]],tbl_Data[[#This Row],[Amt_Wines]],"")</f>
        <v/>
      </c>
      <c r="AR1807" s="3">
        <f>IF(tbl_Data[[#This Row],[Marital Status]]=tbl_Data[[#Headers],[Together]],tbl_Data[[#This Row],[Amt_Wines]],"")</f>
        <v>31</v>
      </c>
      <c r="AS1807" s="3" t="str">
        <f>IF(tbl_Data[[#This Row],[Marital Status]]=tbl_Data[[#Headers],[Married]],tbl_Data[[#This Row],[Amt_Wines]],"")</f>
        <v/>
      </c>
      <c r="AT1807" s="3" t="str">
        <f>IF(tbl_Data[[#This Row],[Marital Status]]=tbl_Data[[#Headers],[Widow]],tbl_Data[[#This Row],[Amt_Wines]],"")</f>
        <v/>
      </c>
      <c r="AU1807" s="3" t="str">
        <f>IF(tbl_Data[[#This Row],[Marital Status]]=tbl_Data[[#Headers],[Divorced]],tbl_Data[[#This Row],[Amt_Wines]],"")</f>
        <v/>
      </c>
    </row>
    <row r="1808" spans="1:47" x14ac:dyDescent="0.45">
      <c r="A1808" t="s">
        <v>1617</v>
      </c>
      <c r="B1808" s="3">
        <v>36301</v>
      </c>
      <c r="C1808">
        <v>1</v>
      </c>
      <c r="D1808">
        <v>0</v>
      </c>
      <c r="E1808">
        <f t="shared" si="28"/>
        <v>1</v>
      </c>
      <c r="F1808">
        <v>53</v>
      </c>
      <c r="G1808" s="3">
        <v>11</v>
      </c>
      <c r="H1808" s="3">
        <v>12</v>
      </c>
      <c r="I1808" s="3">
        <v>35</v>
      </c>
      <c r="J1808" s="3">
        <v>3</v>
      </c>
      <c r="K1808" s="3">
        <v>5</v>
      </c>
      <c r="L1808" s="3">
        <v>12</v>
      </c>
      <c r="M1808">
        <v>1</v>
      </c>
      <c r="N1808">
        <v>3</v>
      </c>
      <c r="O1808">
        <v>0</v>
      </c>
      <c r="P1808">
        <v>3</v>
      </c>
      <c r="Q1808">
        <v>7</v>
      </c>
      <c r="R1808">
        <v>0</v>
      </c>
      <c r="S1808">
        <v>0</v>
      </c>
      <c r="T1808">
        <v>0</v>
      </c>
      <c r="U1808">
        <v>0</v>
      </c>
      <c r="V1808">
        <v>0</v>
      </c>
      <c r="W1808">
        <v>0</v>
      </c>
      <c r="X1808">
        <v>3</v>
      </c>
      <c r="Y1808">
        <v>11</v>
      </c>
      <c r="Z1808">
        <v>0</v>
      </c>
      <c r="AA1808">
        <v>44</v>
      </c>
      <c r="AB1808">
        <v>2406</v>
      </c>
      <c r="AC1808">
        <v>0</v>
      </c>
      <c r="AD1808">
        <v>0</v>
      </c>
      <c r="AE1808">
        <v>0</v>
      </c>
      <c r="AF1808">
        <v>1</v>
      </c>
      <c r="AG1808">
        <v>0</v>
      </c>
      <c r="AH1808">
        <v>1</v>
      </c>
      <c r="AI1808">
        <v>0</v>
      </c>
      <c r="AJ1808">
        <v>0</v>
      </c>
      <c r="AK1808">
        <v>0</v>
      </c>
      <c r="AL1808">
        <v>0</v>
      </c>
      <c r="AM1808" s="3">
        <f>SUM(tbl_Data[[#This Row],[Amt_Wines]:[Amt_GoldProds]])</f>
        <v>78</v>
      </c>
      <c r="AN1808" s="3">
        <v>54</v>
      </c>
      <c r="AO1808">
        <v>0</v>
      </c>
      <c r="AP1808" t="str" cm="1">
        <f t="array" ref="AP1808">_xlfn.IFS(tbl_Data[[#This Row],[marital_Divorced]]=1,"Divorced",tbl_Data[[#This Row],[marital_Married]]=1,"Married",tbl_Data[[#This Row],[marital_Single]]=1,"Single",tbl_Data[[#This Row],[marital_Together]]=1,"Together",tbl_Data[[#This Row],[marital_Widow]]=1,"Widowed")</f>
        <v>Together</v>
      </c>
      <c r="AQ1808" s="3" t="str">
        <f>IF(tbl_Data[[#This Row],[Marital Status]]=tbl_Data[[#Headers],[Single]],tbl_Data[[#This Row],[Amt_Wines]],"")</f>
        <v/>
      </c>
      <c r="AR1808" s="3">
        <f>IF(tbl_Data[[#This Row],[Marital Status]]=tbl_Data[[#Headers],[Together]],tbl_Data[[#This Row],[Amt_Wines]],"")</f>
        <v>11</v>
      </c>
      <c r="AS1808" s="3" t="str">
        <f>IF(tbl_Data[[#This Row],[Marital Status]]=tbl_Data[[#Headers],[Married]],tbl_Data[[#This Row],[Amt_Wines]],"")</f>
        <v/>
      </c>
      <c r="AT1808" s="3" t="str">
        <f>IF(tbl_Data[[#This Row],[Marital Status]]=tbl_Data[[#Headers],[Widow]],tbl_Data[[#This Row],[Amt_Wines]],"")</f>
        <v/>
      </c>
      <c r="AU1808" s="3" t="str">
        <f>IF(tbl_Data[[#This Row],[Marital Status]]=tbl_Data[[#Headers],[Divorced]],tbl_Data[[#This Row],[Amt_Wines]],"")</f>
        <v/>
      </c>
    </row>
    <row r="1809" spans="1:47" x14ac:dyDescent="0.45">
      <c r="A1809" t="s">
        <v>1618</v>
      </c>
      <c r="B1809" s="3">
        <v>28587</v>
      </c>
      <c r="C1809">
        <v>1</v>
      </c>
      <c r="D1809">
        <v>0</v>
      </c>
      <c r="E1809">
        <f t="shared" si="28"/>
        <v>1</v>
      </c>
      <c r="F1809">
        <v>42</v>
      </c>
      <c r="G1809" s="3">
        <v>22</v>
      </c>
      <c r="H1809" s="3">
        <v>4</v>
      </c>
      <c r="I1809" s="3">
        <v>17</v>
      </c>
      <c r="J1809" s="3">
        <v>12</v>
      </c>
      <c r="K1809" s="3">
        <v>10</v>
      </c>
      <c r="L1809" s="3">
        <v>13</v>
      </c>
      <c r="M1809">
        <v>3</v>
      </c>
      <c r="N1809">
        <v>2</v>
      </c>
      <c r="O1809">
        <v>0</v>
      </c>
      <c r="P1809">
        <v>4</v>
      </c>
      <c r="Q1809">
        <v>6</v>
      </c>
      <c r="R1809">
        <v>0</v>
      </c>
      <c r="S1809">
        <v>0</v>
      </c>
      <c r="T1809">
        <v>0</v>
      </c>
      <c r="U1809">
        <v>0</v>
      </c>
      <c r="V1809">
        <v>0</v>
      </c>
      <c r="W1809">
        <v>0</v>
      </c>
      <c r="X1809">
        <v>3</v>
      </c>
      <c r="Y1809">
        <v>11</v>
      </c>
      <c r="Z1809">
        <v>0</v>
      </c>
      <c r="AA1809">
        <v>42</v>
      </c>
      <c r="AB1809">
        <v>2296</v>
      </c>
      <c r="AC1809">
        <v>0</v>
      </c>
      <c r="AD1809">
        <v>0</v>
      </c>
      <c r="AE1809">
        <v>0</v>
      </c>
      <c r="AF1809">
        <v>1</v>
      </c>
      <c r="AG1809">
        <v>0</v>
      </c>
      <c r="AH1809">
        <v>0</v>
      </c>
      <c r="AI1809">
        <v>0</v>
      </c>
      <c r="AJ1809">
        <v>1</v>
      </c>
      <c r="AK1809">
        <v>0</v>
      </c>
      <c r="AL1809">
        <v>0</v>
      </c>
      <c r="AM1809" s="3">
        <f>SUM(tbl_Data[[#This Row],[Amt_Wines]:[Amt_GoldProds]])</f>
        <v>78</v>
      </c>
      <c r="AN1809" s="3">
        <v>52</v>
      </c>
      <c r="AO1809">
        <v>0</v>
      </c>
      <c r="AP1809" t="str" cm="1">
        <f t="array" ref="AP1809">_xlfn.IFS(tbl_Data[[#This Row],[marital_Divorced]]=1,"Divorced",tbl_Data[[#This Row],[marital_Married]]=1,"Married",tbl_Data[[#This Row],[marital_Single]]=1,"Single",tbl_Data[[#This Row],[marital_Together]]=1,"Together",tbl_Data[[#This Row],[marital_Widow]]=1,"Widowed")</f>
        <v>Together</v>
      </c>
      <c r="AQ1809" s="3" t="str">
        <f>IF(tbl_Data[[#This Row],[Marital Status]]=tbl_Data[[#Headers],[Single]],tbl_Data[[#This Row],[Amt_Wines]],"")</f>
        <v/>
      </c>
      <c r="AR1809" s="3">
        <f>IF(tbl_Data[[#This Row],[Marital Status]]=tbl_Data[[#Headers],[Together]],tbl_Data[[#This Row],[Amt_Wines]],"")</f>
        <v>22</v>
      </c>
      <c r="AS1809" s="3" t="str">
        <f>IF(tbl_Data[[#This Row],[Marital Status]]=tbl_Data[[#Headers],[Married]],tbl_Data[[#This Row],[Amt_Wines]],"")</f>
        <v/>
      </c>
      <c r="AT1809" s="3" t="str">
        <f>IF(tbl_Data[[#This Row],[Marital Status]]=tbl_Data[[#Headers],[Widow]],tbl_Data[[#This Row],[Amt_Wines]],"")</f>
        <v/>
      </c>
      <c r="AU1809" s="3" t="str">
        <f>IF(tbl_Data[[#This Row],[Marital Status]]=tbl_Data[[#Headers],[Divorced]],tbl_Data[[#This Row],[Amt_Wines]],"")</f>
        <v/>
      </c>
    </row>
    <row r="1810" spans="1:47" x14ac:dyDescent="0.45">
      <c r="A1810" t="s">
        <v>1619</v>
      </c>
      <c r="B1810" s="3">
        <v>46931</v>
      </c>
      <c r="C1810">
        <v>2</v>
      </c>
      <c r="D1810">
        <v>1</v>
      </c>
      <c r="E1810">
        <f t="shared" si="28"/>
        <v>3</v>
      </c>
      <c r="F1810">
        <v>94</v>
      </c>
      <c r="G1810" s="3">
        <v>41</v>
      </c>
      <c r="H1810" s="3">
        <v>0</v>
      </c>
      <c r="I1810" s="3">
        <v>17</v>
      </c>
      <c r="J1810" s="3">
        <v>3</v>
      </c>
      <c r="K1810" s="3">
        <v>1</v>
      </c>
      <c r="L1810" s="3">
        <v>16</v>
      </c>
      <c r="M1810">
        <v>2</v>
      </c>
      <c r="N1810">
        <v>1</v>
      </c>
      <c r="O1810">
        <v>1</v>
      </c>
      <c r="P1810">
        <v>3</v>
      </c>
      <c r="Q1810">
        <v>3</v>
      </c>
      <c r="R1810">
        <v>0</v>
      </c>
      <c r="S1810">
        <v>0</v>
      </c>
      <c r="T1810">
        <v>0</v>
      </c>
      <c r="U1810">
        <v>0</v>
      </c>
      <c r="V1810">
        <v>0</v>
      </c>
      <c r="W1810">
        <v>0</v>
      </c>
      <c r="X1810">
        <v>3</v>
      </c>
      <c r="Y1810">
        <v>11</v>
      </c>
      <c r="Z1810">
        <v>0</v>
      </c>
      <c r="AA1810">
        <v>43</v>
      </c>
      <c r="AB1810">
        <v>2225</v>
      </c>
      <c r="AC1810">
        <v>0</v>
      </c>
      <c r="AD1810">
        <v>0</v>
      </c>
      <c r="AE1810">
        <v>0</v>
      </c>
      <c r="AF1810">
        <v>1</v>
      </c>
      <c r="AG1810">
        <v>0</v>
      </c>
      <c r="AH1810">
        <v>0</v>
      </c>
      <c r="AI1810">
        <v>0</v>
      </c>
      <c r="AJ1810">
        <v>1</v>
      </c>
      <c r="AK1810">
        <v>0</v>
      </c>
      <c r="AL1810">
        <v>0</v>
      </c>
      <c r="AM1810" s="3">
        <f>SUM(tbl_Data[[#This Row],[Amt_Wines]:[Amt_GoldProds]])</f>
        <v>78</v>
      </c>
      <c r="AN1810" s="3">
        <v>46</v>
      </c>
      <c r="AO1810">
        <v>0</v>
      </c>
      <c r="AP1810" t="str" cm="1">
        <f t="array" ref="AP1810">_xlfn.IFS(tbl_Data[[#This Row],[marital_Divorced]]=1,"Divorced",tbl_Data[[#This Row],[marital_Married]]=1,"Married",tbl_Data[[#This Row],[marital_Single]]=1,"Single",tbl_Data[[#This Row],[marital_Together]]=1,"Together",tbl_Data[[#This Row],[marital_Widow]]=1,"Widowed")</f>
        <v>Together</v>
      </c>
      <c r="AQ1810" s="3" t="str">
        <f>IF(tbl_Data[[#This Row],[Marital Status]]=tbl_Data[[#Headers],[Single]],tbl_Data[[#This Row],[Amt_Wines]],"")</f>
        <v/>
      </c>
      <c r="AR1810" s="3">
        <f>IF(tbl_Data[[#This Row],[Marital Status]]=tbl_Data[[#Headers],[Together]],tbl_Data[[#This Row],[Amt_Wines]],"")</f>
        <v>41</v>
      </c>
      <c r="AS1810" s="3" t="str">
        <f>IF(tbl_Data[[#This Row],[Marital Status]]=tbl_Data[[#Headers],[Married]],tbl_Data[[#This Row],[Amt_Wines]],"")</f>
        <v/>
      </c>
      <c r="AT1810" s="3" t="str">
        <f>IF(tbl_Data[[#This Row],[Marital Status]]=tbl_Data[[#Headers],[Widow]],tbl_Data[[#This Row],[Amt_Wines]],"")</f>
        <v/>
      </c>
      <c r="AU1810" s="3" t="str">
        <f>IF(tbl_Data[[#This Row],[Marital Status]]=tbl_Data[[#Headers],[Divorced]],tbl_Data[[#This Row],[Amt_Wines]],"")</f>
        <v/>
      </c>
    </row>
    <row r="1811" spans="1:47" x14ac:dyDescent="0.45">
      <c r="A1811" t="s">
        <v>1620</v>
      </c>
      <c r="B1811" s="3">
        <v>19789</v>
      </c>
      <c r="C1811">
        <v>1</v>
      </c>
      <c r="D1811">
        <v>0</v>
      </c>
      <c r="E1811">
        <f t="shared" si="28"/>
        <v>1</v>
      </c>
      <c r="F1811">
        <v>24</v>
      </c>
      <c r="G1811" s="3">
        <v>2</v>
      </c>
      <c r="H1811" s="3">
        <v>5</v>
      </c>
      <c r="I1811" s="3">
        <v>9</v>
      </c>
      <c r="J1811" s="3">
        <v>28</v>
      </c>
      <c r="K1811" s="3">
        <v>6</v>
      </c>
      <c r="L1811" s="3">
        <v>28</v>
      </c>
      <c r="M1811">
        <v>3</v>
      </c>
      <c r="N1811">
        <v>2</v>
      </c>
      <c r="O1811">
        <v>1</v>
      </c>
      <c r="P1811">
        <v>3</v>
      </c>
      <c r="Q1811">
        <v>5</v>
      </c>
      <c r="R1811">
        <v>1</v>
      </c>
      <c r="S1811">
        <v>0</v>
      </c>
      <c r="T1811">
        <v>0</v>
      </c>
      <c r="U1811">
        <v>0</v>
      </c>
      <c r="V1811">
        <v>0</v>
      </c>
      <c r="W1811">
        <v>0</v>
      </c>
      <c r="X1811">
        <v>3</v>
      </c>
      <c r="Y1811">
        <v>11</v>
      </c>
      <c r="Z1811">
        <v>0</v>
      </c>
      <c r="AA1811">
        <v>45</v>
      </c>
      <c r="AB1811">
        <v>2380</v>
      </c>
      <c r="AC1811">
        <v>0</v>
      </c>
      <c r="AD1811">
        <v>0</v>
      </c>
      <c r="AE1811">
        <v>0</v>
      </c>
      <c r="AF1811">
        <v>1</v>
      </c>
      <c r="AG1811">
        <v>0</v>
      </c>
      <c r="AH1811">
        <v>1</v>
      </c>
      <c r="AI1811">
        <v>0</v>
      </c>
      <c r="AJ1811">
        <v>0</v>
      </c>
      <c r="AK1811">
        <v>0</v>
      </c>
      <c r="AL1811">
        <v>0</v>
      </c>
      <c r="AM1811" s="3">
        <f>SUM(tbl_Data[[#This Row],[Amt_Wines]:[Amt_GoldProds]])</f>
        <v>78</v>
      </c>
      <c r="AN1811" s="3">
        <v>22</v>
      </c>
      <c r="AO1811">
        <v>1</v>
      </c>
      <c r="AP1811" t="str" cm="1">
        <f t="array" ref="AP1811">_xlfn.IFS(tbl_Data[[#This Row],[marital_Divorced]]=1,"Divorced",tbl_Data[[#This Row],[marital_Married]]=1,"Married",tbl_Data[[#This Row],[marital_Single]]=1,"Single",tbl_Data[[#This Row],[marital_Together]]=1,"Together",tbl_Data[[#This Row],[marital_Widow]]=1,"Widowed")</f>
        <v>Together</v>
      </c>
      <c r="AQ1811" s="3" t="str">
        <f>IF(tbl_Data[[#This Row],[Marital Status]]=tbl_Data[[#Headers],[Single]],tbl_Data[[#This Row],[Amt_Wines]],"")</f>
        <v/>
      </c>
      <c r="AR1811" s="3">
        <f>IF(tbl_Data[[#This Row],[Marital Status]]=tbl_Data[[#Headers],[Together]],tbl_Data[[#This Row],[Amt_Wines]],"")</f>
        <v>2</v>
      </c>
      <c r="AS1811" s="3" t="str">
        <f>IF(tbl_Data[[#This Row],[Marital Status]]=tbl_Data[[#Headers],[Married]],tbl_Data[[#This Row],[Amt_Wines]],"")</f>
        <v/>
      </c>
      <c r="AT1811" s="3" t="str">
        <f>IF(tbl_Data[[#This Row],[Marital Status]]=tbl_Data[[#Headers],[Widow]],tbl_Data[[#This Row],[Amt_Wines]],"")</f>
        <v/>
      </c>
      <c r="AU1811" s="3" t="str">
        <f>IF(tbl_Data[[#This Row],[Marital Status]]=tbl_Data[[#Headers],[Divorced]],tbl_Data[[#This Row],[Amt_Wines]],"")</f>
        <v/>
      </c>
    </row>
    <row r="1812" spans="1:47" x14ac:dyDescent="0.45">
      <c r="A1812" t="s">
        <v>1623</v>
      </c>
      <c r="B1812" s="3">
        <v>52190</v>
      </c>
      <c r="C1812">
        <v>1</v>
      </c>
      <c r="D1812">
        <v>1</v>
      </c>
      <c r="E1812">
        <f t="shared" si="28"/>
        <v>2</v>
      </c>
      <c r="F1812">
        <v>39</v>
      </c>
      <c r="G1812" s="3">
        <v>42</v>
      </c>
      <c r="H1812" s="3">
        <v>0</v>
      </c>
      <c r="I1812" s="3">
        <v>17</v>
      </c>
      <c r="J1812" s="3">
        <v>0</v>
      </c>
      <c r="K1812" s="3">
        <v>0</v>
      </c>
      <c r="L1812" s="3">
        <v>18</v>
      </c>
      <c r="M1812">
        <v>3</v>
      </c>
      <c r="N1812">
        <v>2</v>
      </c>
      <c r="O1812">
        <v>1</v>
      </c>
      <c r="P1812">
        <v>3</v>
      </c>
      <c r="Q1812">
        <v>5</v>
      </c>
      <c r="R1812">
        <v>1</v>
      </c>
      <c r="S1812">
        <v>0</v>
      </c>
      <c r="T1812">
        <v>0</v>
      </c>
      <c r="U1812">
        <v>0</v>
      </c>
      <c r="V1812">
        <v>0</v>
      </c>
      <c r="W1812">
        <v>0</v>
      </c>
      <c r="X1812">
        <v>3</v>
      </c>
      <c r="Y1812">
        <v>11</v>
      </c>
      <c r="Z1812">
        <v>0</v>
      </c>
      <c r="AA1812">
        <v>44</v>
      </c>
      <c r="AB1812">
        <v>2211</v>
      </c>
      <c r="AC1812">
        <v>0</v>
      </c>
      <c r="AD1812">
        <v>0</v>
      </c>
      <c r="AE1812">
        <v>0</v>
      </c>
      <c r="AF1812">
        <v>1</v>
      </c>
      <c r="AG1812">
        <v>0</v>
      </c>
      <c r="AH1812">
        <v>0</v>
      </c>
      <c r="AI1812">
        <v>0</v>
      </c>
      <c r="AJ1812">
        <v>0</v>
      </c>
      <c r="AK1812">
        <v>0</v>
      </c>
      <c r="AL1812">
        <v>1</v>
      </c>
      <c r="AM1812" s="3">
        <f>SUM(tbl_Data[[#This Row],[Amt_Wines]:[Amt_GoldProds]])</f>
        <v>77</v>
      </c>
      <c r="AN1812" s="3">
        <v>41</v>
      </c>
      <c r="AO1812">
        <v>1</v>
      </c>
      <c r="AP1812" t="str" cm="1">
        <f t="array" ref="AP1812">_xlfn.IFS(tbl_Data[[#This Row],[marital_Divorced]]=1,"Divorced",tbl_Data[[#This Row],[marital_Married]]=1,"Married",tbl_Data[[#This Row],[marital_Single]]=1,"Single",tbl_Data[[#This Row],[marital_Together]]=1,"Together",tbl_Data[[#This Row],[marital_Widow]]=1,"Widowed")</f>
        <v>Together</v>
      </c>
      <c r="AQ1812" s="3" t="str">
        <f>IF(tbl_Data[[#This Row],[Marital Status]]=tbl_Data[[#Headers],[Single]],tbl_Data[[#This Row],[Amt_Wines]],"")</f>
        <v/>
      </c>
      <c r="AR1812" s="3">
        <f>IF(tbl_Data[[#This Row],[Marital Status]]=tbl_Data[[#Headers],[Together]],tbl_Data[[#This Row],[Amt_Wines]],"")</f>
        <v>42</v>
      </c>
      <c r="AS1812" s="3" t="str">
        <f>IF(tbl_Data[[#This Row],[Marital Status]]=tbl_Data[[#Headers],[Married]],tbl_Data[[#This Row],[Amt_Wines]],"")</f>
        <v/>
      </c>
      <c r="AT1812" s="3" t="str">
        <f>IF(tbl_Data[[#This Row],[Marital Status]]=tbl_Data[[#Headers],[Widow]],tbl_Data[[#This Row],[Amt_Wines]],"")</f>
        <v/>
      </c>
      <c r="AU1812" s="3" t="str">
        <f>IF(tbl_Data[[#This Row],[Marital Status]]=tbl_Data[[#Headers],[Divorced]],tbl_Data[[#This Row],[Amt_Wines]],"")</f>
        <v/>
      </c>
    </row>
    <row r="1813" spans="1:47" x14ac:dyDescent="0.45">
      <c r="A1813" t="s">
        <v>1625</v>
      </c>
      <c r="B1813" s="3">
        <v>26290</v>
      </c>
      <c r="C1813">
        <v>1</v>
      </c>
      <c r="D1813">
        <v>1</v>
      </c>
      <c r="E1813">
        <f t="shared" si="28"/>
        <v>2</v>
      </c>
      <c r="F1813">
        <v>49</v>
      </c>
      <c r="G1813" s="3">
        <v>15</v>
      </c>
      <c r="H1813" s="3">
        <v>8</v>
      </c>
      <c r="I1813" s="3">
        <v>16</v>
      </c>
      <c r="J1813" s="3">
        <v>11</v>
      </c>
      <c r="K1813" s="3">
        <v>5</v>
      </c>
      <c r="L1813" s="3">
        <v>22</v>
      </c>
      <c r="M1813">
        <v>4</v>
      </c>
      <c r="N1813">
        <v>2</v>
      </c>
      <c r="O1813">
        <v>0</v>
      </c>
      <c r="P1813">
        <v>4</v>
      </c>
      <c r="Q1813">
        <v>6</v>
      </c>
      <c r="R1813">
        <v>0</v>
      </c>
      <c r="S1813">
        <v>0</v>
      </c>
      <c r="T1813">
        <v>0</v>
      </c>
      <c r="U1813">
        <v>0</v>
      </c>
      <c r="V1813">
        <v>0</v>
      </c>
      <c r="W1813">
        <v>0</v>
      </c>
      <c r="X1813">
        <v>3</v>
      </c>
      <c r="Y1813">
        <v>11</v>
      </c>
      <c r="Z1813">
        <v>0</v>
      </c>
      <c r="AA1813">
        <v>48</v>
      </c>
      <c r="AB1813">
        <v>2692</v>
      </c>
      <c r="AC1813">
        <v>0</v>
      </c>
      <c r="AD1813">
        <v>0</v>
      </c>
      <c r="AE1813">
        <v>0</v>
      </c>
      <c r="AF1813">
        <v>1</v>
      </c>
      <c r="AG1813">
        <v>0</v>
      </c>
      <c r="AH1813">
        <v>0</v>
      </c>
      <c r="AI1813">
        <v>0</v>
      </c>
      <c r="AJ1813">
        <v>1</v>
      </c>
      <c r="AK1813">
        <v>0</v>
      </c>
      <c r="AL1813">
        <v>0</v>
      </c>
      <c r="AM1813" s="3">
        <f>SUM(tbl_Data[[#This Row],[Amt_Wines]:[Amt_GoldProds]])</f>
        <v>77</v>
      </c>
      <c r="AN1813" s="3">
        <v>33</v>
      </c>
      <c r="AO1813">
        <v>0</v>
      </c>
      <c r="AP1813" t="str" cm="1">
        <f t="array" ref="AP1813">_xlfn.IFS(tbl_Data[[#This Row],[marital_Divorced]]=1,"Divorced",tbl_Data[[#This Row],[marital_Married]]=1,"Married",tbl_Data[[#This Row],[marital_Single]]=1,"Single",tbl_Data[[#This Row],[marital_Together]]=1,"Together",tbl_Data[[#This Row],[marital_Widow]]=1,"Widowed")</f>
        <v>Together</v>
      </c>
      <c r="AQ1813" s="3" t="str">
        <f>IF(tbl_Data[[#This Row],[Marital Status]]=tbl_Data[[#Headers],[Single]],tbl_Data[[#This Row],[Amt_Wines]],"")</f>
        <v/>
      </c>
      <c r="AR1813" s="3">
        <f>IF(tbl_Data[[#This Row],[Marital Status]]=tbl_Data[[#Headers],[Together]],tbl_Data[[#This Row],[Amt_Wines]],"")</f>
        <v>15</v>
      </c>
      <c r="AS1813" s="3" t="str">
        <f>IF(tbl_Data[[#This Row],[Marital Status]]=tbl_Data[[#Headers],[Married]],tbl_Data[[#This Row],[Amt_Wines]],"")</f>
        <v/>
      </c>
      <c r="AT1813" s="3" t="str">
        <f>IF(tbl_Data[[#This Row],[Marital Status]]=tbl_Data[[#Headers],[Widow]],tbl_Data[[#This Row],[Amt_Wines]],"")</f>
        <v/>
      </c>
      <c r="AU1813" s="3" t="str">
        <f>IF(tbl_Data[[#This Row],[Marital Status]]=tbl_Data[[#Headers],[Divorced]],tbl_Data[[#This Row],[Amt_Wines]],"")</f>
        <v/>
      </c>
    </row>
    <row r="1814" spans="1:47" x14ac:dyDescent="0.45">
      <c r="A1814" t="s">
        <v>1630</v>
      </c>
      <c r="B1814" s="3">
        <v>34026</v>
      </c>
      <c r="C1814">
        <v>1</v>
      </c>
      <c r="D1814">
        <v>1</v>
      </c>
      <c r="E1814">
        <f t="shared" si="28"/>
        <v>2</v>
      </c>
      <c r="F1814">
        <v>11</v>
      </c>
      <c r="G1814" s="3">
        <v>18</v>
      </c>
      <c r="H1814" s="3">
        <v>6</v>
      </c>
      <c r="I1814" s="3">
        <v>15</v>
      </c>
      <c r="J1814" s="3">
        <v>12</v>
      </c>
      <c r="K1814" s="3">
        <v>8</v>
      </c>
      <c r="L1814" s="3">
        <v>17</v>
      </c>
      <c r="M1814">
        <v>3</v>
      </c>
      <c r="N1814">
        <v>2</v>
      </c>
      <c r="O1814">
        <v>1</v>
      </c>
      <c r="P1814">
        <v>3</v>
      </c>
      <c r="Q1814">
        <v>5</v>
      </c>
      <c r="R1814">
        <v>0</v>
      </c>
      <c r="S1814">
        <v>0</v>
      </c>
      <c r="T1814">
        <v>0</v>
      </c>
      <c r="U1814">
        <v>0</v>
      </c>
      <c r="V1814">
        <v>0</v>
      </c>
      <c r="W1814">
        <v>0</v>
      </c>
      <c r="X1814">
        <v>3</v>
      </c>
      <c r="Y1814">
        <v>11</v>
      </c>
      <c r="Z1814">
        <v>0</v>
      </c>
      <c r="AA1814">
        <v>70</v>
      </c>
      <c r="AB1814">
        <v>2487</v>
      </c>
      <c r="AC1814">
        <v>0</v>
      </c>
      <c r="AD1814">
        <v>0</v>
      </c>
      <c r="AE1814">
        <v>0</v>
      </c>
      <c r="AF1814">
        <v>1</v>
      </c>
      <c r="AG1814">
        <v>0</v>
      </c>
      <c r="AH1814">
        <v>0</v>
      </c>
      <c r="AI1814">
        <v>0</v>
      </c>
      <c r="AJ1814">
        <v>1</v>
      </c>
      <c r="AK1814">
        <v>0</v>
      </c>
      <c r="AL1814">
        <v>0</v>
      </c>
      <c r="AM1814" s="3">
        <f>SUM(tbl_Data[[#This Row],[Amt_Wines]:[Amt_GoldProds]])</f>
        <v>76</v>
      </c>
      <c r="AN1814" s="3">
        <v>42</v>
      </c>
      <c r="AO1814">
        <v>0</v>
      </c>
      <c r="AP1814" t="str" cm="1">
        <f t="array" ref="AP1814">_xlfn.IFS(tbl_Data[[#This Row],[marital_Divorced]]=1,"Divorced",tbl_Data[[#This Row],[marital_Married]]=1,"Married",tbl_Data[[#This Row],[marital_Single]]=1,"Single",tbl_Data[[#This Row],[marital_Together]]=1,"Together",tbl_Data[[#This Row],[marital_Widow]]=1,"Widowed")</f>
        <v>Together</v>
      </c>
      <c r="AQ1814" s="3" t="str">
        <f>IF(tbl_Data[[#This Row],[Marital Status]]=tbl_Data[[#Headers],[Single]],tbl_Data[[#This Row],[Amt_Wines]],"")</f>
        <v/>
      </c>
      <c r="AR1814" s="3">
        <f>IF(tbl_Data[[#This Row],[Marital Status]]=tbl_Data[[#Headers],[Together]],tbl_Data[[#This Row],[Amt_Wines]],"")</f>
        <v>18</v>
      </c>
      <c r="AS1814" s="3" t="str">
        <f>IF(tbl_Data[[#This Row],[Marital Status]]=tbl_Data[[#Headers],[Married]],tbl_Data[[#This Row],[Amt_Wines]],"")</f>
        <v/>
      </c>
      <c r="AT1814" s="3" t="str">
        <f>IF(tbl_Data[[#This Row],[Marital Status]]=tbl_Data[[#Headers],[Widow]],tbl_Data[[#This Row],[Amt_Wines]],"")</f>
        <v/>
      </c>
      <c r="AU1814" s="3" t="str">
        <f>IF(tbl_Data[[#This Row],[Marital Status]]=tbl_Data[[#Headers],[Divorced]],tbl_Data[[#This Row],[Amt_Wines]],"")</f>
        <v/>
      </c>
    </row>
    <row r="1815" spans="1:47" x14ac:dyDescent="0.45">
      <c r="A1815" t="s">
        <v>1632</v>
      </c>
      <c r="B1815" s="3">
        <v>47472</v>
      </c>
      <c r="C1815">
        <v>1</v>
      </c>
      <c r="D1815">
        <v>1</v>
      </c>
      <c r="E1815">
        <f t="shared" si="28"/>
        <v>2</v>
      </c>
      <c r="F1815">
        <v>39</v>
      </c>
      <c r="G1815" s="3">
        <v>56</v>
      </c>
      <c r="H1815" s="3">
        <v>0</v>
      </c>
      <c r="I1815" s="3">
        <v>11</v>
      </c>
      <c r="J1815" s="3">
        <v>0</v>
      </c>
      <c r="K1815" s="3">
        <v>0</v>
      </c>
      <c r="L1815" s="3">
        <v>8</v>
      </c>
      <c r="M1815">
        <v>2</v>
      </c>
      <c r="N1815">
        <v>2</v>
      </c>
      <c r="O1815">
        <v>0</v>
      </c>
      <c r="P1815">
        <v>4</v>
      </c>
      <c r="Q1815">
        <v>5</v>
      </c>
      <c r="R1815">
        <v>0</v>
      </c>
      <c r="S1815">
        <v>0</v>
      </c>
      <c r="T1815">
        <v>0</v>
      </c>
      <c r="U1815">
        <v>0</v>
      </c>
      <c r="V1815">
        <v>0</v>
      </c>
      <c r="W1815">
        <v>0</v>
      </c>
      <c r="X1815">
        <v>3</v>
      </c>
      <c r="Y1815">
        <v>11</v>
      </c>
      <c r="Z1815">
        <v>0</v>
      </c>
      <c r="AA1815">
        <v>54</v>
      </c>
      <c r="AB1815">
        <v>2445</v>
      </c>
      <c r="AC1815">
        <v>0</v>
      </c>
      <c r="AD1815">
        <v>0</v>
      </c>
      <c r="AE1815">
        <v>0</v>
      </c>
      <c r="AF1815">
        <v>1</v>
      </c>
      <c r="AG1815">
        <v>0</v>
      </c>
      <c r="AH1815">
        <v>0</v>
      </c>
      <c r="AI1815">
        <v>0</v>
      </c>
      <c r="AJ1815">
        <v>0</v>
      </c>
      <c r="AK1815">
        <v>0</v>
      </c>
      <c r="AL1815">
        <v>1</v>
      </c>
      <c r="AM1815" s="3">
        <f>SUM(tbl_Data[[#This Row],[Amt_Wines]:[Amt_GoldProds]])</f>
        <v>75</v>
      </c>
      <c r="AN1815" s="3">
        <v>59</v>
      </c>
      <c r="AO1815">
        <v>0</v>
      </c>
      <c r="AP1815" t="str" cm="1">
        <f t="array" ref="AP1815">_xlfn.IFS(tbl_Data[[#This Row],[marital_Divorced]]=1,"Divorced",tbl_Data[[#This Row],[marital_Married]]=1,"Married",tbl_Data[[#This Row],[marital_Single]]=1,"Single",tbl_Data[[#This Row],[marital_Together]]=1,"Together",tbl_Data[[#This Row],[marital_Widow]]=1,"Widowed")</f>
        <v>Together</v>
      </c>
      <c r="AQ1815" s="3" t="str">
        <f>IF(tbl_Data[[#This Row],[Marital Status]]=tbl_Data[[#Headers],[Single]],tbl_Data[[#This Row],[Amt_Wines]],"")</f>
        <v/>
      </c>
      <c r="AR1815" s="3">
        <f>IF(tbl_Data[[#This Row],[Marital Status]]=tbl_Data[[#Headers],[Together]],tbl_Data[[#This Row],[Amt_Wines]],"")</f>
        <v>56</v>
      </c>
      <c r="AS1815" s="3" t="str">
        <f>IF(tbl_Data[[#This Row],[Marital Status]]=tbl_Data[[#Headers],[Married]],tbl_Data[[#This Row],[Amt_Wines]],"")</f>
        <v/>
      </c>
      <c r="AT1815" s="3" t="str">
        <f>IF(tbl_Data[[#This Row],[Marital Status]]=tbl_Data[[#Headers],[Widow]],tbl_Data[[#This Row],[Amt_Wines]],"")</f>
        <v/>
      </c>
      <c r="AU1815" s="3" t="str">
        <f>IF(tbl_Data[[#This Row],[Marital Status]]=tbl_Data[[#Headers],[Divorced]],tbl_Data[[#This Row],[Amt_Wines]],"")</f>
        <v/>
      </c>
    </row>
    <row r="1816" spans="1:47" x14ac:dyDescent="0.45">
      <c r="A1816" t="s">
        <v>1635</v>
      </c>
      <c r="B1816" s="3">
        <v>23724</v>
      </c>
      <c r="C1816">
        <v>1</v>
      </c>
      <c r="D1816">
        <v>0</v>
      </c>
      <c r="E1816">
        <f t="shared" si="28"/>
        <v>1</v>
      </c>
      <c r="F1816">
        <v>65</v>
      </c>
      <c r="G1816" s="3">
        <v>5</v>
      </c>
      <c r="H1816" s="3">
        <v>23</v>
      </c>
      <c r="I1816" s="3">
        <v>15</v>
      </c>
      <c r="J1816" s="3">
        <v>0</v>
      </c>
      <c r="K1816" s="3">
        <v>18</v>
      </c>
      <c r="L1816" s="3">
        <v>14</v>
      </c>
      <c r="M1816">
        <v>2</v>
      </c>
      <c r="N1816">
        <v>2</v>
      </c>
      <c r="O1816">
        <v>0</v>
      </c>
      <c r="P1816">
        <v>3</v>
      </c>
      <c r="Q1816">
        <v>8</v>
      </c>
      <c r="R1816">
        <v>0</v>
      </c>
      <c r="S1816">
        <v>0</v>
      </c>
      <c r="T1816">
        <v>0</v>
      </c>
      <c r="U1816">
        <v>0</v>
      </c>
      <c r="V1816">
        <v>0</v>
      </c>
      <c r="W1816">
        <v>0</v>
      </c>
      <c r="X1816">
        <v>3</v>
      </c>
      <c r="Y1816">
        <v>11</v>
      </c>
      <c r="Z1816">
        <v>0</v>
      </c>
      <c r="AA1816">
        <v>41</v>
      </c>
      <c r="AB1816">
        <v>2696</v>
      </c>
      <c r="AC1816">
        <v>0</v>
      </c>
      <c r="AD1816">
        <v>0</v>
      </c>
      <c r="AE1816">
        <v>0</v>
      </c>
      <c r="AF1816">
        <v>1</v>
      </c>
      <c r="AG1816">
        <v>0</v>
      </c>
      <c r="AH1816">
        <v>0</v>
      </c>
      <c r="AI1816">
        <v>1</v>
      </c>
      <c r="AJ1816">
        <v>0</v>
      </c>
      <c r="AK1816">
        <v>0</v>
      </c>
      <c r="AL1816">
        <v>0</v>
      </c>
      <c r="AM1816" s="3">
        <f>SUM(tbl_Data[[#This Row],[Amt_Wines]:[Amt_GoldProds]])</f>
        <v>75</v>
      </c>
      <c r="AN1816" s="3">
        <v>47</v>
      </c>
      <c r="AO1816">
        <v>0</v>
      </c>
      <c r="AP1816" t="str" cm="1">
        <f t="array" ref="AP1816">_xlfn.IFS(tbl_Data[[#This Row],[marital_Divorced]]=1,"Divorced",tbl_Data[[#This Row],[marital_Married]]=1,"Married",tbl_Data[[#This Row],[marital_Single]]=1,"Single",tbl_Data[[#This Row],[marital_Together]]=1,"Together",tbl_Data[[#This Row],[marital_Widow]]=1,"Widowed")</f>
        <v>Together</v>
      </c>
      <c r="AQ1816" s="3" t="str">
        <f>IF(tbl_Data[[#This Row],[Marital Status]]=tbl_Data[[#Headers],[Single]],tbl_Data[[#This Row],[Amt_Wines]],"")</f>
        <v/>
      </c>
      <c r="AR1816" s="3">
        <f>IF(tbl_Data[[#This Row],[Marital Status]]=tbl_Data[[#Headers],[Together]],tbl_Data[[#This Row],[Amt_Wines]],"")</f>
        <v>5</v>
      </c>
      <c r="AS1816" s="3" t="str">
        <f>IF(tbl_Data[[#This Row],[Marital Status]]=tbl_Data[[#Headers],[Married]],tbl_Data[[#This Row],[Amt_Wines]],"")</f>
        <v/>
      </c>
      <c r="AT1816" s="3" t="str">
        <f>IF(tbl_Data[[#This Row],[Marital Status]]=tbl_Data[[#Headers],[Widow]],tbl_Data[[#This Row],[Amt_Wines]],"")</f>
        <v/>
      </c>
      <c r="AU1816" s="3" t="str">
        <f>IF(tbl_Data[[#This Row],[Marital Status]]=tbl_Data[[#Headers],[Divorced]],tbl_Data[[#This Row],[Amt_Wines]],"")</f>
        <v/>
      </c>
    </row>
    <row r="1817" spans="1:47" x14ac:dyDescent="0.45">
      <c r="A1817" t="s">
        <v>1643</v>
      </c>
      <c r="B1817" s="3">
        <v>20981</v>
      </c>
      <c r="C1817">
        <v>0</v>
      </c>
      <c r="D1817">
        <v>0</v>
      </c>
      <c r="E1817">
        <f t="shared" si="28"/>
        <v>0</v>
      </c>
      <c r="F1817">
        <v>14</v>
      </c>
      <c r="G1817" s="3">
        <v>2</v>
      </c>
      <c r="H1817" s="3">
        <v>12</v>
      </c>
      <c r="I1817" s="3">
        <v>10</v>
      </c>
      <c r="J1817" s="3">
        <v>6</v>
      </c>
      <c r="K1817" s="3">
        <v>13</v>
      </c>
      <c r="L1817" s="3">
        <v>30</v>
      </c>
      <c r="M1817">
        <v>1</v>
      </c>
      <c r="N1817">
        <v>3</v>
      </c>
      <c r="O1817">
        <v>1</v>
      </c>
      <c r="P1817">
        <v>2</v>
      </c>
      <c r="Q1817">
        <v>8</v>
      </c>
      <c r="R1817">
        <v>0</v>
      </c>
      <c r="S1817">
        <v>0</v>
      </c>
      <c r="T1817">
        <v>0</v>
      </c>
      <c r="U1817">
        <v>0</v>
      </c>
      <c r="V1817">
        <v>0</v>
      </c>
      <c r="W1817">
        <v>0</v>
      </c>
      <c r="X1817">
        <v>3</v>
      </c>
      <c r="Y1817">
        <v>11</v>
      </c>
      <c r="Z1817">
        <v>1</v>
      </c>
      <c r="AA1817">
        <v>43</v>
      </c>
      <c r="AB1817">
        <v>2584</v>
      </c>
      <c r="AC1817">
        <v>0</v>
      </c>
      <c r="AD1817">
        <v>0</v>
      </c>
      <c r="AE1817">
        <v>0</v>
      </c>
      <c r="AF1817">
        <v>1</v>
      </c>
      <c r="AG1817">
        <v>0</v>
      </c>
      <c r="AH1817">
        <v>1</v>
      </c>
      <c r="AI1817">
        <v>0</v>
      </c>
      <c r="AJ1817">
        <v>0</v>
      </c>
      <c r="AK1817">
        <v>0</v>
      </c>
      <c r="AL1817">
        <v>0</v>
      </c>
      <c r="AM1817" s="3">
        <f>SUM(tbl_Data[[#This Row],[Amt_Wines]:[Amt_GoldProds]])</f>
        <v>73</v>
      </c>
      <c r="AN1817" s="3">
        <v>13</v>
      </c>
      <c r="AO1817">
        <v>0</v>
      </c>
      <c r="AP1817" t="str" cm="1">
        <f t="array" ref="AP1817">_xlfn.IFS(tbl_Data[[#This Row],[marital_Divorced]]=1,"Divorced",tbl_Data[[#This Row],[marital_Married]]=1,"Married",tbl_Data[[#This Row],[marital_Single]]=1,"Single",tbl_Data[[#This Row],[marital_Together]]=1,"Together",tbl_Data[[#This Row],[marital_Widow]]=1,"Widowed")</f>
        <v>Together</v>
      </c>
      <c r="AQ1817" s="3" t="str">
        <f>IF(tbl_Data[[#This Row],[Marital Status]]=tbl_Data[[#Headers],[Single]],tbl_Data[[#This Row],[Amt_Wines]],"")</f>
        <v/>
      </c>
      <c r="AR1817" s="3">
        <f>IF(tbl_Data[[#This Row],[Marital Status]]=tbl_Data[[#Headers],[Together]],tbl_Data[[#This Row],[Amt_Wines]],"")</f>
        <v>2</v>
      </c>
      <c r="AS1817" s="3" t="str">
        <f>IF(tbl_Data[[#This Row],[Marital Status]]=tbl_Data[[#Headers],[Married]],tbl_Data[[#This Row],[Amt_Wines]],"")</f>
        <v/>
      </c>
      <c r="AT1817" s="3" t="str">
        <f>IF(tbl_Data[[#This Row],[Marital Status]]=tbl_Data[[#Headers],[Widow]],tbl_Data[[#This Row],[Amt_Wines]],"")</f>
        <v/>
      </c>
      <c r="AU1817" s="3" t="str">
        <f>IF(tbl_Data[[#This Row],[Marital Status]]=tbl_Data[[#Headers],[Divorced]],tbl_Data[[#This Row],[Amt_Wines]],"")</f>
        <v/>
      </c>
    </row>
    <row r="1818" spans="1:47" x14ac:dyDescent="0.45">
      <c r="A1818" t="s">
        <v>1647</v>
      </c>
      <c r="B1818" s="3">
        <v>31928</v>
      </c>
      <c r="C1818">
        <v>1</v>
      </c>
      <c r="D1818">
        <v>0</v>
      </c>
      <c r="E1818">
        <f t="shared" si="28"/>
        <v>1</v>
      </c>
      <c r="F1818">
        <v>5</v>
      </c>
      <c r="G1818" s="3">
        <v>33</v>
      </c>
      <c r="H1818" s="3">
        <v>4</v>
      </c>
      <c r="I1818" s="3">
        <v>24</v>
      </c>
      <c r="J1818" s="3">
        <v>4</v>
      </c>
      <c r="K1818" s="3">
        <v>2</v>
      </c>
      <c r="L1818" s="3">
        <v>5</v>
      </c>
      <c r="M1818">
        <v>2</v>
      </c>
      <c r="N1818">
        <v>3</v>
      </c>
      <c r="O1818">
        <v>0</v>
      </c>
      <c r="P1818">
        <v>4</v>
      </c>
      <c r="Q1818">
        <v>7</v>
      </c>
      <c r="R1818">
        <v>0</v>
      </c>
      <c r="S1818">
        <v>0</v>
      </c>
      <c r="T1818">
        <v>0</v>
      </c>
      <c r="U1818">
        <v>0</v>
      </c>
      <c r="V1818">
        <v>0</v>
      </c>
      <c r="W1818">
        <v>0</v>
      </c>
      <c r="X1818">
        <v>3</v>
      </c>
      <c r="Y1818">
        <v>11</v>
      </c>
      <c r="Z1818">
        <v>0</v>
      </c>
      <c r="AA1818">
        <v>31</v>
      </c>
      <c r="AB1818">
        <v>2252</v>
      </c>
      <c r="AC1818">
        <v>0</v>
      </c>
      <c r="AD1818">
        <v>0</v>
      </c>
      <c r="AE1818">
        <v>0</v>
      </c>
      <c r="AF1818">
        <v>1</v>
      </c>
      <c r="AG1818">
        <v>0</v>
      </c>
      <c r="AH1818">
        <v>0</v>
      </c>
      <c r="AI1818">
        <v>0</v>
      </c>
      <c r="AJ1818">
        <v>1</v>
      </c>
      <c r="AK1818">
        <v>0</v>
      </c>
      <c r="AL1818">
        <v>0</v>
      </c>
      <c r="AM1818" s="3">
        <f>SUM(tbl_Data[[#This Row],[Amt_Wines]:[Amt_GoldProds]])</f>
        <v>72</v>
      </c>
      <c r="AN1818" s="3">
        <v>62</v>
      </c>
      <c r="AO1818">
        <v>0</v>
      </c>
      <c r="AP1818" t="str" cm="1">
        <f t="array" ref="AP1818">_xlfn.IFS(tbl_Data[[#This Row],[marital_Divorced]]=1,"Divorced",tbl_Data[[#This Row],[marital_Married]]=1,"Married",tbl_Data[[#This Row],[marital_Single]]=1,"Single",tbl_Data[[#This Row],[marital_Together]]=1,"Together",tbl_Data[[#This Row],[marital_Widow]]=1,"Widowed")</f>
        <v>Together</v>
      </c>
      <c r="AQ1818" s="3" t="str">
        <f>IF(tbl_Data[[#This Row],[Marital Status]]=tbl_Data[[#Headers],[Single]],tbl_Data[[#This Row],[Amt_Wines]],"")</f>
        <v/>
      </c>
      <c r="AR1818" s="3">
        <f>IF(tbl_Data[[#This Row],[Marital Status]]=tbl_Data[[#Headers],[Together]],tbl_Data[[#This Row],[Amt_Wines]],"")</f>
        <v>33</v>
      </c>
      <c r="AS1818" s="3" t="str">
        <f>IF(tbl_Data[[#This Row],[Marital Status]]=tbl_Data[[#Headers],[Married]],tbl_Data[[#This Row],[Amt_Wines]],"")</f>
        <v/>
      </c>
      <c r="AT1818" s="3" t="str">
        <f>IF(tbl_Data[[#This Row],[Marital Status]]=tbl_Data[[#Headers],[Widow]],tbl_Data[[#This Row],[Amt_Wines]],"")</f>
        <v/>
      </c>
      <c r="AU1818" s="3" t="str">
        <f>IF(tbl_Data[[#This Row],[Marital Status]]=tbl_Data[[#Headers],[Divorced]],tbl_Data[[#This Row],[Amt_Wines]],"")</f>
        <v/>
      </c>
    </row>
    <row r="1819" spans="1:47" x14ac:dyDescent="0.45">
      <c r="A1819" t="s">
        <v>1655</v>
      </c>
      <c r="B1819" s="3">
        <v>33564</v>
      </c>
      <c r="C1819">
        <v>0</v>
      </c>
      <c r="D1819">
        <v>1</v>
      </c>
      <c r="E1819">
        <f t="shared" si="28"/>
        <v>1</v>
      </c>
      <c r="F1819">
        <v>51</v>
      </c>
      <c r="G1819" s="3">
        <v>61</v>
      </c>
      <c r="H1819" s="3">
        <v>0</v>
      </c>
      <c r="I1819" s="3">
        <v>3</v>
      </c>
      <c r="J1819" s="3">
        <v>0</v>
      </c>
      <c r="K1819" s="3">
        <v>0</v>
      </c>
      <c r="L1819" s="3">
        <v>7</v>
      </c>
      <c r="M1819">
        <v>1</v>
      </c>
      <c r="N1819">
        <v>1</v>
      </c>
      <c r="O1819">
        <v>1</v>
      </c>
      <c r="P1819">
        <v>3</v>
      </c>
      <c r="Q1819">
        <v>5</v>
      </c>
      <c r="R1819">
        <v>0</v>
      </c>
      <c r="S1819">
        <v>0</v>
      </c>
      <c r="T1819">
        <v>0</v>
      </c>
      <c r="U1819">
        <v>0</v>
      </c>
      <c r="V1819">
        <v>0</v>
      </c>
      <c r="W1819">
        <v>0</v>
      </c>
      <c r="X1819">
        <v>3</v>
      </c>
      <c r="Y1819">
        <v>11</v>
      </c>
      <c r="Z1819">
        <v>0</v>
      </c>
      <c r="AA1819">
        <v>54</v>
      </c>
      <c r="AB1819">
        <v>2164</v>
      </c>
      <c r="AC1819">
        <v>0</v>
      </c>
      <c r="AD1819">
        <v>0</v>
      </c>
      <c r="AE1819">
        <v>0</v>
      </c>
      <c r="AF1819">
        <v>1</v>
      </c>
      <c r="AG1819">
        <v>0</v>
      </c>
      <c r="AH1819">
        <v>0</v>
      </c>
      <c r="AI1819">
        <v>0</v>
      </c>
      <c r="AJ1819">
        <v>0</v>
      </c>
      <c r="AK1819">
        <v>1</v>
      </c>
      <c r="AL1819">
        <v>0</v>
      </c>
      <c r="AM1819" s="3">
        <f>SUM(tbl_Data[[#This Row],[Amt_Wines]:[Amt_GoldProds]])</f>
        <v>71</v>
      </c>
      <c r="AN1819" s="3">
        <v>57</v>
      </c>
      <c r="AO1819">
        <v>0</v>
      </c>
      <c r="AP1819" t="str" cm="1">
        <f t="array" ref="AP1819">_xlfn.IFS(tbl_Data[[#This Row],[marital_Divorced]]=1,"Divorced",tbl_Data[[#This Row],[marital_Married]]=1,"Married",tbl_Data[[#This Row],[marital_Single]]=1,"Single",tbl_Data[[#This Row],[marital_Together]]=1,"Together",tbl_Data[[#This Row],[marital_Widow]]=1,"Widowed")</f>
        <v>Together</v>
      </c>
      <c r="AQ1819" s="3" t="str">
        <f>IF(tbl_Data[[#This Row],[Marital Status]]=tbl_Data[[#Headers],[Single]],tbl_Data[[#This Row],[Amt_Wines]],"")</f>
        <v/>
      </c>
      <c r="AR1819" s="3">
        <f>IF(tbl_Data[[#This Row],[Marital Status]]=tbl_Data[[#Headers],[Together]],tbl_Data[[#This Row],[Amt_Wines]],"")</f>
        <v>61</v>
      </c>
      <c r="AS1819" s="3" t="str">
        <f>IF(tbl_Data[[#This Row],[Marital Status]]=tbl_Data[[#Headers],[Married]],tbl_Data[[#This Row],[Amt_Wines]],"")</f>
        <v/>
      </c>
      <c r="AT1819" s="3" t="str">
        <f>IF(tbl_Data[[#This Row],[Marital Status]]=tbl_Data[[#Headers],[Widow]],tbl_Data[[#This Row],[Amt_Wines]],"")</f>
        <v/>
      </c>
      <c r="AU1819" s="3" t="str">
        <f>IF(tbl_Data[[#This Row],[Marital Status]]=tbl_Data[[#Headers],[Divorced]],tbl_Data[[#This Row],[Amt_Wines]],"")</f>
        <v/>
      </c>
    </row>
    <row r="1820" spans="1:47" x14ac:dyDescent="0.45">
      <c r="A1820" t="s">
        <v>1659</v>
      </c>
      <c r="B1820" s="3">
        <v>33235</v>
      </c>
      <c r="C1820">
        <v>1</v>
      </c>
      <c r="D1820">
        <v>0</v>
      </c>
      <c r="E1820">
        <f t="shared" si="28"/>
        <v>1</v>
      </c>
      <c r="F1820">
        <v>71</v>
      </c>
      <c r="G1820" s="3">
        <v>45</v>
      </c>
      <c r="H1820" s="3">
        <v>0</v>
      </c>
      <c r="I1820" s="3">
        <v>16</v>
      </c>
      <c r="J1820" s="3">
        <v>2</v>
      </c>
      <c r="K1820" s="3">
        <v>1</v>
      </c>
      <c r="L1820" s="3">
        <v>6</v>
      </c>
      <c r="M1820">
        <v>1</v>
      </c>
      <c r="N1820">
        <v>3</v>
      </c>
      <c r="O1820">
        <v>0</v>
      </c>
      <c r="P1820">
        <v>3</v>
      </c>
      <c r="Q1820">
        <v>7</v>
      </c>
      <c r="R1820">
        <v>0</v>
      </c>
      <c r="S1820">
        <v>0</v>
      </c>
      <c r="T1820">
        <v>0</v>
      </c>
      <c r="U1820">
        <v>0</v>
      </c>
      <c r="V1820">
        <v>0</v>
      </c>
      <c r="W1820">
        <v>0</v>
      </c>
      <c r="X1820">
        <v>3</v>
      </c>
      <c r="Y1820">
        <v>11</v>
      </c>
      <c r="Z1820">
        <v>0</v>
      </c>
      <c r="AA1820">
        <v>34</v>
      </c>
      <c r="AB1820">
        <v>2303</v>
      </c>
      <c r="AC1820">
        <v>0</v>
      </c>
      <c r="AD1820">
        <v>0</v>
      </c>
      <c r="AE1820">
        <v>0</v>
      </c>
      <c r="AF1820">
        <v>1</v>
      </c>
      <c r="AG1820">
        <v>0</v>
      </c>
      <c r="AH1820">
        <v>0</v>
      </c>
      <c r="AI1820">
        <v>0</v>
      </c>
      <c r="AJ1820">
        <v>1</v>
      </c>
      <c r="AK1820">
        <v>0</v>
      </c>
      <c r="AL1820">
        <v>0</v>
      </c>
      <c r="AM1820" s="3">
        <f>SUM(tbl_Data[[#This Row],[Amt_Wines]:[Amt_GoldProds]])</f>
        <v>70</v>
      </c>
      <c r="AN1820" s="3">
        <v>58</v>
      </c>
      <c r="AO1820">
        <v>0</v>
      </c>
      <c r="AP1820" t="str" cm="1">
        <f t="array" ref="AP1820">_xlfn.IFS(tbl_Data[[#This Row],[marital_Divorced]]=1,"Divorced",tbl_Data[[#This Row],[marital_Married]]=1,"Married",tbl_Data[[#This Row],[marital_Single]]=1,"Single",tbl_Data[[#This Row],[marital_Together]]=1,"Together",tbl_Data[[#This Row],[marital_Widow]]=1,"Widowed")</f>
        <v>Together</v>
      </c>
      <c r="AQ1820" s="3" t="str">
        <f>IF(tbl_Data[[#This Row],[Marital Status]]=tbl_Data[[#Headers],[Single]],tbl_Data[[#This Row],[Amt_Wines]],"")</f>
        <v/>
      </c>
      <c r="AR1820" s="3">
        <f>IF(tbl_Data[[#This Row],[Marital Status]]=tbl_Data[[#Headers],[Together]],tbl_Data[[#This Row],[Amt_Wines]],"")</f>
        <v>45</v>
      </c>
      <c r="AS1820" s="3" t="str">
        <f>IF(tbl_Data[[#This Row],[Marital Status]]=tbl_Data[[#Headers],[Married]],tbl_Data[[#This Row],[Amt_Wines]],"")</f>
        <v/>
      </c>
      <c r="AT1820" s="3" t="str">
        <f>IF(tbl_Data[[#This Row],[Marital Status]]=tbl_Data[[#Headers],[Widow]],tbl_Data[[#This Row],[Amt_Wines]],"")</f>
        <v/>
      </c>
      <c r="AU1820" s="3" t="str">
        <f>IF(tbl_Data[[#This Row],[Marital Status]]=tbl_Data[[#Headers],[Divorced]],tbl_Data[[#This Row],[Amt_Wines]],"")</f>
        <v/>
      </c>
    </row>
    <row r="1821" spans="1:47" x14ac:dyDescent="0.45">
      <c r="A1821" t="s">
        <v>1661</v>
      </c>
      <c r="B1821" s="3">
        <v>33402</v>
      </c>
      <c r="C1821">
        <v>1</v>
      </c>
      <c r="D1821">
        <v>1</v>
      </c>
      <c r="E1821">
        <f t="shared" si="28"/>
        <v>2</v>
      </c>
      <c r="F1821">
        <v>60</v>
      </c>
      <c r="G1821" s="3">
        <v>26</v>
      </c>
      <c r="H1821" s="3">
        <v>2</v>
      </c>
      <c r="I1821" s="3">
        <v>19</v>
      </c>
      <c r="J1821" s="3">
        <v>10</v>
      </c>
      <c r="K1821" s="3">
        <v>5</v>
      </c>
      <c r="L1821" s="3">
        <v>8</v>
      </c>
      <c r="M1821">
        <v>3</v>
      </c>
      <c r="N1821">
        <v>2</v>
      </c>
      <c r="O1821">
        <v>1</v>
      </c>
      <c r="P1821">
        <v>3</v>
      </c>
      <c r="Q1821">
        <v>8</v>
      </c>
      <c r="R1821">
        <v>0</v>
      </c>
      <c r="S1821">
        <v>0</v>
      </c>
      <c r="T1821">
        <v>0</v>
      </c>
      <c r="U1821">
        <v>0</v>
      </c>
      <c r="V1821">
        <v>0</v>
      </c>
      <c r="W1821">
        <v>0</v>
      </c>
      <c r="X1821">
        <v>3</v>
      </c>
      <c r="Y1821">
        <v>11</v>
      </c>
      <c r="Z1821">
        <v>0</v>
      </c>
      <c r="AA1821">
        <v>68</v>
      </c>
      <c r="AB1821">
        <v>2505</v>
      </c>
      <c r="AC1821">
        <v>0</v>
      </c>
      <c r="AD1821">
        <v>0</v>
      </c>
      <c r="AE1821">
        <v>0</v>
      </c>
      <c r="AF1821">
        <v>1</v>
      </c>
      <c r="AG1821">
        <v>0</v>
      </c>
      <c r="AH1821">
        <v>0</v>
      </c>
      <c r="AI1821">
        <v>0</v>
      </c>
      <c r="AJ1821">
        <v>1</v>
      </c>
      <c r="AK1821">
        <v>0</v>
      </c>
      <c r="AL1821">
        <v>0</v>
      </c>
      <c r="AM1821" s="3">
        <f>SUM(tbl_Data[[#This Row],[Amt_Wines]:[Amt_GoldProds]])</f>
        <v>70</v>
      </c>
      <c r="AN1821" s="3">
        <v>54</v>
      </c>
      <c r="AO1821">
        <v>0</v>
      </c>
      <c r="AP1821" t="str" cm="1">
        <f t="array" ref="AP1821">_xlfn.IFS(tbl_Data[[#This Row],[marital_Divorced]]=1,"Divorced",tbl_Data[[#This Row],[marital_Married]]=1,"Married",tbl_Data[[#This Row],[marital_Single]]=1,"Single",tbl_Data[[#This Row],[marital_Together]]=1,"Together",tbl_Data[[#This Row],[marital_Widow]]=1,"Widowed")</f>
        <v>Together</v>
      </c>
      <c r="AQ1821" s="3" t="str">
        <f>IF(tbl_Data[[#This Row],[Marital Status]]=tbl_Data[[#Headers],[Single]],tbl_Data[[#This Row],[Amt_Wines]],"")</f>
        <v/>
      </c>
      <c r="AR1821" s="3">
        <f>IF(tbl_Data[[#This Row],[Marital Status]]=tbl_Data[[#Headers],[Together]],tbl_Data[[#This Row],[Amt_Wines]],"")</f>
        <v>26</v>
      </c>
      <c r="AS1821" s="3" t="str">
        <f>IF(tbl_Data[[#This Row],[Marital Status]]=tbl_Data[[#Headers],[Married]],tbl_Data[[#This Row],[Amt_Wines]],"")</f>
        <v/>
      </c>
      <c r="AT1821" s="3" t="str">
        <f>IF(tbl_Data[[#This Row],[Marital Status]]=tbl_Data[[#Headers],[Widow]],tbl_Data[[#This Row],[Amt_Wines]],"")</f>
        <v/>
      </c>
      <c r="AU1821" s="3" t="str">
        <f>IF(tbl_Data[[#This Row],[Marital Status]]=tbl_Data[[#Headers],[Divorced]],tbl_Data[[#This Row],[Amt_Wines]],"")</f>
        <v/>
      </c>
    </row>
    <row r="1822" spans="1:47" x14ac:dyDescent="0.45">
      <c r="A1822" t="s">
        <v>1666</v>
      </c>
      <c r="B1822" s="3">
        <v>41154</v>
      </c>
      <c r="C1822">
        <v>0</v>
      </c>
      <c r="D1822">
        <v>1</v>
      </c>
      <c r="E1822">
        <f t="shared" si="28"/>
        <v>1</v>
      </c>
      <c r="F1822">
        <v>98</v>
      </c>
      <c r="G1822" s="3">
        <v>44</v>
      </c>
      <c r="H1822" s="3">
        <v>2</v>
      </c>
      <c r="I1822" s="3">
        <v>11</v>
      </c>
      <c r="J1822" s="3">
        <v>2</v>
      </c>
      <c r="K1822" s="3">
        <v>3</v>
      </c>
      <c r="L1822" s="3">
        <v>7</v>
      </c>
      <c r="M1822">
        <v>1</v>
      </c>
      <c r="N1822">
        <v>1</v>
      </c>
      <c r="O1822">
        <v>0</v>
      </c>
      <c r="P1822">
        <v>4</v>
      </c>
      <c r="Q1822">
        <v>5</v>
      </c>
      <c r="R1822">
        <v>0</v>
      </c>
      <c r="S1822">
        <v>0</v>
      </c>
      <c r="T1822">
        <v>0</v>
      </c>
      <c r="U1822">
        <v>0</v>
      </c>
      <c r="V1822">
        <v>0</v>
      </c>
      <c r="W1822">
        <v>0</v>
      </c>
      <c r="X1822">
        <v>3</v>
      </c>
      <c r="Y1822">
        <v>11</v>
      </c>
      <c r="Z1822">
        <v>0</v>
      </c>
      <c r="AA1822">
        <v>42</v>
      </c>
      <c r="AB1822">
        <v>2605</v>
      </c>
      <c r="AC1822">
        <v>0</v>
      </c>
      <c r="AD1822">
        <v>0</v>
      </c>
      <c r="AE1822">
        <v>0</v>
      </c>
      <c r="AF1822">
        <v>1</v>
      </c>
      <c r="AG1822">
        <v>0</v>
      </c>
      <c r="AH1822">
        <v>0</v>
      </c>
      <c r="AI1822">
        <v>0</v>
      </c>
      <c r="AJ1822">
        <v>1</v>
      </c>
      <c r="AK1822">
        <v>0</v>
      </c>
      <c r="AL1822">
        <v>0</v>
      </c>
      <c r="AM1822" s="3">
        <f>SUM(tbl_Data[[#This Row],[Amt_Wines]:[Amt_GoldProds]])</f>
        <v>69</v>
      </c>
      <c r="AN1822" s="3">
        <v>55</v>
      </c>
      <c r="AO1822">
        <v>0</v>
      </c>
      <c r="AP1822" t="str" cm="1">
        <f t="array" ref="AP1822">_xlfn.IFS(tbl_Data[[#This Row],[marital_Divorced]]=1,"Divorced",tbl_Data[[#This Row],[marital_Married]]=1,"Married",tbl_Data[[#This Row],[marital_Single]]=1,"Single",tbl_Data[[#This Row],[marital_Together]]=1,"Together",tbl_Data[[#This Row],[marital_Widow]]=1,"Widowed")</f>
        <v>Together</v>
      </c>
      <c r="AQ1822" s="3" t="str">
        <f>IF(tbl_Data[[#This Row],[Marital Status]]=tbl_Data[[#Headers],[Single]],tbl_Data[[#This Row],[Amt_Wines]],"")</f>
        <v/>
      </c>
      <c r="AR1822" s="3">
        <f>IF(tbl_Data[[#This Row],[Marital Status]]=tbl_Data[[#Headers],[Together]],tbl_Data[[#This Row],[Amt_Wines]],"")</f>
        <v>44</v>
      </c>
      <c r="AS1822" s="3" t="str">
        <f>IF(tbl_Data[[#This Row],[Marital Status]]=tbl_Data[[#Headers],[Married]],tbl_Data[[#This Row],[Amt_Wines]],"")</f>
        <v/>
      </c>
      <c r="AT1822" s="3" t="str">
        <f>IF(tbl_Data[[#This Row],[Marital Status]]=tbl_Data[[#Headers],[Widow]],tbl_Data[[#This Row],[Amt_Wines]],"")</f>
        <v/>
      </c>
      <c r="AU1822" s="3" t="str">
        <f>IF(tbl_Data[[#This Row],[Marital Status]]=tbl_Data[[#Headers],[Divorced]],tbl_Data[[#This Row],[Amt_Wines]],"")</f>
        <v/>
      </c>
    </row>
    <row r="1823" spans="1:47" x14ac:dyDescent="0.45">
      <c r="A1823" t="s">
        <v>1667</v>
      </c>
      <c r="B1823" s="3">
        <v>30545</v>
      </c>
      <c r="C1823">
        <v>1</v>
      </c>
      <c r="D1823">
        <v>0</v>
      </c>
      <c r="E1823">
        <f t="shared" si="28"/>
        <v>1</v>
      </c>
      <c r="F1823">
        <v>71</v>
      </c>
      <c r="G1823" s="3">
        <v>4</v>
      </c>
      <c r="H1823" s="3">
        <v>12</v>
      </c>
      <c r="I1823" s="3">
        <v>15</v>
      </c>
      <c r="J1823" s="3">
        <v>19</v>
      </c>
      <c r="K1823" s="3">
        <v>7</v>
      </c>
      <c r="L1823" s="3">
        <v>12</v>
      </c>
      <c r="M1823">
        <v>2</v>
      </c>
      <c r="N1823">
        <v>2</v>
      </c>
      <c r="O1823">
        <v>0</v>
      </c>
      <c r="P1823">
        <v>3</v>
      </c>
      <c r="Q1823">
        <v>7</v>
      </c>
      <c r="R1823">
        <v>0</v>
      </c>
      <c r="S1823">
        <v>0</v>
      </c>
      <c r="T1823">
        <v>0</v>
      </c>
      <c r="U1823">
        <v>0</v>
      </c>
      <c r="V1823">
        <v>0</v>
      </c>
      <c r="W1823">
        <v>0</v>
      </c>
      <c r="X1823">
        <v>3</v>
      </c>
      <c r="Y1823">
        <v>11</v>
      </c>
      <c r="Z1823">
        <v>0</v>
      </c>
      <c r="AA1823">
        <v>41</v>
      </c>
      <c r="AB1823">
        <v>2779</v>
      </c>
      <c r="AC1823">
        <v>0</v>
      </c>
      <c r="AD1823">
        <v>0</v>
      </c>
      <c r="AE1823">
        <v>0</v>
      </c>
      <c r="AF1823">
        <v>1</v>
      </c>
      <c r="AG1823">
        <v>0</v>
      </c>
      <c r="AH1823">
        <v>0</v>
      </c>
      <c r="AI1823">
        <v>0</v>
      </c>
      <c r="AJ1823">
        <v>1</v>
      </c>
      <c r="AK1823">
        <v>0</v>
      </c>
      <c r="AL1823">
        <v>0</v>
      </c>
      <c r="AM1823" s="3">
        <f>SUM(tbl_Data[[#This Row],[Amt_Wines]:[Amt_GoldProds]])</f>
        <v>69</v>
      </c>
      <c r="AN1823" s="3">
        <v>45</v>
      </c>
      <c r="AO1823">
        <v>0</v>
      </c>
      <c r="AP1823" t="str" cm="1">
        <f t="array" ref="AP1823">_xlfn.IFS(tbl_Data[[#This Row],[marital_Divorced]]=1,"Divorced",tbl_Data[[#This Row],[marital_Married]]=1,"Married",tbl_Data[[#This Row],[marital_Single]]=1,"Single",tbl_Data[[#This Row],[marital_Together]]=1,"Together",tbl_Data[[#This Row],[marital_Widow]]=1,"Widowed")</f>
        <v>Together</v>
      </c>
      <c r="AQ1823" s="3" t="str">
        <f>IF(tbl_Data[[#This Row],[Marital Status]]=tbl_Data[[#Headers],[Single]],tbl_Data[[#This Row],[Amt_Wines]],"")</f>
        <v/>
      </c>
      <c r="AR1823" s="3">
        <f>IF(tbl_Data[[#This Row],[Marital Status]]=tbl_Data[[#Headers],[Together]],tbl_Data[[#This Row],[Amt_Wines]],"")</f>
        <v>4</v>
      </c>
      <c r="AS1823" s="3" t="str">
        <f>IF(tbl_Data[[#This Row],[Marital Status]]=tbl_Data[[#Headers],[Married]],tbl_Data[[#This Row],[Amt_Wines]],"")</f>
        <v/>
      </c>
      <c r="AT1823" s="3" t="str">
        <f>IF(tbl_Data[[#This Row],[Marital Status]]=tbl_Data[[#Headers],[Widow]],tbl_Data[[#This Row],[Amt_Wines]],"")</f>
        <v/>
      </c>
      <c r="AU1823" s="3" t="str">
        <f>IF(tbl_Data[[#This Row],[Marital Status]]=tbl_Data[[#Headers],[Divorced]],tbl_Data[[#This Row],[Amt_Wines]],"")</f>
        <v/>
      </c>
    </row>
    <row r="1824" spans="1:47" x14ac:dyDescent="0.45">
      <c r="A1824" t="s">
        <v>1673</v>
      </c>
      <c r="B1824" s="3">
        <v>17459</v>
      </c>
      <c r="C1824">
        <v>1</v>
      </c>
      <c r="D1824">
        <v>0</v>
      </c>
      <c r="E1824">
        <f t="shared" si="28"/>
        <v>1</v>
      </c>
      <c r="F1824">
        <v>12</v>
      </c>
      <c r="G1824" s="3">
        <v>6</v>
      </c>
      <c r="H1824" s="3">
        <v>4</v>
      </c>
      <c r="I1824" s="3">
        <v>16</v>
      </c>
      <c r="J1824" s="3">
        <v>3</v>
      </c>
      <c r="K1824" s="3">
        <v>10</v>
      </c>
      <c r="L1824" s="3">
        <v>30</v>
      </c>
      <c r="M1824">
        <v>3</v>
      </c>
      <c r="N1824">
        <v>3</v>
      </c>
      <c r="O1824">
        <v>1</v>
      </c>
      <c r="P1824">
        <v>2</v>
      </c>
      <c r="Q1824">
        <v>7</v>
      </c>
      <c r="R1824">
        <v>0</v>
      </c>
      <c r="S1824">
        <v>0</v>
      </c>
      <c r="T1824">
        <v>0</v>
      </c>
      <c r="U1824">
        <v>0</v>
      </c>
      <c r="V1824">
        <v>0</v>
      </c>
      <c r="W1824">
        <v>0</v>
      </c>
      <c r="X1824">
        <v>3</v>
      </c>
      <c r="Y1824">
        <v>11</v>
      </c>
      <c r="Z1824">
        <v>1</v>
      </c>
      <c r="AA1824">
        <v>45</v>
      </c>
      <c r="AB1824">
        <v>2442</v>
      </c>
      <c r="AC1824">
        <v>0</v>
      </c>
      <c r="AD1824">
        <v>0</v>
      </c>
      <c r="AE1824">
        <v>0</v>
      </c>
      <c r="AF1824">
        <v>1</v>
      </c>
      <c r="AG1824">
        <v>0</v>
      </c>
      <c r="AH1824">
        <v>0</v>
      </c>
      <c r="AI1824">
        <v>0</v>
      </c>
      <c r="AJ1824">
        <v>0</v>
      </c>
      <c r="AK1824">
        <v>1</v>
      </c>
      <c r="AL1824">
        <v>0</v>
      </c>
      <c r="AM1824" s="3">
        <f>SUM(tbl_Data[[#This Row],[Amt_Wines]:[Amt_GoldProds]])</f>
        <v>69</v>
      </c>
      <c r="AN1824" s="3">
        <v>9</v>
      </c>
      <c r="AO1824">
        <v>0</v>
      </c>
      <c r="AP1824" t="str" cm="1">
        <f t="array" ref="AP1824">_xlfn.IFS(tbl_Data[[#This Row],[marital_Divorced]]=1,"Divorced",tbl_Data[[#This Row],[marital_Married]]=1,"Married",tbl_Data[[#This Row],[marital_Single]]=1,"Single",tbl_Data[[#This Row],[marital_Together]]=1,"Together",tbl_Data[[#This Row],[marital_Widow]]=1,"Widowed")</f>
        <v>Together</v>
      </c>
      <c r="AQ1824" s="3" t="str">
        <f>IF(tbl_Data[[#This Row],[Marital Status]]=tbl_Data[[#Headers],[Single]],tbl_Data[[#This Row],[Amt_Wines]],"")</f>
        <v/>
      </c>
      <c r="AR1824" s="3">
        <f>IF(tbl_Data[[#This Row],[Marital Status]]=tbl_Data[[#Headers],[Together]],tbl_Data[[#This Row],[Amt_Wines]],"")</f>
        <v>6</v>
      </c>
      <c r="AS1824" s="3" t="str">
        <f>IF(tbl_Data[[#This Row],[Marital Status]]=tbl_Data[[#Headers],[Married]],tbl_Data[[#This Row],[Amt_Wines]],"")</f>
        <v/>
      </c>
      <c r="AT1824" s="3" t="str">
        <f>IF(tbl_Data[[#This Row],[Marital Status]]=tbl_Data[[#Headers],[Widow]],tbl_Data[[#This Row],[Amt_Wines]],"")</f>
        <v/>
      </c>
      <c r="AU1824" s="3" t="str">
        <f>IF(tbl_Data[[#This Row],[Marital Status]]=tbl_Data[[#Headers],[Divorced]],tbl_Data[[#This Row],[Amt_Wines]],"")</f>
        <v/>
      </c>
    </row>
    <row r="1825" spans="1:47" x14ac:dyDescent="0.45">
      <c r="A1825" t="s">
        <v>1676</v>
      </c>
      <c r="B1825" s="3">
        <v>46910</v>
      </c>
      <c r="C1825">
        <v>1</v>
      </c>
      <c r="D1825">
        <v>1</v>
      </c>
      <c r="E1825">
        <f t="shared" si="28"/>
        <v>2</v>
      </c>
      <c r="F1825">
        <v>36</v>
      </c>
      <c r="G1825" s="3">
        <v>48</v>
      </c>
      <c r="H1825" s="3">
        <v>0</v>
      </c>
      <c r="I1825" s="3">
        <v>14</v>
      </c>
      <c r="J1825" s="3">
        <v>0</v>
      </c>
      <c r="K1825" s="3">
        <v>0</v>
      </c>
      <c r="L1825" s="3">
        <v>6</v>
      </c>
      <c r="M1825">
        <v>2</v>
      </c>
      <c r="N1825">
        <v>2</v>
      </c>
      <c r="O1825">
        <v>0</v>
      </c>
      <c r="P1825">
        <v>3</v>
      </c>
      <c r="Q1825">
        <v>6</v>
      </c>
      <c r="R1825">
        <v>0</v>
      </c>
      <c r="S1825">
        <v>0</v>
      </c>
      <c r="T1825">
        <v>0</v>
      </c>
      <c r="U1825">
        <v>0</v>
      </c>
      <c r="V1825">
        <v>0</v>
      </c>
      <c r="W1825">
        <v>0</v>
      </c>
      <c r="X1825">
        <v>3</v>
      </c>
      <c r="Y1825">
        <v>11</v>
      </c>
      <c r="Z1825">
        <v>0</v>
      </c>
      <c r="AA1825">
        <v>56</v>
      </c>
      <c r="AB1825">
        <v>2257</v>
      </c>
      <c r="AC1825">
        <v>0</v>
      </c>
      <c r="AD1825">
        <v>0</v>
      </c>
      <c r="AE1825">
        <v>0</v>
      </c>
      <c r="AF1825">
        <v>1</v>
      </c>
      <c r="AG1825">
        <v>0</v>
      </c>
      <c r="AH1825">
        <v>0</v>
      </c>
      <c r="AI1825">
        <v>0</v>
      </c>
      <c r="AJ1825">
        <v>0</v>
      </c>
      <c r="AK1825">
        <v>0</v>
      </c>
      <c r="AL1825">
        <v>1</v>
      </c>
      <c r="AM1825" s="3">
        <f>SUM(tbl_Data[[#This Row],[Amt_Wines]:[Amt_GoldProds]])</f>
        <v>68</v>
      </c>
      <c r="AN1825" s="3">
        <v>56</v>
      </c>
      <c r="AO1825">
        <v>0</v>
      </c>
      <c r="AP1825" t="str" cm="1">
        <f t="array" ref="AP1825">_xlfn.IFS(tbl_Data[[#This Row],[marital_Divorced]]=1,"Divorced",tbl_Data[[#This Row],[marital_Married]]=1,"Married",tbl_Data[[#This Row],[marital_Single]]=1,"Single",tbl_Data[[#This Row],[marital_Together]]=1,"Together",tbl_Data[[#This Row],[marital_Widow]]=1,"Widowed")</f>
        <v>Together</v>
      </c>
      <c r="AQ1825" s="3" t="str">
        <f>IF(tbl_Data[[#This Row],[Marital Status]]=tbl_Data[[#Headers],[Single]],tbl_Data[[#This Row],[Amt_Wines]],"")</f>
        <v/>
      </c>
      <c r="AR1825" s="3">
        <f>IF(tbl_Data[[#This Row],[Marital Status]]=tbl_Data[[#Headers],[Together]],tbl_Data[[#This Row],[Amt_Wines]],"")</f>
        <v>48</v>
      </c>
      <c r="AS1825" s="3" t="str">
        <f>IF(tbl_Data[[#This Row],[Marital Status]]=tbl_Data[[#Headers],[Married]],tbl_Data[[#This Row],[Amt_Wines]],"")</f>
        <v/>
      </c>
      <c r="AT1825" s="3" t="str">
        <f>IF(tbl_Data[[#This Row],[Marital Status]]=tbl_Data[[#Headers],[Widow]],tbl_Data[[#This Row],[Amt_Wines]],"")</f>
        <v/>
      </c>
      <c r="AU1825" s="3" t="str">
        <f>IF(tbl_Data[[#This Row],[Marital Status]]=tbl_Data[[#Headers],[Divorced]],tbl_Data[[#This Row],[Amt_Wines]],"")</f>
        <v/>
      </c>
    </row>
    <row r="1826" spans="1:47" x14ac:dyDescent="0.45">
      <c r="A1826" t="s">
        <v>1677</v>
      </c>
      <c r="B1826" s="3">
        <v>16626</v>
      </c>
      <c r="C1826">
        <v>2</v>
      </c>
      <c r="D1826">
        <v>0</v>
      </c>
      <c r="E1826">
        <f t="shared" si="28"/>
        <v>2</v>
      </c>
      <c r="F1826">
        <v>76</v>
      </c>
      <c r="G1826" s="3">
        <v>8</v>
      </c>
      <c r="H1826" s="3">
        <v>3</v>
      </c>
      <c r="I1826" s="3">
        <v>22</v>
      </c>
      <c r="J1826" s="3">
        <v>21</v>
      </c>
      <c r="K1826" s="3">
        <v>1</v>
      </c>
      <c r="L1826" s="3">
        <v>13</v>
      </c>
      <c r="M1826">
        <v>3</v>
      </c>
      <c r="N1826">
        <v>3</v>
      </c>
      <c r="O1826">
        <v>0</v>
      </c>
      <c r="P1826">
        <v>3</v>
      </c>
      <c r="Q1826">
        <v>9</v>
      </c>
      <c r="R1826">
        <v>0</v>
      </c>
      <c r="S1826">
        <v>0</v>
      </c>
      <c r="T1826">
        <v>0</v>
      </c>
      <c r="U1826">
        <v>0</v>
      </c>
      <c r="V1826">
        <v>0</v>
      </c>
      <c r="W1826">
        <v>0</v>
      </c>
      <c r="X1826">
        <v>3</v>
      </c>
      <c r="Y1826">
        <v>11</v>
      </c>
      <c r="Z1826">
        <v>0</v>
      </c>
      <c r="AA1826">
        <v>49</v>
      </c>
      <c r="AB1826">
        <v>2324</v>
      </c>
      <c r="AC1826">
        <v>0</v>
      </c>
      <c r="AD1826">
        <v>0</v>
      </c>
      <c r="AE1826">
        <v>0</v>
      </c>
      <c r="AF1826">
        <v>1</v>
      </c>
      <c r="AG1826">
        <v>0</v>
      </c>
      <c r="AH1826">
        <v>0</v>
      </c>
      <c r="AI1826">
        <v>0</v>
      </c>
      <c r="AJ1826">
        <v>1</v>
      </c>
      <c r="AK1826">
        <v>0</v>
      </c>
      <c r="AL1826">
        <v>0</v>
      </c>
      <c r="AM1826" s="3">
        <f>SUM(tbl_Data[[#This Row],[Amt_Wines]:[Amt_GoldProds]])</f>
        <v>68</v>
      </c>
      <c r="AN1826" s="3">
        <v>42</v>
      </c>
      <c r="AO1826">
        <v>0</v>
      </c>
      <c r="AP1826" t="str" cm="1">
        <f t="array" ref="AP1826">_xlfn.IFS(tbl_Data[[#This Row],[marital_Divorced]]=1,"Divorced",tbl_Data[[#This Row],[marital_Married]]=1,"Married",tbl_Data[[#This Row],[marital_Single]]=1,"Single",tbl_Data[[#This Row],[marital_Together]]=1,"Together",tbl_Data[[#This Row],[marital_Widow]]=1,"Widowed")</f>
        <v>Together</v>
      </c>
      <c r="AQ1826" s="3" t="str">
        <f>IF(tbl_Data[[#This Row],[Marital Status]]=tbl_Data[[#Headers],[Single]],tbl_Data[[#This Row],[Amt_Wines]],"")</f>
        <v/>
      </c>
      <c r="AR1826" s="3">
        <f>IF(tbl_Data[[#This Row],[Marital Status]]=tbl_Data[[#Headers],[Together]],tbl_Data[[#This Row],[Amt_Wines]],"")</f>
        <v>8</v>
      </c>
      <c r="AS1826" s="3" t="str">
        <f>IF(tbl_Data[[#This Row],[Marital Status]]=tbl_Data[[#Headers],[Married]],tbl_Data[[#This Row],[Amt_Wines]],"")</f>
        <v/>
      </c>
      <c r="AT1826" s="3" t="str">
        <f>IF(tbl_Data[[#This Row],[Marital Status]]=tbl_Data[[#Headers],[Widow]],tbl_Data[[#This Row],[Amt_Wines]],"")</f>
        <v/>
      </c>
      <c r="AU1826" s="3" t="str">
        <f>IF(tbl_Data[[#This Row],[Marital Status]]=tbl_Data[[#Headers],[Divorced]],tbl_Data[[#This Row],[Amt_Wines]],"")</f>
        <v/>
      </c>
    </row>
    <row r="1827" spans="1:47" x14ac:dyDescent="0.45">
      <c r="A1827" t="s">
        <v>1685</v>
      </c>
      <c r="B1827" s="3">
        <v>47889</v>
      </c>
      <c r="C1827">
        <v>1</v>
      </c>
      <c r="D1827">
        <v>0</v>
      </c>
      <c r="E1827">
        <f t="shared" si="28"/>
        <v>1</v>
      </c>
      <c r="F1827">
        <v>94</v>
      </c>
      <c r="G1827" s="3">
        <v>29</v>
      </c>
      <c r="H1827" s="3">
        <v>0</v>
      </c>
      <c r="I1827" s="3">
        <v>29</v>
      </c>
      <c r="J1827" s="3">
        <v>0</v>
      </c>
      <c r="K1827" s="3">
        <v>5</v>
      </c>
      <c r="L1827" s="3">
        <v>4</v>
      </c>
      <c r="M1827">
        <v>1</v>
      </c>
      <c r="N1827">
        <v>2</v>
      </c>
      <c r="O1827">
        <v>0</v>
      </c>
      <c r="P1827">
        <v>3</v>
      </c>
      <c r="Q1827">
        <v>5</v>
      </c>
      <c r="R1827">
        <v>0</v>
      </c>
      <c r="S1827">
        <v>0</v>
      </c>
      <c r="T1827">
        <v>0</v>
      </c>
      <c r="U1827">
        <v>0</v>
      </c>
      <c r="V1827">
        <v>0</v>
      </c>
      <c r="W1827">
        <v>0</v>
      </c>
      <c r="X1827">
        <v>3</v>
      </c>
      <c r="Y1827">
        <v>11</v>
      </c>
      <c r="Z1827">
        <v>0</v>
      </c>
      <c r="AA1827">
        <v>46</v>
      </c>
      <c r="AB1827">
        <v>2335</v>
      </c>
      <c r="AC1827">
        <v>0</v>
      </c>
      <c r="AD1827">
        <v>0</v>
      </c>
      <c r="AE1827">
        <v>0</v>
      </c>
      <c r="AF1827">
        <v>1</v>
      </c>
      <c r="AG1827">
        <v>0</v>
      </c>
      <c r="AH1827">
        <v>0</v>
      </c>
      <c r="AI1827">
        <v>0</v>
      </c>
      <c r="AJ1827">
        <v>1</v>
      </c>
      <c r="AK1827">
        <v>0</v>
      </c>
      <c r="AL1827">
        <v>0</v>
      </c>
      <c r="AM1827" s="3">
        <f>SUM(tbl_Data[[#This Row],[Amt_Wines]:[Amt_GoldProds]])</f>
        <v>67</v>
      </c>
      <c r="AN1827" s="3">
        <v>59</v>
      </c>
      <c r="AO1827">
        <v>0</v>
      </c>
      <c r="AP1827" t="str" cm="1">
        <f t="array" ref="AP1827">_xlfn.IFS(tbl_Data[[#This Row],[marital_Divorced]]=1,"Divorced",tbl_Data[[#This Row],[marital_Married]]=1,"Married",tbl_Data[[#This Row],[marital_Single]]=1,"Single",tbl_Data[[#This Row],[marital_Together]]=1,"Together",tbl_Data[[#This Row],[marital_Widow]]=1,"Widowed")</f>
        <v>Together</v>
      </c>
      <c r="AQ1827" s="3" t="str">
        <f>IF(tbl_Data[[#This Row],[Marital Status]]=tbl_Data[[#Headers],[Single]],tbl_Data[[#This Row],[Amt_Wines]],"")</f>
        <v/>
      </c>
      <c r="AR1827" s="3">
        <f>IF(tbl_Data[[#This Row],[Marital Status]]=tbl_Data[[#Headers],[Together]],tbl_Data[[#This Row],[Amt_Wines]],"")</f>
        <v>29</v>
      </c>
      <c r="AS1827" s="3" t="str">
        <f>IF(tbl_Data[[#This Row],[Marital Status]]=tbl_Data[[#Headers],[Married]],tbl_Data[[#This Row],[Amt_Wines]],"")</f>
        <v/>
      </c>
      <c r="AT1827" s="3" t="str">
        <f>IF(tbl_Data[[#This Row],[Marital Status]]=tbl_Data[[#Headers],[Widow]],tbl_Data[[#This Row],[Amt_Wines]],"")</f>
        <v/>
      </c>
      <c r="AU1827" s="3" t="str">
        <f>IF(tbl_Data[[#This Row],[Marital Status]]=tbl_Data[[#Headers],[Divorced]],tbl_Data[[#This Row],[Amt_Wines]],"")</f>
        <v/>
      </c>
    </row>
    <row r="1828" spans="1:47" x14ac:dyDescent="0.45">
      <c r="A1828" t="s">
        <v>1686</v>
      </c>
      <c r="B1828" s="3">
        <v>50616</v>
      </c>
      <c r="C1828">
        <v>0</v>
      </c>
      <c r="D1828">
        <v>1</v>
      </c>
      <c r="E1828">
        <f t="shared" si="28"/>
        <v>1</v>
      </c>
      <c r="F1828">
        <v>71</v>
      </c>
      <c r="G1828" s="3">
        <v>30</v>
      </c>
      <c r="H1828" s="3">
        <v>2</v>
      </c>
      <c r="I1828" s="3">
        <v>25</v>
      </c>
      <c r="J1828" s="3">
        <v>0</v>
      </c>
      <c r="K1828" s="3">
        <v>1</v>
      </c>
      <c r="L1828" s="3">
        <v>9</v>
      </c>
      <c r="M1828">
        <v>1</v>
      </c>
      <c r="N1828">
        <v>1</v>
      </c>
      <c r="O1828">
        <v>1</v>
      </c>
      <c r="P1828">
        <v>4</v>
      </c>
      <c r="Q1828">
        <v>2</v>
      </c>
      <c r="R1828">
        <v>0</v>
      </c>
      <c r="S1828">
        <v>0</v>
      </c>
      <c r="T1828">
        <v>0</v>
      </c>
      <c r="U1828">
        <v>0</v>
      </c>
      <c r="V1828">
        <v>0</v>
      </c>
      <c r="W1828">
        <v>0</v>
      </c>
      <c r="X1828">
        <v>3</v>
      </c>
      <c r="Y1828">
        <v>11</v>
      </c>
      <c r="Z1828">
        <v>0</v>
      </c>
      <c r="AA1828">
        <v>70</v>
      </c>
      <c r="AB1828">
        <v>2236</v>
      </c>
      <c r="AC1828">
        <v>0</v>
      </c>
      <c r="AD1828">
        <v>0</v>
      </c>
      <c r="AE1828">
        <v>0</v>
      </c>
      <c r="AF1828">
        <v>1</v>
      </c>
      <c r="AG1828">
        <v>0</v>
      </c>
      <c r="AH1828">
        <v>0</v>
      </c>
      <c r="AI1828">
        <v>0</v>
      </c>
      <c r="AJ1828">
        <v>0</v>
      </c>
      <c r="AK1828">
        <v>0</v>
      </c>
      <c r="AL1828">
        <v>1</v>
      </c>
      <c r="AM1828" s="3">
        <f>SUM(tbl_Data[[#This Row],[Amt_Wines]:[Amt_GoldProds]])</f>
        <v>67</v>
      </c>
      <c r="AN1828" s="3">
        <v>49</v>
      </c>
      <c r="AO1828">
        <v>0</v>
      </c>
      <c r="AP1828" t="str" cm="1">
        <f t="array" ref="AP1828">_xlfn.IFS(tbl_Data[[#This Row],[marital_Divorced]]=1,"Divorced",tbl_Data[[#This Row],[marital_Married]]=1,"Married",tbl_Data[[#This Row],[marital_Single]]=1,"Single",tbl_Data[[#This Row],[marital_Together]]=1,"Together",tbl_Data[[#This Row],[marital_Widow]]=1,"Widowed")</f>
        <v>Together</v>
      </c>
      <c r="AQ1828" s="3" t="str">
        <f>IF(tbl_Data[[#This Row],[Marital Status]]=tbl_Data[[#Headers],[Single]],tbl_Data[[#This Row],[Amt_Wines]],"")</f>
        <v/>
      </c>
      <c r="AR1828" s="3">
        <f>IF(tbl_Data[[#This Row],[Marital Status]]=tbl_Data[[#Headers],[Together]],tbl_Data[[#This Row],[Amt_Wines]],"")</f>
        <v>30</v>
      </c>
      <c r="AS1828" s="3" t="str">
        <f>IF(tbl_Data[[#This Row],[Marital Status]]=tbl_Data[[#Headers],[Married]],tbl_Data[[#This Row],[Amt_Wines]],"")</f>
        <v/>
      </c>
      <c r="AT1828" s="3" t="str">
        <f>IF(tbl_Data[[#This Row],[Marital Status]]=tbl_Data[[#Headers],[Widow]],tbl_Data[[#This Row],[Amt_Wines]],"")</f>
        <v/>
      </c>
      <c r="AU1828" s="3" t="str">
        <f>IF(tbl_Data[[#This Row],[Marital Status]]=tbl_Data[[#Headers],[Divorced]],tbl_Data[[#This Row],[Amt_Wines]],"")</f>
        <v/>
      </c>
    </row>
    <row r="1829" spans="1:47" x14ac:dyDescent="0.45">
      <c r="A1829" t="s">
        <v>1689</v>
      </c>
      <c r="B1829" s="3">
        <v>22070</v>
      </c>
      <c r="C1829">
        <v>1</v>
      </c>
      <c r="D1829">
        <v>0</v>
      </c>
      <c r="E1829">
        <f t="shared" si="28"/>
        <v>1</v>
      </c>
      <c r="F1829">
        <v>11</v>
      </c>
      <c r="G1829" s="3">
        <v>10</v>
      </c>
      <c r="H1829" s="3">
        <v>7</v>
      </c>
      <c r="I1829" s="3">
        <v>19</v>
      </c>
      <c r="J1829" s="3">
        <v>8</v>
      </c>
      <c r="K1829" s="3">
        <v>2</v>
      </c>
      <c r="L1829" s="3">
        <v>21</v>
      </c>
      <c r="M1829">
        <v>2</v>
      </c>
      <c r="N1829">
        <v>2</v>
      </c>
      <c r="O1829">
        <v>2</v>
      </c>
      <c r="P1829">
        <v>2</v>
      </c>
      <c r="Q1829">
        <v>6</v>
      </c>
      <c r="R1829">
        <v>0</v>
      </c>
      <c r="S1829">
        <v>0</v>
      </c>
      <c r="T1829">
        <v>0</v>
      </c>
      <c r="U1829">
        <v>0</v>
      </c>
      <c r="V1829">
        <v>0</v>
      </c>
      <c r="W1829">
        <v>0</v>
      </c>
      <c r="X1829">
        <v>3</v>
      </c>
      <c r="Y1829">
        <v>11</v>
      </c>
      <c r="Z1829">
        <v>0</v>
      </c>
      <c r="AA1829">
        <v>50</v>
      </c>
      <c r="AB1829">
        <v>2427</v>
      </c>
      <c r="AC1829">
        <v>0</v>
      </c>
      <c r="AD1829">
        <v>0</v>
      </c>
      <c r="AE1829">
        <v>0</v>
      </c>
      <c r="AF1829">
        <v>1</v>
      </c>
      <c r="AG1829">
        <v>0</v>
      </c>
      <c r="AH1829">
        <v>0</v>
      </c>
      <c r="AI1829">
        <v>0</v>
      </c>
      <c r="AJ1829">
        <v>1</v>
      </c>
      <c r="AK1829">
        <v>0</v>
      </c>
      <c r="AL1829">
        <v>0</v>
      </c>
      <c r="AM1829" s="3">
        <f>SUM(tbl_Data[[#This Row],[Amt_Wines]:[Amt_GoldProds]])</f>
        <v>67</v>
      </c>
      <c r="AN1829" s="3">
        <v>25</v>
      </c>
      <c r="AO1829">
        <v>0</v>
      </c>
      <c r="AP1829" t="str" cm="1">
        <f t="array" ref="AP1829">_xlfn.IFS(tbl_Data[[#This Row],[marital_Divorced]]=1,"Divorced",tbl_Data[[#This Row],[marital_Married]]=1,"Married",tbl_Data[[#This Row],[marital_Single]]=1,"Single",tbl_Data[[#This Row],[marital_Together]]=1,"Together",tbl_Data[[#This Row],[marital_Widow]]=1,"Widowed")</f>
        <v>Together</v>
      </c>
      <c r="AQ1829" s="3" t="str">
        <f>IF(tbl_Data[[#This Row],[Marital Status]]=tbl_Data[[#Headers],[Single]],tbl_Data[[#This Row],[Amt_Wines]],"")</f>
        <v/>
      </c>
      <c r="AR1829" s="3">
        <f>IF(tbl_Data[[#This Row],[Marital Status]]=tbl_Data[[#Headers],[Together]],tbl_Data[[#This Row],[Amt_Wines]],"")</f>
        <v>10</v>
      </c>
      <c r="AS1829" s="3" t="str">
        <f>IF(tbl_Data[[#This Row],[Marital Status]]=tbl_Data[[#Headers],[Married]],tbl_Data[[#This Row],[Amt_Wines]],"")</f>
        <v/>
      </c>
      <c r="AT1829" s="3" t="str">
        <f>IF(tbl_Data[[#This Row],[Marital Status]]=tbl_Data[[#Headers],[Widow]],tbl_Data[[#This Row],[Amt_Wines]],"")</f>
        <v/>
      </c>
      <c r="AU1829" s="3" t="str">
        <f>IF(tbl_Data[[#This Row],[Marital Status]]=tbl_Data[[#Headers],[Divorced]],tbl_Data[[#This Row],[Amt_Wines]],"")</f>
        <v/>
      </c>
    </row>
    <row r="1830" spans="1:47" x14ac:dyDescent="0.45">
      <c r="A1830" t="s">
        <v>1690</v>
      </c>
      <c r="B1830" s="3">
        <v>50116</v>
      </c>
      <c r="C1830">
        <v>1</v>
      </c>
      <c r="D1830">
        <v>1</v>
      </c>
      <c r="E1830">
        <f t="shared" si="28"/>
        <v>2</v>
      </c>
      <c r="F1830">
        <v>68</v>
      </c>
      <c r="G1830" s="3">
        <v>54</v>
      </c>
      <c r="H1830" s="3">
        <v>0</v>
      </c>
      <c r="I1830" s="3">
        <v>10</v>
      </c>
      <c r="J1830" s="3">
        <v>0</v>
      </c>
      <c r="K1830" s="3">
        <v>0</v>
      </c>
      <c r="L1830" s="3">
        <v>2</v>
      </c>
      <c r="M1830">
        <v>2</v>
      </c>
      <c r="N1830">
        <v>1</v>
      </c>
      <c r="O1830">
        <v>0</v>
      </c>
      <c r="P1830">
        <v>4</v>
      </c>
      <c r="Q1830">
        <v>5</v>
      </c>
      <c r="R1830">
        <v>0</v>
      </c>
      <c r="S1830">
        <v>1</v>
      </c>
      <c r="T1830">
        <v>0</v>
      </c>
      <c r="U1830">
        <v>0</v>
      </c>
      <c r="V1830">
        <v>0</v>
      </c>
      <c r="W1830">
        <v>0</v>
      </c>
      <c r="X1830">
        <v>3</v>
      </c>
      <c r="Y1830">
        <v>11</v>
      </c>
      <c r="Z1830">
        <v>0</v>
      </c>
      <c r="AA1830">
        <v>63</v>
      </c>
      <c r="AB1830">
        <v>2168</v>
      </c>
      <c r="AC1830">
        <v>0</v>
      </c>
      <c r="AD1830">
        <v>0</v>
      </c>
      <c r="AE1830">
        <v>0</v>
      </c>
      <c r="AF1830">
        <v>1</v>
      </c>
      <c r="AG1830">
        <v>0</v>
      </c>
      <c r="AH1830">
        <v>0</v>
      </c>
      <c r="AI1830">
        <v>0</v>
      </c>
      <c r="AJ1830">
        <v>1</v>
      </c>
      <c r="AK1830">
        <v>0</v>
      </c>
      <c r="AL1830">
        <v>0</v>
      </c>
      <c r="AM1830" s="3">
        <f>SUM(tbl_Data[[#This Row],[Amt_Wines]:[Amt_GoldProds]])</f>
        <v>66</v>
      </c>
      <c r="AN1830" s="3">
        <v>62</v>
      </c>
      <c r="AO1830">
        <v>1</v>
      </c>
      <c r="AP1830" t="str" cm="1">
        <f t="array" ref="AP1830">_xlfn.IFS(tbl_Data[[#This Row],[marital_Divorced]]=1,"Divorced",tbl_Data[[#This Row],[marital_Married]]=1,"Married",tbl_Data[[#This Row],[marital_Single]]=1,"Single",tbl_Data[[#This Row],[marital_Together]]=1,"Together",tbl_Data[[#This Row],[marital_Widow]]=1,"Widowed")</f>
        <v>Together</v>
      </c>
      <c r="AQ1830" s="3" t="str">
        <f>IF(tbl_Data[[#This Row],[Marital Status]]=tbl_Data[[#Headers],[Single]],tbl_Data[[#This Row],[Amt_Wines]],"")</f>
        <v/>
      </c>
      <c r="AR1830" s="3">
        <f>IF(tbl_Data[[#This Row],[Marital Status]]=tbl_Data[[#Headers],[Together]],tbl_Data[[#This Row],[Amt_Wines]],"")</f>
        <v>54</v>
      </c>
      <c r="AS1830" s="3" t="str">
        <f>IF(tbl_Data[[#This Row],[Marital Status]]=tbl_Data[[#Headers],[Married]],tbl_Data[[#This Row],[Amt_Wines]],"")</f>
        <v/>
      </c>
      <c r="AT1830" s="3" t="str">
        <f>IF(tbl_Data[[#This Row],[Marital Status]]=tbl_Data[[#Headers],[Widow]],tbl_Data[[#This Row],[Amt_Wines]],"")</f>
        <v/>
      </c>
      <c r="AU1830" s="3" t="str">
        <f>IF(tbl_Data[[#This Row],[Marital Status]]=tbl_Data[[#Headers],[Divorced]],tbl_Data[[#This Row],[Amt_Wines]],"")</f>
        <v/>
      </c>
    </row>
    <row r="1831" spans="1:47" x14ac:dyDescent="0.45">
      <c r="A1831" t="s">
        <v>1692</v>
      </c>
      <c r="B1831" s="3">
        <v>45903</v>
      </c>
      <c r="C1831">
        <v>0</v>
      </c>
      <c r="D1831">
        <v>1</v>
      </c>
      <c r="E1831">
        <f t="shared" si="28"/>
        <v>1</v>
      </c>
      <c r="F1831">
        <v>80</v>
      </c>
      <c r="G1831" s="3">
        <v>33</v>
      </c>
      <c r="H1831" s="3">
        <v>8</v>
      </c>
      <c r="I1831" s="3">
        <v>10</v>
      </c>
      <c r="J1831" s="3">
        <v>2</v>
      </c>
      <c r="K1831" s="3">
        <v>10</v>
      </c>
      <c r="L1831" s="3">
        <v>3</v>
      </c>
      <c r="M1831">
        <v>2</v>
      </c>
      <c r="N1831">
        <v>2</v>
      </c>
      <c r="O1831">
        <v>1</v>
      </c>
      <c r="P1831">
        <v>3</v>
      </c>
      <c r="Q1831">
        <v>4</v>
      </c>
      <c r="R1831">
        <v>0</v>
      </c>
      <c r="S1831">
        <v>0</v>
      </c>
      <c r="T1831">
        <v>0</v>
      </c>
      <c r="U1831">
        <v>0</v>
      </c>
      <c r="V1831">
        <v>0</v>
      </c>
      <c r="W1831">
        <v>0</v>
      </c>
      <c r="X1831">
        <v>3</v>
      </c>
      <c r="Y1831">
        <v>11</v>
      </c>
      <c r="Z1831">
        <v>0</v>
      </c>
      <c r="AA1831">
        <v>54</v>
      </c>
      <c r="AB1831">
        <v>2226</v>
      </c>
      <c r="AC1831">
        <v>0</v>
      </c>
      <c r="AD1831">
        <v>0</v>
      </c>
      <c r="AE1831">
        <v>0</v>
      </c>
      <c r="AF1831">
        <v>1</v>
      </c>
      <c r="AG1831">
        <v>0</v>
      </c>
      <c r="AH1831">
        <v>0</v>
      </c>
      <c r="AI1831">
        <v>0</v>
      </c>
      <c r="AJ1831">
        <v>0</v>
      </c>
      <c r="AK1831">
        <v>1</v>
      </c>
      <c r="AL1831">
        <v>0</v>
      </c>
      <c r="AM1831" s="3">
        <f>SUM(tbl_Data[[#This Row],[Amt_Wines]:[Amt_GoldProds]])</f>
        <v>66</v>
      </c>
      <c r="AN1831" s="3">
        <v>60</v>
      </c>
      <c r="AO1831">
        <v>0</v>
      </c>
      <c r="AP1831" t="str" cm="1">
        <f t="array" ref="AP1831">_xlfn.IFS(tbl_Data[[#This Row],[marital_Divorced]]=1,"Divorced",tbl_Data[[#This Row],[marital_Married]]=1,"Married",tbl_Data[[#This Row],[marital_Single]]=1,"Single",tbl_Data[[#This Row],[marital_Together]]=1,"Together",tbl_Data[[#This Row],[marital_Widow]]=1,"Widowed")</f>
        <v>Together</v>
      </c>
      <c r="AQ1831" s="3" t="str">
        <f>IF(tbl_Data[[#This Row],[Marital Status]]=tbl_Data[[#Headers],[Single]],tbl_Data[[#This Row],[Amt_Wines]],"")</f>
        <v/>
      </c>
      <c r="AR1831" s="3">
        <f>IF(tbl_Data[[#This Row],[Marital Status]]=tbl_Data[[#Headers],[Together]],tbl_Data[[#This Row],[Amt_Wines]],"")</f>
        <v>33</v>
      </c>
      <c r="AS1831" s="3" t="str">
        <f>IF(tbl_Data[[#This Row],[Marital Status]]=tbl_Data[[#Headers],[Married]],tbl_Data[[#This Row],[Amt_Wines]],"")</f>
        <v/>
      </c>
      <c r="AT1831" s="3" t="str">
        <f>IF(tbl_Data[[#This Row],[Marital Status]]=tbl_Data[[#Headers],[Widow]],tbl_Data[[#This Row],[Amt_Wines]],"")</f>
        <v/>
      </c>
      <c r="AU1831" s="3" t="str">
        <f>IF(tbl_Data[[#This Row],[Marital Status]]=tbl_Data[[#Headers],[Divorced]],tbl_Data[[#This Row],[Amt_Wines]],"")</f>
        <v/>
      </c>
    </row>
    <row r="1832" spans="1:47" x14ac:dyDescent="0.45">
      <c r="A1832" t="s">
        <v>1697</v>
      </c>
      <c r="B1832" s="3">
        <v>23976</v>
      </c>
      <c r="C1832">
        <v>1</v>
      </c>
      <c r="D1832">
        <v>0</v>
      </c>
      <c r="E1832">
        <f t="shared" si="28"/>
        <v>1</v>
      </c>
      <c r="F1832">
        <v>68</v>
      </c>
      <c r="G1832" s="3">
        <v>14</v>
      </c>
      <c r="H1832" s="3">
        <v>1</v>
      </c>
      <c r="I1832" s="3">
        <v>21</v>
      </c>
      <c r="J1832" s="3">
        <v>2</v>
      </c>
      <c r="K1832" s="3">
        <v>3</v>
      </c>
      <c r="L1832" s="3">
        <v>25</v>
      </c>
      <c r="M1832">
        <v>3</v>
      </c>
      <c r="N1832">
        <v>3</v>
      </c>
      <c r="O1832">
        <v>1</v>
      </c>
      <c r="P1832">
        <v>3</v>
      </c>
      <c r="Q1832">
        <v>7</v>
      </c>
      <c r="R1832">
        <v>0</v>
      </c>
      <c r="S1832">
        <v>0</v>
      </c>
      <c r="T1832">
        <v>0</v>
      </c>
      <c r="U1832">
        <v>0</v>
      </c>
      <c r="V1832">
        <v>0</v>
      </c>
      <c r="W1832">
        <v>0</v>
      </c>
      <c r="X1832">
        <v>3</v>
      </c>
      <c r="Y1832">
        <v>11</v>
      </c>
      <c r="Z1832">
        <v>0</v>
      </c>
      <c r="AA1832">
        <v>36</v>
      </c>
      <c r="AB1832">
        <v>2343</v>
      </c>
      <c r="AC1832">
        <v>0</v>
      </c>
      <c r="AD1832">
        <v>0</v>
      </c>
      <c r="AE1832">
        <v>0</v>
      </c>
      <c r="AF1832">
        <v>1</v>
      </c>
      <c r="AG1832">
        <v>0</v>
      </c>
      <c r="AH1832">
        <v>0</v>
      </c>
      <c r="AI1832">
        <v>0</v>
      </c>
      <c r="AJ1832">
        <v>1</v>
      </c>
      <c r="AK1832">
        <v>0</v>
      </c>
      <c r="AL1832">
        <v>0</v>
      </c>
      <c r="AM1832" s="3">
        <f>SUM(tbl_Data[[#This Row],[Amt_Wines]:[Amt_GoldProds]])</f>
        <v>66</v>
      </c>
      <c r="AN1832" s="3">
        <v>16</v>
      </c>
      <c r="AO1832">
        <v>0</v>
      </c>
      <c r="AP1832" t="str" cm="1">
        <f t="array" ref="AP1832">_xlfn.IFS(tbl_Data[[#This Row],[marital_Divorced]]=1,"Divorced",tbl_Data[[#This Row],[marital_Married]]=1,"Married",tbl_Data[[#This Row],[marital_Single]]=1,"Single",tbl_Data[[#This Row],[marital_Together]]=1,"Together",tbl_Data[[#This Row],[marital_Widow]]=1,"Widowed")</f>
        <v>Together</v>
      </c>
      <c r="AQ1832" s="3" t="str">
        <f>IF(tbl_Data[[#This Row],[Marital Status]]=tbl_Data[[#Headers],[Single]],tbl_Data[[#This Row],[Amt_Wines]],"")</f>
        <v/>
      </c>
      <c r="AR1832" s="3">
        <f>IF(tbl_Data[[#This Row],[Marital Status]]=tbl_Data[[#Headers],[Together]],tbl_Data[[#This Row],[Amt_Wines]],"")</f>
        <v>14</v>
      </c>
      <c r="AS1832" s="3" t="str">
        <f>IF(tbl_Data[[#This Row],[Marital Status]]=tbl_Data[[#Headers],[Married]],tbl_Data[[#This Row],[Amt_Wines]],"")</f>
        <v/>
      </c>
      <c r="AT1832" s="3" t="str">
        <f>IF(tbl_Data[[#This Row],[Marital Status]]=tbl_Data[[#Headers],[Widow]],tbl_Data[[#This Row],[Amt_Wines]],"")</f>
        <v/>
      </c>
      <c r="AU1832" s="3" t="str">
        <f>IF(tbl_Data[[#This Row],[Marital Status]]=tbl_Data[[#Headers],[Divorced]],tbl_Data[[#This Row],[Amt_Wines]],"")</f>
        <v/>
      </c>
    </row>
    <row r="1833" spans="1:47" x14ac:dyDescent="0.45">
      <c r="A1833" t="s">
        <v>1702</v>
      </c>
      <c r="B1833" s="3">
        <v>21645</v>
      </c>
      <c r="C1833">
        <v>1</v>
      </c>
      <c r="D1833">
        <v>0</v>
      </c>
      <c r="E1833">
        <f t="shared" si="28"/>
        <v>1</v>
      </c>
      <c r="F1833">
        <v>75</v>
      </c>
      <c r="G1833" s="3">
        <v>14</v>
      </c>
      <c r="H1833" s="3">
        <v>0</v>
      </c>
      <c r="I1833" s="3">
        <v>23</v>
      </c>
      <c r="J1833" s="3">
        <v>4</v>
      </c>
      <c r="K1833" s="3">
        <v>5</v>
      </c>
      <c r="L1833" s="3">
        <v>19</v>
      </c>
      <c r="M1833">
        <v>3</v>
      </c>
      <c r="N1833">
        <v>3</v>
      </c>
      <c r="O1833">
        <v>0</v>
      </c>
      <c r="P1833">
        <v>3</v>
      </c>
      <c r="Q1833">
        <v>9</v>
      </c>
      <c r="R1833">
        <v>0</v>
      </c>
      <c r="S1833">
        <v>0</v>
      </c>
      <c r="T1833">
        <v>0</v>
      </c>
      <c r="U1833">
        <v>0</v>
      </c>
      <c r="V1833">
        <v>0</v>
      </c>
      <c r="W1833">
        <v>0</v>
      </c>
      <c r="X1833">
        <v>3</v>
      </c>
      <c r="Y1833">
        <v>11</v>
      </c>
      <c r="Z1833">
        <v>1</v>
      </c>
      <c r="AA1833">
        <v>41</v>
      </c>
      <c r="AB1833">
        <v>2823</v>
      </c>
      <c r="AC1833">
        <v>0</v>
      </c>
      <c r="AD1833">
        <v>0</v>
      </c>
      <c r="AE1833">
        <v>0</v>
      </c>
      <c r="AF1833">
        <v>1</v>
      </c>
      <c r="AG1833">
        <v>0</v>
      </c>
      <c r="AH1833">
        <v>0</v>
      </c>
      <c r="AI1833">
        <v>0</v>
      </c>
      <c r="AJ1833">
        <v>1</v>
      </c>
      <c r="AK1833">
        <v>0</v>
      </c>
      <c r="AL1833">
        <v>0</v>
      </c>
      <c r="AM1833" s="3">
        <f>SUM(tbl_Data[[#This Row],[Amt_Wines]:[Amt_GoldProds]])</f>
        <v>65</v>
      </c>
      <c r="AN1833" s="3">
        <v>27</v>
      </c>
      <c r="AO1833">
        <v>0</v>
      </c>
      <c r="AP1833" t="str" cm="1">
        <f t="array" ref="AP1833">_xlfn.IFS(tbl_Data[[#This Row],[marital_Divorced]]=1,"Divorced",tbl_Data[[#This Row],[marital_Married]]=1,"Married",tbl_Data[[#This Row],[marital_Single]]=1,"Single",tbl_Data[[#This Row],[marital_Together]]=1,"Together",tbl_Data[[#This Row],[marital_Widow]]=1,"Widowed")</f>
        <v>Together</v>
      </c>
      <c r="AQ1833" s="3" t="str">
        <f>IF(tbl_Data[[#This Row],[Marital Status]]=tbl_Data[[#Headers],[Single]],tbl_Data[[#This Row],[Amt_Wines]],"")</f>
        <v/>
      </c>
      <c r="AR1833" s="3">
        <f>IF(tbl_Data[[#This Row],[Marital Status]]=tbl_Data[[#Headers],[Together]],tbl_Data[[#This Row],[Amt_Wines]],"")</f>
        <v>14</v>
      </c>
      <c r="AS1833" s="3" t="str">
        <f>IF(tbl_Data[[#This Row],[Marital Status]]=tbl_Data[[#Headers],[Married]],tbl_Data[[#This Row],[Amt_Wines]],"")</f>
        <v/>
      </c>
      <c r="AT1833" s="3" t="str">
        <f>IF(tbl_Data[[#This Row],[Marital Status]]=tbl_Data[[#Headers],[Widow]],tbl_Data[[#This Row],[Amt_Wines]],"")</f>
        <v/>
      </c>
      <c r="AU1833" s="3" t="str">
        <f>IF(tbl_Data[[#This Row],[Marital Status]]=tbl_Data[[#Headers],[Divorced]],tbl_Data[[#This Row],[Amt_Wines]],"")</f>
        <v/>
      </c>
    </row>
    <row r="1834" spans="1:47" x14ac:dyDescent="0.45">
      <c r="A1834" t="s">
        <v>1705</v>
      </c>
      <c r="B1834" s="3">
        <v>41021</v>
      </c>
      <c r="C1834">
        <v>1</v>
      </c>
      <c r="D1834">
        <v>0</v>
      </c>
      <c r="E1834">
        <f t="shared" si="28"/>
        <v>1</v>
      </c>
      <c r="F1834">
        <v>12</v>
      </c>
      <c r="G1834" s="3">
        <v>14</v>
      </c>
      <c r="H1834" s="3">
        <v>7</v>
      </c>
      <c r="I1834" s="3">
        <v>9</v>
      </c>
      <c r="J1834" s="3">
        <v>6</v>
      </c>
      <c r="K1834" s="3">
        <v>16</v>
      </c>
      <c r="L1834" s="3">
        <v>12</v>
      </c>
      <c r="M1834">
        <v>2</v>
      </c>
      <c r="N1834">
        <v>2</v>
      </c>
      <c r="O1834">
        <v>0</v>
      </c>
      <c r="P1834">
        <v>3</v>
      </c>
      <c r="Q1834">
        <v>6</v>
      </c>
      <c r="R1834">
        <v>0</v>
      </c>
      <c r="S1834">
        <v>0</v>
      </c>
      <c r="T1834">
        <v>0</v>
      </c>
      <c r="U1834">
        <v>0</v>
      </c>
      <c r="V1834">
        <v>0</v>
      </c>
      <c r="W1834">
        <v>0</v>
      </c>
      <c r="X1834">
        <v>3</v>
      </c>
      <c r="Y1834">
        <v>11</v>
      </c>
      <c r="Z1834">
        <v>1</v>
      </c>
      <c r="AA1834">
        <v>51</v>
      </c>
      <c r="AB1834">
        <v>2705</v>
      </c>
      <c r="AC1834">
        <v>0</v>
      </c>
      <c r="AD1834">
        <v>0</v>
      </c>
      <c r="AE1834">
        <v>0</v>
      </c>
      <c r="AF1834">
        <v>1</v>
      </c>
      <c r="AG1834">
        <v>0</v>
      </c>
      <c r="AH1834">
        <v>0</v>
      </c>
      <c r="AI1834">
        <v>0</v>
      </c>
      <c r="AJ1834">
        <v>0</v>
      </c>
      <c r="AK1834">
        <v>1</v>
      </c>
      <c r="AL1834">
        <v>0</v>
      </c>
      <c r="AM1834" s="3">
        <f>SUM(tbl_Data[[#This Row],[Amt_Wines]:[Amt_GoldProds]])</f>
        <v>64</v>
      </c>
      <c r="AN1834" s="3">
        <v>40</v>
      </c>
      <c r="AO1834">
        <v>0</v>
      </c>
      <c r="AP1834" t="str" cm="1">
        <f t="array" ref="AP1834">_xlfn.IFS(tbl_Data[[#This Row],[marital_Divorced]]=1,"Divorced",tbl_Data[[#This Row],[marital_Married]]=1,"Married",tbl_Data[[#This Row],[marital_Single]]=1,"Single",tbl_Data[[#This Row],[marital_Together]]=1,"Together",tbl_Data[[#This Row],[marital_Widow]]=1,"Widowed")</f>
        <v>Together</v>
      </c>
      <c r="AQ1834" s="3" t="str">
        <f>IF(tbl_Data[[#This Row],[Marital Status]]=tbl_Data[[#Headers],[Single]],tbl_Data[[#This Row],[Amt_Wines]],"")</f>
        <v/>
      </c>
      <c r="AR1834" s="3">
        <f>IF(tbl_Data[[#This Row],[Marital Status]]=tbl_Data[[#Headers],[Together]],tbl_Data[[#This Row],[Amt_Wines]],"")</f>
        <v>14</v>
      </c>
      <c r="AS1834" s="3" t="str">
        <f>IF(tbl_Data[[#This Row],[Marital Status]]=tbl_Data[[#Headers],[Married]],tbl_Data[[#This Row],[Amt_Wines]],"")</f>
        <v/>
      </c>
      <c r="AT1834" s="3" t="str">
        <f>IF(tbl_Data[[#This Row],[Marital Status]]=tbl_Data[[#Headers],[Widow]],tbl_Data[[#This Row],[Amt_Wines]],"")</f>
        <v/>
      </c>
      <c r="AU1834" s="3" t="str">
        <f>IF(tbl_Data[[#This Row],[Marital Status]]=tbl_Data[[#Headers],[Divorced]],tbl_Data[[#This Row],[Amt_Wines]],"")</f>
        <v/>
      </c>
    </row>
    <row r="1835" spans="1:47" x14ac:dyDescent="0.45">
      <c r="A1835" t="s">
        <v>1709</v>
      </c>
      <c r="B1835" s="3">
        <v>27203</v>
      </c>
      <c r="C1835">
        <v>1</v>
      </c>
      <c r="D1835">
        <v>1</v>
      </c>
      <c r="E1835">
        <f t="shared" si="28"/>
        <v>2</v>
      </c>
      <c r="F1835">
        <v>92</v>
      </c>
      <c r="G1835" s="3">
        <v>13</v>
      </c>
      <c r="H1835" s="3">
        <v>2</v>
      </c>
      <c r="I1835" s="3">
        <v>21</v>
      </c>
      <c r="J1835" s="3">
        <v>4</v>
      </c>
      <c r="K1835" s="3">
        <v>0</v>
      </c>
      <c r="L1835" s="3">
        <v>24</v>
      </c>
      <c r="M1835">
        <v>2</v>
      </c>
      <c r="N1835">
        <v>1</v>
      </c>
      <c r="O1835">
        <v>1</v>
      </c>
      <c r="P1835">
        <v>2</v>
      </c>
      <c r="Q1835">
        <v>8</v>
      </c>
      <c r="R1835">
        <v>0</v>
      </c>
      <c r="S1835">
        <v>0</v>
      </c>
      <c r="T1835">
        <v>0</v>
      </c>
      <c r="U1835">
        <v>0</v>
      </c>
      <c r="V1835">
        <v>0</v>
      </c>
      <c r="W1835">
        <v>0</v>
      </c>
      <c r="X1835">
        <v>3</v>
      </c>
      <c r="Y1835">
        <v>11</v>
      </c>
      <c r="Z1835">
        <v>0</v>
      </c>
      <c r="AA1835">
        <v>70</v>
      </c>
      <c r="AB1835">
        <v>2851</v>
      </c>
      <c r="AC1835">
        <v>0</v>
      </c>
      <c r="AD1835">
        <v>0</v>
      </c>
      <c r="AE1835">
        <v>0</v>
      </c>
      <c r="AF1835">
        <v>1</v>
      </c>
      <c r="AG1835">
        <v>0</v>
      </c>
      <c r="AH1835">
        <v>0</v>
      </c>
      <c r="AI1835">
        <v>0</v>
      </c>
      <c r="AJ1835">
        <v>1</v>
      </c>
      <c r="AK1835">
        <v>0</v>
      </c>
      <c r="AL1835">
        <v>0</v>
      </c>
      <c r="AM1835" s="3">
        <f>SUM(tbl_Data[[#This Row],[Amt_Wines]:[Amt_GoldProds]])</f>
        <v>64</v>
      </c>
      <c r="AN1835" s="3">
        <v>16</v>
      </c>
      <c r="AO1835">
        <v>0</v>
      </c>
      <c r="AP1835" t="str" cm="1">
        <f t="array" ref="AP1835">_xlfn.IFS(tbl_Data[[#This Row],[marital_Divorced]]=1,"Divorced",tbl_Data[[#This Row],[marital_Married]]=1,"Married",tbl_Data[[#This Row],[marital_Single]]=1,"Single",tbl_Data[[#This Row],[marital_Together]]=1,"Together",tbl_Data[[#This Row],[marital_Widow]]=1,"Widowed")</f>
        <v>Together</v>
      </c>
      <c r="AQ1835" s="3" t="str">
        <f>IF(tbl_Data[[#This Row],[Marital Status]]=tbl_Data[[#Headers],[Single]],tbl_Data[[#This Row],[Amt_Wines]],"")</f>
        <v/>
      </c>
      <c r="AR1835" s="3">
        <f>IF(tbl_Data[[#This Row],[Marital Status]]=tbl_Data[[#Headers],[Together]],tbl_Data[[#This Row],[Amt_Wines]],"")</f>
        <v>13</v>
      </c>
      <c r="AS1835" s="3" t="str">
        <f>IF(tbl_Data[[#This Row],[Marital Status]]=tbl_Data[[#Headers],[Married]],tbl_Data[[#This Row],[Amt_Wines]],"")</f>
        <v/>
      </c>
      <c r="AT1835" s="3" t="str">
        <f>IF(tbl_Data[[#This Row],[Marital Status]]=tbl_Data[[#Headers],[Widow]],tbl_Data[[#This Row],[Amt_Wines]],"")</f>
        <v/>
      </c>
      <c r="AU1835" s="3" t="str">
        <f>IF(tbl_Data[[#This Row],[Marital Status]]=tbl_Data[[#Headers],[Divorced]],tbl_Data[[#This Row],[Amt_Wines]],"")</f>
        <v/>
      </c>
    </row>
    <row r="1836" spans="1:47" x14ac:dyDescent="0.45">
      <c r="A1836" t="s">
        <v>1710</v>
      </c>
      <c r="B1836" s="3">
        <v>28440</v>
      </c>
      <c r="C1836">
        <v>1</v>
      </c>
      <c r="D1836">
        <v>0</v>
      </c>
      <c r="E1836">
        <f t="shared" si="28"/>
        <v>1</v>
      </c>
      <c r="F1836">
        <v>87</v>
      </c>
      <c r="G1836" s="3">
        <v>38</v>
      </c>
      <c r="H1836" s="3">
        <v>1</v>
      </c>
      <c r="I1836" s="3">
        <v>24</v>
      </c>
      <c r="J1836" s="3">
        <v>0</v>
      </c>
      <c r="K1836" s="3">
        <v>0</v>
      </c>
      <c r="L1836" s="3">
        <v>0</v>
      </c>
      <c r="M1836">
        <v>1</v>
      </c>
      <c r="N1836">
        <v>2</v>
      </c>
      <c r="O1836">
        <v>0</v>
      </c>
      <c r="P1836">
        <v>3</v>
      </c>
      <c r="Q1836">
        <v>8</v>
      </c>
      <c r="R1836">
        <v>0</v>
      </c>
      <c r="S1836">
        <v>0</v>
      </c>
      <c r="T1836">
        <v>0</v>
      </c>
      <c r="U1836">
        <v>0</v>
      </c>
      <c r="V1836">
        <v>0</v>
      </c>
      <c r="W1836">
        <v>0</v>
      </c>
      <c r="X1836">
        <v>3</v>
      </c>
      <c r="Y1836">
        <v>11</v>
      </c>
      <c r="Z1836">
        <v>0</v>
      </c>
      <c r="AA1836">
        <v>46</v>
      </c>
      <c r="AB1836">
        <v>2516</v>
      </c>
      <c r="AC1836">
        <v>0</v>
      </c>
      <c r="AD1836">
        <v>0</v>
      </c>
      <c r="AE1836">
        <v>0</v>
      </c>
      <c r="AF1836">
        <v>1</v>
      </c>
      <c r="AG1836">
        <v>0</v>
      </c>
      <c r="AH1836">
        <v>0</v>
      </c>
      <c r="AI1836">
        <v>0</v>
      </c>
      <c r="AJ1836">
        <v>0</v>
      </c>
      <c r="AK1836">
        <v>0</v>
      </c>
      <c r="AL1836">
        <v>1</v>
      </c>
      <c r="AM1836" s="3">
        <f>SUM(tbl_Data[[#This Row],[Amt_Wines]:[Amt_GoldProds]])</f>
        <v>63</v>
      </c>
      <c r="AN1836" s="3">
        <v>63</v>
      </c>
      <c r="AO1836">
        <v>0</v>
      </c>
      <c r="AP1836" t="str" cm="1">
        <f t="array" ref="AP1836">_xlfn.IFS(tbl_Data[[#This Row],[marital_Divorced]]=1,"Divorced",tbl_Data[[#This Row],[marital_Married]]=1,"Married",tbl_Data[[#This Row],[marital_Single]]=1,"Single",tbl_Data[[#This Row],[marital_Together]]=1,"Together",tbl_Data[[#This Row],[marital_Widow]]=1,"Widowed")</f>
        <v>Together</v>
      </c>
      <c r="AQ1836" s="3" t="str">
        <f>IF(tbl_Data[[#This Row],[Marital Status]]=tbl_Data[[#Headers],[Single]],tbl_Data[[#This Row],[Amt_Wines]],"")</f>
        <v/>
      </c>
      <c r="AR1836" s="3">
        <f>IF(tbl_Data[[#This Row],[Marital Status]]=tbl_Data[[#Headers],[Together]],tbl_Data[[#This Row],[Amt_Wines]],"")</f>
        <v>38</v>
      </c>
      <c r="AS1836" s="3" t="str">
        <f>IF(tbl_Data[[#This Row],[Marital Status]]=tbl_Data[[#Headers],[Married]],tbl_Data[[#This Row],[Amt_Wines]],"")</f>
        <v/>
      </c>
      <c r="AT1836" s="3" t="str">
        <f>IF(tbl_Data[[#This Row],[Marital Status]]=tbl_Data[[#Headers],[Widow]],tbl_Data[[#This Row],[Amt_Wines]],"")</f>
        <v/>
      </c>
      <c r="AU1836" s="3" t="str">
        <f>IF(tbl_Data[[#This Row],[Marital Status]]=tbl_Data[[#Headers],[Divorced]],tbl_Data[[#This Row],[Amt_Wines]],"")</f>
        <v/>
      </c>
    </row>
    <row r="1837" spans="1:47" x14ac:dyDescent="0.45">
      <c r="A1837" t="s">
        <v>1715</v>
      </c>
      <c r="B1837" s="3">
        <v>26850</v>
      </c>
      <c r="C1837">
        <v>1</v>
      </c>
      <c r="D1837">
        <v>1</v>
      </c>
      <c r="E1837">
        <f t="shared" si="28"/>
        <v>2</v>
      </c>
      <c r="F1837">
        <v>10</v>
      </c>
      <c r="G1837" s="3">
        <v>31</v>
      </c>
      <c r="H1837" s="3">
        <v>1</v>
      </c>
      <c r="I1837" s="3">
        <v>13</v>
      </c>
      <c r="J1837" s="3">
        <v>7</v>
      </c>
      <c r="K1837" s="3">
        <v>2</v>
      </c>
      <c r="L1837" s="3">
        <v>9</v>
      </c>
      <c r="M1837">
        <v>4</v>
      </c>
      <c r="N1837">
        <v>2</v>
      </c>
      <c r="O1837">
        <v>1</v>
      </c>
      <c r="P1837">
        <v>4</v>
      </c>
      <c r="Q1837">
        <v>4</v>
      </c>
      <c r="R1837">
        <v>0</v>
      </c>
      <c r="S1837">
        <v>0</v>
      </c>
      <c r="T1837">
        <v>0</v>
      </c>
      <c r="U1837">
        <v>0</v>
      </c>
      <c r="V1837">
        <v>0</v>
      </c>
      <c r="W1837">
        <v>0</v>
      </c>
      <c r="X1837">
        <v>3</v>
      </c>
      <c r="Y1837">
        <v>11</v>
      </c>
      <c r="Z1837">
        <v>0</v>
      </c>
      <c r="AA1837">
        <v>49</v>
      </c>
      <c r="AB1837">
        <v>2231</v>
      </c>
      <c r="AC1837">
        <v>0</v>
      </c>
      <c r="AD1837">
        <v>0</v>
      </c>
      <c r="AE1837">
        <v>0</v>
      </c>
      <c r="AF1837">
        <v>1</v>
      </c>
      <c r="AG1837">
        <v>0</v>
      </c>
      <c r="AH1837">
        <v>1</v>
      </c>
      <c r="AI1837">
        <v>0</v>
      </c>
      <c r="AJ1837">
        <v>0</v>
      </c>
      <c r="AK1837">
        <v>0</v>
      </c>
      <c r="AL1837">
        <v>0</v>
      </c>
      <c r="AM1837" s="3">
        <f>SUM(tbl_Data[[#This Row],[Amt_Wines]:[Amt_GoldProds]])</f>
        <v>63</v>
      </c>
      <c r="AN1837" s="3">
        <v>45</v>
      </c>
      <c r="AO1837">
        <v>0</v>
      </c>
      <c r="AP1837" t="str" cm="1">
        <f t="array" ref="AP1837">_xlfn.IFS(tbl_Data[[#This Row],[marital_Divorced]]=1,"Divorced",tbl_Data[[#This Row],[marital_Married]]=1,"Married",tbl_Data[[#This Row],[marital_Single]]=1,"Single",tbl_Data[[#This Row],[marital_Together]]=1,"Together",tbl_Data[[#This Row],[marital_Widow]]=1,"Widowed")</f>
        <v>Together</v>
      </c>
      <c r="AQ1837" s="3" t="str">
        <f>IF(tbl_Data[[#This Row],[Marital Status]]=tbl_Data[[#Headers],[Single]],tbl_Data[[#This Row],[Amt_Wines]],"")</f>
        <v/>
      </c>
      <c r="AR1837" s="3">
        <f>IF(tbl_Data[[#This Row],[Marital Status]]=tbl_Data[[#Headers],[Together]],tbl_Data[[#This Row],[Amt_Wines]],"")</f>
        <v>31</v>
      </c>
      <c r="AS1837" s="3" t="str">
        <f>IF(tbl_Data[[#This Row],[Marital Status]]=tbl_Data[[#Headers],[Married]],tbl_Data[[#This Row],[Amt_Wines]],"")</f>
        <v/>
      </c>
      <c r="AT1837" s="3" t="str">
        <f>IF(tbl_Data[[#This Row],[Marital Status]]=tbl_Data[[#Headers],[Widow]],tbl_Data[[#This Row],[Amt_Wines]],"")</f>
        <v/>
      </c>
      <c r="AU1837" s="3" t="str">
        <f>IF(tbl_Data[[#This Row],[Marital Status]]=tbl_Data[[#Headers],[Divorced]],tbl_Data[[#This Row],[Amt_Wines]],"")</f>
        <v/>
      </c>
    </row>
    <row r="1838" spans="1:47" x14ac:dyDescent="0.45">
      <c r="A1838" t="s">
        <v>1726</v>
      </c>
      <c r="B1838" s="3">
        <v>37334</v>
      </c>
      <c r="C1838">
        <v>1</v>
      </c>
      <c r="D1838">
        <v>1</v>
      </c>
      <c r="E1838">
        <f t="shared" si="28"/>
        <v>2</v>
      </c>
      <c r="F1838">
        <v>44</v>
      </c>
      <c r="G1838" s="3">
        <v>26</v>
      </c>
      <c r="H1838" s="3">
        <v>1</v>
      </c>
      <c r="I1838" s="3">
        <v>16</v>
      </c>
      <c r="J1838" s="3">
        <v>2</v>
      </c>
      <c r="K1838" s="3">
        <v>2</v>
      </c>
      <c r="L1838" s="3">
        <v>15</v>
      </c>
      <c r="M1838">
        <v>4</v>
      </c>
      <c r="N1838">
        <v>3</v>
      </c>
      <c r="O1838">
        <v>0</v>
      </c>
      <c r="P1838">
        <v>4</v>
      </c>
      <c r="Q1838">
        <v>4</v>
      </c>
      <c r="R1838">
        <v>0</v>
      </c>
      <c r="S1838">
        <v>0</v>
      </c>
      <c r="T1838">
        <v>0</v>
      </c>
      <c r="U1838">
        <v>0</v>
      </c>
      <c r="V1838">
        <v>0</v>
      </c>
      <c r="W1838">
        <v>0</v>
      </c>
      <c r="X1838">
        <v>3</v>
      </c>
      <c r="Y1838">
        <v>11</v>
      </c>
      <c r="Z1838">
        <v>0</v>
      </c>
      <c r="AA1838">
        <v>62</v>
      </c>
      <c r="AB1838">
        <v>2282</v>
      </c>
      <c r="AC1838">
        <v>0</v>
      </c>
      <c r="AD1838">
        <v>0</v>
      </c>
      <c r="AE1838">
        <v>0</v>
      </c>
      <c r="AF1838">
        <v>1</v>
      </c>
      <c r="AG1838">
        <v>0</v>
      </c>
      <c r="AH1838">
        <v>0</v>
      </c>
      <c r="AI1838">
        <v>0</v>
      </c>
      <c r="AJ1838">
        <v>0</v>
      </c>
      <c r="AK1838">
        <v>0</v>
      </c>
      <c r="AL1838">
        <v>1</v>
      </c>
      <c r="AM1838" s="3">
        <f>SUM(tbl_Data[[#This Row],[Amt_Wines]:[Amt_GoldProds]])</f>
        <v>62</v>
      </c>
      <c r="AN1838" s="3">
        <v>32</v>
      </c>
      <c r="AO1838">
        <v>0</v>
      </c>
      <c r="AP1838" t="str" cm="1">
        <f t="array" ref="AP1838">_xlfn.IFS(tbl_Data[[#This Row],[marital_Divorced]]=1,"Divorced",tbl_Data[[#This Row],[marital_Married]]=1,"Married",tbl_Data[[#This Row],[marital_Single]]=1,"Single",tbl_Data[[#This Row],[marital_Together]]=1,"Together",tbl_Data[[#This Row],[marital_Widow]]=1,"Widowed")</f>
        <v>Together</v>
      </c>
      <c r="AQ1838" s="3" t="str">
        <f>IF(tbl_Data[[#This Row],[Marital Status]]=tbl_Data[[#Headers],[Single]],tbl_Data[[#This Row],[Amt_Wines]],"")</f>
        <v/>
      </c>
      <c r="AR1838" s="3">
        <f>IF(tbl_Data[[#This Row],[Marital Status]]=tbl_Data[[#Headers],[Together]],tbl_Data[[#This Row],[Amt_Wines]],"")</f>
        <v>26</v>
      </c>
      <c r="AS1838" s="3" t="str">
        <f>IF(tbl_Data[[#This Row],[Marital Status]]=tbl_Data[[#Headers],[Married]],tbl_Data[[#This Row],[Amt_Wines]],"")</f>
        <v/>
      </c>
      <c r="AT1838" s="3" t="str">
        <f>IF(tbl_Data[[#This Row],[Marital Status]]=tbl_Data[[#Headers],[Widow]],tbl_Data[[#This Row],[Amt_Wines]],"")</f>
        <v/>
      </c>
      <c r="AU1838" s="3" t="str">
        <f>IF(tbl_Data[[#This Row],[Marital Status]]=tbl_Data[[#Headers],[Divorced]],tbl_Data[[#This Row],[Amt_Wines]],"")</f>
        <v/>
      </c>
    </row>
    <row r="1839" spans="1:47" x14ac:dyDescent="0.45">
      <c r="A1839" t="s">
        <v>1729</v>
      </c>
      <c r="B1839" s="3">
        <v>21255</v>
      </c>
      <c r="C1839">
        <v>1</v>
      </c>
      <c r="D1839">
        <v>0</v>
      </c>
      <c r="E1839">
        <f t="shared" si="28"/>
        <v>1</v>
      </c>
      <c r="F1839">
        <v>56</v>
      </c>
      <c r="G1839" s="3">
        <v>29</v>
      </c>
      <c r="H1839" s="3">
        <v>0</v>
      </c>
      <c r="I1839" s="3">
        <v>25</v>
      </c>
      <c r="J1839" s="3">
        <v>2</v>
      </c>
      <c r="K1839" s="3">
        <v>2</v>
      </c>
      <c r="L1839" s="3">
        <v>3</v>
      </c>
      <c r="M1839">
        <v>4</v>
      </c>
      <c r="N1839">
        <v>2</v>
      </c>
      <c r="O1839">
        <v>1</v>
      </c>
      <c r="P1839">
        <v>4</v>
      </c>
      <c r="Q1839">
        <v>4</v>
      </c>
      <c r="R1839">
        <v>0</v>
      </c>
      <c r="S1839">
        <v>0</v>
      </c>
      <c r="T1839">
        <v>0</v>
      </c>
      <c r="U1839">
        <v>0</v>
      </c>
      <c r="V1839">
        <v>0</v>
      </c>
      <c r="W1839">
        <v>0</v>
      </c>
      <c r="X1839">
        <v>3</v>
      </c>
      <c r="Y1839">
        <v>11</v>
      </c>
      <c r="Z1839">
        <v>0</v>
      </c>
      <c r="AA1839">
        <v>46</v>
      </c>
      <c r="AB1839">
        <v>2318</v>
      </c>
      <c r="AC1839">
        <v>0</v>
      </c>
      <c r="AD1839">
        <v>0</v>
      </c>
      <c r="AE1839">
        <v>0</v>
      </c>
      <c r="AF1839">
        <v>1</v>
      </c>
      <c r="AG1839">
        <v>0</v>
      </c>
      <c r="AH1839">
        <v>0</v>
      </c>
      <c r="AI1839">
        <v>0</v>
      </c>
      <c r="AJ1839">
        <v>0</v>
      </c>
      <c r="AK1839">
        <v>1</v>
      </c>
      <c r="AL1839">
        <v>0</v>
      </c>
      <c r="AM1839" s="3">
        <f>SUM(tbl_Data[[#This Row],[Amt_Wines]:[Amt_GoldProds]])</f>
        <v>61</v>
      </c>
      <c r="AN1839" s="3">
        <v>55</v>
      </c>
      <c r="AO1839">
        <v>0</v>
      </c>
      <c r="AP1839" t="str" cm="1">
        <f t="array" ref="AP1839">_xlfn.IFS(tbl_Data[[#This Row],[marital_Divorced]]=1,"Divorced",tbl_Data[[#This Row],[marital_Married]]=1,"Married",tbl_Data[[#This Row],[marital_Single]]=1,"Single",tbl_Data[[#This Row],[marital_Together]]=1,"Together",tbl_Data[[#This Row],[marital_Widow]]=1,"Widowed")</f>
        <v>Together</v>
      </c>
      <c r="AQ1839" s="3" t="str">
        <f>IF(tbl_Data[[#This Row],[Marital Status]]=tbl_Data[[#Headers],[Single]],tbl_Data[[#This Row],[Amt_Wines]],"")</f>
        <v/>
      </c>
      <c r="AR1839" s="3">
        <f>IF(tbl_Data[[#This Row],[Marital Status]]=tbl_Data[[#Headers],[Together]],tbl_Data[[#This Row],[Amt_Wines]],"")</f>
        <v>29</v>
      </c>
      <c r="AS1839" s="3" t="str">
        <f>IF(tbl_Data[[#This Row],[Marital Status]]=tbl_Data[[#Headers],[Married]],tbl_Data[[#This Row],[Amt_Wines]],"")</f>
        <v/>
      </c>
      <c r="AT1839" s="3" t="str">
        <f>IF(tbl_Data[[#This Row],[Marital Status]]=tbl_Data[[#Headers],[Widow]],tbl_Data[[#This Row],[Amt_Wines]],"")</f>
        <v/>
      </c>
      <c r="AU1839" s="3" t="str">
        <f>IF(tbl_Data[[#This Row],[Marital Status]]=tbl_Data[[#Headers],[Divorced]],tbl_Data[[#This Row],[Amt_Wines]],"")</f>
        <v/>
      </c>
    </row>
    <row r="1840" spans="1:47" x14ac:dyDescent="0.45">
      <c r="A1840" t="s">
        <v>1731</v>
      </c>
      <c r="B1840" s="3">
        <v>41275</v>
      </c>
      <c r="C1840">
        <v>1</v>
      </c>
      <c r="D1840">
        <v>2</v>
      </c>
      <c r="E1840">
        <f t="shared" si="28"/>
        <v>3</v>
      </c>
      <c r="F1840">
        <v>33</v>
      </c>
      <c r="G1840" s="3">
        <v>24</v>
      </c>
      <c r="H1840" s="3">
        <v>4</v>
      </c>
      <c r="I1840" s="3">
        <v>22</v>
      </c>
      <c r="J1840" s="3">
        <v>0</v>
      </c>
      <c r="K1840" s="3">
        <v>2</v>
      </c>
      <c r="L1840" s="3">
        <v>9</v>
      </c>
      <c r="M1840">
        <v>4</v>
      </c>
      <c r="N1840">
        <v>3</v>
      </c>
      <c r="O1840">
        <v>1</v>
      </c>
      <c r="P1840">
        <v>3</v>
      </c>
      <c r="Q1840">
        <v>5</v>
      </c>
      <c r="R1840">
        <v>0</v>
      </c>
      <c r="S1840">
        <v>0</v>
      </c>
      <c r="T1840">
        <v>0</v>
      </c>
      <c r="U1840">
        <v>0</v>
      </c>
      <c r="V1840">
        <v>0</v>
      </c>
      <c r="W1840">
        <v>0</v>
      </c>
      <c r="X1840">
        <v>3</v>
      </c>
      <c r="Y1840">
        <v>11</v>
      </c>
      <c r="Z1840">
        <v>0</v>
      </c>
      <c r="AA1840">
        <v>60</v>
      </c>
      <c r="AB1840">
        <v>2256</v>
      </c>
      <c r="AC1840">
        <v>0</v>
      </c>
      <c r="AD1840">
        <v>0</v>
      </c>
      <c r="AE1840">
        <v>0</v>
      </c>
      <c r="AF1840">
        <v>1</v>
      </c>
      <c r="AG1840">
        <v>0</v>
      </c>
      <c r="AH1840">
        <v>0</v>
      </c>
      <c r="AI1840">
        <v>0</v>
      </c>
      <c r="AJ1840">
        <v>0</v>
      </c>
      <c r="AK1840">
        <v>1</v>
      </c>
      <c r="AL1840">
        <v>0</v>
      </c>
      <c r="AM1840" s="3">
        <f>SUM(tbl_Data[[#This Row],[Amt_Wines]:[Amt_GoldProds]])</f>
        <v>61</v>
      </c>
      <c r="AN1840" s="3">
        <v>43</v>
      </c>
      <c r="AO1840">
        <v>0</v>
      </c>
      <c r="AP1840" t="str" cm="1">
        <f t="array" ref="AP1840">_xlfn.IFS(tbl_Data[[#This Row],[marital_Divorced]]=1,"Divorced",tbl_Data[[#This Row],[marital_Married]]=1,"Married",tbl_Data[[#This Row],[marital_Single]]=1,"Single",tbl_Data[[#This Row],[marital_Together]]=1,"Together",tbl_Data[[#This Row],[marital_Widow]]=1,"Widowed")</f>
        <v>Together</v>
      </c>
      <c r="AQ1840" s="3" t="str">
        <f>IF(tbl_Data[[#This Row],[Marital Status]]=tbl_Data[[#Headers],[Single]],tbl_Data[[#This Row],[Amt_Wines]],"")</f>
        <v/>
      </c>
      <c r="AR1840" s="3">
        <f>IF(tbl_Data[[#This Row],[Marital Status]]=tbl_Data[[#Headers],[Together]],tbl_Data[[#This Row],[Amt_Wines]],"")</f>
        <v>24</v>
      </c>
      <c r="AS1840" s="3" t="str">
        <f>IF(tbl_Data[[#This Row],[Marital Status]]=tbl_Data[[#Headers],[Married]],tbl_Data[[#This Row],[Amt_Wines]],"")</f>
        <v/>
      </c>
      <c r="AT1840" s="3" t="str">
        <f>IF(tbl_Data[[#This Row],[Marital Status]]=tbl_Data[[#Headers],[Widow]],tbl_Data[[#This Row],[Amt_Wines]],"")</f>
        <v/>
      </c>
      <c r="AU1840" s="3" t="str">
        <f>IF(tbl_Data[[#This Row],[Marital Status]]=tbl_Data[[#Headers],[Divorced]],tbl_Data[[#This Row],[Amt_Wines]],"")</f>
        <v/>
      </c>
    </row>
    <row r="1841" spans="1:47" x14ac:dyDescent="0.45">
      <c r="A1841" t="s">
        <v>1735</v>
      </c>
      <c r="B1841" s="3">
        <v>37235</v>
      </c>
      <c r="C1841">
        <v>1</v>
      </c>
      <c r="D1841">
        <v>0</v>
      </c>
      <c r="E1841">
        <f t="shared" si="28"/>
        <v>1</v>
      </c>
      <c r="F1841">
        <v>68</v>
      </c>
      <c r="G1841" s="3">
        <v>20</v>
      </c>
      <c r="H1841" s="3">
        <v>2</v>
      </c>
      <c r="I1841" s="3">
        <v>9</v>
      </c>
      <c r="J1841" s="3">
        <v>4</v>
      </c>
      <c r="K1841" s="3">
        <v>6</v>
      </c>
      <c r="L1841" s="3">
        <v>20</v>
      </c>
      <c r="M1841">
        <v>1</v>
      </c>
      <c r="N1841">
        <v>1</v>
      </c>
      <c r="O1841">
        <v>1</v>
      </c>
      <c r="P1841">
        <v>2</v>
      </c>
      <c r="Q1841">
        <v>4</v>
      </c>
      <c r="R1841">
        <v>0</v>
      </c>
      <c r="S1841">
        <v>0</v>
      </c>
      <c r="T1841">
        <v>0</v>
      </c>
      <c r="U1841">
        <v>0</v>
      </c>
      <c r="V1841">
        <v>0</v>
      </c>
      <c r="W1841">
        <v>0</v>
      </c>
      <c r="X1841">
        <v>3</v>
      </c>
      <c r="Y1841">
        <v>11</v>
      </c>
      <c r="Z1841">
        <v>0</v>
      </c>
      <c r="AA1841">
        <v>36</v>
      </c>
      <c r="AB1841">
        <v>2307</v>
      </c>
      <c r="AC1841">
        <v>0</v>
      </c>
      <c r="AD1841">
        <v>0</v>
      </c>
      <c r="AE1841">
        <v>0</v>
      </c>
      <c r="AF1841">
        <v>1</v>
      </c>
      <c r="AG1841">
        <v>0</v>
      </c>
      <c r="AH1841">
        <v>0</v>
      </c>
      <c r="AI1841">
        <v>0</v>
      </c>
      <c r="AJ1841">
        <v>1</v>
      </c>
      <c r="AK1841">
        <v>0</v>
      </c>
      <c r="AL1841">
        <v>0</v>
      </c>
      <c r="AM1841" s="3">
        <f>SUM(tbl_Data[[#This Row],[Amt_Wines]:[Amt_GoldProds]])</f>
        <v>61</v>
      </c>
      <c r="AN1841" s="3">
        <v>21</v>
      </c>
      <c r="AO1841">
        <v>0</v>
      </c>
      <c r="AP1841" t="str" cm="1">
        <f t="array" ref="AP1841">_xlfn.IFS(tbl_Data[[#This Row],[marital_Divorced]]=1,"Divorced",tbl_Data[[#This Row],[marital_Married]]=1,"Married",tbl_Data[[#This Row],[marital_Single]]=1,"Single",tbl_Data[[#This Row],[marital_Together]]=1,"Together",tbl_Data[[#This Row],[marital_Widow]]=1,"Widowed")</f>
        <v>Together</v>
      </c>
      <c r="AQ1841" s="3" t="str">
        <f>IF(tbl_Data[[#This Row],[Marital Status]]=tbl_Data[[#Headers],[Single]],tbl_Data[[#This Row],[Amt_Wines]],"")</f>
        <v/>
      </c>
      <c r="AR1841" s="3">
        <f>IF(tbl_Data[[#This Row],[Marital Status]]=tbl_Data[[#Headers],[Together]],tbl_Data[[#This Row],[Amt_Wines]],"")</f>
        <v>20</v>
      </c>
      <c r="AS1841" s="3" t="str">
        <f>IF(tbl_Data[[#This Row],[Marital Status]]=tbl_Data[[#Headers],[Married]],tbl_Data[[#This Row],[Amt_Wines]],"")</f>
        <v/>
      </c>
      <c r="AT1841" s="3" t="str">
        <f>IF(tbl_Data[[#This Row],[Marital Status]]=tbl_Data[[#Headers],[Widow]],tbl_Data[[#This Row],[Amt_Wines]],"")</f>
        <v/>
      </c>
      <c r="AU1841" s="3" t="str">
        <f>IF(tbl_Data[[#This Row],[Marital Status]]=tbl_Data[[#Headers],[Divorced]],tbl_Data[[#This Row],[Amt_Wines]],"")</f>
        <v/>
      </c>
    </row>
    <row r="1842" spans="1:47" x14ac:dyDescent="0.45">
      <c r="A1842" t="s">
        <v>1749</v>
      </c>
      <c r="B1842" s="3">
        <v>22434</v>
      </c>
      <c r="C1842">
        <v>1</v>
      </c>
      <c r="D1842">
        <v>0</v>
      </c>
      <c r="E1842">
        <f t="shared" si="28"/>
        <v>1</v>
      </c>
      <c r="F1842">
        <v>25</v>
      </c>
      <c r="G1842" s="3">
        <v>4</v>
      </c>
      <c r="H1842" s="3">
        <v>12</v>
      </c>
      <c r="I1842" s="3">
        <v>11</v>
      </c>
      <c r="J1842" s="3">
        <v>3</v>
      </c>
      <c r="K1842" s="3">
        <v>13</v>
      </c>
      <c r="L1842" s="3">
        <v>15</v>
      </c>
      <c r="M1842">
        <v>2</v>
      </c>
      <c r="N1842">
        <v>2</v>
      </c>
      <c r="O1842">
        <v>0</v>
      </c>
      <c r="P1842">
        <v>3</v>
      </c>
      <c r="Q1842">
        <v>8</v>
      </c>
      <c r="R1842">
        <v>0</v>
      </c>
      <c r="S1842">
        <v>0</v>
      </c>
      <c r="T1842">
        <v>0</v>
      </c>
      <c r="U1842">
        <v>0</v>
      </c>
      <c r="V1842">
        <v>0</v>
      </c>
      <c r="W1842">
        <v>0</v>
      </c>
      <c r="X1842">
        <v>3</v>
      </c>
      <c r="Y1842">
        <v>11</v>
      </c>
      <c r="Z1842">
        <v>0</v>
      </c>
      <c r="AA1842">
        <v>33</v>
      </c>
      <c r="AB1842">
        <v>2660</v>
      </c>
      <c r="AC1842">
        <v>0</v>
      </c>
      <c r="AD1842">
        <v>0</v>
      </c>
      <c r="AE1842">
        <v>0</v>
      </c>
      <c r="AF1842">
        <v>1</v>
      </c>
      <c r="AG1842">
        <v>0</v>
      </c>
      <c r="AH1842">
        <v>0</v>
      </c>
      <c r="AI1842">
        <v>0</v>
      </c>
      <c r="AJ1842">
        <v>1</v>
      </c>
      <c r="AK1842">
        <v>0</v>
      </c>
      <c r="AL1842">
        <v>0</v>
      </c>
      <c r="AM1842" s="3">
        <f>SUM(tbl_Data[[#This Row],[Amt_Wines]:[Amt_GoldProds]])</f>
        <v>58</v>
      </c>
      <c r="AN1842" s="3">
        <v>28</v>
      </c>
      <c r="AO1842">
        <v>0</v>
      </c>
      <c r="AP1842" t="str" cm="1">
        <f t="array" ref="AP1842">_xlfn.IFS(tbl_Data[[#This Row],[marital_Divorced]]=1,"Divorced",tbl_Data[[#This Row],[marital_Married]]=1,"Married",tbl_Data[[#This Row],[marital_Single]]=1,"Single",tbl_Data[[#This Row],[marital_Together]]=1,"Together",tbl_Data[[#This Row],[marital_Widow]]=1,"Widowed")</f>
        <v>Together</v>
      </c>
      <c r="AQ1842" s="3" t="str">
        <f>IF(tbl_Data[[#This Row],[Marital Status]]=tbl_Data[[#Headers],[Single]],tbl_Data[[#This Row],[Amt_Wines]],"")</f>
        <v/>
      </c>
      <c r="AR1842" s="3">
        <f>IF(tbl_Data[[#This Row],[Marital Status]]=tbl_Data[[#Headers],[Together]],tbl_Data[[#This Row],[Amt_Wines]],"")</f>
        <v>4</v>
      </c>
      <c r="AS1842" s="3" t="str">
        <f>IF(tbl_Data[[#This Row],[Marital Status]]=tbl_Data[[#Headers],[Married]],tbl_Data[[#This Row],[Amt_Wines]],"")</f>
        <v/>
      </c>
      <c r="AT1842" s="3" t="str">
        <f>IF(tbl_Data[[#This Row],[Marital Status]]=tbl_Data[[#Headers],[Widow]],tbl_Data[[#This Row],[Amt_Wines]],"")</f>
        <v/>
      </c>
      <c r="AU1842" s="3" t="str">
        <f>IF(tbl_Data[[#This Row],[Marital Status]]=tbl_Data[[#Headers],[Divorced]],tbl_Data[[#This Row],[Amt_Wines]],"")</f>
        <v/>
      </c>
    </row>
    <row r="1843" spans="1:47" x14ac:dyDescent="0.45">
      <c r="A1843" t="s">
        <v>1750</v>
      </c>
      <c r="B1843" s="3">
        <v>13724</v>
      </c>
      <c r="C1843">
        <v>1</v>
      </c>
      <c r="D1843">
        <v>0</v>
      </c>
      <c r="E1843">
        <f t="shared" si="28"/>
        <v>1</v>
      </c>
      <c r="F1843">
        <v>43</v>
      </c>
      <c r="G1843" s="3">
        <v>2</v>
      </c>
      <c r="H1843" s="3">
        <v>7</v>
      </c>
      <c r="I1843" s="3">
        <v>5</v>
      </c>
      <c r="J1843" s="3">
        <v>2</v>
      </c>
      <c r="K1843" s="3">
        <v>15</v>
      </c>
      <c r="L1843" s="3">
        <v>27</v>
      </c>
      <c r="M1843">
        <v>1</v>
      </c>
      <c r="N1843">
        <v>2</v>
      </c>
      <c r="O1843">
        <v>0</v>
      </c>
      <c r="P1843">
        <v>2</v>
      </c>
      <c r="Q1843">
        <v>9</v>
      </c>
      <c r="R1843">
        <v>1</v>
      </c>
      <c r="S1843">
        <v>0</v>
      </c>
      <c r="T1843">
        <v>0</v>
      </c>
      <c r="U1843">
        <v>0</v>
      </c>
      <c r="V1843">
        <v>0</v>
      </c>
      <c r="W1843">
        <v>0</v>
      </c>
      <c r="X1843">
        <v>3</v>
      </c>
      <c r="Y1843">
        <v>11</v>
      </c>
      <c r="Z1843">
        <v>0</v>
      </c>
      <c r="AA1843">
        <v>32</v>
      </c>
      <c r="AB1843">
        <v>2826</v>
      </c>
      <c r="AC1843">
        <v>0</v>
      </c>
      <c r="AD1843">
        <v>0</v>
      </c>
      <c r="AE1843">
        <v>0</v>
      </c>
      <c r="AF1843">
        <v>1</v>
      </c>
      <c r="AG1843">
        <v>0</v>
      </c>
      <c r="AH1843">
        <v>0</v>
      </c>
      <c r="AI1843">
        <v>1</v>
      </c>
      <c r="AJ1843">
        <v>0</v>
      </c>
      <c r="AK1843">
        <v>0</v>
      </c>
      <c r="AL1843">
        <v>0</v>
      </c>
      <c r="AM1843" s="3">
        <f>SUM(tbl_Data[[#This Row],[Amt_Wines]:[Amt_GoldProds]])</f>
        <v>58</v>
      </c>
      <c r="AN1843" s="3">
        <v>4</v>
      </c>
      <c r="AO1843">
        <v>1</v>
      </c>
      <c r="AP1843" t="str" cm="1">
        <f t="array" ref="AP1843">_xlfn.IFS(tbl_Data[[#This Row],[marital_Divorced]]=1,"Divorced",tbl_Data[[#This Row],[marital_Married]]=1,"Married",tbl_Data[[#This Row],[marital_Single]]=1,"Single",tbl_Data[[#This Row],[marital_Together]]=1,"Together",tbl_Data[[#This Row],[marital_Widow]]=1,"Widowed")</f>
        <v>Together</v>
      </c>
      <c r="AQ1843" s="3" t="str">
        <f>IF(tbl_Data[[#This Row],[Marital Status]]=tbl_Data[[#Headers],[Single]],tbl_Data[[#This Row],[Amt_Wines]],"")</f>
        <v/>
      </c>
      <c r="AR1843" s="3">
        <f>IF(tbl_Data[[#This Row],[Marital Status]]=tbl_Data[[#Headers],[Together]],tbl_Data[[#This Row],[Amt_Wines]],"")</f>
        <v>2</v>
      </c>
      <c r="AS1843" s="3" t="str">
        <f>IF(tbl_Data[[#This Row],[Marital Status]]=tbl_Data[[#Headers],[Married]],tbl_Data[[#This Row],[Amt_Wines]],"")</f>
        <v/>
      </c>
      <c r="AT1843" s="3" t="str">
        <f>IF(tbl_Data[[#This Row],[Marital Status]]=tbl_Data[[#Headers],[Widow]],tbl_Data[[#This Row],[Amt_Wines]],"")</f>
        <v/>
      </c>
      <c r="AU1843" s="3" t="str">
        <f>IF(tbl_Data[[#This Row],[Marital Status]]=tbl_Data[[#Headers],[Divorced]],tbl_Data[[#This Row],[Amt_Wines]],"")</f>
        <v/>
      </c>
    </row>
    <row r="1844" spans="1:47" x14ac:dyDescent="0.45">
      <c r="A1844" t="s">
        <v>1771</v>
      </c>
      <c r="B1844" s="3">
        <v>39453</v>
      </c>
      <c r="C1844">
        <v>1</v>
      </c>
      <c r="D1844">
        <v>0</v>
      </c>
      <c r="E1844">
        <f t="shared" si="28"/>
        <v>1</v>
      </c>
      <c r="F1844">
        <v>64</v>
      </c>
      <c r="G1844" s="3">
        <v>46</v>
      </c>
      <c r="H1844" s="3">
        <v>0</v>
      </c>
      <c r="I1844" s="3">
        <v>7</v>
      </c>
      <c r="J1844" s="3">
        <v>0</v>
      </c>
      <c r="K1844" s="3">
        <v>0</v>
      </c>
      <c r="L1844" s="3">
        <v>2</v>
      </c>
      <c r="M1844">
        <v>2</v>
      </c>
      <c r="N1844">
        <v>2</v>
      </c>
      <c r="O1844">
        <v>0</v>
      </c>
      <c r="P1844">
        <v>3</v>
      </c>
      <c r="Q1844">
        <v>6</v>
      </c>
      <c r="R1844">
        <v>0</v>
      </c>
      <c r="S1844">
        <v>0</v>
      </c>
      <c r="T1844">
        <v>0</v>
      </c>
      <c r="U1844">
        <v>0</v>
      </c>
      <c r="V1844">
        <v>0</v>
      </c>
      <c r="W1844">
        <v>0</v>
      </c>
      <c r="X1844">
        <v>3</v>
      </c>
      <c r="Y1844">
        <v>11</v>
      </c>
      <c r="Z1844">
        <v>0</v>
      </c>
      <c r="AA1844">
        <v>37</v>
      </c>
      <c r="AB1844">
        <v>2246</v>
      </c>
      <c r="AC1844">
        <v>0</v>
      </c>
      <c r="AD1844">
        <v>0</v>
      </c>
      <c r="AE1844">
        <v>0</v>
      </c>
      <c r="AF1844">
        <v>1</v>
      </c>
      <c r="AG1844">
        <v>0</v>
      </c>
      <c r="AH1844">
        <v>0</v>
      </c>
      <c r="AI1844">
        <v>0</v>
      </c>
      <c r="AJ1844">
        <v>1</v>
      </c>
      <c r="AK1844">
        <v>0</v>
      </c>
      <c r="AL1844">
        <v>0</v>
      </c>
      <c r="AM1844" s="3">
        <f>SUM(tbl_Data[[#This Row],[Amt_Wines]:[Amt_GoldProds]])</f>
        <v>55</v>
      </c>
      <c r="AN1844" s="3">
        <v>51</v>
      </c>
      <c r="AO1844">
        <v>0</v>
      </c>
      <c r="AP1844" t="str" cm="1">
        <f t="array" ref="AP1844">_xlfn.IFS(tbl_Data[[#This Row],[marital_Divorced]]=1,"Divorced",tbl_Data[[#This Row],[marital_Married]]=1,"Married",tbl_Data[[#This Row],[marital_Single]]=1,"Single",tbl_Data[[#This Row],[marital_Together]]=1,"Together",tbl_Data[[#This Row],[marital_Widow]]=1,"Widowed")</f>
        <v>Together</v>
      </c>
      <c r="AQ1844" s="3" t="str">
        <f>IF(tbl_Data[[#This Row],[Marital Status]]=tbl_Data[[#Headers],[Single]],tbl_Data[[#This Row],[Amt_Wines]],"")</f>
        <v/>
      </c>
      <c r="AR1844" s="3">
        <f>IF(tbl_Data[[#This Row],[Marital Status]]=tbl_Data[[#Headers],[Together]],tbl_Data[[#This Row],[Amt_Wines]],"")</f>
        <v>46</v>
      </c>
      <c r="AS1844" s="3" t="str">
        <f>IF(tbl_Data[[#This Row],[Marital Status]]=tbl_Data[[#Headers],[Married]],tbl_Data[[#This Row],[Amt_Wines]],"")</f>
        <v/>
      </c>
      <c r="AT1844" s="3" t="str">
        <f>IF(tbl_Data[[#This Row],[Marital Status]]=tbl_Data[[#Headers],[Widow]],tbl_Data[[#This Row],[Amt_Wines]],"")</f>
        <v/>
      </c>
      <c r="AU1844" s="3" t="str">
        <f>IF(tbl_Data[[#This Row],[Marital Status]]=tbl_Data[[#Headers],[Divorced]],tbl_Data[[#This Row],[Amt_Wines]],"")</f>
        <v/>
      </c>
    </row>
    <row r="1845" spans="1:47" x14ac:dyDescent="0.45">
      <c r="A1845" t="s">
        <v>1775</v>
      </c>
      <c r="B1845" s="3">
        <v>32889</v>
      </c>
      <c r="C1845">
        <v>1</v>
      </c>
      <c r="D1845">
        <v>1</v>
      </c>
      <c r="E1845">
        <f t="shared" si="28"/>
        <v>2</v>
      </c>
      <c r="F1845">
        <v>78</v>
      </c>
      <c r="G1845" s="3">
        <v>28</v>
      </c>
      <c r="H1845" s="3">
        <v>0</v>
      </c>
      <c r="I1845" s="3">
        <v>13</v>
      </c>
      <c r="J1845" s="3">
        <v>4</v>
      </c>
      <c r="K1845" s="3">
        <v>2</v>
      </c>
      <c r="L1845" s="3">
        <v>8</v>
      </c>
      <c r="M1845">
        <v>3</v>
      </c>
      <c r="N1845">
        <v>2</v>
      </c>
      <c r="O1845">
        <v>1</v>
      </c>
      <c r="P1845">
        <v>3</v>
      </c>
      <c r="Q1845">
        <v>5</v>
      </c>
      <c r="R1845">
        <v>0</v>
      </c>
      <c r="S1845">
        <v>0</v>
      </c>
      <c r="T1845">
        <v>0</v>
      </c>
      <c r="U1845">
        <v>0</v>
      </c>
      <c r="V1845">
        <v>0</v>
      </c>
      <c r="W1845">
        <v>0</v>
      </c>
      <c r="X1845">
        <v>3</v>
      </c>
      <c r="Y1845">
        <v>11</v>
      </c>
      <c r="Z1845">
        <v>0</v>
      </c>
      <c r="AA1845">
        <v>52</v>
      </c>
      <c r="AB1845">
        <v>2455</v>
      </c>
      <c r="AC1845">
        <v>0</v>
      </c>
      <c r="AD1845">
        <v>0</v>
      </c>
      <c r="AE1845">
        <v>0</v>
      </c>
      <c r="AF1845">
        <v>1</v>
      </c>
      <c r="AG1845">
        <v>0</v>
      </c>
      <c r="AH1845">
        <v>0</v>
      </c>
      <c r="AI1845">
        <v>0</v>
      </c>
      <c r="AJ1845">
        <v>0</v>
      </c>
      <c r="AK1845">
        <v>1</v>
      </c>
      <c r="AL1845">
        <v>0</v>
      </c>
      <c r="AM1845" s="3">
        <f>SUM(tbl_Data[[#This Row],[Amt_Wines]:[Amt_GoldProds]])</f>
        <v>55</v>
      </c>
      <c r="AN1845" s="3">
        <v>39</v>
      </c>
      <c r="AO1845">
        <v>0</v>
      </c>
      <c r="AP1845" t="str" cm="1">
        <f t="array" ref="AP1845">_xlfn.IFS(tbl_Data[[#This Row],[marital_Divorced]]=1,"Divorced",tbl_Data[[#This Row],[marital_Married]]=1,"Married",tbl_Data[[#This Row],[marital_Single]]=1,"Single",tbl_Data[[#This Row],[marital_Together]]=1,"Together",tbl_Data[[#This Row],[marital_Widow]]=1,"Widowed")</f>
        <v>Together</v>
      </c>
      <c r="AQ1845" s="3" t="str">
        <f>IF(tbl_Data[[#This Row],[Marital Status]]=tbl_Data[[#Headers],[Single]],tbl_Data[[#This Row],[Amt_Wines]],"")</f>
        <v/>
      </c>
      <c r="AR1845" s="3">
        <f>IF(tbl_Data[[#This Row],[Marital Status]]=tbl_Data[[#Headers],[Together]],tbl_Data[[#This Row],[Amt_Wines]],"")</f>
        <v>28</v>
      </c>
      <c r="AS1845" s="3" t="str">
        <f>IF(tbl_Data[[#This Row],[Marital Status]]=tbl_Data[[#Headers],[Married]],tbl_Data[[#This Row],[Amt_Wines]],"")</f>
        <v/>
      </c>
      <c r="AT1845" s="3" t="str">
        <f>IF(tbl_Data[[#This Row],[Marital Status]]=tbl_Data[[#Headers],[Widow]],tbl_Data[[#This Row],[Amt_Wines]],"")</f>
        <v/>
      </c>
      <c r="AU1845" s="3" t="str">
        <f>IF(tbl_Data[[#This Row],[Marital Status]]=tbl_Data[[#Headers],[Divorced]],tbl_Data[[#This Row],[Amt_Wines]],"")</f>
        <v/>
      </c>
    </row>
    <row r="1846" spans="1:47" x14ac:dyDescent="0.45">
      <c r="A1846" t="s">
        <v>1779</v>
      </c>
      <c r="B1846" s="3">
        <v>41728</v>
      </c>
      <c r="C1846">
        <v>1</v>
      </c>
      <c r="D1846">
        <v>0</v>
      </c>
      <c r="E1846">
        <f t="shared" si="28"/>
        <v>1</v>
      </c>
      <c r="F1846">
        <v>92</v>
      </c>
      <c r="G1846" s="3">
        <v>13</v>
      </c>
      <c r="H1846" s="3">
        <v>6</v>
      </c>
      <c r="I1846" s="3">
        <v>15</v>
      </c>
      <c r="J1846" s="3">
        <v>3</v>
      </c>
      <c r="K1846" s="3">
        <v>5</v>
      </c>
      <c r="L1846" s="3">
        <v>13</v>
      </c>
      <c r="M1846">
        <v>1</v>
      </c>
      <c r="N1846">
        <v>2</v>
      </c>
      <c r="O1846">
        <v>0</v>
      </c>
      <c r="P1846">
        <v>2</v>
      </c>
      <c r="Q1846">
        <v>10</v>
      </c>
      <c r="R1846">
        <v>0</v>
      </c>
      <c r="S1846">
        <v>0</v>
      </c>
      <c r="T1846">
        <v>0</v>
      </c>
      <c r="U1846">
        <v>0</v>
      </c>
      <c r="V1846">
        <v>0</v>
      </c>
      <c r="W1846">
        <v>0</v>
      </c>
      <c r="X1846">
        <v>3</v>
      </c>
      <c r="Y1846">
        <v>11</v>
      </c>
      <c r="Z1846">
        <v>0</v>
      </c>
      <c r="AA1846">
        <v>52</v>
      </c>
      <c r="AB1846">
        <v>2560</v>
      </c>
      <c r="AC1846">
        <v>0</v>
      </c>
      <c r="AD1846">
        <v>0</v>
      </c>
      <c r="AE1846">
        <v>0</v>
      </c>
      <c r="AF1846">
        <v>1</v>
      </c>
      <c r="AG1846">
        <v>0</v>
      </c>
      <c r="AH1846">
        <v>0</v>
      </c>
      <c r="AI1846">
        <v>0</v>
      </c>
      <c r="AJ1846">
        <v>1</v>
      </c>
      <c r="AK1846">
        <v>0</v>
      </c>
      <c r="AL1846">
        <v>0</v>
      </c>
      <c r="AM1846" s="3">
        <f>SUM(tbl_Data[[#This Row],[Amt_Wines]:[Amt_GoldProds]])</f>
        <v>55</v>
      </c>
      <c r="AN1846" s="3">
        <v>29</v>
      </c>
      <c r="AO1846">
        <v>0</v>
      </c>
      <c r="AP1846" t="str" cm="1">
        <f t="array" ref="AP1846">_xlfn.IFS(tbl_Data[[#This Row],[marital_Divorced]]=1,"Divorced",tbl_Data[[#This Row],[marital_Married]]=1,"Married",tbl_Data[[#This Row],[marital_Single]]=1,"Single",tbl_Data[[#This Row],[marital_Together]]=1,"Together",tbl_Data[[#This Row],[marital_Widow]]=1,"Widowed")</f>
        <v>Together</v>
      </c>
      <c r="AQ1846" s="3" t="str">
        <f>IF(tbl_Data[[#This Row],[Marital Status]]=tbl_Data[[#Headers],[Single]],tbl_Data[[#This Row],[Amt_Wines]],"")</f>
        <v/>
      </c>
      <c r="AR1846" s="3">
        <f>IF(tbl_Data[[#This Row],[Marital Status]]=tbl_Data[[#Headers],[Together]],tbl_Data[[#This Row],[Amt_Wines]],"")</f>
        <v>13</v>
      </c>
      <c r="AS1846" s="3" t="str">
        <f>IF(tbl_Data[[#This Row],[Marital Status]]=tbl_Data[[#Headers],[Married]],tbl_Data[[#This Row],[Amt_Wines]],"")</f>
        <v/>
      </c>
      <c r="AT1846" s="3" t="str">
        <f>IF(tbl_Data[[#This Row],[Marital Status]]=tbl_Data[[#Headers],[Widow]],tbl_Data[[#This Row],[Amt_Wines]],"")</f>
        <v/>
      </c>
      <c r="AU1846" s="3" t="str">
        <f>IF(tbl_Data[[#This Row],[Marital Status]]=tbl_Data[[#Headers],[Divorced]],tbl_Data[[#This Row],[Amt_Wines]],"")</f>
        <v/>
      </c>
    </row>
    <row r="1847" spans="1:47" x14ac:dyDescent="0.45">
      <c r="A1847" t="s">
        <v>1782</v>
      </c>
      <c r="B1847" s="3">
        <v>19740</v>
      </c>
      <c r="C1847">
        <v>0</v>
      </c>
      <c r="D1847">
        <v>1</v>
      </c>
      <c r="E1847">
        <f t="shared" si="28"/>
        <v>1</v>
      </c>
      <c r="F1847">
        <v>65</v>
      </c>
      <c r="G1847" s="3">
        <v>7</v>
      </c>
      <c r="H1847" s="3">
        <v>11</v>
      </c>
      <c r="I1847" s="3">
        <v>3</v>
      </c>
      <c r="J1847" s="3">
        <v>10</v>
      </c>
      <c r="K1847" s="3">
        <v>4</v>
      </c>
      <c r="L1847" s="3">
        <v>20</v>
      </c>
      <c r="M1847">
        <v>2</v>
      </c>
      <c r="N1847">
        <v>1</v>
      </c>
      <c r="O1847">
        <v>1</v>
      </c>
      <c r="P1847">
        <v>3</v>
      </c>
      <c r="Q1847">
        <v>5</v>
      </c>
      <c r="R1847">
        <v>0</v>
      </c>
      <c r="S1847">
        <v>0</v>
      </c>
      <c r="T1847">
        <v>0</v>
      </c>
      <c r="U1847">
        <v>0</v>
      </c>
      <c r="V1847">
        <v>0</v>
      </c>
      <c r="W1847">
        <v>0</v>
      </c>
      <c r="X1847">
        <v>3</v>
      </c>
      <c r="Y1847">
        <v>11</v>
      </c>
      <c r="Z1847">
        <v>0</v>
      </c>
      <c r="AA1847">
        <v>60</v>
      </c>
      <c r="AB1847">
        <v>2621</v>
      </c>
      <c r="AC1847">
        <v>0</v>
      </c>
      <c r="AD1847">
        <v>0</v>
      </c>
      <c r="AE1847">
        <v>0</v>
      </c>
      <c r="AF1847">
        <v>1</v>
      </c>
      <c r="AG1847">
        <v>0</v>
      </c>
      <c r="AH1847">
        <v>0</v>
      </c>
      <c r="AI1847">
        <v>0</v>
      </c>
      <c r="AJ1847">
        <v>1</v>
      </c>
      <c r="AK1847">
        <v>0</v>
      </c>
      <c r="AL1847">
        <v>0</v>
      </c>
      <c r="AM1847" s="3">
        <f>SUM(tbl_Data[[#This Row],[Amt_Wines]:[Amt_GoldProds]])</f>
        <v>55</v>
      </c>
      <c r="AN1847" s="3">
        <v>15</v>
      </c>
      <c r="AO1847">
        <v>0</v>
      </c>
      <c r="AP1847" t="str" cm="1">
        <f t="array" ref="AP1847">_xlfn.IFS(tbl_Data[[#This Row],[marital_Divorced]]=1,"Divorced",tbl_Data[[#This Row],[marital_Married]]=1,"Married",tbl_Data[[#This Row],[marital_Single]]=1,"Single",tbl_Data[[#This Row],[marital_Together]]=1,"Together",tbl_Data[[#This Row],[marital_Widow]]=1,"Widowed")</f>
        <v>Together</v>
      </c>
      <c r="AQ1847" s="3" t="str">
        <f>IF(tbl_Data[[#This Row],[Marital Status]]=tbl_Data[[#Headers],[Single]],tbl_Data[[#This Row],[Amt_Wines]],"")</f>
        <v/>
      </c>
      <c r="AR1847" s="3">
        <f>IF(tbl_Data[[#This Row],[Marital Status]]=tbl_Data[[#Headers],[Together]],tbl_Data[[#This Row],[Amt_Wines]],"")</f>
        <v>7</v>
      </c>
      <c r="AS1847" s="3" t="str">
        <f>IF(tbl_Data[[#This Row],[Marital Status]]=tbl_Data[[#Headers],[Married]],tbl_Data[[#This Row],[Amt_Wines]],"")</f>
        <v/>
      </c>
      <c r="AT1847" s="3" t="str">
        <f>IF(tbl_Data[[#This Row],[Marital Status]]=tbl_Data[[#Headers],[Widow]],tbl_Data[[#This Row],[Amt_Wines]],"")</f>
        <v/>
      </c>
      <c r="AU1847" s="3" t="str">
        <f>IF(tbl_Data[[#This Row],[Marital Status]]=tbl_Data[[#Headers],[Divorced]],tbl_Data[[#This Row],[Amt_Wines]],"")</f>
        <v/>
      </c>
    </row>
    <row r="1848" spans="1:47" x14ac:dyDescent="0.45">
      <c r="A1848" t="s">
        <v>1783</v>
      </c>
      <c r="B1848" s="3">
        <v>24221</v>
      </c>
      <c r="C1848">
        <v>0</v>
      </c>
      <c r="D1848">
        <v>0</v>
      </c>
      <c r="E1848">
        <f t="shared" si="28"/>
        <v>0</v>
      </c>
      <c r="F1848">
        <v>94</v>
      </c>
      <c r="G1848" s="3">
        <v>8</v>
      </c>
      <c r="H1848" s="3">
        <v>9</v>
      </c>
      <c r="I1848" s="3">
        <v>9</v>
      </c>
      <c r="J1848" s="3">
        <v>2</v>
      </c>
      <c r="K1848" s="3">
        <v>5</v>
      </c>
      <c r="L1848" s="3">
        <v>22</v>
      </c>
      <c r="M1848">
        <v>1</v>
      </c>
      <c r="N1848">
        <v>1</v>
      </c>
      <c r="O1848">
        <v>1</v>
      </c>
      <c r="P1848">
        <v>3</v>
      </c>
      <c r="Q1848">
        <v>4</v>
      </c>
      <c r="R1848">
        <v>0</v>
      </c>
      <c r="S1848">
        <v>0</v>
      </c>
      <c r="T1848">
        <v>0</v>
      </c>
      <c r="U1848">
        <v>0</v>
      </c>
      <c r="V1848">
        <v>0</v>
      </c>
      <c r="W1848">
        <v>0</v>
      </c>
      <c r="X1848">
        <v>3</v>
      </c>
      <c r="Y1848">
        <v>11</v>
      </c>
      <c r="Z1848">
        <v>0</v>
      </c>
      <c r="AA1848">
        <v>61</v>
      </c>
      <c r="AB1848">
        <v>2472</v>
      </c>
      <c r="AC1848">
        <v>0</v>
      </c>
      <c r="AD1848">
        <v>0</v>
      </c>
      <c r="AE1848">
        <v>0</v>
      </c>
      <c r="AF1848">
        <v>1</v>
      </c>
      <c r="AG1848">
        <v>0</v>
      </c>
      <c r="AH1848">
        <v>0</v>
      </c>
      <c r="AI1848">
        <v>0</v>
      </c>
      <c r="AJ1848">
        <v>1</v>
      </c>
      <c r="AK1848">
        <v>0</v>
      </c>
      <c r="AL1848">
        <v>0</v>
      </c>
      <c r="AM1848" s="3">
        <f>SUM(tbl_Data[[#This Row],[Amt_Wines]:[Amt_GoldProds]])</f>
        <v>55</v>
      </c>
      <c r="AN1848" s="3">
        <v>11</v>
      </c>
      <c r="AO1848">
        <v>0</v>
      </c>
      <c r="AP1848" t="str" cm="1">
        <f t="array" ref="AP1848">_xlfn.IFS(tbl_Data[[#This Row],[marital_Divorced]]=1,"Divorced",tbl_Data[[#This Row],[marital_Married]]=1,"Married",tbl_Data[[#This Row],[marital_Single]]=1,"Single",tbl_Data[[#This Row],[marital_Together]]=1,"Together",tbl_Data[[#This Row],[marital_Widow]]=1,"Widowed")</f>
        <v>Together</v>
      </c>
      <c r="AQ1848" s="3" t="str">
        <f>IF(tbl_Data[[#This Row],[Marital Status]]=tbl_Data[[#Headers],[Single]],tbl_Data[[#This Row],[Amt_Wines]],"")</f>
        <v/>
      </c>
      <c r="AR1848" s="3">
        <f>IF(tbl_Data[[#This Row],[Marital Status]]=tbl_Data[[#Headers],[Together]],tbl_Data[[#This Row],[Amt_Wines]],"")</f>
        <v>8</v>
      </c>
      <c r="AS1848" s="3" t="str">
        <f>IF(tbl_Data[[#This Row],[Marital Status]]=tbl_Data[[#Headers],[Married]],tbl_Data[[#This Row],[Amt_Wines]],"")</f>
        <v/>
      </c>
      <c r="AT1848" s="3" t="str">
        <f>IF(tbl_Data[[#This Row],[Marital Status]]=tbl_Data[[#Headers],[Widow]],tbl_Data[[#This Row],[Amt_Wines]],"")</f>
        <v/>
      </c>
      <c r="AU1848" s="3" t="str">
        <f>IF(tbl_Data[[#This Row],[Marital Status]]=tbl_Data[[#Headers],[Divorced]],tbl_Data[[#This Row],[Amt_Wines]],"")</f>
        <v/>
      </c>
    </row>
    <row r="1849" spans="1:47" x14ac:dyDescent="0.45">
      <c r="A1849" t="s">
        <v>1787</v>
      </c>
      <c r="B1849" s="3">
        <v>32144</v>
      </c>
      <c r="C1849">
        <v>1</v>
      </c>
      <c r="D1849">
        <v>1</v>
      </c>
      <c r="E1849">
        <f t="shared" si="28"/>
        <v>2</v>
      </c>
      <c r="F1849">
        <v>76</v>
      </c>
      <c r="G1849" s="3">
        <v>41</v>
      </c>
      <c r="H1849" s="3">
        <v>0</v>
      </c>
      <c r="I1849" s="3">
        <v>10</v>
      </c>
      <c r="J1849" s="3">
        <v>0</v>
      </c>
      <c r="K1849" s="3">
        <v>0</v>
      </c>
      <c r="L1849" s="3">
        <v>3</v>
      </c>
      <c r="M1849">
        <v>4</v>
      </c>
      <c r="N1849">
        <v>2</v>
      </c>
      <c r="O1849">
        <v>1</v>
      </c>
      <c r="P1849">
        <v>3</v>
      </c>
      <c r="Q1849">
        <v>7</v>
      </c>
      <c r="R1849">
        <v>0</v>
      </c>
      <c r="S1849">
        <v>1</v>
      </c>
      <c r="T1849">
        <v>0</v>
      </c>
      <c r="U1849">
        <v>0</v>
      </c>
      <c r="V1849">
        <v>0</v>
      </c>
      <c r="W1849">
        <v>0</v>
      </c>
      <c r="X1849">
        <v>3</v>
      </c>
      <c r="Y1849">
        <v>11</v>
      </c>
      <c r="Z1849">
        <v>0</v>
      </c>
      <c r="AA1849">
        <v>66</v>
      </c>
      <c r="AB1849">
        <v>2257</v>
      </c>
      <c r="AC1849">
        <v>0</v>
      </c>
      <c r="AD1849">
        <v>0</v>
      </c>
      <c r="AE1849">
        <v>0</v>
      </c>
      <c r="AF1849">
        <v>1</v>
      </c>
      <c r="AG1849">
        <v>0</v>
      </c>
      <c r="AH1849">
        <v>0</v>
      </c>
      <c r="AI1849">
        <v>0</v>
      </c>
      <c r="AJ1849">
        <v>1</v>
      </c>
      <c r="AK1849">
        <v>0</v>
      </c>
      <c r="AL1849">
        <v>0</v>
      </c>
      <c r="AM1849" s="3">
        <f>SUM(tbl_Data[[#This Row],[Amt_Wines]:[Amt_GoldProds]])</f>
        <v>54</v>
      </c>
      <c r="AN1849" s="3">
        <v>48</v>
      </c>
      <c r="AO1849">
        <v>1</v>
      </c>
      <c r="AP1849" t="str" cm="1">
        <f t="array" ref="AP1849">_xlfn.IFS(tbl_Data[[#This Row],[marital_Divorced]]=1,"Divorced",tbl_Data[[#This Row],[marital_Married]]=1,"Married",tbl_Data[[#This Row],[marital_Single]]=1,"Single",tbl_Data[[#This Row],[marital_Together]]=1,"Together",tbl_Data[[#This Row],[marital_Widow]]=1,"Widowed")</f>
        <v>Together</v>
      </c>
      <c r="AQ1849" s="3" t="str">
        <f>IF(tbl_Data[[#This Row],[Marital Status]]=tbl_Data[[#Headers],[Single]],tbl_Data[[#This Row],[Amt_Wines]],"")</f>
        <v/>
      </c>
      <c r="AR1849" s="3">
        <f>IF(tbl_Data[[#This Row],[Marital Status]]=tbl_Data[[#Headers],[Together]],tbl_Data[[#This Row],[Amt_Wines]],"")</f>
        <v>41</v>
      </c>
      <c r="AS1849" s="3" t="str">
        <f>IF(tbl_Data[[#This Row],[Marital Status]]=tbl_Data[[#Headers],[Married]],tbl_Data[[#This Row],[Amt_Wines]],"")</f>
        <v/>
      </c>
      <c r="AT1849" s="3" t="str">
        <f>IF(tbl_Data[[#This Row],[Marital Status]]=tbl_Data[[#Headers],[Widow]],tbl_Data[[#This Row],[Amt_Wines]],"")</f>
        <v/>
      </c>
      <c r="AU1849" s="3" t="str">
        <f>IF(tbl_Data[[#This Row],[Marital Status]]=tbl_Data[[#Headers],[Divorced]],tbl_Data[[#This Row],[Amt_Wines]],"")</f>
        <v/>
      </c>
    </row>
    <row r="1850" spans="1:47" x14ac:dyDescent="0.45">
      <c r="A1850" t="s">
        <v>1789</v>
      </c>
      <c r="B1850" s="3">
        <v>19444</v>
      </c>
      <c r="C1850">
        <v>1</v>
      </c>
      <c r="D1850">
        <v>0</v>
      </c>
      <c r="E1850">
        <f t="shared" si="28"/>
        <v>1</v>
      </c>
      <c r="F1850">
        <v>8</v>
      </c>
      <c r="G1850" s="3">
        <v>16</v>
      </c>
      <c r="H1850" s="3">
        <v>0</v>
      </c>
      <c r="I1850" s="3">
        <v>23</v>
      </c>
      <c r="J1850" s="3">
        <v>3</v>
      </c>
      <c r="K1850" s="3">
        <v>2</v>
      </c>
      <c r="L1850" s="3">
        <v>10</v>
      </c>
      <c r="M1850">
        <v>3</v>
      </c>
      <c r="N1850">
        <v>4</v>
      </c>
      <c r="O1850">
        <v>1</v>
      </c>
      <c r="P1850">
        <v>2</v>
      </c>
      <c r="Q1850">
        <v>7</v>
      </c>
      <c r="R1850">
        <v>0</v>
      </c>
      <c r="S1850">
        <v>0</v>
      </c>
      <c r="T1850">
        <v>0</v>
      </c>
      <c r="U1850">
        <v>0</v>
      </c>
      <c r="V1850">
        <v>0</v>
      </c>
      <c r="W1850">
        <v>0</v>
      </c>
      <c r="X1850">
        <v>3</v>
      </c>
      <c r="Y1850">
        <v>11</v>
      </c>
      <c r="Z1850">
        <v>1</v>
      </c>
      <c r="AA1850">
        <v>38</v>
      </c>
      <c r="AB1850">
        <v>2286</v>
      </c>
      <c r="AC1850">
        <v>0</v>
      </c>
      <c r="AD1850">
        <v>0</v>
      </c>
      <c r="AE1850">
        <v>0</v>
      </c>
      <c r="AF1850">
        <v>1</v>
      </c>
      <c r="AG1850">
        <v>0</v>
      </c>
      <c r="AH1850">
        <v>0</v>
      </c>
      <c r="AI1850">
        <v>0</v>
      </c>
      <c r="AJ1850">
        <v>1</v>
      </c>
      <c r="AK1850">
        <v>0</v>
      </c>
      <c r="AL1850">
        <v>0</v>
      </c>
      <c r="AM1850" s="3">
        <f>SUM(tbl_Data[[#This Row],[Amt_Wines]:[Amt_GoldProds]])</f>
        <v>54</v>
      </c>
      <c r="AN1850" s="3">
        <v>34</v>
      </c>
      <c r="AO1850">
        <v>0</v>
      </c>
      <c r="AP1850" t="str" cm="1">
        <f t="array" ref="AP1850">_xlfn.IFS(tbl_Data[[#This Row],[marital_Divorced]]=1,"Divorced",tbl_Data[[#This Row],[marital_Married]]=1,"Married",tbl_Data[[#This Row],[marital_Single]]=1,"Single",tbl_Data[[#This Row],[marital_Together]]=1,"Together",tbl_Data[[#This Row],[marital_Widow]]=1,"Widowed")</f>
        <v>Together</v>
      </c>
      <c r="AQ1850" s="3" t="str">
        <f>IF(tbl_Data[[#This Row],[Marital Status]]=tbl_Data[[#Headers],[Single]],tbl_Data[[#This Row],[Amt_Wines]],"")</f>
        <v/>
      </c>
      <c r="AR1850" s="3">
        <f>IF(tbl_Data[[#This Row],[Marital Status]]=tbl_Data[[#Headers],[Together]],tbl_Data[[#This Row],[Amt_Wines]],"")</f>
        <v>16</v>
      </c>
      <c r="AS1850" s="3" t="str">
        <f>IF(tbl_Data[[#This Row],[Marital Status]]=tbl_Data[[#Headers],[Married]],tbl_Data[[#This Row],[Amt_Wines]],"")</f>
        <v/>
      </c>
      <c r="AT1850" s="3" t="str">
        <f>IF(tbl_Data[[#This Row],[Marital Status]]=tbl_Data[[#Headers],[Widow]],tbl_Data[[#This Row],[Amt_Wines]],"")</f>
        <v/>
      </c>
      <c r="AU1850" s="3" t="str">
        <f>IF(tbl_Data[[#This Row],[Marital Status]]=tbl_Data[[#Headers],[Divorced]],tbl_Data[[#This Row],[Amt_Wines]],"")</f>
        <v/>
      </c>
    </row>
    <row r="1851" spans="1:47" x14ac:dyDescent="0.45">
      <c r="A1851" t="s">
        <v>1791</v>
      </c>
      <c r="B1851" s="3">
        <v>46106</v>
      </c>
      <c r="C1851">
        <v>1</v>
      </c>
      <c r="D1851">
        <v>1</v>
      </c>
      <c r="E1851">
        <f t="shared" si="28"/>
        <v>2</v>
      </c>
      <c r="F1851">
        <v>84</v>
      </c>
      <c r="G1851" s="3">
        <v>30</v>
      </c>
      <c r="H1851" s="3">
        <v>0</v>
      </c>
      <c r="I1851" s="3">
        <v>8</v>
      </c>
      <c r="J1851" s="3">
        <v>2</v>
      </c>
      <c r="K1851" s="3">
        <v>0</v>
      </c>
      <c r="L1851" s="3">
        <v>14</v>
      </c>
      <c r="M1851">
        <v>1</v>
      </c>
      <c r="N1851">
        <v>1</v>
      </c>
      <c r="O1851">
        <v>1</v>
      </c>
      <c r="P1851">
        <v>2</v>
      </c>
      <c r="Q1851">
        <v>6</v>
      </c>
      <c r="R1851">
        <v>0</v>
      </c>
      <c r="S1851">
        <v>0</v>
      </c>
      <c r="T1851">
        <v>0</v>
      </c>
      <c r="U1851">
        <v>0</v>
      </c>
      <c r="V1851">
        <v>0</v>
      </c>
      <c r="W1851">
        <v>0</v>
      </c>
      <c r="X1851">
        <v>3</v>
      </c>
      <c r="Y1851">
        <v>11</v>
      </c>
      <c r="Z1851">
        <v>0</v>
      </c>
      <c r="AA1851">
        <v>44</v>
      </c>
      <c r="AB1851">
        <v>2208</v>
      </c>
      <c r="AC1851">
        <v>0</v>
      </c>
      <c r="AD1851">
        <v>0</v>
      </c>
      <c r="AE1851">
        <v>0</v>
      </c>
      <c r="AF1851">
        <v>1</v>
      </c>
      <c r="AG1851">
        <v>0</v>
      </c>
      <c r="AH1851">
        <v>0</v>
      </c>
      <c r="AI1851">
        <v>0</v>
      </c>
      <c r="AJ1851">
        <v>0</v>
      </c>
      <c r="AK1851">
        <v>1</v>
      </c>
      <c r="AL1851">
        <v>0</v>
      </c>
      <c r="AM1851" s="3">
        <f>SUM(tbl_Data[[#This Row],[Amt_Wines]:[Amt_GoldProds]])</f>
        <v>54</v>
      </c>
      <c r="AN1851" s="3">
        <v>26</v>
      </c>
      <c r="AO1851">
        <v>0</v>
      </c>
      <c r="AP1851" t="str" cm="1">
        <f t="array" ref="AP1851">_xlfn.IFS(tbl_Data[[#This Row],[marital_Divorced]]=1,"Divorced",tbl_Data[[#This Row],[marital_Married]]=1,"Married",tbl_Data[[#This Row],[marital_Single]]=1,"Single",tbl_Data[[#This Row],[marital_Together]]=1,"Together",tbl_Data[[#This Row],[marital_Widow]]=1,"Widowed")</f>
        <v>Together</v>
      </c>
      <c r="AQ1851" s="3" t="str">
        <f>IF(tbl_Data[[#This Row],[Marital Status]]=tbl_Data[[#Headers],[Single]],tbl_Data[[#This Row],[Amt_Wines]],"")</f>
        <v/>
      </c>
      <c r="AR1851" s="3">
        <f>IF(tbl_Data[[#This Row],[Marital Status]]=tbl_Data[[#Headers],[Together]],tbl_Data[[#This Row],[Amt_Wines]],"")</f>
        <v>30</v>
      </c>
      <c r="AS1851" s="3" t="str">
        <f>IF(tbl_Data[[#This Row],[Marital Status]]=tbl_Data[[#Headers],[Married]],tbl_Data[[#This Row],[Amt_Wines]],"")</f>
        <v/>
      </c>
      <c r="AT1851" s="3" t="str">
        <f>IF(tbl_Data[[#This Row],[Marital Status]]=tbl_Data[[#Headers],[Widow]],tbl_Data[[#This Row],[Amt_Wines]],"")</f>
        <v/>
      </c>
      <c r="AU1851" s="3" t="str">
        <f>IF(tbl_Data[[#This Row],[Marital Status]]=tbl_Data[[#Headers],[Divorced]],tbl_Data[[#This Row],[Amt_Wines]],"")</f>
        <v/>
      </c>
    </row>
    <row r="1852" spans="1:47" x14ac:dyDescent="0.45">
      <c r="A1852" t="s">
        <v>1793</v>
      </c>
      <c r="B1852" s="3">
        <v>48794</v>
      </c>
      <c r="C1852">
        <v>1</v>
      </c>
      <c r="D1852">
        <v>1</v>
      </c>
      <c r="E1852">
        <f t="shared" si="28"/>
        <v>2</v>
      </c>
      <c r="F1852">
        <v>97</v>
      </c>
      <c r="G1852" s="3">
        <v>25</v>
      </c>
      <c r="H1852" s="3">
        <v>0</v>
      </c>
      <c r="I1852" s="3">
        <v>11</v>
      </c>
      <c r="J1852" s="3">
        <v>3</v>
      </c>
      <c r="K1852" s="3">
        <v>0</v>
      </c>
      <c r="L1852" s="3">
        <v>15</v>
      </c>
      <c r="M1852">
        <v>1</v>
      </c>
      <c r="N1852">
        <v>1</v>
      </c>
      <c r="O1852">
        <v>0</v>
      </c>
      <c r="P1852">
        <v>3</v>
      </c>
      <c r="Q1852">
        <v>4</v>
      </c>
      <c r="R1852">
        <v>0</v>
      </c>
      <c r="S1852">
        <v>0</v>
      </c>
      <c r="T1852">
        <v>0</v>
      </c>
      <c r="U1852">
        <v>0</v>
      </c>
      <c r="V1852">
        <v>0</v>
      </c>
      <c r="W1852">
        <v>0</v>
      </c>
      <c r="X1852">
        <v>3</v>
      </c>
      <c r="Y1852">
        <v>11</v>
      </c>
      <c r="Z1852">
        <v>0</v>
      </c>
      <c r="AA1852">
        <v>67</v>
      </c>
      <c r="AB1852">
        <v>2162</v>
      </c>
      <c r="AC1852">
        <v>0</v>
      </c>
      <c r="AD1852">
        <v>0</v>
      </c>
      <c r="AE1852">
        <v>0</v>
      </c>
      <c r="AF1852">
        <v>1</v>
      </c>
      <c r="AG1852">
        <v>0</v>
      </c>
      <c r="AH1852">
        <v>0</v>
      </c>
      <c r="AI1852">
        <v>0</v>
      </c>
      <c r="AJ1852">
        <v>1</v>
      </c>
      <c r="AK1852">
        <v>0</v>
      </c>
      <c r="AL1852">
        <v>0</v>
      </c>
      <c r="AM1852" s="3">
        <f>SUM(tbl_Data[[#This Row],[Amt_Wines]:[Amt_GoldProds]])</f>
        <v>54</v>
      </c>
      <c r="AN1852" s="3">
        <v>24</v>
      </c>
      <c r="AO1852">
        <v>0</v>
      </c>
      <c r="AP1852" t="str" cm="1">
        <f t="array" ref="AP1852">_xlfn.IFS(tbl_Data[[#This Row],[marital_Divorced]]=1,"Divorced",tbl_Data[[#This Row],[marital_Married]]=1,"Married",tbl_Data[[#This Row],[marital_Single]]=1,"Single",tbl_Data[[#This Row],[marital_Together]]=1,"Together",tbl_Data[[#This Row],[marital_Widow]]=1,"Widowed")</f>
        <v>Together</v>
      </c>
      <c r="AQ1852" s="3" t="str">
        <f>IF(tbl_Data[[#This Row],[Marital Status]]=tbl_Data[[#Headers],[Single]],tbl_Data[[#This Row],[Amt_Wines]],"")</f>
        <v/>
      </c>
      <c r="AR1852" s="3">
        <f>IF(tbl_Data[[#This Row],[Marital Status]]=tbl_Data[[#Headers],[Together]],tbl_Data[[#This Row],[Amt_Wines]],"")</f>
        <v>25</v>
      </c>
      <c r="AS1852" s="3" t="str">
        <f>IF(tbl_Data[[#This Row],[Marital Status]]=tbl_Data[[#Headers],[Married]],tbl_Data[[#This Row],[Amt_Wines]],"")</f>
        <v/>
      </c>
      <c r="AT1852" s="3" t="str">
        <f>IF(tbl_Data[[#This Row],[Marital Status]]=tbl_Data[[#Headers],[Widow]],tbl_Data[[#This Row],[Amt_Wines]],"")</f>
        <v/>
      </c>
      <c r="AU1852" s="3" t="str">
        <f>IF(tbl_Data[[#This Row],[Marital Status]]=tbl_Data[[#Headers],[Divorced]],tbl_Data[[#This Row],[Amt_Wines]],"")</f>
        <v/>
      </c>
    </row>
    <row r="1853" spans="1:47" x14ac:dyDescent="0.45">
      <c r="A1853" t="s">
        <v>1796</v>
      </c>
      <c r="B1853" s="3">
        <v>25315</v>
      </c>
      <c r="C1853">
        <v>1</v>
      </c>
      <c r="D1853">
        <v>0</v>
      </c>
      <c r="E1853">
        <f t="shared" si="28"/>
        <v>1</v>
      </c>
      <c r="F1853">
        <v>46</v>
      </c>
      <c r="G1853" s="3">
        <v>1</v>
      </c>
      <c r="H1853" s="3">
        <v>9</v>
      </c>
      <c r="I1853" s="3">
        <v>8</v>
      </c>
      <c r="J1853" s="3">
        <v>11</v>
      </c>
      <c r="K1853" s="3">
        <v>3</v>
      </c>
      <c r="L1853" s="3">
        <v>22</v>
      </c>
      <c r="M1853">
        <v>3</v>
      </c>
      <c r="N1853">
        <v>3</v>
      </c>
      <c r="O1853">
        <v>0</v>
      </c>
      <c r="P1853">
        <v>3</v>
      </c>
      <c r="Q1853">
        <v>8</v>
      </c>
      <c r="R1853">
        <v>0</v>
      </c>
      <c r="S1853">
        <v>0</v>
      </c>
      <c r="T1853">
        <v>0</v>
      </c>
      <c r="U1853">
        <v>0</v>
      </c>
      <c r="V1853">
        <v>0</v>
      </c>
      <c r="W1853">
        <v>0</v>
      </c>
      <c r="X1853">
        <v>3</v>
      </c>
      <c r="Y1853">
        <v>11</v>
      </c>
      <c r="Z1853">
        <v>0</v>
      </c>
      <c r="AA1853">
        <v>43</v>
      </c>
      <c r="AB1853">
        <v>2393</v>
      </c>
      <c r="AC1853">
        <v>0</v>
      </c>
      <c r="AD1853">
        <v>0</v>
      </c>
      <c r="AE1853">
        <v>0</v>
      </c>
      <c r="AF1853">
        <v>1</v>
      </c>
      <c r="AG1853">
        <v>0</v>
      </c>
      <c r="AH1853">
        <v>1</v>
      </c>
      <c r="AI1853">
        <v>0</v>
      </c>
      <c r="AJ1853">
        <v>0</v>
      </c>
      <c r="AK1853">
        <v>0</v>
      </c>
      <c r="AL1853">
        <v>0</v>
      </c>
      <c r="AM1853" s="3">
        <f>SUM(tbl_Data[[#This Row],[Amt_Wines]:[Amt_GoldProds]])</f>
        <v>54</v>
      </c>
      <c r="AN1853" s="3">
        <v>10</v>
      </c>
      <c r="AO1853">
        <v>0</v>
      </c>
      <c r="AP1853" t="str" cm="1">
        <f t="array" ref="AP1853">_xlfn.IFS(tbl_Data[[#This Row],[marital_Divorced]]=1,"Divorced",tbl_Data[[#This Row],[marital_Married]]=1,"Married",tbl_Data[[#This Row],[marital_Single]]=1,"Single",tbl_Data[[#This Row],[marital_Together]]=1,"Together",tbl_Data[[#This Row],[marital_Widow]]=1,"Widowed")</f>
        <v>Together</v>
      </c>
      <c r="AQ1853" s="3" t="str">
        <f>IF(tbl_Data[[#This Row],[Marital Status]]=tbl_Data[[#Headers],[Single]],tbl_Data[[#This Row],[Amt_Wines]],"")</f>
        <v/>
      </c>
      <c r="AR1853" s="3">
        <f>IF(tbl_Data[[#This Row],[Marital Status]]=tbl_Data[[#Headers],[Together]],tbl_Data[[#This Row],[Amt_Wines]],"")</f>
        <v>1</v>
      </c>
      <c r="AS1853" s="3" t="str">
        <f>IF(tbl_Data[[#This Row],[Marital Status]]=tbl_Data[[#Headers],[Married]],tbl_Data[[#This Row],[Amt_Wines]],"")</f>
        <v/>
      </c>
      <c r="AT1853" s="3" t="str">
        <f>IF(tbl_Data[[#This Row],[Marital Status]]=tbl_Data[[#Headers],[Widow]],tbl_Data[[#This Row],[Amt_Wines]],"")</f>
        <v/>
      </c>
      <c r="AU1853" s="3" t="str">
        <f>IF(tbl_Data[[#This Row],[Marital Status]]=tbl_Data[[#Headers],[Divorced]],tbl_Data[[#This Row],[Amt_Wines]],"")</f>
        <v/>
      </c>
    </row>
    <row r="1854" spans="1:47" x14ac:dyDescent="0.45">
      <c r="A1854" t="s">
        <v>1798</v>
      </c>
      <c r="B1854" s="3">
        <v>26646</v>
      </c>
      <c r="C1854">
        <v>1</v>
      </c>
      <c r="D1854">
        <v>0</v>
      </c>
      <c r="E1854">
        <f t="shared" si="28"/>
        <v>1</v>
      </c>
      <c r="F1854">
        <v>26</v>
      </c>
      <c r="G1854" s="3">
        <v>11</v>
      </c>
      <c r="H1854" s="3">
        <v>4</v>
      </c>
      <c r="I1854" s="3">
        <v>20</v>
      </c>
      <c r="J1854" s="3">
        <v>10</v>
      </c>
      <c r="K1854" s="3">
        <v>3</v>
      </c>
      <c r="L1854" s="3">
        <v>5</v>
      </c>
      <c r="M1854">
        <v>2</v>
      </c>
      <c r="N1854">
        <v>2</v>
      </c>
      <c r="O1854">
        <v>0</v>
      </c>
      <c r="P1854">
        <v>4</v>
      </c>
      <c r="Q1854">
        <v>6</v>
      </c>
      <c r="R1854">
        <v>0</v>
      </c>
      <c r="S1854">
        <v>0</v>
      </c>
      <c r="T1854">
        <v>0</v>
      </c>
      <c r="U1854">
        <v>0</v>
      </c>
      <c r="V1854">
        <v>0</v>
      </c>
      <c r="W1854">
        <v>0</v>
      </c>
      <c r="X1854">
        <v>3</v>
      </c>
      <c r="Y1854">
        <v>11</v>
      </c>
      <c r="Z1854">
        <v>0</v>
      </c>
      <c r="AA1854">
        <v>36</v>
      </c>
      <c r="AB1854">
        <v>2298</v>
      </c>
      <c r="AC1854">
        <v>0</v>
      </c>
      <c r="AD1854">
        <v>0</v>
      </c>
      <c r="AE1854">
        <v>0</v>
      </c>
      <c r="AF1854">
        <v>1</v>
      </c>
      <c r="AG1854">
        <v>0</v>
      </c>
      <c r="AH1854">
        <v>0</v>
      </c>
      <c r="AI1854">
        <v>0</v>
      </c>
      <c r="AJ1854">
        <v>1</v>
      </c>
      <c r="AK1854">
        <v>0</v>
      </c>
      <c r="AL1854">
        <v>0</v>
      </c>
      <c r="AM1854" s="3">
        <f>SUM(tbl_Data[[#This Row],[Amt_Wines]:[Amt_GoldProds]])</f>
        <v>53</v>
      </c>
      <c r="AN1854" s="3">
        <v>43</v>
      </c>
      <c r="AO1854">
        <v>0</v>
      </c>
      <c r="AP1854" t="str" cm="1">
        <f t="array" ref="AP1854">_xlfn.IFS(tbl_Data[[#This Row],[marital_Divorced]]=1,"Divorced",tbl_Data[[#This Row],[marital_Married]]=1,"Married",tbl_Data[[#This Row],[marital_Single]]=1,"Single",tbl_Data[[#This Row],[marital_Together]]=1,"Together",tbl_Data[[#This Row],[marital_Widow]]=1,"Widowed")</f>
        <v>Together</v>
      </c>
      <c r="AQ1854" s="3" t="str">
        <f>IF(tbl_Data[[#This Row],[Marital Status]]=tbl_Data[[#Headers],[Single]],tbl_Data[[#This Row],[Amt_Wines]],"")</f>
        <v/>
      </c>
      <c r="AR1854" s="3">
        <f>IF(tbl_Data[[#This Row],[Marital Status]]=tbl_Data[[#Headers],[Together]],tbl_Data[[#This Row],[Amt_Wines]],"")</f>
        <v>11</v>
      </c>
      <c r="AS1854" s="3" t="str">
        <f>IF(tbl_Data[[#This Row],[Marital Status]]=tbl_Data[[#Headers],[Married]],tbl_Data[[#This Row],[Amt_Wines]],"")</f>
        <v/>
      </c>
      <c r="AT1854" s="3" t="str">
        <f>IF(tbl_Data[[#This Row],[Marital Status]]=tbl_Data[[#Headers],[Widow]],tbl_Data[[#This Row],[Amt_Wines]],"")</f>
        <v/>
      </c>
      <c r="AU1854" s="3" t="str">
        <f>IF(tbl_Data[[#This Row],[Marital Status]]=tbl_Data[[#Headers],[Divorced]],tbl_Data[[#This Row],[Amt_Wines]],"")</f>
        <v/>
      </c>
    </row>
    <row r="1855" spans="1:47" x14ac:dyDescent="0.45">
      <c r="A1855" t="s">
        <v>1800</v>
      </c>
      <c r="B1855" s="3">
        <v>29604</v>
      </c>
      <c r="C1855">
        <v>1</v>
      </c>
      <c r="D1855">
        <v>0</v>
      </c>
      <c r="E1855">
        <f t="shared" si="28"/>
        <v>1</v>
      </c>
      <c r="F1855">
        <v>88</v>
      </c>
      <c r="G1855" s="3">
        <v>7</v>
      </c>
      <c r="H1855" s="3">
        <v>6</v>
      </c>
      <c r="I1855" s="3">
        <v>13</v>
      </c>
      <c r="J1855" s="3">
        <v>7</v>
      </c>
      <c r="K1855" s="3">
        <v>6</v>
      </c>
      <c r="L1855" s="3">
        <v>14</v>
      </c>
      <c r="M1855">
        <v>1</v>
      </c>
      <c r="N1855">
        <v>1</v>
      </c>
      <c r="O1855">
        <v>0</v>
      </c>
      <c r="P1855">
        <v>3</v>
      </c>
      <c r="Q1855">
        <v>9</v>
      </c>
      <c r="R1855">
        <v>1</v>
      </c>
      <c r="S1855">
        <v>0</v>
      </c>
      <c r="T1855">
        <v>0</v>
      </c>
      <c r="U1855">
        <v>0</v>
      </c>
      <c r="V1855">
        <v>0</v>
      </c>
      <c r="W1855">
        <v>0</v>
      </c>
      <c r="X1855">
        <v>3</v>
      </c>
      <c r="Y1855">
        <v>11</v>
      </c>
      <c r="Z1855">
        <v>0</v>
      </c>
      <c r="AA1855">
        <v>32</v>
      </c>
      <c r="AB1855">
        <v>2362</v>
      </c>
      <c r="AC1855">
        <v>0</v>
      </c>
      <c r="AD1855">
        <v>0</v>
      </c>
      <c r="AE1855">
        <v>0</v>
      </c>
      <c r="AF1855">
        <v>1</v>
      </c>
      <c r="AG1855">
        <v>0</v>
      </c>
      <c r="AH1855">
        <v>0</v>
      </c>
      <c r="AI1855">
        <v>0</v>
      </c>
      <c r="AJ1855">
        <v>1</v>
      </c>
      <c r="AK1855">
        <v>0</v>
      </c>
      <c r="AL1855">
        <v>0</v>
      </c>
      <c r="AM1855" s="3">
        <f>SUM(tbl_Data[[#This Row],[Amt_Wines]:[Amt_GoldProds]])</f>
        <v>53</v>
      </c>
      <c r="AN1855" s="3">
        <v>25</v>
      </c>
      <c r="AO1855">
        <v>1</v>
      </c>
      <c r="AP1855" t="str" cm="1">
        <f t="array" ref="AP1855">_xlfn.IFS(tbl_Data[[#This Row],[marital_Divorced]]=1,"Divorced",tbl_Data[[#This Row],[marital_Married]]=1,"Married",tbl_Data[[#This Row],[marital_Single]]=1,"Single",tbl_Data[[#This Row],[marital_Together]]=1,"Together",tbl_Data[[#This Row],[marital_Widow]]=1,"Widowed")</f>
        <v>Together</v>
      </c>
      <c r="AQ1855" s="3" t="str">
        <f>IF(tbl_Data[[#This Row],[Marital Status]]=tbl_Data[[#Headers],[Single]],tbl_Data[[#This Row],[Amt_Wines]],"")</f>
        <v/>
      </c>
      <c r="AR1855" s="3">
        <f>IF(tbl_Data[[#This Row],[Marital Status]]=tbl_Data[[#Headers],[Together]],tbl_Data[[#This Row],[Amt_Wines]],"")</f>
        <v>7</v>
      </c>
      <c r="AS1855" s="3" t="str">
        <f>IF(tbl_Data[[#This Row],[Marital Status]]=tbl_Data[[#Headers],[Married]],tbl_Data[[#This Row],[Amt_Wines]],"")</f>
        <v/>
      </c>
      <c r="AT1855" s="3" t="str">
        <f>IF(tbl_Data[[#This Row],[Marital Status]]=tbl_Data[[#Headers],[Widow]],tbl_Data[[#This Row],[Amt_Wines]],"")</f>
        <v/>
      </c>
      <c r="AU1855" s="3" t="str">
        <f>IF(tbl_Data[[#This Row],[Marital Status]]=tbl_Data[[#Headers],[Divorced]],tbl_Data[[#This Row],[Amt_Wines]],"")</f>
        <v/>
      </c>
    </row>
    <row r="1856" spans="1:47" x14ac:dyDescent="0.45">
      <c r="A1856" t="s">
        <v>1804</v>
      </c>
      <c r="B1856" s="3">
        <v>7500</v>
      </c>
      <c r="C1856">
        <v>1</v>
      </c>
      <c r="D1856">
        <v>0</v>
      </c>
      <c r="E1856">
        <f t="shared" si="28"/>
        <v>1</v>
      </c>
      <c r="F1856">
        <v>7</v>
      </c>
      <c r="G1856" s="3">
        <v>2</v>
      </c>
      <c r="H1856" s="3">
        <v>8</v>
      </c>
      <c r="I1856" s="3">
        <v>11</v>
      </c>
      <c r="J1856" s="3">
        <v>3</v>
      </c>
      <c r="K1856" s="3">
        <v>8</v>
      </c>
      <c r="L1856" s="3">
        <v>21</v>
      </c>
      <c r="M1856">
        <v>4</v>
      </c>
      <c r="N1856">
        <v>3</v>
      </c>
      <c r="O1856">
        <v>2</v>
      </c>
      <c r="P1856">
        <v>2</v>
      </c>
      <c r="Q1856">
        <v>7</v>
      </c>
      <c r="R1856">
        <v>0</v>
      </c>
      <c r="S1856">
        <v>0</v>
      </c>
      <c r="T1856">
        <v>0</v>
      </c>
      <c r="U1856">
        <v>0</v>
      </c>
      <c r="V1856">
        <v>0</v>
      </c>
      <c r="W1856">
        <v>0</v>
      </c>
      <c r="X1856">
        <v>3</v>
      </c>
      <c r="Y1856">
        <v>11</v>
      </c>
      <c r="Z1856">
        <v>0</v>
      </c>
      <c r="AA1856">
        <v>41</v>
      </c>
      <c r="AB1856">
        <v>2577</v>
      </c>
      <c r="AC1856">
        <v>0</v>
      </c>
      <c r="AD1856">
        <v>0</v>
      </c>
      <c r="AE1856">
        <v>0</v>
      </c>
      <c r="AF1856">
        <v>1</v>
      </c>
      <c r="AG1856">
        <v>0</v>
      </c>
      <c r="AH1856">
        <v>1</v>
      </c>
      <c r="AI1856">
        <v>0</v>
      </c>
      <c r="AJ1856">
        <v>0</v>
      </c>
      <c r="AK1856">
        <v>0</v>
      </c>
      <c r="AL1856">
        <v>0</v>
      </c>
      <c r="AM1856" s="3">
        <f>SUM(tbl_Data[[#This Row],[Amt_Wines]:[Amt_GoldProds]])</f>
        <v>53</v>
      </c>
      <c r="AN1856" s="3">
        <v>11</v>
      </c>
      <c r="AO1856">
        <v>0</v>
      </c>
      <c r="AP1856" t="str" cm="1">
        <f t="array" ref="AP1856">_xlfn.IFS(tbl_Data[[#This Row],[marital_Divorced]]=1,"Divorced",tbl_Data[[#This Row],[marital_Married]]=1,"Married",tbl_Data[[#This Row],[marital_Single]]=1,"Single",tbl_Data[[#This Row],[marital_Together]]=1,"Together",tbl_Data[[#This Row],[marital_Widow]]=1,"Widowed")</f>
        <v>Together</v>
      </c>
      <c r="AQ1856" s="3" t="str">
        <f>IF(tbl_Data[[#This Row],[Marital Status]]=tbl_Data[[#Headers],[Single]],tbl_Data[[#This Row],[Amt_Wines]],"")</f>
        <v/>
      </c>
      <c r="AR1856" s="3">
        <f>IF(tbl_Data[[#This Row],[Marital Status]]=tbl_Data[[#Headers],[Together]],tbl_Data[[#This Row],[Amt_Wines]],"")</f>
        <v>2</v>
      </c>
      <c r="AS1856" s="3" t="str">
        <f>IF(tbl_Data[[#This Row],[Marital Status]]=tbl_Data[[#Headers],[Married]],tbl_Data[[#This Row],[Amt_Wines]],"")</f>
        <v/>
      </c>
      <c r="AT1856" s="3" t="str">
        <f>IF(tbl_Data[[#This Row],[Marital Status]]=tbl_Data[[#Headers],[Widow]],tbl_Data[[#This Row],[Amt_Wines]],"")</f>
        <v/>
      </c>
      <c r="AU1856" s="3" t="str">
        <f>IF(tbl_Data[[#This Row],[Marital Status]]=tbl_Data[[#Headers],[Divorced]],tbl_Data[[#This Row],[Amt_Wines]],"")</f>
        <v/>
      </c>
    </row>
    <row r="1857" spans="1:47" x14ac:dyDescent="0.45">
      <c r="A1857" t="s">
        <v>1806</v>
      </c>
      <c r="B1857" s="3">
        <v>28427</v>
      </c>
      <c r="C1857">
        <v>1</v>
      </c>
      <c r="D1857">
        <v>0</v>
      </c>
      <c r="E1857">
        <f t="shared" si="28"/>
        <v>1</v>
      </c>
      <c r="F1857">
        <v>67</v>
      </c>
      <c r="G1857" s="3">
        <v>18</v>
      </c>
      <c r="H1857" s="3">
        <v>3</v>
      </c>
      <c r="I1857" s="3">
        <v>19</v>
      </c>
      <c r="J1857" s="3">
        <v>3</v>
      </c>
      <c r="K1857" s="3">
        <v>3</v>
      </c>
      <c r="L1857" s="3">
        <v>6</v>
      </c>
      <c r="M1857">
        <v>2</v>
      </c>
      <c r="N1857">
        <v>2</v>
      </c>
      <c r="O1857">
        <v>0</v>
      </c>
      <c r="P1857">
        <v>3</v>
      </c>
      <c r="Q1857">
        <v>8</v>
      </c>
      <c r="R1857">
        <v>0</v>
      </c>
      <c r="S1857">
        <v>0</v>
      </c>
      <c r="T1857">
        <v>0</v>
      </c>
      <c r="U1857">
        <v>0</v>
      </c>
      <c r="V1857">
        <v>0</v>
      </c>
      <c r="W1857">
        <v>0</v>
      </c>
      <c r="X1857">
        <v>3</v>
      </c>
      <c r="Y1857">
        <v>11</v>
      </c>
      <c r="Z1857">
        <v>0</v>
      </c>
      <c r="AA1857">
        <v>37</v>
      </c>
      <c r="AB1857">
        <v>2624</v>
      </c>
      <c r="AC1857">
        <v>0</v>
      </c>
      <c r="AD1857">
        <v>0</v>
      </c>
      <c r="AE1857">
        <v>0</v>
      </c>
      <c r="AF1857">
        <v>1</v>
      </c>
      <c r="AG1857">
        <v>0</v>
      </c>
      <c r="AH1857">
        <v>0</v>
      </c>
      <c r="AI1857">
        <v>0</v>
      </c>
      <c r="AJ1857">
        <v>1</v>
      </c>
      <c r="AK1857">
        <v>0</v>
      </c>
      <c r="AL1857">
        <v>0</v>
      </c>
      <c r="AM1857" s="3">
        <f>SUM(tbl_Data[[#This Row],[Amt_Wines]:[Amt_GoldProds]])</f>
        <v>52</v>
      </c>
      <c r="AN1857" s="3">
        <v>40</v>
      </c>
      <c r="AO1857">
        <v>0</v>
      </c>
      <c r="AP1857" t="str" cm="1">
        <f t="array" ref="AP1857">_xlfn.IFS(tbl_Data[[#This Row],[marital_Divorced]]=1,"Divorced",tbl_Data[[#This Row],[marital_Married]]=1,"Married",tbl_Data[[#This Row],[marital_Single]]=1,"Single",tbl_Data[[#This Row],[marital_Together]]=1,"Together",tbl_Data[[#This Row],[marital_Widow]]=1,"Widowed")</f>
        <v>Together</v>
      </c>
      <c r="AQ1857" s="3" t="str">
        <f>IF(tbl_Data[[#This Row],[Marital Status]]=tbl_Data[[#Headers],[Single]],tbl_Data[[#This Row],[Amt_Wines]],"")</f>
        <v/>
      </c>
      <c r="AR1857" s="3">
        <f>IF(tbl_Data[[#This Row],[Marital Status]]=tbl_Data[[#Headers],[Together]],tbl_Data[[#This Row],[Amt_Wines]],"")</f>
        <v>18</v>
      </c>
      <c r="AS1857" s="3" t="str">
        <f>IF(tbl_Data[[#This Row],[Marital Status]]=tbl_Data[[#Headers],[Married]],tbl_Data[[#This Row],[Amt_Wines]],"")</f>
        <v/>
      </c>
      <c r="AT1857" s="3" t="str">
        <f>IF(tbl_Data[[#This Row],[Marital Status]]=tbl_Data[[#Headers],[Widow]],tbl_Data[[#This Row],[Amt_Wines]],"")</f>
        <v/>
      </c>
      <c r="AU1857" s="3" t="str">
        <f>IF(tbl_Data[[#This Row],[Marital Status]]=tbl_Data[[#Headers],[Divorced]],tbl_Data[[#This Row],[Amt_Wines]],"")</f>
        <v/>
      </c>
    </row>
    <row r="1858" spans="1:47" x14ac:dyDescent="0.45">
      <c r="A1858" t="s">
        <v>1809</v>
      </c>
      <c r="B1858" s="3">
        <v>32414</v>
      </c>
      <c r="C1858">
        <v>0</v>
      </c>
      <c r="D1858">
        <v>0</v>
      </c>
      <c r="E1858">
        <f t="shared" ref="E1858:E1921" si="29">SUM(_xlfn.SINGLE(Kidhome),_xlfn.SINGLE(Teenhome))</f>
        <v>0</v>
      </c>
      <c r="F1858">
        <v>11</v>
      </c>
      <c r="G1858" s="3">
        <v>20</v>
      </c>
      <c r="H1858" s="3">
        <v>6</v>
      </c>
      <c r="I1858" s="3">
        <v>5</v>
      </c>
      <c r="J1858" s="3">
        <v>0</v>
      </c>
      <c r="K1858" s="3">
        <v>9</v>
      </c>
      <c r="L1858" s="3">
        <v>12</v>
      </c>
      <c r="M1858">
        <v>1</v>
      </c>
      <c r="N1858">
        <v>1</v>
      </c>
      <c r="O1858">
        <v>0</v>
      </c>
      <c r="P1858">
        <v>3</v>
      </c>
      <c r="Q1858">
        <v>7</v>
      </c>
      <c r="R1858">
        <v>1</v>
      </c>
      <c r="S1858">
        <v>0</v>
      </c>
      <c r="T1858">
        <v>0</v>
      </c>
      <c r="U1858">
        <v>0</v>
      </c>
      <c r="V1858">
        <v>0</v>
      </c>
      <c r="W1858">
        <v>0</v>
      </c>
      <c r="X1858">
        <v>3</v>
      </c>
      <c r="Y1858">
        <v>11</v>
      </c>
      <c r="Z1858">
        <v>0</v>
      </c>
      <c r="AA1858">
        <v>36</v>
      </c>
      <c r="AB1858">
        <v>2519</v>
      </c>
      <c r="AC1858">
        <v>0</v>
      </c>
      <c r="AD1858">
        <v>0</v>
      </c>
      <c r="AE1858">
        <v>0</v>
      </c>
      <c r="AF1858">
        <v>1</v>
      </c>
      <c r="AG1858">
        <v>0</v>
      </c>
      <c r="AH1858">
        <v>1</v>
      </c>
      <c r="AI1858">
        <v>0</v>
      </c>
      <c r="AJ1858">
        <v>0</v>
      </c>
      <c r="AK1858">
        <v>0</v>
      </c>
      <c r="AL1858">
        <v>0</v>
      </c>
      <c r="AM1858" s="3">
        <f>SUM(tbl_Data[[#This Row],[Amt_Wines]:[Amt_GoldProds]])</f>
        <v>52</v>
      </c>
      <c r="AN1858" s="3">
        <v>28</v>
      </c>
      <c r="AO1858">
        <v>1</v>
      </c>
      <c r="AP1858" t="str" cm="1">
        <f t="array" ref="AP1858">_xlfn.IFS(tbl_Data[[#This Row],[marital_Divorced]]=1,"Divorced",tbl_Data[[#This Row],[marital_Married]]=1,"Married",tbl_Data[[#This Row],[marital_Single]]=1,"Single",tbl_Data[[#This Row],[marital_Together]]=1,"Together",tbl_Data[[#This Row],[marital_Widow]]=1,"Widowed")</f>
        <v>Together</v>
      </c>
      <c r="AQ1858" s="3" t="str">
        <f>IF(tbl_Data[[#This Row],[Marital Status]]=tbl_Data[[#Headers],[Single]],tbl_Data[[#This Row],[Amt_Wines]],"")</f>
        <v/>
      </c>
      <c r="AR1858" s="3">
        <f>IF(tbl_Data[[#This Row],[Marital Status]]=tbl_Data[[#Headers],[Together]],tbl_Data[[#This Row],[Amt_Wines]],"")</f>
        <v>20</v>
      </c>
      <c r="AS1858" s="3" t="str">
        <f>IF(tbl_Data[[#This Row],[Marital Status]]=tbl_Data[[#Headers],[Married]],tbl_Data[[#This Row],[Amt_Wines]],"")</f>
        <v/>
      </c>
      <c r="AT1858" s="3" t="str">
        <f>IF(tbl_Data[[#This Row],[Marital Status]]=tbl_Data[[#Headers],[Widow]],tbl_Data[[#This Row],[Amt_Wines]],"")</f>
        <v/>
      </c>
      <c r="AU1858" s="3" t="str">
        <f>IF(tbl_Data[[#This Row],[Marital Status]]=tbl_Data[[#Headers],[Divorced]],tbl_Data[[#This Row],[Amt_Wines]],"")</f>
        <v/>
      </c>
    </row>
    <row r="1859" spans="1:47" x14ac:dyDescent="0.45">
      <c r="A1859" t="s">
        <v>1820</v>
      </c>
      <c r="B1859" s="3">
        <v>39771</v>
      </c>
      <c r="C1859">
        <v>1</v>
      </c>
      <c r="D1859">
        <v>0</v>
      </c>
      <c r="E1859">
        <f t="shared" si="29"/>
        <v>1</v>
      </c>
      <c r="F1859">
        <v>92</v>
      </c>
      <c r="G1859" s="3">
        <v>6</v>
      </c>
      <c r="H1859" s="3">
        <v>2</v>
      </c>
      <c r="I1859" s="3">
        <v>18</v>
      </c>
      <c r="J1859" s="3">
        <v>2</v>
      </c>
      <c r="K1859" s="3">
        <v>8</v>
      </c>
      <c r="L1859" s="3">
        <v>14</v>
      </c>
      <c r="M1859">
        <v>1</v>
      </c>
      <c r="N1859">
        <v>2</v>
      </c>
      <c r="O1859">
        <v>0</v>
      </c>
      <c r="P1859">
        <v>3</v>
      </c>
      <c r="Q1859">
        <v>4</v>
      </c>
      <c r="R1859">
        <v>0</v>
      </c>
      <c r="S1859">
        <v>0</v>
      </c>
      <c r="T1859">
        <v>0</v>
      </c>
      <c r="U1859">
        <v>0</v>
      </c>
      <c r="V1859">
        <v>0</v>
      </c>
      <c r="W1859">
        <v>0</v>
      </c>
      <c r="X1859">
        <v>3</v>
      </c>
      <c r="Y1859">
        <v>11</v>
      </c>
      <c r="Z1859">
        <v>0</v>
      </c>
      <c r="AA1859">
        <v>43</v>
      </c>
      <c r="AB1859">
        <v>2364</v>
      </c>
      <c r="AC1859">
        <v>0</v>
      </c>
      <c r="AD1859">
        <v>0</v>
      </c>
      <c r="AE1859">
        <v>0</v>
      </c>
      <c r="AF1859">
        <v>1</v>
      </c>
      <c r="AG1859">
        <v>0</v>
      </c>
      <c r="AH1859">
        <v>0</v>
      </c>
      <c r="AI1859">
        <v>0</v>
      </c>
      <c r="AJ1859">
        <v>1</v>
      </c>
      <c r="AK1859">
        <v>0</v>
      </c>
      <c r="AL1859">
        <v>0</v>
      </c>
      <c r="AM1859" s="3">
        <f>SUM(tbl_Data[[#This Row],[Amt_Wines]:[Amt_GoldProds]])</f>
        <v>50</v>
      </c>
      <c r="AN1859" s="3">
        <v>22</v>
      </c>
      <c r="AO1859">
        <v>0</v>
      </c>
      <c r="AP1859" t="str" cm="1">
        <f t="array" ref="AP1859">_xlfn.IFS(tbl_Data[[#This Row],[marital_Divorced]]=1,"Divorced",tbl_Data[[#This Row],[marital_Married]]=1,"Married",tbl_Data[[#This Row],[marital_Single]]=1,"Single",tbl_Data[[#This Row],[marital_Together]]=1,"Together",tbl_Data[[#This Row],[marital_Widow]]=1,"Widowed")</f>
        <v>Together</v>
      </c>
      <c r="AQ1859" s="3" t="str">
        <f>IF(tbl_Data[[#This Row],[Marital Status]]=tbl_Data[[#Headers],[Single]],tbl_Data[[#This Row],[Amt_Wines]],"")</f>
        <v/>
      </c>
      <c r="AR1859" s="3">
        <f>IF(tbl_Data[[#This Row],[Marital Status]]=tbl_Data[[#Headers],[Together]],tbl_Data[[#This Row],[Amt_Wines]],"")</f>
        <v>6</v>
      </c>
      <c r="AS1859" s="3" t="str">
        <f>IF(tbl_Data[[#This Row],[Marital Status]]=tbl_Data[[#Headers],[Married]],tbl_Data[[#This Row],[Amt_Wines]],"")</f>
        <v/>
      </c>
      <c r="AT1859" s="3" t="str">
        <f>IF(tbl_Data[[#This Row],[Marital Status]]=tbl_Data[[#Headers],[Widow]],tbl_Data[[#This Row],[Amt_Wines]],"")</f>
        <v/>
      </c>
      <c r="AU1859" s="3" t="str">
        <f>IF(tbl_Data[[#This Row],[Marital Status]]=tbl_Data[[#Headers],[Divorced]],tbl_Data[[#This Row],[Amt_Wines]],"")</f>
        <v/>
      </c>
    </row>
    <row r="1860" spans="1:47" x14ac:dyDescent="0.45">
      <c r="A1860" t="s">
        <v>1822</v>
      </c>
      <c r="B1860" s="3">
        <v>25130</v>
      </c>
      <c r="C1860">
        <v>1</v>
      </c>
      <c r="D1860">
        <v>0</v>
      </c>
      <c r="E1860">
        <f t="shared" si="29"/>
        <v>1</v>
      </c>
      <c r="F1860">
        <v>10</v>
      </c>
      <c r="G1860" s="3">
        <v>2</v>
      </c>
      <c r="H1860" s="3">
        <v>5</v>
      </c>
      <c r="I1860" s="3">
        <v>7</v>
      </c>
      <c r="J1860" s="3">
        <v>0</v>
      </c>
      <c r="K1860" s="3">
        <v>18</v>
      </c>
      <c r="L1860" s="3">
        <v>18</v>
      </c>
      <c r="M1860">
        <v>2</v>
      </c>
      <c r="N1860">
        <v>2</v>
      </c>
      <c r="O1860">
        <v>0</v>
      </c>
      <c r="P1860">
        <v>3</v>
      </c>
      <c r="Q1860">
        <v>7</v>
      </c>
      <c r="R1860">
        <v>0</v>
      </c>
      <c r="S1860">
        <v>0</v>
      </c>
      <c r="T1860">
        <v>0</v>
      </c>
      <c r="U1860">
        <v>0</v>
      </c>
      <c r="V1860">
        <v>0</v>
      </c>
      <c r="W1860">
        <v>0</v>
      </c>
      <c r="X1860">
        <v>3</v>
      </c>
      <c r="Y1860">
        <v>11</v>
      </c>
      <c r="Z1860">
        <v>0</v>
      </c>
      <c r="AA1860">
        <v>40</v>
      </c>
      <c r="AB1860">
        <v>2429</v>
      </c>
      <c r="AC1860">
        <v>0</v>
      </c>
      <c r="AD1860">
        <v>0</v>
      </c>
      <c r="AE1860">
        <v>0</v>
      </c>
      <c r="AF1860">
        <v>1</v>
      </c>
      <c r="AG1860">
        <v>0</v>
      </c>
      <c r="AH1860">
        <v>1</v>
      </c>
      <c r="AI1860">
        <v>0</v>
      </c>
      <c r="AJ1860">
        <v>0</v>
      </c>
      <c r="AK1860">
        <v>0</v>
      </c>
      <c r="AL1860">
        <v>0</v>
      </c>
      <c r="AM1860" s="3">
        <f>SUM(tbl_Data[[#This Row],[Amt_Wines]:[Amt_GoldProds]])</f>
        <v>50</v>
      </c>
      <c r="AN1860" s="3">
        <v>14</v>
      </c>
      <c r="AO1860">
        <v>0</v>
      </c>
      <c r="AP1860" t="str" cm="1">
        <f t="array" ref="AP1860">_xlfn.IFS(tbl_Data[[#This Row],[marital_Divorced]]=1,"Divorced",tbl_Data[[#This Row],[marital_Married]]=1,"Married",tbl_Data[[#This Row],[marital_Single]]=1,"Single",tbl_Data[[#This Row],[marital_Together]]=1,"Together",tbl_Data[[#This Row],[marital_Widow]]=1,"Widowed")</f>
        <v>Together</v>
      </c>
      <c r="AQ1860" s="3" t="str">
        <f>IF(tbl_Data[[#This Row],[Marital Status]]=tbl_Data[[#Headers],[Single]],tbl_Data[[#This Row],[Amt_Wines]],"")</f>
        <v/>
      </c>
      <c r="AR1860" s="3">
        <f>IF(tbl_Data[[#This Row],[Marital Status]]=tbl_Data[[#Headers],[Together]],tbl_Data[[#This Row],[Amt_Wines]],"")</f>
        <v>2</v>
      </c>
      <c r="AS1860" s="3" t="str">
        <f>IF(tbl_Data[[#This Row],[Marital Status]]=tbl_Data[[#Headers],[Married]],tbl_Data[[#This Row],[Amt_Wines]],"")</f>
        <v/>
      </c>
      <c r="AT1860" s="3" t="str">
        <f>IF(tbl_Data[[#This Row],[Marital Status]]=tbl_Data[[#Headers],[Widow]],tbl_Data[[#This Row],[Amt_Wines]],"")</f>
        <v/>
      </c>
      <c r="AU1860" s="3" t="str">
        <f>IF(tbl_Data[[#This Row],[Marital Status]]=tbl_Data[[#Headers],[Divorced]],tbl_Data[[#This Row],[Amt_Wines]],"")</f>
        <v/>
      </c>
    </row>
    <row r="1861" spans="1:47" x14ac:dyDescent="0.45">
      <c r="A1861" t="s">
        <v>1824</v>
      </c>
      <c r="B1861" s="3">
        <v>34043</v>
      </c>
      <c r="C1861">
        <v>1</v>
      </c>
      <c r="D1861">
        <v>0</v>
      </c>
      <c r="E1861">
        <f t="shared" si="29"/>
        <v>1</v>
      </c>
      <c r="F1861">
        <v>97</v>
      </c>
      <c r="G1861" s="3">
        <v>20</v>
      </c>
      <c r="H1861" s="3">
        <v>2</v>
      </c>
      <c r="I1861" s="3">
        <v>14</v>
      </c>
      <c r="J1861" s="3">
        <v>3</v>
      </c>
      <c r="K1861" s="3">
        <v>0</v>
      </c>
      <c r="L1861" s="3">
        <v>10</v>
      </c>
      <c r="M1861">
        <v>1</v>
      </c>
      <c r="N1861">
        <v>2</v>
      </c>
      <c r="O1861">
        <v>0</v>
      </c>
      <c r="P1861">
        <v>2</v>
      </c>
      <c r="Q1861">
        <v>9</v>
      </c>
      <c r="R1861">
        <v>0</v>
      </c>
      <c r="S1861">
        <v>0</v>
      </c>
      <c r="T1861">
        <v>0</v>
      </c>
      <c r="U1861">
        <v>0</v>
      </c>
      <c r="V1861">
        <v>0</v>
      </c>
      <c r="W1861">
        <v>0</v>
      </c>
      <c r="X1861">
        <v>3</v>
      </c>
      <c r="Y1861">
        <v>11</v>
      </c>
      <c r="Z1861">
        <v>0</v>
      </c>
      <c r="AA1861">
        <v>42</v>
      </c>
      <c r="AB1861">
        <v>2406</v>
      </c>
      <c r="AC1861">
        <v>0</v>
      </c>
      <c r="AD1861">
        <v>0</v>
      </c>
      <c r="AE1861">
        <v>0</v>
      </c>
      <c r="AF1861">
        <v>1</v>
      </c>
      <c r="AG1861">
        <v>0</v>
      </c>
      <c r="AH1861">
        <v>0</v>
      </c>
      <c r="AI1861">
        <v>0</v>
      </c>
      <c r="AJ1861">
        <v>0</v>
      </c>
      <c r="AK1861">
        <v>0</v>
      </c>
      <c r="AL1861">
        <v>1</v>
      </c>
      <c r="AM1861" s="3">
        <f>SUM(tbl_Data[[#This Row],[Amt_Wines]:[Amt_GoldProds]])</f>
        <v>49</v>
      </c>
      <c r="AN1861" s="3">
        <v>29</v>
      </c>
      <c r="AO1861">
        <v>0</v>
      </c>
      <c r="AP1861" t="str" cm="1">
        <f t="array" ref="AP1861">_xlfn.IFS(tbl_Data[[#This Row],[marital_Divorced]]=1,"Divorced",tbl_Data[[#This Row],[marital_Married]]=1,"Married",tbl_Data[[#This Row],[marital_Single]]=1,"Single",tbl_Data[[#This Row],[marital_Together]]=1,"Together",tbl_Data[[#This Row],[marital_Widow]]=1,"Widowed")</f>
        <v>Together</v>
      </c>
      <c r="AQ1861" s="3" t="str">
        <f>IF(tbl_Data[[#This Row],[Marital Status]]=tbl_Data[[#Headers],[Single]],tbl_Data[[#This Row],[Amt_Wines]],"")</f>
        <v/>
      </c>
      <c r="AR1861" s="3">
        <f>IF(tbl_Data[[#This Row],[Marital Status]]=tbl_Data[[#Headers],[Together]],tbl_Data[[#This Row],[Amt_Wines]],"")</f>
        <v>20</v>
      </c>
      <c r="AS1861" s="3" t="str">
        <f>IF(tbl_Data[[#This Row],[Marital Status]]=tbl_Data[[#Headers],[Married]],tbl_Data[[#This Row],[Amt_Wines]],"")</f>
        <v/>
      </c>
      <c r="AT1861" s="3" t="str">
        <f>IF(tbl_Data[[#This Row],[Marital Status]]=tbl_Data[[#Headers],[Widow]],tbl_Data[[#This Row],[Amt_Wines]],"")</f>
        <v/>
      </c>
      <c r="AU1861" s="3" t="str">
        <f>IF(tbl_Data[[#This Row],[Marital Status]]=tbl_Data[[#Headers],[Divorced]],tbl_Data[[#This Row],[Amt_Wines]],"")</f>
        <v/>
      </c>
    </row>
    <row r="1862" spans="1:47" x14ac:dyDescent="0.45">
      <c r="A1862" t="s">
        <v>1826</v>
      </c>
      <c r="B1862" s="3">
        <v>40451</v>
      </c>
      <c r="C1862">
        <v>0</v>
      </c>
      <c r="D1862">
        <v>2</v>
      </c>
      <c r="E1862">
        <f t="shared" si="29"/>
        <v>2</v>
      </c>
      <c r="F1862">
        <v>54</v>
      </c>
      <c r="G1862" s="3">
        <v>35</v>
      </c>
      <c r="H1862" s="3">
        <v>0</v>
      </c>
      <c r="I1862" s="3">
        <v>4</v>
      </c>
      <c r="J1862" s="3">
        <v>0</v>
      </c>
      <c r="K1862" s="3">
        <v>0</v>
      </c>
      <c r="L1862" s="3">
        <v>10</v>
      </c>
      <c r="M1862">
        <v>1</v>
      </c>
      <c r="N1862">
        <v>1</v>
      </c>
      <c r="O1862">
        <v>1</v>
      </c>
      <c r="P1862">
        <v>2</v>
      </c>
      <c r="Q1862">
        <v>5</v>
      </c>
      <c r="R1862">
        <v>1</v>
      </c>
      <c r="S1862">
        <v>0</v>
      </c>
      <c r="T1862">
        <v>0</v>
      </c>
      <c r="U1862">
        <v>0</v>
      </c>
      <c r="V1862">
        <v>0</v>
      </c>
      <c r="W1862">
        <v>0</v>
      </c>
      <c r="X1862">
        <v>3</v>
      </c>
      <c r="Y1862">
        <v>11</v>
      </c>
      <c r="Z1862">
        <v>0</v>
      </c>
      <c r="AA1862">
        <v>63</v>
      </c>
      <c r="AB1862">
        <v>2292</v>
      </c>
      <c r="AC1862">
        <v>0</v>
      </c>
      <c r="AD1862">
        <v>0</v>
      </c>
      <c r="AE1862">
        <v>0</v>
      </c>
      <c r="AF1862">
        <v>1</v>
      </c>
      <c r="AG1862">
        <v>0</v>
      </c>
      <c r="AH1862">
        <v>0</v>
      </c>
      <c r="AI1862">
        <v>0</v>
      </c>
      <c r="AJ1862">
        <v>0</v>
      </c>
      <c r="AK1862">
        <v>0</v>
      </c>
      <c r="AL1862">
        <v>1</v>
      </c>
      <c r="AM1862" s="3">
        <f>SUM(tbl_Data[[#This Row],[Amt_Wines]:[Amt_GoldProds]])</f>
        <v>49</v>
      </c>
      <c r="AN1862" s="3">
        <v>29</v>
      </c>
      <c r="AO1862">
        <v>1</v>
      </c>
      <c r="AP1862" t="str" cm="1">
        <f t="array" ref="AP1862">_xlfn.IFS(tbl_Data[[#This Row],[marital_Divorced]]=1,"Divorced",tbl_Data[[#This Row],[marital_Married]]=1,"Married",tbl_Data[[#This Row],[marital_Single]]=1,"Single",tbl_Data[[#This Row],[marital_Together]]=1,"Together",tbl_Data[[#This Row],[marital_Widow]]=1,"Widowed")</f>
        <v>Together</v>
      </c>
      <c r="AQ1862" s="3" t="str">
        <f>IF(tbl_Data[[#This Row],[Marital Status]]=tbl_Data[[#Headers],[Single]],tbl_Data[[#This Row],[Amt_Wines]],"")</f>
        <v/>
      </c>
      <c r="AR1862" s="3">
        <f>IF(tbl_Data[[#This Row],[Marital Status]]=tbl_Data[[#Headers],[Together]],tbl_Data[[#This Row],[Amt_Wines]],"")</f>
        <v>35</v>
      </c>
      <c r="AS1862" s="3" t="str">
        <f>IF(tbl_Data[[#This Row],[Marital Status]]=tbl_Data[[#Headers],[Married]],tbl_Data[[#This Row],[Amt_Wines]],"")</f>
        <v/>
      </c>
      <c r="AT1862" s="3" t="str">
        <f>IF(tbl_Data[[#This Row],[Marital Status]]=tbl_Data[[#Headers],[Widow]],tbl_Data[[#This Row],[Amt_Wines]],"")</f>
        <v/>
      </c>
      <c r="AU1862" s="3" t="str">
        <f>IF(tbl_Data[[#This Row],[Marital Status]]=tbl_Data[[#Headers],[Divorced]],tbl_Data[[#This Row],[Amt_Wines]],"")</f>
        <v/>
      </c>
    </row>
    <row r="1863" spans="1:47" x14ac:dyDescent="0.45">
      <c r="A1863" t="s">
        <v>1828</v>
      </c>
      <c r="B1863" s="3">
        <v>5648</v>
      </c>
      <c r="C1863">
        <v>1</v>
      </c>
      <c r="D1863">
        <v>1</v>
      </c>
      <c r="E1863">
        <f t="shared" si="29"/>
        <v>2</v>
      </c>
      <c r="F1863">
        <v>68</v>
      </c>
      <c r="G1863" s="3">
        <v>28</v>
      </c>
      <c r="H1863" s="3">
        <v>0</v>
      </c>
      <c r="I1863" s="3">
        <v>6</v>
      </c>
      <c r="J1863" s="3">
        <v>1</v>
      </c>
      <c r="K1863" s="3">
        <v>1</v>
      </c>
      <c r="L1863" s="3">
        <v>13</v>
      </c>
      <c r="M1863">
        <v>1</v>
      </c>
      <c r="N1863">
        <v>1</v>
      </c>
      <c r="O1863">
        <v>0</v>
      </c>
      <c r="P1863">
        <v>0</v>
      </c>
      <c r="Q1863">
        <v>20</v>
      </c>
      <c r="R1863">
        <v>1</v>
      </c>
      <c r="S1863">
        <v>0</v>
      </c>
      <c r="T1863">
        <v>0</v>
      </c>
      <c r="U1863">
        <v>0</v>
      </c>
      <c r="V1863">
        <v>0</v>
      </c>
      <c r="W1863">
        <v>0</v>
      </c>
      <c r="X1863">
        <v>3</v>
      </c>
      <c r="Y1863">
        <v>11</v>
      </c>
      <c r="Z1863">
        <v>0</v>
      </c>
      <c r="AA1863">
        <v>70</v>
      </c>
      <c r="AB1863">
        <v>2267</v>
      </c>
      <c r="AC1863">
        <v>0</v>
      </c>
      <c r="AD1863">
        <v>0</v>
      </c>
      <c r="AE1863">
        <v>0</v>
      </c>
      <c r="AF1863">
        <v>1</v>
      </c>
      <c r="AG1863">
        <v>0</v>
      </c>
      <c r="AH1863">
        <v>0</v>
      </c>
      <c r="AI1863">
        <v>0</v>
      </c>
      <c r="AJ1863">
        <v>0</v>
      </c>
      <c r="AK1863">
        <v>0</v>
      </c>
      <c r="AL1863">
        <v>1</v>
      </c>
      <c r="AM1863" s="3">
        <f>SUM(tbl_Data[[#This Row],[Amt_Wines]:[Amt_GoldProds]])</f>
        <v>49</v>
      </c>
      <c r="AN1863" s="3">
        <v>23</v>
      </c>
      <c r="AO1863">
        <v>1</v>
      </c>
      <c r="AP1863" t="str" cm="1">
        <f t="array" ref="AP1863">_xlfn.IFS(tbl_Data[[#This Row],[marital_Divorced]]=1,"Divorced",tbl_Data[[#This Row],[marital_Married]]=1,"Married",tbl_Data[[#This Row],[marital_Single]]=1,"Single",tbl_Data[[#This Row],[marital_Together]]=1,"Together",tbl_Data[[#This Row],[marital_Widow]]=1,"Widowed")</f>
        <v>Together</v>
      </c>
      <c r="AQ1863" s="3" t="str">
        <f>IF(tbl_Data[[#This Row],[Marital Status]]=tbl_Data[[#Headers],[Single]],tbl_Data[[#This Row],[Amt_Wines]],"")</f>
        <v/>
      </c>
      <c r="AR1863" s="3">
        <f>IF(tbl_Data[[#This Row],[Marital Status]]=tbl_Data[[#Headers],[Together]],tbl_Data[[#This Row],[Amt_Wines]],"")</f>
        <v>28</v>
      </c>
      <c r="AS1863" s="3" t="str">
        <f>IF(tbl_Data[[#This Row],[Marital Status]]=tbl_Data[[#Headers],[Married]],tbl_Data[[#This Row],[Amt_Wines]],"")</f>
        <v/>
      </c>
      <c r="AT1863" s="3" t="str">
        <f>IF(tbl_Data[[#This Row],[Marital Status]]=tbl_Data[[#Headers],[Widow]],tbl_Data[[#This Row],[Amt_Wines]],"")</f>
        <v/>
      </c>
      <c r="AU1863" s="3" t="str">
        <f>IF(tbl_Data[[#This Row],[Marital Status]]=tbl_Data[[#Headers],[Divorced]],tbl_Data[[#This Row],[Amt_Wines]],"")</f>
        <v/>
      </c>
    </row>
    <row r="1864" spans="1:47" x14ac:dyDescent="0.45">
      <c r="A1864" t="s">
        <v>1829</v>
      </c>
      <c r="B1864" s="3">
        <v>33178</v>
      </c>
      <c r="C1864">
        <v>1</v>
      </c>
      <c r="D1864">
        <v>0</v>
      </c>
      <c r="E1864">
        <f t="shared" si="29"/>
        <v>1</v>
      </c>
      <c r="F1864">
        <v>9</v>
      </c>
      <c r="G1864" s="3">
        <v>12</v>
      </c>
      <c r="H1864" s="3">
        <v>6</v>
      </c>
      <c r="I1864" s="3">
        <v>2</v>
      </c>
      <c r="J1864" s="3">
        <v>11</v>
      </c>
      <c r="K1864" s="3">
        <v>2</v>
      </c>
      <c r="L1864" s="3">
        <v>16</v>
      </c>
      <c r="M1864">
        <v>1</v>
      </c>
      <c r="N1864">
        <v>1</v>
      </c>
      <c r="O1864">
        <v>0</v>
      </c>
      <c r="P1864">
        <v>3</v>
      </c>
      <c r="Q1864">
        <v>4</v>
      </c>
      <c r="R1864">
        <v>0</v>
      </c>
      <c r="S1864">
        <v>0</v>
      </c>
      <c r="T1864">
        <v>0</v>
      </c>
      <c r="U1864">
        <v>0</v>
      </c>
      <c r="V1864">
        <v>0</v>
      </c>
      <c r="W1864">
        <v>0</v>
      </c>
      <c r="X1864">
        <v>3</v>
      </c>
      <c r="Y1864">
        <v>11</v>
      </c>
      <c r="Z1864">
        <v>0</v>
      </c>
      <c r="AA1864">
        <v>43</v>
      </c>
      <c r="AB1864">
        <v>2309</v>
      </c>
      <c r="AC1864">
        <v>0</v>
      </c>
      <c r="AD1864">
        <v>0</v>
      </c>
      <c r="AE1864">
        <v>0</v>
      </c>
      <c r="AF1864">
        <v>1</v>
      </c>
      <c r="AG1864">
        <v>0</v>
      </c>
      <c r="AH1864">
        <v>0</v>
      </c>
      <c r="AI1864">
        <v>0</v>
      </c>
      <c r="AJ1864">
        <v>1</v>
      </c>
      <c r="AK1864">
        <v>0</v>
      </c>
      <c r="AL1864">
        <v>0</v>
      </c>
      <c r="AM1864" s="3">
        <f>SUM(tbl_Data[[#This Row],[Amt_Wines]:[Amt_GoldProds]])</f>
        <v>49</v>
      </c>
      <c r="AN1864" s="3">
        <v>17</v>
      </c>
      <c r="AO1864">
        <v>0</v>
      </c>
      <c r="AP1864" t="str" cm="1">
        <f t="array" ref="AP1864">_xlfn.IFS(tbl_Data[[#This Row],[marital_Divorced]]=1,"Divorced",tbl_Data[[#This Row],[marital_Married]]=1,"Married",tbl_Data[[#This Row],[marital_Single]]=1,"Single",tbl_Data[[#This Row],[marital_Together]]=1,"Together",tbl_Data[[#This Row],[marital_Widow]]=1,"Widowed")</f>
        <v>Together</v>
      </c>
      <c r="AQ1864" s="3" t="str">
        <f>IF(tbl_Data[[#This Row],[Marital Status]]=tbl_Data[[#Headers],[Single]],tbl_Data[[#This Row],[Amt_Wines]],"")</f>
        <v/>
      </c>
      <c r="AR1864" s="3">
        <f>IF(tbl_Data[[#This Row],[Marital Status]]=tbl_Data[[#Headers],[Together]],tbl_Data[[#This Row],[Amt_Wines]],"")</f>
        <v>12</v>
      </c>
      <c r="AS1864" s="3" t="str">
        <f>IF(tbl_Data[[#This Row],[Marital Status]]=tbl_Data[[#Headers],[Married]],tbl_Data[[#This Row],[Amt_Wines]],"")</f>
        <v/>
      </c>
      <c r="AT1864" s="3" t="str">
        <f>IF(tbl_Data[[#This Row],[Marital Status]]=tbl_Data[[#Headers],[Widow]],tbl_Data[[#This Row],[Amt_Wines]],"")</f>
        <v/>
      </c>
      <c r="AU1864" s="3" t="str">
        <f>IF(tbl_Data[[#This Row],[Marital Status]]=tbl_Data[[#Headers],[Divorced]],tbl_Data[[#This Row],[Amt_Wines]],"")</f>
        <v/>
      </c>
    </row>
    <row r="1865" spans="1:47" x14ac:dyDescent="0.45">
      <c r="A1865" t="s">
        <v>1837</v>
      </c>
      <c r="B1865" s="3">
        <v>25851</v>
      </c>
      <c r="C1865">
        <v>1</v>
      </c>
      <c r="D1865">
        <v>0</v>
      </c>
      <c r="E1865">
        <f t="shared" si="29"/>
        <v>1</v>
      </c>
      <c r="F1865">
        <v>45</v>
      </c>
      <c r="G1865" s="3">
        <v>9</v>
      </c>
      <c r="H1865" s="3">
        <v>4</v>
      </c>
      <c r="I1865" s="3">
        <v>18</v>
      </c>
      <c r="J1865" s="3">
        <v>7</v>
      </c>
      <c r="K1865" s="3">
        <v>5</v>
      </c>
      <c r="L1865" s="3">
        <v>5</v>
      </c>
      <c r="M1865">
        <v>2</v>
      </c>
      <c r="N1865">
        <v>2</v>
      </c>
      <c r="O1865">
        <v>0</v>
      </c>
      <c r="P1865">
        <v>3</v>
      </c>
      <c r="Q1865">
        <v>7</v>
      </c>
      <c r="R1865">
        <v>0</v>
      </c>
      <c r="S1865">
        <v>0</v>
      </c>
      <c r="T1865">
        <v>0</v>
      </c>
      <c r="U1865">
        <v>0</v>
      </c>
      <c r="V1865">
        <v>0</v>
      </c>
      <c r="W1865">
        <v>0</v>
      </c>
      <c r="X1865">
        <v>3</v>
      </c>
      <c r="Y1865">
        <v>11</v>
      </c>
      <c r="Z1865">
        <v>0</v>
      </c>
      <c r="AA1865">
        <v>42</v>
      </c>
      <c r="AB1865">
        <v>2662</v>
      </c>
      <c r="AC1865">
        <v>0</v>
      </c>
      <c r="AD1865">
        <v>0</v>
      </c>
      <c r="AE1865">
        <v>0</v>
      </c>
      <c r="AF1865">
        <v>1</v>
      </c>
      <c r="AG1865">
        <v>0</v>
      </c>
      <c r="AH1865">
        <v>0</v>
      </c>
      <c r="AI1865">
        <v>0</v>
      </c>
      <c r="AJ1865">
        <v>1</v>
      </c>
      <c r="AK1865">
        <v>0</v>
      </c>
      <c r="AL1865">
        <v>0</v>
      </c>
      <c r="AM1865" s="3">
        <f>SUM(tbl_Data[[#This Row],[Amt_Wines]:[Amt_GoldProds]])</f>
        <v>48</v>
      </c>
      <c r="AN1865" s="3">
        <v>38</v>
      </c>
      <c r="AO1865">
        <v>0</v>
      </c>
      <c r="AP1865" t="str" cm="1">
        <f t="array" ref="AP1865">_xlfn.IFS(tbl_Data[[#This Row],[marital_Divorced]]=1,"Divorced",tbl_Data[[#This Row],[marital_Married]]=1,"Married",tbl_Data[[#This Row],[marital_Single]]=1,"Single",tbl_Data[[#This Row],[marital_Together]]=1,"Together",tbl_Data[[#This Row],[marital_Widow]]=1,"Widowed")</f>
        <v>Together</v>
      </c>
      <c r="AQ1865" s="3" t="str">
        <f>IF(tbl_Data[[#This Row],[Marital Status]]=tbl_Data[[#Headers],[Single]],tbl_Data[[#This Row],[Amt_Wines]],"")</f>
        <v/>
      </c>
      <c r="AR1865" s="3">
        <f>IF(tbl_Data[[#This Row],[Marital Status]]=tbl_Data[[#Headers],[Together]],tbl_Data[[#This Row],[Amt_Wines]],"")</f>
        <v>9</v>
      </c>
      <c r="AS1865" s="3" t="str">
        <f>IF(tbl_Data[[#This Row],[Marital Status]]=tbl_Data[[#Headers],[Married]],tbl_Data[[#This Row],[Amt_Wines]],"")</f>
        <v/>
      </c>
      <c r="AT1865" s="3" t="str">
        <f>IF(tbl_Data[[#This Row],[Marital Status]]=tbl_Data[[#Headers],[Widow]],tbl_Data[[#This Row],[Amt_Wines]],"")</f>
        <v/>
      </c>
      <c r="AU1865" s="3" t="str">
        <f>IF(tbl_Data[[#This Row],[Marital Status]]=tbl_Data[[#Headers],[Divorced]],tbl_Data[[#This Row],[Amt_Wines]],"")</f>
        <v/>
      </c>
    </row>
    <row r="1866" spans="1:47" x14ac:dyDescent="0.45">
      <c r="A1866" t="s">
        <v>1838</v>
      </c>
      <c r="B1866" s="3">
        <v>29103</v>
      </c>
      <c r="C1866">
        <v>1</v>
      </c>
      <c r="D1866">
        <v>0</v>
      </c>
      <c r="E1866">
        <f t="shared" si="29"/>
        <v>1</v>
      </c>
      <c r="F1866">
        <v>38</v>
      </c>
      <c r="G1866" s="3">
        <v>16</v>
      </c>
      <c r="H1866" s="3">
        <v>0</v>
      </c>
      <c r="I1866" s="3">
        <v>17</v>
      </c>
      <c r="J1866" s="3">
        <v>6</v>
      </c>
      <c r="K1866" s="3">
        <v>3</v>
      </c>
      <c r="L1866" s="3">
        <v>6</v>
      </c>
      <c r="M1866">
        <v>2</v>
      </c>
      <c r="N1866">
        <v>1</v>
      </c>
      <c r="O1866">
        <v>0</v>
      </c>
      <c r="P1866">
        <v>3</v>
      </c>
      <c r="Q1866">
        <v>9</v>
      </c>
      <c r="R1866">
        <v>0</v>
      </c>
      <c r="S1866">
        <v>0</v>
      </c>
      <c r="T1866">
        <v>0</v>
      </c>
      <c r="U1866">
        <v>0</v>
      </c>
      <c r="V1866">
        <v>0</v>
      </c>
      <c r="W1866">
        <v>0</v>
      </c>
      <c r="X1866">
        <v>3</v>
      </c>
      <c r="Y1866">
        <v>11</v>
      </c>
      <c r="Z1866">
        <v>0</v>
      </c>
      <c r="AA1866">
        <v>35</v>
      </c>
      <c r="AB1866">
        <v>2830</v>
      </c>
      <c r="AC1866">
        <v>0</v>
      </c>
      <c r="AD1866">
        <v>0</v>
      </c>
      <c r="AE1866">
        <v>0</v>
      </c>
      <c r="AF1866">
        <v>1</v>
      </c>
      <c r="AG1866">
        <v>0</v>
      </c>
      <c r="AH1866">
        <v>0</v>
      </c>
      <c r="AI1866">
        <v>0</v>
      </c>
      <c r="AJ1866">
        <v>1</v>
      </c>
      <c r="AK1866">
        <v>0</v>
      </c>
      <c r="AL1866">
        <v>0</v>
      </c>
      <c r="AM1866" s="3">
        <f>SUM(tbl_Data[[#This Row],[Amt_Wines]:[Amt_GoldProds]])</f>
        <v>48</v>
      </c>
      <c r="AN1866" s="3">
        <v>36</v>
      </c>
      <c r="AO1866">
        <v>0</v>
      </c>
      <c r="AP1866" t="str" cm="1">
        <f t="array" ref="AP1866">_xlfn.IFS(tbl_Data[[#This Row],[marital_Divorced]]=1,"Divorced",tbl_Data[[#This Row],[marital_Married]]=1,"Married",tbl_Data[[#This Row],[marital_Single]]=1,"Single",tbl_Data[[#This Row],[marital_Together]]=1,"Together",tbl_Data[[#This Row],[marital_Widow]]=1,"Widowed")</f>
        <v>Together</v>
      </c>
      <c r="AQ1866" s="3" t="str">
        <f>IF(tbl_Data[[#This Row],[Marital Status]]=tbl_Data[[#Headers],[Single]],tbl_Data[[#This Row],[Amt_Wines]],"")</f>
        <v/>
      </c>
      <c r="AR1866" s="3">
        <f>IF(tbl_Data[[#This Row],[Marital Status]]=tbl_Data[[#Headers],[Together]],tbl_Data[[#This Row],[Amt_Wines]],"")</f>
        <v>16</v>
      </c>
      <c r="AS1866" s="3" t="str">
        <f>IF(tbl_Data[[#This Row],[Marital Status]]=tbl_Data[[#Headers],[Married]],tbl_Data[[#This Row],[Amt_Wines]],"")</f>
        <v/>
      </c>
      <c r="AT1866" s="3" t="str">
        <f>IF(tbl_Data[[#This Row],[Marital Status]]=tbl_Data[[#Headers],[Widow]],tbl_Data[[#This Row],[Amt_Wines]],"")</f>
        <v/>
      </c>
      <c r="AU1866" s="3" t="str">
        <f>IF(tbl_Data[[#This Row],[Marital Status]]=tbl_Data[[#Headers],[Divorced]],tbl_Data[[#This Row],[Amt_Wines]],"")</f>
        <v/>
      </c>
    </row>
    <row r="1867" spans="1:47" x14ac:dyDescent="0.45">
      <c r="A1867" t="s">
        <v>1843</v>
      </c>
      <c r="B1867" s="3">
        <v>34350</v>
      </c>
      <c r="C1867">
        <v>1</v>
      </c>
      <c r="D1867">
        <v>0</v>
      </c>
      <c r="E1867">
        <f t="shared" si="29"/>
        <v>1</v>
      </c>
      <c r="F1867">
        <v>81</v>
      </c>
      <c r="G1867" s="3">
        <v>16</v>
      </c>
      <c r="H1867" s="3">
        <v>3</v>
      </c>
      <c r="I1867" s="3">
        <v>15</v>
      </c>
      <c r="J1867" s="3">
        <v>2</v>
      </c>
      <c r="K1867" s="3">
        <v>1</v>
      </c>
      <c r="L1867" s="3">
        <v>11</v>
      </c>
      <c r="M1867">
        <v>1</v>
      </c>
      <c r="N1867">
        <v>1</v>
      </c>
      <c r="O1867">
        <v>0</v>
      </c>
      <c r="P1867">
        <v>3</v>
      </c>
      <c r="Q1867">
        <v>7</v>
      </c>
      <c r="R1867">
        <v>0</v>
      </c>
      <c r="S1867">
        <v>0</v>
      </c>
      <c r="T1867">
        <v>0</v>
      </c>
      <c r="U1867">
        <v>0</v>
      </c>
      <c r="V1867">
        <v>0</v>
      </c>
      <c r="W1867">
        <v>0</v>
      </c>
      <c r="X1867">
        <v>3</v>
      </c>
      <c r="Y1867">
        <v>11</v>
      </c>
      <c r="Z1867">
        <v>0</v>
      </c>
      <c r="AA1867">
        <v>41</v>
      </c>
      <c r="AB1867">
        <v>2412</v>
      </c>
      <c r="AC1867">
        <v>0</v>
      </c>
      <c r="AD1867">
        <v>0</v>
      </c>
      <c r="AE1867">
        <v>0</v>
      </c>
      <c r="AF1867">
        <v>1</v>
      </c>
      <c r="AG1867">
        <v>0</v>
      </c>
      <c r="AH1867">
        <v>0</v>
      </c>
      <c r="AI1867">
        <v>0</v>
      </c>
      <c r="AJ1867">
        <v>1</v>
      </c>
      <c r="AK1867">
        <v>0</v>
      </c>
      <c r="AL1867">
        <v>0</v>
      </c>
      <c r="AM1867" s="3">
        <f>SUM(tbl_Data[[#This Row],[Amt_Wines]:[Amt_GoldProds]])</f>
        <v>48</v>
      </c>
      <c r="AN1867" s="3">
        <v>26</v>
      </c>
      <c r="AO1867">
        <v>0</v>
      </c>
      <c r="AP1867" t="str" cm="1">
        <f t="array" ref="AP1867">_xlfn.IFS(tbl_Data[[#This Row],[marital_Divorced]]=1,"Divorced",tbl_Data[[#This Row],[marital_Married]]=1,"Married",tbl_Data[[#This Row],[marital_Single]]=1,"Single",tbl_Data[[#This Row],[marital_Together]]=1,"Together",tbl_Data[[#This Row],[marital_Widow]]=1,"Widowed")</f>
        <v>Together</v>
      </c>
      <c r="AQ1867" s="3" t="str">
        <f>IF(tbl_Data[[#This Row],[Marital Status]]=tbl_Data[[#Headers],[Single]],tbl_Data[[#This Row],[Amt_Wines]],"")</f>
        <v/>
      </c>
      <c r="AR1867" s="3">
        <f>IF(tbl_Data[[#This Row],[Marital Status]]=tbl_Data[[#Headers],[Together]],tbl_Data[[#This Row],[Amt_Wines]],"")</f>
        <v>16</v>
      </c>
      <c r="AS1867" s="3" t="str">
        <f>IF(tbl_Data[[#This Row],[Marital Status]]=tbl_Data[[#Headers],[Married]],tbl_Data[[#This Row],[Amt_Wines]],"")</f>
        <v/>
      </c>
      <c r="AT1867" s="3" t="str">
        <f>IF(tbl_Data[[#This Row],[Marital Status]]=tbl_Data[[#Headers],[Widow]],tbl_Data[[#This Row],[Amt_Wines]],"")</f>
        <v/>
      </c>
      <c r="AU1867" s="3" t="str">
        <f>IF(tbl_Data[[#This Row],[Marital Status]]=tbl_Data[[#Headers],[Divorced]],tbl_Data[[#This Row],[Amt_Wines]],"")</f>
        <v/>
      </c>
    </row>
    <row r="1868" spans="1:47" x14ac:dyDescent="0.45">
      <c r="A1868" t="s">
        <v>1847</v>
      </c>
      <c r="B1868" s="3">
        <v>17144</v>
      </c>
      <c r="C1868">
        <v>1</v>
      </c>
      <c r="D1868">
        <v>1</v>
      </c>
      <c r="E1868">
        <f t="shared" si="29"/>
        <v>2</v>
      </c>
      <c r="F1868">
        <v>96</v>
      </c>
      <c r="G1868" s="3">
        <v>18</v>
      </c>
      <c r="H1868" s="3">
        <v>2</v>
      </c>
      <c r="I1868" s="3">
        <v>19</v>
      </c>
      <c r="J1868" s="3">
        <v>0</v>
      </c>
      <c r="K1868" s="3">
        <v>2</v>
      </c>
      <c r="L1868" s="3">
        <v>6</v>
      </c>
      <c r="M1868">
        <v>5</v>
      </c>
      <c r="N1868">
        <v>3</v>
      </c>
      <c r="O1868">
        <v>0</v>
      </c>
      <c r="P1868">
        <v>4</v>
      </c>
      <c r="Q1868">
        <v>7</v>
      </c>
      <c r="R1868">
        <v>0</v>
      </c>
      <c r="S1868">
        <v>0</v>
      </c>
      <c r="T1868">
        <v>0</v>
      </c>
      <c r="U1868">
        <v>0</v>
      </c>
      <c r="V1868">
        <v>0</v>
      </c>
      <c r="W1868">
        <v>0</v>
      </c>
      <c r="X1868">
        <v>3</v>
      </c>
      <c r="Y1868">
        <v>11</v>
      </c>
      <c r="Z1868">
        <v>0</v>
      </c>
      <c r="AA1868">
        <v>60</v>
      </c>
      <c r="AB1868">
        <v>2293</v>
      </c>
      <c r="AC1868">
        <v>0</v>
      </c>
      <c r="AD1868">
        <v>0</v>
      </c>
      <c r="AE1868">
        <v>0</v>
      </c>
      <c r="AF1868">
        <v>1</v>
      </c>
      <c r="AG1868">
        <v>0</v>
      </c>
      <c r="AH1868">
        <v>0</v>
      </c>
      <c r="AI1868">
        <v>0</v>
      </c>
      <c r="AJ1868">
        <v>0</v>
      </c>
      <c r="AK1868">
        <v>1</v>
      </c>
      <c r="AL1868">
        <v>0</v>
      </c>
      <c r="AM1868" s="3">
        <f>SUM(tbl_Data[[#This Row],[Amt_Wines]:[Amt_GoldProds]])</f>
        <v>47</v>
      </c>
      <c r="AN1868" s="3">
        <v>35</v>
      </c>
      <c r="AO1868">
        <v>0</v>
      </c>
      <c r="AP1868" t="str" cm="1">
        <f t="array" ref="AP1868">_xlfn.IFS(tbl_Data[[#This Row],[marital_Divorced]]=1,"Divorced",tbl_Data[[#This Row],[marital_Married]]=1,"Married",tbl_Data[[#This Row],[marital_Single]]=1,"Single",tbl_Data[[#This Row],[marital_Together]]=1,"Together",tbl_Data[[#This Row],[marital_Widow]]=1,"Widowed")</f>
        <v>Together</v>
      </c>
      <c r="AQ1868" s="3" t="str">
        <f>IF(tbl_Data[[#This Row],[Marital Status]]=tbl_Data[[#Headers],[Single]],tbl_Data[[#This Row],[Amt_Wines]],"")</f>
        <v/>
      </c>
      <c r="AR1868" s="3">
        <f>IF(tbl_Data[[#This Row],[Marital Status]]=tbl_Data[[#Headers],[Together]],tbl_Data[[#This Row],[Amt_Wines]],"")</f>
        <v>18</v>
      </c>
      <c r="AS1868" s="3" t="str">
        <f>IF(tbl_Data[[#This Row],[Marital Status]]=tbl_Data[[#Headers],[Married]],tbl_Data[[#This Row],[Amt_Wines]],"")</f>
        <v/>
      </c>
      <c r="AT1868" s="3" t="str">
        <f>IF(tbl_Data[[#This Row],[Marital Status]]=tbl_Data[[#Headers],[Widow]],tbl_Data[[#This Row],[Amt_Wines]],"")</f>
        <v/>
      </c>
      <c r="AU1868" s="3" t="str">
        <f>IF(tbl_Data[[#This Row],[Marital Status]]=tbl_Data[[#Headers],[Divorced]],tbl_Data[[#This Row],[Amt_Wines]],"")</f>
        <v/>
      </c>
    </row>
    <row r="1869" spans="1:47" x14ac:dyDescent="0.45">
      <c r="A1869" t="s">
        <v>1851</v>
      </c>
      <c r="B1869" s="3">
        <v>47821</v>
      </c>
      <c r="C1869">
        <v>1</v>
      </c>
      <c r="D1869">
        <v>1</v>
      </c>
      <c r="E1869">
        <f t="shared" si="29"/>
        <v>2</v>
      </c>
      <c r="F1869">
        <v>54</v>
      </c>
      <c r="G1869" s="3">
        <v>9</v>
      </c>
      <c r="H1869" s="3">
        <v>0</v>
      </c>
      <c r="I1869" s="3">
        <v>16</v>
      </c>
      <c r="J1869" s="3">
        <v>6</v>
      </c>
      <c r="K1869" s="3">
        <v>6</v>
      </c>
      <c r="L1869" s="3">
        <v>10</v>
      </c>
      <c r="M1869">
        <v>1</v>
      </c>
      <c r="N1869">
        <v>1</v>
      </c>
      <c r="O1869">
        <v>0</v>
      </c>
      <c r="P1869">
        <v>3</v>
      </c>
      <c r="Q1869">
        <v>8</v>
      </c>
      <c r="R1869">
        <v>0</v>
      </c>
      <c r="S1869">
        <v>0</v>
      </c>
      <c r="T1869">
        <v>0</v>
      </c>
      <c r="U1869">
        <v>0</v>
      </c>
      <c r="V1869">
        <v>0</v>
      </c>
      <c r="W1869">
        <v>0</v>
      </c>
      <c r="X1869">
        <v>3</v>
      </c>
      <c r="Y1869">
        <v>11</v>
      </c>
      <c r="Z1869">
        <v>0</v>
      </c>
      <c r="AA1869">
        <v>53</v>
      </c>
      <c r="AB1869">
        <v>2411</v>
      </c>
      <c r="AC1869">
        <v>0</v>
      </c>
      <c r="AD1869">
        <v>0</v>
      </c>
      <c r="AE1869">
        <v>0</v>
      </c>
      <c r="AF1869">
        <v>1</v>
      </c>
      <c r="AG1869">
        <v>0</v>
      </c>
      <c r="AH1869">
        <v>1</v>
      </c>
      <c r="AI1869">
        <v>0</v>
      </c>
      <c r="AJ1869">
        <v>0</v>
      </c>
      <c r="AK1869">
        <v>0</v>
      </c>
      <c r="AL1869">
        <v>0</v>
      </c>
      <c r="AM1869" s="3">
        <f>SUM(tbl_Data[[#This Row],[Amt_Wines]:[Amt_GoldProds]])</f>
        <v>47</v>
      </c>
      <c r="AN1869" s="3">
        <v>27</v>
      </c>
      <c r="AO1869">
        <v>0</v>
      </c>
      <c r="AP1869" t="str" cm="1">
        <f t="array" ref="AP1869">_xlfn.IFS(tbl_Data[[#This Row],[marital_Divorced]]=1,"Divorced",tbl_Data[[#This Row],[marital_Married]]=1,"Married",tbl_Data[[#This Row],[marital_Single]]=1,"Single",tbl_Data[[#This Row],[marital_Together]]=1,"Together",tbl_Data[[#This Row],[marital_Widow]]=1,"Widowed")</f>
        <v>Together</v>
      </c>
      <c r="AQ1869" s="3" t="str">
        <f>IF(tbl_Data[[#This Row],[Marital Status]]=tbl_Data[[#Headers],[Single]],tbl_Data[[#This Row],[Amt_Wines]],"")</f>
        <v/>
      </c>
      <c r="AR1869" s="3">
        <f>IF(tbl_Data[[#This Row],[Marital Status]]=tbl_Data[[#Headers],[Together]],tbl_Data[[#This Row],[Amt_Wines]],"")</f>
        <v>9</v>
      </c>
      <c r="AS1869" s="3" t="str">
        <f>IF(tbl_Data[[#This Row],[Marital Status]]=tbl_Data[[#Headers],[Married]],tbl_Data[[#This Row],[Amt_Wines]],"")</f>
        <v/>
      </c>
      <c r="AT1869" s="3" t="str">
        <f>IF(tbl_Data[[#This Row],[Marital Status]]=tbl_Data[[#Headers],[Widow]],tbl_Data[[#This Row],[Amt_Wines]],"")</f>
        <v/>
      </c>
      <c r="AU1869" s="3" t="str">
        <f>IF(tbl_Data[[#This Row],[Marital Status]]=tbl_Data[[#Headers],[Divorced]],tbl_Data[[#This Row],[Amt_Wines]],"")</f>
        <v/>
      </c>
    </row>
    <row r="1870" spans="1:47" x14ac:dyDescent="0.45">
      <c r="A1870" t="s">
        <v>1853</v>
      </c>
      <c r="B1870" s="3">
        <v>15345</v>
      </c>
      <c r="C1870">
        <v>1</v>
      </c>
      <c r="D1870">
        <v>0</v>
      </c>
      <c r="E1870">
        <f t="shared" si="29"/>
        <v>1</v>
      </c>
      <c r="F1870">
        <v>51</v>
      </c>
      <c r="G1870" s="3">
        <v>5</v>
      </c>
      <c r="H1870" s="3">
        <v>2</v>
      </c>
      <c r="I1870" s="3">
        <v>16</v>
      </c>
      <c r="J1870" s="3">
        <v>3</v>
      </c>
      <c r="K1870" s="3">
        <v>2</v>
      </c>
      <c r="L1870" s="3">
        <v>19</v>
      </c>
      <c r="M1870">
        <v>2</v>
      </c>
      <c r="N1870">
        <v>1</v>
      </c>
      <c r="O1870">
        <v>1</v>
      </c>
      <c r="P1870">
        <v>2</v>
      </c>
      <c r="Q1870">
        <v>8</v>
      </c>
      <c r="R1870">
        <v>0</v>
      </c>
      <c r="S1870">
        <v>0</v>
      </c>
      <c r="T1870">
        <v>0</v>
      </c>
      <c r="U1870">
        <v>0</v>
      </c>
      <c r="V1870">
        <v>0</v>
      </c>
      <c r="W1870">
        <v>0</v>
      </c>
      <c r="X1870">
        <v>3</v>
      </c>
      <c r="Y1870">
        <v>11</v>
      </c>
      <c r="Z1870">
        <v>1</v>
      </c>
      <c r="AA1870">
        <v>36</v>
      </c>
      <c r="AB1870">
        <v>2826</v>
      </c>
      <c r="AC1870">
        <v>0</v>
      </c>
      <c r="AD1870">
        <v>0</v>
      </c>
      <c r="AE1870">
        <v>0</v>
      </c>
      <c r="AF1870">
        <v>1</v>
      </c>
      <c r="AG1870">
        <v>0</v>
      </c>
      <c r="AH1870">
        <v>0</v>
      </c>
      <c r="AI1870">
        <v>0</v>
      </c>
      <c r="AJ1870">
        <v>1</v>
      </c>
      <c r="AK1870">
        <v>0</v>
      </c>
      <c r="AL1870">
        <v>0</v>
      </c>
      <c r="AM1870" s="3">
        <f>SUM(tbl_Data[[#This Row],[Amt_Wines]:[Amt_GoldProds]])</f>
        <v>47</v>
      </c>
      <c r="AN1870" s="3">
        <v>9</v>
      </c>
      <c r="AO1870">
        <v>0</v>
      </c>
      <c r="AP1870" t="str" cm="1">
        <f t="array" ref="AP1870">_xlfn.IFS(tbl_Data[[#This Row],[marital_Divorced]]=1,"Divorced",tbl_Data[[#This Row],[marital_Married]]=1,"Married",tbl_Data[[#This Row],[marital_Single]]=1,"Single",tbl_Data[[#This Row],[marital_Together]]=1,"Together",tbl_Data[[#This Row],[marital_Widow]]=1,"Widowed")</f>
        <v>Together</v>
      </c>
      <c r="AQ1870" s="3" t="str">
        <f>IF(tbl_Data[[#This Row],[Marital Status]]=tbl_Data[[#Headers],[Single]],tbl_Data[[#This Row],[Amt_Wines]],"")</f>
        <v/>
      </c>
      <c r="AR1870" s="3">
        <f>IF(tbl_Data[[#This Row],[Marital Status]]=tbl_Data[[#Headers],[Together]],tbl_Data[[#This Row],[Amt_Wines]],"")</f>
        <v>5</v>
      </c>
      <c r="AS1870" s="3" t="str">
        <f>IF(tbl_Data[[#This Row],[Marital Status]]=tbl_Data[[#Headers],[Married]],tbl_Data[[#This Row],[Amt_Wines]],"")</f>
        <v/>
      </c>
      <c r="AT1870" s="3" t="str">
        <f>IF(tbl_Data[[#This Row],[Marital Status]]=tbl_Data[[#Headers],[Widow]],tbl_Data[[#This Row],[Amt_Wines]],"")</f>
        <v/>
      </c>
      <c r="AU1870" s="3" t="str">
        <f>IF(tbl_Data[[#This Row],[Marital Status]]=tbl_Data[[#Headers],[Divorced]],tbl_Data[[#This Row],[Amt_Wines]],"")</f>
        <v/>
      </c>
    </row>
    <row r="1871" spans="1:47" x14ac:dyDescent="0.45">
      <c r="A1871" t="s">
        <v>1854</v>
      </c>
      <c r="B1871" s="3">
        <v>30351</v>
      </c>
      <c r="C1871">
        <v>1</v>
      </c>
      <c r="D1871">
        <v>0</v>
      </c>
      <c r="E1871">
        <f t="shared" si="29"/>
        <v>1</v>
      </c>
      <c r="F1871">
        <v>19</v>
      </c>
      <c r="G1871" s="3">
        <v>14</v>
      </c>
      <c r="H1871" s="3">
        <v>0</v>
      </c>
      <c r="I1871" s="3">
        <v>24</v>
      </c>
      <c r="J1871" s="3">
        <v>3</v>
      </c>
      <c r="K1871" s="3">
        <v>3</v>
      </c>
      <c r="L1871" s="3">
        <v>2</v>
      </c>
      <c r="M1871">
        <v>1</v>
      </c>
      <c r="N1871">
        <v>3</v>
      </c>
      <c r="O1871">
        <v>0</v>
      </c>
      <c r="P1871">
        <v>2</v>
      </c>
      <c r="Q1871">
        <v>9</v>
      </c>
      <c r="R1871">
        <v>0</v>
      </c>
      <c r="S1871">
        <v>0</v>
      </c>
      <c r="T1871">
        <v>0</v>
      </c>
      <c r="U1871">
        <v>0</v>
      </c>
      <c r="V1871">
        <v>0</v>
      </c>
      <c r="W1871">
        <v>0</v>
      </c>
      <c r="X1871">
        <v>3</v>
      </c>
      <c r="Y1871">
        <v>11</v>
      </c>
      <c r="Z1871">
        <v>1</v>
      </c>
      <c r="AA1871">
        <v>46</v>
      </c>
      <c r="AB1871">
        <v>2547</v>
      </c>
      <c r="AC1871">
        <v>0</v>
      </c>
      <c r="AD1871">
        <v>0</v>
      </c>
      <c r="AE1871">
        <v>0</v>
      </c>
      <c r="AF1871">
        <v>1</v>
      </c>
      <c r="AG1871">
        <v>0</v>
      </c>
      <c r="AH1871">
        <v>0</v>
      </c>
      <c r="AI1871">
        <v>0</v>
      </c>
      <c r="AJ1871">
        <v>0</v>
      </c>
      <c r="AK1871">
        <v>0</v>
      </c>
      <c r="AL1871">
        <v>1</v>
      </c>
      <c r="AM1871" s="3">
        <f>SUM(tbl_Data[[#This Row],[Amt_Wines]:[Amt_GoldProds]])</f>
        <v>46</v>
      </c>
      <c r="AN1871" s="3">
        <v>42</v>
      </c>
      <c r="AO1871">
        <v>0</v>
      </c>
      <c r="AP1871" t="str" cm="1">
        <f t="array" ref="AP1871">_xlfn.IFS(tbl_Data[[#This Row],[marital_Divorced]]=1,"Divorced",tbl_Data[[#This Row],[marital_Married]]=1,"Married",tbl_Data[[#This Row],[marital_Single]]=1,"Single",tbl_Data[[#This Row],[marital_Together]]=1,"Together",tbl_Data[[#This Row],[marital_Widow]]=1,"Widowed")</f>
        <v>Together</v>
      </c>
      <c r="AQ1871" s="3" t="str">
        <f>IF(tbl_Data[[#This Row],[Marital Status]]=tbl_Data[[#Headers],[Single]],tbl_Data[[#This Row],[Amt_Wines]],"")</f>
        <v/>
      </c>
      <c r="AR1871" s="3">
        <f>IF(tbl_Data[[#This Row],[Marital Status]]=tbl_Data[[#Headers],[Together]],tbl_Data[[#This Row],[Amt_Wines]],"")</f>
        <v>14</v>
      </c>
      <c r="AS1871" s="3" t="str">
        <f>IF(tbl_Data[[#This Row],[Marital Status]]=tbl_Data[[#Headers],[Married]],tbl_Data[[#This Row],[Amt_Wines]],"")</f>
        <v/>
      </c>
      <c r="AT1871" s="3" t="str">
        <f>IF(tbl_Data[[#This Row],[Marital Status]]=tbl_Data[[#Headers],[Widow]],tbl_Data[[#This Row],[Amt_Wines]],"")</f>
        <v/>
      </c>
      <c r="AU1871" s="3" t="str">
        <f>IF(tbl_Data[[#This Row],[Marital Status]]=tbl_Data[[#Headers],[Divorced]],tbl_Data[[#This Row],[Amt_Wines]],"")</f>
        <v/>
      </c>
    </row>
    <row r="1872" spans="1:47" x14ac:dyDescent="0.45">
      <c r="A1872" t="s">
        <v>1855</v>
      </c>
      <c r="B1872" s="3">
        <v>30351</v>
      </c>
      <c r="C1872">
        <v>1</v>
      </c>
      <c r="D1872">
        <v>0</v>
      </c>
      <c r="E1872">
        <f t="shared" si="29"/>
        <v>1</v>
      </c>
      <c r="F1872">
        <v>19</v>
      </c>
      <c r="G1872" s="3">
        <v>14</v>
      </c>
      <c r="H1872" s="3">
        <v>0</v>
      </c>
      <c r="I1872" s="3">
        <v>24</v>
      </c>
      <c r="J1872" s="3">
        <v>3</v>
      </c>
      <c r="K1872" s="3">
        <v>3</v>
      </c>
      <c r="L1872" s="3">
        <v>2</v>
      </c>
      <c r="M1872">
        <v>1</v>
      </c>
      <c r="N1872">
        <v>3</v>
      </c>
      <c r="O1872">
        <v>0</v>
      </c>
      <c r="P1872">
        <v>2</v>
      </c>
      <c r="Q1872">
        <v>9</v>
      </c>
      <c r="R1872">
        <v>0</v>
      </c>
      <c r="S1872">
        <v>0</v>
      </c>
      <c r="T1872">
        <v>0</v>
      </c>
      <c r="U1872">
        <v>0</v>
      </c>
      <c r="V1872">
        <v>0</v>
      </c>
      <c r="W1872">
        <v>0</v>
      </c>
      <c r="X1872">
        <v>3</v>
      </c>
      <c r="Y1872">
        <v>11</v>
      </c>
      <c r="Z1872">
        <v>0</v>
      </c>
      <c r="AA1872">
        <v>46</v>
      </c>
      <c r="AB1872">
        <v>2547</v>
      </c>
      <c r="AC1872">
        <v>0</v>
      </c>
      <c r="AD1872">
        <v>0</v>
      </c>
      <c r="AE1872">
        <v>0</v>
      </c>
      <c r="AF1872">
        <v>1</v>
      </c>
      <c r="AG1872">
        <v>0</v>
      </c>
      <c r="AH1872">
        <v>0</v>
      </c>
      <c r="AI1872">
        <v>0</v>
      </c>
      <c r="AJ1872">
        <v>0</v>
      </c>
      <c r="AK1872">
        <v>0</v>
      </c>
      <c r="AL1872">
        <v>1</v>
      </c>
      <c r="AM1872" s="3">
        <f>SUM(tbl_Data[[#This Row],[Amt_Wines]:[Amt_GoldProds]])</f>
        <v>46</v>
      </c>
      <c r="AN1872" s="3">
        <v>42</v>
      </c>
      <c r="AO1872">
        <v>0</v>
      </c>
      <c r="AP1872" t="str" cm="1">
        <f t="array" ref="AP1872">_xlfn.IFS(tbl_Data[[#This Row],[marital_Divorced]]=1,"Divorced",tbl_Data[[#This Row],[marital_Married]]=1,"Married",tbl_Data[[#This Row],[marital_Single]]=1,"Single",tbl_Data[[#This Row],[marital_Together]]=1,"Together",tbl_Data[[#This Row],[marital_Widow]]=1,"Widowed")</f>
        <v>Together</v>
      </c>
      <c r="AQ1872" s="3" t="str">
        <f>IF(tbl_Data[[#This Row],[Marital Status]]=tbl_Data[[#Headers],[Single]],tbl_Data[[#This Row],[Amt_Wines]],"")</f>
        <v/>
      </c>
      <c r="AR1872" s="3">
        <f>IF(tbl_Data[[#This Row],[Marital Status]]=tbl_Data[[#Headers],[Together]],tbl_Data[[#This Row],[Amt_Wines]],"")</f>
        <v>14</v>
      </c>
      <c r="AS1872" s="3" t="str">
        <f>IF(tbl_Data[[#This Row],[Marital Status]]=tbl_Data[[#Headers],[Married]],tbl_Data[[#This Row],[Amt_Wines]],"")</f>
        <v/>
      </c>
      <c r="AT1872" s="3" t="str">
        <f>IF(tbl_Data[[#This Row],[Marital Status]]=tbl_Data[[#Headers],[Widow]],tbl_Data[[#This Row],[Amt_Wines]],"")</f>
        <v/>
      </c>
      <c r="AU1872" s="3" t="str">
        <f>IF(tbl_Data[[#This Row],[Marital Status]]=tbl_Data[[#Headers],[Divorced]],tbl_Data[[#This Row],[Amt_Wines]],"")</f>
        <v/>
      </c>
    </row>
    <row r="1873" spans="1:47" x14ac:dyDescent="0.45">
      <c r="A1873" t="s">
        <v>1856</v>
      </c>
      <c r="B1873" s="3">
        <v>32892</v>
      </c>
      <c r="C1873">
        <v>1</v>
      </c>
      <c r="D1873">
        <v>0</v>
      </c>
      <c r="E1873">
        <f t="shared" si="29"/>
        <v>1</v>
      </c>
      <c r="F1873">
        <v>78</v>
      </c>
      <c r="G1873" s="3">
        <v>26</v>
      </c>
      <c r="H1873" s="3">
        <v>0</v>
      </c>
      <c r="I1873" s="3">
        <v>15</v>
      </c>
      <c r="J1873" s="3">
        <v>2</v>
      </c>
      <c r="K1873" s="3">
        <v>1</v>
      </c>
      <c r="L1873" s="3">
        <v>2</v>
      </c>
      <c r="M1873">
        <v>2</v>
      </c>
      <c r="N1873">
        <v>3</v>
      </c>
      <c r="O1873">
        <v>0</v>
      </c>
      <c r="P1873">
        <v>3</v>
      </c>
      <c r="Q1873">
        <v>8</v>
      </c>
      <c r="R1873">
        <v>0</v>
      </c>
      <c r="S1873">
        <v>0</v>
      </c>
      <c r="T1873">
        <v>0</v>
      </c>
      <c r="U1873">
        <v>0</v>
      </c>
      <c r="V1873">
        <v>0</v>
      </c>
      <c r="W1873">
        <v>0</v>
      </c>
      <c r="X1873">
        <v>3</v>
      </c>
      <c r="Y1873">
        <v>11</v>
      </c>
      <c r="Z1873">
        <v>0</v>
      </c>
      <c r="AA1873">
        <v>49</v>
      </c>
      <c r="AB1873">
        <v>2194</v>
      </c>
      <c r="AC1873">
        <v>0</v>
      </c>
      <c r="AD1873">
        <v>0</v>
      </c>
      <c r="AE1873">
        <v>0</v>
      </c>
      <c r="AF1873">
        <v>1</v>
      </c>
      <c r="AG1873">
        <v>0</v>
      </c>
      <c r="AH1873">
        <v>0</v>
      </c>
      <c r="AI1873">
        <v>0</v>
      </c>
      <c r="AJ1873">
        <v>0</v>
      </c>
      <c r="AK1873">
        <v>0</v>
      </c>
      <c r="AL1873">
        <v>1</v>
      </c>
      <c r="AM1873" s="3">
        <f>SUM(tbl_Data[[#This Row],[Amt_Wines]:[Amt_GoldProds]])</f>
        <v>46</v>
      </c>
      <c r="AN1873" s="3">
        <v>42</v>
      </c>
      <c r="AO1873">
        <v>0</v>
      </c>
      <c r="AP1873" t="str" cm="1">
        <f t="array" ref="AP1873">_xlfn.IFS(tbl_Data[[#This Row],[marital_Divorced]]=1,"Divorced",tbl_Data[[#This Row],[marital_Married]]=1,"Married",tbl_Data[[#This Row],[marital_Single]]=1,"Single",tbl_Data[[#This Row],[marital_Together]]=1,"Together",tbl_Data[[#This Row],[marital_Widow]]=1,"Widowed")</f>
        <v>Together</v>
      </c>
      <c r="AQ1873" s="3" t="str">
        <f>IF(tbl_Data[[#This Row],[Marital Status]]=tbl_Data[[#Headers],[Single]],tbl_Data[[#This Row],[Amt_Wines]],"")</f>
        <v/>
      </c>
      <c r="AR1873" s="3">
        <f>IF(tbl_Data[[#This Row],[Marital Status]]=tbl_Data[[#Headers],[Together]],tbl_Data[[#This Row],[Amt_Wines]],"")</f>
        <v>26</v>
      </c>
      <c r="AS1873" s="3" t="str">
        <f>IF(tbl_Data[[#This Row],[Marital Status]]=tbl_Data[[#Headers],[Married]],tbl_Data[[#This Row],[Amt_Wines]],"")</f>
        <v/>
      </c>
      <c r="AT1873" s="3" t="str">
        <f>IF(tbl_Data[[#This Row],[Marital Status]]=tbl_Data[[#Headers],[Widow]],tbl_Data[[#This Row],[Amt_Wines]],"")</f>
        <v/>
      </c>
      <c r="AU1873" s="3" t="str">
        <f>IF(tbl_Data[[#This Row],[Marital Status]]=tbl_Data[[#Headers],[Divorced]],tbl_Data[[#This Row],[Amt_Wines]],"")</f>
        <v/>
      </c>
    </row>
    <row r="1874" spans="1:47" x14ac:dyDescent="0.45">
      <c r="A1874" t="s">
        <v>1861</v>
      </c>
      <c r="B1874" s="3">
        <v>46015</v>
      </c>
      <c r="C1874">
        <v>1</v>
      </c>
      <c r="D1874">
        <v>1</v>
      </c>
      <c r="E1874">
        <f t="shared" si="29"/>
        <v>2</v>
      </c>
      <c r="F1874">
        <v>25</v>
      </c>
      <c r="G1874" s="3">
        <v>38</v>
      </c>
      <c r="H1874" s="3">
        <v>0</v>
      </c>
      <c r="I1874" s="3">
        <v>2</v>
      </c>
      <c r="J1874" s="3">
        <v>0</v>
      </c>
      <c r="K1874" s="3">
        <v>0</v>
      </c>
      <c r="L1874" s="3">
        <v>6</v>
      </c>
      <c r="M1874">
        <v>1</v>
      </c>
      <c r="N1874">
        <v>1</v>
      </c>
      <c r="O1874">
        <v>0</v>
      </c>
      <c r="P1874">
        <v>3</v>
      </c>
      <c r="Q1874">
        <v>7</v>
      </c>
      <c r="R1874">
        <v>1</v>
      </c>
      <c r="S1874">
        <v>0</v>
      </c>
      <c r="T1874">
        <v>0</v>
      </c>
      <c r="U1874">
        <v>0</v>
      </c>
      <c r="V1874">
        <v>1</v>
      </c>
      <c r="W1874">
        <v>0</v>
      </c>
      <c r="X1874">
        <v>3</v>
      </c>
      <c r="Y1874">
        <v>11</v>
      </c>
      <c r="Z1874">
        <v>0</v>
      </c>
      <c r="AA1874">
        <v>65</v>
      </c>
      <c r="AB1874">
        <v>2236</v>
      </c>
      <c r="AC1874">
        <v>0</v>
      </c>
      <c r="AD1874">
        <v>0</v>
      </c>
      <c r="AE1874">
        <v>0</v>
      </c>
      <c r="AF1874">
        <v>1</v>
      </c>
      <c r="AG1874">
        <v>0</v>
      </c>
      <c r="AH1874">
        <v>0</v>
      </c>
      <c r="AI1874">
        <v>0</v>
      </c>
      <c r="AJ1874">
        <v>0</v>
      </c>
      <c r="AK1874">
        <v>0</v>
      </c>
      <c r="AL1874">
        <v>1</v>
      </c>
      <c r="AM1874" s="3">
        <f>SUM(tbl_Data[[#This Row],[Amt_Wines]:[Amt_GoldProds]])</f>
        <v>46</v>
      </c>
      <c r="AN1874" s="3">
        <v>34</v>
      </c>
      <c r="AO1874">
        <v>2</v>
      </c>
      <c r="AP1874" t="str" cm="1">
        <f t="array" ref="AP1874">_xlfn.IFS(tbl_Data[[#This Row],[marital_Divorced]]=1,"Divorced",tbl_Data[[#This Row],[marital_Married]]=1,"Married",tbl_Data[[#This Row],[marital_Single]]=1,"Single",tbl_Data[[#This Row],[marital_Together]]=1,"Together",tbl_Data[[#This Row],[marital_Widow]]=1,"Widowed")</f>
        <v>Together</v>
      </c>
      <c r="AQ1874" s="3" t="str">
        <f>IF(tbl_Data[[#This Row],[Marital Status]]=tbl_Data[[#Headers],[Single]],tbl_Data[[#This Row],[Amt_Wines]],"")</f>
        <v/>
      </c>
      <c r="AR1874" s="3">
        <f>IF(tbl_Data[[#This Row],[Marital Status]]=tbl_Data[[#Headers],[Together]],tbl_Data[[#This Row],[Amt_Wines]],"")</f>
        <v>38</v>
      </c>
      <c r="AS1874" s="3" t="str">
        <f>IF(tbl_Data[[#This Row],[Marital Status]]=tbl_Data[[#Headers],[Married]],tbl_Data[[#This Row],[Amt_Wines]],"")</f>
        <v/>
      </c>
      <c r="AT1874" s="3" t="str">
        <f>IF(tbl_Data[[#This Row],[Marital Status]]=tbl_Data[[#Headers],[Widow]],tbl_Data[[#This Row],[Amt_Wines]],"")</f>
        <v/>
      </c>
      <c r="AU1874" s="3" t="str">
        <f>IF(tbl_Data[[#This Row],[Marital Status]]=tbl_Data[[#Headers],[Divorced]],tbl_Data[[#This Row],[Amt_Wines]],"")</f>
        <v/>
      </c>
    </row>
    <row r="1875" spans="1:47" x14ac:dyDescent="0.45">
      <c r="A1875" t="s">
        <v>1862</v>
      </c>
      <c r="B1875" s="3">
        <v>50943</v>
      </c>
      <c r="C1875">
        <v>0</v>
      </c>
      <c r="D1875">
        <v>1</v>
      </c>
      <c r="E1875">
        <f t="shared" si="29"/>
        <v>1</v>
      </c>
      <c r="F1875">
        <v>49</v>
      </c>
      <c r="G1875" s="3">
        <v>31</v>
      </c>
      <c r="H1875" s="3">
        <v>0</v>
      </c>
      <c r="I1875" s="3">
        <v>7</v>
      </c>
      <c r="J1875" s="3">
        <v>2</v>
      </c>
      <c r="K1875" s="3">
        <v>0</v>
      </c>
      <c r="L1875" s="3">
        <v>6</v>
      </c>
      <c r="M1875">
        <v>1</v>
      </c>
      <c r="N1875">
        <v>1</v>
      </c>
      <c r="O1875">
        <v>0</v>
      </c>
      <c r="P1875">
        <v>3</v>
      </c>
      <c r="Q1875">
        <v>5</v>
      </c>
      <c r="R1875">
        <v>0</v>
      </c>
      <c r="S1875">
        <v>0</v>
      </c>
      <c r="T1875">
        <v>0</v>
      </c>
      <c r="U1875">
        <v>0</v>
      </c>
      <c r="V1875">
        <v>0</v>
      </c>
      <c r="W1875">
        <v>0</v>
      </c>
      <c r="X1875">
        <v>3</v>
      </c>
      <c r="Y1875">
        <v>11</v>
      </c>
      <c r="Z1875">
        <v>0</v>
      </c>
      <c r="AA1875">
        <v>64</v>
      </c>
      <c r="AB1875">
        <v>2532</v>
      </c>
      <c r="AC1875">
        <v>0</v>
      </c>
      <c r="AD1875">
        <v>0</v>
      </c>
      <c r="AE1875">
        <v>0</v>
      </c>
      <c r="AF1875">
        <v>1</v>
      </c>
      <c r="AG1875">
        <v>0</v>
      </c>
      <c r="AH1875">
        <v>0</v>
      </c>
      <c r="AI1875">
        <v>0</v>
      </c>
      <c r="AJ1875">
        <v>0</v>
      </c>
      <c r="AK1875">
        <v>1</v>
      </c>
      <c r="AL1875">
        <v>0</v>
      </c>
      <c r="AM1875" s="3">
        <f>SUM(tbl_Data[[#This Row],[Amt_Wines]:[Amt_GoldProds]])</f>
        <v>46</v>
      </c>
      <c r="AN1875" s="3">
        <v>34</v>
      </c>
      <c r="AO1875">
        <v>0</v>
      </c>
      <c r="AP1875" t="str" cm="1">
        <f t="array" ref="AP1875">_xlfn.IFS(tbl_Data[[#This Row],[marital_Divorced]]=1,"Divorced",tbl_Data[[#This Row],[marital_Married]]=1,"Married",tbl_Data[[#This Row],[marital_Single]]=1,"Single",tbl_Data[[#This Row],[marital_Together]]=1,"Together",tbl_Data[[#This Row],[marital_Widow]]=1,"Widowed")</f>
        <v>Together</v>
      </c>
      <c r="AQ1875" s="3" t="str">
        <f>IF(tbl_Data[[#This Row],[Marital Status]]=tbl_Data[[#Headers],[Single]],tbl_Data[[#This Row],[Amt_Wines]],"")</f>
        <v/>
      </c>
      <c r="AR1875" s="3">
        <f>IF(tbl_Data[[#This Row],[Marital Status]]=tbl_Data[[#Headers],[Together]],tbl_Data[[#This Row],[Amt_Wines]],"")</f>
        <v>31</v>
      </c>
      <c r="AS1875" s="3" t="str">
        <f>IF(tbl_Data[[#This Row],[Marital Status]]=tbl_Data[[#Headers],[Married]],tbl_Data[[#This Row],[Amt_Wines]],"")</f>
        <v/>
      </c>
      <c r="AT1875" s="3" t="str">
        <f>IF(tbl_Data[[#This Row],[Marital Status]]=tbl_Data[[#Headers],[Widow]],tbl_Data[[#This Row],[Amt_Wines]],"")</f>
        <v/>
      </c>
      <c r="AU1875" s="3" t="str">
        <f>IF(tbl_Data[[#This Row],[Marital Status]]=tbl_Data[[#Headers],[Divorced]],tbl_Data[[#This Row],[Amt_Wines]],"")</f>
        <v/>
      </c>
    </row>
    <row r="1876" spans="1:47" x14ac:dyDescent="0.45">
      <c r="A1876" t="s">
        <v>1874</v>
      </c>
      <c r="B1876" s="3">
        <v>21675</v>
      </c>
      <c r="C1876">
        <v>1</v>
      </c>
      <c r="D1876">
        <v>0</v>
      </c>
      <c r="E1876">
        <f t="shared" si="29"/>
        <v>1</v>
      </c>
      <c r="F1876">
        <v>55</v>
      </c>
      <c r="G1876" s="3">
        <v>4</v>
      </c>
      <c r="H1876" s="3">
        <v>0</v>
      </c>
      <c r="I1876" s="3">
        <v>16</v>
      </c>
      <c r="J1876" s="3">
        <v>17</v>
      </c>
      <c r="K1876" s="3">
        <v>4</v>
      </c>
      <c r="L1876" s="3">
        <v>4</v>
      </c>
      <c r="M1876">
        <v>3</v>
      </c>
      <c r="N1876">
        <v>4</v>
      </c>
      <c r="O1876">
        <v>0</v>
      </c>
      <c r="P1876">
        <v>3</v>
      </c>
      <c r="Q1876">
        <v>7</v>
      </c>
      <c r="R1876">
        <v>0</v>
      </c>
      <c r="S1876">
        <v>0</v>
      </c>
      <c r="T1876">
        <v>0</v>
      </c>
      <c r="U1876">
        <v>0</v>
      </c>
      <c r="V1876">
        <v>0</v>
      </c>
      <c r="W1876">
        <v>0</v>
      </c>
      <c r="X1876">
        <v>3</v>
      </c>
      <c r="Y1876">
        <v>11</v>
      </c>
      <c r="Z1876">
        <v>0</v>
      </c>
      <c r="AA1876">
        <v>44</v>
      </c>
      <c r="AB1876">
        <v>2177</v>
      </c>
      <c r="AC1876">
        <v>0</v>
      </c>
      <c r="AD1876">
        <v>0</v>
      </c>
      <c r="AE1876">
        <v>0</v>
      </c>
      <c r="AF1876">
        <v>1</v>
      </c>
      <c r="AG1876">
        <v>0</v>
      </c>
      <c r="AH1876">
        <v>0</v>
      </c>
      <c r="AI1876">
        <v>0</v>
      </c>
      <c r="AJ1876">
        <v>1</v>
      </c>
      <c r="AK1876">
        <v>0</v>
      </c>
      <c r="AL1876">
        <v>0</v>
      </c>
      <c r="AM1876" s="3">
        <f>SUM(tbl_Data[[#This Row],[Amt_Wines]:[Amt_GoldProds]])</f>
        <v>45</v>
      </c>
      <c r="AN1876" s="3">
        <v>37</v>
      </c>
      <c r="AO1876">
        <v>0</v>
      </c>
      <c r="AP1876" t="str" cm="1">
        <f t="array" ref="AP1876">_xlfn.IFS(tbl_Data[[#This Row],[marital_Divorced]]=1,"Divorced",tbl_Data[[#This Row],[marital_Married]]=1,"Married",tbl_Data[[#This Row],[marital_Single]]=1,"Single",tbl_Data[[#This Row],[marital_Together]]=1,"Together",tbl_Data[[#This Row],[marital_Widow]]=1,"Widowed")</f>
        <v>Together</v>
      </c>
      <c r="AQ1876" s="3" t="str">
        <f>IF(tbl_Data[[#This Row],[Marital Status]]=tbl_Data[[#Headers],[Single]],tbl_Data[[#This Row],[Amt_Wines]],"")</f>
        <v/>
      </c>
      <c r="AR1876" s="3">
        <f>IF(tbl_Data[[#This Row],[Marital Status]]=tbl_Data[[#Headers],[Together]],tbl_Data[[#This Row],[Amt_Wines]],"")</f>
        <v>4</v>
      </c>
      <c r="AS1876" s="3" t="str">
        <f>IF(tbl_Data[[#This Row],[Marital Status]]=tbl_Data[[#Headers],[Married]],tbl_Data[[#This Row],[Amt_Wines]],"")</f>
        <v/>
      </c>
      <c r="AT1876" s="3" t="str">
        <f>IF(tbl_Data[[#This Row],[Marital Status]]=tbl_Data[[#Headers],[Widow]],tbl_Data[[#This Row],[Amt_Wines]],"")</f>
        <v/>
      </c>
      <c r="AU1876" s="3" t="str">
        <f>IF(tbl_Data[[#This Row],[Marital Status]]=tbl_Data[[#Headers],[Divorced]],tbl_Data[[#This Row],[Amt_Wines]],"")</f>
        <v/>
      </c>
    </row>
    <row r="1877" spans="1:47" x14ac:dyDescent="0.45">
      <c r="A1877" t="s">
        <v>1891</v>
      </c>
      <c r="B1877" s="3">
        <v>16531</v>
      </c>
      <c r="C1877">
        <v>1</v>
      </c>
      <c r="D1877">
        <v>0</v>
      </c>
      <c r="E1877">
        <f t="shared" si="29"/>
        <v>1</v>
      </c>
      <c r="F1877">
        <v>43</v>
      </c>
      <c r="G1877" s="3">
        <v>2</v>
      </c>
      <c r="H1877" s="3">
        <v>13</v>
      </c>
      <c r="I1877" s="3">
        <v>6</v>
      </c>
      <c r="J1877" s="3">
        <v>7</v>
      </c>
      <c r="K1877" s="3">
        <v>5</v>
      </c>
      <c r="L1877" s="3">
        <v>11</v>
      </c>
      <c r="M1877">
        <v>3</v>
      </c>
      <c r="N1877">
        <v>3</v>
      </c>
      <c r="O1877">
        <v>0</v>
      </c>
      <c r="P1877">
        <v>3</v>
      </c>
      <c r="Q1877">
        <v>7</v>
      </c>
      <c r="R1877">
        <v>0</v>
      </c>
      <c r="S1877">
        <v>0</v>
      </c>
      <c r="T1877">
        <v>0</v>
      </c>
      <c r="U1877">
        <v>0</v>
      </c>
      <c r="V1877">
        <v>0</v>
      </c>
      <c r="W1877">
        <v>0</v>
      </c>
      <c r="X1877">
        <v>3</v>
      </c>
      <c r="Y1877">
        <v>11</v>
      </c>
      <c r="Z1877">
        <v>0</v>
      </c>
      <c r="AA1877">
        <v>42</v>
      </c>
      <c r="AB1877">
        <v>2170</v>
      </c>
      <c r="AC1877">
        <v>0</v>
      </c>
      <c r="AD1877">
        <v>0</v>
      </c>
      <c r="AE1877">
        <v>0</v>
      </c>
      <c r="AF1877">
        <v>1</v>
      </c>
      <c r="AG1877">
        <v>0</v>
      </c>
      <c r="AH1877">
        <v>0</v>
      </c>
      <c r="AI1877">
        <v>0</v>
      </c>
      <c r="AJ1877">
        <v>1</v>
      </c>
      <c r="AK1877">
        <v>0</v>
      </c>
      <c r="AL1877">
        <v>0</v>
      </c>
      <c r="AM1877" s="3">
        <f>SUM(tbl_Data[[#This Row],[Amt_Wines]:[Amt_GoldProds]])</f>
        <v>44</v>
      </c>
      <c r="AN1877" s="3">
        <v>22</v>
      </c>
      <c r="AO1877">
        <v>0</v>
      </c>
      <c r="AP1877" t="str" cm="1">
        <f t="array" ref="AP1877">_xlfn.IFS(tbl_Data[[#This Row],[marital_Divorced]]=1,"Divorced",tbl_Data[[#This Row],[marital_Married]]=1,"Married",tbl_Data[[#This Row],[marital_Single]]=1,"Single",tbl_Data[[#This Row],[marital_Together]]=1,"Together",tbl_Data[[#This Row],[marital_Widow]]=1,"Widowed")</f>
        <v>Together</v>
      </c>
      <c r="AQ1877" s="3" t="str">
        <f>IF(tbl_Data[[#This Row],[Marital Status]]=tbl_Data[[#Headers],[Single]],tbl_Data[[#This Row],[Amt_Wines]],"")</f>
        <v/>
      </c>
      <c r="AR1877" s="3">
        <f>IF(tbl_Data[[#This Row],[Marital Status]]=tbl_Data[[#Headers],[Together]],tbl_Data[[#This Row],[Amt_Wines]],"")</f>
        <v>2</v>
      </c>
      <c r="AS1877" s="3" t="str">
        <f>IF(tbl_Data[[#This Row],[Marital Status]]=tbl_Data[[#Headers],[Married]],tbl_Data[[#This Row],[Amt_Wines]],"")</f>
        <v/>
      </c>
      <c r="AT1877" s="3" t="str">
        <f>IF(tbl_Data[[#This Row],[Marital Status]]=tbl_Data[[#Headers],[Widow]],tbl_Data[[#This Row],[Amt_Wines]],"")</f>
        <v/>
      </c>
      <c r="AU1877" s="3" t="str">
        <f>IF(tbl_Data[[#This Row],[Marital Status]]=tbl_Data[[#Headers],[Divorced]],tbl_Data[[#This Row],[Amt_Wines]],"")</f>
        <v/>
      </c>
    </row>
    <row r="1878" spans="1:47" x14ac:dyDescent="0.45">
      <c r="A1878" t="s">
        <v>1896</v>
      </c>
      <c r="B1878" s="3">
        <v>28320</v>
      </c>
      <c r="C1878">
        <v>0</v>
      </c>
      <c r="D1878">
        <v>1</v>
      </c>
      <c r="E1878">
        <f t="shared" si="29"/>
        <v>1</v>
      </c>
      <c r="F1878">
        <v>68</v>
      </c>
      <c r="G1878" s="3">
        <v>19</v>
      </c>
      <c r="H1878" s="3">
        <v>1</v>
      </c>
      <c r="I1878" s="3">
        <v>14</v>
      </c>
      <c r="J1878" s="3">
        <v>3</v>
      </c>
      <c r="K1878" s="3">
        <v>2</v>
      </c>
      <c r="L1878" s="3">
        <v>4</v>
      </c>
      <c r="M1878">
        <v>1</v>
      </c>
      <c r="N1878">
        <v>1</v>
      </c>
      <c r="O1878">
        <v>0</v>
      </c>
      <c r="P1878">
        <v>3</v>
      </c>
      <c r="Q1878">
        <v>8</v>
      </c>
      <c r="R1878">
        <v>0</v>
      </c>
      <c r="S1878">
        <v>0</v>
      </c>
      <c r="T1878">
        <v>0</v>
      </c>
      <c r="U1878">
        <v>0</v>
      </c>
      <c r="V1878">
        <v>0</v>
      </c>
      <c r="W1878">
        <v>0</v>
      </c>
      <c r="X1878">
        <v>3</v>
      </c>
      <c r="Y1878">
        <v>11</v>
      </c>
      <c r="Z1878">
        <v>0</v>
      </c>
      <c r="AA1878">
        <v>70</v>
      </c>
      <c r="AB1878">
        <v>2690</v>
      </c>
      <c r="AC1878">
        <v>0</v>
      </c>
      <c r="AD1878">
        <v>0</v>
      </c>
      <c r="AE1878">
        <v>0</v>
      </c>
      <c r="AF1878">
        <v>1</v>
      </c>
      <c r="AG1878">
        <v>0</v>
      </c>
      <c r="AH1878">
        <v>0</v>
      </c>
      <c r="AI1878">
        <v>0</v>
      </c>
      <c r="AJ1878">
        <v>1</v>
      </c>
      <c r="AK1878">
        <v>0</v>
      </c>
      <c r="AL1878">
        <v>0</v>
      </c>
      <c r="AM1878" s="3">
        <f>SUM(tbl_Data[[#This Row],[Amt_Wines]:[Amt_GoldProds]])</f>
        <v>43</v>
      </c>
      <c r="AN1878" s="3">
        <v>35</v>
      </c>
      <c r="AO1878">
        <v>0</v>
      </c>
      <c r="AP1878" t="str" cm="1">
        <f t="array" ref="AP1878">_xlfn.IFS(tbl_Data[[#This Row],[marital_Divorced]]=1,"Divorced",tbl_Data[[#This Row],[marital_Married]]=1,"Married",tbl_Data[[#This Row],[marital_Single]]=1,"Single",tbl_Data[[#This Row],[marital_Together]]=1,"Together",tbl_Data[[#This Row],[marital_Widow]]=1,"Widowed")</f>
        <v>Together</v>
      </c>
      <c r="AQ1878" s="3" t="str">
        <f>IF(tbl_Data[[#This Row],[Marital Status]]=tbl_Data[[#Headers],[Single]],tbl_Data[[#This Row],[Amt_Wines]],"")</f>
        <v/>
      </c>
      <c r="AR1878" s="3">
        <f>IF(tbl_Data[[#This Row],[Marital Status]]=tbl_Data[[#Headers],[Together]],tbl_Data[[#This Row],[Amt_Wines]],"")</f>
        <v>19</v>
      </c>
      <c r="AS1878" s="3" t="str">
        <f>IF(tbl_Data[[#This Row],[Marital Status]]=tbl_Data[[#Headers],[Married]],tbl_Data[[#This Row],[Amt_Wines]],"")</f>
        <v/>
      </c>
      <c r="AT1878" s="3" t="str">
        <f>IF(tbl_Data[[#This Row],[Marital Status]]=tbl_Data[[#Headers],[Widow]],tbl_Data[[#This Row],[Amt_Wines]],"")</f>
        <v/>
      </c>
      <c r="AU1878" s="3" t="str">
        <f>IF(tbl_Data[[#This Row],[Marital Status]]=tbl_Data[[#Headers],[Divorced]],tbl_Data[[#This Row],[Amt_Wines]],"")</f>
        <v/>
      </c>
    </row>
    <row r="1879" spans="1:47" x14ac:dyDescent="0.45">
      <c r="A1879" t="s">
        <v>1901</v>
      </c>
      <c r="B1879" s="3">
        <v>10404</v>
      </c>
      <c r="C1879">
        <v>1</v>
      </c>
      <c r="D1879">
        <v>0</v>
      </c>
      <c r="E1879">
        <f t="shared" si="29"/>
        <v>1</v>
      </c>
      <c r="F1879">
        <v>52</v>
      </c>
      <c r="G1879" s="3">
        <v>2</v>
      </c>
      <c r="H1879" s="3">
        <v>2</v>
      </c>
      <c r="I1879" s="3">
        <v>11</v>
      </c>
      <c r="J1879" s="3">
        <v>10</v>
      </c>
      <c r="K1879" s="3">
        <v>6</v>
      </c>
      <c r="L1879" s="3">
        <v>12</v>
      </c>
      <c r="M1879">
        <v>2</v>
      </c>
      <c r="N1879">
        <v>1</v>
      </c>
      <c r="O1879">
        <v>0</v>
      </c>
      <c r="P1879">
        <v>4</v>
      </c>
      <c r="Q1879">
        <v>5</v>
      </c>
      <c r="R1879">
        <v>0</v>
      </c>
      <c r="S1879">
        <v>0</v>
      </c>
      <c r="T1879">
        <v>0</v>
      </c>
      <c r="U1879">
        <v>0</v>
      </c>
      <c r="V1879">
        <v>0</v>
      </c>
      <c r="W1879">
        <v>0</v>
      </c>
      <c r="X1879">
        <v>3</v>
      </c>
      <c r="Y1879">
        <v>11</v>
      </c>
      <c r="Z1879">
        <v>0</v>
      </c>
      <c r="AA1879">
        <v>31</v>
      </c>
      <c r="AB1879">
        <v>2215</v>
      </c>
      <c r="AC1879">
        <v>0</v>
      </c>
      <c r="AD1879">
        <v>0</v>
      </c>
      <c r="AE1879">
        <v>0</v>
      </c>
      <c r="AF1879">
        <v>1</v>
      </c>
      <c r="AG1879">
        <v>0</v>
      </c>
      <c r="AH1879">
        <v>1</v>
      </c>
      <c r="AI1879">
        <v>0</v>
      </c>
      <c r="AJ1879">
        <v>0</v>
      </c>
      <c r="AK1879">
        <v>0</v>
      </c>
      <c r="AL1879">
        <v>0</v>
      </c>
      <c r="AM1879" s="3">
        <f>SUM(tbl_Data[[#This Row],[Amt_Wines]:[Amt_GoldProds]])</f>
        <v>43</v>
      </c>
      <c r="AN1879" s="3">
        <v>19</v>
      </c>
      <c r="AO1879">
        <v>0</v>
      </c>
      <c r="AP1879" t="str" cm="1">
        <f t="array" ref="AP1879">_xlfn.IFS(tbl_Data[[#This Row],[marital_Divorced]]=1,"Divorced",tbl_Data[[#This Row],[marital_Married]]=1,"Married",tbl_Data[[#This Row],[marital_Single]]=1,"Single",tbl_Data[[#This Row],[marital_Together]]=1,"Together",tbl_Data[[#This Row],[marital_Widow]]=1,"Widowed")</f>
        <v>Together</v>
      </c>
      <c r="AQ1879" s="3" t="str">
        <f>IF(tbl_Data[[#This Row],[Marital Status]]=tbl_Data[[#Headers],[Single]],tbl_Data[[#This Row],[Amt_Wines]],"")</f>
        <v/>
      </c>
      <c r="AR1879" s="3">
        <f>IF(tbl_Data[[#This Row],[Marital Status]]=tbl_Data[[#Headers],[Together]],tbl_Data[[#This Row],[Amt_Wines]],"")</f>
        <v>2</v>
      </c>
      <c r="AS1879" s="3" t="str">
        <f>IF(tbl_Data[[#This Row],[Marital Status]]=tbl_Data[[#Headers],[Married]],tbl_Data[[#This Row],[Amt_Wines]],"")</f>
        <v/>
      </c>
      <c r="AT1879" s="3" t="str">
        <f>IF(tbl_Data[[#This Row],[Marital Status]]=tbl_Data[[#Headers],[Widow]],tbl_Data[[#This Row],[Amt_Wines]],"")</f>
        <v/>
      </c>
      <c r="AU1879" s="3" t="str">
        <f>IF(tbl_Data[[#This Row],[Marital Status]]=tbl_Data[[#Headers],[Divorced]],tbl_Data[[#This Row],[Amt_Wines]],"")</f>
        <v/>
      </c>
    </row>
    <row r="1880" spans="1:47" x14ac:dyDescent="0.45">
      <c r="A1880" t="s">
        <v>1902</v>
      </c>
      <c r="B1880" s="3">
        <v>14918</v>
      </c>
      <c r="C1880">
        <v>0</v>
      </c>
      <c r="D1880">
        <v>1</v>
      </c>
      <c r="E1880">
        <f t="shared" si="29"/>
        <v>1</v>
      </c>
      <c r="F1880">
        <v>52</v>
      </c>
      <c r="G1880" s="3">
        <v>3</v>
      </c>
      <c r="H1880" s="3">
        <v>3</v>
      </c>
      <c r="I1880" s="3">
        <v>3</v>
      </c>
      <c r="J1880" s="3">
        <v>15</v>
      </c>
      <c r="K1880" s="3">
        <v>4</v>
      </c>
      <c r="L1880" s="3">
        <v>15</v>
      </c>
      <c r="M1880">
        <v>1</v>
      </c>
      <c r="N1880">
        <v>1</v>
      </c>
      <c r="O1880">
        <v>0</v>
      </c>
      <c r="P1880">
        <v>3</v>
      </c>
      <c r="Q1880">
        <v>6</v>
      </c>
      <c r="R1880">
        <v>0</v>
      </c>
      <c r="S1880">
        <v>0</v>
      </c>
      <c r="T1880">
        <v>0</v>
      </c>
      <c r="U1880">
        <v>0</v>
      </c>
      <c r="V1880">
        <v>0</v>
      </c>
      <c r="W1880">
        <v>0</v>
      </c>
      <c r="X1880">
        <v>3</v>
      </c>
      <c r="Y1880">
        <v>11</v>
      </c>
      <c r="Z1880">
        <v>0</v>
      </c>
      <c r="AA1880">
        <v>57</v>
      </c>
      <c r="AB1880">
        <v>2728</v>
      </c>
      <c r="AC1880">
        <v>0</v>
      </c>
      <c r="AD1880">
        <v>0</v>
      </c>
      <c r="AE1880">
        <v>0</v>
      </c>
      <c r="AF1880">
        <v>1</v>
      </c>
      <c r="AG1880">
        <v>0</v>
      </c>
      <c r="AH1880">
        <v>0</v>
      </c>
      <c r="AI1880">
        <v>1</v>
      </c>
      <c r="AJ1880">
        <v>0</v>
      </c>
      <c r="AK1880">
        <v>0</v>
      </c>
      <c r="AL1880">
        <v>0</v>
      </c>
      <c r="AM1880" s="3">
        <f>SUM(tbl_Data[[#This Row],[Amt_Wines]:[Amt_GoldProds]])</f>
        <v>43</v>
      </c>
      <c r="AN1880" s="3">
        <v>13</v>
      </c>
      <c r="AO1880">
        <v>0</v>
      </c>
      <c r="AP1880" t="str" cm="1">
        <f t="array" ref="AP1880">_xlfn.IFS(tbl_Data[[#This Row],[marital_Divorced]]=1,"Divorced",tbl_Data[[#This Row],[marital_Married]]=1,"Married",tbl_Data[[#This Row],[marital_Single]]=1,"Single",tbl_Data[[#This Row],[marital_Together]]=1,"Together",tbl_Data[[#This Row],[marital_Widow]]=1,"Widowed")</f>
        <v>Together</v>
      </c>
      <c r="AQ1880" s="3" t="str">
        <f>IF(tbl_Data[[#This Row],[Marital Status]]=tbl_Data[[#Headers],[Single]],tbl_Data[[#This Row],[Amt_Wines]],"")</f>
        <v/>
      </c>
      <c r="AR1880" s="3">
        <f>IF(tbl_Data[[#This Row],[Marital Status]]=tbl_Data[[#Headers],[Together]],tbl_Data[[#This Row],[Amt_Wines]],"")</f>
        <v>3</v>
      </c>
      <c r="AS1880" s="3" t="str">
        <f>IF(tbl_Data[[#This Row],[Marital Status]]=tbl_Data[[#Headers],[Married]],tbl_Data[[#This Row],[Amt_Wines]],"")</f>
        <v/>
      </c>
      <c r="AT1880" s="3" t="str">
        <f>IF(tbl_Data[[#This Row],[Marital Status]]=tbl_Data[[#Headers],[Widow]],tbl_Data[[#This Row],[Amt_Wines]],"")</f>
        <v/>
      </c>
      <c r="AU1880" s="3" t="str">
        <f>IF(tbl_Data[[#This Row],[Marital Status]]=tbl_Data[[#Headers],[Divorced]],tbl_Data[[#This Row],[Amt_Wines]],"")</f>
        <v/>
      </c>
    </row>
    <row r="1881" spans="1:47" x14ac:dyDescent="0.45">
      <c r="A1881" t="s">
        <v>1906</v>
      </c>
      <c r="B1881" s="3">
        <v>38887</v>
      </c>
      <c r="C1881">
        <v>1</v>
      </c>
      <c r="D1881">
        <v>0</v>
      </c>
      <c r="E1881">
        <f t="shared" si="29"/>
        <v>1</v>
      </c>
      <c r="F1881">
        <v>17</v>
      </c>
      <c r="G1881" s="3">
        <v>25</v>
      </c>
      <c r="H1881" s="3">
        <v>1</v>
      </c>
      <c r="I1881" s="3">
        <v>13</v>
      </c>
      <c r="J1881" s="3">
        <v>0</v>
      </c>
      <c r="K1881" s="3">
        <v>0</v>
      </c>
      <c r="L1881" s="3">
        <v>3</v>
      </c>
      <c r="M1881">
        <v>1</v>
      </c>
      <c r="N1881">
        <v>1</v>
      </c>
      <c r="O1881">
        <v>0</v>
      </c>
      <c r="P1881">
        <v>3</v>
      </c>
      <c r="Q1881">
        <v>7</v>
      </c>
      <c r="R1881">
        <v>0</v>
      </c>
      <c r="S1881">
        <v>0</v>
      </c>
      <c r="T1881">
        <v>0</v>
      </c>
      <c r="U1881">
        <v>0</v>
      </c>
      <c r="V1881">
        <v>0</v>
      </c>
      <c r="W1881">
        <v>0</v>
      </c>
      <c r="X1881">
        <v>3</v>
      </c>
      <c r="Y1881">
        <v>11</v>
      </c>
      <c r="Z1881">
        <v>0</v>
      </c>
      <c r="AA1881">
        <v>48</v>
      </c>
      <c r="AB1881">
        <v>2278</v>
      </c>
      <c r="AC1881">
        <v>0</v>
      </c>
      <c r="AD1881">
        <v>0</v>
      </c>
      <c r="AE1881">
        <v>0</v>
      </c>
      <c r="AF1881">
        <v>1</v>
      </c>
      <c r="AG1881">
        <v>0</v>
      </c>
      <c r="AH1881">
        <v>0</v>
      </c>
      <c r="AI1881">
        <v>0</v>
      </c>
      <c r="AJ1881">
        <v>0</v>
      </c>
      <c r="AK1881">
        <v>0</v>
      </c>
      <c r="AL1881">
        <v>1</v>
      </c>
      <c r="AM1881" s="3">
        <f>SUM(tbl_Data[[#This Row],[Amt_Wines]:[Amt_GoldProds]])</f>
        <v>42</v>
      </c>
      <c r="AN1881" s="3">
        <v>36</v>
      </c>
      <c r="AO1881">
        <v>0</v>
      </c>
      <c r="AP1881" t="str" cm="1">
        <f t="array" ref="AP1881">_xlfn.IFS(tbl_Data[[#This Row],[marital_Divorced]]=1,"Divorced",tbl_Data[[#This Row],[marital_Married]]=1,"Married",tbl_Data[[#This Row],[marital_Single]]=1,"Single",tbl_Data[[#This Row],[marital_Together]]=1,"Together",tbl_Data[[#This Row],[marital_Widow]]=1,"Widowed")</f>
        <v>Together</v>
      </c>
      <c r="AQ1881" s="3" t="str">
        <f>IF(tbl_Data[[#This Row],[Marital Status]]=tbl_Data[[#Headers],[Single]],tbl_Data[[#This Row],[Amt_Wines]],"")</f>
        <v/>
      </c>
      <c r="AR1881" s="3">
        <f>IF(tbl_Data[[#This Row],[Marital Status]]=tbl_Data[[#Headers],[Together]],tbl_Data[[#This Row],[Amt_Wines]],"")</f>
        <v>25</v>
      </c>
      <c r="AS1881" s="3" t="str">
        <f>IF(tbl_Data[[#This Row],[Marital Status]]=tbl_Data[[#Headers],[Married]],tbl_Data[[#This Row],[Amt_Wines]],"")</f>
        <v/>
      </c>
      <c r="AT1881" s="3" t="str">
        <f>IF(tbl_Data[[#This Row],[Marital Status]]=tbl_Data[[#Headers],[Widow]],tbl_Data[[#This Row],[Amt_Wines]],"")</f>
        <v/>
      </c>
      <c r="AU1881" s="3" t="str">
        <f>IF(tbl_Data[[#This Row],[Marital Status]]=tbl_Data[[#Headers],[Divorced]],tbl_Data[[#This Row],[Amt_Wines]],"")</f>
        <v/>
      </c>
    </row>
    <row r="1882" spans="1:47" x14ac:dyDescent="0.45">
      <c r="A1882" t="s">
        <v>1909</v>
      </c>
      <c r="B1882" s="3">
        <v>54132</v>
      </c>
      <c r="C1882">
        <v>0</v>
      </c>
      <c r="D1882">
        <v>1</v>
      </c>
      <c r="E1882">
        <f t="shared" si="29"/>
        <v>1</v>
      </c>
      <c r="F1882">
        <v>81</v>
      </c>
      <c r="G1882" s="3">
        <v>30</v>
      </c>
      <c r="H1882" s="3">
        <v>1</v>
      </c>
      <c r="I1882" s="3">
        <v>8</v>
      </c>
      <c r="J1882" s="3">
        <v>0</v>
      </c>
      <c r="K1882" s="3">
        <v>0</v>
      </c>
      <c r="L1882" s="3">
        <v>3</v>
      </c>
      <c r="M1882">
        <v>1</v>
      </c>
      <c r="N1882">
        <v>1</v>
      </c>
      <c r="O1882">
        <v>0</v>
      </c>
      <c r="P1882">
        <v>3</v>
      </c>
      <c r="Q1882">
        <v>7</v>
      </c>
      <c r="R1882">
        <v>0</v>
      </c>
      <c r="S1882">
        <v>0</v>
      </c>
      <c r="T1882">
        <v>0</v>
      </c>
      <c r="U1882">
        <v>0</v>
      </c>
      <c r="V1882">
        <v>0</v>
      </c>
      <c r="W1882">
        <v>0</v>
      </c>
      <c r="X1882">
        <v>3</v>
      </c>
      <c r="Y1882">
        <v>11</v>
      </c>
      <c r="Z1882">
        <v>0</v>
      </c>
      <c r="AA1882">
        <v>51</v>
      </c>
      <c r="AB1882">
        <v>2292</v>
      </c>
      <c r="AC1882">
        <v>0</v>
      </c>
      <c r="AD1882">
        <v>0</v>
      </c>
      <c r="AE1882">
        <v>0</v>
      </c>
      <c r="AF1882">
        <v>1</v>
      </c>
      <c r="AG1882">
        <v>0</v>
      </c>
      <c r="AH1882">
        <v>0</v>
      </c>
      <c r="AI1882">
        <v>0</v>
      </c>
      <c r="AJ1882">
        <v>0</v>
      </c>
      <c r="AK1882">
        <v>0</v>
      </c>
      <c r="AL1882">
        <v>1</v>
      </c>
      <c r="AM1882" s="3">
        <f>SUM(tbl_Data[[#This Row],[Amt_Wines]:[Amt_GoldProds]])</f>
        <v>42</v>
      </c>
      <c r="AN1882" s="3">
        <v>36</v>
      </c>
      <c r="AO1882">
        <v>0</v>
      </c>
      <c r="AP1882" t="str" cm="1">
        <f t="array" ref="AP1882">_xlfn.IFS(tbl_Data[[#This Row],[marital_Divorced]]=1,"Divorced",tbl_Data[[#This Row],[marital_Married]]=1,"Married",tbl_Data[[#This Row],[marital_Single]]=1,"Single",tbl_Data[[#This Row],[marital_Together]]=1,"Together",tbl_Data[[#This Row],[marital_Widow]]=1,"Widowed")</f>
        <v>Together</v>
      </c>
      <c r="AQ1882" s="3" t="str">
        <f>IF(tbl_Data[[#This Row],[Marital Status]]=tbl_Data[[#Headers],[Single]],tbl_Data[[#This Row],[Amt_Wines]],"")</f>
        <v/>
      </c>
      <c r="AR1882" s="3">
        <f>IF(tbl_Data[[#This Row],[Marital Status]]=tbl_Data[[#Headers],[Together]],tbl_Data[[#This Row],[Amt_Wines]],"")</f>
        <v>30</v>
      </c>
      <c r="AS1882" s="3" t="str">
        <f>IF(tbl_Data[[#This Row],[Marital Status]]=tbl_Data[[#Headers],[Married]],tbl_Data[[#This Row],[Amt_Wines]],"")</f>
        <v/>
      </c>
      <c r="AT1882" s="3" t="str">
        <f>IF(tbl_Data[[#This Row],[Marital Status]]=tbl_Data[[#Headers],[Widow]],tbl_Data[[#This Row],[Amt_Wines]],"")</f>
        <v/>
      </c>
      <c r="AU1882" s="3" t="str">
        <f>IF(tbl_Data[[#This Row],[Marital Status]]=tbl_Data[[#Headers],[Divorced]],tbl_Data[[#This Row],[Amt_Wines]],"")</f>
        <v/>
      </c>
    </row>
    <row r="1883" spans="1:47" x14ac:dyDescent="0.45">
      <c r="A1883" t="s">
        <v>1916</v>
      </c>
      <c r="B1883" s="3">
        <v>42554</v>
      </c>
      <c r="C1883">
        <v>1</v>
      </c>
      <c r="D1883">
        <v>1</v>
      </c>
      <c r="E1883">
        <f t="shared" si="29"/>
        <v>2</v>
      </c>
      <c r="F1883">
        <v>93</v>
      </c>
      <c r="G1883" s="3">
        <v>29</v>
      </c>
      <c r="H1883" s="3">
        <v>1</v>
      </c>
      <c r="I1883" s="3">
        <v>11</v>
      </c>
      <c r="J1883" s="3">
        <v>0</v>
      </c>
      <c r="K1883" s="3">
        <v>0</v>
      </c>
      <c r="L1883" s="3">
        <v>0</v>
      </c>
      <c r="M1883">
        <v>2</v>
      </c>
      <c r="N1883">
        <v>2</v>
      </c>
      <c r="O1883">
        <v>0</v>
      </c>
      <c r="P1883">
        <v>3</v>
      </c>
      <c r="Q1883">
        <v>4</v>
      </c>
      <c r="R1883">
        <v>0</v>
      </c>
      <c r="S1883">
        <v>0</v>
      </c>
      <c r="T1883">
        <v>0</v>
      </c>
      <c r="U1883">
        <v>0</v>
      </c>
      <c r="V1883">
        <v>0</v>
      </c>
      <c r="W1883">
        <v>0</v>
      </c>
      <c r="X1883">
        <v>3</v>
      </c>
      <c r="Y1883">
        <v>11</v>
      </c>
      <c r="Z1883">
        <v>0</v>
      </c>
      <c r="AA1883">
        <v>42</v>
      </c>
      <c r="AB1883">
        <v>2692</v>
      </c>
      <c r="AC1883">
        <v>0</v>
      </c>
      <c r="AD1883">
        <v>0</v>
      </c>
      <c r="AE1883">
        <v>0</v>
      </c>
      <c r="AF1883">
        <v>1</v>
      </c>
      <c r="AG1883">
        <v>0</v>
      </c>
      <c r="AH1883">
        <v>0</v>
      </c>
      <c r="AI1883">
        <v>0</v>
      </c>
      <c r="AJ1883">
        <v>1</v>
      </c>
      <c r="AK1883">
        <v>0</v>
      </c>
      <c r="AL1883">
        <v>0</v>
      </c>
      <c r="AM1883" s="3">
        <f>SUM(tbl_Data[[#This Row],[Amt_Wines]:[Amt_GoldProds]])</f>
        <v>41</v>
      </c>
      <c r="AN1883" s="3">
        <v>41</v>
      </c>
      <c r="AO1883">
        <v>0</v>
      </c>
      <c r="AP1883" t="str" cm="1">
        <f t="array" ref="AP1883">_xlfn.IFS(tbl_Data[[#This Row],[marital_Divorced]]=1,"Divorced",tbl_Data[[#This Row],[marital_Married]]=1,"Married",tbl_Data[[#This Row],[marital_Single]]=1,"Single",tbl_Data[[#This Row],[marital_Together]]=1,"Together",tbl_Data[[#This Row],[marital_Widow]]=1,"Widowed")</f>
        <v>Together</v>
      </c>
      <c r="AQ1883" s="3" t="str">
        <f>IF(tbl_Data[[#This Row],[Marital Status]]=tbl_Data[[#Headers],[Single]],tbl_Data[[#This Row],[Amt_Wines]],"")</f>
        <v/>
      </c>
      <c r="AR1883" s="3">
        <f>IF(tbl_Data[[#This Row],[Marital Status]]=tbl_Data[[#Headers],[Together]],tbl_Data[[#This Row],[Amt_Wines]],"")</f>
        <v>29</v>
      </c>
      <c r="AS1883" s="3" t="str">
        <f>IF(tbl_Data[[#This Row],[Marital Status]]=tbl_Data[[#Headers],[Married]],tbl_Data[[#This Row],[Amt_Wines]],"")</f>
        <v/>
      </c>
      <c r="AT1883" s="3" t="str">
        <f>IF(tbl_Data[[#This Row],[Marital Status]]=tbl_Data[[#Headers],[Widow]],tbl_Data[[#This Row],[Amt_Wines]],"")</f>
        <v/>
      </c>
      <c r="AU1883" s="3" t="str">
        <f>IF(tbl_Data[[#This Row],[Marital Status]]=tbl_Data[[#Headers],[Divorced]],tbl_Data[[#This Row],[Amt_Wines]],"")</f>
        <v/>
      </c>
    </row>
    <row r="1884" spans="1:47" x14ac:dyDescent="0.45">
      <c r="A1884" t="s">
        <v>1917</v>
      </c>
      <c r="B1884" s="3">
        <v>44964</v>
      </c>
      <c r="C1884">
        <v>1</v>
      </c>
      <c r="D1884">
        <v>1</v>
      </c>
      <c r="E1884">
        <f t="shared" si="29"/>
        <v>2</v>
      </c>
      <c r="F1884">
        <v>35</v>
      </c>
      <c r="G1884" s="3">
        <v>19</v>
      </c>
      <c r="H1884" s="3">
        <v>1</v>
      </c>
      <c r="I1884" s="3">
        <v>17</v>
      </c>
      <c r="J1884" s="3">
        <v>2</v>
      </c>
      <c r="K1884" s="3">
        <v>0</v>
      </c>
      <c r="L1884" s="3">
        <v>2</v>
      </c>
      <c r="M1884">
        <v>1</v>
      </c>
      <c r="N1884">
        <v>1</v>
      </c>
      <c r="O1884">
        <v>0</v>
      </c>
      <c r="P1884">
        <v>3</v>
      </c>
      <c r="Q1884">
        <v>8</v>
      </c>
      <c r="R1884">
        <v>0</v>
      </c>
      <c r="S1884">
        <v>0</v>
      </c>
      <c r="T1884">
        <v>0</v>
      </c>
      <c r="U1884">
        <v>0</v>
      </c>
      <c r="V1884">
        <v>0</v>
      </c>
      <c r="W1884">
        <v>0</v>
      </c>
      <c r="X1884">
        <v>3</v>
      </c>
      <c r="Y1884">
        <v>11</v>
      </c>
      <c r="Z1884">
        <v>0</v>
      </c>
      <c r="AA1884">
        <v>40</v>
      </c>
      <c r="AB1884">
        <v>2719</v>
      </c>
      <c r="AC1884">
        <v>0</v>
      </c>
      <c r="AD1884">
        <v>0</v>
      </c>
      <c r="AE1884">
        <v>0</v>
      </c>
      <c r="AF1884">
        <v>1</v>
      </c>
      <c r="AG1884">
        <v>0</v>
      </c>
      <c r="AH1884">
        <v>0</v>
      </c>
      <c r="AI1884">
        <v>0</v>
      </c>
      <c r="AJ1884">
        <v>1</v>
      </c>
      <c r="AK1884">
        <v>0</v>
      </c>
      <c r="AL1884">
        <v>0</v>
      </c>
      <c r="AM1884" s="3">
        <f>SUM(tbl_Data[[#This Row],[Amt_Wines]:[Amt_GoldProds]])</f>
        <v>41</v>
      </c>
      <c r="AN1884" s="3">
        <v>37</v>
      </c>
      <c r="AO1884">
        <v>0</v>
      </c>
      <c r="AP1884" t="str" cm="1">
        <f t="array" ref="AP1884">_xlfn.IFS(tbl_Data[[#This Row],[marital_Divorced]]=1,"Divorced",tbl_Data[[#This Row],[marital_Married]]=1,"Married",tbl_Data[[#This Row],[marital_Single]]=1,"Single",tbl_Data[[#This Row],[marital_Together]]=1,"Together",tbl_Data[[#This Row],[marital_Widow]]=1,"Widowed")</f>
        <v>Together</v>
      </c>
      <c r="AQ1884" s="3" t="str">
        <f>IF(tbl_Data[[#This Row],[Marital Status]]=tbl_Data[[#Headers],[Single]],tbl_Data[[#This Row],[Amt_Wines]],"")</f>
        <v/>
      </c>
      <c r="AR1884" s="3">
        <f>IF(tbl_Data[[#This Row],[Marital Status]]=tbl_Data[[#Headers],[Together]],tbl_Data[[#This Row],[Amt_Wines]],"")</f>
        <v>19</v>
      </c>
      <c r="AS1884" s="3" t="str">
        <f>IF(tbl_Data[[#This Row],[Marital Status]]=tbl_Data[[#Headers],[Married]],tbl_Data[[#This Row],[Amt_Wines]],"")</f>
        <v/>
      </c>
      <c r="AT1884" s="3" t="str">
        <f>IF(tbl_Data[[#This Row],[Marital Status]]=tbl_Data[[#Headers],[Widow]],tbl_Data[[#This Row],[Amt_Wines]],"")</f>
        <v/>
      </c>
      <c r="AU1884" s="3" t="str">
        <f>IF(tbl_Data[[#This Row],[Marital Status]]=tbl_Data[[#Headers],[Divorced]],tbl_Data[[#This Row],[Amt_Wines]],"")</f>
        <v/>
      </c>
    </row>
    <row r="1885" spans="1:47" x14ac:dyDescent="0.45">
      <c r="A1885" t="s">
        <v>1924</v>
      </c>
      <c r="B1885" s="3">
        <v>27922</v>
      </c>
      <c r="C1885">
        <v>1</v>
      </c>
      <c r="D1885">
        <v>0</v>
      </c>
      <c r="E1885">
        <f t="shared" si="29"/>
        <v>1</v>
      </c>
      <c r="F1885">
        <v>80</v>
      </c>
      <c r="G1885" s="3">
        <v>11</v>
      </c>
      <c r="H1885" s="3">
        <v>0</v>
      </c>
      <c r="I1885" s="3">
        <v>13</v>
      </c>
      <c r="J1885" s="3">
        <v>2</v>
      </c>
      <c r="K1885" s="3">
        <v>4</v>
      </c>
      <c r="L1885" s="3">
        <v>11</v>
      </c>
      <c r="M1885">
        <v>1</v>
      </c>
      <c r="N1885">
        <v>2</v>
      </c>
      <c r="O1885">
        <v>0</v>
      </c>
      <c r="P1885">
        <v>3</v>
      </c>
      <c r="Q1885">
        <v>4</v>
      </c>
      <c r="R1885">
        <v>0</v>
      </c>
      <c r="S1885">
        <v>0</v>
      </c>
      <c r="T1885">
        <v>0</v>
      </c>
      <c r="U1885">
        <v>0</v>
      </c>
      <c r="V1885">
        <v>0</v>
      </c>
      <c r="W1885">
        <v>0</v>
      </c>
      <c r="X1885">
        <v>3</v>
      </c>
      <c r="Y1885">
        <v>11</v>
      </c>
      <c r="Z1885">
        <v>0</v>
      </c>
      <c r="AA1885">
        <v>41</v>
      </c>
      <c r="AB1885">
        <v>2209</v>
      </c>
      <c r="AC1885">
        <v>0</v>
      </c>
      <c r="AD1885">
        <v>0</v>
      </c>
      <c r="AE1885">
        <v>0</v>
      </c>
      <c r="AF1885">
        <v>1</v>
      </c>
      <c r="AG1885">
        <v>0</v>
      </c>
      <c r="AH1885">
        <v>0</v>
      </c>
      <c r="AI1885">
        <v>0</v>
      </c>
      <c r="AJ1885">
        <v>0</v>
      </c>
      <c r="AK1885">
        <v>0</v>
      </c>
      <c r="AL1885">
        <v>1</v>
      </c>
      <c r="AM1885" s="3">
        <f>SUM(tbl_Data[[#This Row],[Amt_Wines]:[Amt_GoldProds]])</f>
        <v>41</v>
      </c>
      <c r="AN1885" s="3">
        <v>19</v>
      </c>
      <c r="AO1885">
        <v>0</v>
      </c>
      <c r="AP1885" t="str" cm="1">
        <f t="array" ref="AP1885">_xlfn.IFS(tbl_Data[[#This Row],[marital_Divorced]]=1,"Divorced",tbl_Data[[#This Row],[marital_Married]]=1,"Married",tbl_Data[[#This Row],[marital_Single]]=1,"Single",tbl_Data[[#This Row],[marital_Together]]=1,"Together",tbl_Data[[#This Row],[marital_Widow]]=1,"Widowed")</f>
        <v>Together</v>
      </c>
      <c r="AQ1885" s="3" t="str">
        <f>IF(tbl_Data[[#This Row],[Marital Status]]=tbl_Data[[#Headers],[Single]],tbl_Data[[#This Row],[Amt_Wines]],"")</f>
        <v/>
      </c>
      <c r="AR1885" s="3">
        <f>IF(tbl_Data[[#This Row],[Marital Status]]=tbl_Data[[#Headers],[Together]],tbl_Data[[#This Row],[Amt_Wines]],"")</f>
        <v>11</v>
      </c>
      <c r="AS1885" s="3" t="str">
        <f>IF(tbl_Data[[#This Row],[Marital Status]]=tbl_Data[[#Headers],[Married]],tbl_Data[[#This Row],[Amt_Wines]],"")</f>
        <v/>
      </c>
      <c r="AT1885" s="3" t="str">
        <f>IF(tbl_Data[[#This Row],[Marital Status]]=tbl_Data[[#Headers],[Widow]],tbl_Data[[#This Row],[Amt_Wines]],"")</f>
        <v/>
      </c>
      <c r="AU1885" s="3" t="str">
        <f>IF(tbl_Data[[#This Row],[Marital Status]]=tbl_Data[[#Headers],[Divorced]],tbl_Data[[#This Row],[Amt_Wines]],"")</f>
        <v/>
      </c>
    </row>
    <row r="1886" spans="1:47" x14ac:dyDescent="0.45">
      <c r="A1886" t="s">
        <v>1926</v>
      </c>
      <c r="B1886" s="3">
        <v>23228</v>
      </c>
      <c r="C1886">
        <v>1</v>
      </c>
      <c r="D1886">
        <v>0</v>
      </c>
      <c r="E1886">
        <f t="shared" si="29"/>
        <v>1</v>
      </c>
      <c r="F1886">
        <v>71</v>
      </c>
      <c r="G1886" s="3">
        <v>13</v>
      </c>
      <c r="H1886" s="3">
        <v>2</v>
      </c>
      <c r="I1886" s="3">
        <v>18</v>
      </c>
      <c r="J1886" s="3">
        <v>6</v>
      </c>
      <c r="K1886" s="3">
        <v>1</v>
      </c>
      <c r="L1886" s="3">
        <v>0</v>
      </c>
      <c r="M1886">
        <v>2</v>
      </c>
      <c r="N1886">
        <v>2</v>
      </c>
      <c r="O1886">
        <v>0</v>
      </c>
      <c r="P1886">
        <v>3</v>
      </c>
      <c r="Q1886">
        <v>8</v>
      </c>
      <c r="R1886">
        <v>0</v>
      </c>
      <c r="S1886">
        <v>0</v>
      </c>
      <c r="T1886">
        <v>0</v>
      </c>
      <c r="U1886">
        <v>0</v>
      </c>
      <c r="V1886">
        <v>0</v>
      </c>
      <c r="W1886">
        <v>0</v>
      </c>
      <c r="X1886">
        <v>3</v>
      </c>
      <c r="Y1886">
        <v>11</v>
      </c>
      <c r="Z1886">
        <v>0</v>
      </c>
      <c r="AA1886">
        <v>51</v>
      </c>
      <c r="AB1886">
        <v>2313</v>
      </c>
      <c r="AC1886">
        <v>0</v>
      </c>
      <c r="AD1886">
        <v>0</v>
      </c>
      <c r="AE1886">
        <v>0</v>
      </c>
      <c r="AF1886">
        <v>1</v>
      </c>
      <c r="AG1886">
        <v>0</v>
      </c>
      <c r="AH1886">
        <v>0</v>
      </c>
      <c r="AI1886">
        <v>0</v>
      </c>
      <c r="AJ1886">
        <v>1</v>
      </c>
      <c r="AK1886">
        <v>0</v>
      </c>
      <c r="AL1886">
        <v>0</v>
      </c>
      <c r="AM1886" s="3">
        <f>SUM(tbl_Data[[#This Row],[Amt_Wines]:[Amt_GoldProds]])</f>
        <v>40</v>
      </c>
      <c r="AN1886" s="3">
        <v>40</v>
      </c>
      <c r="AO1886">
        <v>0</v>
      </c>
      <c r="AP1886" t="str" cm="1">
        <f t="array" ref="AP1886">_xlfn.IFS(tbl_Data[[#This Row],[marital_Divorced]]=1,"Divorced",tbl_Data[[#This Row],[marital_Married]]=1,"Married",tbl_Data[[#This Row],[marital_Single]]=1,"Single",tbl_Data[[#This Row],[marital_Together]]=1,"Together",tbl_Data[[#This Row],[marital_Widow]]=1,"Widowed")</f>
        <v>Together</v>
      </c>
      <c r="AQ1886" s="3" t="str">
        <f>IF(tbl_Data[[#This Row],[Marital Status]]=tbl_Data[[#Headers],[Single]],tbl_Data[[#This Row],[Amt_Wines]],"")</f>
        <v/>
      </c>
      <c r="AR1886" s="3">
        <f>IF(tbl_Data[[#This Row],[Marital Status]]=tbl_Data[[#Headers],[Together]],tbl_Data[[#This Row],[Amt_Wines]],"")</f>
        <v>13</v>
      </c>
      <c r="AS1886" s="3" t="str">
        <f>IF(tbl_Data[[#This Row],[Marital Status]]=tbl_Data[[#Headers],[Married]],tbl_Data[[#This Row],[Amt_Wines]],"")</f>
        <v/>
      </c>
      <c r="AT1886" s="3" t="str">
        <f>IF(tbl_Data[[#This Row],[Marital Status]]=tbl_Data[[#Headers],[Widow]],tbl_Data[[#This Row],[Amt_Wines]],"")</f>
        <v/>
      </c>
      <c r="AU1886" s="3" t="str">
        <f>IF(tbl_Data[[#This Row],[Marital Status]]=tbl_Data[[#Headers],[Divorced]],tbl_Data[[#This Row],[Amt_Wines]],"")</f>
        <v/>
      </c>
    </row>
    <row r="1887" spans="1:47" x14ac:dyDescent="0.45">
      <c r="A1887" t="s">
        <v>1928</v>
      </c>
      <c r="B1887" s="3">
        <v>37758</v>
      </c>
      <c r="C1887">
        <v>1</v>
      </c>
      <c r="D1887">
        <v>1</v>
      </c>
      <c r="E1887">
        <f t="shared" si="29"/>
        <v>2</v>
      </c>
      <c r="F1887">
        <v>49</v>
      </c>
      <c r="G1887" s="3">
        <v>27</v>
      </c>
      <c r="H1887" s="3">
        <v>2</v>
      </c>
      <c r="I1887" s="3">
        <v>10</v>
      </c>
      <c r="J1887" s="3">
        <v>0</v>
      </c>
      <c r="K1887" s="3">
        <v>0</v>
      </c>
      <c r="L1887" s="3">
        <v>1</v>
      </c>
      <c r="M1887">
        <v>2</v>
      </c>
      <c r="N1887">
        <v>1</v>
      </c>
      <c r="O1887">
        <v>0</v>
      </c>
      <c r="P1887">
        <v>3</v>
      </c>
      <c r="Q1887">
        <v>8</v>
      </c>
      <c r="R1887">
        <v>0</v>
      </c>
      <c r="S1887">
        <v>0</v>
      </c>
      <c r="T1887">
        <v>0</v>
      </c>
      <c r="U1887">
        <v>0</v>
      </c>
      <c r="V1887">
        <v>0</v>
      </c>
      <c r="W1887">
        <v>0</v>
      </c>
      <c r="X1887">
        <v>3</v>
      </c>
      <c r="Y1887">
        <v>11</v>
      </c>
      <c r="Z1887">
        <v>0</v>
      </c>
      <c r="AA1887">
        <v>54</v>
      </c>
      <c r="AB1887">
        <v>2792</v>
      </c>
      <c r="AC1887">
        <v>0</v>
      </c>
      <c r="AD1887">
        <v>0</v>
      </c>
      <c r="AE1887">
        <v>0</v>
      </c>
      <c r="AF1887">
        <v>1</v>
      </c>
      <c r="AG1887">
        <v>0</v>
      </c>
      <c r="AH1887">
        <v>0</v>
      </c>
      <c r="AI1887">
        <v>0</v>
      </c>
      <c r="AJ1887">
        <v>1</v>
      </c>
      <c r="AK1887">
        <v>0</v>
      </c>
      <c r="AL1887">
        <v>0</v>
      </c>
      <c r="AM1887" s="3">
        <f>SUM(tbl_Data[[#This Row],[Amt_Wines]:[Amt_GoldProds]])</f>
        <v>40</v>
      </c>
      <c r="AN1887" s="3">
        <v>38</v>
      </c>
      <c r="AO1887">
        <v>0</v>
      </c>
      <c r="AP1887" t="str" cm="1">
        <f t="array" ref="AP1887">_xlfn.IFS(tbl_Data[[#This Row],[marital_Divorced]]=1,"Divorced",tbl_Data[[#This Row],[marital_Married]]=1,"Married",tbl_Data[[#This Row],[marital_Single]]=1,"Single",tbl_Data[[#This Row],[marital_Together]]=1,"Together",tbl_Data[[#This Row],[marital_Widow]]=1,"Widowed")</f>
        <v>Together</v>
      </c>
      <c r="AQ1887" s="3" t="str">
        <f>IF(tbl_Data[[#This Row],[Marital Status]]=tbl_Data[[#Headers],[Single]],tbl_Data[[#This Row],[Amt_Wines]],"")</f>
        <v/>
      </c>
      <c r="AR1887" s="3">
        <f>IF(tbl_Data[[#This Row],[Marital Status]]=tbl_Data[[#Headers],[Together]],tbl_Data[[#This Row],[Amt_Wines]],"")</f>
        <v>27</v>
      </c>
      <c r="AS1887" s="3" t="str">
        <f>IF(tbl_Data[[#This Row],[Marital Status]]=tbl_Data[[#Headers],[Married]],tbl_Data[[#This Row],[Amt_Wines]],"")</f>
        <v/>
      </c>
      <c r="AT1887" s="3" t="str">
        <f>IF(tbl_Data[[#This Row],[Marital Status]]=tbl_Data[[#Headers],[Widow]],tbl_Data[[#This Row],[Amt_Wines]],"")</f>
        <v/>
      </c>
      <c r="AU1887" s="3" t="str">
        <f>IF(tbl_Data[[#This Row],[Marital Status]]=tbl_Data[[#Headers],[Divorced]],tbl_Data[[#This Row],[Amt_Wines]],"")</f>
        <v/>
      </c>
    </row>
    <row r="1888" spans="1:47" x14ac:dyDescent="0.45">
      <c r="A1888" t="s">
        <v>1930</v>
      </c>
      <c r="B1888" s="3">
        <v>38197</v>
      </c>
      <c r="C1888">
        <v>1</v>
      </c>
      <c r="D1888">
        <v>0</v>
      </c>
      <c r="E1888">
        <f t="shared" si="29"/>
        <v>1</v>
      </c>
      <c r="F1888">
        <v>86</v>
      </c>
      <c r="G1888" s="3">
        <v>23</v>
      </c>
      <c r="H1888" s="3">
        <v>0</v>
      </c>
      <c r="I1888" s="3">
        <v>11</v>
      </c>
      <c r="J1888" s="3">
        <v>2</v>
      </c>
      <c r="K1888" s="3">
        <v>1</v>
      </c>
      <c r="L1888" s="3">
        <v>3</v>
      </c>
      <c r="M1888">
        <v>1</v>
      </c>
      <c r="N1888">
        <v>1</v>
      </c>
      <c r="O1888">
        <v>0</v>
      </c>
      <c r="P1888">
        <v>3</v>
      </c>
      <c r="Q1888">
        <v>5</v>
      </c>
      <c r="R1888">
        <v>0</v>
      </c>
      <c r="S1888">
        <v>0</v>
      </c>
      <c r="T1888">
        <v>0</v>
      </c>
      <c r="U1888">
        <v>0</v>
      </c>
      <c r="V1888">
        <v>0</v>
      </c>
      <c r="W1888">
        <v>0</v>
      </c>
      <c r="X1888">
        <v>3</v>
      </c>
      <c r="Y1888">
        <v>11</v>
      </c>
      <c r="Z1888">
        <v>0</v>
      </c>
      <c r="AA1888">
        <v>34</v>
      </c>
      <c r="AB1888">
        <v>2524</v>
      </c>
      <c r="AC1888">
        <v>0</v>
      </c>
      <c r="AD1888">
        <v>0</v>
      </c>
      <c r="AE1888">
        <v>0</v>
      </c>
      <c r="AF1888">
        <v>1</v>
      </c>
      <c r="AG1888">
        <v>0</v>
      </c>
      <c r="AH1888">
        <v>0</v>
      </c>
      <c r="AI1888">
        <v>0</v>
      </c>
      <c r="AJ1888">
        <v>0</v>
      </c>
      <c r="AK1888">
        <v>0</v>
      </c>
      <c r="AL1888">
        <v>1</v>
      </c>
      <c r="AM1888" s="3">
        <f>SUM(tbl_Data[[#This Row],[Amt_Wines]:[Amt_GoldProds]])</f>
        <v>40</v>
      </c>
      <c r="AN1888" s="3">
        <v>34</v>
      </c>
      <c r="AO1888">
        <v>0</v>
      </c>
      <c r="AP1888" t="str" cm="1">
        <f t="array" ref="AP1888">_xlfn.IFS(tbl_Data[[#This Row],[marital_Divorced]]=1,"Divorced",tbl_Data[[#This Row],[marital_Married]]=1,"Married",tbl_Data[[#This Row],[marital_Single]]=1,"Single",tbl_Data[[#This Row],[marital_Together]]=1,"Together",tbl_Data[[#This Row],[marital_Widow]]=1,"Widowed")</f>
        <v>Together</v>
      </c>
      <c r="AQ1888" s="3" t="str">
        <f>IF(tbl_Data[[#This Row],[Marital Status]]=tbl_Data[[#Headers],[Single]],tbl_Data[[#This Row],[Amt_Wines]],"")</f>
        <v/>
      </c>
      <c r="AR1888" s="3">
        <f>IF(tbl_Data[[#This Row],[Marital Status]]=tbl_Data[[#Headers],[Together]],tbl_Data[[#This Row],[Amt_Wines]],"")</f>
        <v>23</v>
      </c>
      <c r="AS1888" s="3" t="str">
        <f>IF(tbl_Data[[#This Row],[Marital Status]]=tbl_Data[[#Headers],[Married]],tbl_Data[[#This Row],[Amt_Wines]],"")</f>
        <v/>
      </c>
      <c r="AT1888" s="3" t="str">
        <f>IF(tbl_Data[[#This Row],[Marital Status]]=tbl_Data[[#Headers],[Widow]],tbl_Data[[#This Row],[Amt_Wines]],"")</f>
        <v/>
      </c>
      <c r="AU1888" s="3" t="str">
        <f>IF(tbl_Data[[#This Row],[Marital Status]]=tbl_Data[[#Headers],[Divorced]],tbl_Data[[#This Row],[Amt_Wines]],"")</f>
        <v/>
      </c>
    </row>
    <row r="1889" spans="1:47" x14ac:dyDescent="0.45">
      <c r="A1889" t="s">
        <v>1938</v>
      </c>
      <c r="B1889" s="3">
        <v>37395</v>
      </c>
      <c r="C1889">
        <v>1</v>
      </c>
      <c r="D1889">
        <v>0</v>
      </c>
      <c r="E1889">
        <f t="shared" si="29"/>
        <v>1</v>
      </c>
      <c r="F1889">
        <v>47</v>
      </c>
      <c r="G1889" s="3">
        <v>18</v>
      </c>
      <c r="H1889" s="3">
        <v>0</v>
      </c>
      <c r="I1889" s="3">
        <v>9</v>
      </c>
      <c r="J1889" s="3">
        <v>0</v>
      </c>
      <c r="K1889" s="3">
        <v>1</v>
      </c>
      <c r="L1889" s="3">
        <v>11</v>
      </c>
      <c r="M1889">
        <v>1</v>
      </c>
      <c r="N1889">
        <v>1</v>
      </c>
      <c r="O1889">
        <v>0</v>
      </c>
      <c r="P1889">
        <v>3</v>
      </c>
      <c r="Q1889">
        <v>6</v>
      </c>
      <c r="R1889">
        <v>0</v>
      </c>
      <c r="S1889">
        <v>0</v>
      </c>
      <c r="T1889">
        <v>0</v>
      </c>
      <c r="U1889">
        <v>0</v>
      </c>
      <c r="V1889">
        <v>0</v>
      </c>
      <c r="W1889">
        <v>0</v>
      </c>
      <c r="X1889">
        <v>3</v>
      </c>
      <c r="Y1889">
        <v>11</v>
      </c>
      <c r="Z1889">
        <v>0</v>
      </c>
      <c r="AA1889">
        <v>44</v>
      </c>
      <c r="AB1889">
        <v>2217</v>
      </c>
      <c r="AC1889">
        <v>0</v>
      </c>
      <c r="AD1889">
        <v>0</v>
      </c>
      <c r="AE1889">
        <v>0</v>
      </c>
      <c r="AF1889">
        <v>1</v>
      </c>
      <c r="AG1889">
        <v>0</v>
      </c>
      <c r="AH1889">
        <v>0</v>
      </c>
      <c r="AI1889">
        <v>0</v>
      </c>
      <c r="AJ1889">
        <v>0</v>
      </c>
      <c r="AK1889">
        <v>0</v>
      </c>
      <c r="AL1889">
        <v>1</v>
      </c>
      <c r="AM1889" s="3">
        <f>SUM(tbl_Data[[#This Row],[Amt_Wines]:[Amt_GoldProds]])</f>
        <v>39</v>
      </c>
      <c r="AN1889" s="3">
        <v>17</v>
      </c>
      <c r="AO1889">
        <v>0</v>
      </c>
      <c r="AP1889" t="str" cm="1">
        <f t="array" ref="AP1889">_xlfn.IFS(tbl_Data[[#This Row],[marital_Divorced]]=1,"Divorced",tbl_Data[[#This Row],[marital_Married]]=1,"Married",tbl_Data[[#This Row],[marital_Single]]=1,"Single",tbl_Data[[#This Row],[marital_Together]]=1,"Together",tbl_Data[[#This Row],[marital_Widow]]=1,"Widowed")</f>
        <v>Together</v>
      </c>
      <c r="AQ1889" s="3" t="str">
        <f>IF(tbl_Data[[#This Row],[Marital Status]]=tbl_Data[[#Headers],[Single]],tbl_Data[[#This Row],[Amt_Wines]],"")</f>
        <v/>
      </c>
      <c r="AR1889" s="3">
        <f>IF(tbl_Data[[#This Row],[Marital Status]]=tbl_Data[[#Headers],[Together]],tbl_Data[[#This Row],[Amt_Wines]],"")</f>
        <v>18</v>
      </c>
      <c r="AS1889" s="3" t="str">
        <f>IF(tbl_Data[[#This Row],[Marital Status]]=tbl_Data[[#Headers],[Married]],tbl_Data[[#This Row],[Amt_Wines]],"")</f>
        <v/>
      </c>
      <c r="AT1889" s="3" t="str">
        <f>IF(tbl_Data[[#This Row],[Marital Status]]=tbl_Data[[#Headers],[Widow]],tbl_Data[[#This Row],[Amt_Wines]],"")</f>
        <v/>
      </c>
      <c r="AU1889" s="3" t="str">
        <f>IF(tbl_Data[[#This Row],[Marital Status]]=tbl_Data[[#Headers],[Divorced]],tbl_Data[[#This Row],[Amt_Wines]],"")</f>
        <v/>
      </c>
    </row>
    <row r="1890" spans="1:47" x14ac:dyDescent="0.45">
      <c r="A1890" t="s">
        <v>1942</v>
      </c>
      <c r="B1890" s="3">
        <v>31590</v>
      </c>
      <c r="C1890">
        <v>1</v>
      </c>
      <c r="D1890">
        <v>0</v>
      </c>
      <c r="E1890">
        <f t="shared" si="29"/>
        <v>1</v>
      </c>
      <c r="F1890">
        <v>40</v>
      </c>
      <c r="G1890" s="3">
        <v>6</v>
      </c>
      <c r="H1890" s="3">
        <v>2</v>
      </c>
      <c r="I1890" s="3">
        <v>15</v>
      </c>
      <c r="J1890" s="3">
        <v>6</v>
      </c>
      <c r="K1890" s="3">
        <v>6</v>
      </c>
      <c r="L1890" s="3">
        <v>3</v>
      </c>
      <c r="M1890">
        <v>1</v>
      </c>
      <c r="N1890">
        <v>1</v>
      </c>
      <c r="O1890">
        <v>0</v>
      </c>
      <c r="P1890">
        <v>3</v>
      </c>
      <c r="Q1890">
        <v>8</v>
      </c>
      <c r="R1890">
        <v>0</v>
      </c>
      <c r="S1890">
        <v>0</v>
      </c>
      <c r="T1890">
        <v>0</v>
      </c>
      <c r="U1890">
        <v>0</v>
      </c>
      <c r="V1890">
        <v>0</v>
      </c>
      <c r="W1890">
        <v>0</v>
      </c>
      <c r="X1890">
        <v>3</v>
      </c>
      <c r="Y1890">
        <v>11</v>
      </c>
      <c r="Z1890">
        <v>0</v>
      </c>
      <c r="AA1890">
        <v>48</v>
      </c>
      <c r="AB1890">
        <v>2535</v>
      </c>
      <c r="AC1890">
        <v>0</v>
      </c>
      <c r="AD1890">
        <v>0</v>
      </c>
      <c r="AE1890">
        <v>0</v>
      </c>
      <c r="AF1890">
        <v>1</v>
      </c>
      <c r="AG1890">
        <v>0</v>
      </c>
      <c r="AH1890">
        <v>0</v>
      </c>
      <c r="AI1890">
        <v>0</v>
      </c>
      <c r="AJ1890">
        <v>1</v>
      </c>
      <c r="AK1890">
        <v>0</v>
      </c>
      <c r="AL1890">
        <v>0</v>
      </c>
      <c r="AM1890" s="3">
        <f>SUM(tbl_Data[[#This Row],[Amt_Wines]:[Amt_GoldProds]])</f>
        <v>38</v>
      </c>
      <c r="AN1890" s="3">
        <v>32</v>
      </c>
      <c r="AO1890">
        <v>0</v>
      </c>
      <c r="AP1890" t="str" cm="1">
        <f t="array" ref="AP1890">_xlfn.IFS(tbl_Data[[#This Row],[marital_Divorced]]=1,"Divorced",tbl_Data[[#This Row],[marital_Married]]=1,"Married",tbl_Data[[#This Row],[marital_Single]]=1,"Single",tbl_Data[[#This Row],[marital_Together]]=1,"Together",tbl_Data[[#This Row],[marital_Widow]]=1,"Widowed")</f>
        <v>Together</v>
      </c>
      <c r="AQ1890" s="3" t="str">
        <f>IF(tbl_Data[[#This Row],[Marital Status]]=tbl_Data[[#Headers],[Single]],tbl_Data[[#This Row],[Amt_Wines]],"")</f>
        <v/>
      </c>
      <c r="AR1890" s="3">
        <f>IF(tbl_Data[[#This Row],[Marital Status]]=tbl_Data[[#Headers],[Together]],tbl_Data[[#This Row],[Amt_Wines]],"")</f>
        <v>6</v>
      </c>
      <c r="AS1890" s="3" t="str">
        <f>IF(tbl_Data[[#This Row],[Marital Status]]=tbl_Data[[#Headers],[Married]],tbl_Data[[#This Row],[Amt_Wines]],"")</f>
        <v/>
      </c>
      <c r="AT1890" s="3" t="str">
        <f>IF(tbl_Data[[#This Row],[Marital Status]]=tbl_Data[[#Headers],[Widow]],tbl_Data[[#This Row],[Amt_Wines]],"")</f>
        <v/>
      </c>
      <c r="AU1890" s="3" t="str">
        <f>IF(tbl_Data[[#This Row],[Marital Status]]=tbl_Data[[#Headers],[Divorced]],tbl_Data[[#This Row],[Amt_Wines]],"")</f>
        <v/>
      </c>
    </row>
    <row r="1891" spans="1:47" x14ac:dyDescent="0.45">
      <c r="A1891" t="s">
        <v>1943</v>
      </c>
      <c r="B1891" s="3">
        <v>34984</v>
      </c>
      <c r="C1891">
        <v>1</v>
      </c>
      <c r="D1891">
        <v>1</v>
      </c>
      <c r="E1891">
        <f t="shared" si="29"/>
        <v>2</v>
      </c>
      <c r="F1891">
        <v>40</v>
      </c>
      <c r="G1891" s="3">
        <v>8</v>
      </c>
      <c r="H1891" s="3">
        <v>4</v>
      </c>
      <c r="I1891" s="3">
        <v>15</v>
      </c>
      <c r="J1891" s="3">
        <v>3</v>
      </c>
      <c r="K1891" s="3">
        <v>5</v>
      </c>
      <c r="L1891" s="3">
        <v>3</v>
      </c>
      <c r="M1891">
        <v>2</v>
      </c>
      <c r="N1891">
        <v>1</v>
      </c>
      <c r="O1891">
        <v>0</v>
      </c>
      <c r="P1891">
        <v>3</v>
      </c>
      <c r="Q1891">
        <v>7</v>
      </c>
      <c r="R1891">
        <v>0</v>
      </c>
      <c r="S1891">
        <v>0</v>
      </c>
      <c r="T1891">
        <v>0</v>
      </c>
      <c r="U1891">
        <v>0</v>
      </c>
      <c r="V1891">
        <v>0</v>
      </c>
      <c r="W1891">
        <v>0</v>
      </c>
      <c r="X1891">
        <v>3</v>
      </c>
      <c r="Y1891">
        <v>11</v>
      </c>
      <c r="Z1891">
        <v>0</v>
      </c>
      <c r="AA1891">
        <v>45</v>
      </c>
      <c r="AB1891">
        <v>2820</v>
      </c>
      <c r="AC1891">
        <v>0</v>
      </c>
      <c r="AD1891">
        <v>0</v>
      </c>
      <c r="AE1891">
        <v>0</v>
      </c>
      <c r="AF1891">
        <v>1</v>
      </c>
      <c r="AG1891">
        <v>0</v>
      </c>
      <c r="AH1891">
        <v>1</v>
      </c>
      <c r="AI1891">
        <v>0</v>
      </c>
      <c r="AJ1891">
        <v>0</v>
      </c>
      <c r="AK1891">
        <v>0</v>
      </c>
      <c r="AL1891">
        <v>0</v>
      </c>
      <c r="AM1891" s="3">
        <f>SUM(tbl_Data[[#This Row],[Amt_Wines]:[Amt_GoldProds]])</f>
        <v>38</v>
      </c>
      <c r="AN1891" s="3">
        <v>32</v>
      </c>
      <c r="AO1891">
        <v>0</v>
      </c>
      <c r="AP1891" t="str" cm="1">
        <f t="array" ref="AP1891">_xlfn.IFS(tbl_Data[[#This Row],[marital_Divorced]]=1,"Divorced",tbl_Data[[#This Row],[marital_Married]]=1,"Married",tbl_Data[[#This Row],[marital_Single]]=1,"Single",tbl_Data[[#This Row],[marital_Together]]=1,"Together",tbl_Data[[#This Row],[marital_Widow]]=1,"Widowed")</f>
        <v>Together</v>
      </c>
      <c r="AQ1891" s="3" t="str">
        <f>IF(tbl_Data[[#This Row],[Marital Status]]=tbl_Data[[#Headers],[Single]],tbl_Data[[#This Row],[Amt_Wines]],"")</f>
        <v/>
      </c>
      <c r="AR1891" s="3">
        <f>IF(tbl_Data[[#This Row],[Marital Status]]=tbl_Data[[#Headers],[Together]],tbl_Data[[#This Row],[Amt_Wines]],"")</f>
        <v>8</v>
      </c>
      <c r="AS1891" s="3" t="str">
        <f>IF(tbl_Data[[#This Row],[Marital Status]]=tbl_Data[[#Headers],[Married]],tbl_Data[[#This Row],[Amt_Wines]],"")</f>
        <v/>
      </c>
      <c r="AT1891" s="3" t="str">
        <f>IF(tbl_Data[[#This Row],[Marital Status]]=tbl_Data[[#Headers],[Widow]],tbl_Data[[#This Row],[Amt_Wines]],"")</f>
        <v/>
      </c>
      <c r="AU1891" s="3" t="str">
        <f>IF(tbl_Data[[#This Row],[Marital Status]]=tbl_Data[[#Headers],[Divorced]],tbl_Data[[#This Row],[Amt_Wines]],"")</f>
        <v/>
      </c>
    </row>
    <row r="1892" spans="1:47" x14ac:dyDescent="0.45">
      <c r="A1892" t="s">
        <v>1946</v>
      </c>
      <c r="B1892" s="3">
        <v>29732</v>
      </c>
      <c r="C1892">
        <v>1</v>
      </c>
      <c r="D1892">
        <v>0</v>
      </c>
      <c r="E1892">
        <f t="shared" si="29"/>
        <v>1</v>
      </c>
      <c r="F1892">
        <v>23</v>
      </c>
      <c r="G1892" s="3">
        <v>25</v>
      </c>
      <c r="H1892" s="3">
        <v>0</v>
      </c>
      <c r="I1892" s="3">
        <v>8</v>
      </c>
      <c r="J1892" s="3">
        <v>0</v>
      </c>
      <c r="K1892" s="3">
        <v>1</v>
      </c>
      <c r="L1892" s="3">
        <v>4</v>
      </c>
      <c r="M1892">
        <v>1</v>
      </c>
      <c r="N1892">
        <v>2</v>
      </c>
      <c r="O1892">
        <v>0</v>
      </c>
      <c r="P1892">
        <v>2</v>
      </c>
      <c r="Q1892">
        <v>9</v>
      </c>
      <c r="R1892">
        <v>0</v>
      </c>
      <c r="S1892">
        <v>0</v>
      </c>
      <c r="T1892">
        <v>0</v>
      </c>
      <c r="U1892">
        <v>0</v>
      </c>
      <c r="V1892">
        <v>0</v>
      </c>
      <c r="W1892">
        <v>0</v>
      </c>
      <c r="X1892">
        <v>3</v>
      </c>
      <c r="Y1892">
        <v>11</v>
      </c>
      <c r="Z1892">
        <v>0</v>
      </c>
      <c r="AA1892">
        <v>49</v>
      </c>
      <c r="AB1892">
        <v>2255</v>
      </c>
      <c r="AC1892">
        <v>0</v>
      </c>
      <c r="AD1892">
        <v>0</v>
      </c>
      <c r="AE1892">
        <v>0</v>
      </c>
      <c r="AF1892">
        <v>1</v>
      </c>
      <c r="AG1892">
        <v>0</v>
      </c>
      <c r="AH1892">
        <v>0</v>
      </c>
      <c r="AI1892">
        <v>0</v>
      </c>
      <c r="AJ1892">
        <v>0</v>
      </c>
      <c r="AK1892">
        <v>0</v>
      </c>
      <c r="AL1892">
        <v>1</v>
      </c>
      <c r="AM1892" s="3">
        <f>SUM(tbl_Data[[#This Row],[Amt_Wines]:[Amt_GoldProds]])</f>
        <v>38</v>
      </c>
      <c r="AN1892" s="3">
        <v>30</v>
      </c>
      <c r="AO1892">
        <v>0</v>
      </c>
      <c r="AP1892" t="str" cm="1">
        <f t="array" ref="AP1892">_xlfn.IFS(tbl_Data[[#This Row],[marital_Divorced]]=1,"Divorced",tbl_Data[[#This Row],[marital_Married]]=1,"Married",tbl_Data[[#This Row],[marital_Single]]=1,"Single",tbl_Data[[#This Row],[marital_Together]]=1,"Together",tbl_Data[[#This Row],[marital_Widow]]=1,"Widowed")</f>
        <v>Together</v>
      </c>
      <c r="AQ1892" s="3" t="str">
        <f>IF(tbl_Data[[#This Row],[Marital Status]]=tbl_Data[[#Headers],[Single]],tbl_Data[[#This Row],[Amt_Wines]],"")</f>
        <v/>
      </c>
      <c r="AR1892" s="3">
        <f>IF(tbl_Data[[#This Row],[Marital Status]]=tbl_Data[[#Headers],[Together]],tbl_Data[[#This Row],[Amt_Wines]],"")</f>
        <v>25</v>
      </c>
      <c r="AS1892" s="3" t="str">
        <f>IF(tbl_Data[[#This Row],[Marital Status]]=tbl_Data[[#Headers],[Married]],tbl_Data[[#This Row],[Amt_Wines]],"")</f>
        <v/>
      </c>
      <c r="AT1892" s="3" t="str">
        <f>IF(tbl_Data[[#This Row],[Marital Status]]=tbl_Data[[#Headers],[Widow]],tbl_Data[[#This Row],[Amt_Wines]],"")</f>
        <v/>
      </c>
      <c r="AU1892" s="3" t="str">
        <f>IF(tbl_Data[[#This Row],[Marital Status]]=tbl_Data[[#Headers],[Divorced]],tbl_Data[[#This Row],[Amt_Wines]],"")</f>
        <v/>
      </c>
    </row>
    <row r="1893" spans="1:47" x14ac:dyDescent="0.45">
      <c r="A1893" t="s">
        <v>1955</v>
      </c>
      <c r="B1893" s="3">
        <v>27943</v>
      </c>
      <c r="C1893">
        <v>1</v>
      </c>
      <c r="D1893">
        <v>1</v>
      </c>
      <c r="E1893">
        <f t="shared" si="29"/>
        <v>2</v>
      </c>
      <c r="F1893">
        <v>89</v>
      </c>
      <c r="G1893" s="3">
        <v>12</v>
      </c>
      <c r="H1893" s="3">
        <v>1</v>
      </c>
      <c r="I1893" s="3">
        <v>16</v>
      </c>
      <c r="J1893" s="3">
        <v>4</v>
      </c>
      <c r="K1893" s="3">
        <v>1</v>
      </c>
      <c r="L1893" s="3">
        <v>3</v>
      </c>
      <c r="M1893">
        <v>3</v>
      </c>
      <c r="N1893">
        <v>2</v>
      </c>
      <c r="O1893">
        <v>0</v>
      </c>
      <c r="P1893">
        <v>3</v>
      </c>
      <c r="Q1893">
        <v>8</v>
      </c>
      <c r="R1893">
        <v>0</v>
      </c>
      <c r="S1893">
        <v>0</v>
      </c>
      <c r="T1893">
        <v>0</v>
      </c>
      <c r="U1893">
        <v>0</v>
      </c>
      <c r="V1893">
        <v>0</v>
      </c>
      <c r="W1893">
        <v>0</v>
      </c>
      <c r="X1893">
        <v>3</v>
      </c>
      <c r="Y1893">
        <v>11</v>
      </c>
      <c r="Z1893">
        <v>0</v>
      </c>
      <c r="AA1893">
        <v>53</v>
      </c>
      <c r="AB1893">
        <v>2599</v>
      </c>
      <c r="AC1893">
        <v>0</v>
      </c>
      <c r="AD1893">
        <v>0</v>
      </c>
      <c r="AE1893">
        <v>0</v>
      </c>
      <c r="AF1893">
        <v>1</v>
      </c>
      <c r="AG1893">
        <v>0</v>
      </c>
      <c r="AH1893">
        <v>0</v>
      </c>
      <c r="AI1893">
        <v>0</v>
      </c>
      <c r="AJ1893">
        <v>1</v>
      </c>
      <c r="AK1893">
        <v>0</v>
      </c>
      <c r="AL1893">
        <v>0</v>
      </c>
      <c r="AM1893" s="3">
        <f>SUM(tbl_Data[[#This Row],[Amt_Wines]:[Amt_GoldProds]])</f>
        <v>37</v>
      </c>
      <c r="AN1893" s="3">
        <v>31</v>
      </c>
      <c r="AO1893">
        <v>0</v>
      </c>
      <c r="AP1893" t="str" cm="1">
        <f t="array" ref="AP1893">_xlfn.IFS(tbl_Data[[#This Row],[marital_Divorced]]=1,"Divorced",tbl_Data[[#This Row],[marital_Married]]=1,"Married",tbl_Data[[#This Row],[marital_Single]]=1,"Single",tbl_Data[[#This Row],[marital_Together]]=1,"Together",tbl_Data[[#This Row],[marital_Widow]]=1,"Widowed")</f>
        <v>Together</v>
      </c>
      <c r="AQ1893" s="3" t="str">
        <f>IF(tbl_Data[[#This Row],[Marital Status]]=tbl_Data[[#Headers],[Single]],tbl_Data[[#This Row],[Amt_Wines]],"")</f>
        <v/>
      </c>
      <c r="AR1893" s="3">
        <f>IF(tbl_Data[[#This Row],[Marital Status]]=tbl_Data[[#Headers],[Together]],tbl_Data[[#This Row],[Amt_Wines]],"")</f>
        <v>12</v>
      </c>
      <c r="AS1893" s="3" t="str">
        <f>IF(tbl_Data[[#This Row],[Marital Status]]=tbl_Data[[#Headers],[Married]],tbl_Data[[#This Row],[Amt_Wines]],"")</f>
        <v/>
      </c>
      <c r="AT1893" s="3" t="str">
        <f>IF(tbl_Data[[#This Row],[Marital Status]]=tbl_Data[[#Headers],[Widow]],tbl_Data[[#This Row],[Amt_Wines]],"")</f>
        <v/>
      </c>
      <c r="AU1893" s="3" t="str">
        <f>IF(tbl_Data[[#This Row],[Marital Status]]=tbl_Data[[#Headers],[Divorced]],tbl_Data[[#This Row],[Amt_Wines]],"")</f>
        <v/>
      </c>
    </row>
    <row r="1894" spans="1:47" x14ac:dyDescent="0.45">
      <c r="A1894" t="s">
        <v>1964</v>
      </c>
      <c r="B1894" s="3">
        <v>34728</v>
      </c>
      <c r="C1894">
        <v>1</v>
      </c>
      <c r="D1894">
        <v>0</v>
      </c>
      <c r="E1894">
        <f t="shared" si="29"/>
        <v>1</v>
      </c>
      <c r="F1894">
        <v>2</v>
      </c>
      <c r="G1894" s="3">
        <v>14</v>
      </c>
      <c r="H1894" s="3">
        <v>0</v>
      </c>
      <c r="I1894" s="3">
        <v>16</v>
      </c>
      <c r="J1894" s="3">
        <v>0</v>
      </c>
      <c r="K1894" s="3">
        <v>0</v>
      </c>
      <c r="L1894" s="3">
        <v>6</v>
      </c>
      <c r="M1894">
        <v>1</v>
      </c>
      <c r="N1894">
        <v>1</v>
      </c>
      <c r="O1894">
        <v>1</v>
      </c>
      <c r="P1894">
        <v>2</v>
      </c>
      <c r="Q1894">
        <v>6</v>
      </c>
      <c r="R1894">
        <v>0</v>
      </c>
      <c r="S1894">
        <v>0</v>
      </c>
      <c r="T1894">
        <v>0</v>
      </c>
      <c r="U1894">
        <v>0</v>
      </c>
      <c r="V1894">
        <v>0</v>
      </c>
      <c r="W1894">
        <v>0</v>
      </c>
      <c r="X1894">
        <v>3</v>
      </c>
      <c r="Y1894">
        <v>11</v>
      </c>
      <c r="Z1894">
        <v>1</v>
      </c>
      <c r="AA1894">
        <v>34</v>
      </c>
      <c r="AB1894">
        <v>2493</v>
      </c>
      <c r="AC1894">
        <v>0</v>
      </c>
      <c r="AD1894">
        <v>0</v>
      </c>
      <c r="AE1894">
        <v>0</v>
      </c>
      <c r="AF1894">
        <v>1</v>
      </c>
      <c r="AG1894">
        <v>0</v>
      </c>
      <c r="AH1894">
        <v>0</v>
      </c>
      <c r="AI1894">
        <v>0</v>
      </c>
      <c r="AJ1894">
        <v>1</v>
      </c>
      <c r="AK1894">
        <v>0</v>
      </c>
      <c r="AL1894">
        <v>0</v>
      </c>
      <c r="AM1894" s="3">
        <f>SUM(tbl_Data[[#This Row],[Amt_Wines]:[Amt_GoldProds]])</f>
        <v>36</v>
      </c>
      <c r="AN1894" s="3">
        <v>24</v>
      </c>
      <c r="AO1894">
        <v>0</v>
      </c>
      <c r="AP1894" t="str" cm="1">
        <f t="array" ref="AP1894">_xlfn.IFS(tbl_Data[[#This Row],[marital_Divorced]]=1,"Divorced",tbl_Data[[#This Row],[marital_Married]]=1,"Married",tbl_Data[[#This Row],[marital_Single]]=1,"Single",tbl_Data[[#This Row],[marital_Together]]=1,"Together",tbl_Data[[#This Row],[marital_Widow]]=1,"Widowed")</f>
        <v>Together</v>
      </c>
      <c r="AQ1894" s="3" t="str">
        <f>IF(tbl_Data[[#This Row],[Marital Status]]=tbl_Data[[#Headers],[Single]],tbl_Data[[#This Row],[Amt_Wines]],"")</f>
        <v/>
      </c>
      <c r="AR1894" s="3">
        <f>IF(tbl_Data[[#This Row],[Marital Status]]=tbl_Data[[#Headers],[Together]],tbl_Data[[#This Row],[Amt_Wines]],"")</f>
        <v>14</v>
      </c>
      <c r="AS1894" s="3" t="str">
        <f>IF(tbl_Data[[#This Row],[Marital Status]]=tbl_Data[[#Headers],[Married]],tbl_Data[[#This Row],[Amt_Wines]],"")</f>
        <v/>
      </c>
      <c r="AT1894" s="3" t="str">
        <f>IF(tbl_Data[[#This Row],[Marital Status]]=tbl_Data[[#Headers],[Widow]],tbl_Data[[#This Row],[Amt_Wines]],"")</f>
        <v/>
      </c>
      <c r="AU1894" s="3" t="str">
        <f>IF(tbl_Data[[#This Row],[Marital Status]]=tbl_Data[[#Headers],[Divorced]],tbl_Data[[#This Row],[Amt_Wines]],"")</f>
        <v/>
      </c>
    </row>
    <row r="1895" spans="1:47" x14ac:dyDescent="0.45">
      <c r="A1895" t="s">
        <v>1965</v>
      </c>
      <c r="B1895" s="3">
        <v>33456</v>
      </c>
      <c r="C1895">
        <v>1</v>
      </c>
      <c r="D1895">
        <v>1</v>
      </c>
      <c r="E1895">
        <f t="shared" si="29"/>
        <v>2</v>
      </c>
      <c r="F1895">
        <v>58</v>
      </c>
      <c r="G1895" s="3">
        <v>7</v>
      </c>
      <c r="H1895" s="3">
        <v>3</v>
      </c>
      <c r="I1895" s="3">
        <v>10</v>
      </c>
      <c r="J1895" s="3">
        <v>8</v>
      </c>
      <c r="K1895" s="3">
        <v>1</v>
      </c>
      <c r="L1895" s="3">
        <v>7</v>
      </c>
      <c r="M1895">
        <v>2</v>
      </c>
      <c r="N1895">
        <v>1</v>
      </c>
      <c r="O1895">
        <v>0</v>
      </c>
      <c r="P1895">
        <v>3</v>
      </c>
      <c r="Q1895">
        <v>7</v>
      </c>
      <c r="R1895">
        <v>0</v>
      </c>
      <c r="S1895">
        <v>0</v>
      </c>
      <c r="T1895">
        <v>0</v>
      </c>
      <c r="U1895">
        <v>0</v>
      </c>
      <c r="V1895">
        <v>0</v>
      </c>
      <c r="W1895">
        <v>0</v>
      </c>
      <c r="X1895">
        <v>3</v>
      </c>
      <c r="Y1895">
        <v>11</v>
      </c>
      <c r="Z1895">
        <v>0</v>
      </c>
      <c r="AA1895">
        <v>55</v>
      </c>
      <c r="AB1895">
        <v>2228</v>
      </c>
      <c r="AC1895">
        <v>0</v>
      </c>
      <c r="AD1895">
        <v>0</v>
      </c>
      <c r="AE1895">
        <v>0</v>
      </c>
      <c r="AF1895">
        <v>1</v>
      </c>
      <c r="AG1895">
        <v>0</v>
      </c>
      <c r="AH1895">
        <v>0</v>
      </c>
      <c r="AI1895">
        <v>0</v>
      </c>
      <c r="AJ1895">
        <v>1</v>
      </c>
      <c r="AK1895">
        <v>0</v>
      </c>
      <c r="AL1895">
        <v>0</v>
      </c>
      <c r="AM1895" s="3">
        <f>SUM(tbl_Data[[#This Row],[Amt_Wines]:[Amt_GoldProds]])</f>
        <v>36</v>
      </c>
      <c r="AN1895" s="3">
        <v>22</v>
      </c>
      <c r="AO1895">
        <v>0</v>
      </c>
      <c r="AP1895" t="str" cm="1">
        <f t="array" ref="AP1895">_xlfn.IFS(tbl_Data[[#This Row],[marital_Divorced]]=1,"Divorced",tbl_Data[[#This Row],[marital_Married]]=1,"Married",tbl_Data[[#This Row],[marital_Single]]=1,"Single",tbl_Data[[#This Row],[marital_Together]]=1,"Together",tbl_Data[[#This Row],[marital_Widow]]=1,"Widowed")</f>
        <v>Together</v>
      </c>
      <c r="AQ1895" s="3" t="str">
        <f>IF(tbl_Data[[#This Row],[Marital Status]]=tbl_Data[[#Headers],[Single]],tbl_Data[[#This Row],[Amt_Wines]],"")</f>
        <v/>
      </c>
      <c r="AR1895" s="3">
        <f>IF(tbl_Data[[#This Row],[Marital Status]]=tbl_Data[[#Headers],[Together]],tbl_Data[[#This Row],[Amt_Wines]],"")</f>
        <v>7</v>
      </c>
      <c r="AS1895" s="3" t="str">
        <f>IF(tbl_Data[[#This Row],[Marital Status]]=tbl_Data[[#Headers],[Married]],tbl_Data[[#This Row],[Amt_Wines]],"")</f>
        <v/>
      </c>
      <c r="AT1895" s="3" t="str">
        <f>IF(tbl_Data[[#This Row],[Marital Status]]=tbl_Data[[#Headers],[Widow]],tbl_Data[[#This Row],[Amt_Wines]],"")</f>
        <v/>
      </c>
      <c r="AU1895" s="3" t="str">
        <f>IF(tbl_Data[[#This Row],[Marital Status]]=tbl_Data[[#Headers],[Divorced]],tbl_Data[[#This Row],[Amt_Wines]],"")</f>
        <v/>
      </c>
    </row>
    <row r="1896" spans="1:47" x14ac:dyDescent="0.45">
      <c r="A1896" t="s">
        <v>1972</v>
      </c>
      <c r="B1896" s="3">
        <v>30843</v>
      </c>
      <c r="C1896">
        <v>1</v>
      </c>
      <c r="D1896">
        <v>1</v>
      </c>
      <c r="E1896">
        <f t="shared" si="29"/>
        <v>2</v>
      </c>
      <c r="F1896">
        <v>43</v>
      </c>
      <c r="G1896" s="3">
        <v>24</v>
      </c>
      <c r="H1896" s="3">
        <v>0</v>
      </c>
      <c r="I1896" s="3">
        <v>2</v>
      </c>
      <c r="J1896" s="3">
        <v>0</v>
      </c>
      <c r="K1896" s="3">
        <v>0</v>
      </c>
      <c r="L1896" s="3">
        <v>9</v>
      </c>
      <c r="M1896">
        <v>2</v>
      </c>
      <c r="N1896">
        <v>1</v>
      </c>
      <c r="O1896">
        <v>1</v>
      </c>
      <c r="P1896">
        <v>2</v>
      </c>
      <c r="Q1896">
        <v>5</v>
      </c>
      <c r="R1896">
        <v>1</v>
      </c>
      <c r="S1896">
        <v>0</v>
      </c>
      <c r="T1896">
        <v>0</v>
      </c>
      <c r="U1896">
        <v>0</v>
      </c>
      <c r="V1896">
        <v>0</v>
      </c>
      <c r="W1896">
        <v>0</v>
      </c>
      <c r="X1896">
        <v>3</v>
      </c>
      <c r="Y1896">
        <v>11</v>
      </c>
      <c r="Z1896">
        <v>0</v>
      </c>
      <c r="AA1896">
        <v>54</v>
      </c>
      <c r="AB1896">
        <v>2193</v>
      </c>
      <c r="AC1896">
        <v>0</v>
      </c>
      <c r="AD1896">
        <v>0</v>
      </c>
      <c r="AE1896">
        <v>0</v>
      </c>
      <c r="AF1896">
        <v>1</v>
      </c>
      <c r="AG1896">
        <v>0</v>
      </c>
      <c r="AH1896">
        <v>0</v>
      </c>
      <c r="AI1896">
        <v>0</v>
      </c>
      <c r="AJ1896">
        <v>0</v>
      </c>
      <c r="AK1896">
        <v>0</v>
      </c>
      <c r="AL1896">
        <v>1</v>
      </c>
      <c r="AM1896" s="3">
        <f>SUM(tbl_Data[[#This Row],[Amt_Wines]:[Amt_GoldProds]])</f>
        <v>35</v>
      </c>
      <c r="AN1896" s="3">
        <v>17</v>
      </c>
      <c r="AO1896">
        <v>1</v>
      </c>
      <c r="AP1896" t="str" cm="1">
        <f t="array" ref="AP1896">_xlfn.IFS(tbl_Data[[#This Row],[marital_Divorced]]=1,"Divorced",tbl_Data[[#This Row],[marital_Married]]=1,"Married",tbl_Data[[#This Row],[marital_Single]]=1,"Single",tbl_Data[[#This Row],[marital_Together]]=1,"Together",tbl_Data[[#This Row],[marital_Widow]]=1,"Widowed")</f>
        <v>Together</v>
      </c>
      <c r="AQ1896" s="3" t="str">
        <f>IF(tbl_Data[[#This Row],[Marital Status]]=tbl_Data[[#Headers],[Single]],tbl_Data[[#This Row],[Amt_Wines]],"")</f>
        <v/>
      </c>
      <c r="AR1896" s="3">
        <f>IF(tbl_Data[[#This Row],[Marital Status]]=tbl_Data[[#Headers],[Together]],tbl_Data[[#This Row],[Amt_Wines]],"")</f>
        <v>24</v>
      </c>
      <c r="AS1896" s="3" t="str">
        <f>IF(tbl_Data[[#This Row],[Marital Status]]=tbl_Data[[#Headers],[Married]],tbl_Data[[#This Row],[Amt_Wines]],"")</f>
        <v/>
      </c>
      <c r="AT1896" s="3" t="str">
        <f>IF(tbl_Data[[#This Row],[Marital Status]]=tbl_Data[[#Headers],[Widow]],tbl_Data[[#This Row],[Amt_Wines]],"")</f>
        <v/>
      </c>
      <c r="AU1896" s="3" t="str">
        <f>IF(tbl_Data[[#This Row],[Marital Status]]=tbl_Data[[#Headers],[Divorced]],tbl_Data[[#This Row],[Amt_Wines]],"")</f>
        <v/>
      </c>
    </row>
    <row r="1897" spans="1:47" x14ac:dyDescent="0.45">
      <c r="A1897" t="s">
        <v>1977</v>
      </c>
      <c r="B1897" s="3">
        <v>35924</v>
      </c>
      <c r="C1897">
        <v>1</v>
      </c>
      <c r="D1897">
        <v>1</v>
      </c>
      <c r="E1897">
        <f t="shared" si="29"/>
        <v>2</v>
      </c>
      <c r="F1897">
        <v>56</v>
      </c>
      <c r="G1897" s="3">
        <v>8</v>
      </c>
      <c r="H1897" s="3">
        <v>0</v>
      </c>
      <c r="I1897" s="3">
        <v>14</v>
      </c>
      <c r="J1897" s="3">
        <v>2</v>
      </c>
      <c r="K1897" s="3">
        <v>3</v>
      </c>
      <c r="L1897" s="3">
        <v>7</v>
      </c>
      <c r="M1897">
        <v>1</v>
      </c>
      <c r="N1897">
        <v>1</v>
      </c>
      <c r="O1897">
        <v>0</v>
      </c>
      <c r="P1897">
        <v>3</v>
      </c>
      <c r="Q1897">
        <v>5</v>
      </c>
      <c r="R1897">
        <v>0</v>
      </c>
      <c r="S1897">
        <v>0</v>
      </c>
      <c r="T1897">
        <v>0</v>
      </c>
      <c r="U1897">
        <v>0</v>
      </c>
      <c r="V1897">
        <v>0</v>
      </c>
      <c r="W1897">
        <v>0</v>
      </c>
      <c r="X1897">
        <v>3</v>
      </c>
      <c r="Y1897">
        <v>11</v>
      </c>
      <c r="Z1897">
        <v>0</v>
      </c>
      <c r="AA1897">
        <v>51</v>
      </c>
      <c r="AB1897">
        <v>2257</v>
      </c>
      <c r="AC1897">
        <v>0</v>
      </c>
      <c r="AD1897">
        <v>0</v>
      </c>
      <c r="AE1897">
        <v>0</v>
      </c>
      <c r="AF1897">
        <v>1</v>
      </c>
      <c r="AG1897">
        <v>0</v>
      </c>
      <c r="AH1897">
        <v>0</v>
      </c>
      <c r="AI1897">
        <v>0</v>
      </c>
      <c r="AJ1897">
        <v>0</v>
      </c>
      <c r="AK1897">
        <v>1</v>
      </c>
      <c r="AL1897">
        <v>0</v>
      </c>
      <c r="AM1897" s="3">
        <f>SUM(tbl_Data[[#This Row],[Amt_Wines]:[Amt_GoldProds]])</f>
        <v>34</v>
      </c>
      <c r="AN1897" s="3">
        <v>20</v>
      </c>
      <c r="AO1897">
        <v>0</v>
      </c>
      <c r="AP1897" t="str" cm="1">
        <f t="array" ref="AP1897">_xlfn.IFS(tbl_Data[[#This Row],[marital_Divorced]]=1,"Divorced",tbl_Data[[#This Row],[marital_Married]]=1,"Married",tbl_Data[[#This Row],[marital_Single]]=1,"Single",tbl_Data[[#This Row],[marital_Together]]=1,"Together",tbl_Data[[#This Row],[marital_Widow]]=1,"Widowed")</f>
        <v>Together</v>
      </c>
      <c r="AQ1897" s="3" t="str">
        <f>IF(tbl_Data[[#This Row],[Marital Status]]=tbl_Data[[#Headers],[Single]],tbl_Data[[#This Row],[Amt_Wines]],"")</f>
        <v/>
      </c>
      <c r="AR1897" s="3">
        <f>IF(tbl_Data[[#This Row],[Marital Status]]=tbl_Data[[#Headers],[Together]],tbl_Data[[#This Row],[Amt_Wines]],"")</f>
        <v>8</v>
      </c>
      <c r="AS1897" s="3" t="str">
        <f>IF(tbl_Data[[#This Row],[Marital Status]]=tbl_Data[[#Headers],[Married]],tbl_Data[[#This Row],[Amt_Wines]],"")</f>
        <v/>
      </c>
      <c r="AT1897" s="3" t="str">
        <f>IF(tbl_Data[[#This Row],[Marital Status]]=tbl_Data[[#Headers],[Widow]],tbl_Data[[#This Row],[Amt_Wines]],"")</f>
        <v/>
      </c>
      <c r="AU1897" s="3" t="str">
        <f>IF(tbl_Data[[#This Row],[Marital Status]]=tbl_Data[[#Headers],[Divorced]],tbl_Data[[#This Row],[Amt_Wines]],"")</f>
        <v/>
      </c>
    </row>
    <row r="1898" spans="1:47" x14ac:dyDescent="0.45">
      <c r="A1898" t="s">
        <v>1985</v>
      </c>
      <c r="B1898" s="3">
        <v>21918</v>
      </c>
      <c r="C1898">
        <v>1</v>
      </c>
      <c r="D1898">
        <v>0</v>
      </c>
      <c r="E1898">
        <f t="shared" si="29"/>
        <v>1</v>
      </c>
      <c r="F1898">
        <v>37</v>
      </c>
      <c r="G1898" s="3">
        <v>1</v>
      </c>
      <c r="H1898" s="3">
        <v>6</v>
      </c>
      <c r="I1898" s="3">
        <v>7</v>
      </c>
      <c r="J1898" s="3">
        <v>11</v>
      </c>
      <c r="K1898" s="3">
        <v>5</v>
      </c>
      <c r="L1898" s="3">
        <v>3</v>
      </c>
      <c r="M1898">
        <v>2</v>
      </c>
      <c r="N1898">
        <v>2</v>
      </c>
      <c r="O1898">
        <v>0</v>
      </c>
      <c r="P1898">
        <v>3</v>
      </c>
      <c r="Q1898">
        <v>6</v>
      </c>
      <c r="R1898">
        <v>0</v>
      </c>
      <c r="S1898">
        <v>0</v>
      </c>
      <c r="T1898">
        <v>0</v>
      </c>
      <c r="U1898">
        <v>0</v>
      </c>
      <c r="V1898">
        <v>0</v>
      </c>
      <c r="W1898">
        <v>0</v>
      </c>
      <c r="X1898">
        <v>3</v>
      </c>
      <c r="Y1898">
        <v>11</v>
      </c>
      <c r="Z1898">
        <v>0</v>
      </c>
      <c r="AA1898">
        <v>51</v>
      </c>
      <c r="AB1898">
        <v>2386</v>
      </c>
      <c r="AC1898">
        <v>0</v>
      </c>
      <c r="AD1898">
        <v>0</v>
      </c>
      <c r="AE1898">
        <v>0</v>
      </c>
      <c r="AF1898">
        <v>1</v>
      </c>
      <c r="AG1898">
        <v>0</v>
      </c>
      <c r="AH1898">
        <v>0</v>
      </c>
      <c r="AI1898">
        <v>0</v>
      </c>
      <c r="AJ1898">
        <v>1</v>
      </c>
      <c r="AK1898">
        <v>0</v>
      </c>
      <c r="AL1898">
        <v>0</v>
      </c>
      <c r="AM1898" s="3">
        <f>SUM(tbl_Data[[#This Row],[Amt_Wines]:[Amt_GoldProds]])</f>
        <v>33</v>
      </c>
      <c r="AN1898" s="3">
        <v>27</v>
      </c>
      <c r="AO1898">
        <v>0</v>
      </c>
      <c r="AP1898" t="str" cm="1">
        <f t="array" ref="AP1898">_xlfn.IFS(tbl_Data[[#This Row],[marital_Divorced]]=1,"Divorced",tbl_Data[[#This Row],[marital_Married]]=1,"Married",tbl_Data[[#This Row],[marital_Single]]=1,"Single",tbl_Data[[#This Row],[marital_Together]]=1,"Together",tbl_Data[[#This Row],[marital_Widow]]=1,"Widowed")</f>
        <v>Together</v>
      </c>
      <c r="AQ1898" s="3" t="str">
        <f>IF(tbl_Data[[#This Row],[Marital Status]]=tbl_Data[[#Headers],[Single]],tbl_Data[[#This Row],[Amt_Wines]],"")</f>
        <v/>
      </c>
      <c r="AR1898" s="3">
        <f>IF(tbl_Data[[#This Row],[Marital Status]]=tbl_Data[[#Headers],[Together]],tbl_Data[[#This Row],[Amt_Wines]],"")</f>
        <v>1</v>
      </c>
      <c r="AS1898" s="3" t="str">
        <f>IF(tbl_Data[[#This Row],[Marital Status]]=tbl_Data[[#Headers],[Married]],tbl_Data[[#This Row],[Amt_Wines]],"")</f>
        <v/>
      </c>
      <c r="AT1898" s="3" t="str">
        <f>IF(tbl_Data[[#This Row],[Marital Status]]=tbl_Data[[#Headers],[Widow]],tbl_Data[[#This Row],[Amt_Wines]],"")</f>
        <v/>
      </c>
      <c r="AU1898" s="3" t="str">
        <f>IF(tbl_Data[[#This Row],[Marital Status]]=tbl_Data[[#Headers],[Divorced]],tbl_Data[[#This Row],[Amt_Wines]],"")</f>
        <v/>
      </c>
    </row>
    <row r="1899" spans="1:47" x14ac:dyDescent="0.45">
      <c r="A1899" t="s">
        <v>1986</v>
      </c>
      <c r="B1899" s="3">
        <v>22010</v>
      </c>
      <c r="C1899">
        <v>1</v>
      </c>
      <c r="D1899">
        <v>0</v>
      </c>
      <c r="E1899">
        <f t="shared" si="29"/>
        <v>1</v>
      </c>
      <c r="F1899">
        <v>51</v>
      </c>
      <c r="G1899" s="3">
        <v>11</v>
      </c>
      <c r="H1899" s="3">
        <v>2</v>
      </c>
      <c r="I1899" s="3">
        <v>9</v>
      </c>
      <c r="J1899" s="3">
        <v>3</v>
      </c>
      <c r="K1899" s="3">
        <v>0</v>
      </c>
      <c r="L1899" s="3">
        <v>8</v>
      </c>
      <c r="M1899">
        <v>2</v>
      </c>
      <c r="N1899">
        <v>2</v>
      </c>
      <c r="O1899">
        <v>0</v>
      </c>
      <c r="P1899">
        <v>3</v>
      </c>
      <c r="Q1899">
        <v>8</v>
      </c>
      <c r="R1899">
        <v>0</v>
      </c>
      <c r="S1899">
        <v>0</v>
      </c>
      <c r="T1899">
        <v>0</v>
      </c>
      <c r="U1899">
        <v>0</v>
      </c>
      <c r="V1899">
        <v>0</v>
      </c>
      <c r="W1899">
        <v>0</v>
      </c>
      <c r="X1899">
        <v>3</v>
      </c>
      <c r="Y1899">
        <v>11</v>
      </c>
      <c r="Z1899">
        <v>0</v>
      </c>
      <c r="AA1899">
        <v>37</v>
      </c>
      <c r="AB1899">
        <v>2523</v>
      </c>
      <c r="AC1899">
        <v>0</v>
      </c>
      <c r="AD1899">
        <v>0</v>
      </c>
      <c r="AE1899">
        <v>0</v>
      </c>
      <c r="AF1899">
        <v>1</v>
      </c>
      <c r="AG1899">
        <v>0</v>
      </c>
      <c r="AH1899">
        <v>0</v>
      </c>
      <c r="AI1899">
        <v>0</v>
      </c>
      <c r="AJ1899">
        <v>1</v>
      </c>
      <c r="AK1899">
        <v>0</v>
      </c>
      <c r="AL1899">
        <v>0</v>
      </c>
      <c r="AM1899" s="3">
        <f>SUM(tbl_Data[[#This Row],[Amt_Wines]:[Amt_GoldProds]])</f>
        <v>33</v>
      </c>
      <c r="AN1899" s="3">
        <v>17</v>
      </c>
      <c r="AO1899">
        <v>0</v>
      </c>
      <c r="AP1899" t="str" cm="1">
        <f t="array" ref="AP1899">_xlfn.IFS(tbl_Data[[#This Row],[marital_Divorced]]=1,"Divorced",tbl_Data[[#This Row],[marital_Married]]=1,"Married",tbl_Data[[#This Row],[marital_Single]]=1,"Single",tbl_Data[[#This Row],[marital_Together]]=1,"Together",tbl_Data[[#This Row],[marital_Widow]]=1,"Widowed")</f>
        <v>Together</v>
      </c>
      <c r="AQ1899" s="3" t="str">
        <f>IF(tbl_Data[[#This Row],[Marital Status]]=tbl_Data[[#Headers],[Single]],tbl_Data[[#This Row],[Amt_Wines]],"")</f>
        <v/>
      </c>
      <c r="AR1899" s="3">
        <f>IF(tbl_Data[[#This Row],[Marital Status]]=tbl_Data[[#Headers],[Together]],tbl_Data[[#This Row],[Amt_Wines]],"")</f>
        <v>11</v>
      </c>
      <c r="AS1899" s="3" t="str">
        <f>IF(tbl_Data[[#This Row],[Marital Status]]=tbl_Data[[#Headers],[Married]],tbl_Data[[#This Row],[Amt_Wines]],"")</f>
        <v/>
      </c>
      <c r="AT1899" s="3" t="str">
        <f>IF(tbl_Data[[#This Row],[Marital Status]]=tbl_Data[[#Headers],[Widow]],tbl_Data[[#This Row],[Amt_Wines]],"")</f>
        <v/>
      </c>
      <c r="AU1899" s="3" t="str">
        <f>IF(tbl_Data[[#This Row],[Marital Status]]=tbl_Data[[#Headers],[Divorced]],tbl_Data[[#This Row],[Amt_Wines]],"")</f>
        <v/>
      </c>
    </row>
    <row r="1900" spans="1:47" x14ac:dyDescent="0.45">
      <c r="A1900" t="s">
        <v>1987</v>
      </c>
      <c r="B1900" s="3">
        <v>48330</v>
      </c>
      <c r="C1900">
        <v>0</v>
      </c>
      <c r="D1900">
        <v>1</v>
      </c>
      <c r="E1900">
        <f t="shared" si="29"/>
        <v>1</v>
      </c>
      <c r="F1900">
        <v>2</v>
      </c>
      <c r="G1900" s="3">
        <v>28</v>
      </c>
      <c r="H1900" s="3">
        <v>0</v>
      </c>
      <c r="I1900" s="3">
        <v>4</v>
      </c>
      <c r="J1900" s="3">
        <v>0</v>
      </c>
      <c r="K1900" s="3">
        <v>0</v>
      </c>
      <c r="L1900" s="3">
        <v>0</v>
      </c>
      <c r="M1900">
        <v>1</v>
      </c>
      <c r="N1900">
        <v>1</v>
      </c>
      <c r="O1900">
        <v>0</v>
      </c>
      <c r="P1900">
        <v>3</v>
      </c>
      <c r="Q1900">
        <v>5</v>
      </c>
      <c r="R1900">
        <v>0</v>
      </c>
      <c r="S1900">
        <v>0</v>
      </c>
      <c r="T1900">
        <v>0</v>
      </c>
      <c r="U1900">
        <v>0</v>
      </c>
      <c r="V1900">
        <v>0</v>
      </c>
      <c r="W1900">
        <v>0</v>
      </c>
      <c r="X1900">
        <v>3</v>
      </c>
      <c r="Y1900">
        <v>11</v>
      </c>
      <c r="Z1900">
        <v>0</v>
      </c>
      <c r="AA1900">
        <v>59</v>
      </c>
      <c r="AB1900">
        <v>2385</v>
      </c>
      <c r="AC1900">
        <v>0</v>
      </c>
      <c r="AD1900">
        <v>0</v>
      </c>
      <c r="AE1900">
        <v>0</v>
      </c>
      <c r="AF1900">
        <v>1</v>
      </c>
      <c r="AG1900">
        <v>0</v>
      </c>
      <c r="AH1900">
        <v>0</v>
      </c>
      <c r="AI1900">
        <v>0</v>
      </c>
      <c r="AJ1900">
        <v>0</v>
      </c>
      <c r="AK1900">
        <v>1</v>
      </c>
      <c r="AL1900">
        <v>0</v>
      </c>
      <c r="AM1900" s="3">
        <f>SUM(tbl_Data[[#This Row],[Amt_Wines]:[Amt_GoldProds]])</f>
        <v>32</v>
      </c>
      <c r="AN1900" s="3">
        <v>32</v>
      </c>
      <c r="AO1900">
        <v>0</v>
      </c>
      <c r="AP1900" t="str" cm="1">
        <f t="array" ref="AP1900">_xlfn.IFS(tbl_Data[[#This Row],[marital_Divorced]]=1,"Divorced",tbl_Data[[#This Row],[marital_Married]]=1,"Married",tbl_Data[[#This Row],[marital_Single]]=1,"Single",tbl_Data[[#This Row],[marital_Together]]=1,"Together",tbl_Data[[#This Row],[marital_Widow]]=1,"Widowed")</f>
        <v>Together</v>
      </c>
      <c r="AQ1900" s="3" t="str">
        <f>IF(tbl_Data[[#This Row],[Marital Status]]=tbl_Data[[#Headers],[Single]],tbl_Data[[#This Row],[Amt_Wines]],"")</f>
        <v/>
      </c>
      <c r="AR1900" s="3">
        <f>IF(tbl_Data[[#This Row],[Marital Status]]=tbl_Data[[#Headers],[Together]],tbl_Data[[#This Row],[Amt_Wines]],"")</f>
        <v>28</v>
      </c>
      <c r="AS1900" s="3" t="str">
        <f>IF(tbl_Data[[#This Row],[Marital Status]]=tbl_Data[[#Headers],[Married]],tbl_Data[[#This Row],[Amt_Wines]],"")</f>
        <v/>
      </c>
      <c r="AT1900" s="3" t="str">
        <f>IF(tbl_Data[[#This Row],[Marital Status]]=tbl_Data[[#Headers],[Widow]],tbl_Data[[#This Row],[Amt_Wines]],"")</f>
        <v/>
      </c>
      <c r="AU1900" s="3" t="str">
        <f>IF(tbl_Data[[#This Row],[Marital Status]]=tbl_Data[[#Headers],[Divorced]],tbl_Data[[#This Row],[Amt_Wines]],"")</f>
        <v/>
      </c>
    </row>
    <row r="1901" spans="1:47" x14ac:dyDescent="0.45">
      <c r="A1901" t="s">
        <v>1988</v>
      </c>
      <c r="B1901" s="3">
        <v>28839</v>
      </c>
      <c r="C1901">
        <v>1</v>
      </c>
      <c r="D1901">
        <v>1</v>
      </c>
      <c r="E1901">
        <f t="shared" si="29"/>
        <v>2</v>
      </c>
      <c r="F1901">
        <v>86</v>
      </c>
      <c r="G1901" s="3">
        <v>24</v>
      </c>
      <c r="H1901" s="3">
        <v>0</v>
      </c>
      <c r="I1901" s="3">
        <v>7</v>
      </c>
      <c r="J1901" s="3">
        <v>0</v>
      </c>
      <c r="K1901" s="3">
        <v>0</v>
      </c>
      <c r="L1901" s="3">
        <v>1</v>
      </c>
      <c r="M1901">
        <v>2</v>
      </c>
      <c r="N1901">
        <v>2</v>
      </c>
      <c r="O1901">
        <v>0</v>
      </c>
      <c r="P1901">
        <v>3</v>
      </c>
      <c r="Q1901">
        <v>5</v>
      </c>
      <c r="R1901">
        <v>0</v>
      </c>
      <c r="S1901">
        <v>0</v>
      </c>
      <c r="T1901">
        <v>0</v>
      </c>
      <c r="U1901">
        <v>0</v>
      </c>
      <c r="V1901">
        <v>0</v>
      </c>
      <c r="W1901">
        <v>0</v>
      </c>
      <c r="X1901">
        <v>3</v>
      </c>
      <c r="Y1901">
        <v>11</v>
      </c>
      <c r="Z1901">
        <v>0</v>
      </c>
      <c r="AA1901">
        <v>64</v>
      </c>
      <c r="AB1901">
        <v>2269</v>
      </c>
      <c r="AC1901">
        <v>0</v>
      </c>
      <c r="AD1901">
        <v>0</v>
      </c>
      <c r="AE1901">
        <v>0</v>
      </c>
      <c r="AF1901">
        <v>1</v>
      </c>
      <c r="AG1901">
        <v>0</v>
      </c>
      <c r="AH1901">
        <v>0</v>
      </c>
      <c r="AI1901">
        <v>0</v>
      </c>
      <c r="AJ1901">
        <v>0</v>
      </c>
      <c r="AK1901">
        <v>1</v>
      </c>
      <c r="AL1901">
        <v>0</v>
      </c>
      <c r="AM1901" s="3">
        <f>SUM(tbl_Data[[#This Row],[Amt_Wines]:[Amt_GoldProds]])</f>
        <v>32</v>
      </c>
      <c r="AN1901" s="3">
        <v>30</v>
      </c>
      <c r="AO1901">
        <v>0</v>
      </c>
      <c r="AP1901" t="str" cm="1">
        <f t="array" ref="AP1901">_xlfn.IFS(tbl_Data[[#This Row],[marital_Divorced]]=1,"Divorced",tbl_Data[[#This Row],[marital_Married]]=1,"Married",tbl_Data[[#This Row],[marital_Single]]=1,"Single",tbl_Data[[#This Row],[marital_Together]]=1,"Together",tbl_Data[[#This Row],[marital_Widow]]=1,"Widowed")</f>
        <v>Together</v>
      </c>
      <c r="AQ1901" s="3" t="str">
        <f>IF(tbl_Data[[#This Row],[Marital Status]]=tbl_Data[[#Headers],[Single]],tbl_Data[[#This Row],[Amt_Wines]],"")</f>
        <v/>
      </c>
      <c r="AR1901" s="3">
        <f>IF(tbl_Data[[#This Row],[Marital Status]]=tbl_Data[[#Headers],[Together]],tbl_Data[[#This Row],[Amt_Wines]],"")</f>
        <v>24</v>
      </c>
      <c r="AS1901" s="3" t="str">
        <f>IF(tbl_Data[[#This Row],[Marital Status]]=tbl_Data[[#Headers],[Married]],tbl_Data[[#This Row],[Amt_Wines]],"")</f>
        <v/>
      </c>
      <c r="AT1901" s="3" t="str">
        <f>IF(tbl_Data[[#This Row],[Marital Status]]=tbl_Data[[#Headers],[Widow]],tbl_Data[[#This Row],[Amt_Wines]],"")</f>
        <v/>
      </c>
      <c r="AU1901" s="3" t="str">
        <f>IF(tbl_Data[[#This Row],[Marital Status]]=tbl_Data[[#Headers],[Divorced]],tbl_Data[[#This Row],[Amt_Wines]],"")</f>
        <v/>
      </c>
    </row>
    <row r="1902" spans="1:47" x14ac:dyDescent="0.45">
      <c r="A1902" t="s">
        <v>1990</v>
      </c>
      <c r="B1902" s="3">
        <v>44512</v>
      </c>
      <c r="C1902">
        <v>1</v>
      </c>
      <c r="D1902">
        <v>1</v>
      </c>
      <c r="E1902">
        <f t="shared" si="29"/>
        <v>2</v>
      </c>
      <c r="F1902">
        <v>57</v>
      </c>
      <c r="G1902" s="3">
        <v>23</v>
      </c>
      <c r="H1902" s="3">
        <v>1</v>
      </c>
      <c r="I1902" s="3">
        <v>6</v>
      </c>
      <c r="J1902" s="3">
        <v>0</v>
      </c>
      <c r="K1902" s="3">
        <v>0</v>
      </c>
      <c r="L1902" s="3">
        <v>2</v>
      </c>
      <c r="M1902">
        <v>2</v>
      </c>
      <c r="N1902">
        <v>1</v>
      </c>
      <c r="O1902">
        <v>0</v>
      </c>
      <c r="P1902">
        <v>3</v>
      </c>
      <c r="Q1902">
        <v>4</v>
      </c>
      <c r="R1902">
        <v>0</v>
      </c>
      <c r="S1902">
        <v>0</v>
      </c>
      <c r="T1902">
        <v>0</v>
      </c>
      <c r="U1902">
        <v>0</v>
      </c>
      <c r="V1902">
        <v>0</v>
      </c>
      <c r="W1902">
        <v>0</v>
      </c>
      <c r="X1902">
        <v>3</v>
      </c>
      <c r="Y1902">
        <v>11</v>
      </c>
      <c r="Z1902">
        <v>0</v>
      </c>
      <c r="AA1902">
        <v>60</v>
      </c>
      <c r="AB1902">
        <v>2462</v>
      </c>
      <c r="AC1902">
        <v>0</v>
      </c>
      <c r="AD1902">
        <v>0</v>
      </c>
      <c r="AE1902">
        <v>0</v>
      </c>
      <c r="AF1902">
        <v>1</v>
      </c>
      <c r="AG1902">
        <v>0</v>
      </c>
      <c r="AH1902">
        <v>0</v>
      </c>
      <c r="AI1902">
        <v>0</v>
      </c>
      <c r="AJ1902">
        <v>1</v>
      </c>
      <c r="AK1902">
        <v>0</v>
      </c>
      <c r="AL1902">
        <v>0</v>
      </c>
      <c r="AM1902" s="3">
        <f>SUM(tbl_Data[[#This Row],[Amt_Wines]:[Amt_GoldProds]])</f>
        <v>32</v>
      </c>
      <c r="AN1902" s="3">
        <v>28</v>
      </c>
      <c r="AO1902">
        <v>0</v>
      </c>
      <c r="AP1902" t="str" cm="1">
        <f t="array" ref="AP1902">_xlfn.IFS(tbl_Data[[#This Row],[marital_Divorced]]=1,"Divorced",tbl_Data[[#This Row],[marital_Married]]=1,"Married",tbl_Data[[#This Row],[marital_Single]]=1,"Single",tbl_Data[[#This Row],[marital_Together]]=1,"Together",tbl_Data[[#This Row],[marital_Widow]]=1,"Widowed")</f>
        <v>Together</v>
      </c>
      <c r="AQ1902" s="3" t="str">
        <f>IF(tbl_Data[[#This Row],[Marital Status]]=tbl_Data[[#Headers],[Single]],tbl_Data[[#This Row],[Amt_Wines]],"")</f>
        <v/>
      </c>
      <c r="AR1902" s="3">
        <f>IF(tbl_Data[[#This Row],[Marital Status]]=tbl_Data[[#Headers],[Together]],tbl_Data[[#This Row],[Amt_Wines]],"")</f>
        <v>23</v>
      </c>
      <c r="AS1902" s="3" t="str">
        <f>IF(tbl_Data[[#This Row],[Marital Status]]=tbl_Data[[#Headers],[Married]],tbl_Data[[#This Row],[Amt_Wines]],"")</f>
        <v/>
      </c>
      <c r="AT1902" s="3" t="str">
        <f>IF(tbl_Data[[#This Row],[Marital Status]]=tbl_Data[[#Headers],[Widow]],tbl_Data[[#This Row],[Amt_Wines]],"")</f>
        <v/>
      </c>
      <c r="AU1902" s="3" t="str">
        <f>IF(tbl_Data[[#This Row],[Marital Status]]=tbl_Data[[#Headers],[Divorced]],tbl_Data[[#This Row],[Amt_Wines]],"")</f>
        <v/>
      </c>
    </row>
    <row r="1903" spans="1:47" x14ac:dyDescent="0.45">
      <c r="A1903" t="s">
        <v>1994</v>
      </c>
      <c r="B1903" s="3">
        <v>19414</v>
      </c>
      <c r="C1903">
        <v>1</v>
      </c>
      <c r="D1903">
        <v>0</v>
      </c>
      <c r="E1903">
        <f t="shared" si="29"/>
        <v>1</v>
      </c>
      <c r="F1903">
        <v>32</v>
      </c>
      <c r="G1903" s="3">
        <v>2</v>
      </c>
      <c r="H1903" s="3">
        <v>3</v>
      </c>
      <c r="I1903" s="3">
        <v>12</v>
      </c>
      <c r="J1903" s="3">
        <v>3</v>
      </c>
      <c r="K1903" s="3">
        <v>5</v>
      </c>
      <c r="L1903" s="3">
        <v>7</v>
      </c>
      <c r="M1903">
        <v>1</v>
      </c>
      <c r="N1903">
        <v>1</v>
      </c>
      <c r="O1903">
        <v>0</v>
      </c>
      <c r="P1903">
        <v>3</v>
      </c>
      <c r="Q1903">
        <v>8</v>
      </c>
      <c r="R1903">
        <v>0</v>
      </c>
      <c r="S1903">
        <v>0</v>
      </c>
      <c r="T1903">
        <v>0</v>
      </c>
      <c r="U1903">
        <v>0</v>
      </c>
      <c r="V1903">
        <v>0</v>
      </c>
      <c r="W1903">
        <v>0</v>
      </c>
      <c r="X1903">
        <v>3</v>
      </c>
      <c r="Y1903">
        <v>11</v>
      </c>
      <c r="Z1903">
        <v>0</v>
      </c>
      <c r="AA1903">
        <v>39</v>
      </c>
      <c r="AB1903">
        <v>2415</v>
      </c>
      <c r="AC1903">
        <v>0</v>
      </c>
      <c r="AD1903">
        <v>0</v>
      </c>
      <c r="AE1903">
        <v>0</v>
      </c>
      <c r="AF1903">
        <v>1</v>
      </c>
      <c r="AG1903">
        <v>0</v>
      </c>
      <c r="AH1903">
        <v>1</v>
      </c>
      <c r="AI1903">
        <v>0</v>
      </c>
      <c r="AJ1903">
        <v>0</v>
      </c>
      <c r="AK1903">
        <v>0</v>
      </c>
      <c r="AL1903">
        <v>0</v>
      </c>
      <c r="AM1903" s="3">
        <f>SUM(tbl_Data[[#This Row],[Amt_Wines]:[Amt_GoldProds]])</f>
        <v>32</v>
      </c>
      <c r="AN1903" s="3">
        <v>18</v>
      </c>
      <c r="AO1903">
        <v>0</v>
      </c>
      <c r="AP1903" t="str" cm="1">
        <f t="array" ref="AP1903">_xlfn.IFS(tbl_Data[[#This Row],[marital_Divorced]]=1,"Divorced",tbl_Data[[#This Row],[marital_Married]]=1,"Married",tbl_Data[[#This Row],[marital_Single]]=1,"Single",tbl_Data[[#This Row],[marital_Together]]=1,"Together",tbl_Data[[#This Row],[marital_Widow]]=1,"Widowed")</f>
        <v>Together</v>
      </c>
      <c r="AQ1903" s="3" t="str">
        <f>IF(tbl_Data[[#This Row],[Marital Status]]=tbl_Data[[#Headers],[Single]],tbl_Data[[#This Row],[Amt_Wines]],"")</f>
        <v/>
      </c>
      <c r="AR1903" s="3">
        <f>IF(tbl_Data[[#This Row],[Marital Status]]=tbl_Data[[#Headers],[Together]],tbl_Data[[#This Row],[Amt_Wines]],"")</f>
        <v>2</v>
      </c>
      <c r="AS1903" s="3" t="str">
        <f>IF(tbl_Data[[#This Row],[Marital Status]]=tbl_Data[[#Headers],[Married]],tbl_Data[[#This Row],[Amt_Wines]],"")</f>
        <v/>
      </c>
      <c r="AT1903" s="3" t="str">
        <f>IF(tbl_Data[[#This Row],[Marital Status]]=tbl_Data[[#Headers],[Widow]],tbl_Data[[#This Row],[Amt_Wines]],"")</f>
        <v/>
      </c>
      <c r="AU1903" s="3" t="str">
        <f>IF(tbl_Data[[#This Row],[Marital Status]]=tbl_Data[[#Headers],[Divorced]],tbl_Data[[#This Row],[Amt_Wines]],"")</f>
        <v/>
      </c>
    </row>
    <row r="1904" spans="1:47" x14ac:dyDescent="0.45">
      <c r="A1904" t="s">
        <v>2000</v>
      </c>
      <c r="B1904" s="3">
        <v>30560</v>
      </c>
      <c r="C1904">
        <v>1</v>
      </c>
      <c r="D1904">
        <v>0</v>
      </c>
      <c r="E1904">
        <f t="shared" si="29"/>
        <v>1</v>
      </c>
      <c r="F1904">
        <v>6</v>
      </c>
      <c r="G1904" s="3">
        <v>9</v>
      </c>
      <c r="H1904" s="3">
        <v>1</v>
      </c>
      <c r="I1904" s="3">
        <v>5</v>
      </c>
      <c r="J1904" s="3">
        <v>4</v>
      </c>
      <c r="K1904" s="3">
        <v>5</v>
      </c>
      <c r="L1904" s="3">
        <v>7</v>
      </c>
      <c r="M1904">
        <v>1</v>
      </c>
      <c r="N1904">
        <v>1</v>
      </c>
      <c r="O1904">
        <v>0</v>
      </c>
      <c r="P1904">
        <v>3</v>
      </c>
      <c r="Q1904">
        <v>7</v>
      </c>
      <c r="R1904">
        <v>0</v>
      </c>
      <c r="S1904">
        <v>0</v>
      </c>
      <c r="T1904">
        <v>0</v>
      </c>
      <c r="U1904">
        <v>0</v>
      </c>
      <c r="V1904">
        <v>0</v>
      </c>
      <c r="W1904">
        <v>0</v>
      </c>
      <c r="X1904">
        <v>3</v>
      </c>
      <c r="Y1904">
        <v>11</v>
      </c>
      <c r="Z1904">
        <v>0</v>
      </c>
      <c r="AA1904">
        <v>44</v>
      </c>
      <c r="AB1904">
        <v>2526</v>
      </c>
      <c r="AC1904">
        <v>0</v>
      </c>
      <c r="AD1904">
        <v>0</v>
      </c>
      <c r="AE1904">
        <v>0</v>
      </c>
      <c r="AF1904">
        <v>1</v>
      </c>
      <c r="AG1904">
        <v>0</v>
      </c>
      <c r="AH1904">
        <v>0</v>
      </c>
      <c r="AI1904">
        <v>0</v>
      </c>
      <c r="AJ1904">
        <v>0</v>
      </c>
      <c r="AK1904">
        <v>1</v>
      </c>
      <c r="AL1904">
        <v>0</v>
      </c>
      <c r="AM1904" s="3">
        <f>SUM(tbl_Data[[#This Row],[Amt_Wines]:[Amt_GoldProds]])</f>
        <v>31</v>
      </c>
      <c r="AN1904" s="3">
        <v>17</v>
      </c>
      <c r="AO1904">
        <v>0</v>
      </c>
      <c r="AP1904" t="str" cm="1">
        <f t="array" ref="AP1904">_xlfn.IFS(tbl_Data[[#This Row],[marital_Divorced]]=1,"Divorced",tbl_Data[[#This Row],[marital_Married]]=1,"Married",tbl_Data[[#This Row],[marital_Single]]=1,"Single",tbl_Data[[#This Row],[marital_Together]]=1,"Together",tbl_Data[[#This Row],[marital_Widow]]=1,"Widowed")</f>
        <v>Together</v>
      </c>
      <c r="AQ1904" s="3" t="str">
        <f>IF(tbl_Data[[#This Row],[Marital Status]]=tbl_Data[[#Headers],[Single]],tbl_Data[[#This Row],[Amt_Wines]],"")</f>
        <v/>
      </c>
      <c r="AR1904" s="3">
        <f>IF(tbl_Data[[#This Row],[Marital Status]]=tbl_Data[[#Headers],[Together]],tbl_Data[[#This Row],[Amt_Wines]],"")</f>
        <v>9</v>
      </c>
      <c r="AS1904" s="3" t="str">
        <f>IF(tbl_Data[[#This Row],[Marital Status]]=tbl_Data[[#Headers],[Married]],tbl_Data[[#This Row],[Amt_Wines]],"")</f>
        <v/>
      </c>
      <c r="AT1904" s="3" t="str">
        <f>IF(tbl_Data[[#This Row],[Marital Status]]=tbl_Data[[#Headers],[Widow]],tbl_Data[[#This Row],[Amt_Wines]],"")</f>
        <v/>
      </c>
      <c r="AU1904" s="3" t="str">
        <f>IF(tbl_Data[[#This Row],[Marital Status]]=tbl_Data[[#Headers],[Divorced]],tbl_Data[[#This Row],[Amt_Wines]],"")</f>
        <v/>
      </c>
    </row>
    <row r="1905" spans="1:47" x14ac:dyDescent="0.45">
      <c r="A1905" t="s">
        <v>2013</v>
      </c>
      <c r="B1905" s="3">
        <v>20491</v>
      </c>
      <c r="C1905">
        <v>0</v>
      </c>
      <c r="D1905">
        <v>0</v>
      </c>
      <c r="E1905">
        <f t="shared" si="29"/>
        <v>0</v>
      </c>
      <c r="F1905">
        <v>16</v>
      </c>
      <c r="G1905" s="3">
        <v>5</v>
      </c>
      <c r="H1905" s="3">
        <v>4</v>
      </c>
      <c r="I1905" s="3">
        <v>5</v>
      </c>
      <c r="J1905" s="3">
        <v>4</v>
      </c>
      <c r="K1905" s="3">
        <v>2</v>
      </c>
      <c r="L1905" s="3">
        <v>10</v>
      </c>
      <c r="M1905">
        <v>1</v>
      </c>
      <c r="N1905">
        <v>0</v>
      </c>
      <c r="O1905">
        <v>1</v>
      </c>
      <c r="P1905">
        <v>2</v>
      </c>
      <c r="Q1905">
        <v>7</v>
      </c>
      <c r="R1905">
        <v>0</v>
      </c>
      <c r="S1905">
        <v>0</v>
      </c>
      <c r="T1905">
        <v>0</v>
      </c>
      <c r="U1905">
        <v>0</v>
      </c>
      <c r="V1905">
        <v>0</v>
      </c>
      <c r="W1905">
        <v>0</v>
      </c>
      <c r="X1905">
        <v>3</v>
      </c>
      <c r="Y1905">
        <v>11</v>
      </c>
      <c r="Z1905">
        <v>0</v>
      </c>
      <c r="AA1905">
        <v>34</v>
      </c>
      <c r="AB1905">
        <v>2679</v>
      </c>
      <c r="AC1905">
        <v>0</v>
      </c>
      <c r="AD1905">
        <v>0</v>
      </c>
      <c r="AE1905">
        <v>0</v>
      </c>
      <c r="AF1905">
        <v>1</v>
      </c>
      <c r="AG1905">
        <v>0</v>
      </c>
      <c r="AH1905">
        <v>1</v>
      </c>
      <c r="AI1905">
        <v>0</v>
      </c>
      <c r="AJ1905">
        <v>0</v>
      </c>
      <c r="AK1905">
        <v>0</v>
      </c>
      <c r="AL1905">
        <v>0</v>
      </c>
      <c r="AM1905" s="3">
        <f>SUM(tbl_Data[[#This Row],[Amt_Wines]:[Amt_GoldProds]])</f>
        <v>30</v>
      </c>
      <c r="AN1905" s="3">
        <v>10</v>
      </c>
      <c r="AO1905">
        <v>0</v>
      </c>
      <c r="AP1905" t="str" cm="1">
        <f t="array" ref="AP1905">_xlfn.IFS(tbl_Data[[#This Row],[marital_Divorced]]=1,"Divorced",tbl_Data[[#This Row],[marital_Married]]=1,"Married",tbl_Data[[#This Row],[marital_Single]]=1,"Single",tbl_Data[[#This Row],[marital_Together]]=1,"Together",tbl_Data[[#This Row],[marital_Widow]]=1,"Widowed")</f>
        <v>Together</v>
      </c>
      <c r="AQ1905" s="3" t="str">
        <f>IF(tbl_Data[[#This Row],[Marital Status]]=tbl_Data[[#Headers],[Single]],tbl_Data[[#This Row],[Amt_Wines]],"")</f>
        <v/>
      </c>
      <c r="AR1905" s="3">
        <f>IF(tbl_Data[[#This Row],[Marital Status]]=tbl_Data[[#Headers],[Together]],tbl_Data[[#This Row],[Amt_Wines]],"")</f>
        <v>5</v>
      </c>
      <c r="AS1905" s="3" t="str">
        <f>IF(tbl_Data[[#This Row],[Marital Status]]=tbl_Data[[#Headers],[Married]],tbl_Data[[#This Row],[Amt_Wines]],"")</f>
        <v/>
      </c>
      <c r="AT1905" s="3" t="str">
        <f>IF(tbl_Data[[#This Row],[Marital Status]]=tbl_Data[[#Headers],[Widow]],tbl_Data[[#This Row],[Amt_Wines]],"")</f>
        <v/>
      </c>
      <c r="AU1905" s="3" t="str">
        <f>IF(tbl_Data[[#This Row],[Marital Status]]=tbl_Data[[#Headers],[Divorced]],tbl_Data[[#This Row],[Amt_Wines]],"")</f>
        <v/>
      </c>
    </row>
    <row r="1906" spans="1:47" x14ac:dyDescent="0.45">
      <c r="A1906" t="s">
        <v>2016</v>
      </c>
      <c r="B1906" s="3">
        <v>36283</v>
      </c>
      <c r="C1906">
        <v>1</v>
      </c>
      <c r="D1906">
        <v>1</v>
      </c>
      <c r="E1906">
        <f t="shared" si="29"/>
        <v>2</v>
      </c>
      <c r="F1906">
        <v>42</v>
      </c>
      <c r="G1906" s="3">
        <v>6</v>
      </c>
      <c r="H1906" s="3">
        <v>5</v>
      </c>
      <c r="I1906" s="3">
        <v>5</v>
      </c>
      <c r="J1906" s="3">
        <v>8</v>
      </c>
      <c r="K1906" s="3">
        <v>0</v>
      </c>
      <c r="L1906" s="3">
        <v>5</v>
      </c>
      <c r="M1906">
        <v>2</v>
      </c>
      <c r="N1906">
        <v>1</v>
      </c>
      <c r="O1906">
        <v>0</v>
      </c>
      <c r="P1906">
        <v>3</v>
      </c>
      <c r="Q1906">
        <v>4</v>
      </c>
      <c r="R1906">
        <v>0</v>
      </c>
      <c r="S1906">
        <v>0</v>
      </c>
      <c r="T1906">
        <v>0</v>
      </c>
      <c r="U1906">
        <v>0</v>
      </c>
      <c r="V1906">
        <v>0</v>
      </c>
      <c r="W1906">
        <v>0</v>
      </c>
      <c r="X1906">
        <v>3</v>
      </c>
      <c r="Y1906">
        <v>11</v>
      </c>
      <c r="Z1906">
        <v>0</v>
      </c>
      <c r="AA1906">
        <v>44</v>
      </c>
      <c r="AB1906">
        <v>2235</v>
      </c>
      <c r="AC1906">
        <v>0</v>
      </c>
      <c r="AD1906">
        <v>0</v>
      </c>
      <c r="AE1906">
        <v>0</v>
      </c>
      <c r="AF1906">
        <v>1</v>
      </c>
      <c r="AG1906">
        <v>0</v>
      </c>
      <c r="AH1906">
        <v>0</v>
      </c>
      <c r="AI1906">
        <v>0</v>
      </c>
      <c r="AJ1906">
        <v>1</v>
      </c>
      <c r="AK1906">
        <v>0</v>
      </c>
      <c r="AL1906">
        <v>0</v>
      </c>
      <c r="AM1906" s="3">
        <f>SUM(tbl_Data[[#This Row],[Amt_Wines]:[Amt_GoldProds]])</f>
        <v>29</v>
      </c>
      <c r="AN1906" s="3">
        <v>19</v>
      </c>
      <c r="AO1906">
        <v>0</v>
      </c>
      <c r="AP1906" t="str" cm="1">
        <f t="array" ref="AP1906">_xlfn.IFS(tbl_Data[[#This Row],[marital_Divorced]]=1,"Divorced",tbl_Data[[#This Row],[marital_Married]]=1,"Married",tbl_Data[[#This Row],[marital_Single]]=1,"Single",tbl_Data[[#This Row],[marital_Together]]=1,"Together",tbl_Data[[#This Row],[marital_Widow]]=1,"Widowed")</f>
        <v>Together</v>
      </c>
      <c r="AQ1906" s="3" t="str">
        <f>IF(tbl_Data[[#This Row],[Marital Status]]=tbl_Data[[#Headers],[Single]],tbl_Data[[#This Row],[Amt_Wines]],"")</f>
        <v/>
      </c>
      <c r="AR1906" s="3">
        <f>IF(tbl_Data[[#This Row],[Marital Status]]=tbl_Data[[#Headers],[Together]],tbl_Data[[#This Row],[Amt_Wines]],"")</f>
        <v>6</v>
      </c>
      <c r="AS1906" s="3" t="str">
        <f>IF(tbl_Data[[#This Row],[Marital Status]]=tbl_Data[[#Headers],[Married]],tbl_Data[[#This Row],[Amt_Wines]],"")</f>
        <v/>
      </c>
      <c r="AT1906" s="3" t="str">
        <f>IF(tbl_Data[[#This Row],[Marital Status]]=tbl_Data[[#Headers],[Widow]],tbl_Data[[#This Row],[Amt_Wines]],"")</f>
        <v/>
      </c>
      <c r="AU1906" s="3" t="str">
        <f>IF(tbl_Data[[#This Row],[Marital Status]]=tbl_Data[[#Headers],[Divorced]],tbl_Data[[#This Row],[Amt_Wines]],"")</f>
        <v/>
      </c>
    </row>
    <row r="1907" spans="1:47" x14ac:dyDescent="0.45">
      <c r="A1907" t="s">
        <v>2018</v>
      </c>
      <c r="B1907" s="3">
        <v>24594</v>
      </c>
      <c r="C1907">
        <v>1</v>
      </c>
      <c r="D1907">
        <v>0</v>
      </c>
      <c r="E1907">
        <f t="shared" si="29"/>
        <v>1</v>
      </c>
      <c r="F1907">
        <v>94</v>
      </c>
      <c r="G1907" s="3">
        <v>1</v>
      </c>
      <c r="H1907" s="3">
        <v>3</v>
      </c>
      <c r="I1907" s="3">
        <v>6</v>
      </c>
      <c r="J1907" s="3">
        <v>10</v>
      </c>
      <c r="K1907" s="3">
        <v>0</v>
      </c>
      <c r="L1907" s="3">
        <v>9</v>
      </c>
      <c r="M1907">
        <v>1</v>
      </c>
      <c r="N1907">
        <v>1</v>
      </c>
      <c r="O1907">
        <v>0</v>
      </c>
      <c r="P1907">
        <v>3</v>
      </c>
      <c r="Q1907">
        <v>5</v>
      </c>
      <c r="R1907">
        <v>0</v>
      </c>
      <c r="S1907">
        <v>0</v>
      </c>
      <c r="T1907">
        <v>0</v>
      </c>
      <c r="U1907">
        <v>0</v>
      </c>
      <c r="V1907">
        <v>0</v>
      </c>
      <c r="W1907">
        <v>0</v>
      </c>
      <c r="X1907">
        <v>3</v>
      </c>
      <c r="Y1907">
        <v>11</v>
      </c>
      <c r="Z1907">
        <v>0</v>
      </c>
      <c r="AA1907">
        <v>41</v>
      </c>
      <c r="AB1907">
        <v>2360</v>
      </c>
      <c r="AC1907">
        <v>0</v>
      </c>
      <c r="AD1907">
        <v>0</v>
      </c>
      <c r="AE1907">
        <v>0</v>
      </c>
      <c r="AF1907">
        <v>1</v>
      </c>
      <c r="AG1907">
        <v>0</v>
      </c>
      <c r="AH1907">
        <v>0</v>
      </c>
      <c r="AI1907">
        <v>1</v>
      </c>
      <c r="AJ1907">
        <v>0</v>
      </c>
      <c r="AK1907">
        <v>0</v>
      </c>
      <c r="AL1907">
        <v>0</v>
      </c>
      <c r="AM1907" s="3">
        <f>SUM(tbl_Data[[#This Row],[Amt_Wines]:[Amt_GoldProds]])</f>
        <v>29</v>
      </c>
      <c r="AN1907" s="3">
        <v>11</v>
      </c>
      <c r="AO1907">
        <v>0</v>
      </c>
      <c r="AP1907" t="str" cm="1">
        <f t="array" ref="AP1907">_xlfn.IFS(tbl_Data[[#This Row],[marital_Divorced]]=1,"Divorced",tbl_Data[[#This Row],[marital_Married]]=1,"Married",tbl_Data[[#This Row],[marital_Single]]=1,"Single",tbl_Data[[#This Row],[marital_Together]]=1,"Together",tbl_Data[[#This Row],[marital_Widow]]=1,"Widowed")</f>
        <v>Together</v>
      </c>
      <c r="AQ1907" s="3" t="str">
        <f>IF(tbl_Data[[#This Row],[Marital Status]]=tbl_Data[[#Headers],[Single]],tbl_Data[[#This Row],[Amt_Wines]],"")</f>
        <v/>
      </c>
      <c r="AR1907" s="3">
        <f>IF(tbl_Data[[#This Row],[Marital Status]]=tbl_Data[[#Headers],[Together]],tbl_Data[[#This Row],[Amt_Wines]],"")</f>
        <v>1</v>
      </c>
      <c r="AS1907" s="3" t="str">
        <f>IF(tbl_Data[[#This Row],[Marital Status]]=tbl_Data[[#Headers],[Married]],tbl_Data[[#This Row],[Amt_Wines]],"")</f>
        <v/>
      </c>
      <c r="AT1907" s="3" t="str">
        <f>IF(tbl_Data[[#This Row],[Marital Status]]=tbl_Data[[#Headers],[Widow]],tbl_Data[[#This Row],[Amt_Wines]],"")</f>
        <v/>
      </c>
      <c r="AU1907" s="3" t="str">
        <f>IF(tbl_Data[[#This Row],[Marital Status]]=tbl_Data[[#Headers],[Divorced]],tbl_Data[[#This Row],[Amt_Wines]],"")</f>
        <v/>
      </c>
    </row>
    <row r="1908" spans="1:47" x14ac:dyDescent="0.45">
      <c r="A1908" t="s">
        <v>2019</v>
      </c>
      <c r="B1908" s="3">
        <v>13084</v>
      </c>
      <c r="C1908">
        <v>0</v>
      </c>
      <c r="D1908">
        <v>0</v>
      </c>
      <c r="E1908">
        <f t="shared" si="29"/>
        <v>0</v>
      </c>
      <c r="F1908">
        <v>29</v>
      </c>
      <c r="G1908" s="3">
        <v>2</v>
      </c>
      <c r="H1908" s="3">
        <v>0</v>
      </c>
      <c r="I1908" s="3">
        <v>7</v>
      </c>
      <c r="J1908" s="3">
        <v>3</v>
      </c>
      <c r="K1908" s="3">
        <v>7</v>
      </c>
      <c r="L1908" s="3">
        <v>10</v>
      </c>
      <c r="M1908">
        <v>1</v>
      </c>
      <c r="N1908">
        <v>1</v>
      </c>
      <c r="O1908">
        <v>0</v>
      </c>
      <c r="P1908">
        <v>3</v>
      </c>
      <c r="Q1908">
        <v>6</v>
      </c>
      <c r="R1908">
        <v>0</v>
      </c>
      <c r="S1908">
        <v>0</v>
      </c>
      <c r="T1908">
        <v>0</v>
      </c>
      <c r="U1908">
        <v>0</v>
      </c>
      <c r="V1908">
        <v>0</v>
      </c>
      <c r="W1908">
        <v>0</v>
      </c>
      <c r="X1908">
        <v>3</v>
      </c>
      <c r="Y1908">
        <v>11</v>
      </c>
      <c r="Z1908">
        <v>0</v>
      </c>
      <c r="AA1908">
        <v>68</v>
      </c>
      <c r="AB1908">
        <v>2398</v>
      </c>
      <c r="AC1908">
        <v>0</v>
      </c>
      <c r="AD1908">
        <v>0</v>
      </c>
      <c r="AE1908">
        <v>0</v>
      </c>
      <c r="AF1908">
        <v>1</v>
      </c>
      <c r="AG1908">
        <v>0</v>
      </c>
      <c r="AH1908">
        <v>0</v>
      </c>
      <c r="AI1908">
        <v>1</v>
      </c>
      <c r="AJ1908">
        <v>0</v>
      </c>
      <c r="AK1908">
        <v>0</v>
      </c>
      <c r="AL1908">
        <v>0</v>
      </c>
      <c r="AM1908" s="3">
        <f>SUM(tbl_Data[[#This Row],[Amt_Wines]:[Amt_GoldProds]])</f>
        <v>29</v>
      </c>
      <c r="AN1908" s="3">
        <v>9</v>
      </c>
      <c r="AO1908">
        <v>0</v>
      </c>
      <c r="AP1908" t="str" cm="1">
        <f t="array" ref="AP1908">_xlfn.IFS(tbl_Data[[#This Row],[marital_Divorced]]=1,"Divorced",tbl_Data[[#This Row],[marital_Married]]=1,"Married",tbl_Data[[#This Row],[marital_Single]]=1,"Single",tbl_Data[[#This Row],[marital_Together]]=1,"Together",tbl_Data[[#This Row],[marital_Widow]]=1,"Widowed")</f>
        <v>Together</v>
      </c>
      <c r="AQ1908" s="3" t="str">
        <f>IF(tbl_Data[[#This Row],[Marital Status]]=tbl_Data[[#Headers],[Single]],tbl_Data[[#This Row],[Amt_Wines]],"")</f>
        <v/>
      </c>
      <c r="AR1908" s="3">
        <f>IF(tbl_Data[[#This Row],[Marital Status]]=tbl_Data[[#Headers],[Together]],tbl_Data[[#This Row],[Amt_Wines]],"")</f>
        <v>2</v>
      </c>
      <c r="AS1908" s="3" t="str">
        <f>IF(tbl_Data[[#This Row],[Marital Status]]=tbl_Data[[#Headers],[Married]],tbl_Data[[#This Row],[Amt_Wines]],"")</f>
        <v/>
      </c>
      <c r="AT1908" s="3" t="str">
        <f>IF(tbl_Data[[#This Row],[Marital Status]]=tbl_Data[[#Headers],[Widow]],tbl_Data[[#This Row],[Amt_Wines]],"")</f>
        <v/>
      </c>
      <c r="AU1908" s="3" t="str">
        <f>IF(tbl_Data[[#This Row],[Marital Status]]=tbl_Data[[#Headers],[Divorced]],tbl_Data[[#This Row],[Amt_Wines]],"")</f>
        <v/>
      </c>
    </row>
    <row r="1909" spans="1:47" x14ac:dyDescent="0.45">
      <c r="A1909" t="s">
        <v>2024</v>
      </c>
      <c r="B1909" s="3">
        <v>34176</v>
      </c>
      <c r="C1909">
        <v>0</v>
      </c>
      <c r="D1909">
        <v>1</v>
      </c>
      <c r="E1909">
        <f t="shared" si="29"/>
        <v>1</v>
      </c>
      <c r="F1909">
        <v>9</v>
      </c>
      <c r="G1909" s="3">
        <v>11</v>
      </c>
      <c r="H1909" s="3">
        <v>2</v>
      </c>
      <c r="I1909" s="3">
        <v>7</v>
      </c>
      <c r="J1909" s="3">
        <v>4</v>
      </c>
      <c r="K1909" s="3">
        <v>2</v>
      </c>
      <c r="L1909" s="3">
        <v>2</v>
      </c>
      <c r="M1909">
        <v>1</v>
      </c>
      <c r="N1909">
        <v>1</v>
      </c>
      <c r="O1909">
        <v>0</v>
      </c>
      <c r="P1909">
        <v>3</v>
      </c>
      <c r="Q1909">
        <v>3</v>
      </c>
      <c r="R1909">
        <v>0</v>
      </c>
      <c r="S1909">
        <v>0</v>
      </c>
      <c r="T1909">
        <v>0</v>
      </c>
      <c r="U1909">
        <v>0</v>
      </c>
      <c r="V1909">
        <v>0</v>
      </c>
      <c r="W1909">
        <v>0</v>
      </c>
      <c r="X1909">
        <v>3</v>
      </c>
      <c r="Y1909">
        <v>11</v>
      </c>
      <c r="Z1909">
        <v>0</v>
      </c>
      <c r="AA1909">
        <v>45</v>
      </c>
      <c r="AB1909">
        <v>2317</v>
      </c>
      <c r="AC1909">
        <v>0</v>
      </c>
      <c r="AD1909">
        <v>0</v>
      </c>
      <c r="AE1909">
        <v>0</v>
      </c>
      <c r="AF1909">
        <v>1</v>
      </c>
      <c r="AG1909">
        <v>0</v>
      </c>
      <c r="AH1909">
        <v>0</v>
      </c>
      <c r="AI1909">
        <v>0</v>
      </c>
      <c r="AJ1909">
        <v>0</v>
      </c>
      <c r="AK1909">
        <v>1</v>
      </c>
      <c r="AL1909">
        <v>0</v>
      </c>
      <c r="AM1909" s="3">
        <f>SUM(tbl_Data[[#This Row],[Amt_Wines]:[Amt_GoldProds]])</f>
        <v>28</v>
      </c>
      <c r="AN1909" s="3">
        <v>24</v>
      </c>
      <c r="AO1909">
        <v>0</v>
      </c>
      <c r="AP1909" t="str" cm="1">
        <f t="array" ref="AP1909">_xlfn.IFS(tbl_Data[[#This Row],[marital_Divorced]]=1,"Divorced",tbl_Data[[#This Row],[marital_Married]]=1,"Married",tbl_Data[[#This Row],[marital_Single]]=1,"Single",tbl_Data[[#This Row],[marital_Together]]=1,"Together",tbl_Data[[#This Row],[marital_Widow]]=1,"Widowed")</f>
        <v>Together</v>
      </c>
      <c r="AQ1909" s="3" t="str">
        <f>IF(tbl_Data[[#This Row],[Marital Status]]=tbl_Data[[#Headers],[Single]],tbl_Data[[#This Row],[Amt_Wines]],"")</f>
        <v/>
      </c>
      <c r="AR1909" s="3">
        <f>IF(tbl_Data[[#This Row],[Marital Status]]=tbl_Data[[#Headers],[Together]],tbl_Data[[#This Row],[Amt_Wines]],"")</f>
        <v>11</v>
      </c>
      <c r="AS1909" s="3" t="str">
        <f>IF(tbl_Data[[#This Row],[Marital Status]]=tbl_Data[[#Headers],[Married]],tbl_Data[[#This Row],[Amt_Wines]],"")</f>
        <v/>
      </c>
      <c r="AT1909" s="3" t="str">
        <f>IF(tbl_Data[[#This Row],[Marital Status]]=tbl_Data[[#Headers],[Widow]],tbl_Data[[#This Row],[Amt_Wines]],"")</f>
        <v/>
      </c>
      <c r="AU1909" s="3" t="str">
        <f>IF(tbl_Data[[#This Row],[Marital Status]]=tbl_Data[[#Headers],[Divorced]],tbl_Data[[#This Row],[Amt_Wines]],"")</f>
        <v/>
      </c>
    </row>
    <row r="1910" spans="1:47" x14ac:dyDescent="0.45">
      <c r="A1910" t="s">
        <v>2027</v>
      </c>
      <c r="B1910" s="3">
        <v>28389</v>
      </c>
      <c r="C1910">
        <v>0</v>
      </c>
      <c r="D1910">
        <v>0</v>
      </c>
      <c r="E1910">
        <f t="shared" si="29"/>
        <v>0</v>
      </c>
      <c r="F1910">
        <v>49</v>
      </c>
      <c r="G1910" s="3">
        <v>1</v>
      </c>
      <c r="H1910" s="3">
        <v>5</v>
      </c>
      <c r="I1910" s="3">
        <v>3</v>
      </c>
      <c r="J1910" s="3">
        <v>7</v>
      </c>
      <c r="K1910" s="3">
        <v>4</v>
      </c>
      <c r="L1910" s="3">
        <v>8</v>
      </c>
      <c r="M1910">
        <v>1</v>
      </c>
      <c r="N1910">
        <v>1</v>
      </c>
      <c r="O1910">
        <v>0</v>
      </c>
      <c r="P1910">
        <v>2</v>
      </c>
      <c r="Q1910">
        <v>7</v>
      </c>
      <c r="R1910">
        <v>0</v>
      </c>
      <c r="S1910">
        <v>0</v>
      </c>
      <c r="T1910">
        <v>0</v>
      </c>
      <c r="U1910">
        <v>0</v>
      </c>
      <c r="V1910">
        <v>0</v>
      </c>
      <c r="W1910">
        <v>0</v>
      </c>
      <c r="X1910">
        <v>3</v>
      </c>
      <c r="Y1910">
        <v>11</v>
      </c>
      <c r="Z1910">
        <v>0</v>
      </c>
      <c r="AA1910">
        <v>73</v>
      </c>
      <c r="AB1910">
        <v>2745</v>
      </c>
      <c r="AC1910">
        <v>0</v>
      </c>
      <c r="AD1910">
        <v>0</v>
      </c>
      <c r="AE1910">
        <v>0</v>
      </c>
      <c r="AF1910">
        <v>1</v>
      </c>
      <c r="AG1910">
        <v>0</v>
      </c>
      <c r="AH1910">
        <v>0</v>
      </c>
      <c r="AI1910">
        <v>1</v>
      </c>
      <c r="AJ1910">
        <v>0</v>
      </c>
      <c r="AK1910">
        <v>0</v>
      </c>
      <c r="AL1910">
        <v>0</v>
      </c>
      <c r="AM1910" s="3">
        <f>SUM(tbl_Data[[#This Row],[Amt_Wines]:[Amt_GoldProds]])</f>
        <v>28</v>
      </c>
      <c r="AN1910" s="3">
        <v>12</v>
      </c>
      <c r="AO1910">
        <v>0</v>
      </c>
      <c r="AP1910" t="str" cm="1">
        <f t="array" ref="AP1910">_xlfn.IFS(tbl_Data[[#This Row],[marital_Divorced]]=1,"Divorced",tbl_Data[[#This Row],[marital_Married]]=1,"Married",tbl_Data[[#This Row],[marital_Single]]=1,"Single",tbl_Data[[#This Row],[marital_Together]]=1,"Together",tbl_Data[[#This Row],[marital_Widow]]=1,"Widowed")</f>
        <v>Together</v>
      </c>
      <c r="AQ1910" s="3" t="str">
        <f>IF(tbl_Data[[#This Row],[Marital Status]]=tbl_Data[[#Headers],[Single]],tbl_Data[[#This Row],[Amt_Wines]],"")</f>
        <v/>
      </c>
      <c r="AR1910" s="3">
        <f>IF(tbl_Data[[#This Row],[Marital Status]]=tbl_Data[[#Headers],[Together]],tbl_Data[[#This Row],[Amt_Wines]],"")</f>
        <v>1</v>
      </c>
      <c r="AS1910" s="3" t="str">
        <f>IF(tbl_Data[[#This Row],[Marital Status]]=tbl_Data[[#Headers],[Married]],tbl_Data[[#This Row],[Amt_Wines]],"")</f>
        <v/>
      </c>
      <c r="AT1910" s="3" t="str">
        <f>IF(tbl_Data[[#This Row],[Marital Status]]=tbl_Data[[#Headers],[Widow]],tbl_Data[[#This Row],[Amt_Wines]],"")</f>
        <v/>
      </c>
      <c r="AU1910" s="3" t="str">
        <f>IF(tbl_Data[[#This Row],[Marital Status]]=tbl_Data[[#Headers],[Divorced]],tbl_Data[[#This Row],[Amt_Wines]],"")</f>
        <v/>
      </c>
    </row>
    <row r="1911" spans="1:47" x14ac:dyDescent="0.45">
      <c r="A1911" t="s">
        <v>2029</v>
      </c>
      <c r="B1911" s="3">
        <v>18227</v>
      </c>
      <c r="C1911">
        <v>1</v>
      </c>
      <c r="D1911">
        <v>0</v>
      </c>
      <c r="E1911">
        <f t="shared" si="29"/>
        <v>1</v>
      </c>
      <c r="F1911">
        <v>21</v>
      </c>
      <c r="G1911" s="3">
        <v>1</v>
      </c>
      <c r="H1911" s="3">
        <v>2</v>
      </c>
      <c r="I1911" s="3">
        <v>7</v>
      </c>
      <c r="J1911" s="3">
        <v>4</v>
      </c>
      <c r="K1911" s="3">
        <v>3</v>
      </c>
      <c r="L1911" s="3">
        <v>11</v>
      </c>
      <c r="M1911">
        <v>1</v>
      </c>
      <c r="N1911">
        <v>0</v>
      </c>
      <c r="O1911">
        <v>1</v>
      </c>
      <c r="P1911">
        <v>2</v>
      </c>
      <c r="Q1911">
        <v>8</v>
      </c>
      <c r="R1911">
        <v>0</v>
      </c>
      <c r="S1911">
        <v>0</v>
      </c>
      <c r="T1911">
        <v>0</v>
      </c>
      <c r="U1911">
        <v>0</v>
      </c>
      <c r="V1911">
        <v>0</v>
      </c>
      <c r="W1911">
        <v>0</v>
      </c>
      <c r="X1911">
        <v>3</v>
      </c>
      <c r="Y1911">
        <v>11</v>
      </c>
      <c r="Z1911">
        <v>0</v>
      </c>
      <c r="AA1911">
        <v>33</v>
      </c>
      <c r="AB1911">
        <v>2757</v>
      </c>
      <c r="AC1911">
        <v>0</v>
      </c>
      <c r="AD1911">
        <v>0</v>
      </c>
      <c r="AE1911">
        <v>0</v>
      </c>
      <c r="AF1911">
        <v>1</v>
      </c>
      <c r="AG1911">
        <v>0</v>
      </c>
      <c r="AH1911">
        <v>0</v>
      </c>
      <c r="AI1911">
        <v>0</v>
      </c>
      <c r="AJ1911">
        <v>1</v>
      </c>
      <c r="AK1911">
        <v>0</v>
      </c>
      <c r="AL1911">
        <v>0</v>
      </c>
      <c r="AM1911" s="3">
        <f>SUM(tbl_Data[[#This Row],[Amt_Wines]:[Amt_GoldProds]])</f>
        <v>28</v>
      </c>
      <c r="AN1911" s="3">
        <v>6</v>
      </c>
      <c r="AO1911">
        <v>0</v>
      </c>
      <c r="AP1911" t="str" cm="1">
        <f t="array" ref="AP1911">_xlfn.IFS(tbl_Data[[#This Row],[marital_Divorced]]=1,"Divorced",tbl_Data[[#This Row],[marital_Married]]=1,"Married",tbl_Data[[#This Row],[marital_Single]]=1,"Single",tbl_Data[[#This Row],[marital_Together]]=1,"Together",tbl_Data[[#This Row],[marital_Widow]]=1,"Widowed")</f>
        <v>Together</v>
      </c>
      <c r="AQ1911" s="3" t="str">
        <f>IF(tbl_Data[[#This Row],[Marital Status]]=tbl_Data[[#Headers],[Single]],tbl_Data[[#This Row],[Amt_Wines]],"")</f>
        <v/>
      </c>
      <c r="AR1911" s="3">
        <f>IF(tbl_Data[[#This Row],[Marital Status]]=tbl_Data[[#Headers],[Together]],tbl_Data[[#This Row],[Amt_Wines]],"")</f>
        <v>1</v>
      </c>
      <c r="AS1911" s="3" t="str">
        <f>IF(tbl_Data[[#This Row],[Marital Status]]=tbl_Data[[#Headers],[Married]],tbl_Data[[#This Row],[Amt_Wines]],"")</f>
        <v/>
      </c>
      <c r="AT1911" s="3" t="str">
        <f>IF(tbl_Data[[#This Row],[Marital Status]]=tbl_Data[[#Headers],[Widow]],tbl_Data[[#This Row],[Amt_Wines]],"")</f>
        <v/>
      </c>
      <c r="AU1911" s="3" t="str">
        <f>IF(tbl_Data[[#This Row],[Marital Status]]=tbl_Data[[#Headers],[Divorced]],tbl_Data[[#This Row],[Amt_Wines]],"")</f>
        <v/>
      </c>
    </row>
    <row r="1912" spans="1:47" x14ac:dyDescent="0.45">
      <c r="A1912" t="s">
        <v>2031</v>
      </c>
      <c r="B1912" s="3">
        <v>21840</v>
      </c>
      <c r="C1912">
        <v>1</v>
      </c>
      <c r="D1912">
        <v>0</v>
      </c>
      <c r="E1912">
        <f t="shared" si="29"/>
        <v>1</v>
      </c>
      <c r="F1912">
        <v>80</v>
      </c>
      <c r="G1912" s="3">
        <v>17</v>
      </c>
      <c r="H1912" s="3">
        <v>0</v>
      </c>
      <c r="I1912" s="3">
        <v>9</v>
      </c>
      <c r="J1912" s="3">
        <v>0</v>
      </c>
      <c r="K1912" s="3">
        <v>0</v>
      </c>
      <c r="L1912" s="3">
        <v>1</v>
      </c>
      <c r="M1912">
        <v>1</v>
      </c>
      <c r="N1912">
        <v>1</v>
      </c>
      <c r="O1912">
        <v>0</v>
      </c>
      <c r="P1912">
        <v>3</v>
      </c>
      <c r="Q1912">
        <v>9</v>
      </c>
      <c r="R1912">
        <v>0</v>
      </c>
      <c r="S1912">
        <v>0</v>
      </c>
      <c r="T1912">
        <v>0</v>
      </c>
      <c r="U1912">
        <v>0</v>
      </c>
      <c r="V1912">
        <v>0</v>
      </c>
      <c r="W1912">
        <v>0</v>
      </c>
      <c r="X1912">
        <v>3</v>
      </c>
      <c r="Y1912">
        <v>11</v>
      </c>
      <c r="Z1912">
        <v>0</v>
      </c>
      <c r="AA1912">
        <v>37</v>
      </c>
      <c r="AB1912">
        <v>2502</v>
      </c>
      <c r="AC1912">
        <v>0</v>
      </c>
      <c r="AD1912">
        <v>0</v>
      </c>
      <c r="AE1912">
        <v>0</v>
      </c>
      <c r="AF1912">
        <v>1</v>
      </c>
      <c r="AG1912">
        <v>0</v>
      </c>
      <c r="AH1912">
        <v>0</v>
      </c>
      <c r="AI1912">
        <v>0</v>
      </c>
      <c r="AJ1912">
        <v>0</v>
      </c>
      <c r="AK1912">
        <v>0</v>
      </c>
      <c r="AL1912">
        <v>1</v>
      </c>
      <c r="AM1912" s="3">
        <f>SUM(tbl_Data[[#This Row],[Amt_Wines]:[Amt_GoldProds]])</f>
        <v>27</v>
      </c>
      <c r="AN1912" s="3">
        <v>25</v>
      </c>
      <c r="AO1912">
        <v>0</v>
      </c>
      <c r="AP1912" t="str" cm="1">
        <f t="array" ref="AP1912">_xlfn.IFS(tbl_Data[[#This Row],[marital_Divorced]]=1,"Divorced",tbl_Data[[#This Row],[marital_Married]]=1,"Married",tbl_Data[[#This Row],[marital_Single]]=1,"Single",tbl_Data[[#This Row],[marital_Together]]=1,"Together",tbl_Data[[#This Row],[marital_Widow]]=1,"Widowed")</f>
        <v>Together</v>
      </c>
      <c r="AQ1912" s="3" t="str">
        <f>IF(tbl_Data[[#This Row],[Marital Status]]=tbl_Data[[#Headers],[Single]],tbl_Data[[#This Row],[Amt_Wines]],"")</f>
        <v/>
      </c>
      <c r="AR1912" s="3">
        <f>IF(tbl_Data[[#This Row],[Marital Status]]=tbl_Data[[#Headers],[Together]],tbl_Data[[#This Row],[Amt_Wines]],"")</f>
        <v>17</v>
      </c>
      <c r="AS1912" s="3" t="str">
        <f>IF(tbl_Data[[#This Row],[Marital Status]]=tbl_Data[[#Headers],[Married]],tbl_Data[[#This Row],[Amt_Wines]],"")</f>
        <v/>
      </c>
      <c r="AT1912" s="3" t="str">
        <f>IF(tbl_Data[[#This Row],[Marital Status]]=tbl_Data[[#Headers],[Widow]],tbl_Data[[#This Row],[Amt_Wines]],"")</f>
        <v/>
      </c>
      <c r="AU1912" s="3" t="str">
        <f>IF(tbl_Data[[#This Row],[Marital Status]]=tbl_Data[[#Headers],[Divorced]],tbl_Data[[#This Row],[Amt_Wines]],"")</f>
        <v/>
      </c>
    </row>
    <row r="1913" spans="1:47" x14ac:dyDescent="0.45">
      <c r="A1913" t="s">
        <v>2037</v>
      </c>
      <c r="B1913" s="3">
        <v>14661</v>
      </c>
      <c r="C1913">
        <v>0</v>
      </c>
      <c r="D1913">
        <v>0</v>
      </c>
      <c r="E1913">
        <f t="shared" si="29"/>
        <v>0</v>
      </c>
      <c r="F1913">
        <v>88</v>
      </c>
      <c r="G1913" s="3">
        <v>4</v>
      </c>
      <c r="H1913" s="3">
        <v>1</v>
      </c>
      <c r="I1913" s="3">
        <v>11</v>
      </c>
      <c r="J1913" s="3">
        <v>6</v>
      </c>
      <c r="K1913" s="3">
        <v>2</v>
      </c>
      <c r="L1913" s="3">
        <v>2</v>
      </c>
      <c r="M1913">
        <v>1</v>
      </c>
      <c r="N1913">
        <v>1</v>
      </c>
      <c r="O1913">
        <v>0</v>
      </c>
      <c r="P1913">
        <v>3</v>
      </c>
      <c r="Q1913">
        <v>6</v>
      </c>
      <c r="R1913">
        <v>0</v>
      </c>
      <c r="S1913">
        <v>0</v>
      </c>
      <c r="T1913">
        <v>0</v>
      </c>
      <c r="U1913">
        <v>0</v>
      </c>
      <c r="V1913">
        <v>0</v>
      </c>
      <c r="W1913">
        <v>0</v>
      </c>
      <c r="X1913">
        <v>3</v>
      </c>
      <c r="Y1913">
        <v>11</v>
      </c>
      <c r="Z1913">
        <v>0</v>
      </c>
      <c r="AA1913">
        <v>64</v>
      </c>
      <c r="AB1913">
        <v>2703</v>
      </c>
      <c r="AC1913">
        <v>0</v>
      </c>
      <c r="AD1913">
        <v>0</v>
      </c>
      <c r="AE1913">
        <v>0</v>
      </c>
      <c r="AF1913">
        <v>1</v>
      </c>
      <c r="AG1913">
        <v>0</v>
      </c>
      <c r="AH1913">
        <v>0</v>
      </c>
      <c r="AI1913">
        <v>0</v>
      </c>
      <c r="AJ1913">
        <v>0</v>
      </c>
      <c r="AK1913">
        <v>1</v>
      </c>
      <c r="AL1913">
        <v>0</v>
      </c>
      <c r="AM1913" s="3">
        <f>SUM(tbl_Data[[#This Row],[Amt_Wines]:[Amt_GoldProds]])</f>
        <v>26</v>
      </c>
      <c r="AN1913" s="3">
        <v>22</v>
      </c>
      <c r="AO1913">
        <v>0</v>
      </c>
      <c r="AP1913" t="str" cm="1">
        <f t="array" ref="AP1913">_xlfn.IFS(tbl_Data[[#This Row],[marital_Divorced]]=1,"Divorced",tbl_Data[[#This Row],[marital_Married]]=1,"Married",tbl_Data[[#This Row],[marital_Single]]=1,"Single",tbl_Data[[#This Row],[marital_Together]]=1,"Together",tbl_Data[[#This Row],[marital_Widow]]=1,"Widowed")</f>
        <v>Together</v>
      </c>
      <c r="AQ1913" s="3" t="str">
        <f>IF(tbl_Data[[#This Row],[Marital Status]]=tbl_Data[[#Headers],[Single]],tbl_Data[[#This Row],[Amt_Wines]],"")</f>
        <v/>
      </c>
      <c r="AR1913" s="3">
        <f>IF(tbl_Data[[#This Row],[Marital Status]]=tbl_Data[[#Headers],[Together]],tbl_Data[[#This Row],[Amt_Wines]],"")</f>
        <v>4</v>
      </c>
      <c r="AS1913" s="3" t="str">
        <f>IF(tbl_Data[[#This Row],[Marital Status]]=tbl_Data[[#Headers],[Married]],tbl_Data[[#This Row],[Amt_Wines]],"")</f>
        <v/>
      </c>
      <c r="AT1913" s="3" t="str">
        <f>IF(tbl_Data[[#This Row],[Marital Status]]=tbl_Data[[#Headers],[Widow]],tbl_Data[[#This Row],[Amt_Wines]],"")</f>
        <v/>
      </c>
      <c r="AU1913" s="3" t="str">
        <f>IF(tbl_Data[[#This Row],[Marital Status]]=tbl_Data[[#Headers],[Divorced]],tbl_Data[[#This Row],[Amt_Wines]],"")</f>
        <v/>
      </c>
    </row>
    <row r="1914" spans="1:47" x14ac:dyDescent="0.45">
      <c r="A1914" t="s">
        <v>2038</v>
      </c>
      <c r="B1914" s="3">
        <v>22390</v>
      </c>
      <c r="C1914">
        <v>0</v>
      </c>
      <c r="D1914">
        <v>0</v>
      </c>
      <c r="E1914">
        <f t="shared" si="29"/>
        <v>0</v>
      </c>
      <c r="F1914">
        <v>49</v>
      </c>
      <c r="G1914" s="3">
        <v>0</v>
      </c>
      <c r="H1914" s="3">
        <v>1</v>
      </c>
      <c r="I1914" s="3">
        <v>4</v>
      </c>
      <c r="J1914" s="3">
        <v>15</v>
      </c>
      <c r="K1914" s="3">
        <v>1</v>
      </c>
      <c r="L1914" s="3">
        <v>5</v>
      </c>
      <c r="M1914">
        <v>1</v>
      </c>
      <c r="N1914">
        <v>1</v>
      </c>
      <c r="O1914">
        <v>0</v>
      </c>
      <c r="P1914">
        <v>2</v>
      </c>
      <c r="Q1914">
        <v>7</v>
      </c>
      <c r="R1914">
        <v>0</v>
      </c>
      <c r="S1914">
        <v>0</v>
      </c>
      <c r="T1914">
        <v>0</v>
      </c>
      <c r="U1914">
        <v>0</v>
      </c>
      <c r="V1914">
        <v>0</v>
      </c>
      <c r="W1914">
        <v>0</v>
      </c>
      <c r="X1914">
        <v>3</v>
      </c>
      <c r="Y1914">
        <v>11</v>
      </c>
      <c r="Z1914">
        <v>0</v>
      </c>
      <c r="AA1914">
        <v>51</v>
      </c>
      <c r="AB1914">
        <v>2410</v>
      </c>
      <c r="AC1914">
        <v>0</v>
      </c>
      <c r="AD1914">
        <v>0</v>
      </c>
      <c r="AE1914">
        <v>0</v>
      </c>
      <c r="AF1914">
        <v>1</v>
      </c>
      <c r="AG1914">
        <v>0</v>
      </c>
      <c r="AH1914">
        <v>0</v>
      </c>
      <c r="AI1914">
        <v>1</v>
      </c>
      <c r="AJ1914">
        <v>0</v>
      </c>
      <c r="AK1914">
        <v>0</v>
      </c>
      <c r="AL1914">
        <v>0</v>
      </c>
      <c r="AM1914" s="3">
        <f>SUM(tbl_Data[[#This Row],[Amt_Wines]:[Amt_GoldProds]])</f>
        <v>26</v>
      </c>
      <c r="AN1914" s="3">
        <v>16</v>
      </c>
      <c r="AO1914">
        <v>0</v>
      </c>
      <c r="AP1914" t="str" cm="1">
        <f t="array" ref="AP1914">_xlfn.IFS(tbl_Data[[#This Row],[marital_Divorced]]=1,"Divorced",tbl_Data[[#This Row],[marital_Married]]=1,"Married",tbl_Data[[#This Row],[marital_Single]]=1,"Single",tbl_Data[[#This Row],[marital_Together]]=1,"Together",tbl_Data[[#This Row],[marital_Widow]]=1,"Widowed")</f>
        <v>Together</v>
      </c>
      <c r="AQ1914" s="3" t="str">
        <f>IF(tbl_Data[[#This Row],[Marital Status]]=tbl_Data[[#Headers],[Single]],tbl_Data[[#This Row],[Amt_Wines]],"")</f>
        <v/>
      </c>
      <c r="AR1914" s="3">
        <f>IF(tbl_Data[[#This Row],[Marital Status]]=tbl_Data[[#Headers],[Together]],tbl_Data[[#This Row],[Amt_Wines]],"")</f>
        <v>0</v>
      </c>
      <c r="AS1914" s="3" t="str">
        <f>IF(tbl_Data[[#This Row],[Marital Status]]=tbl_Data[[#Headers],[Married]],tbl_Data[[#This Row],[Amt_Wines]],"")</f>
        <v/>
      </c>
      <c r="AT1914" s="3" t="str">
        <f>IF(tbl_Data[[#This Row],[Marital Status]]=tbl_Data[[#Headers],[Widow]],tbl_Data[[#This Row],[Amt_Wines]],"")</f>
        <v/>
      </c>
      <c r="AU1914" s="3" t="str">
        <f>IF(tbl_Data[[#This Row],[Marital Status]]=tbl_Data[[#Headers],[Divorced]],tbl_Data[[#This Row],[Amt_Wines]],"")</f>
        <v/>
      </c>
    </row>
    <row r="1915" spans="1:47" x14ac:dyDescent="0.45">
      <c r="A1915" t="s">
        <v>2042</v>
      </c>
      <c r="B1915" s="3">
        <v>13672</v>
      </c>
      <c r="C1915">
        <v>1</v>
      </c>
      <c r="D1915">
        <v>1</v>
      </c>
      <c r="E1915">
        <f t="shared" si="29"/>
        <v>2</v>
      </c>
      <c r="F1915">
        <v>86</v>
      </c>
      <c r="G1915" s="3">
        <v>6</v>
      </c>
      <c r="H1915" s="3">
        <v>2</v>
      </c>
      <c r="I1915" s="3">
        <v>9</v>
      </c>
      <c r="J1915" s="3">
        <v>2</v>
      </c>
      <c r="K1915" s="3">
        <v>1</v>
      </c>
      <c r="L1915" s="3">
        <v>5</v>
      </c>
      <c r="M1915">
        <v>2</v>
      </c>
      <c r="N1915">
        <v>1</v>
      </c>
      <c r="O1915">
        <v>0</v>
      </c>
      <c r="P1915">
        <v>3</v>
      </c>
      <c r="Q1915">
        <v>8</v>
      </c>
      <c r="R1915">
        <v>0</v>
      </c>
      <c r="S1915">
        <v>0</v>
      </c>
      <c r="T1915">
        <v>0</v>
      </c>
      <c r="U1915">
        <v>0</v>
      </c>
      <c r="V1915">
        <v>0</v>
      </c>
      <c r="W1915">
        <v>0</v>
      </c>
      <c r="X1915">
        <v>3</v>
      </c>
      <c r="Y1915">
        <v>11</v>
      </c>
      <c r="Z1915">
        <v>0</v>
      </c>
      <c r="AA1915">
        <v>60</v>
      </c>
      <c r="AB1915">
        <v>2597</v>
      </c>
      <c r="AC1915">
        <v>0</v>
      </c>
      <c r="AD1915">
        <v>0</v>
      </c>
      <c r="AE1915">
        <v>0</v>
      </c>
      <c r="AF1915">
        <v>1</v>
      </c>
      <c r="AG1915">
        <v>0</v>
      </c>
      <c r="AH1915">
        <v>0</v>
      </c>
      <c r="AI1915">
        <v>0</v>
      </c>
      <c r="AJ1915">
        <v>1</v>
      </c>
      <c r="AK1915">
        <v>0</v>
      </c>
      <c r="AL1915">
        <v>0</v>
      </c>
      <c r="AM1915" s="3">
        <f>SUM(tbl_Data[[#This Row],[Amt_Wines]:[Amt_GoldProds]])</f>
        <v>25</v>
      </c>
      <c r="AN1915" s="3">
        <v>15</v>
      </c>
      <c r="AO1915">
        <v>0</v>
      </c>
      <c r="AP1915" t="str" cm="1">
        <f t="array" ref="AP1915">_xlfn.IFS(tbl_Data[[#This Row],[marital_Divorced]]=1,"Divorced",tbl_Data[[#This Row],[marital_Married]]=1,"Married",tbl_Data[[#This Row],[marital_Single]]=1,"Single",tbl_Data[[#This Row],[marital_Together]]=1,"Together",tbl_Data[[#This Row],[marital_Widow]]=1,"Widowed")</f>
        <v>Together</v>
      </c>
      <c r="AQ1915" s="3" t="str">
        <f>IF(tbl_Data[[#This Row],[Marital Status]]=tbl_Data[[#Headers],[Single]],tbl_Data[[#This Row],[Amt_Wines]],"")</f>
        <v/>
      </c>
      <c r="AR1915" s="3">
        <f>IF(tbl_Data[[#This Row],[Marital Status]]=tbl_Data[[#Headers],[Together]],tbl_Data[[#This Row],[Amt_Wines]],"")</f>
        <v>6</v>
      </c>
      <c r="AS1915" s="3" t="str">
        <f>IF(tbl_Data[[#This Row],[Marital Status]]=tbl_Data[[#Headers],[Married]],tbl_Data[[#This Row],[Amt_Wines]],"")</f>
        <v/>
      </c>
      <c r="AT1915" s="3" t="str">
        <f>IF(tbl_Data[[#This Row],[Marital Status]]=tbl_Data[[#Headers],[Widow]],tbl_Data[[#This Row],[Amt_Wines]],"")</f>
        <v/>
      </c>
      <c r="AU1915" s="3" t="str">
        <f>IF(tbl_Data[[#This Row],[Marital Status]]=tbl_Data[[#Headers],[Divorced]],tbl_Data[[#This Row],[Amt_Wines]],"")</f>
        <v/>
      </c>
    </row>
    <row r="1916" spans="1:47" x14ac:dyDescent="0.45">
      <c r="A1916" t="s">
        <v>2045</v>
      </c>
      <c r="B1916" s="3">
        <v>42033</v>
      </c>
      <c r="C1916">
        <v>1</v>
      </c>
      <c r="D1916">
        <v>1</v>
      </c>
      <c r="E1916">
        <f t="shared" si="29"/>
        <v>2</v>
      </c>
      <c r="F1916">
        <v>95</v>
      </c>
      <c r="G1916" s="3">
        <v>11</v>
      </c>
      <c r="H1916" s="3">
        <v>1</v>
      </c>
      <c r="I1916" s="3">
        <v>4</v>
      </c>
      <c r="J1916" s="3">
        <v>2</v>
      </c>
      <c r="K1916" s="3">
        <v>0</v>
      </c>
      <c r="L1916" s="3">
        <v>7</v>
      </c>
      <c r="M1916">
        <v>1</v>
      </c>
      <c r="N1916">
        <v>1</v>
      </c>
      <c r="O1916">
        <v>0</v>
      </c>
      <c r="P1916">
        <v>2</v>
      </c>
      <c r="Q1916">
        <v>7</v>
      </c>
      <c r="R1916">
        <v>0</v>
      </c>
      <c r="S1916">
        <v>0</v>
      </c>
      <c r="T1916">
        <v>0</v>
      </c>
      <c r="U1916">
        <v>0</v>
      </c>
      <c r="V1916">
        <v>0</v>
      </c>
      <c r="W1916">
        <v>0</v>
      </c>
      <c r="X1916">
        <v>3</v>
      </c>
      <c r="Y1916">
        <v>11</v>
      </c>
      <c r="Z1916">
        <v>0</v>
      </c>
      <c r="AA1916">
        <v>49</v>
      </c>
      <c r="AB1916">
        <v>2807</v>
      </c>
      <c r="AC1916">
        <v>0</v>
      </c>
      <c r="AD1916">
        <v>0</v>
      </c>
      <c r="AE1916">
        <v>0</v>
      </c>
      <c r="AF1916">
        <v>1</v>
      </c>
      <c r="AG1916">
        <v>0</v>
      </c>
      <c r="AH1916">
        <v>1</v>
      </c>
      <c r="AI1916">
        <v>0</v>
      </c>
      <c r="AJ1916">
        <v>0</v>
      </c>
      <c r="AK1916">
        <v>0</v>
      </c>
      <c r="AL1916">
        <v>0</v>
      </c>
      <c r="AM1916" s="3">
        <f>SUM(tbl_Data[[#This Row],[Amt_Wines]:[Amt_GoldProds]])</f>
        <v>25</v>
      </c>
      <c r="AN1916" s="3">
        <v>11</v>
      </c>
      <c r="AO1916">
        <v>0</v>
      </c>
      <c r="AP1916" t="str" cm="1">
        <f t="array" ref="AP1916">_xlfn.IFS(tbl_Data[[#This Row],[marital_Divorced]]=1,"Divorced",tbl_Data[[#This Row],[marital_Married]]=1,"Married",tbl_Data[[#This Row],[marital_Single]]=1,"Single",tbl_Data[[#This Row],[marital_Together]]=1,"Together",tbl_Data[[#This Row],[marital_Widow]]=1,"Widowed")</f>
        <v>Together</v>
      </c>
      <c r="AQ1916" s="3" t="str">
        <f>IF(tbl_Data[[#This Row],[Marital Status]]=tbl_Data[[#Headers],[Single]],tbl_Data[[#This Row],[Amt_Wines]],"")</f>
        <v/>
      </c>
      <c r="AR1916" s="3">
        <f>IF(tbl_Data[[#This Row],[Marital Status]]=tbl_Data[[#Headers],[Together]],tbl_Data[[#This Row],[Amt_Wines]],"")</f>
        <v>11</v>
      </c>
      <c r="AS1916" s="3" t="str">
        <f>IF(tbl_Data[[#This Row],[Marital Status]]=tbl_Data[[#Headers],[Married]],tbl_Data[[#This Row],[Amt_Wines]],"")</f>
        <v/>
      </c>
      <c r="AT1916" s="3" t="str">
        <f>IF(tbl_Data[[#This Row],[Marital Status]]=tbl_Data[[#Headers],[Widow]],tbl_Data[[#This Row],[Amt_Wines]],"")</f>
        <v/>
      </c>
      <c r="AU1916" s="3" t="str">
        <f>IF(tbl_Data[[#This Row],[Marital Status]]=tbl_Data[[#Headers],[Divorced]],tbl_Data[[#This Row],[Amt_Wines]],"")</f>
        <v/>
      </c>
    </row>
    <row r="1917" spans="1:47" x14ac:dyDescent="0.45">
      <c r="A1917" t="s">
        <v>2046</v>
      </c>
      <c r="B1917" s="3">
        <v>29672</v>
      </c>
      <c r="C1917">
        <v>1</v>
      </c>
      <c r="D1917">
        <v>1</v>
      </c>
      <c r="E1917">
        <f t="shared" si="29"/>
        <v>2</v>
      </c>
      <c r="F1917">
        <v>6</v>
      </c>
      <c r="G1917" s="3">
        <v>9</v>
      </c>
      <c r="H1917" s="3">
        <v>1</v>
      </c>
      <c r="I1917" s="3">
        <v>3</v>
      </c>
      <c r="J1917" s="3">
        <v>0</v>
      </c>
      <c r="K1917" s="3">
        <v>4</v>
      </c>
      <c r="L1917" s="3">
        <v>8</v>
      </c>
      <c r="M1917">
        <v>1</v>
      </c>
      <c r="N1917">
        <v>0</v>
      </c>
      <c r="O1917">
        <v>0</v>
      </c>
      <c r="P1917">
        <v>3</v>
      </c>
      <c r="Q1917">
        <v>6</v>
      </c>
      <c r="R1917">
        <v>0</v>
      </c>
      <c r="S1917">
        <v>0</v>
      </c>
      <c r="T1917">
        <v>0</v>
      </c>
      <c r="U1917">
        <v>0</v>
      </c>
      <c r="V1917">
        <v>0</v>
      </c>
      <c r="W1917">
        <v>0</v>
      </c>
      <c r="X1917">
        <v>3</v>
      </c>
      <c r="Y1917">
        <v>11</v>
      </c>
      <c r="Z1917">
        <v>0</v>
      </c>
      <c r="AA1917">
        <v>55</v>
      </c>
      <c r="AB1917">
        <v>2633</v>
      </c>
      <c r="AC1917">
        <v>0</v>
      </c>
      <c r="AD1917">
        <v>0</v>
      </c>
      <c r="AE1917">
        <v>0</v>
      </c>
      <c r="AF1917">
        <v>1</v>
      </c>
      <c r="AG1917">
        <v>0</v>
      </c>
      <c r="AH1917">
        <v>0</v>
      </c>
      <c r="AI1917">
        <v>0</v>
      </c>
      <c r="AJ1917">
        <v>1</v>
      </c>
      <c r="AK1917">
        <v>0</v>
      </c>
      <c r="AL1917">
        <v>0</v>
      </c>
      <c r="AM1917" s="3">
        <f>SUM(tbl_Data[[#This Row],[Amt_Wines]:[Amt_GoldProds]])</f>
        <v>25</v>
      </c>
      <c r="AN1917" s="3">
        <v>9</v>
      </c>
      <c r="AO1917">
        <v>0</v>
      </c>
      <c r="AP1917" t="str" cm="1">
        <f t="array" ref="AP1917">_xlfn.IFS(tbl_Data[[#This Row],[marital_Divorced]]=1,"Divorced",tbl_Data[[#This Row],[marital_Married]]=1,"Married",tbl_Data[[#This Row],[marital_Single]]=1,"Single",tbl_Data[[#This Row],[marital_Together]]=1,"Together",tbl_Data[[#This Row],[marital_Widow]]=1,"Widowed")</f>
        <v>Together</v>
      </c>
      <c r="AQ1917" s="3" t="str">
        <f>IF(tbl_Data[[#This Row],[Marital Status]]=tbl_Data[[#Headers],[Single]],tbl_Data[[#This Row],[Amt_Wines]],"")</f>
        <v/>
      </c>
      <c r="AR1917" s="3">
        <f>IF(tbl_Data[[#This Row],[Marital Status]]=tbl_Data[[#Headers],[Together]],tbl_Data[[#This Row],[Amt_Wines]],"")</f>
        <v>9</v>
      </c>
      <c r="AS1917" s="3" t="str">
        <f>IF(tbl_Data[[#This Row],[Marital Status]]=tbl_Data[[#Headers],[Married]],tbl_Data[[#This Row],[Amt_Wines]],"")</f>
        <v/>
      </c>
      <c r="AT1917" s="3" t="str">
        <f>IF(tbl_Data[[#This Row],[Marital Status]]=tbl_Data[[#Headers],[Widow]],tbl_Data[[#This Row],[Amt_Wines]],"")</f>
        <v/>
      </c>
      <c r="AU1917" s="3" t="str">
        <f>IF(tbl_Data[[#This Row],[Marital Status]]=tbl_Data[[#Headers],[Divorced]],tbl_Data[[#This Row],[Amt_Wines]],"")</f>
        <v/>
      </c>
    </row>
    <row r="1918" spans="1:47" x14ac:dyDescent="0.45">
      <c r="A1918" t="s">
        <v>2056</v>
      </c>
      <c r="B1918" s="3">
        <v>23661</v>
      </c>
      <c r="C1918">
        <v>1</v>
      </c>
      <c r="D1918">
        <v>0</v>
      </c>
      <c r="E1918">
        <f t="shared" si="29"/>
        <v>1</v>
      </c>
      <c r="F1918">
        <v>46</v>
      </c>
      <c r="G1918" s="3">
        <v>18</v>
      </c>
      <c r="H1918" s="3">
        <v>0</v>
      </c>
      <c r="I1918" s="3">
        <v>4</v>
      </c>
      <c r="J1918" s="3">
        <v>0</v>
      </c>
      <c r="K1918" s="3">
        <v>0</v>
      </c>
      <c r="L1918" s="3">
        <v>1</v>
      </c>
      <c r="M1918">
        <v>1</v>
      </c>
      <c r="N1918">
        <v>1</v>
      </c>
      <c r="O1918">
        <v>0</v>
      </c>
      <c r="P1918">
        <v>3</v>
      </c>
      <c r="Q1918">
        <v>7</v>
      </c>
      <c r="R1918">
        <v>0</v>
      </c>
      <c r="S1918">
        <v>0</v>
      </c>
      <c r="T1918">
        <v>0</v>
      </c>
      <c r="U1918">
        <v>0</v>
      </c>
      <c r="V1918">
        <v>0</v>
      </c>
      <c r="W1918">
        <v>0</v>
      </c>
      <c r="X1918">
        <v>3</v>
      </c>
      <c r="Y1918">
        <v>11</v>
      </c>
      <c r="Z1918">
        <v>0</v>
      </c>
      <c r="AA1918">
        <v>38</v>
      </c>
      <c r="AB1918">
        <v>2366</v>
      </c>
      <c r="AC1918">
        <v>0</v>
      </c>
      <c r="AD1918">
        <v>0</v>
      </c>
      <c r="AE1918">
        <v>0</v>
      </c>
      <c r="AF1918">
        <v>1</v>
      </c>
      <c r="AG1918">
        <v>0</v>
      </c>
      <c r="AH1918">
        <v>0</v>
      </c>
      <c r="AI1918">
        <v>0</v>
      </c>
      <c r="AJ1918">
        <v>0</v>
      </c>
      <c r="AK1918">
        <v>1</v>
      </c>
      <c r="AL1918">
        <v>0</v>
      </c>
      <c r="AM1918" s="3">
        <f>SUM(tbl_Data[[#This Row],[Amt_Wines]:[Amt_GoldProds]])</f>
        <v>23</v>
      </c>
      <c r="AN1918" s="3">
        <v>21</v>
      </c>
      <c r="AO1918">
        <v>0</v>
      </c>
      <c r="AP1918" t="str" cm="1">
        <f t="array" ref="AP1918">_xlfn.IFS(tbl_Data[[#This Row],[marital_Divorced]]=1,"Divorced",tbl_Data[[#This Row],[marital_Married]]=1,"Married",tbl_Data[[#This Row],[marital_Single]]=1,"Single",tbl_Data[[#This Row],[marital_Together]]=1,"Together",tbl_Data[[#This Row],[marital_Widow]]=1,"Widowed")</f>
        <v>Together</v>
      </c>
      <c r="AQ1918" s="3" t="str">
        <f>IF(tbl_Data[[#This Row],[Marital Status]]=tbl_Data[[#Headers],[Single]],tbl_Data[[#This Row],[Amt_Wines]],"")</f>
        <v/>
      </c>
      <c r="AR1918" s="3">
        <f>IF(tbl_Data[[#This Row],[Marital Status]]=tbl_Data[[#Headers],[Together]],tbl_Data[[#This Row],[Amt_Wines]],"")</f>
        <v>18</v>
      </c>
      <c r="AS1918" s="3" t="str">
        <f>IF(tbl_Data[[#This Row],[Marital Status]]=tbl_Data[[#Headers],[Married]],tbl_Data[[#This Row],[Amt_Wines]],"")</f>
        <v/>
      </c>
      <c r="AT1918" s="3" t="str">
        <f>IF(tbl_Data[[#This Row],[Marital Status]]=tbl_Data[[#Headers],[Widow]],tbl_Data[[#This Row],[Amt_Wines]],"")</f>
        <v/>
      </c>
      <c r="AU1918" s="3" t="str">
        <f>IF(tbl_Data[[#This Row],[Marital Status]]=tbl_Data[[#Headers],[Divorced]],tbl_Data[[#This Row],[Amt_Wines]],"")</f>
        <v/>
      </c>
    </row>
    <row r="1919" spans="1:47" x14ac:dyDescent="0.45">
      <c r="A1919" t="s">
        <v>2057</v>
      </c>
      <c r="B1919" s="3">
        <v>43776</v>
      </c>
      <c r="C1919">
        <v>1</v>
      </c>
      <c r="D1919">
        <v>0</v>
      </c>
      <c r="E1919">
        <f t="shared" si="29"/>
        <v>1</v>
      </c>
      <c r="F1919">
        <v>77</v>
      </c>
      <c r="G1919" s="3">
        <v>8</v>
      </c>
      <c r="H1919" s="3">
        <v>0</v>
      </c>
      <c r="I1919" s="3">
        <v>9</v>
      </c>
      <c r="J1919" s="3">
        <v>2</v>
      </c>
      <c r="K1919" s="3">
        <v>1</v>
      </c>
      <c r="L1919" s="3">
        <v>3</v>
      </c>
      <c r="M1919">
        <v>1</v>
      </c>
      <c r="N1919">
        <v>1</v>
      </c>
      <c r="O1919">
        <v>0</v>
      </c>
      <c r="P1919">
        <v>2</v>
      </c>
      <c r="Q1919">
        <v>6</v>
      </c>
      <c r="R1919">
        <v>0</v>
      </c>
      <c r="S1919">
        <v>0</v>
      </c>
      <c r="T1919">
        <v>0</v>
      </c>
      <c r="U1919">
        <v>0</v>
      </c>
      <c r="V1919">
        <v>0</v>
      </c>
      <c r="W1919">
        <v>0</v>
      </c>
      <c r="X1919">
        <v>3</v>
      </c>
      <c r="Y1919">
        <v>11</v>
      </c>
      <c r="Z1919">
        <v>0</v>
      </c>
      <c r="AA1919">
        <v>37</v>
      </c>
      <c r="AB1919">
        <v>2216</v>
      </c>
      <c r="AC1919">
        <v>0</v>
      </c>
      <c r="AD1919">
        <v>0</v>
      </c>
      <c r="AE1919">
        <v>0</v>
      </c>
      <c r="AF1919">
        <v>1</v>
      </c>
      <c r="AG1919">
        <v>0</v>
      </c>
      <c r="AH1919">
        <v>0</v>
      </c>
      <c r="AI1919">
        <v>0</v>
      </c>
      <c r="AJ1919">
        <v>1</v>
      </c>
      <c r="AK1919">
        <v>0</v>
      </c>
      <c r="AL1919">
        <v>0</v>
      </c>
      <c r="AM1919" s="3">
        <f>SUM(tbl_Data[[#This Row],[Amt_Wines]:[Amt_GoldProds]])</f>
        <v>23</v>
      </c>
      <c r="AN1919" s="3">
        <v>17</v>
      </c>
      <c r="AO1919">
        <v>0</v>
      </c>
      <c r="AP1919" t="str" cm="1">
        <f t="array" ref="AP1919">_xlfn.IFS(tbl_Data[[#This Row],[marital_Divorced]]=1,"Divorced",tbl_Data[[#This Row],[marital_Married]]=1,"Married",tbl_Data[[#This Row],[marital_Single]]=1,"Single",tbl_Data[[#This Row],[marital_Together]]=1,"Together",tbl_Data[[#This Row],[marital_Widow]]=1,"Widowed")</f>
        <v>Together</v>
      </c>
      <c r="AQ1919" s="3" t="str">
        <f>IF(tbl_Data[[#This Row],[Marital Status]]=tbl_Data[[#Headers],[Single]],tbl_Data[[#This Row],[Amt_Wines]],"")</f>
        <v/>
      </c>
      <c r="AR1919" s="3">
        <f>IF(tbl_Data[[#This Row],[Marital Status]]=tbl_Data[[#Headers],[Together]],tbl_Data[[#This Row],[Amt_Wines]],"")</f>
        <v>8</v>
      </c>
      <c r="AS1919" s="3" t="str">
        <f>IF(tbl_Data[[#This Row],[Marital Status]]=tbl_Data[[#Headers],[Married]],tbl_Data[[#This Row],[Amt_Wines]],"")</f>
        <v/>
      </c>
      <c r="AT1919" s="3" t="str">
        <f>IF(tbl_Data[[#This Row],[Marital Status]]=tbl_Data[[#Headers],[Widow]],tbl_Data[[#This Row],[Amt_Wines]],"")</f>
        <v/>
      </c>
      <c r="AU1919" s="3" t="str">
        <f>IF(tbl_Data[[#This Row],[Marital Status]]=tbl_Data[[#Headers],[Divorced]],tbl_Data[[#This Row],[Amt_Wines]],"")</f>
        <v/>
      </c>
    </row>
    <row r="1920" spans="1:47" x14ac:dyDescent="0.45">
      <c r="A1920" t="s">
        <v>2065</v>
      </c>
      <c r="B1920" s="3">
        <v>16529</v>
      </c>
      <c r="C1920">
        <v>1</v>
      </c>
      <c r="D1920">
        <v>0</v>
      </c>
      <c r="E1920">
        <f t="shared" si="29"/>
        <v>1</v>
      </c>
      <c r="F1920">
        <v>23</v>
      </c>
      <c r="G1920" s="3">
        <v>3</v>
      </c>
      <c r="H1920" s="3">
        <v>0</v>
      </c>
      <c r="I1920" s="3">
        <v>5</v>
      </c>
      <c r="J1920" s="3">
        <v>13</v>
      </c>
      <c r="K1920" s="3">
        <v>0</v>
      </c>
      <c r="L1920" s="3">
        <v>1</v>
      </c>
      <c r="M1920">
        <v>1</v>
      </c>
      <c r="N1920">
        <v>1</v>
      </c>
      <c r="O1920">
        <v>0</v>
      </c>
      <c r="P1920">
        <v>3</v>
      </c>
      <c r="Q1920">
        <v>6</v>
      </c>
      <c r="R1920">
        <v>0</v>
      </c>
      <c r="S1920">
        <v>0</v>
      </c>
      <c r="T1920">
        <v>0</v>
      </c>
      <c r="U1920">
        <v>0</v>
      </c>
      <c r="V1920">
        <v>0</v>
      </c>
      <c r="W1920">
        <v>0</v>
      </c>
      <c r="X1920">
        <v>3</v>
      </c>
      <c r="Y1920">
        <v>11</v>
      </c>
      <c r="Z1920">
        <v>0</v>
      </c>
      <c r="AA1920">
        <v>36</v>
      </c>
      <c r="AB1920">
        <v>2279</v>
      </c>
      <c r="AC1920">
        <v>0</v>
      </c>
      <c r="AD1920">
        <v>0</v>
      </c>
      <c r="AE1920">
        <v>0</v>
      </c>
      <c r="AF1920">
        <v>1</v>
      </c>
      <c r="AG1920">
        <v>0</v>
      </c>
      <c r="AH1920">
        <v>0</v>
      </c>
      <c r="AI1920">
        <v>0</v>
      </c>
      <c r="AJ1920">
        <v>1</v>
      </c>
      <c r="AK1920">
        <v>0</v>
      </c>
      <c r="AL1920">
        <v>0</v>
      </c>
      <c r="AM1920" s="3">
        <f>SUM(tbl_Data[[#This Row],[Amt_Wines]:[Amt_GoldProds]])</f>
        <v>22</v>
      </c>
      <c r="AN1920" s="3">
        <v>20</v>
      </c>
      <c r="AO1920">
        <v>0</v>
      </c>
      <c r="AP1920" t="str" cm="1">
        <f t="array" ref="AP1920">_xlfn.IFS(tbl_Data[[#This Row],[marital_Divorced]]=1,"Divorced",tbl_Data[[#This Row],[marital_Married]]=1,"Married",tbl_Data[[#This Row],[marital_Single]]=1,"Single",tbl_Data[[#This Row],[marital_Together]]=1,"Together",tbl_Data[[#This Row],[marital_Widow]]=1,"Widowed")</f>
        <v>Together</v>
      </c>
      <c r="AQ1920" s="3" t="str">
        <f>IF(tbl_Data[[#This Row],[Marital Status]]=tbl_Data[[#Headers],[Single]],tbl_Data[[#This Row],[Amt_Wines]],"")</f>
        <v/>
      </c>
      <c r="AR1920" s="3">
        <f>IF(tbl_Data[[#This Row],[Marital Status]]=tbl_Data[[#Headers],[Together]],tbl_Data[[#This Row],[Amt_Wines]],"")</f>
        <v>3</v>
      </c>
      <c r="AS1920" s="3" t="str">
        <f>IF(tbl_Data[[#This Row],[Marital Status]]=tbl_Data[[#Headers],[Married]],tbl_Data[[#This Row],[Amt_Wines]],"")</f>
        <v/>
      </c>
      <c r="AT1920" s="3" t="str">
        <f>IF(tbl_Data[[#This Row],[Marital Status]]=tbl_Data[[#Headers],[Widow]],tbl_Data[[#This Row],[Amt_Wines]],"")</f>
        <v/>
      </c>
      <c r="AU1920" s="3" t="str">
        <f>IF(tbl_Data[[#This Row],[Marital Status]]=tbl_Data[[#Headers],[Divorced]],tbl_Data[[#This Row],[Amt_Wines]],"")</f>
        <v/>
      </c>
    </row>
    <row r="1921" spans="1:47" x14ac:dyDescent="0.45">
      <c r="A1921" t="s">
        <v>2067</v>
      </c>
      <c r="B1921" s="3">
        <v>26907</v>
      </c>
      <c r="C1921">
        <v>1</v>
      </c>
      <c r="D1921">
        <v>1</v>
      </c>
      <c r="E1921">
        <f t="shared" si="29"/>
        <v>2</v>
      </c>
      <c r="F1921">
        <v>10</v>
      </c>
      <c r="G1921" s="3">
        <v>9</v>
      </c>
      <c r="H1921" s="3">
        <v>1</v>
      </c>
      <c r="I1921" s="3">
        <v>7</v>
      </c>
      <c r="J1921" s="3">
        <v>0</v>
      </c>
      <c r="K1921" s="3">
        <v>3</v>
      </c>
      <c r="L1921" s="3">
        <v>2</v>
      </c>
      <c r="M1921">
        <v>2</v>
      </c>
      <c r="N1921">
        <v>1</v>
      </c>
      <c r="O1921">
        <v>0</v>
      </c>
      <c r="P1921">
        <v>3</v>
      </c>
      <c r="Q1921">
        <v>7</v>
      </c>
      <c r="R1921">
        <v>0</v>
      </c>
      <c r="S1921">
        <v>0</v>
      </c>
      <c r="T1921">
        <v>0</v>
      </c>
      <c r="U1921">
        <v>0</v>
      </c>
      <c r="V1921">
        <v>0</v>
      </c>
      <c r="W1921">
        <v>0</v>
      </c>
      <c r="X1921">
        <v>3</v>
      </c>
      <c r="Y1921">
        <v>11</v>
      </c>
      <c r="Z1921">
        <v>0</v>
      </c>
      <c r="AA1921">
        <v>44</v>
      </c>
      <c r="AB1921">
        <v>2472</v>
      </c>
      <c r="AC1921">
        <v>0</v>
      </c>
      <c r="AD1921">
        <v>0</v>
      </c>
      <c r="AE1921">
        <v>0</v>
      </c>
      <c r="AF1921">
        <v>1</v>
      </c>
      <c r="AG1921">
        <v>0</v>
      </c>
      <c r="AH1921">
        <v>1</v>
      </c>
      <c r="AI1921">
        <v>0</v>
      </c>
      <c r="AJ1921">
        <v>0</v>
      </c>
      <c r="AK1921">
        <v>0</v>
      </c>
      <c r="AL1921">
        <v>0</v>
      </c>
      <c r="AM1921" s="3">
        <f>SUM(tbl_Data[[#This Row],[Amt_Wines]:[Amt_GoldProds]])</f>
        <v>22</v>
      </c>
      <c r="AN1921" s="3">
        <v>18</v>
      </c>
      <c r="AO1921">
        <v>0</v>
      </c>
      <c r="AP1921" t="str" cm="1">
        <f t="array" ref="AP1921">_xlfn.IFS(tbl_Data[[#This Row],[marital_Divorced]]=1,"Divorced",tbl_Data[[#This Row],[marital_Married]]=1,"Married",tbl_Data[[#This Row],[marital_Single]]=1,"Single",tbl_Data[[#This Row],[marital_Together]]=1,"Together",tbl_Data[[#This Row],[marital_Widow]]=1,"Widowed")</f>
        <v>Together</v>
      </c>
      <c r="AQ1921" s="3" t="str">
        <f>IF(tbl_Data[[#This Row],[Marital Status]]=tbl_Data[[#Headers],[Single]],tbl_Data[[#This Row],[Amt_Wines]],"")</f>
        <v/>
      </c>
      <c r="AR1921" s="3">
        <f>IF(tbl_Data[[#This Row],[Marital Status]]=tbl_Data[[#Headers],[Together]],tbl_Data[[#This Row],[Amt_Wines]],"")</f>
        <v>9</v>
      </c>
      <c r="AS1921" s="3" t="str">
        <f>IF(tbl_Data[[#This Row],[Marital Status]]=tbl_Data[[#Headers],[Married]],tbl_Data[[#This Row],[Amt_Wines]],"")</f>
        <v/>
      </c>
      <c r="AT1921" s="3" t="str">
        <f>IF(tbl_Data[[#This Row],[Marital Status]]=tbl_Data[[#Headers],[Widow]],tbl_Data[[#This Row],[Amt_Wines]],"")</f>
        <v/>
      </c>
      <c r="AU1921" s="3" t="str">
        <f>IF(tbl_Data[[#This Row],[Marital Status]]=tbl_Data[[#Headers],[Divorced]],tbl_Data[[#This Row],[Amt_Wines]],"")</f>
        <v/>
      </c>
    </row>
    <row r="1922" spans="1:47" x14ac:dyDescent="0.45">
      <c r="A1922" t="s">
        <v>2069</v>
      </c>
      <c r="B1922" s="3">
        <v>34587</v>
      </c>
      <c r="C1922">
        <v>1</v>
      </c>
      <c r="D1922">
        <v>1</v>
      </c>
      <c r="E1922">
        <f t="shared" ref="E1922:E1985" si="30">SUM(_xlfn.SINGLE(Kidhome),_xlfn.SINGLE(Teenhome))</f>
        <v>2</v>
      </c>
      <c r="F1922">
        <v>68</v>
      </c>
      <c r="G1922" s="3">
        <v>7</v>
      </c>
      <c r="H1922" s="3">
        <v>2</v>
      </c>
      <c r="I1922" s="3">
        <v>9</v>
      </c>
      <c r="J1922" s="3">
        <v>2</v>
      </c>
      <c r="K1922" s="3">
        <v>0</v>
      </c>
      <c r="L1922" s="3">
        <v>2</v>
      </c>
      <c r="M1922">
        <v>2</v>
      </c>
      <c r="N1922">
        <v>1</v>
      </c>
      <c r="O1922">
        <v>0</v>
      </c>
      <c r="P1922">
        <v>3</v>
      </c>
      <c r="Q1922">
        <v>4</v>
      </c>
      <c r="R1922">
        <v>0</v>
      </c>
      <c r="S1922">
        <v>0</v>
      </c>
      <c r="T1922">
        <v>0</v>
      </c>
      <c r="U1922">
        <v>0</v>
      </c>
      <c r="V1922">
        <v>0</v>
      </c>
      <c r="W1922">
        <v>0</v>
      </c>
      <c r="X1922">
        <v>3</v>
      </c>
      <c r="Y1922">
        <v>11</v>
      </c>
      <c r="Z1922">
        <v>0</v>
      </c>
      <c r="AA1922">
        <v>67</v>
      </c>
      <c r="AB1922">
        <v>2203</v>
      </c>
      <c r="AC1922">
        <v>0</v>
      </c>
      <c r="AD1922">
        <v>0</v>
      </c>
      <c r="AE1922">
        <v>0</v>
      </c>
      <c r="AF1922">
        <v>1</v>
      </c>
      <c r="AG1922">
        <v>0</v>
      </c>
      <c r="AH1922">
        <v>0</v>
      </c>
      <c r="AI1922">
        <v>0</v>
      </c>
      <c r="AJ1922">
        <v>1</v>
      </c>
      <c r="AK1922">
        <v>0</v>
      </c>
      <c r="AL1922">
        <v>0</v>
      </c>
      <c r="AM1922" s="3">
        <f>SUM(tbl_Data[[#This Row],[Amt_Wines]:[Amt_GoldProds]])</f>
        <v>22</v>
      </c>
      <c r="AN1922" s="3">
        <v>18</v>
      </c>
      <c r="AO1922">
        <v>0</v>
      </c>
      <c r="AP1922" t="str" cm="1">
        <f t="array" ref="AP1922">_xlfn.IFS(tbl_Data[[#This Row],[marital_Divorced]]=1,"Divorced",tbl_Data[[#This Row],[marital_Married]]=1,"Married",tbl_Data[[#This Row],[marital_Single]]=1,"Single",tbl_Data[[#This Row],[marital_Together]]=1,"Together",tbl_Data[[#This Row],[marital_Widow]]=1,"Widowed")</f>
        <v>Together</v>
      </c>
      <c r="AQ1922" s="3" t="str">
        <f>IF(tbl_Data[[#This Row],[Marital Status]]=tbl_Data[[#Headers],[Single]],tbl_Data[[#This Row],[Amt_Wines]],"")</f>
        <v/>
      </c>
      <c r="AR1922" s="3">
        <f>IF(tbl_Data[[#This Row],[Marital Status]]=tbl_Data[[#Headers],[Together]],tbl_Data[[#This Row],[Amt_Wines]],"")</f>
        <v>7</v>
      </c>
      <c r="AS1922" s="3" t="str">
        <f>IF(tbl_Data[[#This Row],[Marital Status]]=tbl_Data[[#Headers],[Married]],tbl_Data[[#This Row],[Amt_Wines]],"")</f>
        <v/>
      </c>
      <c r="AT1922" s="3" t="str">
        <f>IF(tbl_Data[[#This Row],[Marital Status]]=tbl_Data[[#Headers],[Widow]],tbl_Data[[#This Row],[Amt_Wines]],"")</f>
        <v/>
      </c>
      <c r="AU1922" s="3" t="str">
        <f>IF(tbl_Data[[#This Row],[Marital Status]]=tbl_Data[[#Headers],[Divorced]],tbl_Data[[#This Row],[Amt_Wines]],"")</f>
        <v/>
      </c>
    </row>
    <row r="1923" spans="1:47" x14ac:dyDescent="0.45">
      <c r="A1923" t="s">
        <v>2070</v>
      </c>
      <c r="B1923" s="3">
        <v>21994</v>
      </c>
      <c r="C1923">
        <v>0</v>
      </c>
      <c r="D1923">
        <v>1</v>
      </c>
      <c r="E1923">
        <f t="shared" si="30"/>
        <v>1</v>
      </c>
      <c r="F1923">
        <v>4</v>
      </c>
      <c r="G1923" s="3">
        <v>9</v>
      </c>
      <c r="H1923" s="3">
        <v>0</v>
      </c>
      <c r="I1923" s="3">
        <v>6</v>
      </c>
      <c r="J1923" s="3">
        <v>3</v>
      </c>
      <c r="K1923" s="3">
        <v>1</v>
      </c>
      <c r="L1923" s="3">
        <v>3</v>
      </c>
      <c r="M1923">
        <v>1</v>
      </c>
      <c r="N1923">
        <v>0</v>
      </c>
      <c r="O1923">
        <v>0</v>
      </c>
      <c r="P1923">
        <v>3</v>
      </c>
      <c r="Q1923">
        <v>5</v>
      </c>
      <c r="R1923">
        <v>0</v>
      </c>
      <c r="S1923">
        <v>0</v>
      </c>
      <c r="T1923">
        <v>0</v>
      </c>
      <c r="U1923">
        <v>0</v>
      </c>
      <c r="V1923">
        <v>0</v>
      </c>
      <c r="W1923">
        <v>0</v>
      </c>
      <c r="X1923">
        <v>3</v>
      </c>
      <c r="Y1923">
        <v>11</v>
      </c>
      <c r="Z1923">
        <v>0</v>
      </c>
      <c r="AA1923">
        <v>63</v>
      </c>
      <c r="AB1923">
        <v>2711</v>
      </c>
      <c r="AC1923">
        <v>0</v>
      </c>
      <c r="AD1923">
        <v>0</v>
      </c>
      <c r="AE1923">
        <v>0</v>
      </c>
      <c r="AF1923">
        <v>1</v>
      </c>
      <c r="AG1923">
        <v>0</v>
      </c>
      <c r="AH1923">
        <v>0</v>
      </c>
      <c r="AI1923">
        <v>0</v>
      </c>
      <c r="AJ1923">
        <v>1</v>
      </c>
      <c r="AK1923">
        <v>0</v>
      </c>
      <c r="AL1923">
        <v>0</v>
      </c>
      <c r="AM1923" s="3">
        <f>SUM(tbl_Data[[#This Row],[Amt_Wines]:[Amt_GoldProds]])</f>
        <v>22</v>
      </c>
      <c r="AN1923" s="3">
        <v>16</v>
      </c>
      <c r="AO1923">
        <v>0</v>
      </c>
      <c r="AP1923" t="str" cm="1">
        <f t="array" ref="AP1923">_xlfn.IFS(tbl_Data[[#This Row],[marital_Divorced]]=1,"Divorced",tbl_Data[[#This Row],[marital_Married]]=1,"Married",tbl_Data[[#This Row],[marital_Single]]=1,"Single",tbl_Data[[#This Row],[marital_Together]]=1,"Together",tbl_Data[[#This Row],[marital_Widow]]=1,"Widowed")</f>
        <v>Together</v>
      </c>
      <c r="AQ1923" s="3" t="str">
        <f>IF(tbl_Data[[#This Row],[Marital Status]]=tbl_Data[[#Headers],[Single]],tbl_Data[[#This Row],[Amt_Wines]],"")</f>
        <v/>
      </c>
      <c r="AR1923" s="3">
        <f>IF(tbl_Data[[#This Row],[Marital Status]]=tbl_Data[[#Headers],[Together]],tbl_Data[[#This Row],[Amt_Wines]],"")</f>
        <v>9</v>
      </c>
      <c r="AS1923" s="3" t="str">
        <f>IF(tbl_Data[[#This Row],[Marital Status]]=tbl_Data[[#Headers],[Married]],tbl_Data[[#This Row],[Amt_Wines]],"")</f>
        <v/>
      </c>
      <c r="AT1923" s="3" t="str">
        <f>IF(tbl_Data[[#This Row],[Marital Status]]=tbl_Data[[#Headers],[Widow]],tbl_Data[[#This Row],[Amt_Wines]],"")</f>
        <v/>
      </c>
      <c r="AU1923" s="3" t="str">
        <f>IF(tbl_Data[[#This Row],[Marital Status]]=tbl_Data[[#Headers],[Divorced]],tbl_Data[[#This Row],[Amt_Wines]],"")</f>
        <v/>
      </c>
    </row>
    <row r="1924" spans="1:47" x14ac:dyDescent="0.45">
      <c r="A1924" t="s">
        <v>2073</v>
      </c>
      <c r="B1924" s="3">
        <v>38590</v>
      </c>
      <c r="C1924">
        <v>1</v>
      </c>
      <c r="D1924">
        <v>0</v>
      </c>
      <c r="E1924">
        <f t="shared" si="30"/>
        <v>1</v>
      </c>
      <c r="F1924">
        <v>65</v>
      </c>
      <c r="G1924" s="3">
        <v>3</v>
      </c>
      <c r="H1924" s="3">
        <v>1</v>
      </c>
      <c r="I1924" s="3">
        <v>8</v>
      </c>
      <c r="J1924" s="3">
        <v>4</v>
      </c>
      <c r="K1924" s="3">
        <v>3</v>
      </c>
      <c r="L1924" s="3">
        <v>3</v>
      </c>
      <c r="M1924">
        <v>1</v>
      </c>
      <c r="N1924">
        <v>1</v>
      </c>
      <c r="O1924">
        <v>0</v>
      </c>
      <c r="P1924">
        <v>2</v>
      </c>
      <c r="Q1924">
        <v>8</v>
      </c>
      <c r="R1924">
        <v>0</v>
      </c>
      <c r="S1924">
        <v>0</v>
      </c>
      <c r="T1924">
        <v>0</v>
      </c>
      <c r="U1924">
        <v>0</v>
      </c>
      <c r="V1924">
        <v>0</v>
      </c>
      <c r="W1924">
        <v>0</v>
      </c>
      <c r="X1924">
        <v>3</v>
      </c>
      <c r="Y1924">
        <v>11</v>
      </c>
      <c r="Z1924">
        <v>0</v>
      </c>
      <c r="AA1924">
        <v>49</v>
      </c>
      <c r="AB1924">
        <v>2569</v>
      </c>
      <c r="AC1924">
        <v>0</v>
      </c>
      <c r="AD1924">
        <v>0</v>
      </c>
      <c r="AE1924">
        <v>0</v>
      </c>
      <c r="AF1924">
        <v>1</v>
      </c>
      <c r="AG1924">
        <v>0</v>
      </c>
      <c r="AH1924">
        <v>0</v>
      </c>
      <c r="AI1924">
        <v>0</v>
      </c>
      <c r="AJ1924">
        <v>1</v>
      </c>
      <c r="AK1924">
        <v>0</v>
      </c>
      <c r="AL1924">
        <v>0</v>
      </c>
      <c r="AM1924" s="3">
        <f>SUM(tbl_Data[[#This Row],[Amt_Wines]:[Amt_GoldProds]])</f>
        <v>22</v>
      </c>
      <c r="AN1924" s="3">
        <v>16</v>
      </c>
      <c r="AO1924">
        <v>0</v>
      </c>
      <c r="AP1924" t="str" cm="1">
        <f t="array" ref="AP1924">_xlfn.IFS(tbl_Data[[#This Row],[marital_Divorced]]=1,"Divorced",tbl_Data[[#This Row],[marital_Married]]=1,"Married",tbl_Data[[#This Row],[marital_Single]]=1,"Single",tbl_Data[[#This Row],[marital_Together]]=1,"Together",tbl_Data[[#This Row],[marital_Widow]]=1,"Widowed")</f>
        <v>Together</v>
      </c>
      <c r="AQ1924" s="3" t="str">
        <f>IF(tbl_Data[[#This Row],[Marital Status]]=tbl_Data[[#Headers],[Single]],tbl_Data[[#This Row],[Amt_Wines]],"")</f>
        <v/>
      </c>
      <c r="AR1924" s="3">
        <f>IF(tbl_Data[[#This Row],[Marital Status]]=tbl_Data[[#Headers],[Together]],tbl_Data[[#This Row],[Amt_Wines]],"")</f>
        <v>3</v>
      </c>
      <c r="AS1924" s="3" t="str">
        <f>IF(tbl_Data[[#This Row],[Marital Status]]=tbl_Data[[#Headers],[Married]],tbl_Data[[#This Row],[Amt_Wines]],"")</f>
        <v/>
      </c>
      <c r="AT1924" s="3" t="str">
        <f>IF(tbl_Data[[#This Row],[Marital Status]]=tbl_Data[[#Headers],[Widow]],tbl_Data[[#This Row],[Amt_Wines]],"")</f>
        <v/>
      </c>
      <c r="AU1924" s="3" t="str">
        <f>IF(tbl_Data[[#This Row],[Marital Status]]=tbl_Data[[#Headers],[Divorced]],tbl_Data[[#This Row],[Amt_Wines]],"")</f>
        <v/>
      </c>
    </row>
    <row r="1925" spans="1:47" x14ac:dyDescent="0.45">
      <c r="A1925" t="s">
        <v>2076</v>
      </c>
      <c r="B1925" s="3">
        <v>38547</v>
      </c>
      <c r="C1925">
        <v>1</v>
      </c>
      <c r="D1925">
        <v>0</v>
      </c>
      <c r="E1925">
        <f t="shared" si="30"/>
        <v>1</v>
      </c>
      <c r="F1925">
        <v>49</v>
      </c>
      <c r="G1925" s="3">
        <v>6</v>
      </c>
      <c r="H1925" s="3">
        <v>1</v>
      </c>
      <c r="I1925" s="3">
        <v>10</v>
      </c>
      <c r="J1925" s="3">
        <v>0</v>
      </c>
      <c r="K1925" s="3">
        <v>1</v>
      </c>
      <c r="L1925" s="3">
        <v>4</v>
      </c>
      <c r="M1925">
        <v>1</v>
      </c>
      <c r="N1925">
        <v>1</v>
      </c>
      <c r="O1925">
        <v>0</v>
      </c>
      <c r="P1925">
        <v>2</v>
      </c>
      <c r="Q1925">
        <v>8</v>
      </c>
      <c r="R1925">
        <v>0</v>
      </c>
      <c r="S1925">
        <v>0</v>
      </c>
      <c r="T1925">
        <v>0</v>
      </c>
      <c r="U1925">
        <v>0</v>
      </c>
      <c r="V1925">
        <v>0</v>
      </c>
      <c r="W1925">
        <v>1</v>
      </c>
      <c r="X1925">
        <v>3</v>
      </c>
      <c r="Y1925">
        <v>11</v>
      </c>
      <c r="Z1925">
        <v>0</v>
      </c>
      <c r="AA1925">
        <v>39</v>
      </c>
      <c r="AB1925">
        <v>2464</v>
      </c>
      <c r="AC1925">
        <v>0</v>
      </c>
      <c r="AD1925">
        <v>0</v>
      </c>
      <c r="AE1925">
        <v>0</v>
      </c>
      <c r="AF1925">
        <v>1</v>
      </c>
      <c r="AG1925">
        <v>0</v>
      </c>
      <c r="AH1925">
        <v>0</v>
      </c>
      <c r="AI1925">
        <v>0</v>
      </c>
      <c r="AJ1925">
        <v>1</v>
      </c>
      <c r="AK1925">
        <v>0</v>
      </c>
      <c r="AL1925">
        <v>0</v>
      </c>
      <c r="AM1925" s="3">
        <f>SUM(tbl_Data[[#This Row],[Amt_Wines]:[Amt_GoldProds]])</f>
        <v>22</v>
      </c>
      <c r="AN1925" s="3">
        <v>14</v>
      </c>
      <c r="AO1925">
        <v>0</v>
      </c>
      <c r="AP1925" t="str" cm="1">
        <f t="array" ref="AP1925">_xlfn.IFS(tbl_Data[[#This Row],[marital_Divorced]]=1,"Divorced",tbl_Data[[#This Row],[marital_Married]]=1,"Married",tbl_Data[[#This Row],[marital_Single]]=1,"Single",tbl_Data[[#This Row],[marital_Together]]=1,"Together",tbl_Data[[#This Row],[marital_Widow]]=1,"Widowed")</f>
        <v>Together</v>
      </c>
      <c r="AQ1925" s="3" t="str">
        <f>IF(tbl_Data[[#This Row],[Marital Status]]=tbl_Data[[#Headers],[Single]],tbl_Data[[#This Row],[Amt_Wines]],"")</f>
        <v/>
      </c>
      <c r="AR1925" s="3">
        <f>IF(tbl_Data[[#This Row],[Marital Status]]=tbl_Data[[#Headers],[Together]],tbl_Data[[#This Row],[Amt_Wines]],"")</f>
        <v>6</v>
      </c>
      <c r="AS1925" s="3" t="str">
        <f>IF(tbl_Data[[#This Row],[Marital Status]]=tbl_Data[[#Headers],[Married]],tbl_Data[[#This Row],[Amt_Wines]],"")</f>
        <v/>
      </c>
      <c r="AT1925" s="3" t="str">
        <f>IF(tbl_Data[[#This Row],[Marital Status]]=tbl_Data[[#Headers],[Widow]],tbl_Data[[#This Row],[Amt_Wines]],"")</f>
        <v/>
      </c>
      <c r="AU1925" s="3" t="str">
        <f>IF(tbl_Data[[#This Row],[Marital Status]]=tbl_Data[[#Headers],[Divorced]],tbl_Data[[#This Row],[Amt_Wines]],"")</f>
        <v/>
      </c>
    </row>
    <row r="1926" spans="1:47" x14ac:dyDescent="0.45">
      <c r="A1926" t="s">
        <v>2078</v>
      </c>
      <c r="B1926" s="3">
        <v>30261</v>
      </c>
      <c r="C1926">
        <v>1</v>
      </c>
      <c r="D1926">
        <v>2</v>
      </c>
      <c r="E1926">
        <f t="shared" si="30"/>
        <v>3</v>
      </c>
      <c r="F1926">
        <v>75</v>
      </c>
      <c r="G1926" s="3">
        <v>8</v>
      </c>
      <c r="H1926" s="3">
        <v>0</v>
      </c>
      <c r="I1926" s="3">
        <v>5</v>
      </c>
      <c r="J1926" s="3">
        <v>0</v>
      </c>
      <c r="K1926" s="3">
        <v>3</v>
      </c>
      <c r="L1926" s="3">
        <v>6</v>
      </c>
      <c r="M1926">
        <v>1</v>
      </c>
      <c r="N1926">
        <v>0</v>
      </c>
      <c r="O1926">
        <v>0</v>
      </c>
      <c r="P1926">
        <v>3</v>
      </c>
      <c r="Q1926">
        <v>8</v>
      </c>
      <c r="R1926">
        <v>0</v>
      </c>
      <c r="S1926">
        <v>0</v>
      </c>
      <c r="T1926">
        <v>0</v>
      </c>
      <c r="U1926">
        <v>0</v>
      </c>
      <c r="V1926">
        <v>0</v>
      </c>
      <c r="W1926">
        <v>0</v>
      </c>
      <c r="X1926">
        <v>3</v>
      </c>
      <c r="Y1926">
        <v>11</v>
      </c>
      <c r="Z1926">
        <v>0</v>
      </c>
      <c r="AA1926">
        <v>48</v>
      </c>
      <c r="AB1926">
        <v>2801</v>
      </c>
      <c r="AC1926">
        <v>0</v>
      </c>
      <c r="AD1926">
        <v>0</v>
      </c>
      <c r="AE1926">
        <v>0</v>
      </c>
      <c r="AF1926">
        <v>1</v>
      </c>
      <c r="AG1926">
        <v>0</v>
      </c>
      <c r="AH1926">
        <v>0</v>
      </c>
      <c r="AI1926">
        <v>0</v>
      </c>
      <c r="AJ1926">
        <v>1</v>
      </c>
      <c r="AK1926">
        <v>0</v>
      </c>
      <c r="AL1926">
        <v>0</v>
      </c>
      <c r="AM1926" s="3">
        <f>SUM(tbl_Data[[#This Row],[Amt_Wines]:[Amt_GoldProds]])</f>
        <v>22</v>
      </c>
      <c r="AN1926" s="3">
        <v>10</v>
      </c>
      <c r="AO1926">
        <v>0</v>
      </c>
      <c r="AP1926" t="str" cm="1">
        <f t="array" ref="AP1926">_xlfn.IFS(tbl_Data[[#This Row],[marital_Divorced]]=1,"Divorced",tbl_Data[[#This Row],[marital_Married]]=1,"Married",tbl_Data[[#This Row],[marital_Single]]=1,"Single",tbl_Data[[#This Row],[marital_Together]]=1,"Together",tbl_Data[[#This Row],[marital_Widow]]=1,"Widowed")</f>
        <v>Together</v>
      </c>
      <c r="AQ1926" s="3" t="str">
        <f>IF(tbl_Data[[#This Row],[Marital Status]]=tbl_Data[[#Headers],[Single]],tbl_Data[[#This Row],[Amt_Wines]],"")</f>
        <v/>
      </c>
      <c r="AR1926" s="3">
        <f>IF(tbl_Data[[#This Row],[Marital Status]]=tbl_Data[[#Headers],[Together]],tbl_Data[[#This Row],[Amt_Wines]],"")</f>
        <v>8</v>
      </c>
      <c r="AS1926" s="3" t="str">
        <f>IF(tbl_Data[[#This Row],[Marital Status]]=tbl_Data[[#Headers],[Married]],tbl_Data[[#This Row],[Amt_Wines]],"")</f>
        <v/>
      </c>
      <c r="AT1926" s="3" t="str">
        <f>IF(tbl_Data[[#This Row],[Marital Status]]=tbl_Data[[#Headers],[Widow]],tbl_Data[[#This Row],[Amt_Wines]],"")</f>
        <v/>
      </c>
      <c r="AU1926" s="3" t="str">
        <f>IF(tbl_Data[[#This Row],[Marital Status]]=tbl_Data[[#Headers],[Divorced]],tbl_Data[[#This Row],[Amt_Wines]],"")</f>
        <v/>
      </c>
    </row>
    <row r="1927" spans="1:47" x14ac:dyDescent="0.45">
      <c r="A1927" t="s">
        <v>2081</v>
      </c>
      <c r="B1927" s="3">
        <v>34230</v>
      </c>
      <c r="C1927">
        <v>1</v>
      </c>
      <c r="D1927">
        <v>1</v>
      </c>
      <c r="E1927">
        <f t="shared" si="30"/>
        <v>2</v>
      </c>
      <c r="F1927">
        <v>72</v>
      </c>
      <c r="G1927" s="3">
        <v>15</v>
      </c>
      <c r="H1927" s="3">
        <v>0</v>
      </c>
      <c r="I1927" s="3">
        <v>4</v>
      </c>
      <c r="J1927" s="3">
        <v>0</v>
      </c>
      <c r="K1927" s="3">
        <v>0</v>
      </c>
      <c r="L1927" s="3">
        <v>2</v>
      </c>
      <c r="M1927">
        <v>1</v>
      </c>
      <c r="N1927">
        <v>1</v>
      </c>
      <c r="O1927">
        <v>0</v>
      </c>
      <c r="P1927">
        <v>2</v>
      </c>
      <c r="Q1927">
        <v>7</v>
      </c>
      <c r="R1927">
        <v>0</v>
      </c>
      <c r="S1927">
        <v>0</v>
      </c>
      <c r="T1927">
        <v>0</v>
      </c>
      <c r="U1927">
        <v>0</v>
      </c>
      <c r="V1927">
        <v>0</v>
      </c>
      <c r="W1927">
        <v>0</v>
      </c>
      <c r="X1927">
        <v>3</v>
      </c>
      <c r="Y1927">
        <v>11</v>
      </c>
      <c r="Z1927">
        <v>0</v>
      </c>
      <c r="AA1927">
        <v>55</v>
      </c>
      <c r="AB1927">
        <v>2709</v>
      </c>
      <c r="AC1927">
        <v>0</v>
      </c>
      <c r="AD1927">
        <v>0</v>
      </c>
      <c r="AE1927">
        <v>0</v>
      </c>
      <c r="AF1927">
        <v>1</v>
      </c>
      <c r="AG1927">
        <v>0</v>
      </c>
      <c r="AH1927">
        <v>0</v>
      </c>
      <c r="AI1927">
        <v>0</v>
      </c>
      <c r="AJ1927">
        <v>0</v>
      </c>
      <c r="AK1927">
        <v>0</v>
      </c>
      <c r="AL1927">
        <v>1</v>
      </c>
      <c r="AM1927" s="3">
        <f>SUM(tbl_Data[[#This Row],[Amt_Wines]:[Amt_GoldProds]])</f>
        <v>21</v>
      </c>
      <c r="AN1927" s="3">
        <v>17</v>
      </c>
      <c r="AO1927">
        <v>0</v>
      </c>
      <c r="AP1927" t="str" cm="1">
        <f t="array" ref="AP1927">_xlfn.IFS(tbl_Data[[#This Row],[marital_Divorced]]=1,"Divorced",tbl_Data[[#This Row],[marital_Married]]=1,"Married",tbl_Data[[#This Row],[marital_Single]]=1,"Single",tbl_Data[[#This Row],[marital_Together]]=1,"Together",tbl_Data[[#This Row],[marital_Widow]]=1,"Widowed")</f>
        <v>Together</v>
      </c>
      <c r="AQ1927" s="3" t="str">
        <f>IF(tbl_Data[[#This Row],[Marital Status]]=tbl_Data[[#Headers],[Single]],tbl_Data[[#This Row],[Amt_Wines]],"")</f>
        <v/>
      </c>
      <c r="AR1927" s="3">
        <f>IF(tbl_Data[[#This Row],[Marital Status]]=tbl_Data[[#Headers],[Together]],tbl_Data[[#This Row],[Amt_Wines]],"")</f>
        <v>15</v>
      </c>
      <c r="AS1927" s="3" t="str">
        <f>IF(tbl_Data[[#This Row],[Marital Status]]=tbl_Data[[#Headers],[Married]],tbl_Data[[#This Row],[Amt_Wines]],"")</f>
        <v/>
      </c>
      <c r="AT1927" s="3" t="str">
        <f>IF(tbl_Data[[#This Row],[Marital Status]]=tbl_Data[[#Headers],[Widow]],tbl_Data[[#This Row],[Amt_Wines]],"")</f>
        <v/>
      </c>
      <c r="AU1927" s="3" t="str">
        <f>IF(tbl_Data[[#This Row],[Marital Status]]=tbl_Data[[#Headers],[Divorced]],tbl_Data[[#This Row],[Amt_Wines]],"")</f>
        <v/>
      </c>
    </row>
    <row r="1928" spans="1:47" x14ac:dyDescent="0.45">
      <c r="A1928" t="s">
        <v>2084</v>
      </c>
      <c r="B1928" s="3">
        <v>40521</v>
      </c>
      <c r="C1928">
        <v>1</v>
      </c>
      <c r="D1928">
        <v>1</v>
      </c>
      <c r="E1928">
        <f t="shared" si="30"/>
        <v>2</v>
      </c>
      <c r="F1928">
        <v>82</v>
      </c>
      <c r="G1928" s="3">
        <v>12</v>
      </c>
      <c r="H1928" s="3">
        <v>0</v>
      </c>
      <c r="I1928" s="3">
        <v>5</v>
      </c>
      <c r="J1928" s="3">
        <v>0</v>
      </c>
      <c r="K1928" s="3">
        <v>0</v>
      </c>
      <c r="L1928" s="3">
        <v>4</v>
      </c>
      <c r="M1928">
        <v>1</v>
      </c>
      <c r="N1928">
        <v>0</v>
      </c>
      <c r="O1928">
        <v>1</v>
      </c>
      <c r="P1928">
        <v>2</v>
      </c>
      <c r="Q1928">
        <v>5</v>
      </c>
      <c r="R1928">
        <v>0</v>
      </c>
      <c r="S1928">
        <v>0</v>
      </c>
      <c r="T1928">
        <v>0</v>
      </c>
      <c r="U1928">
        <v>0</v>
      </c>
      <c r="V1928">
        <v>0</v>
      </c>
      <c r="W1928">
        <v>0</v>
      </c>
      <c r="X1928">
        <v>3</v>
      </c>
      <c r="Y1928">
        <v>11</v>
      </c>
      <c r="Z1928">
        <v>0</v>
      </c>
      <c r="AA1928">
        <v>52</v>
      </c>
      <c r="AB1928">
        <v>2609</v>
      </c>
      <c r="AC1928">
        <v>0</v>
      </c>
      <c r="AD1928">
        <v>0</v>
      </c>
      <c r="AE1928">
        <v>0</v>
      </c>
      <c r="AF1928">
        <v>1</v>
      </c>
      <c r="AG1928">
        <v>0</v>
      </c>
      <c r="AH1928">
        <v>0</v>
      </c>
      <c r="AI1928">
        <v>0</v>
      </c>
      <c r="AJ1928">
        <v>1</v>
      </c>
      <c r="AK1928">
        <v>0</v>
      </c>
      <c r="AL1928">
        <v>0</v>
      </c>
      <c r="AM1928" s="3">
        <f>SUM(tbl_Data[[#This Row],[Amt_Wines]:[Amt_GoldProds]])</f>
        <v>21</v>
      </c>
      <c r="AN1928" s="3">
        <v>13</v>
      </c>
      <c r="AO1928">
        <v>0</v>
      </c>
      <c r="AP1928" t="str" cm="1">
        <f t="array" ref="AP1928">_xlfn.IFS(tbl_Data[[#This Row],[marital_Divorced]]=1,"Divorced",tbl_Data[[#This Row],[marital_Married]]=1,"Married",tbl_Data[[#This Row],[marital_Single]]=1,"Single",tbl_Data[[#This Row],[marital_Together]]=1,"Together",tbl_Data[[#This Row],[marital_Widow]]=1,"Widowed")</f>
        <v>Together</v>
      </c>
      <c r="AQ1928" s="3" t="str">
        <f>IF(tbl_Data[[#This Row],[Marital Status]]=tbl_Data[[#Headers],[Single]],tbl_Data[[#This Row],[Amt_Wines]],"")</f>
        <v/>
      </c>
      <c r="AR1928" s="3">
        <f>IF(tbl_Data[[#This Row],[Marital Status]]=tbl_Data[[#Headers],[Together]],tbl_Data[[#This Row],[Amt_Wines]],"")</f>
        <v>12</v>
      </c>
      <c r="AS1928" s="3" t="str">
        <f>IF(tbl_Data[[#This Row],[Marital Status]]=tbl_Data[[#Headers],[Married]],tbl_Data[[#This Row],[Amt_Wines]],"")</f>
        <v/>
      </c>
      <c r="AT1928" s="3" t="str">
        <f>IF(tbl_Data[[#This Row],[Marital Status]]=tbl_Data[[#Headers],[Widow]],tbl_Data[[#This Row],[Amt_Wines]],"")</f>
        <v/>
      </c>
      <c r="AU1928" s="3" t="str">
        <f>IF(tbl_Data[[#This Row],[Marital Status]]=tbl_Data[[#Headers],[Divorced]],tbl_Data[[#This Row],[Amt_Wines]],"")</f>
        <v/>
      </c>
    </row>
    <row r="1929" spans="1:47" x14ac:dyDescent="0.45">
      <c r="A1929" t="s">
        <v>2089</v>
      </c>
      <c r="B1929" s="3">
        <v>29478</v>
      </c>
      <c r="C1929">
        <v>1</v>
      </c>
      <c r="D1929">
        <v>0</v>
      </c>
      <c r="E1929">
        <f t="shared" si="30"/>
        <v>1</v>
      </c>
      <c r="F1929">
        <v>59</v>
      </c>
      <c r="G1929" s="3">
        <v>8</v>
      </c>
      <c r="H1929" s="3">
        <v>0</v>
      </c>
      <c r="I1929" s="3">
        <v>7</v>
      </c>
      <c r="J1929" s="3">
        <v>3</v>
      </c>
      <c r="K1929" s="3">
        <v>1</v>
      </c>
      <c r="L1929" s="3">
        <v>1</v>
      </c>
      <c r="M1929">
        <v>1</v>
      </c>
      <c r="N1929">
        <v>1</v>
      </c>
      <c r="O1929">
        <v>0</v>
      </c>
      <c r="P1929">
        <v>3</v>
      </c>
      <c r="Q1929">
        <v>6</v>
      </c>
      <c r="R1929">
        <v>0</v>
      </c>
      <c r="S1929">
        <v>0</v>
      </c>
      <c r="T1929">
        <v>0</v>
      </c>
      <c r="U1929">
        <v>0</v>
      </c>
      <c r="V1929">
        <v>0</v>
      </c>
      <c r="W1929">
        <v>0</v>
      </c>
      <c r="X1929">
        <v>3</v>
      </c>
      <c r="Y1929">
        <v>11</v>
      </c>
      <c r="Z1929">
        <v>0</v>
      </c>
      <c r="AA1929">
        <v>44</v>
      </c>
      <c r="AB1929">
        <v>2322</v>
      </c>
      <c r="AC1929">
        <v>0</v>
      </c>
      <c r="AD1929">
        <v>0</v>
      </c>
      <c r="AE1929">
        <v>0</v>
      </c>
      <c r="AF1929">
        <v>1</v>
      </c>
      <c r="AG1929">
        <v>0</v>
      </c>
      <c r="AH1929">
        <v>0</v>
      </c>
      <c r="AI1929">
        <v>0</v>
      </c>
      <c r="AJ1929">
        <v>1</v>
      </c>
      <c r="AK1929">
        <v>0</v>
      </c>
      <c r="AL1929">
        <v>0</v>
      </c>
      <c r="AM1929" s="3">
        <f>SUM(tbl_Data[[#This Row],[Amt_Wines]:[Amt_GoldProds]])</f>
        <v>20</v>
      </c>
      <c r="AN1929" s="3">
        <v>18</v>
      </c>
      <c r="AO1929">
        <v>0</v>
      </c>
      <c r="AP1929" t="str" cm="1">
        <f t="array" ref="AP1929">_xlfn.IFS(tbl_Data[[#This Row],[marital_Divorced]]=1,"Divorced",tbl_Data[[#This Row],[marital_Married]]=1,"Married",tbl_Data[[#This Row],[marital_Single]]=1,"Single",tbl_Data[[#This Row],[marital_Together]]=1,"Together",tbl_Data[[#This Row],[marital_Widow]]=1,"Widowed")</f>
        <v>Together</v>
      </c>
      <c r="AQ1929" s="3" t="str">
        <f>IF(tbl_Data[[#This Row],[Marital Status]]=tbl_Data[[#Headers],[Single]],tbl_Data[[#This Row],[Amt_Wines]],"")</f>
        <v/>
      </c>
      <c r="AR1929" s="3">
        <f>IF(tbl_Data[[#This Row],[Marital Status]]=tbl_Data[[#Headers],[Together]],tbl_Data[[#This Row],[Amt_Wines]],"")</f>
        <v>8</v>
      </c>
      <c r="AS1929" s="3" t="str">
        <f>IF(tbl_Data[[#This Row],[Marital Status]]=tbl_Data[[#Headers],[Married]],tbl_Data[[#This Row],[Amt_Wines]],"")</f>
        <v/>
      </c>
      <c r="AT1929" s="3" t="str">
        <f>IF(tbl_Data[[#This Row],[Marital Status]]=tbl_Data[[#Headers],[Widow]],tbl_Data[[#This Row],[Amt_Wines]],"")</f>
        <v/>
      </c>
      <c r="AU1929" s="3" t="str">
        <f>IF(tbl_Data[[#This Row],[Marital Status]]=tbl_Data[[#Headers],[Divorced]],tbl_Data[[#This Row],[Amt_Wines]],"")</f>
        <v/>
      </c>
    </row>
    <row r="1930" spans="1:47" x14ac:dyDescent="0.45">
      <c r="A1930" t="s">
        <v>2096</v>
      </c>
      <c r="B1930" s="3">
        <v>45068</v>
      </c>
      <c r="C1930">
        <v>0</v>
      </c>
      <c r="D1930">
        <v>1</v>
      </c>
      <c r="E1930">
        <f t="shared" si="30"/>
        <v>1</v>
      </c>
      <c r="F1930">
        <v>25</v>
      </c>
      <c r="G1930" s="3">
        <v>14</v>
      </c>
      <c r="H1930" s="3">
        <v>0</v>
      </c>
      <c r="I1930" s="3">
        <v>3</v>
      </c>
      <c r="J1930" s="3">
        <v>0</v>
      </c>
      <c r="K1930" s="3">
        <v>0</v>
      </c>
      <c r="L1930" s="3">
        <v>3</v>
      </c>
      <c r="M1930">
        <v>1</v>
      </c>
      <c r="N1930">
        <v>1</v>
      </c>
      <c r="O1930">
        <v>0</v>
      </c>
      <c r="P1930">
        <v>2</v>
      </c>
      <c r="Q1930">
        <v>7</v>
      </c>
      <c r="R1930">
        <v>0</v>
      </c>
      <c r="S1930">
        <v>0</v>
      </c>
      <c r="T1930">
        <v>0</v>
      </c>
      <c r="U1930">
        <v>0</v>
      </c>
      <c r="V1930">
        <v>0</v>
      </c>
      <c r="W1930">
        <v>0</v>
      </c>
      <c r="X1930">
        <v>3</v>
      </c>
      <c r="Y1930">
        <v>11</v>
      </c>
      <c r="Z1930">
        <v>0</v>
      </c>
      <c r="AA1930">
        <v>46</v>
      </c>
      <c r="AB1930">
        <v>2568</v>
      </c>
      <c r="AC1930">
        <v>0</v>
      </c>
      <c r="AD1930">
        <v>0</v>
      </c>
      <c r="AE1930">
        <v>0</v>
      </c>
      <c r="AF1930">
        <v>1</v>
      </c>
      <c r="AG1930">
        <v>0</v>
      </c>
      <c r="AH1930">
        <v>0</v>
      </c>
      <c r="AI1930">
        <v>0</v>
      </c>
      <c r="AJ1930">
        <v>0</v>
      </c>
      <c r="AK1930">
        <v>0</v>
      </c>
      <c r="AL1930">
        <v>1</v>
      </c>
      <c r="AM1930" s="3">
        <f>SUM(tbl_Data[[#This Row],[Amt_Wines]:[Amt_GoldProds]])</f>
        <v>20</v>
      </c>
      <c r="AN1930" s="3">
        <v>14</v>
      </c>
      <c r="AO1930">
        <v>0</v>
      </c>
      <c r="AP1930" t="str" cm="1">
        <f t="array" ref="AP1930">_xlfn.IFS(tbl_Data[[#This Row],[marital_Divorced]]=1,"Divorced",tbl_Data[[#This Row],[marital_Married]]=1,"Married",tbl_Data[[#This Row],[marital_Single]]=1,"Single",tbl_Data[[#This Row],[marital_Together]]=1,"Together",tbl_Data[[#This Row],[marital_Widow]]=1,"Widowed")</f>
        <v>Together</v>
      </c>
      <c r="AQ1930" s="3" t="str">
        <f>IF(tbl_Data[[#This Row],[Marital Status]]=tbl_Data[[#Headers],[Single]],tbl_Data[[#This Row],[Amt_Wines]],"")</f>
        <v/>
      </c>
      <c r="AR1930" s="3">
        <f>IF(tbl_Data[[#This Row],[Marital Status]]=tbl_Data[[#Headers],[Together]],tbl_Data[[#This Row],[Amt_Wines]],"")</f>
        <v>14</v>
      </c>
      <c r="AS1930" s="3" t="str">
        <f>IF(tbl_Data[[#This Row],[Marital Status]]=tbl_Data[[#Headers],[Married]],tbl_Data[[#This Row],[Amt_Wines]],"")</f>
        <v/>
      </c>
      <c r="AT1930" s="3" t="str">
        <f>IF(tbl_Data[[#This Row],[Marital Status]]=tbl_Data[[#Headers],[Widow]],tbl_Data[[#This Row],[Amt_Wines]],"")</f>
        <v/>
      </c>
      <c r="AU1930" s="3" t="str">
        <f>IF(tbl_Data[[#This Row],[Marital Status]]=tbl_Data[[#Headers],[Divorced]],tbl_Data[[#This Row],[Amt_Wines]],"")</f>
        <v/>
      </c>
    </row>
    <row r="1931" spans="1:47" x14ac:dyDescent="0.45">
      <c r="A1931" t="s">
        <v>2109</v>
      </c>
      <c r="B1931" s="3">
        <v>27190</v>
      </c>
      <c r="C1931">
        <v>1</v>
      </c>
      <c r="D1931">
        <v>0</v>
      </c>
      <c r="E1931">
        <f t="shared" si="30"/>
        <v>1</v>
      </c>
      <c r="F1931">
        <v>13</v>
      </c>
      <c r="G1931" s="3">
        <v>1</v>
      </c>
      <c r="H1931" s="3">
        <v>6</v>
      </c>
      <c r="I1931" s="3">
        <v>7</v>
      </c>
      <c r="J1931" s="3">
        <v>0</v>
      </c>
      <c r="K1931" s="3">
        <v>1</v>
      </c>
      <c r="L1931" s="3">
        <v>3</v>
      </c>
      <c r="M1931">
        <v>1</v>
      </c>
      <c r="N1931">
        <v>1</v>
      </c>
      <c r="O1931">
        <v>0</v>
      </c>
      <c r="P1931">
        <v>2</v>
      </c>
      <c r="Q1931">
        <v>8</v>
      </c>
      <c r="R1931">
        <v>1</v>
      </c>
      <c r="S1931">
        <v>0</v>
      </c>
      <c r="T1931">
        <v>0</v>
      </c>
      <c r="U1931">
        <v>0</v>
      </c>
      <c r="V1931">
        <v>0</v>
      </c>
      <c r="W1931">
        <v>0</v>
      </c>
      <c r="X1931">
        <v>3</v>
      </c>
      <c r="Y1931">
        <v>11</v>
      </c>
      <c r="Z1931">
        <v>1</v>
      </c>
      <c r="AA1931">
        <v>47</v>
      </c>
      <c r="AB1931">
        <v>2477</v>
      </c>
      <c r="AC1931">
        <v>0</v>
      </c>
      <c r="AD1931">
        <v>0</v>
      </c>
      <c r="AE1931">
        <v>0</v>
      </c>
      <c r="AF1931">
        <v>1</v>
      </c>
      <c r="AG1931">
        <v>0</v>
      </c>
      <c r="AH1931">
        <v>0</v>
      </c>
      <c r="AI1931">
        <v>1</v>
      </c>
      <c r="AJ1931">
        <v>0</v>
      </c>
      <c r="AK1931">
        <v>0</v>
      </c>
      <c r="AL1931">
        <v>0</v>
      </c>
      <c r="AM1931" s="3">
        <f>SUM(tbl_Data[[#This Row],[Amt_Wines]:[Amt_GoldProds]])</f>
        <v>18</v>
      </c>
      <c r="AN1931" s="3">
        <v>12</v>
      </c>
      <c r="AO1931">
        <v>1</v>
      </c>
      <c r="AP1931" t="str" cm="1">
        <f t="array" ref="AP1931">_xlfn.IFS(tbl_Data[[#This Row],[marital_Divorced]]=1,"Divorced",tbl_Data[[#This Row],[marital_Married]]=1,"Married",tbl_Data[[#This Row],[marital_Single]]=1,"Single",tbl_Data[[#This Row],[marital_Together]]=1,"Together",tbl_Data[[#This Row],[marital_Widow]]=1,"Widowed")</f>
        <v>Together</v>
      </c>
      <c r="AQ1931" s="3" t="str">
        <f>IF(tbl_Data[[#This Row],[Marital Status]]=tbl_Data[[#Headers],[Single]],tbl_Data[[#This Row],[Amt_Wines]],"")</f>
        <v/>
      </c>
      <c r="AR1931" s="3">
        <f>IF(tbl_Data[[#This Row],[Marital Status]]=tbl_Data[[#Headers],[Together]],tbl_Data[[#This Row],[Amt_Wines]],"")</f>
        <v>1</v>
      </c>
      <c r="AS1931" s="3" t="str">
        <f>IF(tbl_Data[[#This Row],[Marital Status]]=tbl_Data[[#Headers],[Married]],tbl_Data[[#This Row],[Amt_Wines]],"")</f>
        <v/>
      </c>
      <c r="AT1931" s="3" t="str">
        <f>IF(tbl_Data[[#This Row],[Marital Status]]=tbl_Data[[#Headers],[Widow]],tbl_Data[[#This Row],[Amt_Wines]],"")</f>
        <v/>
      </c>
      <c r="AU1931" s="3" t="str">
        <f>IF(tbl_Data[[#This Row],[Marital Status]]=tbl_Data[[#Headers],[Divorced]],tbl_Data[[#This Row],[Amt_Wines]],"")</f>
        <v/>
      </c>
    </row>
    <row r="1932" spans="1:47" x14ac:dyDescent="0.45">
      <c r="A1932" t="s">
        <v>2113</v>
      </c>
      <c r="B1932" s="3">
        <v>26326</v>
      </c>
      <c r="C1932">
        <v>0</v>
      </c>
      <c r="D1932">
        <v>0</v>
      </c>
      <c r="E1932">
        <f t="shared" si="30"/>
        <v>0</v>
      </c>
      <c r="F1932">
        <v>12</v>
      </c>
      <c r="G1932" s="3">
        <v>1</v>
      </c>
      <c r="H1932" s="3">
        <v>0</v>
      </c>
      <c r="I1932" s="3">
        <v>5</v>
      </c>
      <c r="J1932" s="3">
        <v>0</v>
      </c>
      <c r="K1932" s="3">
        <v>3</v>
      </c>
      <c r="L1932" s="3">
        <v>9</v>
      </c>
      <c r="M1932">
        <v>1</v>
      </c>
      <c r="N1932">
        <v>0</v>
      </c>
      <c r="O1932">
        <v>0</v>
      </c>
      <c r="P1932">
        <v>3</v>
      </c>
      <c r="Q1932">
        <v>3</v>
      </c>
      <c r="R1932">
        <v>0</v>
      </c>
      <c r="S1932">
        <v>0</v>
      </c>
      <c r="T1932">
        <v>0</v>
      </c>
      <c r="U1932">
        <v>0</v>
      </c>
      <c r="V1932">
        <v>0</v>
      </c>
      <c r="W1932">
        <v>1</v>
      </c>
      <c r="X1932">
        <v>3</v>
      </c>
      <c r="Y1932">
        <v>11</v>
      </c>
      <c r="Z1932">
        <v>0</v>
      </c>
      <c r="AA1932">
        <v>44</v>
      </c>
      <c r="AB1932">
        <v>2457</v>
      </c>
      <c r="AC1932">
        <v>0</v>
      </c>
      <c r="AD1932">
        <v>0</v>
      </c>
      <c r="AE1932">
        <v>0</v>
      </c>
      <c r="AF1932">
        <v>1</v>
      </c>
      <c r="AG1932">
        <v>0</v>
      </c>
      <c r="AH1932">
        <v>1</v>
      </c>
      <c r="AI1932">
        <v>0</v>
      </c>
      <c r="AJ1932">
        <v>0</v>
      </c>
      <c r="AK1932">
        <v>0</v>
      </c>
      <c r="AL1932">
        <v>0</v>
      </c>
      <c r="AM1932" s="3">
        <f>SUM(tbl_Data[[#This Row],[Amt_Wines]:[Amt_GoldProds]])</f>
        <v>18</v>
      </c>
      <c r="AN1932" s="3">
        <v>0</v>
      </c>
      <c r="AO1932">
        <v>0</v>
      </c>
      <c r="AP1932" t="str" cm="1">
        <f t="array" ref="AP1932">_xlfn.IFS(tbl_Data[[#This Row],[marital_Divorced]]=1,"Divorced",tbl_Data[[#This Row],[marital_Married]]=1,"Married",tbl_Data[[#This Row],[marital_Single]]=1,"Single",tbl_Data[[#This Row],[marital_Together]]=1,"Together",tbl_Data[[#This Row],[marital_Widow]]=1,"Widowed")</f>
        <v>Together</v>
      </c>
      <c r="AQ1932" s="3" t="str">
        <f>IF(tbl_Data[[#This Row],[Marital Status]]=tbl_Data[[#Headers],[Single]],tbl_Data[[#This Row],[Amt_Wines]],"")</f>
        <v/>
      </c>
      <c r="AR1932" s="3">
        <f>IF(tbl_Data[[#This Row],[Marital Status]]=tbl_Data[[#Headers],[Together]],tbl_Data[[#This Row],[Amt_Wines]],"")</f>
        <v>1</v>
      </c>
      <c r="AS1932" s="3" t="str">
        <f>IF(tbl_Data[[#This Row],[Marital Status]]=tbl_Data[[#Headers],[Married]],tbl_Data[[#This Row],[Amt_Wines]],"")</f>
        <v/>
      </c>
      <c r="AT1932" s="3" t="str">
        <f>IF(tbl_Data[[#This Row],[Marital Status]]=tbl_Data[[#Headers],[Widow]],tbl_Data[[#This Row],[Amt_Wines]],"")</f>
        <v/>
      </c>
      <c r="AU1932" s="3" t="str">
        <f>IF(tbl_Data[[#This Row],[Marital Status]]=tbl_Data[[#Headers],[Divorced]],tbl_Data[[#This Row],[Amt_Wines]],"")</f>
        <v/>
      </c>
    </row>
    <row r="1933" spans="1:47" x14ac:dyDescent="0.45">
      <c r="A1933" t="s">
        <v>2116</v>
      </c>
      <c r="B1933" s="3">
        <v>34320</v>
      </c>
      <c r="C1933">
        <v>1</v>
      </c>
      <c r="D1933">
        <v>0</v>
      </c>
      <c r="E1933">
        <f t="shared" si="30"/>
        <v>1</v>
      </c>
      <c r="F1933">
        <v>66</v>
      </c>
      <c r="G1933" s="3">
        <v>4</v>
      </c>
      <c r="H1933" s="3">
        <v>1</v>
      </c>
      <c r="I1933" s="3">
        <v>9</v>
      </c>
      <c r="J1933" s="3">
        <v>3</v>
      </c>
      <c r="K1933" s="3">
        <v>0</v>
      </c>
      <c r="L1933" s="3">
        <v>0</v>
      </c>
      <c r="M1933">
        <v>1</v>
      </c>
      <c r="N1933">
        <v>1</v>
      </c>
      <c r="O1933">
        <v>0</v>
      </c>
      <c r="P1933">
        <v>2</v>
      </c>
      <c r="Q1933">
        <v>8</v>
      </c>
      <c r="R1933">
        <v>0</v>
      </c>
      <c r="S1933">
        <v>0</v>
      </c>
      <c r="T1933">
        <v>0</v>
      </c>
      <c r="U1933">
        <v>0</v>
      </c>
      <c r="V1933">
        <v>0</v>
      </c>
      <c r="W1933">
        <v>0</v>
      </c>
      <c r="X1933">
        <v>3</v>
      </c>
      <c r="Y1933">
        <v>11</v>
      </c>
      <c r="Z1933">
        <v>0</v>
      </c>
      <c r="AA1933">
        <v>34</v>
      </c>
      <c r="AB1933">
        <v>2292</v>
      </c>
      <c r="AC1933">
        <v>0</v>
      </c>
      <c r="AD1933">
        <v>0</v>
      </c>
      <c r="AE1933">
        <v>0</v>
      </c>
      <c r="AF1933">
        <v>1</v>
      </c>
      <c r="AG1933">
        <v>0</v>
      </c>
      <c r="AH1933">
        <v>0</v>
      </c>
      <c r="AI1933">
        <v>0</v>
      </c>
      <c r="AJ1933">
        <v>0</v>
      </c>
      <c r="AK1933">
        <v>0</v>
      </c>
      <c r="AL1933">
        <v>1</v>
      </c>
      <c r="AM1933" s="3">
        <f>SUM(tbl_Data[[#This Row],[Amt_Wines]:[Amt_GoldProds]])</f>
        <v>17</v>
      </c>
      <c r="AN1933" s="3">
        <v>17</v>
      </c>
      <c r="AO1933">
        <v>0</v>
      </c>
      <c r="AP1933" t="str" cm="1">
        <f t="array" ref="AP1933">_xlfn.IFS(tbl_Data[[#This Row],[marital_Divorced]]=1,"Divorced",tbl_Data[[#This Row],[marital_Married]]=1,"Married",tbl_Data[[#This Row],[marital_Single]]=1,"Single",tbl_Data[[#This Row],[marital_Together]]=1,"Together",tbl_Data[[#This Row],[marital_Widow]]=1,"Widowed")</f>
        <v>Together</v>
      </c>
      <c r="AQ1933" s="3" t="str">
        <f>IF(tbl_Data[[#This Row],[Marital Status]]=tbl_Data[[#Headers],[Single]],tbl_Data[[#This Row],[Amt_Wines]],"")</f>
        <v/>
      </c>
      <c r="AR1933" s="3">
        <f>IF(tbl_Data[[#This Row],[Marital Status]]=tbl_Data[[#Headers],[Together]],tbl_Data[[#This Row],[Amt_Wines]],"")</f>
        <v>4</v>
      </c>
      <c r="AS1933" s="3" t="str">
        <f>IF(tbl_Data[[#This Row],[Marital Status]]=tbl_Data[[#Headers],[Married]],tbl_Data[[#This Row],[Amt_Wines]],"")</f>
        <v/>
      </c>
      <c r="AT1933" s="3" t="str">
        <f>IF(tbl_Data[[#This Row],[Marital Status]]=tbl_Data[[#Headers],[Widow]],tbl_Data[[#This Row],[Amt_Wines]],"")</f>
        <v/>
      </c>
      <c r="AU1933" s="3" t="str">
        <f>IF(tbl_Data[[#This Row],[Marital Status]]=tbl_Data[[#Headers],[Divorced]],tbl_Data[[#This Row],[Amt_Wines]],"")</f>
        <v/>
      </c>
    </row>
    <row r="1934" spans="1:47" x14ac:dyDescent="0.45">
      <c r="A1934" t="s">
        <v>2120</v>
      </c>
      <c r="B1934" s="3">
        <v>38200</v>
      </c>
      <c r="C1934">
        <v>1</v>
      </c>
      <c r="D1934">
        <v>1</v>
      </c>
      <c r="E1934">
        <f t="shared" si="30"/>
        <v>2</v>
      </c>
      <c r="F1934">
        <v>19</v>
      </c>
      <c r="G1934" s="3">
        <v>12</v>
      </c>
      <c r="H1934" s="3">
        <v>0</v>
      </c>
      <c r="I1934" s="3">
        <v>4</v>
      </c>
      <c r="J1934" s="3">
        <v>0</v>
      </c>
      <c r="K1934" s="3">
        <v>0</v>
      </c>
      <c r="L1934" s="3">
        <v>1</v>
      </c>
      <c r="M1934">
        <v>1</v>
      </c>
      <c r="N1934">
        <v>1</v>
      </c>
      <c r="O1934">
        <v>0</v>
      </c>
      <c r="P1934">
        <v>2</v>
      </c>
      <c r="Q1934">
        <v>7</v>
      </c>
      <c r="R1934">
        <v>0</v>
      </c>
      <c r="S1934">
        <v>0</v>
      </c>
      <c r="T1934">
        <v>0</v>
      </c>
      <c r="U1934">
        <v>0</v>
      </c>
      <c r="V1934">
        <v>0</v>
      </c>
      <c r="W1934">
        <v>0</v>
      </c>
      <c r="X1934">
        <v>3</v>
      </c>
      <c r="Y1934">
        <v>11</v>
      </c>
      <c r="Z1934">
        <v>0</v>
      </c>
      <c r="AA1934">
        <v>50</v>
      </c>
      <c r="AB1934">
        <v>2728</v>
      </c>
      <c r="AC1934">
        <v>0</v>
      </c>
      <c r="AD1934">
        <v>0</v>
      </c>
      <c r="AE1934">
        <v>0</v>
      </c>
      <c r="AF1934">
        <v>1</v>
      </c>
      <c r="AG1934">
        <v>0</v>
      </c>
      <c r="AH1934">
        <v>0</v>
      </c>
      <c r="AI1934">
        <v>0</v>
      </c>
      <c r="AJ1934">
        <v>1</v>
      </c>
      <c r="AK1934">
        <v>0</v>
      </c>
      <c r="AL1934">
        <v>0</v>
      </c>
      <c r="AM1934" s="3">
        <f>SUM(tbl_Data[[#This Row],[Amt_Wines]:[Amt_GoldProds]])</f>
        <v>17</v>
      </c>
      <c r="AN1934" s="3">
        <v>15</v>
      </c>
      <c r="AO1934">
        <v>0</v>
      </c>
      <c r="AP1934" t="str" cm="1">
        <f t="array" ref="AP1934">_xlfn.IFS(tbl_Data[[#This Row],[marital_Divorced]]=1,"Divorced",tbl_Data[[#This Row],[marital_Married]]=1,"Married",tbl_Data[[#This Row],[marital_Single]]=1,"Single",tbl_Data[[#This Row],[marital_Together]]=1,"Together",tbl_Data[[#This Row],[marital_Widow]]=1,"Widowed")</f>
        <v>Together</v>
      </c>
      <c r="AQ1934" s="3" t="str">
        <f>IF(tbl_Data[[#This Row],[Marital Status]]=tbl_Data[[#Headers],[Single]],tbl_Data[[#This Row],[Amt_Wines]],"")</f>
        <v/>
      </c>
      <c r="AR1934" s="3">
        <f>IF(tbl_Data[[#This Row],[Marital Status]]=tbl_Data[[#Headers],[Together]],tbl_Data[[#This Row],[Amt_Wines]],"")</f>
        <v>12</v>
      </c>
      <c r="AS1934" s="3" t="str">
        <f>IF(tbl_Data[[#This Row],[Marital Status]]=tbl_Data[[#Headers],[Married]],tbl_Data[[#This Row],[Amt_Wines]],"")</f>
        <v/>
      </c>
      <c r="AT1934" s="3" t="str">
        <f>IF(tbl_Data[[#This Row],[Marital Status]]=tbl_Data[[#Headers],[Widow]],tbl_Data[[#This Row],[Amt_Wines]],"")</f>
        <v/>
      </c>
      <c r="AU1934" s="3" t="str">
        <f>IF(tbl_Data[[#This Row],[Marital Status]]=tbl_Data[[#Headers],[Divorced]],tbl_Data[[#This Row],[Amt_Wines]],"")</f>
        <v/>
      </c>
    </row>
    <row r="1935" spans="1:47" x14ac:dyDescent="0.45">
      <c r="A1935" t="s">
        <v>2128</v>
      </c>
      <c r="B1935" s="3">
        <v>41452</v>
      </c>
      <c r="C1935">
        <v>1</v>
      </c>
      <c r="D1935">
        <v>1</v>
      </c>
      <c r="E1935">
        <f t="shared" si="30"/>
        <v>2</v>
      </c>
      <c r="F1935">
        <v>86</v>
      </c>
      <c r="G1935" s="3">
        <v>13</v>
      </c>
      <c r="H1935" s="3">
        <v>0</v>
      </c>
      <c r="I1935" s="3">
        <v>3</v>
      </c>
      <c r="J1935" s="3">
        <v>0</v>
      </c>
      <c r="K1935" s="3">
        <v>0</v>
      </c>
      <c r="L1935" s="3">
        <v>0</v>
      </c>
      <c r="M1935">
        <v>1</v>
      </c>
      <c r="N1935">
        <v>1</v>
      </c>
      <c r="O1935">
        <v>0</v>
      </c>
      <c r="P1935">
        <v>2</v>
      </c>
      <c r="Q1935">
        <v>7</v>
      </c>
      <c r="R1935">
        <v>0</v>
      </c>
      <c r="S1935">
        <v>0</v>
      </c>
      <c r="T1935">
        <v>0</v>
      </c>
      <c r="U1935">
        <v>0</v>
      </c>
      <c r="V1935">
        <v>0</v>
      </c>
      <c r="W1935">
        <v>0</v>
      </c>
      <c r="X1935">
        <v>3</v>
      </c>
      <c r="Y1935">
        <v>11</v>
      </c>
      <c r="Z1935">
        <v>0</v>
      </c>
      <c r="AA1935">
        <v>67</v>
      </c>
      <c r="AB1935">
        <v>2639</v>
      </c>
      <c r="AC1935">
        <v>0</v>
      </c>
      <c r="AD1935">
        <v>0</v>
      </c>
      <c r="AE1935">
        <v>0</v>
      </c>
      <c r="AF1935">
        <v>1</v>
      </c>
      <c r="AG1935">
        <v>0</v>
      </c>
      <c r="AH1935">
        <v>0</v>
      </c>
      <c r="AI1935">
        <v>0</v>
      </c>
      <c r="AJ1935">
        <v>1</v>
      </c>
      <c r="AK1935">
        <v>0</v>
      </c>
      <c r="AL1935">
        <v>0</v>
      </c>
      <c r="AM1935" s="3">
        <f>SUM(tbl_Data[[#This Row],[Amt_Wines]:[Amt_GoldProds]])</f>
        <v>16</v>
      </c>
      <c r="AN1935" s="3">
        <v>16</v>
      </c>
      <c r="AO1935">
        <v>0</v>
      </c>
      <c r="AP1935" t="str" cm="1">
        <f t="array" ref="AP1935">_xlfn.IFS(tbl_Data[[#This Row],[marital_Divorced]]=1,"Divorced",tbl_Data[[#This Row],[marital_Married]]=1,"Married",tbl_Data[[#This Row],[marital_Single]]=1,"Single",tbl_Data[[#This Row],[marital_Together]]=1,"Together",tbl_Data[[#This Row],[marital_Widow]]=1,"Widowed")</f>
        <v>Together</v>
      </c>
      <c r="AQ1935" s="3" t="str">
        <f>IF(tbl_Data[[#This Row],[Marital Status]]=tbl_Data[[#Headers],[Single]],tbl_Data[[#This Row],[Amt_Wines]],"")</f>
        <v/>
      </c>
      <c r="AR1935" s="3">
        <f>IF(tbl_Data[[#This Row],[Marital Status]]=tbl_Data[[#Headers],[Together]],tbl_Data[[#This Row],[Amt_Wines]],"")</f>
        <v>13</v>
      </c>
      <c r="AS1935" s="3" t="str">
        <f>IF(tbl_Data[[#This Row],[Marital Status]]=tbl_Data[[#Headers],[Married]],tbl_Data[[#This Row],[Amt_Wines]],"")</f>
        <v/>
      </c>
      <c r="AT1935" s="3" t="str">
        <f>IF(tbl_Data[[#This Row],[Marital Status]]=tbl_Data[[#Headers],[Widow]],tbl_Data[[#This Row],[Amt_Wines]],"")</f>
        <v/>
      </c>
      <c r="AU1935" s="3" t="str">
        <f>IF(tbl_Data[[#This Row],[Marital Status]]=tbl_Data[[#Headers],[Divorced]],tbl_Data[[#This Row],[Amt_Wines]],"")</f>
        <v/>
      </c>
    </row>
    <row r="1936" spans="1:47" x14ac:dyDescent="0.45">
      <c r="A1936" t="s">
        <v>2133</v>
      </c>
      <c r="B1936" s="3">
        <v>28359</v>
      </c>
      <c r="C1936">
        <v>1</v>
      </c>
      <c r="D1936">
        <v>0</v>
      </c>
      <c r="E1936">
        <f t="shared" si="30"/>
        <v>1</v>
      </c>
      <c r="F1936">
        <v>35</v>
      </c>
      <c r="G1936" s="3">
        <v>6</v>
      </c>
      <c r="H1936" s="3">
        <v>0</v>
      </c>
      <c r="I1936" s="3">
        <v>5</v>
      </c>
      <c r="J1936" s="3">
        <v>2</v>
      </c>
      <c r="K1936" s="3">
        <v>1</v>
      </c>
      <c r="L1936" s="3">
        <v>2</v>
      </c>
      <c r="M1936">
        <v>1</v>
      </c>
      <c r="N1936">
        <v>1</v>
      </c>
      <c r="O1936">
        <v>0</v>
      </c>
      <c r="P1936">
        <v>2</v>
      </c>
      <c r="Q1936">
        <v>7</v>
      </c>
      <c r="R1936">
        <v>0</v>
      </c>
      <c r="S1936">
        <v>0</v>
      </c>
      <c r="T1936">
        <v>0</v>
      </c>
      <c r="U1936">
        <v>0</v>
      </c>
      <c r="V1936">
        <v>0</v>
      </c>
      <c r="W1936">
        <v>0</v>
      </c>
      <c r="X1936">
        <v>3</v>
      </c>
      <c r="Y1936">
        <v>11</v>
      </c>
      <c r="Z1936">
        <v>0</v>
      </c>
      <c r="AA1936">
        <v>37</v>
      </c>
      <c r="AB1936">
        <v>2404</v>
      </c>
      <c r="AC1936">
        <v>0</v>
      </c>
      <c r="AD1936">
        <v>0</v>
      </c>
      <c r="AE1936">
        <v>0</v>
      </c>
      <c r="AF1936">
        <v>1</v>
      </c>
      <c r="AG1936">
        <v>0</v>
      </c>
      <c r="AH1936">
        <v>0</v>
      </c>
      <c r="AI1936">
        <v>0</v>
      </c>
      <c r="AJ1936">
        <v>1</v>
      </c>
      <c r="AK1936">
        <v>0</v>
      </c>
      <c r="AL1936">
        <v>0</v>
      </c>
      <c r="AM1936" s="3">
        <f>SUM(tbl_Data[[#This Row],[Amt_Wines]:[Amt_GoldProds]])</f>
        <v>16</v>
      </c>
      <c r="AN1936" s="3">
        <v>12</v>
      </c>
      <c r="AO1936">
        <v>0</v>
      </c>
      <c r="AP1936" t="str" cm="1">
        <f t="array" ref="AP1936">_xlfn.IFS(tbl_Data[[#This Row],[marital_Divorced]]=1,"Divorced",tbl_Data[[#This Row],[marital_Married]]=1,"Married",tbl_Data[[#This Row],[marital_Single]]=1,"Single",tbl_Data[[#This Row],[marital_Together]]=1,"Together",tbl_Data[[#This Row],[marital_Widow]]=1,"Widowed")</f>
        <v>Together</v>
      </c>
      <c r="AQ1936" s="3" t="str">
        <f>IF(tbl_Data[[#This Row],[Marital Status]]=tbl_Data[[#Headers],[Single]],tbl_Data[[#This Row],[Amt_Wines]],"")</f>
        <v/>
      </c>
      <c r="AR1936" s="3">
        <f>IF(tbl_Data[[#This Row],[Marital Status]]=tbl_Data[[#Headers],[Together]],tbl_Data[[#This Row],[Amt_Wines]],"")</f>
        <v>6</v>
      </c>
      <c r="AS1936" s="3" t="str">
        <f>IF(tbl_Data[[#This Row],[Marital Status]]=tbl_Data[[#Headers],[Married]],tbl_Data[[#This Row],[Amt_Wines]],"")</f>
        <v/>
      </c>
      <c r="AT1936" s="3" t="str">
        <f>IF(tbl_Data[[#This Row],[Marital Status]]=tbl_Data[[#Headers],[Widow]],tbl_Data[[#This Row],[Amt_Wines]],"")</f>
        <v/>
      </c>
      <c r="AU1936" s="3" t="str">
        <f>IF(tbl_Data[[#This Row],[Marital Status]]=tbl_Data[[#Headers],[Divorced]],tbl_Data[[#This Row],[Amt_Wines]],"")</f>
        <v/>
      </c>
    </row>
    <row r="1937" spans="1:47" x14ac:dyDescent="0.45">
      <c r="A1937" t="s">
        <v>2136</v>
      </c>
      <c r="B1937" s="3">
        <v>36807</v>
      </c>
      <c r="C1937">
        <v>1</v>
      </c>
      <c r="D1937">
        <v>1</v>
      </c>
      <c r="E1937">
        <f t="shared" si="30"/>
        <v>2</v>
      </c>
      <c r="F1937">
        <v>88</v>
      </c>
      <c r="G1937" s="3">
        <v>4</v>
      </c>
      <c r="H1937" s="3">
        <v>2</v>
      </c>
      <c r="I1937" s="3">
        <v>5</v>
      </c>
      <c r="J1937" s="3">
        <v>0</v>
      </c>
      <c r="K1937" s="3">
        <v>0</v>
      </c>
      <c r="L1937" s="3">
        <v>5</v>
      </c>
      <c r="M1937">
        <v>1</v>
      </c>
      <c r="N1937">
        <v>1</v>
      </c>
      <c r="O1937">
        <v>0</v>
      </c>
      <c r="P1937">
        <v>2</v>
      </c>
      <c r="Q1937">
        <v>6</v>
      </c>
      <c r="R1937">
        <v>0</v>
      </c>
      <c r="S1937">
        <v>0</v>
      </c>
      <c r="T1937">
        <v>0</v>
      </c>
      <c r="U1937">
        <v>0</v>
      </c>
      <c r="V1937">
        <v>0</v>
      </c>
      <c r="W1937">
        <v>0</v>
      </c>
      <c r="X1937">
        <v>3</v>
      </c>
      <c r="Y1937">
        <v>11</v>
      </c>
      <c r="Z1937">
        <v>0</v>
      </c>
      <c r="AA1937">
        <v>66</v>
      </c>
      <c r="AB1937">
        <v>2715</v>
      </c>
      <c r="AC1937">
        <v>0</v>
      </c>
      <c r="AD1937">
        <v>0</v>
      </c>
      <c r="AE1937">
        <v>0</v>
      </c>
      <c r="AF1937">
        <v>1</v>
      </c>
      <c r="AG1937">
        <v>0</v>
      </c>
      <c r="AH1937">
        <v>0</v>
      </c>
      <c r="AI1937">
        <v>0</v>
      </c>
      <c r="AJ1937">
        <v>1</v>
      </c>
      <c r="AK1937">
        <v>0</v>
      </c>
      <c r="AL1937">
        <v>0</v>
      </c>
      <c r="AM1937" s="3">
        <f>SUM(tbl_Data[[#This Row],[Amt_Wines]:[Amt_GoldProds]])</f>
        <v>16</v>
      </c>
      <c r="AN1937" s="3">
        <v>6</v>
      </c>
      <c r="AO1937">
        <v>0</v>
      </c>
      <c r="AP1937" t="str" cm="1">
        <f t="array" ref="AP1937">_xlfn.IFS(tbl_Data[[#This Row],[marital_Divorced]]=1,"Divorced",tbl_Data[[#This Row],[marital_Married]]=1,"Married",tbl_Data[[#This Row],[marital_Single]]=1,"Single",tbl_Data[[#This Row],[marital_Together]]=1,"Together",tbl_Data[[#This Row],[marital_Widow]]=1,"Widowed")</f>
        <v>Together</v>
      </c>
      <c r="AQ1937" s="3" t="str">
        <f>IF(tbl_Data[[#This Row],[Marital Status]]=tbl_Data[[#Headers],[Single]],tbl_Data[[#This Row],[Amt_Wines]],"")</f>
        <v/>
      </c>
      <c r="AR1937" s="3">
        <f>IF(tbl_Data[[#This Row],[Marital Status]]=tbl_Data[[#Headers],[Together]],tbl_Data[[#This Row],[Amt_Wines]],"")</f>
        <v>4</v>
      </c>
      <c r="AS1937" s="3" t="str">
        <f>IF(tbl_Data[[#This Row],[Marital Status]]=tbl_Data[[#Headers],[Married]],tbl_Data[[#This Row],[Amt_Wines]],"")</f>
        <v/>
      </c>
      <c r="AT1937" s="3" t="str">
        <f>IF(tbl_Data[[#This Row],[Marital Status]]=tbl_Data[[#Headers],[Widow]],tbl_Data[[#This Row],[Amt_Wines]],"")</f>
        <v/>
      </c>
      <c r="AU1937" s="3" t="str">
        <f>IF(tbl_Data[[#This Row],[Marital Status]]=tbl_Data[[#Headers],[Divorced]],tbl_Data[[#This Row],[Amt_Wines]],"")</f>
        <v/>
      </c>
    </row>
    <row r="1938" spans="1:47" x14ac:dyDescent="0.45">
      <c r="A1938" t="s">
        <v>2138</v>
      </c>
      <c r="B1938" s="3">
        <v>40479</v>
      </c>
      <c r="C1938">
        <v>1</v>
      </c>
      <c r="D1938">
        <v>0</v>
      </c>
      <c r="E1938">
        <f t="shared" si="30"/>
        <v>1</v>
      </c>
      <c r="F1938">
        <v>95</v>
      </c>
      <c r="G1938" s="3">
        <v>5</v>
      </c>
      <c r="H1938" s="3">
        <v>0</v>
      </c>
      <c r="I1938" s="3">
        <v>8</v>
      </c>
      <c r="J1938" s="3">
        <v>2</v>
      </c>
      <c r="K1938" s="3">
        <v>0</v>
      </c>
      <c r="L1938" s="3">
        <v>0</v>
      </c>
      <c r="M1938">
        <v>1</v>
      </c>
      <c r="N1938">
        <v>0</v>
      </c>
      <c r="O1938">
        <v>0</v>
      </c>
      <c r="P1938">
        <v>3</v>
      </c>
      <c r="Q1938">
        <v>4</v>
      </c>
      <c r="R1938">
        <v>0</v>
      </c>
      <c r="S1938">
        <v>0</v>
      </c>
      <c r="T1938">
        <v>0</v>
      </c>
      <c r="U1938">
        <v>0</v>
      </c>
      <c r="V1938">
        <v>0</v>
      </c>
      <c r="W1938">
        <v>0</v>
      </c>
      <c r="X1938">
        <v>3</v>
      </c>
      <c r="Y1938">
        <v>11</v>
      </c>
      <c r="Z1938">
        <v>0</v>
      </c>
      <c r="AA1938">
        <v>38</v>
      </c>
      <c r="AB1938">
        <v>2475</v>
      </c>
      <c r="AC1938">
        <v>0</v>
      </c>
      <c r="AD1938">
        <v>0</v>
      </c>
      <c r="AE1938">
        <v>0</v>
      </c>
      <c r="AF1938">
        <v>1</v>
      </c>
      <c r="AG1938">
        <v>0</v>
      </c>
      <c r="AH1938">
        <v>0</v>
      </c>
      <c r="AI1938">
        <v>0</v>
      </c>
      <c r="AJ1938">
        <v>1</v>
      </c>
      <c r="AK1938">
        <v>0</v>
      </c>
      <c r="AL1938">
        <v>0</v>
      </c>
      <c r="AM1938" s="3">
        <f>SUM(tbl_Data[[#This Row],[Amt_Wines]:[Amt_GoldProds]])</f>
        <v>15</v>
      </c>
      <c r="AN1938" s="3">
        <v>15</v>
      </c>
      <c r="AO1938">
        <v>0</v>
      </c>
      <c r="AP1938" t="str" cm="1">
        <f t="array" ref="AP1938">_xlfn.IFS(tbl_Data[[#This Row],[marital_Divorced]]=1,"Divorced",tbl_Data[[#This Row],[marital_Married]]=1,"Married",tbl_Data[[#This Row],[marital_Single]]=1,"Single",tbl_Data[[#This Row],[marital_Together]]=1,"Together",tbl_Data[[#This Row],[marital_Widow]]=1,"Widowed")</f>
        <v>Together</v>
      </c>
      <c r="AQ1938" s="3" t="str">
        <f>IF(tbl_Data[[#This Row],[Marital Status]]=tbl_Data[[#Headers],[Single]],tbl_Data[[#This Row],[Amt_Wines]],"")</f>
        <v/>
      </c>
      <c r="AR1938" s="3">
        <f>IF(tbl_Data[[#This Row],[Marital Status]]=tbl_Data[[#Headers],[Together]],tbl_Data[[#This Row],[Amt_Wines]],"")</f>
        <v>5</v>
      </c>
      <c r="AS1938" s="3" t="str">
        <f>IF(tbl_Data[[#This Row],[Marital Status]]=tbl_Data[[#Headers],[Married]],tbl_Data[[#This Row],[Amt_Wines]],"")</f>
        <v/>
      </c>
      <c r="AT1938" s="3" t="str">
        <f>IF(tbl_Data[[#This Row],[Marital Status]]=tbl_Data[[#Headers],[Widow]],tbl_Data[[#This Row],[Amt_Wines]],"")</f>
        <v/>
      </c>
      <c r="AU1938" s="3" t="str">
        <f>IF(tbl_Data[[#This Row],[Marital Status]]=tbl_Data[[#Headers],[Divorced]],tbl_Data[[#This Row],[Amt_Wines]],"")</f>
        <v/>
      </c>
    </row>
    <row r="1939" spans="1:47" x14ac:dyDescent="0.45">
      <c r="A1939" t="s">
        <v>2139</v>
      </c>
      <c r="B1939" s="3">
        <v>22775</v>
      </c>
      <c r="C1939">
        <v>1</v>
      </c>
      <c r="D1939">
        <v>0</v>
      </c>
      <c r="E1939">
        <f t="shared" si="30"/>
        <v>1</v>
      </c>
      <c r="F1939">
        <v>40</v>
      </c>
      <c r="G1939" s="3">
        <v>5</v>
      </c>
      <c r="H1939" s="3">
        <v>1</v>
      </c>
      <c r="I1939" s="3">
        <v>8</v>
      </c>
      <c r="J1939" s="3">
        <v>0</v>
      </c>
      <c r="K1939" s="3">
        <v>0</v>
      </c>
      <c r="L1939" s="3">
        <v>1</v>
      </c>
      <c r="M1939">
        <v>1</v>
      </c>
      <c r="N1939">
        <v>1</v>
      </c>
      <c r="O1939">
        <v>0</v>
      </c>
      <c r="P1939">
        <v>2</v>
      </c>
      <c r="Q1939">
        <v>8</v>
      </c>
      <c r="R1939">
        <v>0</v>
      </c>
      <c r="S1939">
        <v>0</v>
      </c>
      <c r="T1939">
        <v>0</v>
      </c>
      <c r="U1939">
        <v>0</v>
      </c>
      <c r="V1939">
        <v>0</v>
      </c>
      <c r="W1939">
        <v>0</v>
      </c>
      <c r="X1939">
        <v>3</v>
      </c>
      <c r="Y1939">
        <v>11</v>
      </c>
      <c r="Z1939">
        <v>0</v>
      </c>
      <c r="AA1939">
        <v>42</v>
      </c>
      <c r="AB1939">
        <v>2534</v>
      </c>
      <c r="AC1939">
        <v>0</v>
      </c>
      <c r="AD1939">
        <v>0</v>
      </c>
      <c r="AE1939">
        <v>0</v>
      </c>
      <c r="AF1939">
        <v>1</v>
      </c>
      <c r="AG1939">
        <v>0</v>
      </c>
      <c r="AH1939">
        <v>0</v>
      </c>
      <c r="AI1939">
        <v>0</v>
      </c>
      <c r="AJ1939">
        <v>1</v>
      </c>
      <c r="AK1939">
        <v>0</v>
      </c>
      <c r="AL1939">
        <v>0</v>
      </c>
      <c r="AM1939" s="3">
        <f>SUM(tbl_Data[[#This Row],[Amt_Wines]:[Amt_GoldProds]])</f>
        <v>15</v>
      </c>
      <c r="AN1939" s="3">
        <v>13</v>
      </c>
      <c r="AO1939">
        <v>0</v>
      </c>
      <c r="AP1939" t="str" cm="1">
        <f t="array" ref="AP1939">_xlfn.IFS(tbl_Data[[#This Row],[marital_Divorced]]=1,"Divorced",tbl_Data[[#This Row],[marital_Married]]=1,"Married",tbl_Data[[#This Row],[marital_Single]]=1,"Single",tbl_Data[[#This Row],[marital_Together]]=1,"Together",tbl_Data[[#This Row],[marital_Widow]]=1,"Widowed")</f>
        <v>Together</v>
      </c>
      <c r="AQ1939" s="3" t="str">
        <f>IF(tbl_Data[[#This Row],[Marital Status]]=tbl_Data[[#Headers],[Single]],tbl_Data[[#This Row],[Amt_Wines]],"")</f>
        <v/>
      </c>
      <c r="AR1939" s="3">
        <f>IF(tbl_Data[[#This Row],[Marital Status]]=tbl_Data[[#Headers],[Together]],tbl_Data[[#This Row],[Amt_Wines]],"")</f>
        <v>5</v>
      </c>
      <c r="AS1939" s="3" t="str">
        <f>IF(tbl_Data[[#This Row],[Marital Status]]=tbl_Data[[#Headers],[Married]],tbl_Data[[#This Row],[Amt_Wines]],"")</f>
        <v/>
      </c>
      <c r="AT1939" s="3" t="str">
        <f>IF(tbl_Data[[#This Row],[Marital Status]]=tbl_Data[[#Headers],[Widow]],tbl_Data[[#This Row],[Amt_Wines]],"")</f>
        <v/>
      </c>
      <c r="AU1939" s="3" t="str">
        <f>IF(tbl_Data[[#This Row],[Marital Status]]=tbl_Data[[#Headers],[Divorced]],tbl_Data[[#This Row],[Amt_Wines]],"")</f>
        <v/>
      </c>
    </row>
    <row r="1940" spans="1:47" x14ac:dyDescent="0.45">
      <c r="A1940" t="s">
        <v>2141</v>
      </c>
      <c r="B1940" s="3">
        <v>34633</v>
      </c>
      <c r="C1940">
        <v>2</v>
      </c>
      <c r="D1940">
        <v>1</v>
      </c>
      <c r="E1940">
        <f t="shared" si="30"/>
        <v>3</v>
      </c>
      <c r="F1940">
        <v>31</v>
      </c>
      <c r="G1940" s="3">
        <v>8</v>
      </c>
      <c r="H1940" s="3">
        <v>1</v>
      </c>
      <c r="I1940" s="3">
        <v>5</v>
      </c>
      <c r="J1940" s="3">
        <v>0</v>
      </c>
      <c r="K1940" s="3">
        <v>0</v>
      </c>
      <c r="L1940" s="3">
        <v>1</v>
      </c>
      <c r="M1940">
        <v>1</v>
      </c>
      <c r="N1940">
        <v>1</v>
      </c>
      <c r="O1940">
        <v>0</v>
      </c>
      <c r="P1940">
        <v>2</v>
      </c>
      <c r="Q1940">
        <v>6</v>
      </c>
      <c r="R1940">
        <v>0</v>
      </c>
      <c r="S1940">
        <v>0</v>
      </c>
      <c r="T1940">
        <v>0</v>
      </c>
      <c r="U1940">
        <v>0</v>
      </c>
      <c r="V1940">
        <v>0</v>
      </c>
      <c r="W1940">
        <v>0</v>
      </c>
      <c r="X1940">
        <v>3</v>
      </c>
      <c r="Y1940">
        <v>11</v>
      </c>
      <c r="Z1940">
        <v>0</v>
      </c>
      <c r="AA1940">
        <v>64</v>
      </c>
      <c r="AB1940">
        <v>2316</v>
      </c>
      <c r="AC1940">
        <v>0</v>
      </c>
      <c r="AD1940">
        <v>0</v>
      </c>
      <c r="AE1940">
        <v>0</v>
      </c>
      <c r="AF1940">
        <v>1</v>
      </c>
      <c r="AG1940">
        <v>0</v>
      </c>
      <c r="AH1940">
        <v>0</v>
      </c>
      <c r="AI1940">
        <v>0</v>
      </c>
      <c r="AJ1940">
        <v>1</v>
      </c>
      <c r="AK1940">
        <v>0</v>
      </c>
      <c r="AL1940">
        <v>0</v>
      </c>
      <c r="AM1940" s="3">
        <f>SUM(tbl_Data[[#This Row],[Amt_Wines]:[Amt_GoldProds]])</f>
        <v>15</v>
      </c>
      <c r="AN1940" s="3">
        <v>13</v>
      </c>
      <c r="AO1940">
        <v>0</v>
      </c>
      <c r="AP1940" t="str" cm="1">
        <f t="array" ref="AP1940">_xlfn.IFS(tbl_Data[[#This Row],[marital_Divorced]]=1,"Divorced",tbl_Data[[#This Row],[marital_Married]]=1,"Married",tbl_Data[[#This Row],[marital_Single]]=1,"Single",tbl_Data[[#This Row],[marital_Together]]=1,"Together",tbl_Data[[#This Row],[marital_Widow]]=1,"Widowed")</f>
        <v>Together</v>
      </c>
      <c r="AQ1940" s="3" t="str">
        <f>IF(tbl_Data[[#This Row],[Marital Status]]=tbl_Data[[#Headers],[Single]],tbl_Data[[#This Row],[Amt_Wines]],"")</f>
        <v/>
      </c>
      <c r="AR1940" s="3">
        <f>IF(tbl_Data[[#This Row],[Marital Status]]=tbl_Data[[#Headers],[Together]],tbl_Data[[#This Row],[Amt_Wines]],"")</f>
        <v>8</v>
      </c>
      <c r="AS1940" s="3" t="str">
        <f>IF(tbl_Data[[#This Row],[Marital Status]]=tbl_Data[[#Headers],[Married]],tbl_Data[[#This Row],[Amt_Wines]],"")</f>
        <v/>
      </c>
      <c r="AT1940" s="3" t="str">
        <f>IF(tbl_Data[[#This Row],[Marital Status]]=tbl_Data[[#Headers],[Widow]],tbl_Data[[#This Row],[Amt_Wines]],"")</f>
        <v/>
      </c>
      <c r="AU1940" s="3" t="str">
        <f>IF(tbl_Data[[#This Row],[Marital Status]]=tbl_Data[[#Headers],[Divorced]],tbl_Data[[#This Row],[Amt_Wines]],"")</f>
        <v/>
      </c>
    </row>
    <row r="1941" spans="1:47" x14ac:dyDescent="0.45">
      <c r="A1941" t="s">
        <v>2153</v>
      </c>
      <c r="B1941" s="3">
        <v>22280</v>
      </c>
      <c r="C1941">
        <v>1</v>
      </c>
      <c r="D1941">
        <v>0</v>
      </c>
      <c r="E1941">
        <f t="shared" si="30"/>
        <v>1</v>
      </c>
      <c r="F1941">
        <v>85</v>
      </c>
      <c r="G1941" s="3">
        <v>2</v>
      </c>
      <c r="H1941" s="3">
        <v>1</v>
      </c>
      <c r="I1941" s="3">
        <v>4</v>
      </c>
      <c r="J1941" s="3">
        <v>3</v>
      </c>
      <c r="K1941" s="3">
        <v>1</v>
      </c>
      <c r="L1941" s="3">
        <v>2</v>
      </c>
      <c r="M1941">
        <v>1</v>
      </c>
      <c r="N1941">
        <v>1</v>
      </c>
      <c r="O1941">
        <v>0</v>
      </c>
      <c r="P1941">
        <v>2</v>
      </c>
      <c r="Q1941">
        <v>8</v>
      </c>
      <c r="R1941">
        <v>0</v>
      </c>
      <c r="S1941">
        <v>0</v>
      </c>
      <c r="T1941">
        <v>0</v>
      </c>
      <c r="U1941">
        <v>0</v>
      </c>
      <c r="V1941">
        <v>0</v>
      </c>
      <c r="W1941">
        <v>0</v>
      </c>
      <c r="X1941">
        <v>3</v>
      </c>
      <c r="Y1941">
        <v>11</v>
      </c>
      <c r="Z1941">
        <v>0</v>
      </c>
      <c r="AA1941">
        <v>45</v>
      </c>
      <c r="AB1941">
        <v>2565</v>
      </c>
      <c r="AC1941">
        <v>0</v>
      </c>
      <c r="AD1941">
        <v>0</v>
      </c>
      <c r="AE1941">
        <v>0</v>
      </c>
      <c r="AF1941">
        <v>1</v>
      </c>
      <c r="AG1941">
        <v>0</v>
      </c>
      <c r="AH1941">
        <v>0</v>
      </c>
      <c r="AI1941">
        <v>0</v>
      </c>
      <c r="AJ1941">
        <v>1</v>
      </c>
      <c r="AK1941">
        <v>0</v>
      </c>
      <c r="AL1941">
        <v>0</v>
      </c>
      <c r="AM1941" s="3">
        <f>SUM(tbl_Data[[#This Row],[Amt_Wines]:[Amt_GoldProds]])</f>
        <v>13</v>
      </c>
      <c r="AN1941" s="3">
        <v>9</v>
      </c>
      <c r="AO1941">
        <v>0</v>
      </c>
      <c r="AP1941" t="str" cm="1">
        <f t="array" ref="AP1941">_xlfn.IFS(tbl_Data[[#This Row],[marital_Divorced]]=1,"Divorced",tbl_Data[[#This Row],[marital_Married]]=1,"Married",tbl_Data[[#This Row],[marital_Single]]=1,"Single",tbl_Data[[#This Row],[marital_Together]]=1,"Together",tbl_Data[[#This Row],[marital_Widow]]=1,"Widowed")</f>
        <v>Together</v>
      </c>
      <c r="AQ1941" s="3" t="str">
        <f>IF(tbl_Data[[#This Row],[Marital Status]]=tbl_Data[[#Headers],[Single]],tbl_Data[[#This Row],[Amt_Wines]],"")</f>
        <v/>
      </c>
      <c r="AR1941" s="3">
        <f>IF(tbl_Data[[#This Row],[Marital Status]]=tbl_Data[[#Headers],[Together]],tbl_Data[[#This Row],[Amt_Wines]],"")</f>
        <v>2</v>
      </c>
      <c r="AS1941" s="3" t="str">
        <f>IF(tbl_Data[[#This Row],[Marital Status]]=tbl_Data[[#Headers],[Married]],tbl_Data[[#This Row],[Amt_Wines]],"")</f>
        <v/>
      </c>
      <c r="AT1941" s="3" t="str">
        <f>IF(tbl_Data[[#This Row],[Marital Status]]=tbl_Data[[#Headers],[Widow]],tbl_Data[[#This Row],[Amt_Wines]],"")</f>
        <v/>
      </c>
      <c r="AU1941" s="3" t="str">
        <f>IF(tbl_Data[[#This Row],[Marital Status]]=tbl_Data[[#Headers],[Divorced]],tbl_Data[[#This Row],[Amt_Wines]],"")</f>
        <v/>
      </c>
    </row>
    <row r="1942" spans="1:47" x14ac:dyDescent="0.45">
      <c r="A1942" t="s">
        <v>2154</v>
      </c>
      <c r="B1942" s="3">
        <v>25176</v>
      </c>
      <c r="C1942">
        <v>1</v>
      </c>
      <c r="D1942">
        <v>1</v>
      </c>
      <c r="E1942">
        <f t="shared" si="30"/>
        <v>2</v>
      </c>
      <c r="F1942">
        <v>79</v>
      </c>
      <c r="G1942" s="3">
        <v>4</v>
      </c>
      <c r="H1942" s="3">
        <v>0</v>
      </c>
      <c r="I1942" s="3">
        <v>4</v>
      </c>
      <c r="J1942" s="3">
        <v>0</v>
      </c>
      <c r="K1942" s="3">
        <v>0</v>
      </c>
      <c r="L1942" s="3">
        <v>5</v>
      </c>
      <c r="M1942">
        <v>1</v>
      </c>
      <c r="N1942">
        <v>1</v>
      </c>
      <c r="O1942">
        <v>0</v>
      </c>
      <c r="P1942">
        <v>2</v>
      </c>
      <c r="Q1942">
        <v>7</v>
      </c>
      <c r="R1942">
        <v>0</v>
      </c>
      <c r="S1942">
        <v>0</v>
      </c>
      <c r="T1942">
        <v>0</v>
      </c>
      <c r="U1942">
        <v>0</v>
      </c>
      <c r="V1942">
        <v>0</v>
      </c>
      <c r="W1942">
        <v>0</v>
      </c>
      <c r="X1942">
        <v>3</v>
      </c>
      <c r="Y1942">
        <v>11</v>
      </c>
      <c r="Z1942">
        <v>0</v>
      </c>
      <c r="AA1942">
        <v>44</v>
      </c>
      <c r="AB1942">
        <v>2482</v>
      </c>
      <c r="AC1942">
        <v>0</v>
      </c>
      <c r="AD1942">
        <v>0</v>
      </c>
      <c r="AE1942">
        <v>0</v>
      </c>
      <c r="AF1942">
        <v>1</v>
      </c>
      <c r="AG1942">
        <v>0</v>
      </c>
      <c r="AH1942">
        <v>1</v>
      </c>
      <c r="AI1942">
        <v>0</v>
      </c>
      <c r="AJ1942">
        <v>0</v>
      </c>
      <c r="AK1942">
        <v>0</v>
      </c>
      <c r="AL1942">
        <v>0</v>
      </c>
      <c r="AM1942" s="3">
        <f>SUM(tbl_Data[[#This Row],[Amt_Wines]:[Amt_GoldProds]])</f>
        <v>13</v>
      </c>
      <c r="AN1942" s="3">
        <v>3</v>
      </c>
      <c r="AO1942">
        <v>0</v>
      </c>
      <c r="AP1942" t="str" cm="1">
        <f t="array" ref="AP1942">_xlfn.IFS(tbl_Data[[#This Row],[marital_Divorced]]=1,"Divorced",tbl_Data[[#This Row],[marital_Married]]=1,"Married",tbl_Data[[#This Row],[marital_Single]]=1,"Single",tbl_Data[[#This Row],[marital_Together]]=1,"Together",tbl_Data[[#This Row],[marital_Widow]]=1,"Widowed")</f>
        <v>Together</v>
      </c>
      <c r="AQ1942" s="3" t="str">
        <f>IF(tbl_Data[[#This Row],[Marital Status]]=tbl_Data[[#Headers],[Single]],tbl_Data[[#This Row],[Amt_Wines]],"")</f>
        <v/>
      </c>
      <c r="AR1942" s="3">
        <f>IF(tbl_Data[[#This Row],[Marital Status]]=tbl_Data[[#Headers],[Together]],tbl_Data[[#This Row],[Amt_Wines]],"")</f>
        <v>4</v>
      </c>
      <c r="AS1942" s="3" t="str">
        <f>IF(tbl_Data[[#This Row],[Marital Status]]=tbl_Data[[#Headers],[Married]],tbl_Data[[#This Row],[Amt_Wines]],"")</f>
        <v/>
      </c>
      <c r="AT1942" s="3" t="str">
        <f>IF(tbl_Data[[#This Row],[Marital Status]]=tbl_Data[[#Headers],[Widow]],tbl_Data[[#This Row],[Amt_Wines]],"")</f>
        <v/>
      </c>
      <c r="AU1942" s="3" t="str">
        <f>IF(tbl_Data[[#This Row],[Marital Status]]=tbl_Data[[#Headers],[Divorced]],tbl_Data[[#This Row],[Amt_Wines]],"")</f>
        <v/>
      </c>
    </row>
    <row r="1943" spans="1:47" x14ac:dyDescent="0.45">
      <c r="A1943" t="s">
        <v>2156</v>
      </c>
      <c r="B1943" s="3">
        <v>27590</v>
      </c>
      <c r="C1943">
        <v>1</v>
      </c>
      <c r="D1943">
        <v>0</v>
      </c>
      <c r="E1943">
        <f t="shared" si="30"/>
        <v>1</v>
      </c>
      <c r="F1943">
        <v>38</v>
      </c>
      <c r="G1943" s="3">
        <v>6</v>
      </c>
      <c r="H1943" s="3">
        <v>0</v>
      </c>
      <c r="I1943" s="3">
        <v>5</v>
      </c>
      <c r="J1943" s="3">
        <v>0</v>
      </c>
      <c r="K1943" s="3">
        <v>0</v>
      </c>
      <c r="L1943" s="3">
        <v>1</v>
      </c>
      <c r="M1943">
        <v>1</v>
      </c>
      <c r="N1943">
        <v>1</v>
      </c>
      <c r="O1943">
        <v>0</v>
      </c>
      <c r="P1943">
        <v>2</v>
      </c>
      <c r="Q1943">
        <v>7</v>
      </c>
      <c r="R1943">
        <v>0</v>
      </c>
      <c r="S1943">
        <v>0</v>
      </c>
      <c r="T1943">
        <v>0</v>
      </c>
      <c r="U1943">
        <v>0</v>
      </c>
      <c r="V1943">
        <v>0</v>
      </c>
      <c r="W1943">
        <v>0</v>
      </c>
      <c r="X1943">
        <v>3</v>
      </c>
      <c r="Y1943">
        <v>11</v>
      </c>
      <c r="Z1943">
        <v>0</v>
      </c>
      <c r="AA1943">
        <v>38</v>
      </c>
      <c r="AB1943">
        <v>2591</v>
      </c>
      <c r="AC1943">
        <v>0</v>
      </c>
      <c r="AD1943">
        <v>0</v>
      </c>
      <c r="AE1943">
        <v>0</v>
      </c>
      <c r="AF1943">
        <v>1</v>
      </c>
      <c r="AG1943">
        <v>0</v>
      </c>
      <c r="AH1943">
        <v>0</v>
      </c>
      <c r="AI1943">
        <v>0</v>
      </c>
      <c r="AJ1943">
        <v>0</v>
      </c>
      <c r="AK1943">
        <v>1</v>
      </c>
      <c r="AL1943">
        <v>0</v>
      </c>
      <c r="AM1943" s="3">
        <f>SUM(tbl_Data[[#This Row],[Amt_Wines]:[Amt_GoldProds]])</f>
        <v>12</v>
      </c>
      <c r="AN1943" s="3">
        <v>10</v>
      </c>
      <c r="AO1943">
        <v>0</v>
      </c>
      <c r="AP1943" t="str" cm="1">
        <f t="array" ref="AP1943">_xlfn.IFS(tbl_Data[[#This Row],[marital_Divorced]]=1,"Divorced",tbl_Data[[#This Row],[marital_Married]]=1,"Married",tbl_Data[[#This Row],[marital_Single]]=1,"Single",tbl_Data[[#This Row],[marital_Together]]=1,"Together",tbl_Data[[#This Row],[marital_Widow]]=1,"Widowed")</f>
        <v>Together</v>
      </c>
      <c r="AQ1943" s="3" t="str">
        <f>IF(tbl_Data[[#This Row],[Marital Status]]=tbl_Data[[#Headers],[Single]],tbl_Data[[#This Row],[Amt_Wines]],"")</f>
        <v/>
      </c>
      <c r="AR1943" s="3">
        <f>IF(tbl_Data[[#This Row],[Marital Status]]=tbl_Data[[#Headers],[Together]],tbl_Data[[#This Row],[Amt_Wines]],"")</f>
        <v>6</v>
      </c>
      <c r="AS1943" s="3" t="str">
        <f>IF(tbl_Data[[#This Row],[Marital Status]]=tbl_Data[[#Headers],[Married]],tbl_Data[[#This Row],[Amt_Wines]],"")</f>
        <v/>
      </c>
      <c r="AT1943" s="3" t="str">
        <f>IF(tbl_Data[[#This Row],[Marital Status]]=tbl_Data[[#Headers],[Widow]],tbl_Data[[#This Row],[Amt_Wines]],"")</f>
        <v/>
      </c>
      <c r="AU1943" s="3" t="str">
        <f>IF(tbl_Data[[#This Row],[Marital Status]]=tbl_Data[[#Headers],[Divorced]],tbl_Data[[#This Row],[Amt_Wines]],"")</f>
        <v/>
      </c>
    </row>
    <row r="1944" spans="1:47" x14ac:dyDescent="0.45">
      <c r="A1944" t="s">
        <v>2157</v>
      </c>
      <c r="B1944" s="3">
        <v>28764</v>
      </c>
      <c r="C1944">
        <v>1</v>
      </c>
      <c r="D1944">
        <v>1</v>
      </c>
      <c r="E1944">
        <f t="shared" si="30"/>
        <v>2</v>
      </c>
      <c r="F1944">
        <v>16</v>
      </c>
      <c r="G1944" s="3">
        <v>8</v>
      </c>
      <c r="H1944" s="3">
        <v>0</v>
      </c>
      <c r="I1944" s="3">
        <v>3</v>
      </c>
      <c r="J1944" s="3">
        <v>0</v>
      </c>
      <c r="K1944" s="3">
        <v>0</v>
      </c>
      <c r="L1944" s="3">
        <v>1</v>
      </c>
      <c r="M1944">
        <v>1</v>
      </c>
      <c r="N1944">
        <v>1</v>
      </c>
      <c r="O1944">
        <v>0</v>
      </c>
      <c r="P1944">
        <v>2</v>
      </c>
      <c r="Q1944">
        <v>8</v>
      </c>
      <c r="R1944">
        <v>1</v>
      </c>
      <c r="S1944">
        <v>0</v>
      </c>
      <c r="T1944">
        <v>0</v>
      </c>
      <c r="U1944">
        <v>0</v>
      </c>
      <c r="V1944">
        <v>0</v>
      </c>
      <c r="W1944">
        <v>0</v>
      </c>
      <c r="X1944">
        <v>3</v>
      </c>
      <c r="Y1944">
        <v>11</v>
      </c>
      <c r="Z1944">
        <v>0</v>
      </c>
      <c r="AA1944">
        <v>54</v>
      </c>
      <c r="AB1944">
        <v>2183</v>
      </c>
      <c r="AC1944">
        <v>0</v>
      </c>
      <c r="AD1944">
        <v>0</v>
      </c>
      <c r="AE1944">
        <v>0</v>
      </c>
      <c r="AF1944">
        <v>1</v>
      </c>
      <c r="AG1944">
        <v>0</v>
      </c>
      <c r="AH1944">
        <v>0</v>
      </c>
      <c r="AI1944">
        <v>0</v>
      </c>
      <c r="AJ1944">
        <v>0</v>
      </c>
      <c r="AK1944">
        <v>0</v>
      </c>
      <c r="AL1944">
        <v>1</v>
      </c>
      <c r="AM1944" s="3">
        <f>SUM(tbl_Data[[#This Row],[Amt_Wines]:[Amt_GoldProds]])</f>
        <v>12</v>
      </c>
      <c r="AN1944" s="3">
        <v>10</v>
      </c>
      <c r="AO1944">
        <v>1</v>
      </c>
      <c r="AP1944" t="str" cm="1">
        <f t="array" ref="AP1944">_xlfn.IFS(tbl_Data[[#This Row],[marital_Divorced]]=1,"Divorced",tbl_Data[[#This Row],[marital_Married]]=1,"Married",tbl_Data[[#This Row],[marital_Single]]=1,"Single",tbl_Data[[#This Row],[marital_Together]]=1,"Together",tbl_Data[[#This Row],[marital_Widow]]=1,"Widowed")</f>
        <v>Together</v>
      </c>
      <c r="AQ1944" s="3" t="str">
        <f>IF(tbl_Data[[#This Row],[Marital Status]]=tbl_Data[[#Headers],[Single]],tbl_Data[[#This Row],[Amt_Wines]],"")</f>
        <v/>
      </c>
      <c r="AR1944" s="3">
        <f>IF(tbl_Data[[#This Row],[Marital Status]]=tbl_Data[[#Headers],[Together]],tbl_Data[[#This Row],[Amt_Wines]],"")</f>
        <v>8</v>
      </c>
      <c r="AS1944" s="3" t="str">
        <f>IF(tbl_Data[[#This Row],[Marital Status]]=tbl_Data[[#Headers],[Married]],tbl_Data[[#This Row],[Amt_Wines]],"")</f>
        <v/>
      </c>
      <c r="AT1944" s="3" t="str">
        <f>IF(tbl_Data[[#This Row],[Marital Status]]=tbl_Data[[#Headers],[Widow]],tbl_Data[[#This Row],[Amt_Wines]],"")</f>
        <v/>
      </c>
      <c r="AU1944" s="3" t="str">
        <f>IF(tbl_Data[[#This Row],[Marital Status]]=tbl_Data[[#Headers],[Divorced]],tbl_Data[[#This Row],[Amt_Wines]],"")</f>
        <v/>
      </c>
    </row>
    <row r="1945" spans="1:47" x14ac:dyDescent="0.45">
      <c r="A1945" t="s">
        <v>2158</v>
      </c>
      <c r="B1945" s="3">
        <v>32474</v>
      </c>
      <c r="C1945">
        <v>1</v>
      </c>
      <c r="D1945">
        <v>1</v>
      </c>
      <c r="E1945">
        <f t="shared" si="30"/>
        <v>2</v>
      </c>
      <c r="F1945">
        <v>0</v>
      </c>
      <c r="G1945" s="3">
        <v>10</v>
      </c>
      <c r="H1945" s="3">
        <v>0</v>
      </c>
      <c r="I1945" s="3">
        <v>1</v>
      </c>
      <c r="J1945" s="3">
        <v>0</v>
      </c>
      <c r="K1945" s="3">
        <v>0</v>
      </c>
      <c r="L1945" s="3">
        <v>0</v>
      </c>
      <c r="M1945">
        <v>1</v>
      </c>
      <c r="N1945">
        <v>1</v>
      </c>
      <c r="O1945">
        <v>0</v>
      </c>
      <c r="P1945">
        <v>2</v>
      </c>
      <c r="Q1945">
        <v>7</v>
      </c>
      <c r="R1945">
        <v>0</v>
      </c>
      <c r="S1945">
        <v>0</v>
      </c>
      <c r="T1945">
        <v>0</v>
      </c>
      <c r="U1945">
        <v>0</v>
      </c>
      <c r="V1945">
        <v>0</v>
      </c>
      <c r="W1945">
        <v>0</v>
      </c>
      <c r="X1945">
        <v>3</v>
      </c>
      <c r="Y1945">
        <v>11</v>
      </c>
      <c r="Z1945">
        <v>0</v>
      </c>
      <c r="AA1945">
        <v>53</v>
      </c>
      <c r="AB1945">
        <v>2208</v>
      </c>
      <c r="AC1945">
        <v>0</v>
      </c>
      <c r="AD1945">
        <v>0</v>
      </c>
      <c r="AE1945">
        <v>0</v>
      </c>
      <c r="AF1945">
        <v>1</v>
      </c>
      <c r="AG1945">
        <v>0</v>
      </c>
      <c r="AH1945">
        <v>0</v>
      </c>
      <c r="AI1945">
        <v>0</v>
      </c>
      <c r="AJ1945">
        <v>1</v>
      </c>
      <c r="AK1945">
        <v>0</v>
      </c>
      <c r="AL1945">
        <v>0</v>
      </c>
      <c r="AM1945" s="3">
        <f>SUM(tbl_Data[[#This Row],[Amt_Wines]:[Amt_GoldProds]])</f>
        <v>11</v>
      </c>
      <c r="AN1945" s="3">
        <v>11</v>
      </c>
      <c r="AO1945">
        <v>0</v>
      </c>
      <c r="AP1945" t="str" cm="1">
        <f t="array" ref="AP1945">_xlfn.IFS(tbl_Data[[#This Row],[marital_Divorced]]=1,"Divorced",tbl_Data[[#This Row],[marital_Married]]=1,"Married",tbl_Data[[#This Row],[marital_Single]]=1,"Single",tbl_Data[[#This Row],[marital_Together]]=1,"Together",tbl_Data[[#This Row],[marital_Widow]]=1,"Widowed")</f>
        <v>Together</v>
      </c>
      <c r="AQ1945" s="3" t="str">
        <f>IF(tbl_Data[[#This Row],[Marital Status]]=tbl_Data[[#Headers],[Single]],tbl_Data[[#This Row],[Amt_Wines]],"")</f>
        <v/>
      </c>
      <c r="AR1945" s="3">
        <f>IF(tbl_Data[[#This Row],[Marital Status]]=tbl_Data[[#Headers],[Together]],tbl_Data[[#This Row],[Amt_Wines]],"")</f>
        <v>10</v>
      </c>
      <c r="AS1945" s="3" t="str">
        <f>IF(tbl_Data[[#This Row],[Marital Status]]=tbl_Data[[#Headers],[Married]],tbl_Data[[#This Row],[Amt_Wines]],"")</f>
        <v/>
      </c>
      <c r="AT1945" s="3" t="str">
        <f>IF(tbl_Data[[#This Row],[Marital Status]]=tbl_Data[[#Headers],[Widow]],tbl_Data[[#This Row],[Amt_Wines]],"")</f>
        <v/>
      </c>
      <c r="AU1945" s="3" t="str">
        <f>IF(tbl_Data[[#This Row],[Marital Status]]=tbl_Data[[#Headers],[Divorced]],tbl_Data[[#This Row],[Amt_Wines]],"")</f>
        <v/>
      </c>
    </row>
    <row r="1946" spans="1:47" x14ac:dyDescent="0.45">
      <c r="A1946" t="s">
        <v>2161</v>
      </c>
      <c r="B1946" s="3">
        <v>29298</v>
      </c>
      <c r="C1946">
        <v>1</v>
      </c>
      <c r="D1946">
        <v>1</v>
      </c>
      <c r="E1946">
        <f t="shared" si="30"/>
        <v>2</v>
      </c>
      <c r="F1946">
        <v>60</v>
      </c>
      <c r="G1946" s="3">
        <v>6</v>
      </c>
      <c r="H1946" s="3">
        <v>0</v>
      </c>
      <c r="I1946" s="3">
        <v>2</v>
      </c>
      <c r="J1946" s="3">
        <v>2</v>
      </c>
      <c r="K1946" s="3">
        <v>0</v>
      </c>
      <c r="L1946" s="3">
        <v>1</v>
      </c>
      <c r="M1946">
        <v>1</v>
      </c>
      <c r="N1946">
        <v>1</v>
      </c>
      <c r="O1946">
        <v>0</v>
      </c>
      <c r="P1946">
        <v>2</v>
      </c>
      <c r="Q1946">
        <v>5</v>
      </c>
      <c r="R1946">
        <v>0</v>
      </c>
      <c r="S1946">
        <v>0</v>
      </c>
      <c r="T1946">
        <v>0</v>
      </c>
      <c r="U1946">
        <v>0</v>
      </c>
      <c r="V1946">
        <v>0</v>
      </c>
      <c r="W1946">
        <v>0</v>
      </c>
      <c r="X1946">
        <v>3</v>
      </c>
      <c r="Y1946">
        <v>11</v>
      </c>
      <c r="Z1946">
        <v>0</v>
      </c>
      <c r="AA1946">
        <v>69</v>
      </c>
      <c r="AB1946">
        <v>2454</v>
      </c>
      <c r="AC1946">
        <v>0</v>
      </c>
      <c r="AD1946">
        <v>0</v>
      </c>
      <c r="AE1946">
        <v>0</v>
      </c>
      <c r="AF1946">
        <v>1</v>
      </c>
      <c r="AG1946">
        <v>0</v>
      </c>
      <c r="AH1946">
        <v>0</v>
      </c>
      <c r="AI1946">
        <v>0</v>
      </c>
      <c r="AJ1946">
        <v>0</v>
      </c>
      <c r="AK1946">
        <v>1</v>
      </c>
      <c r="AL1946">
        <v>0</v>
      </c>
      <c r="AM1946" s="3">
        <f>SUM(tbl_Data[[#This Row],[Amt_Wines]:[Amt_GoldProds]])</f>
        <v>11</v>
      </c>
      <c r="AN1946" s="3">
        <v>9</v>
      </c>
      <c r="AO1946">
        <v>0</v>
      </c>
      <c r="AP1946" t="str" cm="1">
        <f t="array" ref="AP1946">_xlfn.IFS(tbl_Data[[#This Row],[marital_Divorced]]=1,"Divorced",tbl_Data[[#This Row],[marital_Married]]=1,"Married",tbl_Data[[#This Row],[marital_Single]]=1,"Single",tbl_Data[[#This Row],[marital_Together]]=1,"Together",tbl_Data[[#This Row],[marital_Widow]]=1,"Widowed")</f>
        <v>Together</v>
      </c>
      <c r="AQ1946" s="3" t="str">
        <f>IF(tbl_Data[[#This Row],[Marital Status]]=tbl_Data[[#Headers],[Single]],tbl_Data[[#This Row],[Amt_Wines]],"")</f>
        <v/>
      </c>
      <c r="AR1946" s="3">
        <f>IF(tbl_Data[[#This Row],[Marital Status]]=tbl_Data[[#Headers],[Together]],tbl_Data[[#This Row],[Amt_Wines]],"")</f>
        <v>6</v>
      </c>
      <c r="AS1946" s="3" t="str">
        <f>IF(tbl_Data[[#This Row],[Marital Status]]=tbl_Data[[#Headers],[Married]],tbl_Data[[#This Row],[Amt_Wines]],"")</f>
        <v/>
      </c>
      <c r="AT1946" s="3" t="str">
        <f>IF(tbl_Data[[#This Row],[Marital Status]]=tbl_Data[[#Headers],[Widow]],tbl_Data[[#This Row],[Amt_Wines]],"")</f>
        <v/>
      </c>
      <c r="AU1946" s="3" t="str">
        <f>IF(tbl_Data[[#This Row],[Marital Status]]=tbl_Data[[#Headers],[Divorced]],tbl_Data[[#This Row],[Amt_Wines]],"")</f>
        <v/>
      </c>
    </row>
    <row r="1947" spans="1:47" x14ac:dyDescent="0.45">
      <c r="A1947" t="s">
        <v>2164</v>
      </c>
      <c r="B1947" s="3">
        <v>18492</v>
      </c>
      <c r="C1947">
        <v>1</v>
      </c>
      <c r="D1947">
        <v>0</v>
      </c>
      <c r="E1947">
        <f t="shared" si="30"/>
        <v>1</v>
      </c>
      <c r="F1947">
        <v>75</v>
      </c>
      <c r="G1947" s="3">
        <v>2</v>
      </c>
      <c r="H1947" s="3">
        <v>2</v>
      </c>
      <c r="I1947" s="3">
        <v>2</v>
      </c>
      <c r="J1947" s="3">
        <v>2</v>
      </c>
      <c r="K1947" s="3">
        <v>1</v>
      </c>
      <c r="L1947" s="3">
        <v>1</v>
      </c>
      <c r="M1947">
        <v>1</v>
      </c>
      <c r="N1947">
        <v>1</v>
      </c>
      <c r="O1947">
        <v>0</v>
      </c>
      <c r="P1947">
        <v>2</v>
      </c>
      <c r="Q1947">
        <v>8</v>
      </c>
      <c r="R1947">
        <v>0</v>
      </c>
      <c r="S1947">
        <v>0</v>
      </c>
      <c r="T1947">
        <v>0</v>
      </c>
      <c r="U1947">
        <v>0</v>
      </c>
      <c r="V1947">
        <v>0</v>
      </c>
      <c r="W1947">
        <v>0</v>
      </c>
      <c r="X1947">
        <v>3</v>
      </c>
      <c r="Y1947">
        <v>11</v>
      </c>
      <c r="Z1947">
        <v>0</v>
      </c>
      <c r="AA1947">
        <v>38</v>
      </c>
      <c r="AB1947">
        <v>2183</v>
      </c>
      <c r="AC1947">
        <v>0</v>
      </c>
      <c r="AD1947">
        <v>0</v>
      </c>
      <c r="AE1947">
        <v>0</v>
      </c>
      <c r="AF1947">
        <v>1</v>
      </c>
      <c r="AG1947">
        <v>0</v>
      </c>
      <c r="AH1947">
        <v>0</v>
      </c>
      <c r="AI1947">
        <v>0</v>
      </c>
      <c r="AJ1947">
        <v>0</v>
      </c>
      <c r="AK1947">
        <v>1</v>
      </c>
      <c r="AL1947">
        <v>0</v>
      </c>
      <c r="AM1947" s="3">
        <f>SUM(tbl_Data[[#This Row],[Amt_Wines]:[Amt_GoldProds]])</f>
        <v>10</v>
      </c>
      <c r="AN1947" s="3">
        <v>8</v>
      </c>
      <c r="AO1947">
        <v>0</v>
      </c>
      <c r="AP1947" t="str" cm="1">
        <f t="array" ref="AP1947">_xlfn.IFS(tbl_Data[[#This Row],[marital_Divorced]]=1,"Divorced",tbl_Data[[#This Row],[marital_Married]]=1,"Married",tbl_Data[[#This Row],[marital_Single]]=1,"Single",tbl_Data[[#This Row],[marital_Together]]=1,"Together",tbl_Data[[#This Row],[marital_Widow]]=1,"Widowed")</f>
        <v>Together</v>
      </c>
      <c r="AQ1947" s="3" t="str">
        <f>IF(tbl_Data[[#This Row],[Marital Status]]=tbl_Data[[#Headers],[Single]],tbl_Data[[#This Row],[Amt_Wines]],"")</f>
        <v/>
      </c>
      <c r="AR1947" s="3">
        <f>IF(tbl_Data[[#This Row],[Marital Status]]=tbl_Data[[#Headers],[Together]],tbl_Data[[#This Row],[Amt_Wines]],"")</f>
        <v>2</v>
      </c>
      <c r="AS1947" s="3" t="str">
        <f>IF(tbl_Data[[#This Row],[Marital Status]]=tbl_Data[[#Headers],[Married]],tbl_Data[[#This Row],[Amt_Wines]],"")</f>
        <v/>
      </c>
      <c r="AT1947" s="3" t="str">
        <f>IF(tbl_Data[[#This Row],[Marital Status]]=tbl_Data[[#Headers],[Widow]],tbl_Data[[#This Row],[Amt_Wines]],"")</f>
        <v/>
      </c>
      <c r="AU1947" s="3" t="str">
        <f>IF(tbl_Data[[#This Row],[Marital Status]]=tbl_Data[[#Headers],[Divorced]],tbl_Data[[#This Row],[Amt_Wines]],"")</f>
        <v/>
      </c>
    </row>
    <row r="1948" spans="1:47" x14ac:dyDescent="0.45">
      <c r="A1948" t="s">
        <v>2165</v>
      </c>
      <c r="B1948" s="3">
        <v>20427</v>
      </c>
      <c r="C1948">
        <v>1</v>
      </c>
      <c r="D1948">
        <v>0</v>
      </c>
      <c r="E1948">
        <f t="shared" si="30"/>
        <v>1</v>
      </c>
      <c r="F1948">
        <v>63</v>
      </c>
      <c r="G1948" s="3">
        <v>5</v>
      </c>
      <c r="H1948" s="3">
        <v>0</v>
      </c>
      <c r="I1948" s="3">
        <v>4</v>
      </c>
      <c r="J1948" s="3">
        <v>0</v>
      </c>
      <c r="K1948" s="3">
        <v>0</v>
      </c>
      <c r="L1948" s="3">
        <v>1</v>
      </c>
      <c r="M1948">
        <v>1</v>
      </c>
      <c r="N1948">
        <v>1</v>
      </c>
      <c r="O1948">
        <v>0</v>
      </c>
      <c r="P1948">
        <v>2</v>
      </c>
      <c r="Q1948">
        <v>8</v>
      </c>
      <c r="R1948">
        <v>0</v>
      </c>
      <c r="S1948">
        <v>0</v>
      </c>
      <c r="T1948">
        <v>0</v>
      </c>
      <c r="U1948">
        <v>0</v>
      </c>
      <c r="V1948">
        <v>0</v>
      </c>
      <c r="W1948">
        <v>0</v>
      </c>
      <c r="X1948">
        <v>3</v>
      </c>
      <c r="Y1948">
        <v>11</v>
      </c>
      <c r="Z1948">
        <v>0</v>
      </c>
      <c r="AA1948">
        <v>47</v>
      </c>
      <c r="AB1948">
        <v>2256</v>
      </c>
      <c r="AC1948">
        <v>0</v>
      </c>
      <c r="AD1948">
        <v>0</v>
      </c>
      <c r="AE1948">
        <v>0</v>
      </c>
      <c r="AF1948">
        <v>1</v>
      </c>
      <c r="AG1948">
        <v>0</v>
      </c>
      <c r="AH1948">
        <v>0</v>
      </c>
      <c r="AI1948">
        <v>0</v>
      </c>
      <c r="AJ1948">
        <v>0</v>
      </c>
      <c r="AK1948">
        <v>0</v>
      </c>
      <c r="AL1948">
        <v>1</v>
      </c>
      <c r="AM1948" s="3">
        <f>SUM(tbl_Data[[#This Row],[Amt_Wines]:[Amt_GoldProds]])</f>
        <v>10</v>
      </c>
      <c r="AN1948" s="3">
        <v>8</v>
      </c>
      <c r="AO1948">
        <v>0</v>
      </c>
      <c r="AP1948" t="str" cm="1">
        <f t="array" ref="AP1948">_xlfn.IFS(tbl_Data[[#This Row],[marital_Divorced]]=1,"Divorced",tbl_Data[[#This Row],[marital_Married]]=1,"Married",tbl_Data[[#This Row],[marital_Single]]=1,"Single",tbl_Data[[#This Row],[marital_Together]]=1,"Together",tbl_Data[[#This Row],[marital_Widow]]=1,"Widowed")</f>
        <v>Together</v>
      </c>
      <c r="AQ1948" s="3" t="str">
        <f>IF(tbl_Data[[#This Row],[Marital Status]]=tbl_Data[[#Headers],[Single]],tbl_Data[[#This Row],[Amt_Wines]],"")</f>
        <v/>
      </c>
      <c r="AR1948" s="3">
        <f>IF(tbl_Data[[#This Row],[Marital Status]]=tbl_Data[[#Headers],[Together]],tbl_Data[[#This Row],[Amt_Wines]],"")</f>
        <v>5</v>
      </c>
      <c r="AS1948" s="3" t="str">
        <f>IF(tbl_Data[[#This Row],[Marital Status]]=tbl_Data[[#Headers],[Married]],tbl_Data[[#This Row],[Amt_Wines]],"")</f>
        <v/>
      </c>
      <c r="AT1948" s="3" t="str">
        <f>IF(tbl_Data[[#This Row],[Marital Status]]=tbl_Data[[#Headers],[Widow]],tbl_Data[[#This Row],[Amt_Wines]],"")</f>
        <v/>
      </c>
      <c r="AU1948" s="3" t="str">
        <f>IF(tbl_Data[[#This Row],[Marital Status]]=tbl_Data[[#Headers],[Divorced]],tbl_Data[[#This Row],[Amt_Wines]],"")</f>
        <v/>
      </c>
    </row>
    <row r="1949" spans="1:47" x14ac:dyDescent="0.45">
      <c r="A1949" t="s">
        <v>2167</v>
      </c>
      <c r="B1949" s="3">
        <v>38285</v>
      </c>
      <c r="C1949">
        <v>2</v>
      </c>
      <c r="D1949">
        <v>1</v>
      </c>
      <c r="E1949">
        <f t="shared" si="30"/>
        <v>3</v>
      </c>
      <c r="F1949">
        <v>96</v>
      </c>
      <c r="G1949" s="3">
        <v>2</v>
      </c>
      <c r="H1949" s="3">
        <v>0</v>
      </c>
      <c r="I1949" s="3">
        <v>5</v>
      </c>
      <c r="J1949" s="3">
        <v>2</v>
      </c>
      <c r="K1949" s="3">
        <v>0</v>
      </c>
      <c r="L1949" s="3">
        <v>1</v>
      </c>
      <c r="M1949">
        <v>1</v>
      </c>
      <c r="N1949">
        <v>0</v>
      </c>
      <c r="O1949">
        <v>0</v>
      </c>
      <c r="P1949">
        <v>3</v>
      </c>
      <c r="Q1949">
        <v>2</v>
      </c>
      <c r="R1949">
        <v>0</v>
      </c>
      <c r="S1949">
        <v>0</v>
      </c>
      <c r="T1949">
        <v>0</v>
      </c>
      <c r="U1949">
        <v>0</v>
      </c>
      <c r="V1949">
        <v>0</v>
      </c>
      <c r="W1949">
        <v>0</v>
      </c>
      <c r="X1949">
        <v>3</v>
      </c>
      <c r="Y1949">
        <v>11</v>
      </c>
      <c r="Z1949">
        <v>0</v>
      </c>
      <c r="AA1949">
        <v>61</v>
      </c>
      <c r="AB1949">
        <v>2164</v>
      </c>
      <c r="AC1949">
        <v>0</v>
      </c>
      <c r="AD1949">
        <v>0</v>
      </c>
      <c r="AE1949">
        <v>0</v>
      </c>
      <c r="AF1949">
        <v>1</v>
      </c>
      <c r="AG1949">
        <v>0</v>
      </c>
      <c r="AH1949">
        <v>0</v>
      </c>
      <c r="AI1949">
        <v>0</v>
      </c>
      <c r="AJ1949">
        <v>1</v>
      </c>
      <c r="AK1949">
        <v>0</v>
      </c>
      <c r="AL1949">
        <v>0</v>
      </c>
      <c r="AM1949" s="3">
        <f>SUM(tbl_Data[[#This Row],[Amt_Wines]:[Amt_GoldProds]])</f>
        <v>10</v>
      </c>
      <c r="AN1949" s="3">
        <v>8</v>
      </c>
      <c r="AO1949">
        <v>0</v>
      </c>
      <c r="AP1949" t="str" cm="1">
        <f t="array" ref="AP1949">_xlfn.IFS(tbl_Data[[#This Row],[marital_Divorced]]=1,"Divorced",tbl_Data[[#This Row],[marital_Married]]=1,"Married",tbl_Data[[#This Row],[marital_Single]]=1,"Single",tbl_Data[[#This Row],[marital_Together]]=1,"Together",tbl_Data[[#This Row],[marital_Widow]]=1,"Widowed")</f>
        <v>Together</v>
      </c>
      <c r="AQ1949" s="3" t="str">
        <f>IF(tbl_Data[[#This Row],[Marital Status]]=tbl_Data[[#Headers],[Single]],tbl_Data[[#This Row],[Amt_Wines]],"")</f>
        <v/>
      </c>
      <c r="AR1949" s="3">
        <f>IF(tbl_Data[[#This Row],[Marital Status]]=tbl_Data[[#Headers],[Together]],tbl_Data[[#This Row],[Amt_Wines]],"")</f>
        <v>2</v>
      </c>
      <c r="AS1949" s="3" t="str">
        <f>IF(tbl_Data[[#This Row],[Marital Status]]=tbl_Data[[#Headers],[Married]],tbl_Data[[#This Row],[Amt_Wines]],"")</f>
        <v/>
      </c>
      <c r="AT1949" s="3" t="str">
        <f>IF(tbl_Data[[#This Row],[Marital Status]]=tbl_Data[[#Headers],[Widow]],tbl_Data[[#This Row],[Amt_Wines]],"")</f>
        <v/>
      </c>
      <c r="AU1949" s="3" t="str">
        <f>IF(tbl_Data[[#This Row],[Marital Status]]=tbl_Data[[#Headers],[Divorced]],tbl_Data[[#This Row],[Amt_Wines]],"")</f>
        <v/>
      </c>
    </row>
    <row r="1950" spans="1:47" x14ac:dyDescent="0.45">
      <c r="A1950" t="s">
        <v>2169</v>
      </c>
      <c r="B1950" s="3">
        <v>32583</v>
      </c>
      <c r="C1950">
        <v>1</v>
      </c>
      <c r="D1950">
        <v>1</v>
      </c>
      <c r="E1950">
        <f t="shared" si="30"/>
        <v>2</v>
      </c>
      <c r="F1950">
        <v>10</v>
      </c>
      <c r="G1950" s="3">
        <v>5</v>
      </c>
      <c r="H1950" s="3">
        <v>0</v>
      </c>
      <c r="I1950" s="3">
        <v>3</v>
      </c>
      <c r="J1950" s="3">
        <v>0</v>
      </c>
      <c r="K1950" s="3">
        <v>0</v>
      </c>
      <c r="L1950" s="3">
        <v>1</v>
      </c>
      <c r="M1950">
        <v>1</v>
      </c>
      <c r="N1950">
        <v>1</v>
      </c>
      <c r="O1950">
        <v>0</v>
      </c>
      <c r="P1950">
        <v>2</v>
      </c>
      <c r="Q1950">
        <v>7</v>
      </c>
      <c r="R1950">
        <v>0</v>
      </c>
      <c r="S1950">
        <v>0</v>
      </c>
      <c r="T1950">
        <v>0</v>
      </c>
      <c r="U1950">
        <v>0</v>
      </c>
      <c r="V1950">
        <v>0</v>
      </c>
      <c r="W1950">
        <v>0</v>
      </c>
      <c r="X1950">
        <v>3</v>
      </c>
      <c r="Y1950">
        <v>11</v>
      </c>
      <c r="Z1950">
        <v>0</v>
      </c>
      <c r="AA1950">
        <v>59</v>
      </c>
      <c r="AB1950">
        <v>2173</v>
      </c>
      <c r="AC1950">
        <v>0</v>
      </c>
      <c r="AD1950">
        <v>0</v>
      </c>
      <c r="AE1950">
        <v>0</v>
      </c>
      <c r="AF1950">
        <v>1</v>
      </c>
      <c r="AG1950">
        <v>0</v>
      </c>
      <c r="AH1950">
        <v>0</v>
      </c>
      <c r="AI1950">
        <v>0</v>
      </c>
      <c r="AJ1950">
        <v>0</v>
      </c>
      <c r="AK1950">
        <v>0</v>
      </c>
      <c r="AL1950">
        <v>1</v>
      </c>
      <c r="AM1950" s="3">
        <f>SUM(tbl_Data[[#This Row],[Amt_Wines]:[Amt_GoldProds]])</f>
        <v>9</v>
      </c>
      <c r="AN1950" s="3">
        <v>7</v>
      </c>
      <c r="AO1950">
        <v>0</v>
      </c>
      <c r="AP1950" t="str" cm="1">
        <f t="array" ref="AP1950">_xlfn.IFS(tbl_Data[[#This Row],[marital_Divorced]]=1,"Divorced",tbl_Data[[#This Row],[marital_Married]]=1,"Married",tbl_Data[[#This Row],[marital_Single]]=1,"Single",tbl_Data[[#This Row],[marital_Together]]=1,"Together",tbl_Data[[#This Row],[marital_Widow]]=1,"Widowed")</f>
        <v>Together</v>
      </c>
      <c r="AQ1950" s="3" t="str">
        <f>IF(tbl_Data[[#This Row],[Marital Status]]=tbl_Data[[#Headers],[Single]],tbl_Data[[#This Row],[Amt_Wines]],"")</f>
        <v/>
      </c>
      <c r="AR1950" s="3">
        <f>IF(tbl_Data[[#This Row],[Marital Status]]=tbl_Data[[#Headers],[Together]],tbl_Data[[#This Row],[Amt_Wines]],"")</f>
        <v>5</v>
      </c>
      <c r="AS1950" s="3" t="str">
        <f>IF(tbl_Data[[#This Row],[Marital Status]]=tbl_Data[[#Headers],[Married]],tbl_Data[[#This Row],[Amt_Wines]],"")</f>
        <v/>
      </c>
      <c r="AT1950" s="3" t="str">
        <f>IF(tbl_Data[[#This Row],[Marital Status]]=tbl_Data[[#Headers],[Widow]],tbl_Data[[#This Row],[Amt_Wines]],"")</f>
        <v/>
      </c>
      <c r="AU1950" s="3" t="str">
        <f>IF(tbl_Data[[#This Row],[Marital Status]]=tbl_Data[[#Headers],[Divorced]],tbl_Data[[#This Row],[Amt_Wines]],"")</f>
        <v/>
      </c>
    </row>
    <row r="1951" spans="1:47" x14ac:dyDescent="0.45">
      <c r="A1951" t="s">
        <v>2170</v>
      </c>
      <c r="B1951" s="3">
        <v>34578</v>
      </c>
      <c r="C1951">
        <v>2</v>
      </c>
      <c r="D1951">
        <v>1</v>
      </c>
      <c r="E1951">
        <f t="shared" si="30"/>
        <v>3</v>
      </c>
      <c r="F1951">
        <v>1</v>
      </c>
      <c r="G1951" s="3">
        <v>7</v>
      </c>
      <c r="H1951" s="3">
        <v>0</v>
      </c>
      <c r="I1951" s="3">
        <v>1</v>
      </c>
      <c r="J1951" s="3">
        <v>0</v>
      </c>
      <c r="K1951" s="3">
        <v>0</v>
      </c>
      <c r="L1951" s="3">
        <v>0</v>
      </c>
      <c r="M1951">
        <v>1</v>
      </c>
      <c r="N1951">
        <v>1</v>
      </c>
      <c r="O1951">
        <v>0</v>
      </c>
      <c r="P1951">
        <v>2</v>
      </c>
      <c r="Q1951">
        <v>6</v>
      </c>
      <c r="R1951">
        <v>0</v>
      </c>
      <c r="S1951">
        <v>0</v>
      </c>
      <c r="T1951">
        <v>0</v>
      </c>
      <c r="U1951">
        <v>0</v>
      </c>
      <c r="V1951">
        <v>0</v>
      </c>
      <c r="W1951">
        <v>0</v>
      </c>
      <c r="X1951">
        <v>3</v>
      </c>
      <c r="Y1951">
        <v>11</v>
      </c>
      <c r="Z1951">
        <v>0</v>
      </c>
      <c r="AA1951">
        <v>48</v>
      </c>
      <c r="AB1951">
        <v>2238</v>
      </c>
      <c r="AC1951">
        <v>0</v>
      </c>
      <c r="AD1951">
        <v>0</v>
      </c>
      <c r="AE1951">
        <v>0</v>
      </c>
      <c r="AF1951">
        <v>1</v>
      </c>
      <c r="AG1951">
        <v>0</v>
      </c>
      <c r="AH1951">
        <v>0</v>
      </c>
      <c r="AI1951">
        <v>0</v>
      </c>
      <c r="AJ1951">
        <v>0</v>
      </c>
      <c r="AK1951">
        <v>0</v>
      </c>
      <c r="AL1951">
        <v>1</v>
      </c>
      <c r="AM1951" s="3">
        <f>SUM(tbl_Data[[#This Row],[Amt_Wines]:[Amt_GoldProds]])</f>
        <v>8</v>
      </c>
      <c r="AN1951" s="3">
        <v>8</v>
      </c>
      <c r="AO1951">
        <v>0</v>
      </c>
      <c r="AP1951" t="str" cm="1">
        <f t="array" ref="AP1951">_xlfn.IFS(tbl_Data[[#This Row],[marital_Divorced]]=1,"Divorced",tbl_Data[[#This Row],[marital_Married]]=1,"Married",tbl_Data[[#This Row],[marital_Single]]=1,"Single",tbl_Data[[#This Row],[marital_Together]]=1,"Together",tbl_Data[[#This Row],[marital_Widow]]=1,"Widowed")</f>
        <v>Together</v>
      </c>
      <c r="AQ1951" s="3" t="str">
        <f>IF(tbl_Data[[#This Row],[Marital Status]]=tbl_Data[[#Headers],[Single]],tbl_Data[[#This Row],[Amt_Wines]],"")</f>
        <v/>
      </c>
      <c r="AR1951" s="3">
        <f>IF(tbl_Data[[#This Row],[Marital Status]]=tbl_Data[[#Headers],[Together]],tbl_Data[[#This Row],[Amt_Wines]],"")</f>
        <v>7</v>
      </c>
      <c r="AS1951" s="3" t="str">
        <f>IF(tbl_Data[[#This Row],[Marital Status]]=tbl_Data[[#Headers],[Married]],tbl_Data[[#This Row],[Amt_Wines]],"")</f>
        <v/>
      </c>
      <c r="AT1951" s="3" t="str">
        <f>IF(tbl_Data[[#This Row],[Marital Status]]=tbl_Data[[#Headers],[Widow]],tbl_Data[[#This Row],[Amt_Wines]],"")</f>
        <v/>
      </c>
      <c r="AU1951" s="3" t="str">
        <f>IF(tbl_Data[[#This Row],[Marital Status]]=tbl_Data[[#Headers],[Divorced]],tbl_Data[[#This Row],[Amt_Wines]],"")</f>
        <v/>
      </c>
    </row>
    <row r="1952" spans="1:47" x14ac:dyDescent="0.45">
      <c r="A1952" t="s">
        <v>2172</v>
      </c>
      <c r="B1952" s="3">
        <v>33590</v>
      </c>
      <c r="C1952">
        <v>2</v>
      </c>
      <c r="D1952">
        <v>1</v>
      </c>
      <c r="E1952">
        <f t="shared" si="30"/>
        <v>3</v>
      </c>
      <c r="F1952">
        <v>65</v>
      </c>
      <c r="G1952" s="3">
        <v>4</v>
      </c>
      <c r="H1952" s="3">
        <v>0</v>
      </c>
      <c r="I1952" s="3">
        <v>2</v>
      </c>
      <c r="J1952" s="3">
        <v>0</v>
      </c>
      <c r="K1952" s="3">
        <v>0</v>
      </c>
      <c r="L1952" s="3">
        <v>2</v>
      </c>
      <c r="M1952">
        <v>1</v>
      </c>
      <c r="N1952">
        <v>1</v>
      </c>
      <c r="O1952">
        <v>0</v>
      </c>
      <c r="P1952">
        <v>2</v>
      </c>
      <c r="Q1952">
        <v>7</v>
      </c>
      <c r="R1952">
        <v>0</v>
      </c>
      <c r="S1952">
        <v>0</v>
      </c>
      <c r="T1952">
        <v>0</v>
      </c>
      <c r="U1952">
        <v>0</v>
      </c>
      <c r="V1952">
        <v>0</v>
      </c>
      <c r="W1952">
        <v>0</v>
      </c>
      <c r="X1952">
        <v>3</v>
      </c>
      <c r="Y1952">
        <v>11</v>
      </c>
      <c r="Z1952">
        <v>0</v>
      </c>
      <c r="AA1952">
        <v>46</v>
      </c>
      <c r="AB1952">
        <v>2397</v>
      </c>
      <c r="AC1952">
        <v>0</v>
      </c>
      <c r="AD1952">
        <v>0</v>
      </c>
      <c r="AE1952">
        <v>0</v>
      </c>
      <c r="AF1952">
        <v>1</v>
      </c>
      <c r="AG1952">
        <v>0</v>
      </c>
      <c r="AH1952">
        <v>0</v>
      </c>
      <c r="AI1952">
        <v>0</v>
      </c>
      <c r="AJ1952">
        <v>1</v>
      </c>
      <c r="AK1952">
        <v>0</v>
      </c>
      <c r="AL1952">
        <v>0</v>
      </c>
      <c r="AM1952" s="3">
        <f>SUM(tbl_Data[[#This Row],[Amt_Wines]:[Amt_GoldProds]])</f>
        <v>8</v>
      </c>
      <c r="AN1952" s="3">
        <v>4</v>
      </c>
      <c r="AO1952">
        <v>0</v>
      </c>
      <c r="AP1952" t="str" cm="1">
        <f t="array" ref="AP1952">_xlfn.IFS(tbl_Data[[#This Row],[marital_Divorced]]=1,"Divorced",tbl_Data[[#This Row],[marital_Married]]=1,"Married",tbl_Data[[#This Row],[marital_Single]]=1,"Single",tbl_Data[[#This Row],[marital_Together]]=1,"Together",tbl_Data[[#This Row],[marital_Widow]]=1,"Widowed")</f>
        <v>Together</v>
      </c>
      <c r="AQ1952" s="3" t="str">
        <f>IF(tbl_Data[[#This Row],[Marital Status]]=tbl_Data[[#Headers],[Single]],tbl_Data[[#This Row],[Amt_Wines]],"")</f>
        <v/>
      </c>
      <c r="AR1952" s="3">
        <f>IF(tbl_Data[[#This Row],[Marital Status]]=tbl_Data[[#Headers],[Together]],tbl_Data[[#This Row],[Amt_Wines]],"")</f>
        <v>4</v>
      </c>
      <c r="AS1952" s="3" t="str">
        <f>IF(tbl_Data[[#This Row],[Marital Status]]=tbl_Data[[#Headers],[Married]],tbl_Data[[#This Row],[Amt_Wines]],"")</f>
        <v/>
      </c>
      <c r="AT1952" s="3" t="str">
        <f>IF(tbl_Data[[#This Row],[Marital Status]]=tbl_Data[[#Headers],[Widow]],tbl_Data[[#This Row],[Amt_Wines]],"")</f>
        <v/>
      </c>
      <c r="AU1952" s="3" t="str">
        <f>IF(tbl_Data[[#This Row],[Marital Status]]=tbl_Data[[#Headers],[Divorced]],tbl_Data[[#This Row],[Amt_Wines]],"")</f>
        <v/>
      </c>
    </row>
    <row r="1953" spans="1:47" x14ac:dyDescent="0.45">
      <c r="A1953" t="s">
        <v>183</v>
      </c>
      <c r="B1953" s="3">
        <v>73455</v>
      </c>
      <c r="C1953">
        <v>0</v>
      </c>
      <c r="D1953">
        <v>0</v>
      </c>
      <c r="E1953">
        <f t="shared" si="30"/>
        <v>0</v>
      </c>
      <c r="F1953">
        <v>98</v>
      </c>
      <c r="G1953" s="3">
        <v>901</v>
      </c>
      <c r="H1953" s="3">
        <v>61</v>
      </c>
      <c r="I1953" s="3">
        <v>757</v>
      </c>
      <c r="J1953" s="3">
        <v>186</v>
      </c>
      <c r="K1953" s="3">
        <v>163</v>
      </c>
      <c r="L1953" s="3">
        <v>20</v>
      </c>
      <c r="M1953">
        <v>1</v>
      </c>
      <c r="N1953">
        <v>6</v>
      </c>
      <c r="O1953">
        <v>5</v>
      </c>
      <c r="P1953">
        <v>10</v>
      </c>
      <c r="Q1953">
        <v>3</v>
      </c>
      <c r="R1953">
        <v>0</v>
      </c>
      <c r="S1953">
        <v>1</v>
      </c>
      <c r="T1953">
        <v>0</v>
      </c>
      <c r="U1953">
        <v>0</v>
      </c>
      <c r="V1953">
        <v>0</v>
      </c>
      <c r="W1953">
        <v>0</v>
      </c>
      <c r="X1953">
        <v>3</v>
      </c>
      <c r="Y1953">
        <v>11</v>
      </c>
      <c r="Z1953">
        <v>0</v>
      </c>
      <c r="AA1953">
        <v>52</v>
      </c>
      <c r="AB1953">
        <v>2403</v>
      </c>
      <c r="AC1953">
        <v>0</v>
      </c>
      <c r="AD1953">
        <v>0</v>
      </c>
      <c r="AE1953">
        <v>0</v>
      </c>
      <c r="AF1953">
        <v>0</v>
      </c>
      <c r="AG1953">
        <v>1</v>
      </c>
      <c r="AH1953">
        <v>0</v>
      </c>
      <c r="AI1953">
        <v>0</v>
      </c>
      <c r="AJ1953">
        <v>1</v>
      </c>
      <c r="AK1953">
        <v>0</v>
      </c>
      <c r="AL1953">
        <v>0</v>
      </c>
      <c r="AM1953" s="3">
        <f>SUM(tbl_Data[[#This Row],[Amt_Wines]:[Amt_GoldProds]])</f>
        <v>2088</v>
      </c>
      <c r="AN1953" s="3">
        <v>2048</v>
      </c>
      <c r="AO1953">
        <v>1</v>
      </c>
      <c r="AP1953" t="str" cm="1">
        <f t="array" ref="AP1953">_xlfn.IFS(tbl_Data[[#This Row],[marital_Divorced]]=1,"Divorced",tbl_Data[[#This Row],[marital_Married]]=1,"Married",tbl_Data[[#This Row],[marital_Single]]=1,"Single",tbl_Data[[#This Row],[marital_Together]]=1,"Together",tbl_Data[[#This Row],[marital_Widow]]=1,"Widowed")</f>
        <v>Widowed</v>
      </c>
      <c r="AQ1953" s="3" t="str">
        <f>IF(tbl_Data[[#This Row],[Marital Status]]=tbl_Data[[#Headers],[Single]],tbl_Data[[#This Row],[Amt_Wines]],"")</f>
        <v/>
      </c>
      <c r="AR1953" s="3" t="str">
        <f>IF(tbl_Data[[#This Row],[Marital Status]]=tbl_Data[[#Headers],[Together]],tbl_Data[[#This Row],[Amt_Wines]],"")</f>
        <v/>
      </c>
      <c r="AS1953" s="3" t="str">
        <f>IF(tbl_Data[[#This Row],[Marital Status]]=tbl_Data[[#Headers],[Married]],tbl_Data[[#This Row],[Amt_Wines]],"")</f>
        <v/>
      </c>
      <c r="AT1953" s="3" t="str">
        <f>IF(tbl_Data[[#This Row],[Marital Status]]=tbl_Data[[#Headers],[Widow]],tbl_Data[[#This Row],[Amt_Wines]],"")</f>
        <v/>
      </c>
      <c r="AU1953" s="3" t="str">
        <f>IF(tbl_Data[[#This Row],[Marital Status]]=tbl_Data[[#Headers],[Divorced]],tbl_Data[[#This Row],[Amt_Wines]],"")</f>
        <v/>
      </c>
    </row>
    <row r="1954" spans="1:47" x14ac:dyDescent="0.45">
      <c r="A1954" t="s">
        <v>212</v>
      </c>
      <c r="B1954" s="3">
        <v>78427</v>
      </c>
      <c r="C1954">
        <v>0</v>
      </c>
      <c r="D1954">
        <v>0</v>
      </c>
      <c r="E1954">
        <f t="shared" si="30"/>
        <v>0</v>
      </c>
      <c r="F1954">
        <v>36</v>
      </c>
      <c r="G1954" s="3">
        <v>972</v>
      </c>
      <c r="H1954" s="3">
        <v>19</v>
      </c>
      <c r="I1954" s="3">
        <v>595</v>
      </c>
      <c r="J1954" s="3">
        <v>180</v>
      </c>
      <c r="K1954" s="3">
        <v>26</v>
      </c>
      <c r="L1954" s="3">
        <v>138</v>
      </c>
      <c r="M1954">
        <v>3</v>
      </c>
      <c r="N1954">
        <v>3</v>
      </c>
      <c r="O1954">
        <v>7</v>
      </c>
      <c r="P1954">
        <v>10</v>
      </c>
      <c r="Q1954">
        <v>3</v>
      </c>
      <c r="R1954">
        <v>0</v>
      </c>
      <c r="S1954">
        <v>0</v>
      </c>
      <c r="T1954">
        <v>0</v>
      </c>
      <c r="U1954">
        <v>1</v>
      </c>
      <c r="V1954">
        <v>0</v>
      </c>
      <c r="W1954">
        <v>0</v>
      </c>
      <c r="X1954">
        <v>3</v>
      </c>
      <c r="Y1954">
        <v>11</v>
      </c>
      <c r="Z1954">
        <v>1</v>
      </c>
      <c r="AA1954">
        <v>72</v>
      </c>
      <c r="AB1954">
        <v>2772</v>
      </c>
      <c r="AC1954">
        <v>0</v>
      </c>
      <c r="AD1954">
        <v>0</v>
      </c>
      <c r="AE1954">
        <v>0</v>
      </c>
      <c r="AF1954">
        <v>0</v>
      </c>
      <c r="AG1954">
        <v>1</v>
      </c>
      <c r="AH1954">
        <v>0</v>
      </c>
      <c r="AI1954">
        <v>0</v>
      </c>
      <c r="AJ1954">
        <v>0</v>
      </c>
      <c r="AK1954">
        <v>1</v>
      </c>
      <c r="AL1954">
        <v>0</v>
      </c>
      <c r="AM1954" s="3">
        <f>SUM(tbl_Data[[#This Row],[Amt_Wines]:[Amt_GoldProds]])</f>
        <v>1930</v>
      </c>
      <c r="AN1954" s="3">
        <v>1654</v>
      </c>
      <c r="AO1954">
        <v>1</v>
      </c>
      <c r="AP1954" t="str" cm="1">
        <f t="array" ref="AP1954">_xlfn.IFS(tbl_Data[[#This Row],[marital_Divorced]]=1,"Divorced",tbl_Data[[#This Row],[marital_Married]]=1,"Married",tbl_Data[[#This Row],[marital_Single]]=1,"Single",tbl_Data[[#This Row],[marital_Together]]=1,"Together",tbl_Data[[#This Row],[marital_Widow]]=1,"Widowed")</f>
        <v>Widowed</v>
      </c>
      <c r="AQ1954" s="3" t="str">
        <f>IF(tbl_Data[[#This Row],[Marital Status]]=tbl_Data[[#Headers],[Single]],tbl_Data[[#This Row],[Amt_Wines]],"")</f>
        <v/>
      </c>
      <c r="AR1954" s="3" t="str">
        <f>IF(tbl_Data[[#This Row],[Marital Status]]=tbl_Data[[#Headers],[Together]],tbl_Data[[#This Row],[Amt_Wines]],"")</f>
        <v/>
      </c>
      <c r="AS1954" s="3" t="str">
        <f>IF(tbl_Data[[#This Row],[Marital Status]]=tbl_Data[[#Headers],[Married]],tbl_Data[[#This Row],[Amt_Wines]],"")</f>
        <v/>
      </c>
      <c r="AT1954" s="3" t="str">
        <f>IF(tbl_Data[[#This Row],[Marital Status]]=tbl_Data[[#Headers],[Widow]],tbl_Data[[#This Row],[Amt_Wines]],"")</f>
        <v/>
      </c>
      <c r="AU1954" s="3" t="str">
        <f>IF(tbl_Data[[#This Row],[Marital Status]]=tbl_Data[[#Headers],[Divorced]],tbl_Data[[#This Row],[Amt_Wines]],"")</f>
        <v/>
      </c>
    </row>
    <row r="1955" spans="1:47" x14ac:dyDescent="0.45">
      <c r="A1955" t="s">
        <v>231</v>
      </c>
      <c r="B1955" s="3">
        <v>79800</v>
      </c>
      <c r="C1955">
        <v>0</v>
      </c>
      <c r="D1955">
        <v>0</v>
      </c>
      <c r="E1955">
        <f t="shared" si="30"/>
        <v>0</v>
      </c>
      <c r="F1955">
        <v>65</v>
      </c>
      <c r="G1955" s="3">
        <v>1060</v>
      </c>
      <c r="H1955" s="3">
        <v>21</v>
      </c>
      <c r="I1955" s="3">
        <v>530</v>
      </c>
      <c r="J1955" s="3">
        <v>32</v>
      </c>
      <c r="K1955" s="3">
        <v>0</v>
      </c>
      <c r="L1955" s="3">
        <v>224</v>
      </c>
      <c r="M1955">
        <v>1</v>
      </c>
      <c r="N1955">
        <v>5</v>
      </c>
      <c r="O1955">
        <v>11</v>
      </c>
      <c r="P1955">
        <v>5</v>
      </c>
      <c r="Q1955">
        <v>3</v>
      </c>
      <c r="R1955">
        <v>1</v>
      </c>
      <c r="S1955">
        <v>0</v>
      </c>
      <c r="T1955">
        <v>1</v>
      </c>
      <c r="U1955">
        <v>1</v>
      </c>
      <c r="V1955">
        <v>0</v>
      </c>
      <c r="W1955">
        <v>0</v>
      </c>
      <c r="X1955">
        <v>3</v>
      </c>
      <c r="Y1955">
        <v>11</v>
      </c>
      <c r="Z1955">
        <v>1</v>
      </c>
      <c r="AA1955">
        <v>65</v>
      </c>
      <c r="AB1955">
        <v>2803</v>
      </c>
      <c r="AC1955">
        <v>0</v>
      </c>
      <c r="AD1955">
        <v>0</v>
      </c>
      <c r="AE1955">
        <v>0</v>
      </c>
      <c r="AF1955">
        <v>0</v>
      </c>
      <c r="AG1955">
        <v>1</v>
      </c>
      <c r="AH1955">
        <v>0</v>
      </c>
      <c r="AI1955">
        <v>0</v>
      </c>
      <c r="AJ1955">
        <v>1</v>
      </c>
      <c r="AK1955">
        <v>0</v>
      </c>
      <c r="AL1955">
        <v>0</v>
      </c>
      <c r="AM1955" s="3">
        <f>SUM(tbl_Data[[#This Row],[Amt_Wines]:[Amt_GoldProds]])</f>
        <v>1867</v>
      </c>
      <c r="AN1955" s="3">
        <v>1419</v>
      </c>
      <c r="AO1955">
        <v>3</v>
      </c>
      <c r="AP1955" t="str" cm="1">
        <f t="array" ref="AP1955">_xlfn.IFS(tbl_Data[[#This Row],[marital_Divorced]]=1,"Divorced",tbl_Data[[#This Row],[marital_Married]]=1,"Married",tbl_Data[[#This Row],[marital_Single]]=1,"Single",tbl_Data[[#This Row],[marital_Together]]=1,"Together",tbl_Data[[#This Row],[marital_Widow]]=1,"Widowed")</f>
        <v>Widowed</v>
      </c>
      <c r="AQ1955" s="3" t="str">
        <f>IF(tbl_Data[[#This Row],[Marital Status]]=tbl_Data[[#Headers],[Single]],tbl_Data[[#This Row],[Amt_Wines]],"")</f>
        <v/>
      </c>
      <c r="AR1955" s="3" t="str">
        <f>IF(tbl_Data[[#This Row],[Marital Status]]=tbl_Data[[#Headers],[Together]],tbl_Data[[#This Row],[Amt_Wines]],"")</f>
        <v/>
      </c>
      <c r="AS1955" s="3" t="str">
        <f>IF(tbl_Data[[#This Row],[Marital Status]]=tbl_Data[[#Headers],[Married]],tbl_Data[[#This Row],[Amt_Wines]],"")</f>
        <v/>
      </c>
      <c r="AT1955" s="3" t="str">
        <f>IF(tbl_Data[[#This Row],[Marital Status]]=tbl_Data[[#Headers],[Widow]],tbl_Data[[#This Row],[Amt_Wines]],"")</f>
        <v/>
      </c>
      <c r="AU1955" s="3" t="str">
        <f>IF(tbl_Data[[#This Row],[Marital Status]]=tbl_Data[[#Headers],[Divorced]],tbl_Data[[#This Row],[Amt_Wines]],"")</f>
        <v/>
      </c>
    </row>
    <row r="1956" spans="1:47" x14ac:dyDescent="0.45">
      <c r="A1956" t="s">
        <v>259</v>
      </c>
      <c r="B1956" s="3">
        <v>71670</v>
      </c>
      <c r="C1956">
        <v>0</v>
      </c>
      <c r="D1956">
        <v>0</v>
      </c>
      <c r="E1956">
        <f t="shared" si="30"/>
        <v>0</v>
      </c>
      <c r="F1956">
        <v>8</v>
      </c>
      <c r="G1956" s="3">
        <v>1462</v>
      </c>
      <c r="H1956" s="3">
        <v>16</v>
      </c>
      <c r="I1956" s="3">
        <v>128</v>
      </c>
      <c r="J1956" s="3">
        <v>0</v>
      </c>
      <c r="K1956" s="3">
        <v>0</v>
      </c>
      <c r="L1956" s="3">
        <v>160</v>
      </c>
      <c r="M1956">
        <v>1</v>
      </c>
      <c r="N1956">
        <v>5</v>
      </c>
      <c r="O1956">
        <v>3</v>
      </c>
      <c r="P1956">
        <v>6</v>
      </c>
      <c r="Q1956">
        <v>6</v>
      </c>
      <c r="R1956">
        <v>0</v>
      </c>
      <c r="S1956">
        <v>1</v>
      </c>
      <c r="T1956">
        <v>1</v>
      </c>
      <c r="U1956">
        <v>0</v>
      </c>
      <c r="V1956">
        <v>1</v>
      </c>
      <c r="W1956">
        <v>0</v>
      </c>
      <c r="X1956">
        <v>3</v>
      </c>
      <c r="Y1956">
        <v>11</v>
      </c>
      <c r="Z1956">
        <v>1</v>
      </c>
      <c r="AA1956">
        <v>58</v>
      </c>
      <c r="AB1956">
        <v>2514</v>
      </c>
      <c r="AC1956">
        <v>0</v>
      </c>
      <c r="AD1956">
        <v>0</v>
      </c>
      <c r="AE1956">
        <v>0</v>
      </c>
      <c r="AF1956">
        <v>0</v>
      </c>
      <c r="AG1956">
        <v>1</v>
      </c>
      <c r="AH1956">
        <v>0</v>
      </c>
      <c r="AI1956">
        <v>0</v>
      </c>
      <c r="AJ1956">
        <v>0</v>
      </c>
      <c r="AK1956">
        <v>0</v>
      </c>
      <c r="AL1956">
        <v>1</v>
      </c>
      <c r="AM1956" s="3">
        <f>SUM(tbl_Data[[#This Row],[Amt_Wines]:[Amt_GoldProds]])</f>
        <v>1766</v>
      </c>
      <c r="AN1956" s="3">
        <v>1446</v>
      </c>
      <c r="AO1956">
        <v>3</v>
      </c>
      <c r="AP1956" t="str" cm="1">
        <f t="array" ref="AP1956">_xlfn.IFS(tbl_Data[[#This Row],[marital_Divorced]]=1,"Divorced",tbl_Data[[#This Row],[marital_Married]]=1,"Married",tbl_Data[[#This Row],[marital_Single]]=1,"Single",tbl_Data[[#This Row],[marital_Together]]=1,"Together",tbl_Data[[#This Row],[marital_Widow]]=1,"Widowed")</f>
        <v>Widowed</v>
      </c>
      <c r="AQ1956" s="3" t="str">
        <f>IF(tbl_Data[[#This Row],[Marital Status]]=tbl_Data[[#Headers],[Single]],tbl_Data[[#This Row],[Amt_Wines]],"")</f>
        <v/>
      </c>
      <c r="AR1956" s="3" t="str">
        <f>IF(tbl_Data[[#This Row],[Marital Status]]=tbl_Data[[#Headers],[Together]],tbl_Data[[#This Row],[Amt_Wines]],"")</f>
        <v/>
      </c>
      <c r="AS1956" s="3" t="str">
        <f>IF(tbl_Data[[#This Row],[Marital Status]]=tbl_Data[[#Headers],[Married]],tbl_Data[[#This Row],[Amt_Wines]],"")</f>
        <v/>
      </c>
      <c r="AT1956" s="3" t="str">
        <f>IF(tbl_Data[[#This Row],[Marital Status]]=tbl_Data[[#Headers],[Widow]],tbl_Data[[#This Row],[Amt_Wines]],"")</f>
        <v/>
      </c>
      <c r="AU1956" s="3" t="str">
        <f>IF(tbl_Data[[#This Row],[Marital Status]]=tbl_Data[[#Headers],[Divorced]],tbl_Data[[#This Row],[Amt_Wines]],"")</f>
        <v/>
      </c>
    </row>
    <row r="1957" spans="1:47" x14ac:dyDescent="0.45">
      <c r="A1957" t="s">
        <v>282</v>
      </c>
      <c r="B1957" s="3">
        <v>73705</v>
      </c>
      <c r="C1957">
        <v>0</v>
      </c>
      <c r="D1957">
        <v>2</v>
      </c>
      <c r="E1957">
        <f t="shared" si="30"/>
        <v>2</v>
      </c>
      <c r="F1957">
        <v>86</v>
      </c>
      <c r="G1957" s="3">
        <v>612</v>
      </c>
      <c r="H1957" s="3">
        <v>91</v>
      </c>
      <c r="I1957" s="3">
        <v>520</v>
      </c>
      <c r="J1957" s="3">
        <v>258</v>
      </c>
      <c r="K1957" s="3">
        <v>107</v>
      </c>
      <c r="L1957" s="3">
        <v>107</v>
      </c>
      <c r="M1957">
        <v>2</v>
      </c>
      <c r="N1957">
        <v>9</v>
      </c>
      <c r="O1957">
        <v>6</v>
      </c>
      <c r="P1957">
        <v>8</v>
      </c>
      <c r="Q1957">
        <v>5</v>
      </c>
      <c r="R1957">
        <v>0</v>
      </c>
      <c r="S1957">
        <v>0</v>
      </c>
      <c r="T1957">
        <v>0</v>
      </c>
      <c r="U1957">
        <v>0</v>
      </c>
      <c r="V1957">
        <v>0</v>
      </c>
      <c r="W1957">
        <v>0</v>
      </c>
      <c r="X1957">
        <v>3</v>
      </c>
      <c r="Y1957">
        <v>11</v>
      </c>
      <c r="Z1957">
        <v>0</v>
      </c>
      <c r="AA1957">
        <v>69</v>
      </c>
      <c r="AB1957">
        <v>2275</v>
      </c>
      <c r="AC1957">
        <v>0</v>
      </c>
      <c r="AD1957">
        <v>0</v>
      </c>
      <c r="AE1957">
        <v>0</v>
      </c>
      <c r="AF1957">
        <v>0</v>
      </c>
      <c r="AG1957">
        <v>1</v>
      </c>
      <c r="AH1957">
        <v>0</v>
      </c>
      <c r="AI1957">
        <v>0</v>
      </c>
      <c r="AJ1957">
        <v>0</v>
      </c>
      <c r="AK1957">
        <v>1</v>
      </c>
      <c r="AL1957">
        <v>0</v>
      </c>
      <c r="AM1957" s="3">
        <f>SUM(tbl_Data[[#This Row],[Amt_Wines]:[Amt_GoldProds]])</f>
        <v>1695</v>
      </c>
      <c r="AN1957" s="3">
        <v>1481</v>
      </c>
      <c r="AO1957">
        <v>0</v>
      </c>
      <c r="AP1957" t="str" cm="1">
        <f t="array" ref="AP1957">_xlfn.IFS(tbl_Data[[#This Row],[marital_Divorced]]=1,"Divorced",tbl_Data[[#This Row],[marital_Married]]=1,"Married",tbl_Data[[#This Row],[marital_Single]]=1,"Single",tbl_Data[[#This Row],[marital_Together]]=1,"Together",tbl_Data[[#This Row],[marital_Widow]]=1,"Widowed")</f>
        <v>Widowed</v>
      </c>
      <c r="AQ1957" s="3" t="str">
        <f>IF(tbl_Data[[#This Row],[Marital Status]]=tbl_Data[[#Headers],[Single]],tbl_Data[[#This Row],[Amt_Wines]],"")</f>
        <v/>
      </c>
      <c r="AR1957" s="3" t="str">
        <f>IF(tbl_Data[[#This Row],[Marital Status]]=tbl_Data[[#Headers],[Together]],tbl_Data[[#This Row],[Amt_Wines]],"")</f>
        <v/>
      </c>
      <c r="AS1957" s="3" t="str">
        <f>IF(tbl_Data[[#This Row],[Marital Status]]=tbl_Data[[#Headers],[Married]],tbl_Data[[#This Row],[Amt_Wines]],"")</f>
        <v/>
      </c>
      <c r="AT1957" s="3" t="str">
        <f>IF(tbl_Data[[#This Row],[Marital Status]]=tbl_Data[[#Headers],[Widow]],tbl_Data[[#This Row],[Amt_Wines]],"")</f>
        <v/>
      </c>
      <c r="AU1957" s="3" t="str">
        <f>IF(tbl_Data[[#This Row],[Marital Status]]=tbl_Data[[#Headers],[Divorced]],tbl_Data[[#This Row],[Amt_Wines]],"")</f>
        <v/>
      </c>
    </row>
    <row r="1958" spans="1:47" x14ac:dyDescent="0.45">
      <c r="A1958" t="s">
        <v>287</v>
      </c>
      <c r="B1958" s="3">
        <v>82571</v>
      </c>
      <c r="C1958">
        <v>0</v>
      </c>
      <c r="D1958">
        <v>0</v>
      </c>
      <c r="E1958">
        <f t="shared" si="30"/>
        <v>0</v>
      </c>
      <c r="F1958">
        <v>28</v>
      </c>
      <c r="G1958" s="3">
        <v>861</v>
      </c>
      <c r="H1958" s="3">
        <v>31</v>
      </c>
      <c r="I1958" s="3">
        <v>558</v>
      </c>
      <c r="J1958" s="3">
        <v>62</v>
      </c>
      <c r="K1958" s="3">
        <v>95</v>
      </c>
      <c r="L1958" s="3">
        <v>79</v>
      </c>
      <c r="M1958">
        <v>0</v>
      </c>
      <c r="N1958">
        <v>6</v>
      </c>
      <c r="O1958">
        <v>5</v>
      </c>
      <c r="P1958">
        <v>13</v>
      </c>
      <c r="Q1958">
        <v>2</v>
      </c>
      <c r="R1958">
        <v>0</v>
      </c>
      <c r="S1958">
        <v>0</v>
      </c>
      <c r="T1958">
        <v>1</v>
      </c>
      <c r="U1958">
        <v>0</v>
      </c>
      <c r="V1958">
        <v>0</v>
      </c>
      <c r="W1958">
        <v>0</v>
      </c>
      <c r="X1958">
        <v>3</v>
      </c>
      <c r="Y1958">
        <v>11</v>
      </c>
      <c r="Z1958">
        <v>0</v>
      </c>
      <c r="AA1958">
        <v>58</v>
      </c>
      <c r="AB1958">
        <v>2247</v>
      </c>
      <c r="AC1958">
        <v>0</v>
      </c>
      <c r="AD1958">
        <v>0</v>
      </c>
      <c r="AE1958">
        <v>0</v>
      </c>
      <c r="AF1958">
        <v>0</v>
      </c>
      <c r="AG1958">
        <v>1</v>
      </c>
      <c r="AH1958">
        <v>0</v>
      </c>
      <c r="AI1958">
        <v>0</v>
      </c>
      <c r="AJ1958">
        <v>0</v>
      </c>
      <c r="AK1958">
        <v>0</v>
      </c>
      <c r="AL1958">
        <v>1</v>
      </c>
      <c r="AM1958" s="3">
        <f>SUM(tbl_Data[[#This Row],[Amt_Wines]:[Amt_GoldProds]])</f>
        <v>1686</v>
      </c>
      <c r="AN1958" s="3">
        <v>1528</v>
      </c>
      <c r="AO1958">
        <v>1</v>
      </c>
      <c r="AP1958" t="str" cm="1">
        <f t="array" ref="AP1958">_xlfn.IFS(tbl_Data[[#This Row],[marital_Divorced]]=1,"Divorced",tbl_Data[[#This Row],[marital_Married]]=1,"Married",tbl_Data[[#This Row],[marital_Single]]=1,"Single",tbl_Data[[#This Row],[marital_Together]]=1,"Together",tbl_Data[[#This Row],[marital_Widow]]=1,"Widowed")</f>
        <v>Widowed</v>
      </c>
      <c r="AQ1958" s="3" t="str">
        <f>IF(tbl_Data[[#This Row],[Marital Status]]=tbl_Data[[#Headers],[Single]],tbl_Data[[#This Row],[Amt_Wines]],"")</f>
        <v/>
      </c>
      <c r="AR1958" s="3" t="str">
        <f>IF(tbl_Data[[#This Row],[Marital Status]]=tbl_Data[[#Headers],[Together]],tbl_Data[[#This Row],[Amt_Wines]],"")</f>
        <v/>
      </c>
      <c r="AS1958" s="3" t="str">
        <f>IF(tbl_Data[[#This Row],[Marital Status]]=tbl_Data[[#Headers],[Married]],tbl_Data[[#This Row],[Amt_Wines]],"")</f>
        <v/>
      </c>
      <c r="AT1958" s="3" t="str">
        <f>IF(tbl_Data[[#This Row],[Marital Status]]=tbl_Data[[#Headers],[Widow]],tbl_Data[[#This Row],[Amt_Wines]],"")</f>
        <v/>
      </c>
      <c r="AU1958" s="3" t="str">
        <f>IF(tbl_Data[[#This Row],[Marital Status]]=tbl_Data[[#Headers],[Divorced]],tbl_Data[[#This Row],[Amt_Wines]],"")</f>
        <v/>
      </c>
    </row>
    <row r="1959" spans="1:47" x14ac:dyDescent="0.45">
      <c r="A1959" t="s">
        <v>326</v>
      </c>
      <c r="B1959" s="3">
        <v>85620</v>
      </c>
      <c r="C1959">
        <v>0</v>
      </c>
      <c r="D1959">
        <v>0</v>
      </c>
      <c r="E1959">
        <f t="shared" si="30"/>
        <v>0</v>
      </c>
      <c r="F1959">
        <v>68</v>
      </c>
      <c r="G1959" s="3">
        <v>416</v>
      </c>
      <c r="H1959" s="3">
        <v>46</v>
      </c>
      <c r="I1959" s="3">
        <v>925</v>
      </c>
      <c r="J1959" s="3">
        <v>60</v>
      </c>
      <c r="K1959" s="3">
        <v>107</v>
      </c>
      <c r="L1959" s="3">
        <v>46</v>
      </c>
      <c r="M1959">
        <v>1</v>
      </c>
      <c r="N1959">
        <v>3</v>
      </c>
      <c r="O1959">
        <v>6</v>
      </c>
      <c r="P1959">
        <v>4</v>
      </c>
      <c r="Q1959">
        <v>1</v>
      </c>
      <c r="R1959">
        <v>0</v>
      </c>
      <c r="S1959">
        <v>0</v>
      </c>
      <c r="T1959">
        <v>0</v>
      </c>
      <c r="U1959">
        <v>0</v>
      </c>
      <c r="V1959">
        <v>0</v>
      </c>
      <c r="W1959">
        <v>0</v>
      </c>
      <c r="X1959">
        <v>3</v>
      </c>
      <c r="Y1959">
        <v>11</v>
      </c>
      <c r="Z1959">
        <v>1</v>
      </c>
      <c r="AA1959">
        <v>56</v>
      </c>
      <c r="AB1959">
        <v>2332</v>
      </c>
      <c r="AC1959">
        <v>0</v>
      </c>
      <c r="AD1959">
        <v>0</v>
      </c>
      <c r="AE1959">
        <v>0</v>
      </c>
      <c r="AF1959">
        <v>0</v>
      </c>
      <c r="AG1959">
        <v>1</v>
      </c>
      <c r="AH1959">
        <v>0</v>
      </c>
      <c r="AI1959">
        <v>0</v>
      </c>
      <c r="AJ1959">
        <v>1</v>
      </c>
      <c r="AK1959">
        <v>0</v>
      </c>
      <c r="AL1959">
        <v>0</v>
      </c>
      <c r="AM1959" s="3">
        <f>SUM(tbl_Data[[#This Row],[Amt_Wines]:[Amt_GoldProds]])</f>
        <v>1600</v>
      </c>
      <c r="AN1959" s="3">
        <v>1508</v>
      </c>
      <c r="AO1959">
        <v>0</v>
      </c>
      <c r="AP1959" t="str" cm="1">
        <f t="array" ref="AP1959">_xlfn.IFS(tbl_Data[[#This Row],[marital_Divorced]]=1,"Divorced",tbl_Data[[#This Row],[marital_Married]]=1,"Married",tbl_Data[[#This Row],[marital_Single]]=1,"Single",tbl_Data[[#This Row],[marital_Together]]=1,"Together",tbl_Data[[#This Row],[marital_Widow]]=1,"Widowed")</f>
        <v>Widowed</v>
      </c>
      <c r="AQ1959" s="3" t="str">
        <f>IF(tbl_Data[[#This Row],[Marital Status]]=tbl_Data[[#Headers],[Single]],tbl_Data[[#This Row],[Amt_Wines]],"")</f>
        <v/>
      </c>
      <c r="AR1959" s="3" t="str">
        <f>IF(tbl_Data[[#This Row],[Marital Status]]=tbl_Data[[#Headers],[Together]],tbl_Data[[#This Row],[Amt_Wines]],"")</f>
        <v/>
      </c>
      <c r="AS1959" s="3" t="str">
        <f>IF(tbl_Data[[#This Row],[Marital Status]]=tbl_Data[[#Headers],[Married]],tbl_Data[[#This Row],[Amt_Wines]],"")</f>
        <v/>
      </c>
      <c r="AT1959" s="3" t="str">
        <f>IF(tbl_Data[[#This Row],[Marital Status]]=tbl_Data[[#Headers],[Widow]],tbl_Data[[#This Row],[Amt_Wines]],"")</f>
        <v/>
      </c>
      <c r="AU1959" s="3" t="str">
        <f>IF(tbl_Data[[#This Row],[Marital Status]]=tbl_Data[[#Headers],[Divorced]],tbl_Data[[#This Row],[Amt_Wines]],"")</f>
        <v/>
      </c>
    </row>
    <row r="1960" spans="1:47" x14ac:dyDescent="0.45">
      <c r="A1960" t="s">
        <v>346</v>
      </c>
      <c r="B1960" s="3">
        <v>74859</v>
      </c>
      <c r="C1960">
        <v>0</v>
      </c>
      <c r="D1960">
        <v>0</v>
      </c>
      <c r="E1960">
        <f t="shared" si="30"/>
        <v>0</v>
      </c>
      <c r="F1960">
        <v>63</v>
      </c>
      <c r="G1960" s="3">
        <v>570</v>
      </c>
      <c r="H1960" s="3">
        <v>73</v>
      </c>
      <c r="I1960" s="3">
        <v>614</v>
      </c>
      <c r="J1960" s="3">
        <v>133</v>
      </c>
      <c r="K1960" s="3">
        <v>102</v>
      </c>
      <c r="L1960" s="3">
        <v>73</v>
      </c>
      <c r="M1960">
        <v>1</v>
      </c>
      <c r="N1960">
        <v>6</v>
      </c>
      <c r="O1960">
        <v>5</v>
      </c>
      <c r="P1960">
        <v>11</v>
      </c>
      <c r="Q1960">
        <v>3</v>
      </c>
      <c r="R1960">
        <v>0</v>
      </c>
      <c r="S1960">
        <v>0</v>
      </c>
      <c r="T1960">
        <v>0</v>
      </c>
      <c r="U1960">
        <v>1</v>
      </c>
      <c r="V1960">
        <v>0</v>
      </c>
      <c r="W1960">
        <v>0</v>
      </c>
      <c r="X1960">
        <v>3</v>
      </c>
      <c r="Y1960">
        <v>11</v>
      </c>
      <c r="Z1960">
        <v>0</v>
      </c>
      <c r="AA1960">
        <v>71</v>
      </c>
      <c r="AB1960">
        <v>2550</v>
      </c>
      <c r="AC1960">
        <v>0</v>
      </c>
      <c r="AD1960">
        <v>0</v>
      </c>
      <c r="AE1960">
        <v>0</v>
      </c>
      <c r="AF1960">
        <v>0</v>
      </c>
      <c r="AG1960">
        <v>1</v>
      </c>
      <c r="AH1960">
        <v>1</v>
      </c>
      <c r="AI1960">
        <v>0</v>
      </c>
      <c r="AJ1960">
        <v>0</v>
      </c>
      <c r="AK1960">
        <v>0</v>
      </c>
      <c r="AL1960">
        <v>0</v>
      </c>
      <c r="AM1960" s="3">
        <f>SUM(tbl_Data[[#This Row],[Amt_Wines]:[Amt_GoldProds]])</f>
        <v>1565</v>
      </c>
      <c r="AN1960" s="3">
        <v>1419</v>
      </c>
      <c r="AO1960">
        <v>1</v>
      </c>
      <c r="AP1960" t="str" cm="1">
        <f t="array" ref="AP1960">_xlfn.IFS(tbl_Data[[#This Row],[marital_Divorced]]=1,"Divorced",tbl_Data[[#This Row],[marital_Married]]=1,"Married",tbl_Data[[#This Row],[marital_Single]]=1,"Single",tbl_Data[[#This Row],[marital_Together]]=1,"Together",tbl_Data[[#This Row],[marital_Widow]]=1,"Widowed")</f>
        <v>Widowed</v>
      </c>
      <c r="AQ1960" s="3" t="str">
        <f>IF(tbl_Data[[#This Row],[Marital Status]]=tbl_Data[[#Headers],[Single]],tbl_Data[[#This Row],[Amt_Wines]],"")</f>
        <v/>
      </c>
      <c r="AR1960" s="3" t="str">
        <f>IF(tbl_Data[[#This Row],[Marital Status]]=tbl_Data[[#Headers],[Together]],tbl_Data[[#This Row],[Amt_Wines]],"")</f>
        <v/>
      </c>
      <c r="AS1960" s="3" t="str">
        <f>IF(tbl_Data[[#This Row],[Marital Status]]=tbl_Data[[#Headers],[Married]],tbl_Data[[#This Row],[Amt_Wines]],"")</f>
        <v/>
      </c>
      <c r="AT1960" s="3" t="str">
        <f>IF(tbl_Data[[#This Row],[Marital Status]]=tbl_Data[[#Headers],[Widow]],tbl_Data[[#This Row],[Amt_Wines]],"")</f>
        <v/>
      </c>
      <c r="AU1960" s="3" t="str">
        <f>IF(tbl_Data[[#This Row],[Marital Status]]=tbl_Data[[#Headers],[Divorced]],tbl_Data[[#This Row],[Amt_Wines]],"")</f>
        <v/>
      </c>
    </row>
    <row r="1961" spans="1:47" x14ac:dyDescent="0.45">
      <c r="A1961" t="s">
        <v>382</v>
      </c>
      <c r="B1961" s="3">
        <v>80995</v>
      </c>
      <c r="C1961">
        <v>0</v>
      </c>
      <c r="D1961">
        <v>1</v>
      </c>
      <c r="E1961">
        <f t="shared" si="30"/>
        <v>1</v>
      </c>
      <c r="F1961">
        <v>83</v>
      </c>
      <c r="G1961" s="3">
        <v>860</v>
      </c>
      <c r="H1961" s="3">
        <v>28</v>
      </c>
      <c r="I1961" s="3">
        <v>409</v>
      </c>
      <c r="J1961" s="3">
        <v>73</v>
      </c>
      <c r="K1961" s="3">
        <v>56</v>
      </c>
      <c r="L1961" s="3">
        <v>56</v>
      </c>
      <c r="M1961">
        <v>1</v>
      </c>
      <c r="N1961">
        <v>8</v>
      </c>
      <c r="O1961">
        <v>9</v>
      </c>
      <c r="P1961">
        <v>4</v>
      </c>
      <c r="Q1961">
        <v>4</v>
      </c>
      <c r="R1961">
        <v>0</v>
      </c>
      <c r="S1961">
        <v>0</v>
      </c>
      <c r="T1961">
        <v>0</v>
      </c>
      <c r="U1961">
        <v>0</v>
      </c>
      <c r="V1961">
        <v>0</v>
      </c>
      <c r="W1961">
        <v>0</v>
      </c>
      <c r="X1961">
        <v>3</v>
      </c>
      <c r="Y1961">
        <v>11</v>
      </c>
      <c r="Z1961">
        <v>0</v>
      </c>
      <c r="AA1961">
        <v>62</v>
      </c>
      <c r="AB1961">
        <v>2573</v>
      </c>
      <c r="AC1961">
        <v>0</v>
      </c>
      <c r="AD1961">
        <v>0</v>
      </c>
      <c r="AE1961">
        <v>0</v>
      </c>
      <c r="AF1961">
        <v>0</v>
      </c>
      <c r="AG1961">
        <v>1</v>
      </c>
      <c r="AH1961">
        <v>0</v>
      </c>
      <c r="AI1961">
        <v>0</v>
      </c>
      <c r="AJ1961">
        <v>0</v>
      </c>
      <c r="AK1961">
        <v>0</v>
      </c>
      <c r="AL1961">
        <v>1</v>
      </c>
      <c r="AM1961" s="3">
        <f>SUM(tbl_Data[[#This Row],[Amt_Wines]:[Amt_GoldProds]])</f>
        <v>1482</v>
      </c>
      <c r="AN1961" s="3">
        <v>1370</v>
      </c>
      <c r="AO1961">
        <v>0</v>
      </c>
      <c r="AP1961" t="str" cm="1">
        <f t="array" ref="AP1961">_xlfn.IFS(tbl_Data[[#This Row],[marital_Divorced]]=1,"Divorced",tbl_Data[[#This Row],[marital_Married]]=1,"Married",tbl_Data[[#This Row],[marital_Single]]=1,"Single",tbl_Data[[#This Row],[marital_Together]]=1,"Together",tbl_Data[[#This Row],[marital_Widow]]=1,"Widowed")</f>
        <v>Widowed</v>
      </c>
      <c r="AQ1961" s="3" t="str">
        <f>IF(tbl_Data[[#This Row],[Marital Status]]=tbl_Data[[#Headers],[Single]],tbl_Data[[#This Row],[Amt_Wines]],"")</f>
        <v/>
      </c>
      <c r="AR1961" s="3" t="str">
        <f>IF(tbl_Data[[#This Row],[Marital Status]]=tbl_Data[[#Headers],[Together]],tbl_Data[[#This Row],[Amt_Wines]],"")</f>
        <v/>
      </c>
      <c r="AS1961" s="3" t="str">
        <f>IF(tbl_Data[[#This Row],[Marital Status]]=tbl_Data[[#Headers],[Married]],tbl_Data[[#This Row],[Amt_Wines]],"")</f>
        <v/>
      </c>
      <c r="AT1961" s="3" t="str">
        <f>IF(tbl_Data[[#This Row],[Marital Status]]=tbl_Data[[#Headers],[Widow]],tbl_Data[[#This Row],[Amt_Wines]],"")</f>
        <v/>
      </c>
      <c r="AU1961" s="3" t="str">
        <f>IF(tbl_Data[[#This Row],[Marital Status]]=tbl_Data[[#Headers],[Divorced]],tbl_Data[[#This Row],[Amt_Wines]],"")</f>
        <v/>
      </c>
    </row>
    <row r="1962" spans="1:47" x14ac:dyDescent="0.45">
      <c r="A1962" t="s">
        <v>384</v>
      </c>
      <c r="B1962" s="3">
        <v>79946</v>
      </c>
      <c r="C1962">
        <v>0</v>
      </c>
      <c r="D1962">
        <v>0</v>
      </c>
      <c r="E1962">
        <f t="shared" si="30"/>
        <v>0</v>
      </c>
      <c r="F1962">
        <v>19</v>
      </c>
      <c r="G1962" s="3">
        <v>395</v>
      </c>
      <c r="H1962" s="3">
        <v>183</v>
      </c>
      <c r="I1962" s="3">
        <v>565</v>
      </c>
      <c r="J1962" s="3">
        <v>166</v>
      </c>
      <c r="K1962" s="3">
        <v>141</v>
      </c>
      <c r="L1962" s="3">
        <v>28</v>
      </c>
      <c r="M1962">
        <v>1</v>
      </c>
      <c r="N1962">
        <v>5</v>
      </c>
      <c r="O1962">
        <v>11</v>
      </c>
      <c r="P1962">
        <v>5</v>
      </c>
      <c r="Q1962">
        <v>3</v>
      </c>
      <c r="R1962">
        <v>0</v>
      </c>
      <c r="S1962">
        <v>0</v>
      </c>
      <c r="T1962">
        <v>0</v>
      </c>
      <c r="U1962">
        <v>0</v>
      </c>
      <c r="V1962">
        <v>0</v>
      </c>
      <c r="W1962">
        <v>0</v>
      </c>
      <c r="X1962">
        <v>3</v>
      </c>
      <c r="Y1962">
        <v>11</v>
      </c>
      <c r="Z1962">
        <v>0</v>
      </c>
      <c r="AA1962">
        <v>54</v>
      </c>
      <c r="AB1962">
        <v>2207</v>
      </c>
      <c r="AC1962">
        <v>0</v>
      </c>
      <c r="AD1962">
        <v>0</v>
      </c>
      <c r="AE1962">
        <v>0</v>
      </c>
      <c r="AF1962">
        <v>0</v>
      </c>
      <c r="AG1962">
        <v>1</v>
      </c>
      <c r="AH1962">
        <v>0</v>
      </c>
      <c r="AI1962">
        <v>0</v>
      </c>
      <c r="AJ1962">
        <v>1</v>
      </c>
      <c r="AK1962">
        <v>0</v>
      </c>
      <c r="AL1962">
        <v>0</v>
      </c>
      <c r="AM1962" s="3">
        <f>SUM(tbl_Data[[#This Row],[Amt_Wines]:[Amt_GoldProds]])</f>
        <v>1478</v>
      </c>
      <c r="AN1962" s="3">
        <v>1422</v>
      </c>
      <c r="AO1962">
        <v>0</v>
      </c>
      <c r="AP1962" t="str" cm="1">
        <f t="array" ref="AP1962">_xlfn.IFS(tbl_Data[[#This Row],[marital_Divorced]]=1,"Divorced",tbl_Data[[#This Row],[marital_Married]]=1,"Married",tbl_Data[[#This Row],[marital_Single]]=1,"Single",tbl_Data[[#This Row],[marital_Together]]=1,"Together",tbl_Data[[#This Row],[marital_Widow]]=1,"Widowed")</f>
        <v>Widowed</v>
      </c>
      <c r="AQ1962" s="3" t="str">
        <f>IF(tbl_Data[[#This Row],[Marital Status]]=tbl_Data[[#Headers],[Single]],tbl_Data[[#This Row],[Amt_Wines]],"")</f>
        <v/>
      </c>
      <c r="AR1962" s="3" t="str">
        <f>IF(tbl_Data[[#This Row],[Marital Status]]=tbl_Data[[#Headers],[Together]],tbl_Data[[#This Row],[Amt_Wines]],"")</f>
        <v/>
      </c>
      <c r="AS1962" s="3" t="str">
        <f>IF(tbl_Data[[#This Row],[Marital Status]]=tbl_Data[[#Headers],[Married]],tbl_Data[[#This Row],[Amt_Wines]],"")</f>
        <v/>
      </c>
      <c r="AT1962" s="3" t="str">
        <f>IF(tbl_Data[[#This Row],[Marital Status]]=tbl_Data[[#Headers],[Widow]],tbl_Data[[#This Row],[Amt_Wines]],"")</f>
        <v/>
      </c>
      <c r="AU1962" s="3" t="str">
        <f>IF(tbl_Data[[#This Row],[Marital Status]]=tbl_Data[[#Headers],[Divorced]],tbl_Data[[#This Row],[Amt_Wines]],"")</f>
        <v/>
      </c>
    </row>
    <row r="1963" spans="1:47" x14ac:dyDescent="0.45">
      <c r="A1963" t="s">
        <v>394</v>
      </c>
      <c r="B1963" s="3">
        <v>67369</v>
      </c>
      <c r="C1963">
        <v>0</v>
      </c>
      <c r="D1963">
        <v>1</v>
      </c>
      <c r="E1963">
        <f t="shared" si="30"/>
        <v>1</v>
      </c>
      <c r="F1963">
        <v>81</v>
      </c>
      <c r="G1963" s="3">
        <v>1298</v>
      </c>
      <c r="H1963" s="3">
        <v>0</v>
      </c>
      <c r="I1963" s="3">
        <v>70</v>
      </c>
      <c r="J1963" s="3">
        <v>37</v>
      </c>
      <c r="K1963" s="3">
        <v>14</v>
      </c>
      <c r="L1963" s="3">
        <v>42</v>
      </c>
      <c r="M1963">
        <v>4</v>
      </c>
      <c r="N1963">
        <v>7</v>
      </c>
      <c r="O1963">
        <v>4</v>
      </c>
      <c r="P1963">
        <v>10</v>
      </c>
      <c r="Q1963">
        <v>4</v>
      </c>
      <c r="R1963">
        <v>0</v>
      </c>
      <c r="S1963">
        <v>1</v>
      </c>
      <c r="T1963">
        <v>1</v>
      </c>
      <c r="U1963">
        <v>0</v>
      </c>
      <c r="V1963">
        <v>0</v>
      </c>
      <c r="W1963">
        <v>0</v>
      </c>
      <c r="X1963">
        <v>3</v>
      </c>
      <c r="Y1963">
        <v>11</v>
      </c>
      <c r="Z1963">
        <v>1</v>
      </c>
      <c r="AA1963">
        <v>51</v>
      </c>
      <c r="AB1963">
        <v>2748</v>
      </c>
      <c r="AC1963">
        <v>0</v>
      </c>
      <c r="AD1963">
        <v>0</v>
      </c>
      <c r="AE1963">
        <v>0</v>
      </c>
      <c r="AF1963">
        <v>0</v>
      </c>
      <c r="AG1963">
        <v>1</v>
      </c>
      <c r="AH1963">
        <v>0</v>
      </c>
      <c r="AI1963">
        <v>0</v>
      </c>
      <c r="AJ1963">
        <v>0</v>
      </c>
      <c r="AK1963">
        <v>1</v>
      </c>
      <c r="AL1963">
        <v>0</v>
      </c>
      <c r="AM1963" s="3">
        <f>SUM(tbl_Data[[#This Row],[Amt_Wines]:[Amt_GoldProds]])</f>
        <v>1461</v>
      </c>
      <c r="AN1963" s="3">
        <v>1377</v>
      </c>
      <c r="AO1963">
        <v>2</v>
      </c>
      <c r="AP1963" t="str" cm="1">
        <f t="array" ref="AP1963">_xlfn.IFS(tbl_Data[[#This Row],[marital_Divorced]]=1,"Divorced",tbl_Data[[#This Row],[marital_Married]]=1,"Married",tbl_Data[[#This Row],[marital_Single]]=1,"Single",tbl_Data[[#This Row],[marital_Together]]=1,"Together",tbl_Data[[#This Row],[marital_Widow]]=1,"Widowed")</f>
        <v>Widowed</v>
      </c>
      <c r="AQ1963" s="3" t="str">
        <f>IF(tbl_Data[[#This Row],[Marital Status]]=tbl_Data[[#Headers],[Single]],tbl_Data[[#This Row],[Amt_Wines]],"")</f>
        <v/>
      </c>
      <c r="AR1963" s="3" t="str">
        <f>IF(tbl_Data[[#This Row],[Marital Status]]=tbl_Data[[#Headers],[Together]],tbl_Data[[#This Row],[Amt_Wines]],"")</f>
        <v/>
      </c>
      <c r="AS1963" s="3" t="str">
        <f>IF(tbl_Data[[#This Row],[Marital Status]]=tbl_Data[[#Headers],[Married]],tbl_Data[[#This Row],[Amt_Wines]],"")</f>
        <v/>
      </c>
      <c r="AT1963" s="3" t="str">
        <f>IF(tbl_Data[[#This Row],[Marital Status]]=tbl_Data[[#Headers],[Widow]],tbl_Data[[#This Row],[Amt_Wines]],"")</f>
        <v/>
      </c>
      <c r="AU1963" s="3" t="str">
        <f>IF(tbl_Data[[#This Row],[Marital Status]]=tbl_Data[[#Headers],[Divorced]],tbl_Data[[#This Row],[Amt_Wines]],"")</f>
        <v/>
      </c>
    </row>
    <row r="1964" spans="1:47" x14ac:dyDescent="0.45">
      <c r="A1964" t="s">
        <v>409</v>
      </c>
      <c r="B1964" s="3">
        <v>72643</v>
      </c>
      <c r="C1964">
        <v>0</v>
      </c>
      <c r="D1964">
        <v>0</v>
      </c>
      <c r="E1964">
        <f t="shared" si="30"/>
        <v>0</v>
      </c>
      <c r="F1964">
        <v>60</v>
      </c>
      <c r="G1964" s="3">
        <v>526</v>
      </c>
      <c r="H1964" s="3">
        <v>80</v>
      </c>
      <c r="I1964" s="3">
        <v>553</v>
      </c>
      <c r="J1964" s="3">
        <v>123</v>
      </c>
      <c r="K1964" s="3">
        <v>94</v>
      </c>
      <c r="L1964" s="3">
        <v>53</v>
      </c>
      <c r="M1964">
        <v>1</v>
      </c>
      <c r="N1964">
        <v>3</v>
      </c>
      <c r="O1964">
        <v>10</v>
      </c>
      <c r="P1964">
        <v>7</v>
      </c>
      <c r="Q1964">
        <v>2</v>
      </c>
      <c r="R1964">
        <v>0</v>
      </c>
      <c r="S1964">
        <v>0</v>
      </c>
      <c r="T1964">
        <v>0</v>
      </c>
      <c r="U1964">
        <v>1</v>
      </c>
      <c r="V1964">
        <v>0</v>
      </c>
      <c r="W1964">
        <v>0</v>
      </c>
      <c r="X1964">
        <v>3</v>
      </c>
      <c r="Y1964">
        <v>11</v>
      </c>
      <c r="Z1964">
        <v>1</v>
      </c>
      <c r="AA1964">
        <v>71</v>
      </c>
      <c r="AB1964">
        <v>2646</v>
      </c>
      <c r="AC1964">
        <v>0</v>
      </c>
      <c r="AD1964">
        <v>0</v>
      </c>
      <c r="AE1964">
        <v>0</v>
      </c>
      <c r="AF1964">
        <v>0</v>
      </c>
      <c r="AG1964">
        <v>1</v>
      </c>
      <c r="AH1964">
        <v>0</v>
      </c>
      <c r="AI1964">
        <v>0</v>
      </c>
      <c r="AJ1964">
        <v>1</v>
      </c>
      <c r="AK1964">
        <v>0</v>
      </c>
      <c r="AL1964">
        <v>0</v>
      </c>
      <c r="AM1964" s="3">
        <f>SUM(tbl_Data[[#This Row],[Amt_Wines]:[Amt_GoldProds]])</f>
        <v>1429</v>
      </c>
      <c r="AN1964" s="3">
        <v>1323</v>
      </c>
      <c r="AO1964">
        <v>1</v>
      </c>
      <c r="AP1964" t="str" cm="1">
        <f t="array" ref="AP1964">_xlfn.IFS(tbl_Data[[#This Row],[marital_Divorced]]=1,"Divorced",tbl_Data[[#This Row],[marital_Married]]=1,"Married",tbl_Data[[#This Row],[marital_Single]]=1,"Single",tbl_Data[[#This Row],[marital_Together]]=1,"Together",tbl_Data[[#This Row],[marital_Widow]]=1,"Widowed")</f>
        <v>Widowed</v>
      </c>
      <c r="AQ1964" s="3" t="str">
        <f>IF(tbl_Data[[#This Row],[Marital Status]]=tbl_Data[[#Headers],[Single]],tbl_Data[[#This Row],[Amt_Wines]],"")</f>
        <v/>
      </c>
      <c r="AR1964" s="3" t="str">
        <f>IF(tbl_Data[[#This Row],[Marital Status]]=tbl_Data[[#Headers],[Together]],tbl_Data[[#This Row],[Amt_Wines]],"")</f>
        <v/>
      </c>
      <c r="AS1964" s="3" t="str">
        <f>IF(tbl_Data[[#This Row],[Marital Status]]=tbl_Data[[#Headers],[Married]],tbl_Data[[#This Row],[Amt_Wines]],"")</f>
        <v/>
      </c>
      <c r="AT1964" s="3" t="str">
        <f>IF(tbl_Data[[#This Row],[Marital Status]]=tbl_Data[[#Headers],[Widow]],tbl_Data[[#This Row],[Amt_Wines]],"")</f>
        <v/>
      </c>
      <c r="AU1964" s="3" t="str">
        <f>IF(tbl_Data[[#This Row],[Marital Status]]=tbl_Data[[#Headers],[Divorced]],tbl_Data[[#This Row],[Amt_Wines]],"")</f>
        <v/>
      </c>
    </row>
    <row r="1965" spans="1:47" x14ac:dyDescent="0.45">
      <c r="A1965" t="s">
        <v>492</v>
      </c>
      <c r="B1965" s="3">
        <v>70792</v>
      </c>
      <c r="C1965">
        <v>0</v>
      </c>
      <c r="D1965">
        <v>0</v>
      </c>
      <c r="E1965">
        <f t="shared" si="30"/>
        <v>0</v>
      </c>
      <c r="F1965">
        <v>82</v>
      </c>
      <c r="G1965" s="3">
        <v>344</v>
      </c>
      <c r="H1965" s="3">
        <v>45</v>
      </c>
      <c r="I1965" s="3">
        <v>654</v>
      </c>
      <c r="J1965" s="3">
        <v>104</v>
      </c>
      <c r="K1965" s="3">
        <v>11</v>
      </c>
      <c r="L1965" s="3">
        <v>114</v>
      </c>
      <c r="M1965">
        <v>2</v>
      </c>
      <c r="N1965">
        <v>3</v>
      </c>
      <c r="O1965">
        <v>4</v>
      </c>
      <c r="P1965">
        <v>10</v>
      </c>
      <c r="Q1965">
        <v>3</v>
      </c>
      <c r="R1965">
        <v>0</v>
      </c>
      <c r="S1965">
        <v>0</v>
      </c>
      <c r="T1965">
        <v>0</v>
      </c>
      <c r="U1965">
        <v>0</v>
      </c>
      <c r="V1965">
        <v>0</v>
      </c>
      <c r="W1965">
        <v>0</v>
      </c>
      <c r="X1965">
        <v>3</v>
      </c>
      <c r="Y1965">
        <v>11</v>
      </c>
      <c r="Z1965">
        <v>0</v>
      </c>
      <c r="AA1965">
        <v>69</v>
      </c>
      <c r="AB1965">
        <v>2667</v>
      </c>
      <c r="AC1965">
        <v>0</v>
      </c>
      <c r="AD1965">
        <v>0</v>
      </c>
      <c r="AE1965">
        <v>0</v>
      </c>
      <c r="AF1965">
        <v>0</v>
      </c>
      <c r="AG1965">
        <v>1</v>
      </c>
      <c r="AH1965">
        <v>0</v>
      </c>
      <c r="AI1965">
        <v>0</v>
      </c>
      <c r="AJ1965">
        <v>1</v>
      </c>
      <c r="AK1965">
        <v>0</v>
      </c>
      <c r="AL1965">
        <v>0</v>
      </c>
      <c r="AM1965" s="3">
        <f>SUM(tbl_Data[[#This Row],[Amt_Wines]:[Amt_GoldProds]])</f>
        <v>1272</v>
      </c>
      <c r="AN1965" s="3">
        <v>1044</v>
      </c>
      <c r="AO1965">
        <v>0</v>
      </c>
      <c r="AP1965" t="str" cm="1">
        <f t="array" ref="AP1965">_xlfn.IFS(tbl_Data[[#This Row],[marital_Divorced]]=1,"Divorced",tbl_Data[[#This Row],[marital_Married]]=1,"Married",tbl_Data[[#This Row],[marital_Single]]=1,"Single",tbl_Data[[#This Row],[marital_Together]]=1,"Together",tbl_Data[[#This Row],[marital_Widow]]=1,"Widowed")</f>
        <v>Widowed</v>
      </c>
      <c r="AQ1965" s="3" t="str">
        <f>IF(tbl_Data[[#This Row],[Marital Status]]=tbl_Data[[#Headers],[Single]],tbl_Data[[#This Row],[Amt_Wines]],"")</f>
        <v/>
      </c>
      <c r="AR1965" s="3" t="str">
        <f>IF(tbl_Data[[#This Row],[Marital Status]]=tbl_Data[[#Headers],[Together]],tbl_Data[[#This Row],[Amt_Wines]],"")</f>
        <v/>
      </c>
      <c r="AS1965" s="3" t="str">
        <f>IF(tbl_Data[[#This Row],[Marital Status]]=tbl_Data[[#Headers],[Married]],tbl_Data[[#This Row],[Amt_Wines]],"")</f>
        <v/>
      </c>
      <c r="AT1965" s="3" t="str">
        <f>IF(tbl_Data[[#This Row],[Marital Status]]=tbl_Data[[#Headers],[Widow]],tbl_Data[[#This Row],[Amt_Wines]],"")</f>
        <v/>
      </c>
      <c r="AU1965" s="3" t="str">
        <f>IF(tbl_Data[[#This Row],[Marital Status]]=tbl_Data[[#Headers],[Divorced]],tbl_Data[[#This Row],[Amt_Wines]],"")</f>
        <v/>
      </c>
    </row>
    <row r="1966" spans="1:47" x14ac:dyDescent="0.45">
      <c r="A1966" t="s">
        <v>511</v>
      </c>
      <c r="B1966" s="3">
        <v>82032</v>
      </c>
      <c r="C1966">
        <v>0</v>
      </c>
      <c r="D1966">
        <v>0</v>
      </c>
      <c r="E1966">
        <f t="shared" si="30"/>
        <v>0</v>
      </c>
      <c r="F1966">
        <v>54</v>
      </c>
      <c r="G1966" s="3">
        <v>332</v>
      </c>
      <c r="H1966" s="3">
        <v>194</v>
      </c>
      <c r="I1966" s="3">
        <v>377</v>
      </c>
      <c r="J1966" s="3">
        <v>149</v>
      </c>
      <c r="K1966" s="3">
        <v>125</v>
      </c>
      <c r="L1966" s="3">
        <v>57</v>
      </c>
      <c r="M1966">
        <v>0</v>
      </c>
      <c r="N1966">
        <v>4</v>
      </c>
      <c r="O1966">
        <v>6</v>
      </c>
      <c r="P1966">
        <v>7</v>
      </c>
      <c r="Q1966">
        <v>1</v>
      </c>
      <c r="R1966">
        <v>0</v>
      </c>
      <c r="S1966">
        <v>0</v>
      </c>
      <c r="T1966">
        <v>0</v>
      </c>
      <c r="U1966">
        <v>0</v>
      </c>
      <c r="V1966">
        <v>0</v>
      </c>
      <c r="W1966">
        <v>0</v>
      </c>
      <c r="X1966">
        <v>3</v>
      </c>
      <c r="Y1966">
        <v>11</v>
      </c>
      <c r="Z1966">
        <v>0</v>
      </c>
      <c r="AA1966">
        <v>72</v>
      </c>
      <c r="AB1966">
        <v>2244</v>
      </c>
      <c r="AC1966">
        <v>0</v>
      </c>
      <c r="AD1966">
        <v>0</v>
      </c>
      <c r="AE1966">
        <v>0</v>
      </c>
      <c r="AF1966">
        <v>0</v>
      </c>
      <c r="AG1966">
        <v>1</v>
      </c>
      <c r="AH1966">
        <v>0</v>
      </c>
      <c r="AI1966">
        <v>0</v>
      </c>
      <c r="AJ1966">
        <v>0</v>
      </c>
      <c r="AK1966">
        <v>0</v>
      </c>
      <c r="AL1966">
        <v>1</v>
      </c>
      <c r="AM1966" s="3">
        <f>SUM(tbl_Data[[#This Row],[Amt_Wines]:[Amt_GoldProds]])</f>
        <v>1234</v>
      </c>
      <c r="AN1966" s="3">
        <v>1120</v>
      </c>
      <c r="AO1966">
        <v>0</v>
      </c>
      <c r="AP1966" t="str" cm="1">
        <f t="array" ref="AP1966">_xlfn.IFS(tbl_Data[[#This Row],[marital_Divorced]]=1,"Divorced",tbl_Data[[#This Row],[marital_Married]]=1,"Married",tbl_Data[[#This Row],[marital_Single]]=1,"Single",tbl_Data[[#This Row],[marital_Together]]=1,"Together",tbl_Data[[#This Row],[marital_Widow]]=1,"Widowed")</f>
        <v>Widowed</v>
      </c>
      <c r="AQ1966" s="3" t="str">
        <f>IF(tbl_Data[[#This Row],[Marital Status]]=tbl_Data[[#Headers],[Single]],tbl_Data[[#This Row],[Amt_Wines]],"")</f>
        <v/>
      </c>
      <c r="AR1966" s="3" t="str">
        <f>IF(tbl_Data[[#This Row],[Marital Status]]=tbl_Data[[#Headers],[Together]],tbl_Data[[#This Row],[Amt_Wines]],"")</f>
        <v/>
      </c>
      <c r="AS1966" s="3" t="str">
        <f>IF(tbl_Data[[#This Row],[Marital Status]]=tbl_Data[[#Headers],[Married]],tbl_Data[[#This Row],[Amt_Wines]],"")</f>
        <v/>
      </c>
      <c r="AT1966" s="3" t="str">
        <f>IF(tbl_Data[[#This Row],[Marital Status]]=tbl_Data[[#Headers],[Widow]],tbl_Data[[#This Row],[Amt_Wines]],"")</f>
        <v/>
      </c>
      <c r="AU1966" s="3" t="str">
        <f>IF(tbl_Data[[#This Row],[Marital Status]]=tbl_Data[[#Headers],[Divorced]],tbl_Data[[#This Row],[Amt_Wines]],"")</f>
        <v/>
      </c>
    </row>
    <row r="1967" spans="1:47" x14ac:dyDescent="0.45">
      <c r="A1967" t="s">
        <v>529</v>
      </c>
      <c r="B1967" s="3">
        <v>53653</v>
      </c>
      <c r="C1967">
        <v>0</v>
      </c>
      <c r="D1967">
        <v>0</v>
      </c>
      <c r="E1967">
        <f t="shared" si="30"/>
        <v>0</v>
      </c>
      <c r="F1967">
        <v>29</v>
      </c>
      <c r="G1967" s="3">
        <v>815</v>
      </c>
      <c r="H1967" s="3">
        <v>10</v>
      </c>
      <c r="I1967" s="3">
        <v>239</v>
      </c>
      <c r="J1967" s="3">
        <v>28</v>
      </c>
      <c r="K1967" s="3">
        <v>10</v>
      </c>
      <c r="L1967" s="3">
        <v>108</v>
      </c>
      <c r="M1967">
        <v>2</v>
      </c>
      <c r="N1967">
        <v>10</v>
      </c>
      <c r="O1967">
        <v>4</v>
      </c>
      <c r="P1967">
        <v>12</v>
      </c>
      <c r="Q1967">
        <v>6</v>
      </c>
      <c r="R1967">
        <v>0</v>
      </c>
      <c r="S1967">
        <v>0</v>
      </c>
      <c r="T1967">
        <v>0</v>
      </c>
      <c r="U1967">
        <v>0</v>
      </c>
      <c r="V1967">
        <v>0</v>
      </c>
      <c r="W1967">
        <v>0</v>
      </c>
      <c r="X1967">
        <v>3</v>
      </c>
      <c r="Y1967">
        <v>11</v>
      </c>
      <c r="Z1967">
        <v>0</v>
      </c>
      <c r="AA1967">
        <v>67</v>
      </c>
      <c r="AB1967">
        <v>2758</v>
      </c>
      <c r="AC1967">
        <v>0</v>
      </c>
      <c r="AD1967">
        <v>0</v>
      </c>
      <c r="AE1967">
        <v>0</v>
      </c>
      <c r="AF1967">
        <v>0</v>
      </c>
      <c r="AG1967">
        <v>1</v>
      </c>
      <c r="AH1967">
        <v>0</v>
      </c>
      <c r="AI1967">
        <v>0</v>
      </c>
      <c r="AJ1967">
        <v>1</v>
      </c>
      <c r="AK1967">
        <v>0</v>
      </c>
      <c r="AL1967">
        <v>0</v>
      </c>
      <c r="AM1967" s="3">
        <f>SUM(tbl_Data[[#This Row],[Amt_Wines]:[Amt_GoldProds]])</f>
        <v>1210</v>
      </c>
      <c r="AN1967" s="3">
        <v>994</v>
      </c>
      <c r="AO1967">
        <v>0</v>
      </c>
      <c r="AP1967" t="str" cm="1">
        <f t="array" ref="AP1967">_xlfn.IFS(tbl_Data[[#This Row],[marital_Divorced]]=1,"Divorced",tbl_Data[[#This Row],[marital_Married]]=1,"Married",tbl_Data[[#This Row],[marital_Single]]=1,"Single",tbl_Data[[#This Row],[marital_Together]]=1,"Together",tbl_Data[[#This Row],[marital_Widow]]=1,"Widowed")</f>
        <v>Widowed</v>
      </c>
      <c r="AQ1967" s="3" t="str">
        <f>IF(tbl_Data[[#This Row],[Marital Status]]=tbl_Data[[#Headers],[Single]],tbl_Data[[#This Row],[Amt_Wines]],"")</f>
        <v/>
      </c>
      <c r="AR1967" s="3" t="str">
        <f>IF(tbl_Data[[#This Row],[Marital Status]]=tbl_Data[[#Headers],[Together]],tbl_Data[[#This Row],[Amt_Wines]],"")</f>
        <v/>
      </c>
      <c r="AS1967" s="3" t="str">
        <f>IF(tbl_Data[[#This Row],[Marital Status]]=tbl_Data[[#Headers],[Married]],tbl_Data[[#This Row],[Amt_Wines]],"")</f>
        <v/>
      </c>
      <c r="AT1967" s="3" t="str">
        <f>IF(tbl_Data[[#This Row],[Marital Status]]=tbl_Data[[#Headers],[Widow]],tbl_Data[[#This Row],[Amt_Wines]],"")</f>
        <v/>
      </c>
      <c r="AU1967" s="3" t="str">
        <f>IF(tbl_Data[[#This Row],[Marital Status]]=tbl_Data[[#Headers],[Divorced]],tbl_Data[[#This Row],[Amt_Wines]],"")</f>
        <v/>
      </c>
    </row>
    <row r="1968" spans="1:47" x14ac:dyDescent="0.45">
      <c r="A1968" t="s">
        <v>534</v>
      </c>
      <c r="B1968" s="3">
        <v>52278</v>
      </c>
      <c r="C1968">
        <v>0</v>
      </c>
      <c r="D1968">
        <v>1</v>
      </c>
      <c r="E1968">
        <f t="shared" si="30"/>
        <v>1</v>
      </c>
      <c r="F1968">
        <v>24</v>
      </c>
      <c r="G1968" s="3">
        <v>953</v>
      </c>
      <c r="H1968" s="3">
        <v>0</v>
      </c>
      <c r="I1968" s="3">
        <v>71</v>
      </c>
      <c r="J1968" s="3">
        <v>0</v>
      </c>
      <c r="K1968" s="3">
        <v>0</v>
      </c>
      <c r="L1968" s="3">
        <v>174</v>
      </c>
      <c r="M1968">
        <v>6</v>
      </c>
      <c r="N1968">
        <v>10</v>
      </c>
      <c r="O1968">
        <v>5</v>
      </c>
      <c r="P1968">
        <v>10</v>
      </c>
      <c r="Q1968">
        <v>8</v>
      </c>
      <c r="R1968">
        <v>0</v>
      </c>
      <c r="S1968">
        <v>0</v>
      </c>
      <c r="T1968">
        <v>0</v>
      </c>
      <c r="U1968">
        <v>0</v>
      </c>
      <c r="V1968">
        <v>0</v>
      </c>
      <c r="W1968">
        <v>0</v>
      </c>
      <c r="X1968">
        <v>3</v>
      </c>
      <c r="Y1968">
        <v>11</v>
      </c>
      <c r="Z1968">
        <v>1</v>
      </c>
      <c r="AA1968">
        <v>57</v>
      </c>
      <c r="AB1968">
        <v>2679</v>
      </c>
      <c r="AC1968">
        <v>0</v>
      </c>
      <c r="AD1968">
        <v>0</v>
      </c>
      <c r="AE1968">
        <v>0</v>
      </c>
      <c r="AF1968">
        <v>0</v>
      </c>
      <c r="AG1968">
        <v>1</v>
      </c>
      <c r="AH1968">
        <v>0</v>
      </c>
      <c r="AI1968">
        <v>0</v>
      </c>
      <c r="AJ1968">
        <v>0</v>
      </c>
      <c r="AK1968">
        <v>0</v>
      </c>
      <c r="AL1968">
        <v>1</v>
      </c>
      <c r="AM1968" s="3">
        <f>SUM(tbl_Data[[#This Row],[Amt_Wines]:[Amt_GoldProds]])</f>
        <v>1198</v>
      </c>
      <c r="AN1968" s="3">
        <v>850</v>
      </c>
      <c r="AO1968">
        <v>0</v>
      </c>
      <c r="AP1968" t="str" cm="1">
        <f t="array" ref="AP1968">_xlfn.IFS(tbl_Data[[#This Row],[marital_Divorced]]=1,"Divorced",tbl_Data[[#This Row],[marital_Married]]=1,"Married",tbl_Data[[#This Row],[marital_Single]]=1,"Single",tbl_Data[[#This Row],[marital_Together]]=1,"Together",tbl_Data[[#This Row],[marital_Widow]]=1,"Widowed")</f>
        <v>Widowed</v>
      </c>
      <c r="AQ1968" s="3" t="str">
        <f>IF(tbl_Data[[#This Row],[Marital Status]]=tbl_Data[[#Headers],[Single]],tbl_Data[[#This Row],[Amt_Wines]],"")</f>
        <v/>
      </c>
      <c r="AR1968" s="3" t="str">
        <f>IF(tbl_Data[[#This Row],[Marital Status]]=tbl_Data[[#Headers],[Together]],tbl_Data[[#This Row],[Amt_Wines]],"")</f>
        <v/>
      </c>
      <c r="AS1968" s="3" t="str">
        <f>IF(tbl_Data[[#This Row],[Marital Status]]=tbl_Data[[#Headers],[Married]],tbl_Data[[#This Row],[Amt_Wines]],"")</f>
        <v/>
      </c>
      <c r="AT1968" s="3" t="str">
        <f>IF(tbl_Data[[#This Row],[Marital Status]]=tbl_Data[[#Headers],[Widow]],tbl_Data[[#This Row],[Amt_Wines]],"")</f>
        <v/>
      </c>
      <c r="AU1968" s="3" t="str">
        <f>IF(tbl_Data[[#This Row],[Marital Status]]=tbl_Data[[#Headers],[Divorced]],tbl_Data[[#This Row],[Amt_Wines]],"")</f>
        <v/>
      </c>
    </row>
    <row r="1969" spans="1:47" x14ac:dyDescent="0.45">
      <c r="A1969" t="s">
        <v>535</v>
      </c>
      <c r="B1969" s="3">
        <v>52278</v>
      </c>
      <c r="C1969">
        <v>0</v>
      </c>
      <c r="D1969">
        <v>1</v>
      </c>
      <c r="E1969">
        <f t="shared" si="30"/>
        <v>1</v>
      </c>
      <c r="F1969">
        <v>24</v>
      </c>
      <c r="G1969" s="3">
        <v>953</v>
      </c>
      <c r="H1969" s="3">
        <v>0</v>
      </c>
      <c r="I1969" s="3">
        <v>71</v>
      </c>
      <c r="J1969" s="3">
        <v>0</v>
      </c>
      <c r="K1969" s="3">
        <v>0</v>
      </c>
      <c r="L1969" s="3">
        <v>174</v>
      </c>
      <c r="M1969">
        <v>6</v>
      </c>
      <c r="N1969">
        <v>10</v>
      </c>
      <c r="O1969">
        <v>5</v>
      </c>
      <c r="P1969">
        <v>10</v>
      </c>
      <c r="Q1969">
        <v>8</v>
      </c>
      <c r="R1969">
        <v>0</v>
      </c>
      <c r="S1969">
        <v>0</v>
      </c>
      <c r="T1969">
        <v>0</v>
      </c>
      <c r="U1969">
        <v>0</v>
      </c>
      <c r="V1969">
        <v>0</v>
      </c>
      <c r="W1969">
        <v>0</v>
      </c>
      <c r="X1969">
        <v>3</v>
      </c>
      <c r="Y1969">
        <v>11</v>
      </c>
      <c r="Z1969">
        <v>0</v>
      </c>
      <c r="AA1969">
        <v>57</v>
      </c>
      <c r="AB1969">
        <v>2679</v>
      </c>
      <c r="AC1969">
        <v>0</v>
      </c>
      <c r="AD1969">
        <v>0</v>
      </c>
      <c r="AE1969">
        <v>0</v>
      </c>
      <c r="AF1969">
        <v>0</v>
      </c>
      <c r="AG1969">
        <v>1</v>
      </c>
      <c r="AH1969">
        <v>0</v>
      </c>
      <c r="AI1969">
        <v>0</v>
      </c>
      <c r="AJ1969">
        <v>0</v>
      </c>
      <c r="AK1969">
        <v>0</v>
      </c>
      <c r="AL1969">
        <v>1</v>
      </c>
      <c r="AM1969" s="3">
        <f>SUM(tbl_Data[[#This Row],[Amt_Wines]:[Amt_GoldProds]])</f>
        <v>1198</v>
      </c>
      <c r="AN1969" s="3">
        <v>850</v>
      </c>
      <c r="AO1969">
        <v>0</v>
      </c>
      <c r="AP1969" t="str" cm="1">
        <f t="array" ref="AP1969">_xlfn.IFS(tbl_Data[[#This Row],[marital_Divorced]]=1,"Divorced",tbl_Data[[#This Row],[marital_Married]]=1,"Married",tbl_Data[[#This Row],[marital_Single]]=1,"Single",tbl_Data[[#This Row],[marital_Together]]=1,"Together",tbl_Data[[#This Row],[marital_Widow]]=1,"Widowed")</f>
        <v>Widowed</v>
      </c>
      <c r="AQ1969" s="3" t="str">
        <f>IF(tbl_Data[[#This Row],[Marital Status]]=tbl_Data[[#Headers],[Single]],tbl_Data[[#This Row],[Amt_Wines]],"")</f>
        <v/>
      </c>
      <c r="AR1969" s="3" t="str">
        <f>IF(tbl_Data[[#This Row],[Marital Status]]=tbl_Data[[#Headers],[Together]],tbl_Data[[#This Row],[Amt_Wines]],"")</f>
        <v/>
      </c>
      <c r="AS1969" s="3" t="str">
        <f>IF(tbl_Data[[#This Row],[Marital Status]]=tbl_Data[[#Headers],[Married]],tbl_Data[[#This Row],[Amt_Wines]],"")</f>
        <v/>
      </c>
      <c r="AT1969" s="3" t="str">
        <f>IF(tbl_Data[[#This Row],[Marital Status]]=tbl_Data[[#Headers],[Widow]],tbl_Data[[#This Row],[Amt_Wines]],"")</f>
        <v/>
      </c>
      <c r="AU1969" s="3" t="str">
        <f>IF(tbl_Data[[#This Row],[Marital Status]]=tbl_Data[[#Headers],[Divorced]],tbl_Data[[#This Row],[Amt_Wines]],"")</f>
        <v/>
      </c>
    </row>
    <row r="1970" spans="1:47" x14ac:dyDescent="0.45">
      <c r="A1970" t="s">
        <v>575</v>
      </c>
      <c r="B1970" s="3">
        <v>67786</v>
      </c>
      <c r="C1970">
        <v>0</v>
      </c>
      <c r="D1970">
        <v>0</v>
      </c>
      <c r="E1970">
        <f t="shared" si="30"/>
        <v>0</v>
      </c>
      <c r="F1970">
        <v>0</v>
      </c>
      <c r="G1970" s="3">
        <v>431</v>
      </c>
      <c r="H1970" s="3">
        <v>82</v>
      </c>
      <c r="I1970" s="3">
        <v>441</v>
      </c>
      <c r="J1970" s="3">
        <v>80</v>
      </c>
      <c r="K1970" s="3">
        <v>20</v>
      </c>
      <c r="L1970" s="3">
        <v>102</v>
      </c>
      <c r="M1970">
        <v>1</v>
      </c>
      <c r="N1970">
        <v>3</v>
      </c>
      <c r="O1970">
        <v>6</v>
      </c>
      <c r="P1970">
        <v>6</v>
      </c>
      <c r="Q1970">
        <v>1</v>
      </c>
      <c r="R1970">
        <v>0</v>
      </c>
      <c r="S1970">
        <v>0</v>
      </c>
      <c r="T1970">
        <v>0</v>
      </c>
      <c r="U1970">
        <v>0</v>
      </c>
      <c r="V1970">
        <v>0</v>
      </c>
      <c r="W1970">
        <v>0</v>
      </c>
      <c r="X1970">
        <v>3</v>
      </c>
      <c r="Y1970">
        <v>11</v>
      </c>
      <c r="Z1970">
        <v>1</v>
      </c>
      <c r="AA1970">
        <v>61</v>
      </c>
      <c r="AB1970">
        <v>2363</v>
      </c>
      <c r="AC1970">
        <v>0</v>
      </c>
      <c r="AD1970">
        <v>0</v>
      </c>
      <c r="AE1970">
        <v>0</v>
      </c>
      <c r="AF1970">
        <v>0</v>
      </c>
      <c r="AG1970">
        <v>1</v>
      </c>
      <c r="AH1970">
        <v>0</v>
      </c>
      <c r="AI1970">
        <v>0</v>
      </c>
      <c r="AJ1970">
        <v>0</v>
      </c>
      <c r="AK1970">
        <v>0</v>
      </c>
      <c r="AL1970">
        <v>1</v>
      </c>
      <c r="AM1970" s="3">
        <f>SUM(tbl_Data[[#This Row],[Amt_Wines]:[Amt_GoldProds]])</f>
        <v>1156</v>
      </c>
      <c r="AN1970" s="3">
        <v>952</v>
      </c>
      <c r="AO1970">
        <v>0</v>
      </c>
      <c r="AP1970" t="str" cm="1">
        <f t="array" ref="AP1970">_xlfn.IFS(tbl_Data[[#This Row],[marital_Divorced]]=1,"Divorced",tbl_Data[[#This Row],[marital_Married]]=1,"Married",tbl_Data[[#This Row],[marital_Single]]=1,"Single",tbl_Data[[#This Row],[marital_Together]]=1,"Together",tbl_Data[[#This Row],[marital_Widow]]=1,"Widowed")</f>
        <v>Widowed</v>
      </c>
      <c r="AQ1970" s="3" t="str">
        <f>IF(tbl_Data[[#This Row],[Marital Status]]=tbl_Data[[#Headers],[Single]],tbl_Data[[#This Row],[Amt_Wines]],"")</f>
        <v/>
      </c>
      <c r="AR1970" s="3" t="str">
        <f>IF(tbl_Data[[#This Row],[Marital Status]]=tbl_Data[[#Headers],[Together]],tbl_Data[[#This Row],[Amt_Wines]],"")</f>
        <v/>
      </c>
      <c r="AS1970" s="3" t="str">
        <f>IF(tbl_Data[[#This Row],[Marital Status]]=tbl_Data[[#Headers],[Married]],tbl_Data[[#This Row],[Amt_Wines]],"")</f>
        <v/>
      </c>
      <c r="AT1970" s="3" t="str">
        <f>IF(tbl_Data[[#This Row],[Marital Status]]=tbl_Data[[#Headers],[Widow]],tbl_Data[[#This Row],[Amt_Wines]],"")</f>
        <v/>
      </c>
      <c r="AU1970" s="3" t="str">
        <f>IF(tbl_Data[[#This Row],[Marital Status]]=tbl_Data[[#Headers],[Divorced]],tbl_Data[[#This Row],[Amt_Wines]],"")</f>
        <v/>
      </c>
    </row>
    <row r="1971" spans="1:47" x14ac:dyDescent="0.45">
      <c r="A1971" t="s">
        <v>596</v>
      </c>
      <c r="B1971" s="3">
        <v>76842</v>
      </c>
      <c r="C1971">
        <v>0</v>
      </c>
      <c r="D1971">
        <v>0</v>
      </c>
      <c r="E1971">
        <f t="shared" si="30"/>
        <v>0</v>
      </c>
      <c r="F1971">
        <v>37</v>
      </c>
      <c r="G1971" s="3">
        <v>605</v>
      </c>
      <c r="H1971" s="3">
        <v>10</v>
      </c>
      <c r="I1971" s="3">
        <v>345</v>
      </c>
      <c r="J1971" s="3">
        <v>84</v>
      </c>
      <c r="K1971" s="3">
        <v>54</v>
      </c>
      <c r="L1971" s="3">
        <v>32</v>
      </c>
      <c r="M1971">
        <v>1</v>
      </c>
      <c r="N1971">
        <v>1</v>
      </c>
      <c r="O1971">
        <v>8</v>
      </c>
      <c r="P1971">
        <v>7</v>
      </c>
      <c r="Q1971">
        <v>0</v>
      </c>
      <c r="R1971">
        <v>0</v>
      </c>
      <c r="S1971">
        <v>0</v>
      </c>
      <c r="T1971">
        <v>0</v>
      </c>
      <c r="U1971">
        <v>0</v>
      </c>
      <c r="V1971">
        <v>0</v>
      </c>
      <c r="W1971">
        <v>0</v>
      </c>
      <c r="X1971">
        <v>3</v>
      </c>
      <c r="Y1971">
        <v>11</v>
      </c>
      <c r="Z1971">
        <v>0</v>
      </c>
      <c r="AA1971">
        <v>70</v>
      </c>
      <c r="AB1971">
        <v>2216</v>
      </c>
      <c r="AC1971">
        <v>0</v>
      </c>
      <c r="AD1971">
        <v>0</v>
      </c>
      <c r="AE1971">
        <v>0</v>
      </c>
      <c r="AF1971">
        <v>0</v>
      </c>
      <c r="AG1971">
        <v>1</v>
      </c>
      <c r="AH1971">
        <v>0</v>
      </c>
      <c r="AI1971">
        <v>0</v>
      </c>
      <c r="AJ1971">
        <v>0</v>
      </c>
      <c r="AK1971">
        <v>0</v>
      </c>
      <c r="AL1971">
        <v>1</v>
      </c>
      <c r="AM1971" s="3">
        <f>SUM(tbl_Data[[#This Row],[Amt_Wines]:[Amt_GoldProds]])</f>
        <v>1130</v>
      </c>
      <c r="AN1971" s="3">
        <v>1066</v>
      </c>
      <c r="AO1971">
        <v>0</v>
      </c>
      <c r="AP1971" t="str" cm="1">
        <f t="array" ref="AP1971">_xlfn.IFS(tbl_Data[[#This Row],[marital_Divorced]]=1,"Divorced",tbl_Data[[#This Row],[marital_Married]]=1,"Married",tbl_Data[[#This Row],[marital_Single]]=1,"Single",tbl_Data[[#This Row],[marital_Together]]=1,"Together",tbl_Data[[#This Row],[marital_Widow]]=1,"Widowed")</f>
        <v>Widowed</v>
      </c>
      <c r="AQ1971" s="3" t="str">
        <f>IF(tbl_Data[[#This Row],[Marital Status]]=tbl_Data[[#Headers],[Single]],tbl_Data[[#This Row],[Amt_Wines]],"")</f>
        <v/>
      </c>
      <c r="AR1971" s="3" t="str">
        <f>IF(tbl_Data[[#This Row],[Marital Status]]=tbl_Data[[#Headers],[Together]],tbl_Data[[#This Row],[Amt_Wines]],"")</f>
        <v/>
      </c>
      <c r="AS1971" s="3" t="str">
        <f>IF(tbl_Data[[#This Row],[Marital Status]]=tbl_Data[[#Headers],[Married]],tbl_Data[[#This Row],[Amt_Wines]],"")</f>
        <v/>
      </c>
      <c r="AT1971" s="3" t="str">
        <f>IF(tbl_Data[[#This Row],[Marital Status]]=tbl_Data[[#Headers],[Widow]],tbl_Data[[#This Row],[Amt_Wines]],"")</f>
        <v/>
      </c>
      <c r="AU1971" s="3" t="str">
        <f>IF(tbl_Data[[#This Row],[Marital Status]]=tbl_Data[[#Headers],[Divorced]],tbl_Data[[#This Row],[Amt_Wines]],"")</f>
        <v/>
      </c>
    </row>
    <row r="1972" spans="1:47" x14ac:dyDescent="0.45">
      <c r="A1972" t="s">
        <v>614</v>
      </c>
      <c r="B1972" s="3">
        <v>63285</v>
      </c>
      <c r="C1972">
        <v>0</v>
      </c>
      <c r="D1972">
        <v>0</v>
      </c>
      <c r="E1972">
        <f t="shared" si="30"/>
        <v>0</v>
      </c>
      <c r="F1972">
        <v>84</v>
      </c>
      <c r="G1972" s="3">
        <v>508</v>
      </c>
      <c r="H1972" s="3">
        <v>124</v>
      </c>
      <c r="I1972" s="3">
        <v>249</v>
      </c>
      <c r="J1972" s="3">
        <v>50</v>
      </c>
      <c r="K1972" s="3">
        <v>38</v>
      </c>
      <c r="L1972" s="3">
        <v>134</v>
      </c>
      <c r="M1972">
        <v>1</v>
      </c>
      <c r="N1972">
        <v>6</v>
      </c>
      <c r="O1972">
        <v>5</v>
      </c>
      <c r="P1972">
        <v>13</v>
      </c>
      <c r="Q1972">
        <v>3</v>
      </c>
      <c r="R1972">
        <v>0</v>
      </c>
      <c r="S1972">
        <v>0</v>
      </c>
      <c r="T1972">
        <v>0</v>
      </c>
      <c r="U1972">
        <v>0</v>
      </c>
      <c r="V1972">
        <v>0</v>
      </c>
      <c r="W1972">
        <v>0</v>
      </c>
      <c r="X1972">
        <v>3</v>
      </c>
      <c r="Y1972">
        <v>11</v>
      </c>
      <c r="Z1972">
        <v>0</v>
      </c>
      <c r="AA1972">
        <v>75</v>
      </c>
      <c r="AB1972">
        <v>2395</v>
      </c>
      <c r="AC1972">
        <v>0</v>
      </c>
      <c r="AD1972">
        <v>0</v>
      </c>
      <c r="AE1972">
        <v>0</v>
      </c>
      <c r="AF1972">
        <v>0</v>
      </c>
      <c r="AG1972">
        <v>1</v>
      </c>
      <c r="AH1972">
        <v>0</v>
      </c>
      <c r="AI1972">
        <v>0</v>
      </c>
      <c r="AJ1972">
        <v>1</v>
      </c>
      <c r="AK1972">
        <v>0</v>
      </c>
      <c r="AL1972">
        <v>0</v>
      </c>
      <c r="AM1972" s="3">
        <f>SUM(tbl_Data[[#This Row],[Amt_Wines]:[Amt_GoldProds]])</f>
        <v>1103</v>
      </c>
      <c r="AN1972" s="3">
        <v>835</v>
      </c>
      <c r="AO1972">
        <v>0</v>
      </c>
      <c r="AP1972" t="str" cm="1">
        <f t="array" ref="AP1972">_xlfn.IFS(tbl_Data[[#This Row],[marital_Divorced]]=1,"Divorced",tbl_Data[[#This Row],[marital_Married]]=1,"Married",tbl_Data[[#This Row],[marital_Single]]=1,"Single",tbl_Data[[#This Row],[marital_Together]]=1,"Together",tbl_Data[[#This Row],[marital_Widow]]=1,"Widowed")</f>
        <v>Widowed</v>
      </c>
      <c r="AQ1972" s="3" t="str">
        <f>IF(tbl_Data[[#This Row],[Marital Status]]=tbl_Data[[#Headers],[Single]],tbl_Data[[#This Row],[Amt_Wines]],"")</f>
        <v/>
      </c>
      <c r="AR1972" s="3" t="str">
        <f>IF(tbl_Data[[#This Row],[Marital Status]]=tbl_Data[[#Headers],[Together]],tbl_Data[[#This Row],[Amt_Wines]],"")</f>
        <v/>
      </c>
      <c r="AS1972" s="3" t="str">
        <f>IF(tbl_Data[[#This Row],[Marital Status]]=tbl_Data[[#Headers],[Married]],tbl_Data[[#This Row],[Amt_Wines]],"")</f>
        <v/>
      </c>
      <c r="AT1972" s="3" t="str">
        <f>IF(tbl_Data[[#This Row],[Marital Status]]=tbl_Data[[#Headers],[Widow]],tbl_Data[[#This Row],[Amt_Wines]],"")</f>
        <v/>
      </c>
      <c r="AU1972" s="3" t="str">
        <f>IF(tbl_Data[[#This Row],[Marital Status]]=tbl_Data[[#Headers],[Divorced]],tbl_Data[[#This Row],[Amt_Wines]],"")</f>
        <v/>
      </c>
    </row>
    <row r="1973" spans="1:47" x14ac:dyDescent="0.45">
      <c r="A1973" t="s">
        <v>625</v>
      </c>
      <c r="B1973" s="3">
        <v>47111</v>
      </c>
      <c r="C1973">
        <v>0</v>
      </c>
      <c r="D1973">
        <v>1</v>
      </c>
      <c r="E1973">
        <f t="shared" si="30"/>
        <v>1</v>
      </c>
      <c r="F1973">
        <v>35</v>
      </c>
      <c r="G1973" s="3">
        <v>595</v>
      </c>
      <c r="H1973" s="3">
        <v>71</v>
      </c>
      <c r="I1973" s="3">
        <v>153</v>
      </c>
      <c r="J1973" s="3">
        <v>120</v>
      </c>
      <c r="K1973" s="3">
        <v>112</v>
      </c>
      <c r="L1973" s="3">
        <v>41</v>
      </c>
      <c r="M1973">
        <v>6</v>
      </c>
      <c r="N1973">
        <v>3</v>
      </c>
      <c r="O1973">
        <v>2</v>
      </c>
      <c r="P1973">
        <v>10</v>
      </c>
      <c r="Q1973">
        <v>9</v>
      </c>
      <c r="R1973">
        <v>0</v>
      </c>
      <c r="S1973">
        <v>0</v>
      </c>
      <c r="T1973">
        <v>0</v>
      </c>
      <c r="U1973">
        <v>0</v>
      </c>
      <c r="V1973">
        <v>0</v>
      </c>
      <c r="W1973">
        <v>0</v>
      </c>
      <c r="X1973">
        <v>3</v>
      </c>
      <c r="Y1973">
        <v>11</v>
      </c>
      <c r="Z1973">
        <v>0</v>
      </c>
      <c r="AA1973">
        <v>49</v>
      </c>
      <c r="AB1973">
        <v>2818</v>
      </c>
      <c r="AC1973">
        <v>0</v>
      </c>
      <c r="AD1973">
        <v>0</v>
      </c>
      <c r="AE1973">
        <v>0</v>
      </c>
      <c r="AF1973">
        <v>0</v>
      </c>
      <c r="AG1973">
        <v>1</v>
      </c>
      <c r="AH1973">
        <v>0</v>
      </c>
      <c r="AI1973">
        <v>0</v>
      </c>
      <c r="AJ1973">
        <v>0</v>
      </c>
      <c r="AK1973">
        <v>0</v>
      </c>
      <c r="AL1973">
        <v>1</v>
      </c>
      <c r="AM1973" s="3">
        <f>SUM(tbl_Data[[#This Row],[Amt_Wines]:[Amt_GoldProds]])</f>
        <v>1092</v>
      </c>
      <c r="AN1973" s="3">
        <v>1010</v>
      </c>
      <c r="AO1973">
        <v>0</v>
      </c>
      <c r="AP1973" t="str" cm="1">
        <f t="array" ref="AP1973">_xlfn.IFS(tbl_Data[[#This Row],[marital_Divorced]]=1,"Divorced",tbl_Data[[#This Row],[marital_Married]]=1,"Married",tbl_Data[[#This Row],[marital_Single]]=1,"Single",tbl_Data[[#This Row],[marital_Together]]=1,"Together",tbl_Data[[#This Row],[marital_Widow]]=1,"Widowed")</f>
        <v>Widowed</v>
      </c>
      <c r="AQ1973" s="3" t="str">
        <f>IF(tbl_Data[[#This Row],[Marital Status]]=tbl_Data[[#Headers],[Single]],tbl_Data[[#This Row],[Amt_Wines]],"")</f>
        <v/>
      </c>
      <c r="AR1973" s="3" t="str">
        <f>IF(tbl_Data[[#This Row],[Marital Status]]=tbl_Data[[#Headers],[Together]],tbl_Data[[#This Row],[Amt_Wines]],"")</f>
        <v/>
      </c>
      <c r="AS1973" s="3" t="str">
        <f>IF(tbl_Data[[#This Row],[Marital Status]]=tbl_Data[[#Headers],[Married]],tbl_Data[[#This Row],[Amt_Wines]],"")</f>
        <v/>
      </c>
      <c r="AT1973" s="3" t="str">
        <f>IF(tbl_Data[[#This Row],[Marital Status]]=tbl_Data[[#Headers],[Widow]],tbl_Data[[#This Row],[Amt_Wines]],"")</f>
        <v/>
      </c>
      <c r="AU1973" s="3" t="str">
        <f>IF(tbl_Data[[#This Row],[Marital Status]]=tbl_Data[[#Headers],[Divorced]],tbl_Data[[#This Row],[Amt_Wines]],"")</f>
        <v/>
      </c>
    </row>
    <row r="1974" spans="1:47" x14ac:dyDescent="0.45">
      <c r="A1974" t="s">
        <v>641</v>
      </c>
      <c r="B1974" s="3">
        <v>59184</v>
      </c>
      <c r="C1974">
        <v>0</v>
      </c>
      <c r="D1974">
        <v>1</v>
      </c>
      <c r="E1974">
        <f t="shared" si="30"/>
        <v>1</v>
      </c>
      <c r="F1974">
        <v>6</v>
      </c>
      <c r="G1974" s="3">
        <v>341</v>
      </c>
      <c r="H1974" s="3">
        <v>142</v>
      </c>
      <c r="I1974" s="3">
        <v>113</v>
      </c>
      <c r="J1974" s="3">
        <v>259</v>
      </c>
      <c r="K1974" s="3">
        <v>151</v>
      </c>
      <c r="L1974" s="3">
        <v>66</v>
      </c>
      <c r="M1974">
        <v>3</v>
      </c>
      <c r="N1974">
        <v>6</v>
      </c>
      <c r="O1974">
        <v>6</v>
      </c>
      <c r="P1974">
        <v>12</v>
      </c>
      <c r="Q1974">
        <v>5</v>
      </c>
      <c r="R1974">
        <v>0</v>
      </c>
      <c r="S1974">
        <v>0</v>
      </c>
      <c r="T1974">
        <v>0</v>
      </c>
      <c r="U1974">
        <v>0</v>
      </c>
      <c r="V1974">
        <v>0</v>
      </c>
      <c r="W1974">
        <v>0</v>
      </c>
      <c r="X1974">
        <v>3</v>
      </c>
      <c r="Y1974">
        <v>11</v>
      </c>
      <c r="Z1974">
        <v>0</v>
      </c>
      <c r="AA1974">
        <v>59</v>
      </c>
      <c r="AB1974">
        <v>2817</v>
      </c>
      <c r="AC1974">
        <v>0</v>
      </c>
      <c r="AD1974">
        <v>0</v>
      </c>
      <c r="AE1974">
        <v>0</v>
      </c>
      <c r="AF1974">
        <v>0</v>
      </c>
      <c r="AG1974">
        <v>1</v>
      </c>
      <c r="AH1974">
        <v>1</v>
      </c>
      <c r="AI1974">
        <v>0</v>
      </c>
      <c r="AJ1974">
        <v>0</v>
      </c>
      <c r="AK1974">
        <v>0</v>
      </c>
      <c r="AL1974">
        <v>0</v>
      </c>
      <c r="AM1974" s="3">
        <f>SUM(tbl_Data[[#This Row],[Amt_Wines]:[Amt_GoldProds]])</f>
        <v>1072</v>
      </c>
      <c r="AN1974" s="3">
        <v>940</v>
      </c>
      <c r="AO1974">
        <v>0</v>
      </c>
      <c r="AP1974" t="str" cm="1">
        <f t="array" ref="AP1974">_xlfn.IFS(tbl_Data[[#This Row],[marital_Divorced]]=1,"Divorced",tbl_Data[[#This Row],[marital_Married]]=1,"Married",tbl_Data[[#This Row],[marital_Single]]=1,"Single",tbl_Data[[#This Row],[marital_Together]]=1,"Together",tbl_Data[[#This Row],[marital_Widow]]=1,"Widowed")</f>
        <v>Widowed</v>
      </c>
      <c r="AQ1974" s="3" t="str">
        <f>IF(tbl_Data[[#This Row],[Marital Status]]=tbl_Data[[#Headers],[Single]],tbl_Data[[#This Row],[Amt_Wines]],"")</f>
        <v/>
      </c>
      <c r="AR1974" s="3" t="str">
        <f>IF(tbl_Data[[#This Row],[Marital Status]]=tbl_Data[[#Headers],[Together]],tbl_Data[[#This Row],[Amt_Wines]],"")</f>
        <v/>
      </c>
      <c r="AS1974" s="3" t="str">
        <f>IF(tbl_Data[[#This Row],[Marital Status]]=tbl_Data[[#Headers],[Married]],tbl_Data[[#This Row],[Amt_Wines]],"")</f>
        <v/>
      </c>
      <c r="AT1974" s="3" t="str">
        <f>IF(tbl_Data[[#This Row],[Marital Status]]=tbl_Data[[#Headers],[Widow]],tbl_Data[[#This Row],[Amt_Wines]],"")</f>
        <v/>
      </c>
      <c r="AU1974" s="3" t="str">
        <f>IF(tbl_Data[[#This Row],[Marital Status]]=tbl_Data[[#Headers],[Divorced]],tbl_Data[[#This Row],[Amt_Wines]],"")</f>
        <v/>
      </c>
    </row>
    <row r="1975" spans="1:47" x14ac:dyDescent="0.45">
      <c r="A1975" t="s">
        <v>649</v>
      </c>
      <c r="B1975" s="3">
        <v>58330</v>
      </c>
      <c r="C1975">
        <v>0</v>
      </c>
      <c r="D1975">
        <v>1</v>
      </c>
      <c r="E1975">
        <f t="shared" si="30"/>
        <v>1</v>
      </c>
      <c r="F1975">
        <v>87</v>
      </c>
      <c r="G1975" s="3">
        <v>445</v>
      </c>
      <c r="H1975" s="3">
        <v>53</v>
      </c>
      <c r="I1975" s="3">
        <v>213</v>
      </c>
      <c r="J1975" s="3">
        <v>104</v>
      </c>
      <c r="K1975" s="3">
        <v>98</v>
      </c>
      <c r="L1975" s="3">
        <v>151</v>
      </c>
      <c r="M1975">
        <v>1</v>
      </c>
      <c r="N1975">
        <v>6</v>
      </c>
      <c r="O1975">
        <v>4</v>
      </c>
      <c r="P1975">
        <v>13</v>
      </c>
      <c r="Q1975">
        <v>4</v>
      </c>
      <c r="R1975">
        <v>0</v>
      </c>
      <c r="S1975">
        <v>0</v>
      </c>
      <c r="T1975">
        <v>0</v>
      </c>
      <c r="U1975">
        <v>0</v>
      </c>
      <c r="V1975">
        <v>0</v>
      </c>
      <c r="W1975">
        <v>0</v>
      </c>
      <c r="X1975">
        <v>3</v>
      </c>
      <c r="Y1975">
        <v>11</v>
      </c>
      <c r="Z1975">
        <v>0</v>
      </c>
      <c r="AA1975">
        <v>45</v>
      </c>
      <c r="AB1975">
        <v>2345</v>
      </c>
      <c r="AC1975">
        <v>0</v>
      </c>
      <c r="AD1975">
        <v>0</v>
      </c>
      <c r="AE1975">
        <v>0</v>
      </c>
      <c r="AF1975">
        <v>0</v>
      </c>
      <c r="AG1975">
        <v>1</v>
      </c>
      <c r="AH1975">
        <v>0</v>
      </c>
      <c r="AI1975">
        <v>0</v>
      </c>
      <c r="AJ1975">
        <v>1</v>
      </c>
      <c r="AK1975">
        <v>0</v>
      </c>
      <c r="AL1975">
        <v>0</v>
      </c>
      <c r="AM1975" s="3">
        <f>SUM(tbl_Data[[#This Row],[Amt_Wines]:[Amt_GoldProds]])</f>
        <v>1064</v>
      </c>
      <c r="AN1975" s="3">
        <v>762</v>
      </c>
      <c r="AO1975">
        <v>0</v>
      </c>
      <c r="AP1975" t="str" cm="1">
        <f t="array" ref="AP1975">_xlfn.IFS(tbl_Data[[#This Row],[marital_Divorced]]=1,"Divorced",tbl_Data[[#This Row],[marital_Married]]=1,"Married",tbl_Data[[#This Row],[marital_Single]]=1,"Single",tbl_Data[[#This Row],[marital_Together]]=1,"Together",tbl_Data[[#This Row],[marital_Widow]]=1,"Widowed")</f>
        <v>Widowed</v>
      </c>
      <c r="AQ1975" s="3" t="str">
        <f>IF(tbl_Data[[#This Row],[Marital Status]]=tbl_Data[[#Headers],[Single]],tbl_Data[[#This Row],[Amt_Wines]],"")</f>
        <v/>
      </c>
      <c r="AR1975" s="3" t="str">
        <f>IF(tbl_Data[[#This Row],[Marital Status]]=tbl_Data[[#Headers],[Together]],tbl_Data[[#This Row],[Amt_Wines]],"")</f>
        <v/>
      </c>
      <c r="AS1975" s="3" t="str">
        <f>IF(tbl_Data[[#This Row],[Marital Status]]=tbl_Data[[#Headers],[Married]],tbl_Data[[#This Row],[Amt_Wines]],"")</f>
        <v/>
      </c>
      <c r="AT1975" s="3" t="str">
        <f>IF(tbl_Data[[#This Row],[Marital Status]]=tbl_Data[[#Headers],[Widow]],tbl_Data[[#This Row],[Amt_Wines]],"")</f>
        <v/>
      </c>
      <c r="AU1975" s="3" t="str">
        <f>IF(tbl_Data[[#This Row],[Marital Status]]=tbl_Data[[#Headers],[Divorced]],tbl_Data[[#This Row],[Amt_Wines]],"")</f>
        <v/>
      </c>
    </row>
    <row r="1976" spans="1:47" x14ac:dyDescent="0.45">
      <c r="A1976" t="s">
        <v>652</v>
      </c>
      <c r="B1976" s="3">
        <v>57513</v>
      </c>
      <c r="C1976">
        <v>0</v>
      </c>
      <c r="D1976">
        <v>0</v>
      </c>
      <c r="E1976">
        <f t="shared" si="30"/>
        <v>0</v>
      </c>
      <c r="F1976">
        <v>59</v>
      </c>
      <c r="G1976" s="3">
        <v>735</v>
      </c>
      <c r="H1976" s="3">
        <v>40</v>
      </c>
      <c r="I1976" s="3">
        <v>183</v>
      </c>
      <c r="J1976" s="3">
        <v>52</v>
      </c>
      <c r="K1976" s="3">
        <v>20</v>
      </c>
      <c r="L1976" s="3">
        <v>30</v>
      </c>
      <c r="M1976">
        <v>2</v>
      </c>
      <c r="N1976">
        <v>9</v>
      </c>
      <c r="O1976">
        <v>3</v>
      </c>
      <c r="P1976">
        <v>13</v>
      </c>
      <c r="Q1976">
        <v>6</v>
      </c>
      <c r="R1976">
        <v>0</v>
      </c>
      <c r="S1976">
        <v>0</v>
      </c>
      <c r="T1976">
        <v>0</v>
      </c>
      <c r="U1976">
        <v>0</v>
      </c>
      <c r="V1976">
        <v>0</v>
      </c>
      <c r="W1976">
        <v>0</v>
      </c>
      <c r="X1976">
        <v>3</v>
      </c>
      <c r="Y1976">
        <v>11</v>
      </c>
      <c r="Z1976">
        <v>0</v>
      </c>
      <c r="AA1976">
        <v>77</v>
      </c>
      <c r="AB1976">
        <v>2517</v>
      </c>
      <c r="AC1976">
        <v>0</v>
      </c>
      <c r="AD1976">
        <v>0</v>
      </c>
      <c r="AE1976">
        <v>0</v>
      </c>
      <c r="AF1976">
        <v>0</v>
      </c>
      <c r="AG1976">
        <v>1</v>
      </c>
      <c r="AH1976">
        <v>0</v>
      </c>
      <c r="AI1976">
        <v>0</v>
      </c>
      <c r="AJ1976">
        <v>0</v>
      </c>
      <c r="AK1976">
        <v>0</v>
      </c>
      <c r="AL1976">
        <v>1</v>
      </c>
      <c r="AM1976" s="3">
        <f>SUM(tbl_Data[[#This Row],[Amt_Wines]:[Amt_GoldProds]])</f>
        <v>1060</v>
      </c>
      <c r="AN1976" s="3">
        <v>1000</v>
      </c>
      <c r="AO1976">
        <v>0</v>
      </c>
      <c r="AP1976" t="str" cm="1">
        <f t="array" ref="AP1976">_xlfn.IFS(tbl_Data[[#This Row],[marital_Divorced]]=1,"Divorced",tbl_Data[[#This Row],[marital_Married]]=1,"Married",tbl_Data[[#This Row],[marital_Single]]=1,"Single",tbl_Data[[#This Row],[marital_Together]]=1,"Together",tbl_Data[[#This Row],[marital_Widow]]=1,"Widowed")</f>
        <v>Widowed</v>
      </c>
      <c r="AQ1976" s="3" t="str">
        <f>IF(tbl_Data[[#This Row],[Marital Status]]=tbl_Data[[#Headers],[Single]],tbl_Data[[#This Row],[Amt_Wines]],"")</f>
        <v/>
      </c>
      <c r="AR1976" s="3" t="str">
        <f>IF(tbl_Data[[#This Row],[Marital Status]]=tbl_Data[[#Headers],[Together]],tbl_Data[[#This Row],[Amt_Wines]],"")</f>
        <v/>
      </c>
      <c r="AS1976" s="3" t="str">
        <f>IF(tbl_Data[[#This Row],[Marital Status]]=tbl_Data[[#Headers],[Married]],tbl_Data[[#This Row],[Amt_Wines]],"")</f>
        <v/>
      </c>
      <c r="AT1976" s="3" t="str">
        <f>IF(tbl_Data[[#This Row],[Marital Status]]=tbl_Data[[#Headers],[Widow]],tbl_Data[[#This Row],[Amt_Wines]],"")</f>
        <v/>
      </c>
      <c r="AU1976" s="3" t="str">
        <f>IF(tbl_Data[[#This Row],[Marital Status]]=tbl_Data[[#Headers],[Divorced]],tbl_Data[[#This Row],[Amt_Wines]],"")</f>
        <v/>
      </c>
    </row>
    <row r="1977" spans="1:47" x14ac:dyDescent="0.45">
      <c r="A1977" t="s">
        <v>673</v>
      </c>
      <c r="B1977" s="3">
        <v>66731</v>
      </c>
      <c r="C1977">
        <v>0</v>
      </c>
      <c r="D1977">
        <v>1</v>
      </c>
      <c r="E1977">
        <f t="shared" si="30"/>
        <v>1</v>
      </c>
      <c r="F1977">
        <v>33</v>
      </c>
      <c r="G1977" s="3">
        <v>371</v>
      </c>
      <c r="H1977" s="3">
        <v>159</v>
      </c>
      <c r="I1977" s="3">
        <v>194</v>
      </c>
      <c r="J1977" s="3">
        <v>58</v>
      </c>
      <c r="K1977" s="3">
        <v>106</v>
      </c>
      <c r="L1977" s="3">
        <v>141</v>
      </c>
      <c r="M1977">
        <v>4</v>
      </c>
      <c r="N1977">
        <v>4</v>
      </c>
      <c r="O1977">
        <v>3</v>
      </c>
      <c r="P1977">
        <v>6</v>
      </c>
      <c r="Q1977">
        <v>3</v>
      </c>
      <c r="R1977">
        <v>0</v>
      </c>
      <c r="S1977">
        <v>0</v>
      </c>
      <c r="T1977">
        <v>0</v>
      </c>
      <c r="U1977">
        <v>0</v>
      </c>
      <c r="V1977">
        <v>0</v>
      </c>
      <c r="W1977">
        <v>0</v>
      </c>
      <c r="X1977">
        <v>3</v>
      </c>
      <c r="Y1977">
        <v>11</v>
      </c>
      <c r="Z1977">
        <v>0</v>
      </c>
      <c r="AA1977">
        <v>50</v>
      </c>
      <c r="AB1977">
        <v>2814</v>
      </c>
      <c r="AC1977">
        <v>0</v>
      </c>
      <c r="AD1977">
        <v>0</v>
      </c>
      <c r="AE1977">
        <v>0</v>
      </c>
      <c r="AF1977">
        <v>0</v>
      </c>
      <c r="AG1977">
        <v>1</v>
      </c>
      <c r="AH1977">
        <v>0</v>
      </c>
      <c r="AI1977">
        <v>0</v>
      </c>
      <c r="AJ1977">
        <v>1</v>
      </c>
      <c r="AK1977">
        <v>0</v>
      </c>
      <c r="AL1977">
        <v>0</v>
      </c>
      <c r="AM1977" s="3">
        <f>SUM(tbl_Data[[#This Row],[Amt_Wines]:[Amt_GoldProds]])</f>
        <v>1029</v>
      </c>
      <c r="AN1977" s="3">
        <v>747</v>
      </c>
      <c r="AO1977">
        <v>0</v>
      </c>
      <c r="AP1977" t="str" cm="1">
        <f t="array" ref="AP1977">_xlfn.IFS(tbl_Data[[#This Row],[marital_Divorced]]=1,"Divorced",tbl_Data[[#This Row],[marital_Married]]=1,"Married",tbl_Data[[#This Row],[marital_Single]]=1,"Single",tbl_Data[[#This Row],[marital_Together]]=1,"Together",tbl_Data[[#This Row],[marital_Widow]]=1,"Widowed")</f>
        <v>Widowed</v>
      </c>
      <c r="AQ1977" s="3" t="str">
        <f>IF(tbl_Data[[#This Row],[Marital Status]]=tbl_Data[[#Headers],[Single]],tbl_Data[[#This Row],[Amt_Wines]],"")</f>
        <v/>
      </c>
      <c r="AR1977" s="3" t="str">
        <f>IF(tbl_Data[[#This Row],[Marital Status]]=tbl_Data[[#Headers],[Together]],tbl_Data[[#This Row],[Amt_Wines]],"")</f>
        <v/>
      </c>
      <c r="AS1977" s="3" t="str">
        <f>IF(tbl_Data[[#This Row],[Marital Status]]=tbl_Data[[#Headers],[Married]],tbl_Data[[#This Row],[Amt_Wines]],"")</f>
        <v/>
      </c>
      <c r="AT1977" s="3" t="str">
        <f>IF(tbl_Data[[#This Row],[Marital Status]]=tbl_Data[[#Headers],[Widow]],tbl_Data[[#This Row],[Amt_Wines]],"")</f>
        <v/>
      </c>
      <c r="AU1977" s="3" t="str">
        <f>IF(tbl_Data[[#This Row],[Marital Status]]=tbl_Data[[#Headers],[Divorced]],tbl_Data[[#This Row],[Amt_Wines]],"")</f>
        <v/>
      </c>
    </row>
    <row r="1978" spans="1:47" x14ac:dyDescent="0.45">
      <c r="A1978" t="s">
        <v>678</v>
      </c>
      <c r="B1978" s="3">
        <v>84953</v>
      </c>
      <c r="C1978">
        <v>0</v>
      </c>
      <c r="D1978">
        <v>0</v>
      </c>
      <c r="E1978">
        <f t="shared" si="30"/>
        <v>0</v>
      </c>
      <c r="F1978">
        <v>73</v>
      </c>
      <c r="G1978" s="3">
        <v>167</v>
      </c>
      <c r="H1978" s="3">
        <v>48</v>
      </c>
      <c r="I1978" s="3">
        <v>602</v>
      </c>
      <c r="J1978" s="3">
        <v>63</v>
      </c>
      <c r="K1978" s="3">
        <v>72</v>
      </c>
      <c r="L1978" s="3">
        <v>72</v>
      </c>
      <c r="M1978">
        <v>1</v>
      </c>
      <c r="N1978">
        <v>3</v>
      </c>
      <c r="O1978">
        <v>10</v>
      </c>
      <c r="P1978">
        <v>4</v>
      </c>
      <c r="Q1978">
        <v>2</v>
      </c>
      <c r="R1978">
        <v>0</v>
      </c>
      <c r="S1978">
        <v>1</v>
      </c>
      <c r="T1978">
        <v>1</v>
      </c>
      <c r="U1978">
        <v>1</v>
      </c>
      <c r="V1978">
        <v>0</v>
      </c>
      <c r="W1978">
        <v>0</v>
      </c>
      <c r="X1978">
        <v>3</v>
      </c>
      <c r="Y1978">
        <v>11</v>
      </c>
      <c r="Z1978">
        <v>1</v>
      </c>
      <c r="AA1978">
        <v>67</v>
      </c>
      <c r="AB1978">
        <v>2550</v>
      </c>
      <c r="AC1978">
        <v>0</v>
      </c>
      <c r="AD1978">
        <v>0</v>
      </c>
      <c r="AE1978">
        <v>0</v>
      </c>
      <c r="AF1978">
        <v>0</v>
      </c>
      <c r="AG1978">
        <v>1</v>
      </c>
      <c r="AH1978">
        <v>0</v>
      </c>
      <c r="AI1978">
        <v>0</v>
      </c>
      <c r="AJ1978">
        <v>0</v>
      </c>
      <c r="AK1978">
        <v>1</v>
      </c>
      <c r="AL1978">
        <v>0</v>
      </c>
      <c r="AM1978" s="3">
        <f>SUM(tbl_Data[[#This Row],[Amt_Wines]:[Amt_GoldProds]])</f>
        <v>1024</v>
      </c>
      <c r="AN1978" s="3">
        <v>880</v>
      </c>
      <c r="AO1978">
        <v>3</v>
      </c>
      <c r="AP1978" t="str" cm="1">
        <f t="array" ref="AP1978">_xlfn.IFS(tbl_Data[[#This Row],[marital_Divorced]]=1,"Divorced",tbl_Data[[#This Row],[marital_Married]]=1,"Married",tbl_Data[[#This Row],[marital_Single]]=1,"Single",tbl_Data[[#This Row],[marital_Together]]=1,"Together",tbl_Data[[#This Row],[marital_Widow]]=1,"Widowed")</f>
        <v>Widowed</v>
      </c>
      <c r="AQ1978" s="3" t="str">
        <f>IF(tbl_Data[[#This Row],[Marital Status]]=tbl_Data[[#Headers],[Single]],tbl_Data[[#This Row],[Amt_Wines]],"")</f>
        <v/>
      </c>
      <c r="AR1978" s="3" t="str">
        <f>IF(tbl_Data[[#This Row],[Marital Status]]=tbl_Data[[#Headers],[Together]],tbl_Data[[#This Row],[Amt_Wines]],"")</f>
        <v/>
      </c>
      <c r="AS1978" s="3" t="str">
        <f>IF(tbl_Data[[#This Row],[Marital Status]]=tbl_Data[[#Headers],[Married]],tbl_Data[[#This Row],[Amt_Wines]],"")</f>
        <v/>
      </c>
      <c r="AT1978" s="3" t="str">
        <f>IF(tbl_Data[[#This Row],[Marital Status]]=tbl_Data[[#Headers],[Widow]],tbl_Data[[#This Row],[Amt_Wines]],"")</f>
        <v/>
      </c>
      <c r="AU1978" s="3" t="str">
        <f>IF(tbl_Data[[#This Row],[Marital Status]]=tbl_Data[[#Headers],[Divorced]],tbl_Data[[#This Row],[Amt_Wines]],"")</f>
        <v/>
      </c>
    </row>
    <row r="1979" spans="1:47" x14ac:dyDescent="0.45">
      <c r="A1979" t="s">
        <v>701</v>
      </c>
      <c r="B1979" s="3">
        <v>67046</v>
      </c>
      <c r="C1979">
        <v>0</v>
      </c>
      <c r="D1979">
        <v>1</v>
      </c>
      <c r="E1979">
        <f t="shared" si="30"/>
        <v>1</v>
      </c>
      <c r="F1979">
        <v>92</v>
      </c>
      <c r="G1979" s="3">
        <v>544</v>
      </c>
      <c r="H1979" s="3">
        <v>35</v>
      </c>
      <c r="I1979" s="3">
        <v>133</v>
      </c>
      <c r="J1979" s="3">
        <v>23</v>
      </c>
      <c r="K1979" s="3">
        <v>151</v>
      </c>
      <c r="L1979" s="3">
        <v>107</v>
      </c>
      <c r="M1979">
        <v>2</v>
      </c>
      <c r="N1979">
        <v>4</v>
      </c>
      <c r="O1979">
        <v>5</v>
      </c>
      <c r="P1979">
        <v>4</v>
      </c>
      <c r="Q1979">
        <v>2</v>
      </c>
      <c r="R1979">
        <v>0</v>
      </c>
      <c r="S1979">
        <v>0</v>
      </c>
      <c r="T1979">
        <v>0</v>
      </c>
      <c r="U1979">
        <v>0</v>
      </c>
      <c r="V1979">
        <v>0</v>
      </c>
      <c r="W1979">
        <v>0</v>
      </c>
      <c r="X1979">
        <v>3</v>
      </c>
      <c r="Y1979">
        <v>11</v>
      </c>
      <c r="Z1979">
        <v>0</v>
      </c>
      <c r="AA1979">
        <v>69</v>
      </c>
      <c r="AB1979">
        <v>2698</v>
      </c>
      <c r="AC1979">
        <v>0</v>
      </c>
      <c r="AD1979">
        <v>0</v>
      </c>
      <c r="AE1979">
        <v>0</v>
      </c>
      <c r="AF1979">
        <v>0</v>
      </c>
      <c r="AG1979">
        <v>1</v>
      </c>
      <c r="AH1979">
        <v>0</v>
      </c>
      <c r="AI1979">
        <v>0</v>
      </c>
      <c r="AJ1979">
        <v>1</v>
      </c>
      <c r="AK1979">
        <v>0</v>
      </c>
      <c r="AL1979">
        <v>0</v>
      </c>
      <c r="AM1979" s="3">
        <f>SUM(tbl_Data[[#This Row],[Amt_Wines]:[Amt_GoldProds]])</f>
        <v>993</v>
      </c>
      <c r="AN1979" s="3">
        <v>779</v>
      </c>
      <c r="AO1979">
        <v>0</v>
      </c>
      <c r="AP1979" t="str" cm="1">
        <f t="array" ref="AP1979">_xlfn.IFS(tbl_Data[[#This Row],[marital_Divorced]]=1,"Divorced",tbl_Data[[#This Row],[marital_Married]]=1,"Married",tbl_Data[[#This Row],[marital_Single]]=1,"Single",tbl_Data[[#This Row],[marital_Together]]=1,"Together",tbl_Data[[#This Row],[marital_Widow]]=1,"Widowed")</f>
        <v>Widowed</v>
      </c>
      <c r="AQ1979" s="3" t="str">
        <f>IF(tbl_Data[[#This Row],[Marital Status]]=tbl_Data[[#Headers],[Single]],tbl_Data[[#This Row],[Amt_Wines]],"")</f>
        <v/>
      </c>
      <c r="AR1979" s="3" t="str">
        <f>IF(tbl_Data[[#This Row],[Marital Status]]=tbl_Data[[#Headers],[Together]],tbl_Data[[#This Row],[Amt_Wines]],"")</f>
        <v/>
      </c>
      <c r="AS1979" s="3" t="str">
        <f>IF(tbl_Data[[#This Row],[Marital Status]]=tbl_Data[[#Headers],[Married]],tbl_Data[[#This Row],[Amt_Wines]],"")</f>
        <v/>
      </c>
      <c r="AT1979" s="3" t="str">
        <f>IF(tbl_Data[[#This Row],[Marital Status]]=tbl_Data[[#Headers],[Widow]],tbl_Data[[#This Row],[Amt_Wines]],"")</f>
        <v/>
      </c>
      <c r="AU1979" s="3" t="str">
        <f>IF(tbl_Data[[#This Row],[Marital Status]]=tbl_Data[[#Headers],[Divorced]],tbl_Data[[#This Row],[Amt_Wines]],"")</f>
        <v/>
      </c>
    </row>
    <row r="1980" spans="1:47" x14ac:dyDescent="0.45">
      <c r="A1980" t="s">
        <v>745</v>
      </c>
      <c r="B1980" s="3">
        <v>72298</v>
      </c>
      <c r="C1980">
        <v>0</v>
      </c>
      <c r="D1980">
        <v>0</v>
      </c>
      <c r="E1980">
        <f t="shared" si="30"/>
        <v>0</v>
      </c>
      <c r="F1980">
        <v>52</v>
      </c>
      <c r="G1980" s="3">
        <v>625</v>
      </c>
      <c r="H1980" s="3">
        <v>35</v>
      </c>
      <c r="I1980" s="3">
        <v>169</v>
      </c>
      <c r="J1980" s="3">
        <v>58</v>
      </c>
      <c r="K1980" s="3">
        <v>17</v>
      </c>
      <c r="L1980" s="3">
        <v>35</v>
      </c>
      <c r="M1980">
        <v>1</v>
      </c>
      <c r="N1980">
        <v>4</v>
      </c>
      <c r="O1980">
        <v>3</v>
      </c>
      <c r="P1980">
        <v>6</v>
      </c>
      <c r="Q1980">
        <v>1</v>
      </c>
      <c r="R1980">
        <v>0</v>
      </c>
      <c r="S1980">
        <v>1</v>
      </c>
      <c r="T1980">
        <v>1</v>
      </c>
      <c r="U1980">
        <v>0</v>
      </c>
      <c r="V1980">
        <v>0</v>
      </c>
      <c r="W1980">
        <v>0</v>
      </c>
      <c r="X1980">
        <v>3</v>
      </c>
      <c r="Y1980">
        <v>11</v>
      </c>
      <c r="Z1980">
        <v>0</v>
      </c>
      <c r="AA1980">
        <v>71</v>
      </c>
      <c r="AB1980">
        <v>2270</v>
      </c>
      <c r="AC1980">
        <v>0</v>
      </c>
      <c r="AD1980">
        <v>0</v>
      </c>
      <c r="AE1980">
        <v>0</v>
      </c>
      <c r="AF1980">
        <v>0</v>
      </c>
      <c r="AG1980">
        <v>1</v>
      </c>
      <c r="AH1980">
        <v>0</v>
      </c>
      <c r="AI1980">
        <v>0</v>
      </c>
      <c r="AJ1980">
        <v>1</v>
      </c>
      <c r="AK1980">
        <v>0</v>
      </c>
      <c r="AL1980">
        <v>0</v>
      </c>
      <c r="AM1980" s="3">
        <f>SUM(tbl_Data[[#This Row],[Amt_Wines]:[Amt_GoldProds]])</f>
        <v>939</v>
      </c>
      <c r="AN1980" s="3">
        <v>869</v>
      </c>
      <c r="AO1980">
        <v>2</v>
      </c>
      <c r="AP1980" t="str" cm="1">
        <f t="array" ref="AP1980">_xlfn.IFS(tbl_Data[[#This Row],[marital_Divorced]]=1,"Divorced",tbl_Data[[#This Row],[marital_Married]]=1,"Married",tbl_Data[[#This Row],[marital_Single]]=1,"Single",tbl_Data[[#This Row],[marital_Together]]=1,"Together",tbl_Data[[#This Row],[marital_Widow]]=1,"Widowed")</f>
        <v>Widowed</v>
      </c>
      <c r="AQ1980" s="3" t="str">
        <f>IF(tbl_Data[[#This Row],[Marital Status]]=tbl_Data[[#Headers],[Single]],tbl_Data[[#This Row],[Amt_Wines]],"")</f>
        <v/>
      </c>
      <c r="AR1980" s="3" t="str">
        <f>IF(tbl_Data[[#This Row],[Marital Status]]=tbl_Data[[#Headers],[Together]],tbl_Data[[#This Row],[Amt_Wines]],"")</f>
        <v/>
      </c>
      <c r="AS1980" s="3" t="str">
        <f>IF(tbl_Data[[#This Row],[Marital Status]]=tbl_Data[[#Headers],[Married]],tbl_Data[[#This Row],[Amt_Wines]],"")</f>
        <v/>
      </c>
      <c r="AT1980" s="3" t="str">
        <f>IF(tbl_Data[[#This Row],[Marital Status]]=tbl_Data[[#Headers],[Widow]],tbl_Data[[#This Row],[Amt_Wines]],"")</f>
        <v/>
      </c>
      <c r="AU1980" s="3" t="str">
        <f>IF(tbl_Data[[#This Row],[Marital Status]]=tbl_Data[[#Headers],[Divorced]],tbl_Data[[#This Row],[Amt_Wines]],"")</f>
        <v/>
      </c>
    </row>
    <row r="1981" spans="1:47" x14ac:dyDescent="0.45">
      <c r="A1981" t="s">
        <v>749</v>
      </c>
      <c r="B1981" s="3">
        <v>76320</v>
      </c>
      <c r="C1981">
        <v>0</v>
      </c>
      <c r="D1981">
        <v>1</v>
      </c>
      <c r="E1981">
        <f t="shared" si="30"/>
        <v>1</v>
      </c>
      <c r="F1981">
        <v>49</v>
      </c>
      <c r="G1981" s="3">
        <v>526</v>
      </c>
      <c r="H1981" s="3">
        <v>35</v>
      </c>
      <c r="I1981" s="3">
        <v>214</v>
      </c>
      <c r="J1981" s="3">
        <v>69</v>
      </c>
      <c r="K1981" s="3">
        <v>53</v>
      </c>
      <c r="L1981" s="3">
        <v>35</v>
      </c>
      <c r="M1981">
        <v>2</v>
      </c>
      <c r="N1981">
        <v>6</v>
      </c>
      <c r="O1981">
        <v>3</v>
      </c>
      <c r="P1981">
        <v>4</v>
      </c>
      <c r="Q1981">
        <v>2</v>
      </c>
      <c r="R1981">
        <v>0</v>
      </c>
      <c r="S1981">
        <v>0</v>
      </c>
      <c r="T1981">
        <v>0</v>
      </c>
      <c r="U1981">
        <v>0</v>
      </c>
      <c r="V1981">
        <v>0</v>
      </c>
      <c r="W1981">
        <v>0</v>
      </c>
      <c r="X1981">
        <v>3</v>
      </c>
      <c r="Y1981">
        <v>11</v>
      </c>
      <c r="Z1981">
        <v>0</v>
      </c>
      <c r="AA1981">
        <v>61</v>
      </c>
      <c r="AB1981">
        <v>2166</v>
      </c>
      <c r="AC1981">
        <v>0</v>
      </c>
      <c r="AD1981">
        <v>0</v>
      </c>
      <c r="AE1981">
        <v>0</v>
      </c>
      <c r="AF1981">
        <v>0</v>
      </c>
      <c r="AG1981">
        <v>1</v>
      </c>
      <c r="AH1981">
        <v>0</v>
      </c>
      <c r="AI1981">
        <v>0</v>
      </c>
      <c r="AJ1981">
        <v>1</v>
      </c>
      <c r="AK1981">
        <v>0</v>
      </c>
      <c r="AL1981">
        <v>0</v>
      </c>
      <c r="AM1981" s="3">
        <f>SUM(tbl_Data[[#This Row],[Amt_Wines]:[Amt_GoldProds]])</f>
        <v>932</v>
      </c>
      <c r="AN1981" s="3">
        <v>862</v>
      </c>
      <c r="AO1981">
        <v>0</v>
      </c>
      <c r="AP1981" t="str" cm="1">
        <f t="array" ref="AP1981">_xlfn.IFS(tbl_Data[[#This Row],[marital_Divorced]]=1,"Divorced",tbl_Data[[#This Row],[marital_Married]]=1,"Married",tbl_Data[[#This Row],[marital_Single]]=1,"Single",tbl_Data[[#This Row],[marital_Together]]=1,"Together",tbl_Data[[#This Row],[marital_Widow]]=1,"Widowed")</f>
        <v>Widowed</v>
      </c>
      <c r="AQ1981" s="3" t="str">
        <f>IF(tbl_Data[[#This Row],[Marital Status]]=tbl_Data[[#Headers],[Single]],tbl_Data[[#This Row],[Amt_Wines]],"")</f>
        <v/>
      </c>
      <c r="AR1981" s="3" t="str">
        <f>IF(tbl_Data[[#This Row],[Marital Status]]=tbl_Data[[#Headers],[Together]],tbl_Data[[#This Row],[Amt_Wines]],"")</f>
        <v/>
      </c>
      <c r="AS1981" s="3" t="str">
        <f>IF(tbl_Data[[#This Row],[Marital Status]]=tbl_Data[[#Headers],[Married]],tbl_Data[[#This Row],[Amt_Wines]],"")</f>
        <v/>
      </c>
      <c r="AT1981" s="3" t="str">
        <f>IF(tbl_Data[[#This Row],[Marital Status]]=tbl_Data[[#Headers],[Widow]],tbl_Data[[#This Row],[Amt_Wines]],"")</f>
        <v/>
      </c>
      <c r="AU1981" s="3" t="str">
        <f>IF(tbl_Data[[#This Row],[Marital Status]]=tbl_Data[[#Headers],[Divorced]],tbl_Data[[#This Row],[Amt_Wines]],"")</f>
        <v/>
      </c>
    </row>
    <row r="1982" spans="1:47" x14ac:dyDescent="0.45">
      <c r="A1982" t="s">
        <v>750</v>
      </c>
      <c r="B1982" s="3">
        <v>68117</v>
      </c>
      <c r="C1982">
        <v>0</v>
      </c>
      <c r="D1982">
        <v>1</v>
      </c>
      <c r="E1982">
        <f t="shared" si="30"/>
        <v>1</v>
      </c>
      <c r="F1982">
        <v>80</v>
      </c>
      <c r="G1982" s="3">
        <v>618</v>
      </c>
      <c r="H1982" s="3">
        <v>44</v>
      </c>
      <c r="I1982" s="3">
        <v>215</v>
      </c>
      <c r="J1982" s="3">
        <v>0</v>
      </c>
      <c r="K1982" s="3">
        <v>17</v>
      </c>
      <c r="L1982" s="3">
        <v>36</v>
      </c>
      <c r="M1982">
        <v>2</v>
      </c>
      <c r="N1982">
        <v>11</v>
      </c>
      <c r="O1982">
        <v>8</v>
      </c>
      <c r="P1982">
        <v>4</v>
      </c>
      <c r="Q1982">
        <v>6</v>
      </c>
      <c r="R1982">
        <v>1</v>
      </c>
      <c r="S1982">
        <v>0</v>
      </c>
      <c r="T1982">
        <v>0</v>
      </c>
      <c r="U1982">
        <v>0</v>
      </c>
      <c r="V1982">
        <v>0</v>
      </c>
      <c r="W1982">
        <v>0</v>
      </c>
      <c r="X1982">
        <v>3</v>
      </c>
      <c r="Y1982">
        <v>11</v>
      </c>
      <c r="Z1982">
        <v>1</v>
      </c>
      <c r="AA1982">
        <v>73</v>
      </c>
      <c r="AB1982">
        <v>2635</v>
      </c>
      <c r="AC1982">
        <v>0</v>
      </c>
      <c r="AD1982">
        <v>0</v>
      </c>
      <c r="AE1982">
        <v>0</v>
      </c>
      <c r="AF1982">
        <v>0</v>
      </c>
      <c r="AG1982">
        <v>1</v>
      </c>
      <c r="AH1982">
        <v>0</v>
      </c>
      <c r="AI1982">
        <v>0</v>
      </c>
      <c r="AJ1982">
        <v>0</v>
      </c>
      <c r="AK1982">
        <v>0</v>
      </c>
      <c r="AL1982">
        <v>1</v>
      </c>
      <c r="AM1982" s="3">
        <f>SUM(tbl_Data[[#This Row],[Amt_Wines]:[Amt_GoldProds]])</f>
        <v>930</v>
      </c>
      <c r="AN1982" s="3">
        <v>858</v>
      </c>
      <c r="AO1982">
        <v>1</v>
      </c>
      <c r="AP1982" t="str" cm="1">
        <f t="array" ref="AP1982">_xlfn.IFS(tbl_Data[[#This Row],[marital_Divorced]]=1,"Divorced",tbl_Data[[#This Row],[marital_Married]]=1,"Married",tbl_Data[[#This Row],[marital_Single]]=1,"Single",tbl_Data[[#This Row],[marital_Together]]=1,"Together",tbl_Data[[#This Row],[marital_Widow]]=1,"Widowed")</f>
        <v>Widowed</v>
      </c>
      <c r="AQ1982" s="3" t="str">
        <f>IF(tbl_Data[[#This Row],[Marital Status]]=tbl_Data[[#Headers],[Single]],tbl_Data[[#This Row],[Amt_Wines]],"")</f>
        <v/>
      </c>
      <c r="AR1982" s="3" t="str">
        <f>IF(tbl_Data[[#This Row],[Marital Status]]=tbl_Data[[#Headers],[Together]],tbl_Data[[#This Row],[Amt_Wines]],"")</f>
        <v/>
      </c>
      <c r="AS1982" s="3" t="str">
        <f>IF(tbl_Data[[#This Row],[Marital Status]]=tbl_Data[[#Headers],[Married]],tbl_Data[[#This Row],[Amt_Wines]],"")</f>
        <v/>
      </c>
      <c r="AT1982" s="3" t="str">
        <f>IF(tbl_Data[[#This Row],[Marital Status]]=tbl_Data[[#Headers],[Widow]],tbl_Data[[#This Row],[Amt_Wines]],"")</f>
        <v/>
      </c>
      <c r="AU1982" s="3" t="str">
        <f>IF(tbl_Data[[#This Row],[Marital Status]]=tbl_Data[[#Headers],[Divorced]],tbl_Data[[#This Row],[Amt_Wines]],"")</f>
        <v/>
      </c>
    </row>
    <row r="1983" spans="1:47" x14ac:dyDescent="0.45">
      <c r="A1983" t="s">
        <v>758</v>
      </c>
      <c r="B1983" s="3">
        <v>70165</v>
      </c>
      <c r="C1983">
        <v>0</v>
      </c>
      <c r="D1983">
        <v>0</v>
      </c>
      <c r="E1983">
        <f t="shared" si="30"/>
        <v>0</v>
      </c>
      <c r="F1983">
        <v>60</v>
      </c>
      <c r="G1983" s="3">
        <v>161</v>
      </c>
      <c r="H1983" s="3">
        <v>0</v>
      </c>
      <c r="I1983" s="3">
        <v>253</v>
      </c>
      <c r="J1983" s="3">
        <v>199</v>
      </c>
      <c r="K1983" s="3">
        <v>191</v>
      </c>
      <c r="L1983" s="3">
        <v>122</v>
      </c>
      <c r="M1983">
        <v>1</v>
      </c>
      <c r="N1983">
        <v>3</v>
      </c>
      <c r="O1983">
        <v>7</v>
      </c>
      <c r="P1983">
        <v>11</v>
      </c>
      <c r="Q1983">
        <v>1</v>
      </c>
      <c r="R1983">
        <v>0</v>
      </c>
      <c r="S1983">
        <v>0</v>
      </c>
      <c r="T1983">
        <v>0</v>
      </c>
      <c r="U1983">
        <v>0</v>
      </c>
      <c r="V1983">
        <v>0</v>
      </c>
      <c r="W1983">
        <v>0</v>
      </c>
      <c r="X1983">
        <v>3</v>
      </c>
      <c r="Y1983">
        <v>11</v>
      </c>
      <c r="Z1983">
        <v>0</v>
      </c>
      <c r="AA1983">
        <v>71</v>
      </c>
      <c r="AB1983">
        <v>2439</v>
      </c>
      <c r="AC1983">
        <v>0</v>
      </c>
      <c r="AD1983">
        <v>0</v>
      </c>
      <c r="AE1983">
        <v>0</v>
      </c>
      <c r="AF1983">
        <v>0</v>
      </c>
      <c r="AG1983">
        <v>1</v>
      </c>
      <c r="AH1983">
        <v>0</v>
      </c>
      <c r="AI1983">
        <v>0</v>
      </c>
      <c r="AJ1983">
        <v>1</v>
      </c>
      <c r="AK1983">
        <v>0</v>
      </c>
      <c r="AL1983">
        <v>0</v>
      </c>
      <c r="AM1983" s="3">
        <f>SUM(tbl_Data[[#This Row],[Amt_Wines]:[Amt_GoldProds]])</f>
        <v>926</v>
      </c>
      <c r="AN1983" s="3">
        <v>682</v>
      </c>
      <c r="AO1983">
        <v>0</v>
      </c>
      <c r="AP1983" t="str" cm="1">
        <f t="array" ref="AP1983">_xlfn.IFS(tbl_Data[[#This Row],[marital_Divorced]]=1,"Divorced",tbl_Data[[#This Row],[marital_Married]]=1,"Married",tbl_Data[[#This Row],[marital_Single]]=1,"Single",tbl_Data[[#This Row],[marital_Together]]=1,"Together",tbl_Data[[#This Row],[marital_Widow]]=1,"Widowed")</f>
        <v>Widowed</v>
      </c>
      <c r="AQ1983" s="3" t="str">
        <f>IF(tbl_Data[[#This Row],[Marital Status]]=tbl_Data[[#Headers],[Single]],tbl_Data[[#This Row],[Amt_Wines]],"")</f>
        <v/>
      </c>
      <c r="AR1983" s="3" t="str">
        <f>IF(tbl_Data[[#This Row],[Marital Status]]=tbl_Data[[#Headers],[Together]],tbl_Data[[#This Row],[Amt_Wines]],"")</f>
        <v/>
      </c>
      <c r="AS1983" s="3" t="str">
        <f>IF(tbl_Data[[#This Row],[Marital Status]]=tbl_Data[[#Headers],[Married]],tbl_Data[[#This Row],[Amt_Wines]],"")</f>
        <v/>
      </c>
      <c r="AT1983" s="3" t="str">
        <f>IF(tbl_Data[[#This Row],[Marital Status]]=tbl_Data[[#Headers],[Widow]],tbl_Data[[#This Row],[Amt_Wines]],"")</f>
        <v/>
      </c>
      <c r="AU1983" s="3" t="str">
        <f>IF(tbl_Data[[#This Row],[Marital Status]]=tbl_Data[[#Headers],[Divorced]],tbl_Data[[#This Row],[Amt_Wines]],"")</f>
        <v/>
      </c>
    </row>
    <row r="1984" spans="1:47" x14ac:dyDescent="0.45">
      <c r="A1984" t="s">
        <v>822</v>
      </c>
      <c r="B1984" s="3">
        <v>33051</v>
      </c>
      <c r="C1984">
        <v>0</v>
      </c>
      <c r="D1984">
        <v>0</v>
      </c>
      <c r="E1984">
        <f t="shared" si="30"/>
        <v>0</v>
      </c>
      <c r="F1984">
        <v>15</v>
      </c>
      <c r="G1984" s="3">
        <v>100</v>
      </c>
      <c r="H1984" s="3">
        <v>71</v>
      </c>
      <c r="I1984" s="3">
        <v>243</v>
      </c>
      <c r="J1984" s="3">
        <v>108</v>
      </c>
      <c r="K1984" s="3">
        <v>94</v>
      </c>
      <c r="L1984" s="3">
        <v>219</v>
      </c>
      <c r="M1984">
        <v>3</v>
      </c>
      <c r="N1984">
        <v>9</v>
      </c>
      <c r="O1984">
        <v>1</v>
      </c>
      <c r="P1984">
        <v>8</v>
      </c>
      <c r="Q1984">
        <v>9</v>
      </c>
      <c r="R1984">
        <v>0</v>
      </c>
      <c r="S1984">
        <v>0</v>
      </c>
      <c r="T1984">
        <v>0</v>
      </c>
      <c r="U1984">
        <v>0</v>
      </c>
      <c r="V1984">
        <v>0</v>
      </c>
      <c r="W1984">
        <v>0</v>
      </c>
      <c r="X1984">
        <v>3</v>
      </c>
      <c r="Y1984">
        <v>11</v>
      </c>
      <c r="Z1984">
        <v>1</v>
      </c>
      <c r="AA1984">
        <v>61</v>
      </c>
      <c r="AB1984">
        <v>2841</v>
      </c>
      <c r="AC1984">
        <v>0</v>
      </c>
      <c r="AD1984">
        <v>0</v>
      </c>
      <c r="AE1984">
        <v>0</v>
      </c>
      <c r="AF1984">
        <v>0</v>
      </c>
      <c r="AG1984">
        <v>1</v>
      </c>
      <c r="AH1984">
        <v>0</v>
      </c>
      <c r="AI1984">
        <v>0</v>
      </c>
      <c r="AJ1984">
        <v>0</v>
      </c>
      <c r="AK1984">
        <v>1</v>
      </c>
      <c r="AL1984">
        <v>0</v>
      </c>
      <c r="AM1984" s="3">
        <f>SUM(tbl_Data[[#This Row],[Amt_Wines]:[Amt_GoldProds]])</f>
        <v>835</v>
      </c>
      <c r="AN1984" s="3">
        <v>397</v>
      </c>
      <c r="AO1984">
        <v>0</v>
      </c>
      <c r="AP1984" t="str" cm="1">
        <f t="array" ref="AP1984">_xlfn.IFS(tbl_Data[[#This Row],[marital_Divorced]]=1,"Divorced",tbl_Data[[#This Row],[marital_Married]]=1,"Married",tbl_Data[[#This Row],[marital_Single]]=1,"Single",tbl_Data[[#This Row],[marital_Together]]=1,"Together",tbl_Data[[#This Row],[marital_Widow]]=1,"Widowed")</f>
        <v>Widowed</v>
      </c>
      <c r="AQ1984" s="3" t="str">
        <f>IF(tbl_Data[[#This Row],[Marital Status]]=tbl_Data[[#Headers],[Single]],tbl_Data[[#This Row],[Amt_Wines]],"")</f>
        <v/>
      </c>
      <c r="AR1984" s="3" t="str">
        <f>IF(tbl_Data[[#This Row],[Marital Status]]=tbl_Data[[#Headers],[Together]],tbl_Data[[#This Row],[Amt_Wines]],"")</f>
        <v/>
      </c>
      <c r="AS1984" s="3" t="str">
        <f>IF(tbl_Data[[#This Row],[Marital Status]]=tbl_Data[[#Headers],[Married]],tbl_Data[[#This Row],[Amt_Wines]],"")</f>
        <v/>
      </c>
      <c r="AT1984" s="3" t="str">
        <f>IF(tbl_Data[[#This Row],[Marital Status]]=tbl_Data[[#Headers],[Widow]],tbl_Data[[#This Row],[Amt_Wines]],"")</f>
        <v/>
      </c>
      <c r="AU1984" s="3" t="str">
        <f>IF(tbl_Data[[#This Row],[Marital Status]]=tbl_Data[[#Headers],[Divorced]],tbl_Data[[#This Row],[Amt_Wines]],"")</f>
        <v/>
      </c>
    </row>
    <row r="1985" spans="1:47" x14ac:dyDescent="0.45">
      <c r="A1985" t="s">
        <v>869</v>
      </c>
      <c r="B1985" s="3">
        <v>54356</v>
      </c>
      <c r="C1985">
        <v>0</v>
      </c>
      <c r="D1985">
        <v>1</v>
      </c>
      <c r="E1985">
        <f t="shared" si="30"/>
        <v>1</v>
      </c>
      <c r="F1985">
        <v>62</v>
      </c>
      <c r="G1985" s="3">
        <v>710</v>
      </c>
      <c r="H1985" s="3">
        <v>15</v>
      </c>
      <c r="I1985" s="3">
        <v>30</v>
      </c>
      <c r="J1985" s="3">
        <v>20</v>
      </c>
      <c r="K1985" s="3">
        <v>0</v>
      </c>
      <c r="L1985" s="3">
        <v>0</v>
      </c>
      <c r="M1985">
        <v>3</v>
      </c>
      <c r="N1985">
        <v>11</v>
      </c>
      <c r="O1985">
        <v>2</v>
      </c>
      <c r="P1985">
        <v>8</v>
      </c>
      <c r="Q1985">
        <v>8</v>
      </c>
      <c r="R1985">
        <v>0</v>
      </c>
      <c r="S1985">
        <v>0</v>
      </c>
      <c r="T1985">
        <v>0</v>
      </c>
      <c r="U1985">
        <v>0</v>
      </c>
      <c r="V1985">
        <v>0</v>
      </c>
      <c r="W1985">
        <v>0</v>
      </c>
      <c r="X1985">
        <v>3</v>
      </c>
      <c r="Y1985">
        <v>11</v>
      </c>
      <c r="Z1985">
        <v>1</v>
      </c>
      <c r="AA1985">
        <v>71</v>
      </c>
      <c r="AB1985">
        <v>2746</v>
      </c>
      <c r="AC1985">
        <v>0</v>
      </c>
      <c r="AD1985">
        <v>0</v>
      </c>
      <c r="AE1985">
        <v>0</v>
      </c>
      <c r="AF1985">
        <v>0</v>
      </c>
      <c r="AG1985">
        <v>1</v>
      </c>
      <c r="AH1985">
        <v>0</v>
      </c>
      <c r="AI1985">
        <v>0</v>
      </c>
      <c r="AJ1985">
        <v>0</v>
      </c>
      <c r="AK1985">
        <v>0</v>
      </c>
      <c r="AL1985">
        <v>1</v>
      </c>
      <c r="AM1985" s="3">
        <f>SUM(tbl_Data[[#This Row],[Amt_Wines]:[Amt_GoldProds]])</f>
        <v>775</v>
      </c>
      <c r="AN1985" s="3">
        <v>775</v>
      </c>
      <c r="AO1985">
        <v>0</v>
      </c>
      <c r="AP1985" t="str" cm="1">
        <f t="array" ref="AP1985">_xlfn.IFS(tbl_Data[[#This Row],[marital_Divorced]]=1,"Divorced",tbl_Data[[#This Row],[marital_Married]]=1,"Married",tbl_Data[[#This Row],[marital_Single]]=1,"Single",tbl_Data[[#This Row],[marital_Together]]=1,"Together",tbl_Data[[#This Row],[marital_Widow]]=1,"Widowed")</f>
        <v>Widowed</v>
      </c>
      <c r="AQ1985" s="3" t="str">
        <f>IF(tbl_Data[[#This Row],[Marital Status]]=tbl_Data[[#Headers],[Single]],tbl_Data[[#This Row],[Amt_Wines]],"")</f>
        <v/>
      </c>
      <c r="AR1985" s="3" t="str">
        <f>IF(tbl_Data[[#This Row],[Marital Status]]=tbl_Data[[#Headers],[Together]],tbl_Data[[#This Row],[Amt_Wines]],"")</f>
        <v/>
      </c>
      <c r="AS1985" s="3" t="str">
        <f>IF(tbl_Data[[#This Row],[Marital Status]]=tbl_Data[[#Headers],[Married]],tbl_Data[[#This Row],[Amt_Wines]],"")</f>
        <v/>
      </c>
      <c r="AT1985" s="3" t="str">
        <f>IF(tbl_Data[[#This Row],[Marital Status]]=tbl_Data[[#Headers],[Widow]],tbl_Data[[#This Row],[Amt_Wines]],"")</f>
        <v/>
      </c>
      <c r="AU1985" s="3" t="str">
        <f>IF(tbl_Data[[#This Row],[Marital Status]]=tbl_Data[[#Headers],[Divorced]],tbl_Data[[#This Row],[Amt_Wines]],"")</f>
        <v/>
      </c>
    </row>
    <row r="1986" spans="1:47" x14ac:dyDescent="0.45">
      <c r="A1986" t="s">
        <v>938</v>
      </c>
      <c r="B1986" s="3">
        <v>66033</v>
      </c>
      <c r="C1986">
        <v>0</v>
      </c>
      <c r="D1986">
        <v>1</v>
      </c>
      <c r="E1986">
        <f t="shared" ref="E1986:E2022" si="31">SUM(_xlfn.SINGLE(Kidhome),_xlfn.SINGLE(Teenhome))</f>
        <v>1</v>
      </c>
      <c r="F1986">
        <v>76</v>
      </c>
      <c r="G1986" s="3">
        <v>293</v>
      </c>
      <c r="H1986" s="3">
        <v>35</v>
      </c>
      <c r="I1986" s="3">
        <v>179</v>
      </c>
      <c r="J1986" s="3">
        <v>46</v>
      </c>
      <c r="K1986" s="3">
        <v>59</v>
      </c>
      <c r="L1986" s="3">
        <v>65</v>
      </c>
      <c r="M1986">
        <v>2</v>
      </c>
      <c r="N1986">
        <v>8</v>
      </c>
      <c r="O1986">
        <v>3</v>
      </c>
      <c r="P1986">
        <v>7</v>
      </c>
      <c r="Q1986">
        <v>7</v>
      </c>
      <c r="R1986">
        <v>0</v>
      </c>
      <c r="S1986">
        <v>0</v>
      </c>
      <c r="T1986">
        <v>0</v>
      </c>
      <c r="U1986">
        <v>0</v>
      </c>
      <c r="V1986">
        <v>0</v>
      </c>
      <c r="W1986">
        <v>0</v>
      </c>
      <c r="X1986">
        <v>3</v>
      </c>
      <c r="Y1986">
        <v>11</v>
      </c>
      <c r="Z1986">
        <v>0</v>
      </c>
      <c r="AA1986">
        <v>63</v>
      </c>
      <c r="AB1986">
        <v>2684</v>
      </c>
      <c r="AC1986">
        <v>0</v>
      </c>
      <c r="AD1986">
        <v>0</v>
      </c>
      <c r="AE1986">
        <v>0</v>
      </c>
      <c r="AF1986">
        <v>0</v>
      </c>
      <c r="AG1986">
        <v>1</v>
      </c>
      <c r="AH1986">
        <v>0</v>
      </c>
      <c r="AI1986">
        <v>0</v>
      </c>
      <c r="AJ1986">
        <v>1</v>
      </c>
      <c r="AK1986">
        <v>0</v>
      </c>
      <c r="AL1986">
        <v>0</v>
      </c>
      <c r="AM1986" s="3">
        <f>SUM(tbl_Data[[#This Row],[Amt_Wines]:[Amt_GoldProds]])</f>
        <v>677</v>
      </c>
      <c r="AN1986" s="3">
        <v>547</v>
      </c>
      <c r="AO1986">
        <v>0</v>
      </c>
      <c r="AP1986" t="str" cm="1">
        <f t="array" ref="AP1986">_xlfn.IFS(tbl_Data[[#This Row],[marital_Divorced]]=1,"Divorced",tbl_Data[[#This Row],[marital_Married]]=1,"Married",tbl_Data[[#This Row],[marital_Single]]=1,"Single",tbl_Data[[#This Row],[marital_Together]]=1,"Together",tbl_Data[[#This Row],[marital_Widow]]=1,"Widowed")</f>
        <v>Widowed</v>
      </c>
      <c r="AQ1986" s="3" t="str">
        <f>IF(tbl_Data[[#This Row],[Marital Status]]=tbl_Data[[#Headers],[Single]],tbl_Data[[#This Row],[Amt_Wines]],"")</f>
        <v/>
      </c>
      <c r="AR1986" s="3" t="str">
        <f>IF(tbl_Data[[#This Row],[Marital Status]]=tbl_Data[[#Headers],[Together]],tbl_Data[[#This Row],[Amt_Wines]],"")</f>
        <v/>
      </c>
      <c r="AS1986" s="3" t="str">
        <f>IF(tbl_Data[[#This Row],[Marital Status]]=tbl_Data[[#Headers],[Married]],tbl_Data[[#This Row],[Amt_Wines]],"")</f>
        <v/>
      </c>
      <c r="AT1986" s="3" t="str">
        <f>IF(tbl_Data[[#This Row],[Marital Status]]=tbl_Data[[#Headers],[Widow]],tbl_Data[[#This Row],[Amt_Wines]],"")</f>
        <v/>
      </c>
      <c r="AU1986" s="3" t="str">
        <f>IF(tbl_Data[[#This Row],[Marital Status]]=tbl_Data[[#Headers],[Divorced]],tbl_Data[[#This Row],[Amt_Wines]],"")</f>
        <v/>
      </c>
    </row>
    <row r="1987" spans="1:47" x14ac:dyDescent="0.45">
      <c r="A1987" t="s">
        <v>950</v>
      </c>
      <c r="B1987" s="3">
        <v>60208</v>
      </c>
      <c r="C1987">
        <v>1</v>
      </c>
      <c r="D1987">
        <v>1</v>
      </c>
      <c r="E1987">
        <f t="shared" si="31"/>
        <v>2</v>
      </c>
      <c r="F1987">
        <v>13</v>
      </c>
      <c r="G1987" s="3">
        <v>488</v>
      </c>
      <c r="H1987" s="3">
        <v>23</v>
      </c>
      <c r="I1987" s="3">
        <v>71</v>
      </c>
      <c r="J1987" s="3">
        <v>15</v>
      </c>
      <c r="K1987" s="3">
        <v>0</v>
      </c>
      <c r="L1987" s="3">
        <v>59</v>
      </c>
      <c r="M1987">
        <v>11</v>
      </c>
      <c r="N1987">
        <v>8</v>
      </c>
      <c r="O1987">
        <v>3</v>
      </c>
      <c r="P1987">
        <v>7</v>
      </c>
      <c r="Q1987">
        <v>7</v>
      </c>
      <c r="R1987">
        <v>0</v>
      </c>
      <c r="S1987">
        <v>1</v>
      </c>
      <c r="T1987">
        <v>0</v>
      </c>
      <c r="U1987">
        <v>0</v>
      </c>
      <c r="V1987">
        <v>0</v>
      </c>
      <c r="W1987">
        <v>0</v>
      </c>
      <c r="X1987">
        <v>3</v>
      </c>
      <c r="Y1987">
        <v>11</v>
      </c>
      <c r="Z1987">
        <v>1</v>
      </c>
      <c r="AA1987">
        <v>47</v>
      </c>
      <c r="AB1987">
        <v>2789</v>
      </c>
      <c r="AC1987">
        <v>0</v>
      </c>
      <c r="AD1987">
        <v>0</v>
      </c>
      <c r="AE1987">
        <v>0</v>
      </c>
      <c r="AF1987">
        <v>0</v>
      </c>
      <c r="AG1987">
        <v>1</v>
      </c>
      <c r="AH1987">
        <v>0</v>
      </c>
      <c r="AI1987">
        <v>0</v>
      </c>
      <c r="AJ1987">
        <v>1</v>
      </c>
      <c r="AK1987">
        <v>0</v>
      </c>
      <c r="AL1987">
        <v>0</v>
      </c>
      <c r="AM1987" s="3">
        <f>SUM(tbl_Data[[#This Row],[Amt_Wines]:[Amt_GoldProds]])</f>
        <v>656</v>
      </c>
      <c r="AN1987" s="3">
        <v>538</v>
      </c>
      <c r="AO1987">
        <v>1</v>
      </c>
      <c r="AP1987" t="str" cm="1">
        <f t="array" ref="AP1987">_xlfn.IFS(tbl_Data[[#This Row],[marital_Divorced]]=1,"Divorced",tbl_Data[[#This Row],[marital_Married]]=1,"Married",tbl_Data[[#This Row],[marital_Single]]=1,"Single",tbl_Data[[#This Row],[marital_Together]]=1,"Together",tbl_Data[[#This Row],[marital_Widow]]=1,"Widowed")</f>
        <v>Widowed</v>
      </c>
      <c r="AQ1987" s="3" t="str">
        <f>IF(tbl_Data[[#This Row],[Marital Status]]=tbl_Data[[#Headers],[Single]],tbl_Data[[#This Row],[Amt_Wines]],"")</f>
        <v/>
      </c>
      <c r="AR1987" s="3" t="str">
        <f>IF(tbl_Data[[#This Row],[Marital Status]]=tbl_Data[[#Headers],[Together]],tbl_Data[[#This Row],[Amt_Wines]],"")</f>
        <v/>
      </c>
      <c r="AS1987" s="3" t="str">
        <f>IF(tbl_Data[[#This Row],[Marital Status]]=tbl_Data[[#Headers],[Married]],tbl_Data[[#This Row],[Amt_Wines]],"")</f>
        <v/>
      </c>
      <c r="AT1987" s="3" t="str">
        <f>IF(tbl_Data[[#This Row],[Marital Status]]=tbl_Data[[#Headers],[Widow]],tbl_Data[[#This Row],[Amt_Wines]],"")</f>
        <v/>
      </c>
      <c r="AU1987" s="3" t="str">
        <f>IF(tbl_Data[[#This Row],[Marital Status]]=tbl_Data[[#Headers],[Divorced]],tbl_Data[[#This Row],[Amt_Wines]],"")</f>
        <v/>
      </c>
    </row>
    <row r="1988" spans="1:47" x14ac:dyDescent="0.45">
      <c r="A1988" t="s">
        <v>964</v>
      </c>
      <c r="B1988" s="3">
        <v>62187</v>
      </c>
      <c r="C1988">
        <v>0</v>
      </c>
      <c r="D1988">
        <v>1</v>
      </c>
      <c r="E1988">
        <f t="shared" si="31"/>
        <v>1</v>
      </c>
      <c r="F1988">
        <v>38</v>
      </c>
      <c r="G1988" s="3">
        <v>512</v>
      </c>
      <c r="H1988" s="3">
        <v>0</v>
      </c>
      <c r="I1988" s="3">
        <v>83</v>
      </c>
      <c r="J1988" s="3">
        <v>0</v>
      </c>
      <c r="K1988" s="3">
        <v>0</v>
      </c>
      <c r="L1988" s="3">
        <v>41</v>
      </c>
      <c r="M1988">
        <v>3</v>
      </c>
      <c r="N1988">
        <v>6</v>
      </c>
      <c r="O1988">
        <v>2</v>
      </c>
      <c r="P1988">
        <v>10</v>
      </c>
      <c r="Q1988">
        <v>4</v>
      </c>
      <c r="R1988">
        <v>0</v>
      </c>
      <c r="S1988">
        <v>0</v>
      </c>
      <c r="T1988">
        <v>0</v>
      </c>
      <c r="U1988">
        <v>0</v>
      </c>
      <c r="V1988">
        <v>0</v>
      </c>
      <c r="W1988">
        <v>0</v>
      </c>
      <c r="X1988">
        <v>3</v>
      </c>
      <c r="Y1988">
        <v>11</v>
      </c>
      <c r="Z1988">
        <v>0</v>
      </c>
      <c r="AA1988">
        <v>51</v>
      </c>
      <c r="AB1988">
        <v>2258</v>
      </c>
      <c r="AC1988">
        <v>0</v>
      </c>
      <c r="AD1988">
        <v>0</v>
      </c>
      <c r="AE1988">
        <v>0</v>
      </c>
      <c r="AF1988">
        <v>0</v>
      </c>
      <c r="AG1988">
        <v>1</v>
      </c>
      <c r="AH1988">
        <v>0</v>
      </c>
      <c r="AI1988">
        <v>0</v>
      </c>
      <c r="AJ1988">
        <v>0</v>
      </c>
      <c r="AK1988">
        <v>0</v>
      </c>
      <c r="AL1988">
        <v>1</v>
      </c>
      <c r="AM1988" s="3">
        <f>SUM(tbl_Data[[#This Row],[Amt_Wines]:[Amt_GoldProds]])</f>
        <v>636</v>
      </c>
      <c r="AN1988" s="3">
        <v>554</v>
      </c>
      <c r="AO1988">
        <v>0</v>
      </c>
      <c r="AP1988" t="str" cm="1">
        <f t="array" ref="AP1988">_xlfn.IFS(tbl_Data[[#This Row],[marital_Divorced]]=1,"Divorced",tbl_Data[[#This Row],[marital_Married]]=1,"Married",tbl_Data[[#This Row],[marital_Single]]=1,"Single",tbl_Data[[#This Row],[marital_Together]]=1,"Together",tbl_Data[[#This Row],[marital_Widow]]=1,"Widowed")</f>
        <v>Widowed</v>
      </c>
      <c r="AQ1988" s="3" t="str">
        <f>IF(tbl_Data[[#This Row],[Marital Status]]=tbl_Data[[#Headers],[Single]],tbl_Data[[#This Row],[Amt_Wines]],"")</f>
        <v/>
      </c>
      <c r="AR1988" s="3" t="str">
        <f>IF(tbl_Data[[#This Row],[Marital Status]]=tbl_Data[[#Headers],[Together]],tbl_Data[[#This Row],[Amt_Wines]],"")</f>
        <v/>
      </c>
      <c r="AS1988" s="3" t="str">
        <f>IF(tbl_Data[[#This Row],[Marital Status]]=tbl_Data[[#Headers],[Married]],tbl_Data[[#This Row],[Amt_Wines]],"")</f>
        <v/>
      </c>
      <c r="AT1988" s="3" t="str">
        <f>IF(tbl_Data[[#This Row],[Marital Status]]=tbl_Data[[#Headers],[Widow]],tbl_Data[[#This Row],[Amt_Wines]],"")</f>
        <v/>
      </c>
      <c r="AU1988" s="3" t="str">
        <f>IF(tbl_Data[[#This Row],[Marital Status]]=tbl_Data[[#Headers],[Divorced]],tbl_Data[[#This Row],[Amt_Wines]],"")</f>
        <v/>
      </c>
    </row>
    <row r="1989" spans="1:47" x14ac:dyDescent="0.45">
      <c r="A1989" t="s">
        <v>972</v>
      </c>
      <c r="B1989" s="3">
        <v>58275</v>
      </c>
      <c r="C1989">
        <v>1</v>
      </c>
      <c r="D1989">
        <v>1</v>
      </c>
      <c r="E1989">
        <f t="shared" si="31"/>
        <v>2</v>
      </c>
      <c r="F1989">
        <v>48</v>
      </c>
      <c r="G1989" s="3">
        <v>189</v>
      </c>
      <c r="H1989" s="3">
        <v>10</v>
      </c>
      <c r="I1989" s="3">
        <v>253</v>
      </c>
      <c r="J1989" s="3">
        <v>56</v>
      </c>
      <c r="K1989" s="3">
        <v>43</v>
      </c>
      <c r="L1989" s="3">
        <v>64</v>
      </c>
      <c r="M1989">
        <v>6</v>
      </c>
      <c r="N1989">
        <v>8</v>
      </c>
      <c r="O1989">
        <v>2</v>
      </c>
      <c r="P1989">
        <v>7</v>
      </c>
      <c r="Q1989">
        <v>7</v>
      </c>
      <c r="R1989">
        <v>0</v>
      </c>
      <c r="S1989">
        <v>0</v>
      </c>
      <c r="T1989">
        <v>0</v>
      </c>
      <c r="U1989">
        <v>0</v>
      </c>
      <c r="V1989">
        <v>0</v>
      </c>
      <c r="W1989">
        <v>0</v>
      </c>
      <c r="X1989">
        <v>3</v>
      </c>
      <c r="Y1989">
        <v>11</v>
      </c>
      <c r="Z1989">
        <v>0</v>
      </c>
      <c r="AA1989">
        <v>65</v>
      </c>
      <c r="AB1989">
        <v>2551</v>
      </c>
      <c r="AC1989">
        <v>0</v>
      </c>
      <c r="AD1989">
        <v>0</v>
      </c>
      <c r="AE1989">
        <v>0</v>
      </c>
      <c r="AF1989">
        <v>0</v>
      </c>
      <c r="AG1989">
        <v>1</v>
      </c>
      <c r="AH1989">
        <v>0</v>
      </c>
      <c r="AI1989">
        <v>0</v>
      </c>
      <c r="AJ1989">
        <v>1</v>
      </c>
      <c r="AK1989">
        <v>0</v>
      </c>
      <c r="AL1989">
        <v>0</v>
      </c>
      <c r="AM1989" s="3">
        <f>SUM(tbl_Data[[#This Row],[Amt_Wines]:[Amt_GoldProds]])</f>
        <v>615</v>
      </c>
      <c r="AN1989" s="3">
        <v>487</v>
      </c>
      <c r="AO1989">
        <v>0</v>
      </c>
      <c r="AP1989" t="str" cm="1">
        <f t="array" ref="AP1989">_xlfn.IFS(tbl_Data[[#This Row],[marital_Divorced]]=1,"Divorced",tbl_Data[[#This Row],[marital_Married]]=1,"Married",tbl_Data[[#This Row],[marital_Single]]=1,"Single",tbl_Data[[#This Row],[marital_Together]]=1,"Together",tbl_Data[[#This Row],[marital_Widow]]=1,"Widowed")</f>
        <v>Widowed</v>
      </c>
      <c r="AQ1989" s="3" t="str">
        <f>IF(tbl_Data[[#This Row],[Marital Status]]=tbl_Data[[#Headers],[Single]],tbl_Data[[#This Row],[Amt_Wines]],"")</f>
        <v/>
      </c>
      <c r="AR1989" s="3" t="str">
        <f>IF(tbl_Data[[#This Row],[Marital Status]]=tbl_Data[[#Headers],[Together]],tbl_Data[[#This Row],[Amt_Wines]],"")</f>
        <v/>
      </c>
      <c r="AS1989" s="3" t="str">
        <f>IF(tbl_Data[[#This Row],[Marital Status]]=tbl_Data[[#Headers],[Married]],tbl_Data[[#This Row],[Amt_Wines]],"")</f>
        <v/>
      </c>
      <c r="AT1989" s="3" t="str">
        <f>IF(tbl_Data[[#This Row],[Marital Status]]=tbl_Data[[#Headers],[Widow]],tbl_Data[[#This Row],[Amt_Wines]],"")</f>
        <v/>
      </c>
      <c r="AU1989" s="3" t="str">
        <f>IF(tbl_Data[[#This Row],[Marital Status]]=tbl_Data[[#Headers],[Divorced]],tbl_Data[[#This Row],[Amt_Wines]],"")</f>
        <v/>
      </c>
    </row>
    <row r="1990" spans="1:47" x14ac:dyDescent="0.45">
      <c r="A1990" t="s">
        <v>981</v>
      </c>
      <c r="B1990" s="3">
        <v>67680</v>
      </c>
      <c r="C1990">
        <v>0</v>
      </c>
      <c r="D1990">
        <v>1</v>
      </c>
      <c r="E1990">
        <f t="shared" si="31"/>
        <v>1</v>
      </c>
      <c r="F1990">
        <v>8</v>
      </c>
      <c r="G1990" s="3">
        <v>546</v>
      </c>
      <c r="H1990" s="3">
        <v>0</v>
      </c>
      <c r="I1990" s="3">
        <v>48</v>
      </c>
      <c r="J1990" s="3">
        <v>0</v>
      </c>
      <c r="K1990" s="3">
        <v>6</v>
      </c>
      <c r="L1990" s="3">
        <v>6</v>
      </c>
      <c r="M1990">
        <v>1</v>
      </c>
      <c r="N1990">
        <v>7</v>
      </c>
      <c r="O1990">
        <v>3</v>
      </c>
      <c r="P1990">
        <v>8</v>
      </c>
      <c r="Q1990">
        <v>5</v>
      </c>
      <c r="R1990">
        <v>0</v>
      </c>
      <c r="S1990">
        <v>0</v>
      </c>
      <c r="T1990">
        <v>0</v>
      </c>
      <c r="U1990">
        <v>0</v>
      </c>
      <c r="V1990">
        <v>0</v>
      </c>
      <c r="W1990">
        <v>0</v>
      </c>
      <c r="X1990">
        <v>3</v>
      </c>
      <c r="Y1990">
        <v>11</v>
      </c>
      <c r="Z1990">
        <v>0</v>
      </c>
      <c r="AA1990">
        <v>69</v>
      </c>
      <c r="AB1990">
        <v>2542</v>
      </c>
      <c r="AC1990">
        <v>0</v>
      </c>
      <c r="AD1990">
        <v>0</v>
      </c>
      <c r="AE1990">
        <v>0</v>
      </c>
      <c r="AF1990">
        <v>0</v>
      </c>
      <c r="AG1990">
        <v>1</v>
      </c>
      <c r="AH1990">
        <v>0</v>
      </c>
      <c r="AI1990">
        <v>0</v>
      </c>
      <c r="AJ1990">
        <v>0</v>
      </c>
      <c r="AK1990">
        <v>0</v>
      </c>
      <c r="AL1990">
        <v>1</v>
      </c>
      <c r="AM1990" s="3">
        <f>SUM(tbl_Data[[#This Row],[Amt_Wines]:[Amt_GoldProds]])</f>
        <v>606</v>
      </c>
      <c r="AN1990" s="3">
        <v>594</v>
      </c>
      <c r="AO1990">
        <v>0</v>
      </c>
      <c r="AP1990" t="str" cm="1">
        <f t="array" ref="AP1990">_xlfn.IFS(tbl_Data[[#This Row],[marital_Divorced]]=1,"Divorced",tbl_Data[[#This Row],[marital_Married]]=1,"Married",tbl_Data[[#This Row],[marital_Single]]=1,"Single",tbl_Data[[#This Row],[marital_Together]]=1,"Together",tbl_Data[[#This Row],[marital_Widow]]=1,"Widowed")</f>
        <v>Widowed</v>
      </c>
      <c r="AQ1990" s="3" t="str">
        <f>IF(tbl_Data[[#This Row],[Marital Status]]=tbl_Data[[#Headers],[Single]],tbl_Data[[#This Row],[Amt_Wines]],"")</f>
        <v/>
      </c>
      <c r="AR1990" s="3" t="str">
        <f>IF(tbl_Data[[#This Row],[Marital Status]]=tbl_Data[[#Headers],[Together]],tbl_Data[[#This Row],[Amt_Wines]],"")</f>
        <v/>
      </c>
      <c r="AS1990" s="3" t="str">
        <f>IF(tbl_Data[[#This Row],[Marital Status]]=tbl_Data[[#Headers],[Married]],tbl_Data[[#This Row],[Amt_Wines]],"")</f>
        <v/>
      </c>
      <c r="AT1990" s="3" t="str">
        <f>IF(tbl_Data[[#This Row],[Marital Status]]=tbl_Data[[#Headers],[Widow]],tbl_Data[[#This Row],[Amt_Wines]],"")</f>
        <v/>
      </c>
      <c r="AU1990" s="3" t="str">
        <f>IF(tbl_Data[[#This Row],[Marital Status]]=tbl_Data[[#Headers],[Divorced]],tbl_Data[[#This Row],[Amt_Wines]],"")</f>
        <v/>
      </c>
    </row>
    <row r="1991" spans="1:47" x14ac:dyDescent="0.45">
      <c r="A1991" t="s">
        <v>983</v>
      </c>
      <c r="B1991" s="3">
        <v>47916</v>
      </c>
      <c r="C1991">
        <v>0</v>
      </c>
      <c r="D1991">
        <v>1</v>
      </c>
      <c r="E1991">
        <f t="shared" si="31"/>
        <v>1</v>
      </c>
      <c r="F1991">
        <v>72</v>
      </c>
      <c r="G1991" s="3">
        <v>505</v>
      </c>
      <c r="H1991" s="3">
        <v>0</v>
      </c>
      <c r="I1991" s="3">
        <v>26</v>
      </c>
      <c r="J1991" s="3">
        <v>0</v>
      </c>
      <c r="K1991" s="3">
        <v>0</v>
      </c>
      <c r="L1991" s="3">
        <v>75</v>
      </c>
      <c r="M1991">
        <v>5</v>
      </c>
      <c r="N1991">
        <v>7</v>
      </c>
      <c r="O1991">
        <v>4</v>
      </c>
      <c r="P1991">
        <v>6</v>
      </c>
      <c r="Q1991">
        <v>6</v>
      </c>
      <c r="R1991">
        <v>0</v>
      </c>
      <c r="S1991">
        <v>1</v>
      </c>
      <c r="T1991">
        <v>0</v>
      </c>
      <c r="U1991">
        <v>0</v>
      </c>
      <c r="V1991">
        <v>0</v>
      </c>
      <c r="W1991">
        <v>0</v>
      </c>
      <c r="X1991">
        <v>3</v>
      </c>
      <c r="Y1991">
        <v>11</v>
      </c>
      <c r="Z1991">
        <v>0</v>
      </c>
      <c r="AA1991">
        <v>60</v>
      </c>
      <c r="AB1991">
        <v>2743</v>
      </c>
      <c r="AC1991">
        <v>0</v>
      </c>
      <c r="AD1991">
        <v>0</v>
      </c>
      <c r="AE1991">
        <v>0</v>
      </c>
      <c r="AF1991">
        <v>0</v>
      </c>
      <c r="AG1991">
        <v>1</v>
      </c>
      <c r="AH1991">
        <v>0</v>
      </c>
      <c r="AI1991">
        <v>0</v>
      </c>
      <c r="AJ1991">
        <v>1</v>
      </c>
      <c r="AK1991">
        <v>0</v>
      </c>
      <c r="AL1991">
        <v>0</v>
      </c>
      <c r="AM1991" s="3">
        <f>SUM(tbl_Data[[#This Row],[Amt_Wines]:[Amt_GoldProds]])</f>
        <v>606</v>
      </c>
      <c r="AN1991" s="3">
        <v>456</v>
      </c>
      <c r="AO1991">
        <v>1</v>
      </c>
      <c r="AP1991" t="str" cm="1">
        <f t="array" ref="AP1991">_xlfn.IFS(tbl_Data[[#This Row],[marital_Divorced]]=1,"Divorced",tbl_Data[[#This Row],[marital_Married]]=1,"Married",tbl_Data[[#This Row],[marital_Single]]=1,"Single",tbl_Data[[#This Row],[marital_Together]]=1,"Together",tbl_Data[[#This Row],[marital_Widow]]=1,"Widowed")</f>
        <v>Widowed</v>
      </c>
      <c r="AQ1991" s="3" t="str">
        <f>IF(tbl_Data[[#This Row],[Marital Status]]=tbl_Data[[#Headers],[Single]],tbl_Data[[#This Row],[Amt_Wines]],"")</f>
        <v/>
      </c>
      <c r="AR1991" s="3" t="str">
        <f>IF(tbl_Data[[#This Row],[Marital Status]]=tbl_Data[[#Headers],[Together]],tbl_Data[[#This Row],[Amt_Wines]],"")</f>
        <v/>
      </c>
      <c r="AS1991" s="3" t="str">
        <f>IF(tbl_Data[[#This Row],[Marital Status]]=tbl_Data[[#Headers],[Married]],tbl_Data[[#This Row],[Amt_Wines]],"")</f>
        <v/>
      </c>
      <c r="AT1991" s="3" t="str">
        <f>IF(tbl_Data[[#This Row],[Marital Status]]=tbl_Data[[#Headers],[Widow]],tbl_Data[[#This Row],[Amt_Wines]],"")</f>
        <v/>
      </c>
      <c r="AU1991" s="3" t="str">
        <f>IF(tbl_Data[[#This Row],[Marital Status]]=tbl_Data[[#Headers],[Divorced]],tbl_Data[[#This Row],[Amt_Wines]],"")</f>
        <v/>
      </c>
    </row>
    <row r="1992" spans="1:47" x14ac:dyDescent="0.45">
      <c r="A1992" t="s">
        <v>1020</v>
      </c>
      <c r="B1992" s="3">
        <v>64866</v>
      </c>
      <c r="C1992">
        <v>0</v>
      </c>
      <c r="D1992">
        <v>1</v>
      </c>
      <c r="E1992">
        <f t="shared" si="31"/>
        <v>1</v>
      </c>
      <c r="F1992">
        <v>9</v>
      </c>
      <c r="G1992" s="3">
        <v>508</v>
      </c>
      <c r="H1992" s="3">
        <v>5</v>
      </c>
      <c r="I1992" s="3">
        <v>21</v>
      </c>
      <c r="J1992" s="3">
        <v>7</v>
      </c>
      <c r="K1992" s="3">
        <v>5</v>
      </c>
      <c r="L1992" s="3">
        <v>10</v>
      </c>
      <c r="M1992">
        <v>4</v>
      </c>
      <c r="N1992">
        <v>7</v>
      </c>
      <c r="O1992">
        <v>3</v>
      </c>
      <c r="P1992">
        <v>7</v>
      </c>
      <c r="Q1992">
        <v>5</v>
      </c>
      <c r="R1992">
        <v>0</v>
      </c>
      <c r="S1992">
        <v>1</v>
      </c>
      <c r="T1992">
        <v>0</v>
      </c>
      <c r="U1992">
        <v>0</v>
      </c>
      <c r="V1992">
        <v>0</v>
      </c>
      <c r="W1992">
        <v>0</v>
      </c>
      <c r="X1992">
        <v>3</v>
      </c>
      <c r="Y1992">
        <v>11</v>
      </c>
      <c r="Z1992">
        <v>0</v>
      </c>
      <c r="AA1992">
        <v>70</v>
      </c>
      <c r="AB1992">
        <v>2313</v>
      </c>
      <c r="AC1992">
        <v>0</v>
      </c>
      <c r="AD1992">
        <v>0</v>
      </c>
      <c r="AE1992">
        <v>0</v>
      </c>
      <c r="AF1992">
        <v>0</v>
      </c>
      <c r="AG1992">
        <v>1</v>
      </c>
      <c r="AH1992">
        <v>0</v>
      </c>
      <c r="AI1992">
        <v>0</v>
      </c>
      <c r="AJ1992">
        <v>0</v>
      </c>
      <c r="AK1992">
        <v>1</v>
      </c>
      <c r="AL1992">
        <v>0</v>
      </c>
      <c r="AM1992" s="3">
        <f>SUM(tbl_Data[[#This Row],[Amt_Wines]:[Amt_GoldProds]])</f>
        <v>556</v>
      </c>
      <c r="AN1992" s="3">
        <v>536</v>
      </c>
      <c r="AO1992">
        <v>1</v>
      </c>
      <c r="AP1992" t="str" cm="1">
        <f t="array" ref="AP1992">_xlfn.IFS(tbl_Data[[#This Row],[marital_Divorced]]=1,"Divorced",tbl_Data[[#This Row],[marital_Married]]=1,"Married",tbl_Data[[#This Row],[marital_Single]]=1,"Single",tbl_Data[[#This Row],[marital_Together]]=1,"Together",tbl_Data[[#This Row],[marital_Widow]]=1,"Widowed")</f>
        <v>Widowed</v>
      </c>
      <c r="AQ1992" s="3" t="str">
        <f>IF(tbl_Data[[#This Row],[Marital Status]]=tbl_Data[[#Headers],[Single]],tbl_Data[[#This Row],[Amt_Wines]],"")</f>
        <v/>
      </c>
      <c r="AR1992" s="3" t="str">
        <f>IF(tbl_Data[[#This Row],[Marital Status]]=tbl_Data[[#Headers],[Together]],tbl_Data[[#This Row],[Amt_Wines]],"")</f>
        <v/>
      </c>
      <c r="AS1992" s="3" t="str">
        <f>IF(tbl_Data[[#This Row],[Marital Status]]=tbl_Data[[#Headers],[Married]],tbl_Data[[#This Row],[Amt_Wines]],"")</f>
        <v/>
      </c>
      <c r="AT1992" s="3" t="str">
        <f>IF(tbl_Data[[#This Row],[Marital Status]]=tbl_Data[[#Headers],[Widow]],tbl_Data[[#This Row],[Amt_Wines]],"")</f>
        <v/>
      </c>
      <c r="AU1992" s="3" t="str">
        <f>IF(tbl_Data[[#This Row],[Marital Status]]=tbl_Data[[#Headers],[Divorced]],tbl_Data[[#This Row],[Amt_Wines]],"")</f>
        <v/>
      </c>
    </row>
    <row r="1993" spans="1:47" x14ac:dyDescent="0.45">
      <c r="A1993" t="s">
        <v>1036</v>
      </c>
      <c r="B1993" s="3">
        <v>78028</v>
      </c>
      <c r="C1993">
        <v>0</v>
      </c>
      <c r="D1993">
        <v>1</v>
      </c>
      <c r="E1993">
        <f t="shared" si="31"/>
        <v>1</v>
      </c>
      <c r="F1993">
        <v>38</v>
      </c>
      <c r="G1993" s="3">
        <v>158</v>
      </c>
      <c r="H1993" s="3">
        <v>19</v>
      </c>
      <c r="I1993" s="3">
        <v>288</v>
      </c>
      <c r="J1993" s="3">
        <v>25</v>
      </c>
      <c r="K1993" s="3">
        <v>0</v>
      </c>
      <c r="L1993" s="3">
        <v>38</v>
      </c>
      <c r="M1993">
        <v>1</v>
      </c>
      <c r="N1993">
        <v>6</v>
      </c>
      <c r="O1993">
        <v>4</v>
      </c>
      <c r="P1993">
        <v>9</v>
      </c>
      <c r="Q1993">
        <v>7</v>
      </c>
      <c r="R1993">
        <v>0</v>
      </c>
      <c r="S1993">
        <v>1</v>
      </c>
      <c r="T1993">
        <v>1</v>
      </c>
      <c r="U1993">
        <v>0</v>
      </c>
      <c r="V1993">
        <v>0</v>
      </c>
      <c r="W1993">
        <v>0</v>
      </c>
      <c r="X1993">
        <v>3</v>
      </c>
      <c r="Y1993">
        <v>11</v>
      </c>
      <c r="Z1993">
        <v>1</v>
      </c>
      <c r="AA1993">
        <v>64</v>
      </c>
      <c r="AB1993">
        <v>2816</v>
      </c>
      <c r="AC1993">
        <v>0</v>
      </c>
      <c r="AD1993">
        <v>0</v>
      </c>
      <c r="AE1993">
        <v>0</v>
      </c>
      <c r="AF1993">
        <v>0</v>
      </c>
      <c r="AG1993">
        <v>1</v>
      </c>
      <c r="AH1993">
        <v>0</v>
      </c>
      <c r="AI1993">
        <v>0</v>
      </c>
      <c r="AJ1993">
        <v>0</v>
      </c>
      <c r="AK1993">
        <v>0</v>
      </c>
      <c r="AL1993">
        <v>1</v>
      </c>
      <c r="AM1993" s="3">
        <f>SUM(tbl_Data[[#This Row],[Amt_Wines]:[Amt_GoldProds]])</f>
        <v>528</v>
      </c>
      <c r="AN1993" s="3">
        <v>452</v>
      </c>
      <c r="AO1993">
        <v>2</v>
      </c>
      <c r="AP1993" t="str" cm="1">
        <f t="array" ref="AP1993">_xlfn.IFS(tbl_Data[[#This Row],[marital_Divorced]]=1,"Divorced",tbl_Data[[#This Row],[marital_Married]]=1,"Married",tbl_Data[[#This Row],[marital_Single]]=1,"Single",tbl_Data[[#This Row],[marital_Together]]=1,"Together",tbl_Data[[#This Row],[marital_Widow]]=1,"Widowed")</f>
        <v>Widowed</v>
      </c>
      <c r="AQ1993" s="3" t="str">
        <f>IF(tbl_Data[[#This Row],[Marital Status]]=tbl_Data[[#Headers],[Single]],tbl_Data[[#This Row],[Amt_Wines]],"")</f>
        <v/>
      </c>
      <c r="AR1993" s="3" t="str">
        <f>IF(tbl_Data[[#This Row],[Marital Status]]=tbl_Data[[#Headers],[Together]],tbl_Data[[#This Row],[Amt_Wines]],"")</f>
        <v/>
      </c>
      <c r="AS1993" s="3" t="str">
        <f>IF(tbl_Data[[#This Row],[Marital Status]]=tbl_Data[[#Headers],[Married]],tbl_Data[[#This Row],[Amt_Wines]],"")</f>
        <v/>
      </c>
      <c r="AT1993" s="3" t="str">
        <f>IF(tbl_Data[[#This Row],[Marital Status]]=tbl_Data[[#Headers],[Widow]],tbl_Data[[#This Row],[Amt_Wines]],"")</f>
        <v/>
      </c>
      <c r="AU1993" s="3" t="str">
        <f>IF(tbl_Data[[#This Row],[Marital Status]]=tbl_Data[[#Headers],[Divorced]],tbl_Data[[#This Row],[Amt_Wines]],"")</f>
        <v/>
      </c>
    </row>
    <row r="1994" spans="1:47" x14ac:dyDescent="0.45">
      <c r="A1994" t="s">
        <v>1042</v>
      </c>
      <c r="B1994" s="3">
        <v>47682</v>
      </c>
      <c r="C1994">
        <v>0</v>
      </c>
      <c r="D1994">
        <v>1</v>
      </c>
      <c r="E1994">
        <f t="shared" si="31"/>
        <v>1</v>
      </c>
      <c r="F1994">
        <v>80</v>
      </c>
      <c r="G1994" s="3">
        <v>162</v>
      </c>
      <c r="H1994" s="3">
        <v>61</v>
      </c>
      <c r="I1994" s="3">
        <v>83</v>
      </c>
      <c r="J1994" s="3">
        <v>97</v>
      </c>
      <c r="K1994" s="3">
        <v>57</v>
      </c>
      <c r="L1994" s="3">
        <v>61</v>
      </c>
      <c r="M1994">
        <v>4</v>
      </c>
      <c r="N1994">
        <v>4</v>
      </c>
      <c r="O1994">
        <v>3</v>
      </c>
      <c r="P1994">
        <v>8</v>
      </c>
      <c r="Q1994">
        <v>5</v>
      </c>
      <c r="R1994">
        <v>0</v>
      </c>
      <c r="S1994">
        <v>0</v>
      </c>
      <c r="T1994">
        <v>0</v>
      </c>
      <c r="U1994">
        <v>0</v>
      </c>
      <c r="V1994">
        <v>0</v>
      </c>
      <c r="W1994">
        <v>0</v>
      </c>
      <c r="X1994">
        <v>3</v>
      </c>
      <c r="Y1994">
        <v>11</v>
      </c>
      <c r="Z1994">
        <v>0</v>
      </c>
      <c r="AA1994">
        <v>45</v>
      </c>
      <c r="AB1994">
        <v>2658</v>
      </c>
      <c r="AC1994">
        <v>0</v>
      </c>
      <c r="AD1994">
        <v>0</v>
      </c>
      <c r="AE1994">
        <v>0</v>
      </c>
      <c r="AF1994">
        <v>0</v>
      </c>
      <c r="AG1994">
        <v>1</v>
      </c>
      <c r="AH1994">
        <v>1</v>
      </c>
      <c r="AI1994">
        <v>0</v>
      </c>
      <c r="AJ1994">
        <v>0</v>
      </c>
      <c r="AK1994">
        <v>0</v>
      </c>
      <c r="AL1994">
        <v>0</v>
      </c>
      <c r="AM1994" s="3">
        <f>SUM(tbl_Data[[#This Row],[Amt_Wines]:[Amt_GoldProds]])</f>
        <v>521</v>
      </c>
      <c r="AN1994" s="3">
        <v>399</v>
      </c>
      <c r="AO1994">
        <v>0</v>
      </c>
      <c r="AP1994" t="str" cm="1">
        <f t="array" ref="AP1994">_xlfn.IFS(tbl_Data[[#This Row],[marital_Divorced]]=1,"Divorced",tbl_Data[[#This Row],[marital_Married]]=1,"Married",tbl_Data[[#This Row],[marital_Single]]=1,"Single",tbl_Data[[#This Row],[marital_Together]]=1,"Together",tbl_Data[[#This Row],[marital_Widow]]=1,"Widowed")</f>
        <v>Widowed</v>
      </c>
      <c r="AQ1994" s="3" t="str">
        <f>IF(tbl_Data[[#This Row],[Marital Status]]=tbl_Data[[#Headers],[Single]],tbl_Data[[#This Row],[Amt_Wines]],"")</f>
        <v/>
      </c>
      <c r="AR1994" s="3" t="str">
        <f>IF(tbl_Data[[#This Row],[Marital Status]]=tbl_Data[[#Headers],[Together]],tbl_Data[[#This Row],[Amt_Wines]],"")</f>
        <v/>
      </c>
      <c r="AS1994" s="3" t="str">
        <f>IF(tbl_Data[[#This Row],[Marital Status]]=tbl_Data[[#Headers],[Married]],tbl_Data[[#This Row],[Amt_Wines]],"")</f>
        <v/>
      </c>
      <c r="AT1994" s="3" t="str">
        <f>IF(tbl_Data[[#This Row],[Marital Status]]=tbl_Data[[#Headers],[Widow]],tbl_Data[[#This Row],[Amt_Wines]],"")</f>
        <v/>
      </c>
      <c r="AU1994" s="3" t="str">
        <f>IF(tbl_Data[[#This Row],[Marital Status]]=tbl_Data[[#Headers],[Divorced]],tbl_Data[[#This Row],[Amt_Wines]],"")</f>
        <v/>
      </c>
    </row>
    <row r="1995" spans="1:47" x14ac:dyDescent="0.45">
      <c r="A1995" t="s">
        <v>1048</v>
      </c>
      <c r="B1995" s="3">
        <v>65486</v>
      </c>
      <c r="C1995">
        <v>0</v>
      </c>
      <c r="D1995">
        <v>1</v>
      </c>
      <c r="E1995">
        <f t="shared" si="31"/>
        <v>1</v>
      </c>
      <c r="F1995">
        <v>29</v>
      </c>
      <c r="G1995" s="3">
        <v>245</v>
      </c>
      <c r="H1995" s="3">
        <v>19</v>
      </c>
      <c r="I1995" s="3">
        <v>125</v>
      </c>
      <c r="J1995" s="3">
        <v>37</v>
      </c>
      <c r="K1995" s="3">
        <v>67</v>
      </c>
      <c r="L1995" s="3">
        <v>14</v>
      </c>
      <c r="M1995">
        <v>1</v>
      </c>
      <c r="N1995">
        <v>4</v>
      </c>
      <c r="O1995">
        <v>2</v>
      </c>
      <c r="P1995">
        <v>10</v>
      </c>
      <c r="Q1995">
        <v>2</v>
      </c>
      <c r="R1995">
        <v>0</v>
      </c>
      <c r="S1995">
        <v>0</v>
      </c>
      <c r="T1995">
        <v>0</v>
      </c>
      <c r="U1995">
        <v>0</v>
      </c>
      <c r="V1995">
        <v>0</v>
      </c>
      <c r="W1995">
        <v>0</v>
      </c>
      <c r="X1995">
        <v>3</v>
      </c>
      <c r="Y1995">
        <v>11</v>
      </c>
      <c r="Z1995">
        <v>0</v>
      </c>
      <c r="AA1995">
        <v>63</v>
      </c>
      <c r="AB1995">
        <v>2207</v>
      </c>
      <c r="AC1995">
        <v>0</v>
      </c>
      <c r="AD1995">
        <v>0</v>
      </c>
      <c r="AE1995">
        <v>0</v>
      </c>
      <c r="AF1995">
        <v>0</v>
      </c>
      <c r="AG1995">
        <v>1</v>
      </c>
      <c r="AH1995">
        <v>0</v>
      </c>
      <c r="AI1995">
        <v>0</v>
      </c>
      <c r="AJ1995">
        <v>1</v>
      </c>
      <c r="AK1995">
        <v>0</v>
      </c>
      <c r="AL1995">
        <v>0</v>
      </c>
      <c r="AM1995" s="3">
        <f>SUM(tbl_Data[[#This Row],[Amt_Wines]:[Amt_GoldProds]])</f>
        <v>507</v>
      </c>
      <c r="AN1995" s="3">
        <v>479</v>
      </c>
      <c r="AO1995">
        <v>0</v>
      </c>
      <c r="AP1995" t="str" cm="1">
        <f t="array" ref="AP1995">_xlfn.IFS(tbl_Data[[#This Row],[marital_Divorced]]=1,"Divorced",tbl_Data[[#This Row],[marital_Married]]=1,"Married",tbl_Data[[#This Row],[marital_Single]]=1,"Single",tbl_Data[[#This Row],[marital_Together]]=1,"Together",tbl_Data[[#This Row],[marital_Widow]]=1,"Widowed")</f>
        <v>Widowed</v>
      </c>
      <c r="AQ1995" s="3" t="str">
        <f>IF(tbl_Data[[#This Row],[Marital Status]]=tbl_Data[[#Headers],[Single]],tbl_Data[[#This Row],[Amt_Wines]],"")</f>
        <v/>
      </c>
      <c r="AR1995" s="3" t="str">
        <f>IF(tbl_Data[[#This Row],[Marital Status]]=tbl_Data[[#Headers],[Together]],tbl_Data[[#This Row],[Amt_Wines]],"")</f>
        <v/>
      </c>
      <c r="AS1995" s="3" t="str">
        <f>IF(tbl_Data[[#This Row],[Marital Status]]=tbl_Data[[#Headers],[Married]],tbl_Data[[#This Row],[Amt_Wines]],"")</f>
        <v/>
      </c>
      <c r="AT1995" s="3" t="str">
        <f>IF(tbl_Data[[#This Row],[Marital Status]]=tbl_Data[[#Headers],[Widow]],tbl_Data[[#This Row],[Amt_Wines]],"")</f>
        <v/>
      </c>
      <c r="AU1995" s="3" t="str">
        <f>IF(tbl_Data[[#This Row],[Marital Status]]=tbl_Data[[#Headers],[Divorced]],tbl_Data[[#This Row],[Amt_Wines]],"")</f>
        <v/>
      </c>
    </row>
    <row r="1996" spans="1:47" x14ac:dyDescent="0.45">
      <c r="A1996" t="s">
        <v>1083</v>
      </c>
      <c r="B1996" s="3">
        <v>51529</v>
      </c>
      <c r="C1996">
        <v>0</v>
      </c>
      <c r="D1996">
        <v>1</v>
      </c>
      <c r="E1996">
        <f t="shared" si="31"/>
        <v>1</v>
      </c>
      <c r="F1996">
        <v>14</v>
      </c>
      <c r="G1996" s="3">
        <v>400</v>
      </c>
      <c r="H1996" s="3">
        <v>4</v>
      </c>
      <c r="I1996" s="3">
        <v>35</v>
      </c>
      <c r="J1996" s="3">
        <v>6</v>
      </c>
      <c r="K1996" s="3">
        <v>0</v>
      </c>
      <c r="L1996" s="3">
        <v>22</v>
      </c>
      <c r="M1996">
        <v>2</v>
      </c>
      <c r="N1996">
        <v>9</v>
      </c>
      <c r="O1996">
        <v>1</v>
      </c>
      <c r="P1996">
        <v>5</v>
      </c>
      <c r="Q1996">
        <v>8</v>
      </c>
      <c r="R1996">
        <v>0</v>
      </c>
      <c r="S1996">
        <v>0</v>
      </c>
      <c r="T1996">
        <v>0</v>
      </c>
      <c r="U1996">
        <v>0</v>
      </c>
      <c r="V1996">
        <v>0</v>
      </c>
      <c r="W1996">
        <v>0</v>
      </c>
      <c r="X1996">
        <v>3</v>
      </c>
      <c r="Y1996">
        <v>11</v>
      </c>
      <c r="Z1996">
        <v>0</v>
      </c>
      <c r="AA1996">
        <v>71</v>
      </c>
      <c r="AB1996">
        <v>2454</v>
      </c>
      <c r="AC1996">
        <v>0</v>
      </c>
      <c r="AD1996">
        <v>0</v>
      </c>
      <c r="AE1996">
        <v>0</v>
      </c>
      <c r="AF1996">
        <v>0</v>
      </c>
      <c r="AG1996">
        <v>1</v>
      </c>
      <c r="AH1996">
        <v>0</v>
      </c>
      <c r="AI1996">
        <v>0</v>
      </c>
      <c r="AJ1996">
        <v>0</v>
      </c>
      <c r="AK1996">
        <v>1</v>
      </c>
      <c r="AL1996">
        <v>0</v>
      </c>
      <c r="AM1996" s="3">
        <f>SUM(tbl_Data[[#This Row],[Amt_Wines]:[Amt_GoldProds]])</f>
        <v>467</v>
      </c>
      <c r="AN1996" s="3">
        <v>423</v>
      </c>
      <c r="AO1996">
        <v>0</v>
      </c>
      <c r="AP1996" t="str" cm="1">
        <f t="array" ref="AP1996">_xlfn.IFS(tbl_Data[[#This Row],[marital_Divorced]]=1,"Divorced",tbl_Data[[#This Row],[marital_Married]]=1,"Married",tbl_Data[[#This Row],[marital_Single]]=1,"Single",tbl_Data[[#This Row],[marital_Together]]=1,"Together",tbl_Data[[#This Row],[marital_Widow]]=1,"Widowed")</f>
        <v>Widowed</v>
      </c>
      <c r="AQ1996" s="3" t="str">
        <f>IF(tbl_Data[[#This Row],[Marital Status]]=tbl_Data[[#Headers],[Single]],tbl_Data[[#This Row],[Amt_Wines]],"")</f>
        <v/>
      </c>
      <c r="AR1996" s="3" t="str">
        <f>IF(tbl_Data[[#This Row],[Marital Status]]=tbl_Data[[#Headers],[Together]],tbl_Data[[#This Row],[Amt_Wines]],"")</f>
        <v/>
      </c>
      <c r="AS1996" s="3" t="str">
        <f>IF(tbl_Data[[#This Row],[Marital Status]]=tbl_Data[[#Headers],[Married]],tbl_Data[[#This Row],[Amt_Wines]],"")</f>
        <v/>
      </c>
      <c r="AT1996" s="3" t="str">
        <f>IF(tbl_Data[[#This Row],[Marital Status]]=tbl_Data[[#Headers],[Widow]],tbl_Data[[#This Row],[Amt_Wines]],"")</f>
        <v/>
      </c>
      <c r="AU1996" s="3" t="str">
        <f>IF(tbl_Data[[#This Row],[Marital Status]]=tbl_Data[[#Headers],[Divorced]],tbl_Data[[#This Row],[Amt_Wines]],"")</f>
        <v/>
      </c>
    </row>
    <row r="1997" spans="1:47" x14ac:dyDescent="0.45">
      <c r="A1997" t="s">
        <v>1084</v>
      </c>
      <c r="B1997" s="3">
        <v>51569</v>
      </c>
      <c r="C1997">
        <v>0</v>
      </c>
      <c r="D1997">
        <v>1</v>
      </c>
      <c r="E1997">
        <f t="shared" si="31"/>
        <v>1</v>
      </c>
      <c r="F1997">
        <v>39</v>
      </c>
      <c r="G1997" s="3">
        <v>380</v>
      </c>
      <c r="H1997" s="3">
        <v>0</v>
      </c>
      <c r="I1997" s="3">
        <v>47</v>
      </c>
      <c r="J1997" s="3">
        <v>6</v>
      </c>
      <c r="K1997" s="3">
        <v>0</v>
      </c>
      <c r="L1997" s="3">
        <v>34</v>
      </c>
      <c r="M1997">
        <v>4</v>
      </c>
      <c r="N1997">
        <v>7</v>
      </c>
      <c r="O1997">
        <v>1</v>
      </c>
      <c r="P1997">
        <v>7</v>
      </c>
      <c r="Q1997">
        <v>8</v>
      </c>
      <c r="R1997">
        <v>0</v>
      </c>
      <c r="S1997">
        <v>1</v>
      </c>
      <c r="T1997">
        <v>0</v>
      </c>
      <c r="U1997">
        <v>0</v>
      </c>
      <c r="V1997">
        <v>0</v>
      </c>
      <c r="W1997">
        <v>0</v>
      </c>
      <c r="X1997">
        <v>3</v>
      </c>
      <c r="Y1997">
        <v>11</v>
      </c>
      <c r="Z1997">
        <v>1</v>
      </c>
      <c r="AA1997">
        <v>71</v>
      </c>
      <c r="AB1997">
        <v>2661</v>
      </c>
      <c r="AC1997">
        <v>0</v>
      </c>
      <c r="AD1997">
        <v>0</v>
      </c>
      <c r="AE1997">
        <v>0</v>
      </c>
      <c r="AF1997">
        <v>0</v>
      </c>
      <c r="AG1997">
        <v>1</v>
      </c>
      <c r="AH1997">
        <v>0</v>
      </c>
      <c r="AI1997">
        <v>0</v>
      </c>
      <c r="AJ1997">
        <v>0</v>
      </c>
      <c r="AK1997">
        <v>0</v>
      </c>
      <c r="AL1997">
        <v>1</v>
      </c>
      <c r="AM1997" s="3">
        <f>SUM(tbl_Data[[#This Row],[Amt_Wines]:[Amt_GoldProds]])</f>
        <v>467</v>
      </c>
      <c r="AN1997" s="3">
        <v>399</v>
      </c>
      <c r="AO1997">
        <v>1</v>
      </c>
      <c r="AP1997" t="str" cm="1">
        <f t="array" ref="AP1997">_xlfn.IFS(tbl_Data[[#This Row],[marital_Divorced]]=1,"Divorced",tbl_Data[[#This Row],[marital_Married]]=1,"Married",tbl_Data[[#This Row],[marital_Single]]=1,"Single",tbl_Data[[#This Row],[marital_Together]]=1,"Together",tbl_Data[[#This Row],[marital_Widow]]=1,"Widowed")</f>
        <v>Widowed</v>
      </c>
      <c r="AQ1997" s="3" t="str">
        <f>IF(tbl_Data[[#This Row],[Marital Status]]=tbl_Data[[#Headers],[Single]],tbl_Data[[#This Row],[Amt_Wines]],"")</f>
        <v/>
      </c>
      <c r="AR1997" s="3" t="str">
        <f>IF(tbl_Data[[#This Row],[Marital Status]]=tbl_Data[[#Headers],[Together]],tbl_Data[[#This Row],[Amt_Wines]],"")</f>
        <v/>
      </c>
      <c r="AS1997" s="3" t="str">
        <f>IF(tbl_Data[[#This Row],[Marital Status]]=tbl_Data[[#Headers],[Married]],tbl_Data[[#This Row],[Amt_Wines]],"")</f>
        <v/>
      </c>
      <c r="AT1997" s="3" t="str">
        <f>IF(tbl_Data[[#This Row],[Marital Status]]=tbl_Data[[#Headers],[Widow]],tbl_Data[[#This Row],[Amt_Wines]],"")</f>
        <v/>
      </c>
      <c r="AU1997" s="3" t="str">
        <f>IF(tbl_Data[[#This Row],[Marital Status]]=tbl_Data[[#Headers],[Divorced]],tbl_Data[[#This Row],[Amt_Wines]],"")</f>
        <v/>
      </c>
    </row>
    <row r="1998" spans="1:47" x14ac:dyDescent="0.45">
      <c r="A1998" t="s">
        <v>1177</v>
      </c>
      <c r="B1998" s="3">
        <v>54111</v>
      </c>
      <c r="C1998">
        <v>0</v>
      </c>
      <c r="D1998">
        <v>1</v>
      </c>
      <c r="E1998">
        <f t="shared" si="31"/>
        <v>1</v>
      </c>
      <c r="F1998">
        <v>97</v>
      </c>
      <c r="G1998" s="3">
        <v>267</v>
      </c>
      <c r="H1998" s="3">
        <v>6</v>
      </c>
      <c r="I1998" s="3">
        <v>54</v>
      </c>
      <c r="J1998" s="3">
        <v>8</v>
      </c>
      <c r="K1998" s="3">
        <v>3</v>
      </c>
      <c r="L1998" s="3">
        <v>50</v>
      </c>
      <c r="M1998">
        <v>2</v>
      </c>
      <c r="N1998">
        <v>5</v>
      </c>
      <c r="O1998">
        <v>2</v>
      </c>
      <c r="P1998">
        <v>6</v>
      </c>
      <c r="Q1998">
        <v>5</v>
      </c>
      <c r="R1998">
        <v>0</v>
      </c>
      <c r="S1998">
        <v>0</v>
      </c>
      <c r="T1998">
        <v>0</v>
      </c>
      <c r="U1998">
        <v>0</v>
      </c>
      <c r="V1998">
        <v>0</v>
      </c>
      <c r="W1998">
        <v>0</v>
      </c>
      <c r="X1998">
        <v>3</v>
      </c>
      <c r="Y1998">
        <v>11</v>
      </c>
      <c r="Z1998">
        <v>0</v>
      </c>
      <c r="AA1998">
        <v>55</v>
      </c>
      <c r="AB1998">
        <v>2467</v>
      </c>
      <c r="AC1998">
        <v>0</v>
      </c>
      <c r="AD1998">
        <v>0</v>
      </c>
      <c r="AE1998">
        <v>0</v>
      </c>
      <c r="AF1998">
        <v>0</v>
      </c>
      <c r="AG1998">
        <v>1</v>
      </c>
      <c r="AH1998">
        <v>0</v>
      </c>
      <c r="AI1998">
        <v>0</v>
      </c>
      <c r="AJ1998">
        <v>0</v>
      </c>
      <c r="AK1998">
        <v>0</v>
      </c>
      <c r="AL1998">
        <v>1</v>
      </c>
      <c r="AM1998" s="3">
        <f>SUM(tbl_Data[[#This Row],[Amt_Wines]:[Amt_GoldProds]])</f>
        <v>388</v>
      </c>
      <c r="AN1998" s="3">
        <v>288</v>
      </c>
      <c r="AO1998">
        <v>0</v>
      </c>
      <c r="AP1998" t="str" cm="1">
        <f t="array" ref="AP1998">_xlfn.IFS(tbl_Data[[#This Row],[marital_Divorced]]=1,"Divorced",tbl_Data[[#This Row],[marital_Married]]=1,"Married",tbl_Data[[#This Row],[marital_Single]]=1,"Single",tbl_Data[[#This Row],[marital_Together]]=1,"Together",tbl_Data[[#This Row],[marital_Widow]]=1,"Widowed")</f>
        <v>Widowed</v>
      </c>
      <c r="AQ1998" s="3" t="str">
        <f>IF(tbl_Data[[#This Row],[Marital Status]]=tbl_Data[[#Headers],[Single]],tbl_Data[[#This Row],[Amt_Wines]],"")</f>
        <v/>
      </c>
      <c r="AR1998" s="3" t="str">
        <f>IF(tbl_Data[[#This Row],[Marital Status]]=tbl_Data[[#Headers],[Together]],tbl_Data[[#This Row],[Amt_Wines]],"")</f>
        <v/>
      </c>
      <c r="AS1998" s="3" t="str">
        <f>IF(tbl_Data[[#This Row],[Marital Status]]=tbl_Data[[#Headers],[Married]],tbl_Data[[#This Row],[Amt_Wines]],"")</f>
        <v/>
      </c>
      <c r="AT1998" s="3" t="str">
        <f>IF(tbl_Data[[#This Row],[Marital Status]]=tbl_Data[[#Headers],[Widow]],tbl_Data[[#This Row],[Amt_Wines]],"")</f>
        <v/>
      </c>
      <c r="AU1998" s="3" t="str">
        <f>IF(tbl_Data[[#This Row],[Marital Status]]=tbl_Data[[#Headers],[Divorced]],tbl_Data[[#This Row],[Amt_Wines]],"")</f>
        <v/>
      </c>
    </row>
    <row r="1999" spans="1:47" x14ac:dyDescent="0.45">
      <c r="A1999" t="s">
        <v>1204</v>
      </c>
      <c r="B1999" s="3">
        <v>51390</v>
      </c>
      <c r="C1999">
        <v>1</v>
      </c>
      <c r="D1999">
        <v>1</v>
      </c>
      <c r="E1999">
        <f t="shared" si="31"/>
        <v>2</v>
      </c>
      <c r="F1999">
        <v>54</v>
      </c>
      <c r="G1999" s="3">
        <v>205</v>
      </c>
      <c r="H1999" s="3">
        <v>20</v>
      </c>
      <c r="I1999" s="3">
        <v>47</v>
      </c>
      <c r="J1999" s="3">
        <v>23</v>
      </c>
      <c r="K1999" s="3">
        <v>2</v>
      </c>
      <c r="L1999" s="3">
        <v>56</v>
      </c>
      <c r="M1999">
        <v>6</v>
      </c>
      <c r="N1999">
        <v>5</v>
      </c>
      <c r="O1999">
        <v>2</v>
      </c>
      <c r="P1999">
        <v>5</v>
      </c>
      <c r="Q1999">
        <v>5</v>
      </c>
      <c r="R1999">
        <v>0</v>
      </c>
      <c r="S1999">
        <v>0</v>
      </c>
      <c r="T1999">
        <v>0</v>
      </c>
      <c r="U1999">
        <v>0</v>
      </c>
      <c r="V1999">
        <v>0</v>
      </c>
      <c r="W1999">
        <v>0</v>
      </c>
      <c r="X1999">
        <v>3</v>
      </c>
      <c r="Y1999">
        <v>11</v>
      </c>
      <c r="Z1999">
        <v>0</v>
      </c>
      <c r="AA1999">
        <v>55</v>
      </c>
      <c r="AB1999">
        <v>2818</v>
      </c>
      <c r="AC1999">
        <v>0</v>
      </c>
      <c r="AD1999">
        <v>0</v>
      </c>
      <c r="AE1999">
        <v>0</v>
      </c>
      <c r="AF1999">
        <v>0</v>
      </c>
      <c r="AG1999">
        <v>1</v>
      </c>
      <c r="AH1999">
        <v>0</v>
      </c>
      <c r="AI1999">
        <v>0</v>
      </c>
      <c r="AJ1999">
        <v>0</v>
      </c>
      <c r="AK1999">
        <v>1</v>
      </c>
      <c r="AL1999">
        <v>0</v>
      </c>
      <c r="AM1999" s="3">
        <f>SUM(tbl_Data[[#This Row],[Amt_Wines]:[Amt_GoldProds]])</f>
        <v>353</v>
      </c>
      <c r="AN1999" s="3">
        <v>241</v>
      </c>
      <c r="AO1999">
        <v>0</v>
      </c>
      <c r="AP1999" t="str" cm="1">
        <f t="array" ref="AP1999">_xlfn.IFS(tbl_Data[[#This Row],[marital_Divorced]]=1,"Divorced",tbl_Data[[#This Row],[marital_Married]]=1,"Married",tbl_Data[[#This Row],[marital_Single]]=1,"Single",tbl_Data[[#This Row],[marital_Together]]=1,"Together",tbl_Data[[#This Row],[marital_Widow]]=1,"Widowed")</f>
        <v>Widowed</v>
      </c>
      <c r="AQ1999" s="3" t="str">
        <f>IF(tbl_Data[[#This Row],[Marital Status]]=tbl_Data[[#Headers],[Single]],tbl_Data[[#This Row],[Amt_Wines]],"")</f>
        <v/>
      </c>
      <c r="AR1999" s="3" t="str">
        <f>IF(tbl_Data[[#This Row],[Marital Status]]=tbl_Data[[#Headers],[Together]],tbl_Data[[#This Row],[Amt_Wines]],"")</f>
        <v/>
      </c>
      <c r="AS1999" s="3" t="str">
        <f>IF(tbl_Data[[#This Row],[Marital Status]]=tbl_Data[[#Headers],[Married]],tbl_Data[[#This Row],[Amt_Wines]],"")</f>
        <v/>
      </c>
      <c r="AT1999" s="3" t="str">
        <f>IF(tbl_Data[[#This Row],[Marital Status]]=tbl_Data[[#Headers],[Widow]],tbl_Data[[#This Row],[Amt_Wines]],"")</f>
        <v/>
      </c>
      <c r="AU1999" s="3" t="str">
        <f>IF(tbl_Data[[#This Row],[Marital Status]]=tbl_Data[[#Headers],[Divorced]],tbl_Data[[#This Row],[Amt_Wines]],"")</f>
        <v/>
      </c>
    </row>
    <row r="2000" spans="1:47" x14ac:dyDescent="0.45">
      <c r="A2000" t="s">
        <v>1224</v>
      </c>
      <c r="B2000" s="3">
        <v>27421</v>
      </c>
      <c r="C2000">
        <v>0</v>
      </c>
      <c r="D2000">
        <v>0</v>
      </c>
      <c r="E2000">
        <f t="shared" si="31"/>
        <v>0</v>
      </c>
      <c r="F2000">
        <v>14</v>
      </c>
      <c r="G2000" s="3">
        <v>43</v>
      </c>
      <c r="H2000" s="3">
        <v>12</v>
      </c>
      <c r="I2000" s="3">
        <v>96</v>
      </c>
      <c r="J2000" s="3">
        <v>78</v>
      </c>
      <c r="K2000" s="3">
        <v>40</v>
      </c>
      <c r="L2000" s="3">
        <v>55</v>
      </c>
      <c r="M2000">
        <v>3</v>
      </c>
      <c r="N2000">
        <v>4</v>
      </c>
      <c r="O2000">
        <v>1</v>
      </c>
      <c r="P2000">
        <v>6</v>
      </c>
      <c r="Q2000">
        <v>7</v>
      </c>
      <c r="R2000">
        <v>0</v>
      </c>
      <c r="S2000">
        <v>0</v>
      </c>
      <c r="T2000">
        <v>0</v>
      </c>
      <c r="U2000">
        <v>0</v>
      </c>
      <c r="V2000">
        <v>0</v>
      </c>
      <c r="W2000">
        <v>0</v>
      </c>
      <c r="X2000">
        <v>3</v>
      </c>
      <c r="Y2000">
        <v>11</v>
      </c>
      <c r="Z2000">
        <v>0</v>
      </c>
      <c r="AA2000">
        <v>66</v>
      </c>
      <c r="AB2000">
        <v>2723</v>
      </c>
      <c r="AC2000">
        <v>0</v>
      </c>
      <c r="AD2000">
        <v>0</v>
      </c>
      <c r="AE2000">
        <v>0</v>
      </c>
      <c r="AF2000">
        <v>0</v>
      </c>
      <c r="AG2000">
        <v>1</v>
      </c>
      <c r="AH2000">
        <v>0</v>
      </c>
      <c r="AI2000">
        <v>0</v>
      </c>
      <c r="AJ2000">
        <v>1</v>
      </c>
      <c r="AK2000">
        <v>0</v>
      </c>
      <c r="AL2000">
        <v>0</v>
      </c>
      <c r="AM2000" s="3">
        <f>SUM(tbl_Data[[#This Row],[Amt_Wines]:[Amt_GoldProds]])</f>
        <v>324</v>
      </c>
      <c r="AN2000" s="3">
        <v>214</v>
      </c>
      <c r="AO2000">
        <v>0</v>
      </c>
      <c r="AP2000" t="str" cm="1">
        <f t="array" ref="AP2000">_xlfn.IFS(tbl_Data[[#This Row],[marital_Divorced]]=1,"Divorced",tbl_Data[[#This Row],[marital_Married]]=1,"Married",tbl_Data[[#This Row],[marital_Single]]=1,"Single",tbl_Data[[#This Row],[marital_Together]]=1,"Together",tbl_Data[[#This Row],[marital_Widow]]=1,"Widowed")</f>
        <v>Widowed</v>
      </c>
      <c r="AQ2000" s="3" t="str">
        <f>IF(tbl_Data[[#This Row],[Marital Status]]=tbl_Data[[#Headers],[Single]],tbl_Data[[#This Row],[Amt_Wines]],"")</f>
        <v/>
      </c>
      <c r="AR2000" s="3" t="str">
        <f>IF(tbl_Data[[#This Row],[Marital Status]]=tbl_Data[[#Headers],[Together]],tbl_Data[[#This Row],[Amt_Wines]],"")</f>
        <v/>
      </c>
      <c r="AS2000" s="3" t="str">
        <f>IF(tbl_Data[[#This Row],[Marital Status]]=tbl_Data[[#Headers],[Married]],tbl_Data[[#This Row],[Amt_Wines]],"")</f>
        <v/>
      </c>
      <c r="AT2000" s="3" t="str">
        <f>IF(tbl_Data[[#This Row],[Marital Status]]=tbl_Data[[#Headers],[Widow]],tbl_Data[[#This Row],[Amt_Wines]],"")</f>
        <v/>
      </c>
      <c r="AU2000" s="3" t="str">
        <f>IF(tbl_Data[[#This Row],[Marital Status]]=tbl_Data[[#Headers],[Divorced]],tbl_Data[[#This Row],[Amt_Wines]],"")</f>
        <v/>
      </c>
    </row>
    <row r="2001" spans="1:47" x14ac:dyDescent="0.45">
      <c r="A2001" t="s">
        <v>1265</v>
      </c>
      <c r="B2001" s="3">
        <v>44551</v>
      </c>
      <c r="C2001">
        <v>0</v>
      </c>
      <c r="D2001">
        <v>1</v>
      </c>
      <c r="E2001">
        <f t="shared" si="31"/>
        <v>1</v>
      </c>
      <c r="F2001">
        <v>24</v>
      </c>
      <c r="G2001" s="3">
        <v>182</v>
      </c>
      <c r="H2001" s="3">
        <v>4</v>
      </c>
      <c r="I2001" s="3">
        <v>33</v>
      </c>
      <c r="J2001" s="3">
        <v>0</v>
      </c>
      <c r="K2001" s="3">
        <v>0</v>
      </c>
      <c r="L2001" s="3">
        <v>66</v>
      </c>
      <c r="M2001">
        <v>2</v>
      </c>
      <c r="N2001">
        <v>4</v>
      </c>
      <c r="O2001">
        <v>1</v>
      </c>
      <c r="P2001">
        <v>5</v>
      </c>
      <c r="Q2001">
        <v>7</v>
      </c>
      <c r="R2001">
        <v>0</v>
      </c>
      <c r="S2001">
        <v>0</v>
      </c>
      <c r="T2001">
        <v>0</v>
      </c>
      <c r="U2001">
        <v>0</v>
      </c>
      <c r="V2001">
        <v>0</v>
      </c>
      <c r="W2001">
        <v>0</v>
      </c>
      <c r="X2001">
        <v>3</v>
      </c>
      <c r="Y2001">
        <v>11</v>
      </c>
      <c r="Z2001">
        <v>0</v>
      </c>
      <c r="AA2001">
        <v>66</v>
      </c>
      <c r="AB2001">
        <v>2461</v>
      </c>
      <c r="AC2001">
        <v>0</v>
      </c>
      <c r="AD2001">
        <v>0</v>
      </c>
      <c r="AE2001">
        <v>0</v>
      </c>
      <c r="AF2001">
        <v>0</v>
      </c>
      <c r="AG2001">
        <v>1</v>
      </c>
      <c r="AH2001">
        <v>0</v>
      </c>
      <c r="AI2001">
        <v>0</v>
      </c>
      <c r="AJ2001">
        <v>0</v>
      </c>
      <c r="AK2001">
        <v>1</v>
      </c>
      <c r="AL2001">
        <v>0</v>
      </c>
      <c r="AM2001" s="3">
        <f>SUM(tbl_Data[[#This Row],[Amt_Wines]:[Amt_GoldProds]])</f>
        <v>285</v>
      </c>
      <c r="AN2001" s="3">
        <v>153</v>
      </c>
      <c r="AO2001">
        <v>0</v>
      </c>
      <c r="AP2001" t="str" cm="1">
        <f t="array" ref="AP2001">_xlfn.IFS(tbl_Data[[#This Row],[marital_Divorced]]=1,"Divorced",tbl_Data[[#This Row],[marital_Married]]=1,"Married",tbl_Data[[#This Row],[marital_Single]]=1,"Single",tbl_Data[[#This Row],[marital_Together]]=1,"Together",tbl_Data[[#This Row],[marital_Widow]]=1,"Widowed")</f>
        <v>Widowed</v>
      </c>
      <c r="AQ2001" s="3" t="str">
        <f>IF(tbl_Data[[#This Row],[Marital Status]]=tbl_Data[[#Headers],[Single]],tbl_Data[[#This Row],[Amt_Wines]],"")</f>
        <v/>
      </c>
      <c r="AR2001" s="3" t="str">
        <f>IF(tbl_Data[[#This Row],[Marital Status]]=tbl_Data[[#Headers],[Together]],tbl_Data[[#This Row],[Amt_Wines]],"")</f>
        <v/>
      </c>
      <c r="AS2001" s="3" t="str">
        <f>IF(tbl_Data[[#This Row],[Marital Status]]=tbl_Data[[#Headers],[Married]],tbl_Data[[#This Row],[Amt_Wines]],"")</f>
        <v/>
      </c>
      <c r="AT2001" s="3" t="str">
        <f>IF(tbl_Data[[#This Row],[Marital Status]]=tbl_Data[[#Headers],[Widow]],tbl_Data[[#This Row],[Amt_Wines]],"")</f>
        <v/>
      </c>
      <c r="AU2001" s="3" t="str">
        <f>IF(tbl_Data[[#This Row],[Marital Status]]=tbl_Data[[#Headers],[Divorced]],tbl_Data[[#This Row],[Amt_Wines]],"")</f>
        <v/>
      </c>
    </row>
    <row r="2002" spans="1:47" x14ac:dyDescent="0.45">
      <c r="A2002" t="s">
        <v>1296</v>
      </c>
      <c r="B2002" s="3">
        <v>45006</v>
      </c>
      <c r="C2002">
        <v>0</v>
      </c>
      <c r="D2002">
        <v>0</v>
      </c>
      <c r="E2002">
        <f t="shared" si="31"/>
        <v>0</v>
      </c>
      <c r="F2002">
        <v>90</v>
      </c>
      <c r="G2002" s="3">
        <v>162</v>
      </c>
      <c r="H2002" s="3">
        <v>25</v>
      </c>
      <c r="I2002" s="3">
        <v>53</v>
      </c>
      <c r="J2002" s="3">
        <v>16</v>
      </c>
      <c r="K2002" s="3">
        <v>0</v>
      </c>
      <c r="L2002" s="3">
        <v>10</v>
      </c>
      <c r="M2002">
        <v>1</v>
      </c>
      <c r="N2002">
        <v>3</v>
      </c>
      <c r="O2002">
        <v>1</v>
      </c>
      <c r="P2002">
        <v>7</v>
      </c>
      <c r="Q2002">
        <v>3</v>
      </c>
      <c r="R2002">
        <v>0</v>
      </c>
      <c r="S2002">
        <v>0</v>
      </c>
      <c r="T2002">
        <v>0</v>
      </c>
      <c r="U2002">
        <v>0</v>
      </c>
      <c r="V2002">
        <v>0</v>
      </c>
      <c r="W2002">
        <v>0</v>
      </c>
      <c r="X2002">
        <v>3</v>
      </c>
      <c r="Y2002">
        <v>11</v>
      </c>
      <c r="Z2002">
        <v>0</v>
      </c>
      <c r="AA2002">
        <v>76</v>
      </c>
      <c r="AB2002">
        <v>2505</v>
      </c>
      <c r="AC2002">
        <v>0</v>
      </c>
      <c r="AD2002">
        <v>0</v>
      </c>
      <c r="AE2002">
        <v>0</v>
      </c>
      <c r="AF2002">
        <v>0</v>
      </c>
      <c r="AG2002">
        <v>1</v>
      </c>
      <c r="AH2002">
        <v>0</v>
      </c>
      <c r="AI2002">
        <v>0</v>
      </c>
      <c r="AJ2002">
        <v>0</v>
      </c>
      <c r="AK2002">
        <v>1</v>
      </c>
      <c r="AL2002">
        <v>0</v>
      </c>
      <c r="AM2002" s="3">
        <f>SUM(tbl_Data[[#This Row],[Amt_Wines]:[Amt_GoldProds]])</f>
        <v>266</v>
      </c>
      <c r="AN2002" s="3">
        <v>246</v>
      </c>
      <c r="AO2002">
        <v>0</v>
      </c>
      <c r="AP2002" t="str" cm="1">
        <f t="array" ref="AP2002">_xlfn.IFS(tbl_Data[[#This Row],[marital_Divorced]]=1,"Divorced",tbl_Data[[#This Row],[marital_Married]]=1,"Married",tbl_Data[[#This Row],[marital_Single]]=1,"Single",tbl_Data[[#This Row],[marital_Together]]=1,"Together",tbl_Data[[#This Row],[marital_Widow]]=1,"Widowed")</f>
        <v>Widowed</v>
      </c>
      <c r="AQ2002" s="3" t="str">
        <f>IF(tbl_Data[[#This Row],[Marital Status]]=tbl_Data[[#Headers],[Single]],tbl_Data[[#This Row],[Amt_Wines]],"")</f>
        <v/>
      </c>
      <c r="AR2002" s="3" t="str">
        <f>IF(tbl_Data[[#This Row],[Marital Status]]=tbl_Data[[#Headers],[Together]],tbl_Data[[#This Row],[Amt_Wines]],"")</f>
        <v/>
      </c>
      <c r="AS2002" s="3" t="str">
        <f>IF(tbl_Data[[#This Row],[Marital Status]]=tbl_Data[[#Headers],[Married]],tbl_Data[[#This Row],[Amt_Wines]],"")</f>
        <v/>
      </c>
      <c r="AT2002" s="3" t="str">
        <f>IF(tbl_Data[[#This Row],[Marital Status]]=tbl_Data[[#Headers],[Widow]],tbl_Data[[#This Row],[Amt_Wines]],"")</f>
        <v/>
      </c>
      <c r="AU2002" s="3" t="str">
        <f>IF(tbl_Data[[#This Row],[Marital Status]]=tbl_Data[[#Headers],[Divorced]],tbl_Data[[#This Row],[Amt_Wines]],"")</f>
        <v/>
      </c>
    </row>
    <row r="2003" spans="1:47" x14ac:dyDescent="0.45">
      <c r="A2003" t="s">
        <v>1311</v>
      </c>
      <c r="B2003" s="3">
        <v>40590</v>
      </c>
      <c r="C2003">
        <v>1</v>
      </c>
      <c r="D2003">
        <v>1</v>
      </c>
      <c r="E2003">
        <f t="shared" si="31"/>
        <v>2</v>
      </c>
      <c r="F2003">
        <v>30</v>
      </c>
      <c r="G2003" s="3">
        <v>154</v>
      </c>
      <c r="H2003" s="3">
        <v>0</v>
      </c>
      <c r="I2003" s="3">
        <v>50</v>
      </c>
      <c r="J2003" s="3">
        <v>6</v>
      </c>
      <c r="K2003" s="3">
        <v>11</v>
      </c>
      <c r="L2003" s="3">
        <v>37</v>
      </c>
      <c r="M2003">
        <v>5</v>
      </c>
      <c r="N2003">
        <v>3</v>
      </c>
      <c r="O2003">
        <v>4</v>
      </c>
      <c r="P2003">
        <v>3</v>
      </c>
      <c r="Q2003">
        <v>6</v>
      </c>
      <c r="R2003">
        <v>1</v>
      </c>
      <c r="S2003">
        <v>0</v>
      </c>
      <c r="T2003">
        <v>0</v>
      </c>
      <c r="U2003">
        <v>0</v>
      </c>
      <c r="V2003">
        <v>0</v>
      </c>
      <c r="W2003">
        <v>0</v>
      </c>
      <c r="X2003">
        <v>3</v>
      </c>
      <c r="Y2003">
        <v>11</v>
      </c>
      <c r="Z2003">
        <v>0</v>
      </c>
      <c r="AA2003">
        <v>51</v>
      </c>
      <c r="AB2003">
        <v>2429</v>
      </c>
      <c r="AC2003">
        <v>0</v>
      </c>
      <c r="AD2003">
        <v>0</v>
      </c>
      <c r="AE2003">
        <v>0</v>
      </c>
      <c r="AF2003">
        <v>0</v>
      </c>
      <c r="AG2003">
        <v>1</v>
      </c>
      <c r="AH2003">
        <v>0</v>
      </c>
      <c r="AI2003">
        <v>0</v>
      </c>
      <c r="AJ2003">
        <v>1</v>
      </c>
      <c r="AK2003">
        <v>0</v>
      </c>
      <c r="AL2003">
        <v>0</v>
      </c>
      <c r="AM2003" s="3">
        <f>SUM(tbl_Data[[#This Row],[Amt_Wines]:[Amt_GoldProds]])</f>
        <v>258</v>
      </c>
      <c r="AN2003" s="3">
        <v>184</v>
      </c>
      <c r="AO2003">
        <v>1</v>
      </c>
      <c r="AP2003" t="str" cm="1">
        <f t="array" ref="AP2003">_xlfn.IFS(tbl_Data[[#This Row],[marital_Divorced]]=1,"Divorced",tbl_Data[[#This Row],[marital_Married]]=1,"Married",tbl_Data[[#This Row],[marital_Single]]=1,"Single",tbl_Data[[#This Row],[marital_Together]]=1,"Together",tbl_Data[[#This Row],[marital_Widow]]=1,"Widowed")</f>
        <v>Widowed</v>
      </c>
      <c r="AQ2003" s="3" t="str">
        <f>IF(tbl_Data[[#This Row],[Marital Status]]=tbl_Data[[#Headers],[Single]],tbl_Data[[#This Row],[Amt_Wines]],"")</f>
        <v/>
      </c>
      <c r="AR2003" s="3" t="str">
        <f>IF(tbl_Data[[#This Row],[Marital Status]]=tbl_Data[[#Headers],[Together]],tbl_Data[[#This Row],[Amt_Wines]],"")</f>
        <v/>
      </c>
      <c r="AS2003" s="3" t="str">
        <f>IF(tbl_Data[[#This Row],[Marital Status]]=tbl_Data[[#Headers],[Married]],tbl_Data[[#This Row],[Amt_Wines]],"")</f>
        <v/>
      </c>
      <c r="AT2003" s="3" t="str">
        <f>IF(tbl_Data[[#This Row],[Marital Status]]=tbl_Data[[#Headers],[Widow]],tbl_Data[[#This Row],[Amt_Wines]],"")</f>
        <v/>
      </c>
      <c r="AU2003" s="3" t="str">
        <f>IF(tbl_Data[[#This Row],[Marital Status]]=tbl_Data[[#Headers],[Divorced]],tbl_Data[[#This Row],[Amt_Wines]],"")</f>
        <v/>
      </c>
    </row>
    <row r="2004" spans="1:47" x14ac:dyDescent="0.45">
      <c r="A2004" t="s">
        <v>1366</v>
      </c>
      <c r="B2004" s="3">
        <v>28457</v>
      </c>
      <c r="C2004">
        <v>0</v>
      </c>
      <c r="D2004">
        <v>0</v>
      </c>
      <c r="E2004">
        <f t="shared" si="31"/>
        <v>0</v>
      </c>
      <c r="F2004">
        <v>96</v>
      </c>
      <c r="G2004" s="3">
        <v>24</v>
      </c>
      <c r="H2004" s="3">
        <v>1</v>
      </c>
      <c r="I2004" s="3">
        <v>108</v>
      </c>
      <c r="J2004" s="3">
        <v>29</v>
      </c>
      <c r="K2004" s="3">
        <v>29</v>
      </c>
      <c r="L2004" s="3">
        <v>14</v>
      </c>
      <c r="M2004">
        <v>1</v>
      </c>
      <c r="N2004">
        <v>4</v>
      </c>
      <c r="O2004">
        <v>1</v>
      </c>
      <c r="P2004">
        <v>4</v>
      </c>
      <c r="Q2004">
        <v>8</v>
      </c>
      <c r="R2004">
        <v>0</v>
      </c>
      <c r="S2004">
        <v>0</v>
      </c>
      <c r="T2004">
        <v>0</v>
      </c>
      <c r="U2004">
        <v>0</v>
      </c>
      <c r="V2004">
        <v>0</v>
      </c>
      <c r="W2004">
        <v>0</v>
      </c>
      <c r="X2004">
        <v>3</v>
      </c>
      <c r="Y2004">
        <v>11</v>
      </c>
      <c r="Z2004">
        <v>0</v>
      </c>
      <c r="AA2004">
        <v>68</v>
      </c>
      <c r="AB2004">
        <v>2768</v>
      </c>
      <c r="AC2004">
        <v>0</v>
      </c>
      <c r="AD2004">
        <v>0</v>
      </c>
      <c r="AE2004">
        <v>0</v>
      </c>
      <c r="AF2004">
        <v>0</v>
      </c>
      <c r="AG2004">
        <v>1</v>
      </c>
      <c r="AH2004">
        <v>1</v>
      </c>
      <c r="AI2004">
        <v>0</v>
      </c>
      <c r="AJ2004">
        <v>0</v>
      </c>
      <c r="AK2004">
        <v>0</v>
      </c>
      <c r="AL2004">
        <v>0</v>
      </c>
      <c r="AM2004" s="3">
        <f>SUM(tbl_Data[[#This Row],[Amt_Wines]:[Amt_GoldProds]])</f>
        <v>205</v>
      </c>
      <c r="AN2004" s="3">
        <v>177</v>
      </c>
      <c r="AO2004">
        <v>0</v>
      </c>
      <c r="AP2004" t="str" cm="1">
        <f t="array" ref="AP2004">_xlfn.IFS(tbl_Data[[#This Row],[marital_Divorced]]=1,"Divorced",tbl_Data[[#This Row],[marital_Married]]=1,"Married",tbl_Data[[#This Row],[marital_Single]]=1,"Single",tbl_Data[[#This Row],[marital_Together]]=1,"Together",tbl_Data[[#This Row],[marital_Widow]]=1,"Widowed")</f>
        <v>Widowed</v>
      </c>
      <c r="AQ2004" s="3" t="str">
        <f>IF(tbl_Data[[#This Row],[Marital Status]]=tbl_Data[[#Headers],[Single]],tbl_Data[[#This Row],[Amt_Wines]],"")</f>
        <v/>
      </c>
      <c r="AR2004" s="3" t="str">
        <f>IF(tbl_Data[[#This Row],[Marital Status]]=tbl_Data[[#Headers],[Together]],tbl_Data[[#This Row],[Amt_Wines]],"")</f>
        <v/>
      </c>
      <c r="AS2004" s="3" t="str">
        <f>IF(tbl_Data[[#This Row],[Marital Status]]=tbl_Data[[#Headers],[Married]],tbl_Data[[#This Row],[Amt_Wines]],"")</f>
        <v/>
      </c>
      <c r="AT2004" s="3" t="str">
        <f>IF(tbl_Data[[#This Row],[Marital Status]]=tbl_Data[[#Headers],[Widow]],tbl_Data[[#This Row],[Amt_Wines]],"")</f>
        <v/>
      </c>
      <c r="AU2004" s="3" t="str">
        <f>IF(tbl_Data[[#This Row],[Marital Status]]=tbl_Data[[#Headers],[Divorced]],tbl_Data[[#This Row],[Amt_Wines]],"")</f>
        <v/>
      </c>
    </row>
    <row r="2005" spans="1:47" x14ac:dyDescent="0.45">
      <c r="A2005" t="s">
        <v>1368</v>
      </c>
      <c r="B2005" s="3">
        <v>43638</v>
      </c>
      <c r="C2005">
        <v>0</v>
      </c>
      <c r="D2005">
        <v>1</v>
      </c>
      <c r="E2005">
        <f t="shared" si="31"/>
        <v>1</v>
      </c>
      <c r="F2005">
        <v>37</v>
      </c>
      <c r="G2005" s="3">
        <v>63</v>
      </c>
      <c r="H2005" s="3">
        <v>10</v>
      </c>
      <c r="I2005" s="3">
        <v>83</v>
      </c>
      <c r="J2005" s="3">
        <v>7</v>
      </c>
      <c r="K2005" s="3">
        <v>19</v>
      </c>
      <c r="L2005" s="3">
        <v>19</v>
      </c>
      <c r="M2005">
        <v>2</v>
      </c>
      <c r="N2005">
        <v>4</v>
      </c>
      <c r="O2005">
        <v>1</v>
      </c>
      <c r="P2005">
        <v>4</v>
      </c>
      <c r="Q2005">
        <v>7</v>
      </c>
      <c r="R2005">
        <v>0</v>
      </c>
      <c r="S2005">
        <v>0</v>
      </c>
      <c r="T2005">
        <v>0</v>
      </c>
      <c r="U2005">
        <v>0</v>
      </c>
      <c r="V2005">
        <v>0</v>
      </c>
      <c r="W2005">
        <v>0</v>
      </c>
      <c r="X2005">
        <v>3</v>
      </c>
      <c r="Y2005">
        <v>11</v>
      </c>
      <c r="Z2005">
        <v>0</v>
      </c>
      <c r="AA2005">
        <v>51</v>
      </c>
      <c r="AB2005">
        <v>2851</v>
      </c>
      <c r="AC2005">
        <v>0</v>
      </c>
      <c r="AD2005">
        <v>0</v>
      </c>
      <c r="AE2005">
        <v>0</v>
      </c>
      <c r="AF2005">
        <v>0</v>
      </c>
      <c r="AG2005">
        <v>1</v>
      </c>
      <c r="AH2005">
        <v>0</v>
      </c>
      <c r="AI2005">
        <v>0</v>
      </c>
      <c r="AJ2005">
        <v>1</v>
      </c>
      <c r="AK2005">
        <v>0</v>
      </c>
      <c r="AL2005">
        <v>0</v>
      </c>
      <c r="AM2005" s="3">
        <f>SUM(tbl_Data[[#This Row],[Amt_Wines]:[Amt_GoldProds]])</f>
        <v>201</v>
      </c>
      <c r="AN2005" s="3">
        <v>163</v>
      </c>
      <c r="AO2005">
        <v>0</v>
      </c>
      <c r="AP2005" t="str" cm="1">
        <f t="array" ref="AP2005">_xlfn.IFS(tbl_Data[[#This Row],[marital_Divorced]]=1,"Divorced",tbl_Data[[#This Row],[marital_Married]]=1,"Married",tbl_Data[[#This Row],[marital_Single]]=1,"Single",tbl_Data[[#This Row],[marital_Together]]=1,"Together",tbl_Data[[#This Row],[marital_Widow]]=1,"Widowed")</f>
        <v>Widowed</v>
      </c>
      <c r="AQ2005" s="3" t="str">
        <f>IF(tbl_Data[[#This Row],[Marital Status]]=tbl_Data[[#Headers],[Single]],tbl_Data[[#This Row],[Amt_Wines]],"")</f>
        <v/>
      </c>
      <c r="AR2005" s="3" t="str">
        <f>IF(tbl_Data[[#This Row],[Marital Status]]=tbl_Data[[#Headers],[Together]],tbl_Data[[#This Row],[Amt_Wines]],"")</f>
        <v/>
      </c>
      <c r="AS2005" s="3" t="str">
        <f>IF(tbl_Data[[#This Row],[Marital Status]]=tbl_Data[[#Headers],[Married]],tbl_Data[[#This Row],[Amt_Wines]],"")</f>
        <v/>
      </c>
      <c r="AT2005" s="3" t="str">
        <f>IF(tbl_Data[[#This Row],[Marital Status]]=tbl_Data[[#Headers],[Widow]],tbl_Data[[#This Row],[Amt_Wines]],"")</f>
        <v/>
      </c>
      <c r="AU2005" s="3" t="str">
        <f>IF(tbl_Data[[#This Row],[Marital Status]]=tbl_Data[[#Headers],[Divorced]],tbl_Data[[#This Row],[Amt_Wines]],"")</f>
        <v/>
      </c>
    </row>
    <row r="2006" spans="1:47" x14ac:dyDescent="0.45">
      <c r="A2006" t="s">
        <v>1456</v>
      </c>
      <c r="B2006" s="3">
        <v>56551</v>
      </c>
      <c r="C2006">
        <v>1</v>
      </c>
      <c r="D2006">
        <v>1</v>
      </c>
      <c r="E2006">
        <f t="shared" si="31"/>
        <v>2</v>
      </c>
      <c r="F2006">
        <v>48</v>
      </c>
      <c r="G2006" s="3">
        <v>67</v>
      </c>
      <c r="H2006" s="3">
        <v>4</v>
      </c>
      <c r="I2006" s="3">
        <v>32</v>
      </c>
      <c r="J2006" s="3">
        <v>17</v>
      </c>
      <c r="K2006" s="3">
        <v>2</v>
      </c>
      <c r="L2006" s="3">
        <v>16</v>
      </c>
      <c r="M2006">
        <v>3</v>
      </c>
      <c r="N2006">
        <v>2</v>
      </c>
      <c r="O2006">
        <v>1</v>
      </c>
      <c r="P2006">
        <v>4</v>
      </c>
      <c r="Q2006">
        <v>4</v>
      </c>
      <c r="R2006">
        <v>0</v>
      </c>
      <c r="S2006">
        <v>0</v>
      </c>
      <c r="T2006">
        <v>0</v>
      </c>
      <c r="U2006">
        <v>0</v>
      </c>
      <c r="V2006">
        <v>0</v>
      </c>
      <c r="W2006">
        <v>0</v>
      </c>
      <c r="X2006">
        <v>3</v>
      </c>
      <c r="Y2006">
        <v>11</v>
      </c>
      <c r="Z2006">
        <v>0</v>
      </c>
      <c r="AA2006">
        <v>70</v>
      </c>
      <c r="AB2006">
        <v>2212</v>
      </c>
      <c r="AC2006">
        <v>0</v>
      </c>
      <c r="AD2006">
        <v>0</v>
      </c>
      <c r="AE2006">
        <v>0</v>
      </c>
      <c r="AF2006">
        <v>0</v>
      </c>
      <c r="AG2006">
        <v>1</v>
      </c>
      <c r="AH2006">
        <v>0</v>
      </c>
      <c r="AI2006">
        <v>0</v>
      </c>
      <c r="AJ2006">
        <v>0</v>
      </c>
      <c r="AK2006">
        <v>0</v>
      </c>
      <c r="AL2006">
        <v>1</v>
      </c>
      <c r="AM2006" s="3">
        <f>SUM(tbl_Data[[#This Row],[Amt_Wines]:[Amt_GoldProds]])</f>
        <v>138</v>
      </c>
      <c r="AN2006" s="3">
        <v>106</v>
      </c>
      <c r="AO2006">
        <v>0</v>
      </c>
      <c r="AP2006" t="str" cm="1">
        <f t="array" ref="AP2006">_xlfn.IFS(tbl_Data[[#This Row],[marital_Divorced]]=1,"Divorced",tbl_Data[[#This Row],[marital_Married]]=1,"Married",tbl_Data[[#This Row],[marital_Single]]=1,"Single",tbl_Data[[#This Row],[marital_Together]]=1,"Together",tbl_Data[[#This Row],[marital_Widow]]=1,"Widowed")</f>
        <v>Widowed</v>
      </c>
      <c r="AQ2006" s="3" t="str">
        <f>IF(tbl_Data[[#This Row],[Marital Status]]=tbl_Data[[#Headers],[Single]],tbl_Data[[#This Row],[Amt_Wines]],"")</f>
        <v/>
      </c>
      <c r="AR2006" s="3" t="str">
        <f>IF(tbl_Data[[#This Row],[Marital Status]]=tbl_Data[[#Headers],[Together]],tbl_Data[[#This Row],[Amt_Wines]],"")</f>
        <v/>
      </c>
      <c r="AS2006" s="3" t="str">
        <f>IF(tbl_Data[[#This Row],[Marital Status]]=tbl_Data[[#Headers],[Married]],tbl_Data[[#This Row],[Amt_Wines]],"")</f>
        <v/>
      </c>
      <c r="AT2006" s="3" t="str">
        <f>IF(tbl_Data[[#This Row],[Marital Status]]=tbl_Data[[#Headers],[Widow]],tbl_Data[[#This Row],[Amt_Wines]],"")</f>
        <v/>
      </c>
      <c r="AU2006" s="3" t="str">
        <f>IF(tbl_Data[[#This Row],[Marital Status]]=tbl_Data[[#Headers],[Divorced]],tbl_Data[[#This Row],[Amt_Wines]],"")</f>
        <v/>
      </c>
    </row>
    <row r="2007" spans="1:47" x14ac:dyDescent="0.45">
      <c r="A2007" t="s">
        <v>1463</v>
      </c>
      <c r="B2007" s="3">
        <v>50520</v>
      </c>
      <c r="C2007">
        <v>0</v>
      </c>
      <c r="D2007">
        <v>1</v>
      </c>
      <c r="E2007">
        <f t="shared" si="31"/>
        <v>1</v>
      </c>
      <c r="F2007">
        <v>25</v>
      </c>
      <c r="G2007" s="3">
        <v>112</v>
      </c>
      <c r="H2007" s="3">
        <v>0</v>
      </c>
      <c r="I2007" s="3">
        <v>6</v>
      </c>
      <c r="J2007" s="3">
        <v>2</v>
      </c>
      <c r="K2007" s="3">
        <v>1</v>
      </c>
      <c r="L2007" s="3">
        <v>14</v>
      </c>
      <c r="M2007">
        <v>2</v>
      </c>
      <c r="N2007">
        <v>3</v>
      </c>
      <c r="O2007">
        <v>1</v>
      </c>
      <c r="P2007">
        <v>3</v>
      </c>
      <c r="Q2007">
        <v>6</v>
      </c>
      <c r="R2007">
        <v>0</v>
      </c>
      <c r="S2007">
        <v>0</v>
      </c>
      <c r="T2007">
        <v>0</v>
      </c>
      <c r="U2007">
        <v>0</v>
      </c>
      <c r="V2007">
        <v>0</v>
      </c>
      <c r="W2007">
        <v>0</v>
      </c>
      <c r="X2007">
        <v>3</v>
      </c>
      <c r="Y2007">
        <v>11</v>
      </c>
      <c r="Z2007">
        <v>0</v>
      </c>
      <c r="AA2007">
        <v>62</v>
      </c>
      <c r="AB2007">
        <v>2311</v>
      </c>
      <c r="AC2007">
        <v>0</v>
      </c>
      <c r="AD2007">
        <v>0</v>
      </c>
      <c r="AE2007">
        <v>0</v>
      </c>
      <c r="AF2007">
        <v>0</v>
      </c>
      <c r="AG2007">
        <v>1</v>
      </c>
      <c r="AH2007">
        <v>0</v>
      </c>
      <c r="AI2007">
        <v>0</v>
      </c>
      <c r="AJ2007">
        <v>0</v>
      </c>
      <c r="AK2007">
        <v>0</v>
      </c>
      <c r="AL2007">
        <v>1</v>
      </c>
      <c r="AM2007" s="3">
        <f>SUM(tbl_Data[[#This Row],[Amt_Wines]:[Amt_GoldProds]])</f>
        <v>135</v>
      </c>
      <c r="AN2007" s="3">
        <v>107</v>
      </c>
      <c r="AO2007">
        <v>0</v>
      </c>
      <c r="AP2007" t="str" cm="1">
        <f t="array" ref="AP2007">_xlfn.IFS(tbl_Data[[#This Row],[marital_Divorced]]=1,"Divorced",tbl_Data[[#This Row],[marital_Married]]=1,"Married",tbl_Data[[#This Row],[marital_Single]]=1,"Single",tbl_Data[[#This Row],[marital_Together]]=1,"Together",tbl_Data[[#This Row],[marital_Widow]]=1,"Widowed")</f>
        <v>Widowed</v>
      </c>
      <c r="AQ2007" s="3" t="str">
        <f>IF(tbl_Data[[#This Row],[Marital Status]]=tbl_Data[[#Headers],[Single]],tbl_Data[[#This Row],[Amt_Wines]],"")</f>
        <v/>
      </c>
      <c r="AR2007" s="3" t="str">
        <f>IF(tbl_Data[[#This Row],[Marital Status]]=tbl_Data[[#Headers],[Together]],tbl_Data[[#This Row],[Amt_Wines]],"")</f>
        <v/>
      </c>
      <c r="AS2007" s="3" t="str">
        <f>IF(tbl_Data[[#This Row],[Marital Status]]=tbl_Data[[#Headers],[Married]],tbl_Data[[#This Row],[Amt_Wines]],"")</f>
        <v/>
      </c>
      <c r="AT2007" s="3" t="str">
        <f>IF(tbl_Data[[#This Row],[Marital Status]]=tbl_Data[[#Headers],[Widow]],tbl_Data[[#This Row],[Amt_Wines]],"")</f>
        <v/>
      </c>
      <c r="AU2007" s="3" t="str">
        <f>IF(tbl_Data[[#This Row],[Marital Status]]=tbl_Data[[#Headers],[Divorced]],tbl_Data[[#This Row],[Amt_Wines]],"")</f>
        <v/>
      </c>
    </row>
    <row r="2008" spans="1:47" x14ac:dyDescent="0.45">
      <c r="A2008" t="s">
        <v>1493</v>
      </c>
      <c r="B2008" s="3">
        <v>47570</v>
      </c>
      <c r="C2008">
        <v>1</v>
      </c>
      <c r="D2008">
        <v>1</v>
      </c>
      <c r="E2008">
        <f t="shared" si="31"/>
        <v>2</v>
      </c>
      <c r="F2008">
        <v>3</v>
      </c>
      <c r="G2008" s="3">
        <v>67</v>
      </c>
      <c r="H2008" s="3">
        <v>1</v>
      </c>
      <c r="I2008" s="3">
        <v>20</v>
      </c>
      <c r="J2008" s="3">
        <v>0</v>
      </c>
      <c r="K2008" s="3">
        <v>2</v>
      </c>
      <c r="L2008" s="3">
        <v>31</v>
      </c>
      <c r="M2008">
        <v>3</v>
      </c>
      <c r="N2008">
        <v>2</v>
      </c>
      <c r="O2008">
        <v>2</v>
      </c>
      <c r="P2008">
        <v>2</v>
      </c>
      <c r="Q2008">
        <v>7</v>
      </c>
      <c r="R2008">
        <v>0</v>
      </c>
      <c r="S2008">
        <v>0</v>
      </c>
      <c r="T2008">
        <v>0</v>
      </c>
      <c r="U2008">
        <v>0</v>
      </c>
      <c r="V2008">
        <v>0</v>
      </c>
      <c r="W2008">
        <v>0</v>
      </c>
      <c r="X2008">
        <v>3</v>
      </c>
      <c r="Y2008">
        <v>11</v>
      </c>
      <c r="Z2008">
        <v>1</v>
      </c>
      <c r="AA2008">
        <v>71</v>
      </c>
      <c r="AB2008">
        <v>2555</v>
      </c>
      <c r="AC2008">
        <v>0</v>
      </c>
      <c r="AD2008">
        <v>0</v>
      </c>
      <c r="AE2008">
        <v>0</v>
      </c>
      <c r="AF2008">
        <v>0</v>
      </c>
      <c r="AG2008">
        <v>1</v>
      </c>
      <c r="AH2008">
        <v>0</v>
      </c>
      <c r="AI2008">
        <v>0</v>
      </c>
      <c r="AJ2008">
        <v>0</v>
      </c>
      <c r="AK2008">
        <v>1</v>
      </c>
      <c r="AL2008">
        <v>0</v>
      </c>
      <c r="AM2008" s="3">
        <f>SUM(tbl_Data[[#This Row],[Amt_Wines]:[Amt_GoldProds]])</f>
        <v>121</v>
      </c>
      <c r="AN2008" s="3">
        <v>59</v>
      </c>
      <c r="AO2008">
        <v>0</v>
      </c>
      <c r="AP2008" t="str" cm="1">
        <f t="array" ref="AP2008">_xlfn.IFS(tbl_Data[[#This Row],[marital_Divorced]]=1,"Divorced",tbl_Data[[#This Row],[marital_Married]]=1,"Married",tbl_Data[[#This Row],[marital_Single]]=1,"Single",tbl_Data[[#This Row],[marital_Together]]=1,"Together",tbl_Data[[#This Row],[marital_Widow]]=1,"Widowed")</f>
        <v>Widowed</v>
      </c>
      <c r="AQ2008" s="3" t="str">
        <f>IF(tbl_Data[[#This Row],[Marital Status]]=tbl_Data[[#Headers],[Single]],tbl_Data[[#This Row],[Amt_Wines]],"")</f>
        <v/>
      </c>
      <c r="AR2008" s="3" t="str">
        <f>IF(tbl_Data[[#This Row],[Marital Status]]=tbl_Data[[#Headers],[Together]],tbl_Data[[#This Row],[Amt_Wines]],"")</f>
        <v/>
      </c>
      <c r="AS2008" s="3" t="str">
        <f>IF(tbl_Data[[#This Row],[Marital Status]]=tbl_Data[[#Headers],[Married]],tbl_Data[[#This Row],[Amt_Wines]],"")</f>
        <v/>
      </c>
      <c r="AT2008" s="3" t="str">
        <f>IF(tbl_Data[[#This Row],[Marital Status]]=tbl_Data[[#Headers],[Widow]],tbl_Data[[#This Row],[Amt_Wines]],"")</f>
        <v/>
      </c>
      <c r="AU2008" s="3" t="str">
        <f>IF(tbl_Data[[#This Row],[Marital Status]]=tbl_Data[[#Headers],[Divorced]],tbl_Data[[#This Row],[Amt_Wines]],"")</f>
        <v/>
      </c>
    </row>
    <row r="2009" spans="1:47" x14ac:dyDescent="0.45">
      <c r="A2009" t="s">
        <v>1501</v>
      </c>
      <c r="B2009" s="3">
        <v>34213</v>
      </c>
      <c r="C2009">
        <v>1</v>
      </c>
      <c r="D2009">
        <v>1</v>
      </c>
      <c r="E2009">
        <f t="shared" si="31"/>
        <v>2</v>
      </c>
      <c r="F2009">
        <v>2</v>
      </c>
      <c r="G2009" s="3">
        <v>50</v>
      </c>
      <c r="H2009" s="3">
        <v>4</v>
      </c>
      <c r="I2009" s="3">
        <v>28</v>
      </c>
      <c r="J2009" s="3">
        <v>6</v>
      </c>
      <c r="K2009" s="3">
        <v>3</v>
      </c>
      <c r="L2009" s="3">
        <v>26</v>
      </c>
      <c r="M2009">
        <v>3</v>
      </c>
      <c r="N2009">
        <v>3</v>
      </c>
      <c r="O2009">
        <v>1</v>
      </c>
      <c r="P2009">
        <v>2</v>
      </c>
      <c r="Q2009">
        <v>9</v>
      </c>
      <c r="R2009">
        <v>0</v>
      </c>
      <c r="S2009">
        <v>0</v>
      </c>
      <c r="T2009">
        <v>0</v>
      </c>
      <c r="U2009">
        <v>0</v>
      </c>
      <c r="V2009">
        <v>0</v>
      </c>
      <c r="W2009">
        <v>0</v>
      </c>
      <c r="X2009">
        <v>3</v>
      </c>
      <c r="Y2009">
        <v>11</v>
      </c>
      <c r="Z2009">
        <v>1</v>
      </c>
      <c r="AA2009">
        <v>57</v>
      </c>
      <c r="AB2009">
        <v>2819</v>
      </c>
      <c r="AC2009">
        <v>0</v>
      </c>
      <c r="AD2009">
        <v>0</v>
      </c>
      <c r="AE2009">
        <v>0</v>
      </c>
      <c r="AF2009">
        <v>0</v>
      </c>
      <c r="AG2009">
        <v>1</v>
      </c>
      <c r="AH2009">
        <v>0</v>
      </c>
      <c r="AI2009">
        <v>0</v>
      </c>
      <c r="AJ2009">
        <v>1</v>
      </c>
      <c r="AK2009">
        <v>0</v>
      </c>
      <c r="AL2009">
        <v>0</v>
      </c>
      <c r="AM2009" s="3">
        <f>SUM(tbl_Data[[#This Row],[Amt_Wines]:[Amt_GoldProds]])</f>
        <v>117</v>
      </c>
      <c r="AN2009" s="3">
        <v>65</v>
      </c>
      <c r="AO2009">
        <v>0</v>
      </c>
      <c r="AP2009" t="str" cm="1">
        <f t="array" ref="AP2009">_xlfn.IFS(tbl_Data[[#This Row],[marital_Divorced]]=1,"Divorced",tbl_Data[[#This Row],[marital_Married]]=1,"Married",tbl_Data[[#This Row],[marital_Single]]=1,"Single",tbl_Data[[#This Row],[marital_Together]]=1,"Together",tbl_Data[[#This Row],[marital_Widow]]=1,"Widowed")</f>
        <v>Widowed</v>
      </c>
      <c r="AQ2009" s="3" t="str">
        <f>IF(tbl_Data[[#This Row],[Marital Status]]=tbl_Data[[#Headers],[Single]],tbl_Data[[#This Row],[Amt_Wines]],"")</f>
        <v/>
      </c>
      <c r="AR2009" s="3" t="str">
        <f>IF(tbl_Data[[#This Row],[Marital Status]]=tbl_Data[[#Headers],[Together]],tbl_Data[[#This Row],[Amt_Wines]],"")</f>
        <v/>
      </c>
      <c r="AS2009" s="3" t="str">
        <f>IF(tbl_Data[[#This Row],[Marital Status]]=tbl_Data[[#Headers],[Married]],tbl_Data[[#This Row],[Amt_Wines]],"")</f>
        <v/>
      </c>
      <c r="AT2009" s="3" t="str">
        <f>IF(tbl_Data[[#This Row],[Marital Status]]=tbl_Data[[#Headers],[Widow]],tbl_Data[[#This Row],[Amt_Wines]],"")</f>
        <v/>
      </c>
      <c r="AU2009" s="3" t="str">
        <f>IF(tbl_Data[[#This Row],[Marital Status]]=tbl_Data[[#Headers],[Divorced]],tbl_Data[[#This Row],[Amt_Wines]],"")</f>
        <v/>
      </c>
    </row>
    <row r="2010" spans="1:47" x14ac:dyDescent="0.45">
      <c r="A2010" t="s">
        <v>1513</v>
      </c>
      <c r="B2010" s="3">
        <v>27038</v>
      </c>
      <c r="C2010">
        <v>0</v>
      </c>
      <c r="D2010">
        <v>0</v>
      </c>
      <c r="E2010">
        <f t="shared" si="31"/>
        <v>0</v>
      </c>
      <c r="F2010">
        <v>64</v>
      </c>
      <c r="G2010" s="3">
        <v>1</v>
      </c>
      <c r="H2010" s="3">
        <v>26</v>
      </c>
      <c r="I2010" s="3">
        <v>25</v>
      </c>
      <c r="J2010" s="3">
        <v>17</v>
      </c>
      <c r="K2010" s="3">
        <v>23</v>
      </c>
      <c r="L2010" s="3">
        <v>15</v>
      </c>
      <c r="M2010">
        <v>1</v>
      </c>
      <c r="N2010">
        <v>3</v>
      </c>
      <c r="O2010">
        <v>0</v>
      </c>
      <c r="P2010">
        <v>3</v>
      </c>
      <c r="Q2010">
        <v>9</v>
      </c>
      <c r="R2010">
        <v>0</v>
      </c>
      <c r="S2010">
        <v>0</v>
      </c>
      <c r="T2010">
        <v>0</v>
      </c>
      <c r="U2010">
        <v>0</v>
      </c>
      <c r="V2010">
        <v>0</v>
      </c>
      <c r="W2010">
        <v>0</v>
      </c>
      <c r="X2010">
        <v>3</v>
      </c>
      <c r="Y2010">
        <v>11</v>
      </c>
      <c r="Z2010">
        <v>1</v>
      </c>
      <c r="AA2010">
        <v>54</v>
      </c>
      <c r="AB2010">
        <v>2808</v>
      </c>
      <c r="AC2010">
        <v>0</v>
      </c>
      <c r="AD2010">
        <v>0</v>
      </c>
      <c r="AE2010">
        <v>0</v>
      </c>
      <c r="AF2010">
        <v>0</v>
      </c>
      <c r="AG2010">
        <v>1</v>
      </c>
      <c r="AH2010">
        <v>0</v>
      </c>
      <c r="AI2010">
        <v>0</v>
      </c>
      <c r="AJ2010">
        <v>1</v>
      </c>
      <c r="AK2010">
        <v>0</v>
      </c>
      <c r="AL2010">
        <v>0</v>
      </c>
      <c r="AM2010" s="3">
        <f>SUM(tbl_Data[[#This Row],[Amt_Wines]:[Amt_GoldProds]])</f>
        <v>107</v>
      </c>
      <c r="AN2010" s="3">
        <v>77</v>
      </c>
      <c r="AO2010">
        <v>0</v>
      </c>
      <c r="AP2010" t="str" cm="1">
        <f t="array" ref="AP2010">_xlfn.IFS(tbl_Data[[#This Row],[marital_Divorced]]=1,"Divorced",tbl_Data[[#This Row],[marital_Married]]=1,"Married",tbl_Data[[#This Row],[marital_Single]]=1,"Single",tbl_Data[[#This Row],[marital_Together]]=1,"Together",tbl_Data[[#This Row],[marital_Widow]]=1,"Widowed")</f>
        <v>Widowed</v>
      </c>
      <c r="AQ2010" s="3" t="str">
        <f>IF(tbl_Data[[#This Row],[Marital Status]]=tbl_Data[[#Headers],[Single]],tbl_Data[[#This Row],[Amt_Wines]],"")</f>
        <v/>
      </c>
      <c r="AR2010" s="3" t="str">
        <f>IF(tbl_Data[[#This Row],[Marital Status]]=tbl_Data[[#Headers],[Together]],tbl_Data[[#This Row],[Amt_Wines]],"")</f>
        <v/>
      </c>
      <c r="AS2010" s="3" t="str">
        <f>IF(tbl_Data[[#This Row],[Marital Status]]=tbl_Data[[#Headers],[Married]],tbl_Data[[#This Row],[Amt_Wines]],"")</f>
        <v/>
      </c>
      <c r="AT2010" s="3" t="str">
        <f>IF(tbl_Data[[#This Row],[Marital Status]]=tbl_Data[[#Headers],[Widow]],tbl_Data[[#This Row],[Amt_Wines]],"")</f>
        <v/>
      </c>
      <c r="AU2010" s="3" t="str">
        <f>IF(tbl_Data[[#This Row],[Marital Status]]=tbl_Data[[#Headers],[Divorced]],tbl_Data[[#This Row],[Amt_Wines]],"")</f>
        <v/>
      </c>
    </row>
    <row r="2011" spans="1:47" x14ac:dyDescent="0.45">
      <c r="A2011" t="s">
        <v>1530</v>
      </c>
      <c r="B2011" s="3">
        <v>22123</v>
      </c>
      <c r="C2011">
        <v>0</v>
      </c>
      <c r="D2011">
        <v>0</v>
      </c>
      <c r="E2011">
        <f t="shared" si="31"/>
        <v>0</v>
      </c>
      <c r="F2011">
        <v>77</v>
      </c>
      <c r="G2011" s="3">
        <v>3</v>
      </c>
      <c r="H2011" s="3">
        <v>3</v>
      </c>
      <c r="I2011" s="3">
        <v>24</v>
      </c>
      <c r="J2011" s="3">
        <v>34</v>
      </c>
      <c r="K2011" s="3">
        <v>7</v>
      </c>
      <c r="L2011" s="3">
        <v>31</v>
      </c>
      <c r="M2011">
        <v>1</v>
      </c>
      <c r="N2011">
        <v>2</v>
      </c>
      <c r="O2011">
        <v>1</v>
      </c>
      <c r="P2011">
        <v>3</v>
      </c>
      <c r="Q2011">
        <v>5</v>
      </c>
      <c r="R2011">
        <v>0</v>
      </c>
      <c r="S2011">
        <v>0</v>
      </c>
      <c r="T2011">
        <v>0</v>
      </c>
      <c r="U2011">
        <v>0</v>
      </c>
      <c r="V2011">
        <v>0</v>
      </c>
      <c r="W2011">
        <v>0</v>
      </c>
      <c r="X2011">
        <v>3</v>
      </c>
      <c r="Y2011">
        <v>11</v>
      </c>
      <c r="Z2011">
        <v>0</v>
      </c>
      <c r="AA2011">
        <v>60</v>
      </c>
      <c r="AB2011">
        <v>2253</v>
      </c>
      <c r="AC2011">
        <v>0</v>
      </c>
      <c r="AD2011">
        <v>0</v>
      </c>
      <c r="AE2011">
        <v>0</v>
      </c>
      <c r="AF2011">
        <v>0</v>
      </c>
      <c r="AG2011">
        <v>1</v>
      </c>
      <c r="AH2011">
        <v>0</v>
      </c>
      <c r="AI2011">
        <v>1</v>
      </c>
      <c r="AJ2011">
        <v>0</v>
      </c>
      <c r="AK2011">
        <v>0</v>
      </c>
      <c r="AL2011">
        <v>0</v>
      </c>
      <c r="AM2011" s="3">
        <f>SUM(tbl_Data[[#This Row],[Amt_Wines]:[Amt_GoldProds]])</f>
        <v>102</v>
      </c>
      <c r="AN2011" s="3">
        <v>40</v>
      </c>
      <c r="AO2011">
        <v>0</v>
      </c>
      <c r="AP2011" t="str" cm="1">
        <f t="array" ref="AP2011">_xlfn.IFS(tbl_Data[[#This Row],[marital_Divorced]]=1,"Divorced",tbl_Data[[#This Row],[marital_Married]]=1,"Married",tbl_Data[[#This Row],[marital_Single]]=1,"Single",tbl_Data[[#This Row],[marital_Together]]=1,"Together",tbl_Data[[#This Row],[marital_Widow]]=1,"Widowed")</f>
        <v>Widowed</v>
      </c>
      <c r="AQ2011" s="3" t="str">
        <f>IF(tbl_Data[[#This Row],[Marital Status]]=tbl_Data[[#Headers],[Single]],tbl_Data[[#This Row],[Amt_Wines]],"")</f>
        <v/>
      </c>
      <c r="AR2011" s="3" t="str">
        <f>IF(tbl_Data[[#This Row],[Marital Status]]=tbl_Data[[#Headers],[Together]],tbl_Data[[#This Row],[Amt_Wines]],"")</f>
        <v/>
      </c>
      <c r="AS2011" s="3" t="str">
        <f>IF(tbl_Data[[#This Row],[Marital Status]]=tbl_Data[[#Headers],[Married]],tbl_Data[[#This Row],[Amt_Wines]],"")</f>
        <v/>
      </c>
      <c r="AT2011" s="3" t="str">
        <f>IF(tbl_Data[[#This Row],[Marital Status]]=tbl_Data[[#Headers],[Widow]],tbl_Data[[#This Row],[Amt_Wines]],"")</f>
        <v/>
      </c>
      <c r="AU2011" s="3" t="str">
        <f>IF(tbl_Data[[#This Row],[Marital Status]]=tbl_Data[[#Headers],[Divorced]],tbl_Data[[#This Row],[Amt_Wines]],"")</f>
        <v/>
      </c>
    </row>
    <row r="2012" spans="1:47" x14ac:dyDescent="0.45">
      <c r="A2012" t="s">
        <v>1575</v>
      </c>
      <c r="B2012" s="3">
        <v>33438</v>
      </c>
      <c r="C2012">
        <v>1</v>
      </c>
      <c r="D2012">
        <v>1</v>
      </c>
      <c r="E2012">
        <f t="shared" si="31"/>
        <v>2</v>
      </c>
      <c r="F2012">
        <v>81</v>
      </c>
      <c r="G2012" s="3">
        <v>62</v>
      </c>
      <c r="H2012" s="3">
        <v>1</v>
      </c>
      <c r="I2012" s="3">
        <v>16</v>
      </c>
      <c r="J2012" s="3">
        <v>3</v>
      </c>
      <c r="K2012" s="3">
        <v>2</v>
      </c>
      <c r="L2012" s="3">
        <v>6</v>
      </c>
      <c r="M2012">
        <v>4</v>
      </c>
      <c r="N2012">
        <v>2</v>
      </c>
      <c r="O2012">
        <v>1</v>
      </c>
      <c r="P2012">
        <v>4</v>
      </c>
      <c r="Q2012">
        <v>5</v>
      </c>
      <c r="R2012">
        <v>0</v>
      </c>
      <c r="S2012">
        <v>0</v>
      </c>
      <c r="T2012">
        <v>0</v>
      </c>
      <c r="U2012">
        <v>0</v>
      </c>
      <c r="V2012">
        <v>0</v>
      </c>
      <c r="W2012">
        <v>0</v>
      </c>
      <c r="X2012">
        <v>3</v>
      </c>
      <c r="Y2012">
        <v>11</v>
      </c>
      <c r="Z2012">
        <v>0</v>
      </c>
      <c r="AA2012">
        <v>62</v>
      </c>
      <c r="AB2012">
        <v>2439</v>
      </c>
      <c r="AC2012">
        <v>0</v>
      </c>
      <c r="AD2012">
        <v>0</v>
      </c>
      <c r="AE2012">
        <v>0</v>
      </c>
      <c r="AF2012">
        <v>0</v>
      </c>
      <c r="AG2012">
        <v>1</v>
      </c>
      <c r="AH2012">
        <v>0</v>
      </c>
      <c r="AI2012">
        <v>0</v>
      </c>
      <c r="AJ2012">
        <v>0</v>
      </c>
      <c r="AK2012">
        <v>0</v>
      </c>
      <c r="AL2012">
        <v>1</v>
      </c>
      <c r="AM2012" s="3">
        <f>SUM(tbl_Data[[#This Row],[Amt_Wines]:[Amt_GoldProds]])</f>
        <v>90</v>
      </c>
      <c r="AN2012" s="3">
        <v>78</v>
      </c>
      <c r="AO2012">
        <v>0</v>
      </c>
      <c r="AP2012" t="str" cm="1">
        <f t="array" ref="AP2012">_xlfn.IFS(tbl_Data[[#This Row],[marital_Divorced]]=1,"Divorced",tbl_Data[[#This Row],[marital_Married]]=1,"Married",tbl_Data[[#This Row],[marital_Single]]=1,"Single",tbl_Data[[#This Row],[marital_Together]]=1,"Together",tbl_Data[[#This Row],[marital_Widow]]=1,"Widowed")</f>
        <v>Widowed</v>
      </c>
      <c r="AQ2012" s="3" t="str">
        <f>IF(tbl_Data[[#This Row],[Marital Status]]=tbl_Data[[#Headers],[Single]],tbl_Data[[#This Row],[Amt_Wines]],"")</f>
        <v/>
      </c>
      <c r="AR2012" s="3" t="str">
        <f>IF(tbl_Data[[#This Row],[Marital Status]]=tbl_Data[[#Headers],[Together]],tbl_Data[[#This Row],[Amt_Wines]],"")</f>
        <v/>
      </c>
      <c r="AS2012" s="3" t="str">
        <f>IF(tbl_Data[[#This Row],[Marital Status]]=tbl_Data[[#Headers],[Married]],tbl_Data[[#This Row],[Amt_Wines]],"")</f>
        <v/>
      </c>
      <c r="AT2012" s="3" t="str">
        <f>IF(tbl_Data[[#This Row],[Marital Status]]=tbl_Data[[#Headers],[Widow]],tbl_Data[[#This Row],[Amt_Wines]],"")</f>
        <v/>
      </c>
      <c r="AU2012" s="3" t="str">
        <f>IF(tbl_Data[[#This Row],[Marital Status]]=tbl_Data[[#Headers],[Divorced]],tbl_Data[[#This Row],[Amt_Wines]],"")</f>
        <v/>
      </c>
    </row>
    <row r="2013" spans="1:47" x14ac:dyDescent="0.45">
      <c r="A2013" t="s">
        <v>1684</v>
      </c>
      <c r="B2013" s="3">
        <v>42429</v>
      </c>
      <c r="C2013">
        <v>0</v>
      </c>
      <c r="D2013">
        <v>1</v>
      </c>
      <c r="E2013">
        <f t="shared" si="31"/>
        <v>1</v>
      </c>
      <c r="F2013">
        <v>99</v>
      </c>
      <c r="G2013" s="3">
        <v>55</v>
      </c>
      <c r="H2013" s="3">
        <v>0</v>
      </c>
      <c r="I2013" s="3">
        <v>6</v>
      </c>
      <c r="J2013" s="3">
        <v>2</v>
      </c>
      <c r="K2013" s="3">
        <v>0</v>
      </c>
      <c r="L2013" s="3">
        <v>4</v>
      </c>
      <c r="M2013">
        <v>2</v>
      </c>
      <c r="N2013">
        <v>1</v>
      </c>
      <c r="O2013">
        <v>1</v>
      </c>
      <c r="P2013">
        <v>3</v>
      </c>
      <c r="Q2013">
        <v>5</v>
      </c>
      <c r="R2013">
        <v>0</v>
      </c>
      <c r="S2013">
        <v>0</v>
      </c>
      <c r="T2013">
        <v>0</v>
      </c>
      <c r="U2013">
        <v>0</v>
      </c>
      <c r="V2013">
        <v>0</v>
      </c>
      <c r="W2013">
        <v>0</v>
      </c>
      <c r="X2013">
        <v>3</v>
      </c>
      <c r="Y2013">
        <v>11</v>
      </c>
      <c r="Z2013">
        <v>0</v>
      </c>
      <c r="AA2013">
        <v>47</v>
      </c>
      <c r="AB2013">
        <v>2297</v>
      </c>
      <c r="AC2013">
        <v>0</v>
      </c>
      <c r="AD2013">
        <v>0</v>
      </c>
      <c r="AE2013">
        <v>0</v>
      </c>
      <c r="AF2013">
        <v>0</v>
      </c>
      <c r="AG2013">
        <v>1</v>
      </c>
      <c r="AH2013">
        <v>0</v>
      </c>
      <c r="AI2013">
        <v>0</v>
      </c>
      <c r="AJ2013">
        <v>1</v>
      </c>
      <c r="AK2013">
        <v>0</v>
      </c>
      <c r="AL2013">
        <v>0</v>
      </c>
      <c r="AM2013" s="3">
        <f>SUM(tbl_Data[[#This Row],[Amt_Wines]:[Amt_GoldProds]])</f>
        <v>67</v>
      </c>
      <c r="AN2013" s="3">
        <v>59</v>
      </c>
      <c r="AO2013">
        <v>0</v>
      </c>
      <c r="AP2013" t="str" cm="1">
        <f t="array" ref="AP2013">_xlfn.IFS(tbl_Data[[#This Row],[marital_Divorced]]=1,"Divorced",tbl_Data[[#This Row],[marital_Married]]=1,"Married",tbl_Data[[#This Row],[marital_Single]]=1,"Single",tbl_Data[[#This Row],[marital_Together]]=1,"Together",tbl_Data[[#This Row],[marital_Widow]]=1,"Widowed")</f>
        <v>Widowed</v>
      </c>
      <c r="AQ2013" s="3" t="str">
        <f>IF(tbl_Data[[#This Row],[Marital Status]]=tbl_Data[[#Headers],[Single]],tbl_Data[[#This Row],[Amt_Wines]],"")</f>
        <v/>
      </c>
      <c r="AR2013" s="3" t="str">
        <f>IF(tbl_Data[[#This Row],[Marital Status]]=tbl_Data[[#Headers],[Together]],tbl_Data[[#This Row],[Amt_Wines]],"")</f>
        <v/>
      </c>
      <c r="AS2013" s="3" t="str">
        <f>IF(tbl_Data[[#This Row],[Marital Status]]=tbl_Data[[#Headers],[Married]],tbl_Data[[#This Row],[Amt_Wines]],"")</f>
        <v/>
      </c>
      <c r="AT2013" s="3" t="str">
        <f>IF(tbl_Data[[#This Row],[Marital Status]]=tbl_Data[[#Headers],[Widow]],tbl_Data[[#This Row],[Amt_Wines]],"")</f>
        <v/>
      </c>
      <c r="AU2013" s="3" t="str">
        <f>IF(tbl_Data[[#This Row],[Marital Status]]=tbl_Data[[#Headers],[Divorced]],tbl_Data[[#This Row],[Amt_Wines]],"")</f>
        <v/>
      </c>
    </row>
    <row r="2014" spans="1:47" x14ac:dyDescent="0.45">
      <c r="A2014" t="s">
        <v>1875</v>
      </c>
      <c r="B2014" s="3">
        <v>35340</v>
      </c>
      <c r="C2014">
        <v>1</v>
      </c>
      <c r="D2014">
        <v>1</v>
      </c>
      <c r="E2014">
        <f t="shared" si="31"/>
        <v>2</v>
      </c>
      <c r="F2014">
        <v>1</v>
      </c>
      <c r="G2014" s="3">
        <v>27</v>
      </c>
      <c r="H2014" s="3">
        <v>0</v>
      </c>
      <c r="I2014" s="3">
        <v>12</v>
      </c>
      <c r="J2014" s="3">
        <v>0</v>
      </c>
      <c r="K2014" s="3">
        <v>1</v>
      </c>
      <c r="L2014" s="3">
        <v>5</v>
      </c>
      <c r="M2014">
        <v>2</v>
      </c>
      <c r="N2014">
        <v>2</v>
      </c>
      <c r="O2014">
        <v>0</v>
      </c>
      <c r="P2014">
        <v>3</v>
      </c>
      <c r="Q2014">
        <v>5</v>
      </c>
      <c r="R2014">
        <v>0</v>
      </c>
      <c r="S2014">
        <v>0</v>
      </c>
      <c r="T2014">
        <v>0</v>
      </c>
      <c r="U2014">
        <v>0</v>
      </c>
      <c r="V2014">
        <v>0</v>
      </c>
      <c r="W2014">
        <v>0</v>
      </c>
      <c r="X2014">
        <v>3</v>
      </c>
      <c r="Y2014">
        <v>11</v>
      </c>
      <c r="Z2014">
        <v>0</v>
      </c>
      <c r="AA2014">
        <v>64</v>
      </c>
      <c r="AB2014">
        <v>2159</v>
      </c>
      <c r="AC2014">
        <v>0</v>
      </c>
      <c r="AD2014">
        <v>0</v>
      </c>
      <c r="AE2014">
        <v>0</v>
      </c>
      <c r="AF2014">
        <v>0</v>
      </c>
      <c r="AG2014">
        <v>1</v>
      </c>
      <c r="AH2014">
        <v>0</v>
      </c>
      <c r="AI2014">
        <v>0</v>
      </c>
      <c r="AJ2014">
        <v>0</v>
      </c>
      <c r="AK2014">
        <v>0</v>
      </c>
      <c r="AL2014">
        <v>1</v>
      </c>
      <c r="AM2014" s="3">
        <f>SUM(tbl_Data[[#This Row],[Amt_Wines]:[Amt_GoldProds]])</f>
        <v>45</v>
      </c>
      <c r="AN2014" s="3">
        <v>35</v>
      </c>
      <c r="AO2014">
        <v>0</v>
      </c>
      <c r="AP2014" t="str" cm="1">
        <f t="array" ref="AP2014">_xlfn.IFS(tbl_Data[[#This Row],[marital_Divorced]]=1,"Divorced",tbl_Data[[#This Row],[marital_Married]]=1,"Married",tbl_Data[[#This Row],[marital_Single]]=1,"Single",tbl_Data[[#This Row],[marital_Together]]=1,"Together",tbl_Data[[#This Row],[marital_Widow]]=1,"Widowed")</f>
        <v>Widowed</v>
      </c>
      <c r="AQ2014" s="3" t="str">
        <f>IF(tbl_Data[[#This Row],[Marital Status]]=tbl_Data[[#Headers],[Single]],tbl_Data[[#This Row],[Amt_Wines]],"")</f>
        <v/>
      </c>
      <c r="AR2014" s="3" t="str">
        <f>IF(tbl_Data[[#This Row],[Marital Status]]=tbl_Data[[#Headers],[Together]],tbl_Data[[#This Row],[Amt_Wines]],"")</f>
        <v/>
      </c>
      <c r="AS2014" s="3" t="str">
        <f>IF(tbl_Data[[#This Row],[Marital Status]]=tbl_Data[[#Headers],[Married]],tbl_Data[[#This Row],[Amt_Wines]],"")</f>
        <v/>
      </c>
      <c r="AT2014" s="3" t="str">
        <f>IF(tbl_Data[[#This Row],[Marital Status]]=tbl_Data[[#Headers],[Widow]],tbl_Data[[#This Row],[Amt_Wines]],"")</f>
        <v/>
      </c>
      <c r="AU2014" s="3" t="str">
        <f>IF(tbl_Data[[#This Row],[Marital Status]]=tbl_Data[[#Headers],[Divorced]],tbl_Data[[#This Row],[Amt_Wines]],"")</f>
        <v/>
      </c>
    </row>
    <row r="2015" spans="1:47" x14ac:dyDescent="0.45">
      <c r="A2015" t="s">
        <v>1888</v>
      </c>
      <c r="B2015" s="3">
        <v>30372</v>
      </c>
      <c r="C2015">
        <v>1</v>
      </c>
      <c r="D2015">
        <v>1</v>
      </c>
      <c r="E2015">
        <f t="shared" si="31"/>
        <v>2</v>
      </c>
      <c r="F2015">
        <v>33</v>
      </c>
      <c r="G2015" s="3">
        <v>15</v>
      </c>
      <c r="H2015" s="3">
        <v>0</v>
      </c>
      <c r="I2015" s="3">
        <v>12</v>
      </c>
      <c r="J2015" s="3">
        <v>7</v>
      </c>
      <c r="K2015" s="3">
        <v>3</v>
      </c>
      <c r="L2015" s="3">
        <v>7</v>
      </c>
      <c r="M2015">
        <v>3</v>
      </c>
      <c r="N2015">
        <v>2</v>
      </c>
      <c r="O2015">
        <v>0</v>
      </c>
      <c r="P2015">
        <v>3</v>
      </c>
      <c r="Q2015">
        <v>7</v>
      </c>
      <c r="R2015">
        <v>0</v>
      </c>
      <c r="S2015">
        <v>0</v>
      </c>
      <c r="T2015">
        <v>0</v>
      </c>
      <c r="U2015">
        <v>0</v>
      </c>
      <c r="V2015">
        <v>0</v>
      </c>
      <c r="W2015">
        <v>0</v>
      </c>
      <c r="X2015">
        <v>3</v>
      </c>
      <c r="Y2015">
        <v>11</v>
      </c>
      <c r="Z2015">
        <v>0</v>
      </c>
      <c r="AA2015">
        <v>49</v>
      </c>
      <c r="AB2015">
        <v>2710</v>
      </c>
      <c r="AC2015">
        <v>0</v>
      </c>
      <c r="AD2015">
        <v>0</v>
      </c>
      <c r="AE2015">
        <v>0</v>
      </c>
      <c r="AF2015">
        <v>0</v>
      </c>
      <c r="AG2015">
        <v>1</v>
      </c>
      <c r="AH2015">
        <v>0</v>
      </c>
      <c r="AI2015">
        <v>0</v>
      </c>
      <c r="AJ2015">
        <v>1</v>
      </c>
      <c r="AK2015">
        <v>0</v>
      </c>
      <c r="AL2015">
        <v>0</v>
      </c>
      <c r="AM2015" s="3">
        <f>SUM(tbl_Data[[#This Row],[Amt_Wines]:[Amt_GoldProds]])</f>
        <v>44</v>
      </c>
      <c r="AN2015" s="3">
        <v>30</v>
      </c>
      <c r="AO2015">
        <v>0</v>
      </c>
      <c r="AP2015" t="str" cm="1">
        <f t="array" ref="AP2015">_xlfn.IFS(tbl_Data[[#This Row],[marital_Divorced]]=1,"Divorced",tbl_Data[[#This Row],[marital_Married]]=1,"Married",tbl_Data[[#This Row],[marital_Single]]=1,"Single",tbl_Data[[#This Row],[marital_Together]]=1,"Together",tbl_Data[[#This Row],[marital_Widow]]=1,"Widowed")</f>
        <v>Widowed</v>
      </c>
      <c r="AQ2015" s="3" t="str">
        <f>IF(tbl_Data[[#This Row],[Marital Status]]=tbl_Data[[#Headers],[Single]],tbl_Data[[#This Row],[Amt_Wines]],"")</f>
        <v/>
      </c>
      <c r="AR2015" s="3" t="str">
        <f>IF(tbl_Data[[#This Row],[Marital Status]]=tbl_Data[[#Headers],[Together]],tbl_Data[[#This Row],[Amt_Wines]],"")</f>
        <v/>
      </c>
      <c r="AS2015" s="3" t="str">
        <f>IF(tbl_Data[[#This Row],[Marital Status]]=tbl_Data[[#Headers],[Married]],tbl_Data[[#This Row],[Amt_Wines]],"")</f>
        <v/>
      </c>
      <c r="AT2015" s="3" t="str">
        <f>IF(tbl_Data[[#This Row],[Marital Status]]=tbl_Data[[#Headers],[Widow]],tbl_Data[[#This Row],[Amt_Wines]],"")</f>
        <v/>
      </c>
      <c r="AU2015" s="3" t="str">
        <f>IF(tbl_Data[[#This Row],[Marital Status]]=tbl_Data[[#Headers],[Divorced]],tbl_Data[[#This Row],[Amt_Wines]],"")</f>
        <v/>
      </c>
    </row>
    <row r="2016" spans="1:47" x14ac:dyDescent="0.45">
      <c r="A2016" t="s">
        <v>1913</v>
      </c>
      <c r="B2016" s="3">
        <v>54162</v>
      </c>
      <c r="C2016">
        <v>1</v>
      </c>
      <c r="D2016">
        <v>1</v>
      </c>
      <c r="E2016">
        <f t="shared" si="31"/>
        <v>2</v>
      </c>
      <c r="F2016">
        <v>31</v>
      </c>
      <c r="G2016" s="3">
        <v>5</v>
      </c>
      <c r="H2016" s="3">
        <v>6</v>
      </c>
      <c r="I2016" s="3">
        <v>10</v>
      </c>
      <c r="J2016" s="3">
        <v>6</v>
      </c>
      <c r="K2016" s="3">
        <v>5</v>
      </c>
      <c r="L2016" s="3">
        <v>10</v>
      </c>
      <c r="M2016">
        <v>1</v>
      </c>
      <c r="N2016">
        <v>1</v>
      </c>
      <c r="O2016">
        <v>0</v>
      </c>
      <c r="P2016">
        <v>3</v>
      </c>
      <c r="Q2016">
        <v>4</v>
      </c>
      <c r="R2016">
        <v>0</v>
      </c>
      <c r="S2016">
        <v>0</v>
      </c>
      <c r="T2016">
        <v>0</v>
      </c>
      <c r="U2016">
        <v>0</v>
      </c>
      <c r="V2016">
        <v>0</v>
      </c>
      <c r="W2016">
        <v>0</v>
      </c>
      <c r="X2016">
        <v>3</v>
      </c>
      <c r="Y2016">
        <v>11</v>
      </c>
      <c r="Z2016">
        <v>0</v>
      </c>
      <c r="AA2016">
        <v>42</v>
      </c>
      <c r="AB2016">
        <v>2627</v>
      </c>
      <c r="AC2016">
        <v>0</v>
      </c>
      <c r="AD2016">
        <v>0</v>
      </c>
      <c r="AE2016">
        <v>0</v>
      </c>
      <c r="AF2016">
        <v>0</v>
      </c>
      <c r="AG2016">
        <v>1</v>
      </c>
      <c r="AH2016">
        <v>0</v>
      </c>
      <c r="AI2016">
        <v>0</v>
      </c>
      <c r="AJ2016">
        <v>1</v>
      </c>
      <c r="AK2016">
        <v>0</v>
      </c>
      <c r="AL2016">
        <v>0</v>
      </c>
      <c r="AM2016" s="3">
        <f>SUM(tbl_Data[[#This Row],[Amt_Wines]:[Amt_GoldProds]])</f>
        <v>42</v>
      </c>
      <c r="AN2016" s="3">
        <v>22</v>
      </c>
      <c r="AO2016">
        <v>0</v>
      </c>
      <c r="AP2016" t="str" cm="1">
        <f t="array" ref="AP2016">_xlfn.IFS(tbl_Data[[#This Row],[marital_Divorced]]=1,"Divorced",tbl_Data[[#This Row],[marital_Married]]=1,"Married",tbl_Data[[#This Row],[marital_Single]]=1,"Single",tbl_Data[[#This Row],[marital_Together]]=1,"Together",tbl_Data[[#This Row],[marital_Widow]]=1,"Widowed")</f>
        <v>Widowed</v>
      </c>
      <c r="AQ2016" s="3" t="str">
        <f>IF(tbl_Data[[#This Row],[Marital Status]]=tbl_Data[[#Headers],[Single]],tbl_Data[[#This Row],[Amt_Wines]],"")</f>
        <v/>
      </c>
      <c r="AR2016" s="3" t="str">
        <f>IF(tbl_Data[[#This Row],[Marital Status]]=tbl_Data[[#Headers],[Together]],tbl_Data[[#This Row],[Amt_Wines]],"")</f>
        <v/>
      </c>
      <c r="AS2016" s="3" t="str">
        <f>IF(tbl_Data[[#This Row],[Marital Status]]=tbl_Data[[#Headers],[Married]],tbl_Data[[#This Row],[Amt_Wines]],"")</f>
        <v/>
      </c>
      <c r="AT2016" s="3" t="str">
        <f>IF(tbl_Data[[#This Row],[Marital Status]]=tbl_Data[[#Headers],[Widow]],tbl_Data[[#This Row],[Amt_Wines]],"")</f>
        <v/>
      </c>
      <c r="AU2016" s="3" t="str">
        <f>IF(tbl_Data[[#This Row],[Marital Status]]=tbl_Data[[#Headers],[Divorced]],tbl_Data[[#This Row],[Amt_Wines]],"")</f>
        <v/>
      </c>
    </row>
    <row r="2017" spans="1:47" x14ac:dyDescent="0.45">
      <c r="A2017" t="s">
        <v>1923</v>
      </c>
      <c r="B2017" s="3">
        <v>46984</v>
      </c>
      <c r="C2017">
        <v>1</v>
      </c>
      <c r="D2017">
        <v>1</v>
      </c>
      <c r="E2017">
        <f t="shared" si="31"/>
        <v>2</v>
      </c>
      <c r="F2017">
        <v>71</v>
      </c>
      <c r="G2017" s="3">
        <v>19</v>
      </c>
      <c r="H2017" s="3">
        <v>1</v>
      </c>
      <c r="I2017" s="3">
        <v>10</v>
      </c>
      <c r="J2017" s="3">
        <v>2</v>
      </c>
      <c r="K2017" s="3">
        <v>1</v>
      </c>
      <c r="L2017" s="3">
        <v>8</v>
      </c>
      <c r="M2017">
        <v>1</v>
      </c>
      <c r="N2017">
        <v>1</v>
      </c>
      <c r="O2017">
        <v>0</v>
      </c>
      <c r="P2017">
        <v>3</v>
      </c>
      <c r="Q2017">
        <v>5</v>
      </c>
      <c r="R2017">
        <v>0</v>
      </c>
      <c r="S2017">
        <v>0</v>
      </c>
      <c r="T2017">
        <v>0</v>
      </c>
      <c r="U2017">
        <v>0</v>
      </c>
      <c r="V2017">
        <v>0</v>
      </c>
      <c r="W2017">
        <v>0</v>
      </c>
      <c r="X2017">
        <v>3</v>
      </c>
      <c r="Y2017">
        <v>11</v>
      </c>
      <c r="Z2017">
        <v>0</v>
      </c>
      <c r="AA2017">
        <v>64</v>
      </c>
      <c r="AB2017">
        <v>2619</v>
      </c>
      <c r="AC2017">
        <v>0</v>
      </c>
      <c r="AD2017">
        <v>0</v>
      </c>
      <c r="AE2017">
        <v>0</v>
      </c>
      <c r="AF2017">
        <v>0</v>
      </c>
      <c r="AG2017">
        <v>1</v>
      </c>
      <c r="AH2017">
        <v>0</v>
      </c>
      <c r="AI2017">
        <v>0</v>
      </c>
      <c r="AJ2017">
        <v>1</v>
      </c>
      <c r="AK2017">
        <v>0</v>
      </c>
      <c r="AL2017">
        <v>0</v>
      </c>
      <c r="AM2017" s="3">
        <f>SUM(tbl_Data[[#This Row],[Amt_Wines]:[Amt_GoldProds]])</f>
        <v>41</v>
      </c>
      <c r="AN2017" s="3">
        <v>25</v>
      </c>
      <c r="AO2017">
        <v>0</v>
      </c>
      <c r="AP2017" t="str" cm="1">
        <f t="array" ref="AP2017">_xlfn.IFS(tbl_Data[[#This Row],[marital_Divorced]]=1,"Divorced",tbl_Data[[#This Row],[marital_Married]]=1,"Married",tbl_Data[[#This Row],[marital_Single]]=1,"Single",tbl_Data[[#This Row],[marital_Together]]=1,"Together",tbl_Data[[#This Row],[marital_Widow]]=1,"Widowed")</f>
        <v>Widowed</v>
      </c>
      <c r="AQ2017" s="3" t="str">
        <f>IF(tbl_Data[[#This Row],[Marital Status]]=tbl_Data[[#Headers],[Single]],tbl_Data[[#This Row],[Amt_Wines]],"")</f>
        <v/>
      </c>
      <c r="AR2017" s="3" t="str">
        <f>IF(tbl_Data[[#This Row],[Marital Status]]=tbl_Data[[#Headers],[Together]],tbl_Data[[#This Row],[Amt_Wines]],"")</f>
        <v/>
      </c>
      <c r="AS2017" s="3" t="str">
        <f>IF(tbl_Data[[#This Row],[Marital Status]]=tbl_Data[[#Headers],[Married]],tbl_Data[[#This Row],[Amt_Wines]],"")</f>
        <v/>
      </c>
      <c r="AT2017" s="3" t="str">
        <f>IF(tbl_Data[[#This Row],[Marital Status]]=tbl_Data[[#Headers],[Widow]],tbl_Data[[#This Row],[Amt_Wines]],"")</f>
        <v/>
      </c>
      <c r="AU2017" s="3" t="str">
        <f>IF(tbl_Data[[#This Row],[Marital Status]]=tbl_Data[[#Headers],[Divorced]],tbl_Data[[#This Row],[Amt_Wines]],"")</f>
        <v/>
      </c>
    </row>
    <row r="2018" spans="1:47" x14ac:dyDescent="0.45">
      <c r="A2018" t="s">
        <v>1991</v>
      </c>
      <c r="B2018" s="3">
        <v>40049</v>
      </c>
      <c r="C2018">
        <v>0</v>
      </c>
      <c r="D2018">
        <v>1</v>
      </c>
      <c r="E2018">
        <f t="shared" si="31"/>
        <v>1</v>
      </c>
      <c r="F2018">
        <v>23</v>
      </c>
      <c r="G2018" s="3">
        <v>13</v>
      </c>
      <c r="H2018" s="3">
        <v>6</v>
      </c>
      <c r="I2018" s="3">
        <v>7</v>
      </c>
      <c r="J2018" s="3">
        <v>0</v>
      </c>
      <c r="K2018" s="3">
        <v>3</v>
      </c>
      <c r="L2018" s="3">
        <v>3</v>
      </c>
      <c r="M2018">
        <v>1</v>
      </c>
      <c r="N2018">
        <v>1</v>
      </c>
      <c r="O2018">
        <v>0</v>
      </c>
      <c r="P2018">
        <v>3</v>
      </c>
      <c r="Q2018">
        <v>6</v>
      </c>
      <c r="R2018">
        <v>0</v>
      </c>
      <c r="S2018">
        <v>0</v>
      </c>
      <c r="T2018">
        <v>0</v>
      </c>
      <c r="U2018">
        <v>0</v>
      </c>
      <c r="V2018">
        <v>0</v>
      </c>
      <c r="W2018">
        <v>0</v>
      </c>
      <c r="X2018">
        <v>3</v>
      </c>
      <c r="Y2018">
        <v>11</v>
      </c>
      <c r="Z2018">
        <v>0</v>
      </c>
      <c r="AA2018">
        <v>68</v>
      </c>
      <c r="AB2018">
        <v>2415</v>
      </c>
      <c r="AC2018">
        <v>0</v>
      </c>
      <c r="AD2018">
        <v>0</v>
      </c>
      <c r="AE2018">
        <v>0</v>
      </c>
      <c r="AF2018">
        <v>0</v>
      </c>
      <c r="AG2018">
        <v>1</v>
      </c>
      <c r="AH2018">
        <v>0</v>
      </c>
      <c r="AI2018">
        <v>0</v>
      </c>
      <c r="AJ2018">
        <v>1</v>
      </c>
      <c r="AK2018">
        <v>0</v>
      </c>
      <c r="AL2018">
        <v>0</v>
      </c>
      <c r="AM2018" s="3">
        <f>SUM(tbl_Data[[#This Row],[Amt_Wines]:[Amt_GoldProds]])</f>
        <v>32</v>
      </c>
      <c r="AN2018" s="3">
        <v>26</v>
      </c>
      <c r="AO2018">
        <v>0</v>
      </c>
      <c r="AP2018" t="str" cm="1">
        <f t="array" ref="AP2018">_xlfn.IFS(tbl_Data[[#This Row],[marital_Divorced]]=1,"Divorced",tbl_Data[[#This Row],[marital_Married]]=1,"Married",tbl_Data[[#This Row],[marital_Single]]=1,"Single",tbl_Data[[#This Row],[marital_Together]]=1,"Together",tbl_Data[[#This Row],[marital_Widow]]=1,"Widowed")</f>
        <v>Widowed</v>
      </c>
      <c r="AQ2018" s="3" t="str">
        <f>IF(tbl_Data[[#This Row],[Marital Status]]=tbl_Data[[#Headers],[Single]],tbl_Data[[#This Row],[Amt_Wines]],"")</f>
        <v/>
      </c>
      <c r="AR2018" s="3" t="str">
        <f>IF(tbl_Data[[#This Row],[Marital Status]]=tbl_Data[[#Headers],[Together]],tbl_Data[[#This Row],[Amt_Wines]],"")</f>
        <v/>
      </c>
      <c r="AS2018" s="3" t="str">
        <f>IF(tbl_Data[[#This Row],[Marital Status]]=tbl_Data[[#Headers],[Married]],tbl_Data[[#This Row],[Amt_Wines]],"")</f>
        <v/>
      </c>
      <c r="AT2018" s="3" t="str">
        <f>IF(tbl_Data[[#This Row],[Marital Status]]=tbl_Data[[#Headers],[Widow]],tbl_Data[[#This Row],[Amt_Wines]],"")</f>
        <v/>
      </c>
      <c r="AU2018" s="3" t="str">
        <f>IF(tbl_Data[[#This Row],[Marital Status]]=tbl_Data[[#Headers],[Divorced]],tbl_Data[[#This Row],[Amt_Wines]],"")</f>
        <v/>
      </c>
    </row>
    <row r="2019" spans="1:47" x14ac:dyDescent="0.45">
      <c r="A2019" t="s">
        <v>1996</v>
      </c>
      <c r="B2019" s="3">
        <v>25358</v>
      </c>
      <c r="C2019">
        <v>0</v>
      </c>
      <c r="D2019">
        <v>1</v>
      </c>
      <c r="E2019">
        <f t="shared" si="31"/>
        <v>1</v>
      </c>
      <c r="F2019">
        <v>57</v>
      </c>
      <c r="G2019" s="3">
        <v>19</v>
      </c>
      <c r="H2019" s="3">
        <v>0</v>
      </c>
      <c r="I2019" s="3">
        <v>5</v>
      </c>
      <c r="J2019" s="3">
        <v>0</v>
      </c>
      <c r="K2019" s="3">
        <v>0</v>
      </c>
      <c r="L2019" s="3">
        <v>8</v>
      </c>
      <c r="M2019">
        <v>2</v>
      </c>
      <c r="N2019">
        <v>1</v>
      </c>
      <c r="O2019">
        <v>0</v>
      </c>
      <c r="P2019">
        <v>3</v>
      </c>
      <c r="Q2019">
        <v>6</v>
      </c>
      <c r="R2019">
        <v>0</v>
      </c>
      <c r="S2019">
        <v>0</v>
      </c>
      <c r="T2019">
        <v>0</v>
      </c>
      <c r="U2019">
        <v>0</v>
      </c>
      <c r="V2019">
        <v>0</v>
      </c>
      <c r="W2019">
        <v>0</v>
      </c>
      <c r="X2019">
        <v>3</v>
      </c>
      <c r="Y2019">
        <v>11</v>
      </c>
      <c r="Z2019">
        <v>0</v>
      </c>
      <c r="AA2019">
        <v>73</v>
      </c>
      <c r="AB2019">
        <v>2501</v>
      </c>
      <c r="AC2019">
        <v>0</v>
      </c>
      <c r="AD2019">
        <v>0</v>
      </c>
      <c r="AE2019">
        <v>0</v>
      </c>
      <c r="AF2019">
        <v>0</v>
      </c>
      <c r="AG2019">
        <v>1</v>
      </c>
      <c r="AH2019">
        <v>0</v>
      </c>
      <c r="AI2019">
        <v>0</v>
      </c>
      <c r="AJ2019">
        <v>0</v>
      </c>
      <c r="AK2019">
        <v>0</v>
      </c>
      <c r="AL2019">
        <v>1</v>
      </c>
      <c r="AM2019" s="3">
        <f>SUM(tbl_Data[[#This Row],[Amt_Wines]:[Amt_GoldProds]])</f>
        <v>32</v>
      </c>
      <c r="AN2019" s="3">
        <v>16</v>
      </c>
      <c r="AO2019">
        <v>0</v>
      </c>
      <c r="AP2019" t="str" cm="1">
        <f t="array" ref="AP2019">_xlfn.IFS(tbl_Data[[#This Row],[marital_Divorced]]=1,"Divorced",tbl_Data[[#This Row],[marital_Married]]=1,"Married",tbl_Data[[#This Row],[marital_Single]]=1,"Single",tbl_Data[[#This Row],[marital_Together]]=1,"Together",tbl_Data[[#This Row],[marital_Widow]]=1,"Widowed")</f>
        <v>Widowed</v>
      </c>
      <c r="AQ2019" s="3" t="str">
        <f>IF(tbl_Data[[#This Row],[Marital Status]]=tbl_Data[[#Headers],[Single]],tbl_Data[[#This Row],[Amt_Wines]],"")</f>
        <v/>
      </c>
      <c r="AR2019" s="3" t="str">
        <f>IF(tbl_Data[[#This Row],[Marital Status]]=tbl_Data[[#Headers],[Together]],tbl_Data[[#This Row],[Amt_Wines]],"")</f>
        <v/>
      </c>
      <c r="AS2019" s="3" t="str">
        <f>IF(tbl_Data[[#This Row],[Marital Status]]=tbl_Data[[#Headers],[Married]],tbl_Data[[#This Row],[Amt_Wines]],"")</f>
        <v/>
      </c>
      <c r="AT2019" s="3" t="str">
        <f>IF(tbl_Data[[#This Row],[Marital Status]]=tbl_Data[[#Headers],[Widow]],tbl_Data[[#This Row],[Amt_Wines]],"")</f>
        <v/>
      </c>
      <c r="AU2019" s="3" t="str">
        <f>IF(tbl_Data[[#This Row],[Marital Status]]=tbl_Data[[#Headers],[Divorced]],tbl_Data[[#This Row],[Amt_Wines]],"")</f>
        <v/>
      </c>
    </row>
    <row r="2020" spans="1:47" x14ac:dyDescent="0.45">
      <c r="A2020" t="s">
        <v>2026</v>
      </c>
      <c r="B2020" s="3">
        <v>45684</v>
      </c>
      <c r="C2020">
        <v>1</v>
      </c>
      <c r="D2020">
        <v>0</v>
      </c>
      <c r="E2020">
        <f t="shared" si="31"/>
        <v>1</v>
      </c>
      <c r="F2020">
        <v>37</v>
      </c>
      <c r="G2020" s="3">
        <v>5</v>
      </c>
      <c r="H2020" s="3">
        <v>1</v>
      </c>
      <c r="I2020" s="3">
        <v>5</v>
      </c>
      <c r="J2020" s="3">
        <v>10</v>
      </c>
      <c r="K2020" s="3">
        <v>0</v>
      </c>
      <c r="L2020" s="3">
        <v>7</v>
      </c>
      <c r="M2020">
        <v>1</v>
      </c>
      <c r="N2020">
        <v>1</v>
      </c>
      <c r="O2020">
        <v>0</v>
      </c>
      <c r="P2020">
        <v>2</v>
      </c>
      <c r="Q2020">
        <v>7</v>
      </c>
      <c r="R2020">
        <v>0</v>
      </c>
      <c r="S2020">
        <v>0</v>
      </c>
      <c r="T2020">
        <v>0</v>
      </c>
      <c r="U2020">
        <v>0</v>
      </c>
      <c r="V2020">
        <v>0</v>
      </c>
      <c r="W2020">
        <v>0</v>
      </c>
      <c r="X2020">
        <v>3</v>
      </c>
      <c r="Y2020">
        <v>11</v>
      </c>
      <c r="Z2020">
        <v>0</v>
      </c>
      <c r="AA2020">
        <v>49</v>
      </c>
      <c r="AB2020">
        <v>2368</v>
      </c>
      <c r="AC2020">
        <v>0</v>
      </c>
      <c r="AD2020">
        <v>0</v>
      </c>
      <c r="AE2020">
        <v>0</v>
      </c>
      <c r="AF2020">
        <v>0</v>
      </c>
      <c r="AG2020">
        <v>1</v>
      </c>
      <c r="AH2020">
        <v>0</v>
      </c>
      <c r="AI2020">
        <v>0</v>
      </c>
      <c r="AJ2020">
        <v>1</v>
      </c>
      <c r="AK2020">
        <v>0</v>
      </c>
      <c r="AL2020">
        <v>0</v>
      </c>
      <c r="AM2020" s="3">
        <f>SUM(tbl_Data[[#This Row],[Amt_Wines]:[Amt_GoldProds]])</f>
        <v>28</v>
      </c>
      <c r="AN2020" s="3">
        <v>14</v>
      </c>
      <c r="AO2020">
        <v>0</v>
      </c>
      <c r="AP2020" t="str" cm="1">
        <f t="array" ref="AP2020">_xlfn.IFS(tbl_Data[[#This Row],[marital_Divorced]]=1,"Divorced",tbl_Data[[#This Row],[marital_Married]]=1,"Married",tbl_Data[[#This Row],[marital_Single]]=1,"Single",tbl_Data[[#This Row],[marital_Together]]=1,"Together",tbl_Data[[#This Row],[marital_Widow]]=1,"Widowed")</f>
        <v>Widowed</v>
      </c>
      <c r="AQ2020" s="3" t="str">
        <f>IF(tbl_Data[[#This Row],[Marital Status]]=tbl_Data[[#Headers],[Single]],tbl_Data[[#This Row],[Amt_Wines]],"")</f>
        <v/>
      </c>
      <c r="AR2020" s="3" t="str">
        <f>IF(tbl_Data[[#This Row],[Marital Status]]=tbl_Data[[#Headers],[Together]],tbl_Data[[#This Row],[Amt_Wines]],"")</f>
        <v/>
      </c>
      <c r="AS2020" s="3" t="str">
        <f>IF(tbl_Data[[#This Row],[Marital Status]]=tbl_Data[[#Headers],[Married]],tbl_Data[[#This Row],[Amt_Wines]],"")</f>
        <v/>
      </c>
      <c r="AT2020" s="3" t="str">
        <f>IF(tbl_Data[[#This Row],[Marital Status]]=tbl_Data[[#Headers],[Widow]],tbl_Data[[#This Row],[Amt_Wines]],"")</f>
        <v/>
      </c>
      <c r="AU2020" s="3" t="str">
        <f>IF(tbl_Data[[#This Row],[Marital Status]]=tbl_Data[[#Headers],[Divorced]],tbl_Data[[#This Row],[Amt_Wines]],"")</f>
        <v/>
      </c>
    </row>
    <row r="2021" spans="1:47" x14ac:dyDescent="0.45">
      <c r="A2021" t="s">
        <v>2064</v>
      </c>
      <c r="B2021" s="3">
        <v>46779</v>
      </c>
      <c r="C2021">
        <v>1</v>
      </c>
      <c r="D2021">
        <v>1</v>
      </c>
      <c r="E2021">
        <f t="shared" si="31"/>
        <v>2</v>
      </c>
      <c r="F2021">
        <v>55</v>
      </c>
      <c r="G2021" s="3">
        <v>12</v>
      </c>
      <c r="H2021" s="3">
        <v>1</v>
      </c>
      <c r="I2021" s="3">
        <v>3</v>
      </c>
      <c r="J2021" s="3">
        <v>0</v>
      </c>
      <c r="K2021" s="3">
        <v>0</v>
      </c>
      <c r="L2021" s="3">
        <v>7</v>
      </c>
      <c r="M2021">
        <v>1</v>
      </c>
      <c r="N2021">
        <v>0</v>
      </c>
      <c r="O2021">
        <v>1</v>
      </c>
      <c r="P2021">
        <v>2</v>
      </c>
      <c r="Q2021">
        <v>4</v>
      </c>
      <c r="R2021">
        <v>0</v>
      </c>
      <c r="S2021">
        <v>0</v>
      </c>
      <c r="T2021">
        <v>0</v>
      </c>
      <c r="U2021">
        <v>0</v>
      </c>
      <c r="V2021">
        <v>0</v>
      </c>
      <c r="W2021">
        <v>0</v>
      </c>
      <c r="X2021">
        <v>3</v>
      </c>
      <c r="Y2021">
        <v>11</v>
      </c>
      <c r="Z2021">
        <v>0</v>
      </c>
      <c r="AA2021">
        <v>60</v>
      </c>
      <c r="AB2021">
        <v>2511</v>
      </c>
      <c r="AC2021">
        <v>0</v>
      </c>
      <c r="AD2021">
        <v>0</v>
      </c>
      <c r="AE2021">
        <v>0</v>
      </c>
      <c r="AF2021">
        <v>0</v>
      </c>
      <c r="AG2021">
        <v>1</v>
      </c>
      <c r="AH2021">
        <v>1</v>
      </c>
      <c r="AI2021">
        <v>0</v>
      </c>
      <c r="AJ2021">
        <v>0</v>
      </c>
      <c r="AK2021">
        <v>0</v>
      </c>
      <c r="AL2021">
        <v>0</v>
      </c>
      <c r="AM2021" s="3">
        <f>SUM(tbl_Data[[#This Row],[Amt_Wines]:[Amt_GoldProds]])</f>
        <v>23</v>
      </c>
      <c r="AN2021" s="3">
        <v>9</v>
      </c>
      <c r="AO2021">
        <v>0</v>
      </c>
      <c r="AP2021" t="str" cm="1">
        <f t="array" ref="AP2021">_xlfn.IFS(tbl_Data[[#This Row],[marital_Divorced]]=1,"Divorced",tbl_Data[[#This Row],[marital_Married]]=1,"Married",tbl_Data[[#This Row],[marital_Single]]=1,"Single",tbl_Data[[#This Row],[marital_Together]]=1,"Together",tbl_Data[[#This Row],[marital_Widow]]=1,"Widowed")</f>
        <v>Widowed</v>
      </c>
      <c r="AQ2021" s="3" t="str">
        <f>IF(tbl_Data[[#This Row],[Marital Status]]=tbl_Data[[#Headers],[Single]],tbl_Data[[#This Row],[Amt_Wines]],"")</f>
        <v/>
      </c>
      <c r="AR2021" s="3" t="str">
        <f>IF(tbl_Data[[#This Row],[Marital Status]]=tbl_Data[[#Headers],[Together]],tbl_Data[[#This Row],[Amt_Wines]],"")</f>
        <v/>
      </c>
      <c r="AS2021" s="3" t="str">
        <f>IF(tbl_Data[[#This Row],[Marital Status]]=tbl_Data[[#Headers],[Married]],tbl_Data[[#This Row],[Amt_Wines]],"")</f>
        <v/>
      </c>
      <c r="AT2021" s="3" t="str">
        <f>IF(tbl_Data[[#This Row],[Marital Status]]=tbl_Data[[#Headers],[Widow]],tbl_Data[[#This Row],[Amt_Wines]],"")</f>
        <v/>
      </c>
      <c r="AU2021" s="3" t="str">
        <f>IF(tbl_Data[[#This Row],[Marital Status]]=tbl_Data[[#Headers],[Divorced]],tbl_Data[[#This Row],[Amt_Wines]],"")</f>
        <v/>
      </c>
    </row>
    <row r="2022" spans="1:47" x14ac:dyDescent="0.45">
      <c r="A2022" t="s">
        <v>2143</v>
      </c>
      <c r="B2022" s="3">
        <v>31880</v>
      </c>
      <c r="C2022">
        <v>1</v>
      </c>
      <c r="D2022">
        <v>0</v>
      </c>
      <c r="E2022">
        <f t="shared" si="31"/>
        <v>1</v>
      </c>
      <c r="F2022">
        <v>13</v>
      </c>
      <c r="G2022" s="3">
        <v>4</v>
      </c>
      <c r="H2022" s="3">
        <v>1</v>
      </c>
      <c r="I2022" s="3">
        <v>5</v>
      </c>
      <c r="J2022" s="3">
        <v>2</v>
      </c>
      <c r="K2022" s="3">
        <v>0</v>
      </c>
      <c r="L2022" s="3">
        <v>3</v>
      </c>
      <c r="M2022">
        <v>1</v>
      </c>
      <c r="N2022">
        <v>1</v>
      </c>
      <c r="O2022">
        <v>0</v>
      </c>
      <c r="P2022">
        <v>2</v>
      </c>
      <c r="Q2022">
        <v>8</v>
      </c>
      <c r="R2022">
        <v>0</v>
      </c>
      <c r="S2022">
        <v>0</v>
      </c>
      <c r="T2022">
        <v>0</v>
      </c>
      <c r="U2022">
        <v>0</v>
      </c>
      <c r="V2022">
        <v>0</v>
      </c>
      <c r="W2022">
        <v>0</v>
      </c>
      <c r="X2022">
        <v>3</v>
      </c>
      <c r="Y2022">
        <v>11</v>
      </c>
      <c r="Z2022">
        <v>0</v>
      </c>
      <c r="AA2022">
        <v>50</v>
      </c>
      <c r="AB2022">
        <v>2765</v>
      </c>
      <c r="AC2022">
        <v>0</v>
      </c>
      <c r="AD2022">
        <v>0</v>
      </c>
      <c r="AE2022">
        <v>0</v>
      </c>
      <c r="AF2022">
        <v>0</v>
      </c>
      <c r="AG2022">
        <v>1</v>
      </c>
      <c r="AH2022">
        <v>0</v>
      </c>
      <c r="AI2022">
        <v>0</v>
      </c>
      <c r="AJ2022">
        <v>1</v>
      </c>
      <c r="AK2022">
        <v>0</v>
      </c>
      <c r="AL2022">
        <v>0</v>
      </c>
      <c r="AM2022" s="3">
        <f>SUM(tbl_Data[[#This Row],[Amt_Wines]:[Amt_GoldProds]])</f>
        <v>15</v>
      </c>
      <c r="AN2022" s="3">
        <v>9</v>
      </c>
      <c r="AO2022">
        <v>0</v>
      </c>
      <c r="AP2022" t="str" cm="1">
        <f t="array" ref="AP2022">_xlfn.IFS(tbl_Data[[#This Row],[marital_Divorced]]=1,"Divorced",tbl_Data[[#This Row],[marital_Married]]=1,"Married",tbl_Data[[#This Row],[marital_Single]]=1,"Single",tbl_Data[[#This Row],[marital_Together]]=1,"Together",tbl_Data[[#This Row],[marital_Widow]]=1,"Widowed")</f>
        <v>Widowed</v>
      </c>
      <c r="AQ2022" s="3" t="str">
        <f>IF(tbl_Data[[#This Row],[Marital Status]]=tbl_Data[[#Headers],[Single]],tbl_Data[[#This Row],[Amt_Wines]],"")</f>
        <v/>
      </c>
      <c r="AR2022" s="3" t="str">
        <f>IF(tbl_Data[[#This Row],[Marital Status]]=tbl_Data[[#Headers],[Together]],tbl_Data[[#This Row],[Amt_Wines]],"")</f>
        <v/>
      </c>
      <c r="AS2022" s="3" t="str">
        <f>IF(tbl_Data[[#This Row],[Marital Status]]=tbl_Data[[#Headers],[Married]],tbl_Data[[#This Row],[Amt_Wines]],"")</f>
        <v/>
      </c>
      <c r="AT2022" s="3" t="str">
        <f>IF(tbl_Data[[#This Row],[Marital Status]]=tbl_Data[[#Headers],[Widow]],tbl_Data[[#This Row],[Amt_Wines]],"")</f>
        <v/>
      </c>
      <c r="AU2022" s="3" t="str">
        <f>IF(tbl_Data[[#This Row],[Marital Status]]=tbl_Data[[#Headers],[Divorced]],tbl_Data[[#This Row],[Amt_Wines]],"")</f>
        <v/>
      </c>
    </row>
    <row r="2023" spans="1:47" x14ac:dyDescent="0.45">
      <c r="A2023"/>
      <c r="B2023" s="3" t="s">
        <v>58</v>
      </c>
      <c r="F2023"/>
      <c r="L2023" s="3"/>
      <c r="AL2023"/>
      <c r="AM2023" s="3">
        <f>SUBTOTAL(109,tbl_Data[Amt_Total])</f>
        <v>1228184</v>
      </c>
      <c r="AN2023" s="3">
        <f>SUBTOTAL(109,tbl_Data[Amt_RegularProds])</f>
        <v>1050652</v>
      </c>
      <c r="AO2023">
        <f>SUBTOTAL(109,tbl_Data[Accepted_Cmp_Overall])</f>
        <v>611</v>
      </c>
    </row>
  </sheetData>
  <sheetProtection algorithmName="SHA-512" hashValue="j1ni5zTKaldXzdklFrdWqVzRTjHS2KM2IW07xy5wnQyJomuOoUmDZFe5XEBC3BCjWhVXTk0+kVgUXEaqX4uyJA==" saltValue="ppSPMXWBbU1kLxWtY9Tzfw==" spinCount="100000" sheet="1" objects="1" scenarios="1"/>
  <sortState xmlns:xlrd2="http://schemas.microsoft.com/office/spreadsheetml/2017/richdata2" ref="A2:AN2207">
    <sortCondition ref="A1:A2207"/>
  </sortState>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FAFD4-F371-41BF-80E2-C11FF1578767}">
  <dimension ref="A1:K51"/>
  <sheetViews>
    <sheetView topLeftCell="A24" zoomScaleNormal="100" workbookViewId="0">
      <selection activeCell="B5" sqref="B5"/>
    </sheetView>
  </sheetViews>
  <sheetFormatPr defaultRowHeight="14.25" x14ac:dyDescent="0.45"/>
  <cols>
    <col min="1" max="1" width="19.3984375" bestFit="1" customWidth="1"/>
    <col min="2" max="2" width="48.9296875" bestFit="1" customWidth="1"/>
    <col min="3" max="3" width="9.6640625" bestFit="1" customWidth="1"/>
    <col min="4" max="4" width="12.1328125" bestFit="1" customWidth="1"/>
    <col min="5" max="5" width="12.3984375" bestFit="1" customWidth="1"/>
    <col min="6" max="7" width="11.19921875" bestFit="1" customWidth="1"/>
    <col min="8" max="8" width="10.19921875" bestFit="1" customWidth="1"/>
    <col min="9" max="9" width="12.19921875" bestFit="1" customWidth="1"/>
    <col min="10" max="11" width="11.19921875" bestFit="1" customWidth="1"/>
    <col min="12" max="12" width="9.73046875" bestFit="1" customWidth="1"/>
  </cols>
  <sheetData>
    <row r="1" spans="1:11" s="16" customFormat="1" ht="19.899999999999999" thickBot="1" x14ac:dyDescent="0.65">
      <c r="A1" s="17" t="s">
        <v>2294</v>
      </c>
      <c r="B1" s="17"/>
      <c r="C1" s="17"/>
      <c r="D1" s="17"/>
      <c r="E1" s="17"/>
      <c r="F1" s="17"/>
      <c r="G1" s="17"/>
      <c r="H1" s="17"/>
      <c r="I1" s="17"/>
      <c r="J1" s="17"/>
      <c r="K1" s="17"/>
    </row>
    <row r="2" spans="1:11" ht="14.65" thickTop="1" x14ac:dyDescent="0.45"/>
    <row r="3" spans="1:11" x14ac:dyDescent="0.45">
      <c r="A3" s="24" t="s">
        <v>97</v>
      </c>
      <c r="B3" s="25">
        <f>COUNTA(tbl_Data[Customer ID])</f>
        <v>2021</v>
      </c>
    </row>
    <row r="4" spans="1:11" x14ac:dyDescent="0.45">
      <c r="A4" s="30" t="s">
        <v>99</v>
      </c>
      <c r="B4" s="31">
        <f>COUNTA(A11:A51)</f>
        <v>41</v>
      </c>
    </row>
    <row r="5" spans="1:11" x14ac:dyDescent="0.45">
      <c r="A5" s="28" t="s">
        <v>100</v>
      </c>
      <c r="B5" s="29">
        <v>1</v>
      </c>
    </row>
    <row r="6" spans="1:11" x14ac:dyDescent="0.45">
      <c r="A6" s="28" t="s">
        <v>101</v>
      </c>
      <c r="B6" s="29">
        <v>30</v>
      </c>
    </row>
    <row r="7" spans="1:11" x14ac:dyDescent="0.45">
      <c r="A7" s="28" t="s">
        <v>102</v>
      </c>
      <c r="B7" s="29">
        <v>9</v>
      </c>
    </row>
    <row r="9" spans="1:11" ht="17.649999999999999" thickBot="1" x14ac:dyDescent="0.6">
      <c r="A9" s="27" t="s">
        <v>137</v>
      </c>
      <c r="B9" s="27"/>
      <c r="C9" s="27"/>
      <c r="D9" s="27"/>
      <c r="E9" s="27"/>
      <c r="F9" s="27"/>
      <c r="G9" s="27"/>
      <c r="H9" s="27"/>
      <c r="I9" s="27"/>
      <c r="J9" s="27"/>
      <c r="K9" s="27"/>
    </row>
    <row r="10" spans="1:11" ht="14.65" thickTop="1" x14ac:dyDescent="0.45">
      <c r="A10" s="32" t="s">
        <v>103</v>
      </c>
      <c r="B10" s="32" t="s">
        <v>104</v>
      </c>
      <c r="C10" s="32" t="s">
        <v>105</v>
      </c>
      <c r="D10" s="32" t="s">
        <v>138</v>
      </c>
      <c r="E10" s="32" t="s">
        <v>136</v>
      </c>
      <c r="F10" s="32" t="s">
        <v>145</v>
      </c>
      <c r="G10" s="32" t="s">
        <v>146</v>
      </c>
      <c r="H10" s="32" t="s">
        <v>147</v>
      </c>
      <c r="I10" s="32" t="s">
        <v>148</v>
      </c>
      <c r="J10" s="32" t="s">
        <v>149</v>
      </c>
      <c r="K10" s="32" t="s">
        <v>150</v>
      </c>
    </row>
    <row r="11" spans="1:11" x14ac:dyDescent="0.45">
      <c r="A11" s="37" t="s">
        <v>98</v>
      </c>
      <c r="B11" s="33" t="s">
        <v>106</v>
      </c>
      <c r="C11" s="33" t="str" cm="1">
        <f t="array" ref="C11">IF(ISNUMBER(_xlfn.XLOOKUP($A11,tbl_Data[#Headers],Data!$A$2:$AO$2)),"Numerical","Categorical")</f>
        <v>Categorical</v>
      </c>
      <c r="D11" s="33" t="s">
        <v>152</v>
      </c>
      <c r="E11" s="33">
        <f ca="1">COUNTBLANK(INDIRECT("tbl_Data["&amp;$A:$A&amp;"]"))</f>
        <v>0</v>
      </c>
      <c r="F11" s="34"/>
      <c r="G11" s="33"/>
      <c r="H11" s="33"/>
      <c r="I11" s="33"/>
      <c r="J11" s="33"/>
      <c r="K11" s="33"/>
    </row>
    <row r="12" spans="1:11" x14ac:dyDescent="0.45">
      <c r="A12" s="37" t="s">
        <v>0</v>
      </c>
      <c r="B12" s="33" t="s">
        <v>107</v>
      </c>
      <c r="C12" s="33" t="str" cm="1">
        <f t="array" ref="C12">IF(ISNUMBER(_xlfn.XLOOKUP($A12,tbl_Data[#Headers],Data!$A$2:$AO$2)),"Numerical","Categorical")</f>
        <v>Categorical</v>
      </c>
      <c r="D12" s="33" t="s">
        <v>151</v>
      </c>
      <c r="E12" s="33">
        <f t="shared" ref="E12:E51" ca="1" si="0">COUNTBLANK(INDIRECT("tbl_Data["&amp;$A:$A&amp;"]"))</f>
        <v>0</v>
      </c>
      <c r="F12" s="35">
        <f t="shared" ref="F12:F51" ca="1" si="1">AVERAGE(INDIRECT("tbl_Data["&amp;$A:$A&amp;"]"))</f>
        <v>51687.258782780802</v>
      </c>
      <c r="G12" s="35">
        <f t="shared" ref="G12:G51" ca="1" si="2">MEDIAN(INDIRECT("tbl_Data["&amp;$A:$A&amp;"]"))</f>
        <v>51412</v>
      </c>
      <c r="H12" s="35">
        <f t="shared" ref="H12:H51" ca="1" si="3">MIN(INDIRECT("tbl_Data["&amp;$A:$A&amp;"]"))</f>
        <v>1730</v>
      </c>
      <c r="I12" s="35">
        <f t="shared" ref="I12:I51" ca="1" si="4">MAX(INDIRECT("tbl_Data["&amp;$A:$A&amp;"]"))</f>
        <v>113734</v>
      </c>
      <c r="J12" s="35">
        <f t="shared" ref="J12:J51" ca="1" si="5">_xlfn.PERCENTILE.INC(INDIRECT("tbl_Data["&amp;$A:$A&amp;"]"),0.25)</f>
        <v>35416</v>
      </c>
      <c r="K12" s="35">
        <f t="shared" ref="K12:K51" ca="1" si="6">_xlfn.PERCENTILE.INC(INDIRECT("tbl_Data["&amp;$A:$A&amp;"]"),0.75)</f>
        <v>68274</v>
      </c>
    </row>
    <row r="13" spans="1:11" x14ac:dyDescent="0.45">
      <c r="A13" s="37" t="s">
        <v>1</v>
      </c>
      <c r="B13" s="33" t="s">
        <v>109</v>
      </c>
      <c r="C13" s="33" t="str" cm="1">
        <f t="array" ref="C13">IF(ISNUMBER(_xlfn.XLOOKUP($A13,tbl_Data[#Headers],Data!$A$2:$AO$2)),"Numerical","Categorical")</f>
        <v>Categorical</v>
      </c>
      <c r="D13" s="33" t="s">
        <v>152</v>
      </c>
      <c r="E13" s="33">
        <f t="shared" ca="1" si="0"/>
        <v>0</v>
      </c>
      <c r="F13" s="34">
        <f t="shared" ca="1" si="1"/>
        <v>0.4433448787728847</v>
      </c>
      <c r="G13" s="33">
        <f t="shared" ca="1" si="2"/>
        <v>0</v>
      </c>
      <c r="H13" s="33">
        <f t="shared" ca="1" si="3"/>
        <v>0</v>
      </c>
      <c r="I13" s="33">
        <f t="shared" ca="1" si="4"/>
        <v>2</v>
      </c>
      <c r="J13" s="33">
        <f t="shared" ca="1" si="5"/>
        <v>0</v>
      </c>
      <c r="K13" s="33">
        <f t="shared" ca="1" si="6"/>
        <v>1</v>
      </c>
    </row>
    <row r="14" spans="1:11" x14ac:dyDescent="0.45">
      <c r="A14" s="37" t="s">
        <v>2</v>
      </c>
      <c r="B14" s="33" t="s">
        <v>108</v>
      </c>
      <c r="C14" s="33" t="str" cm="1">
        <f t="array" ref="C14">IF(ISNUMBER(_xlfn.XLOOKUP($A14,tbl_Data[#Headers],Data!$A$2:$AO$2)),"Numerical","Categorical")</f>
        <v>Categorical</v>
      </c>
      <c r="D14" s="33" t="s">
        <v>152</v>
      </c>
      <c r="E14" s="33">
        <f t="shared" ca="1" si="0"/>
        <v>0</v>
      </c>
      <c r="F14" s="34">
        <f t="shared" ca="1" si="1"/>
        <v>0.50964868876793668</v>
      </c>
      <c r="G14" s="33">
        <f t="shared" ca="1" si="2"/>
        <v>0</v>
      </c>
      <c r="H14" s="33">
        <f t="shared" ca="1" si="3"/>
        <v>0</v>
      </c>
      <c r="I14" s="33">
        <f t="shared" ca="1" si="4"/>
        <v>2</v>
      </c>
      <c r="J14" s="33">
        <f t="shared" ca="1" si="5"/>
        <v>0</v>
      </c>
      <c r="K14" s="33">
        <f t="shared" ca="1" si="6"/>
        <v>1</v>
      </c>
    </row>
    <row r="15" spans="1:11" x14ac:dyDescent="0.45">
      <c r="A15" s="37" t="s">
        <v>2205</v>
      </c>
      <c r="B15" s="33" t="s">
        <v>2211</v>
      </c>
      <c r="C15" s="33" t="str" cm="1">
        <f t="array" ref="C15">IF(ISNUMBER(_xlfn.XLOOKUP($A15,tbl_Data[#Headers],Data!$A$2:$AO$2)),"Numerical","Categorical")</f>
        <v>Categorical</v>
      </c>
      <c r="D15" s="33" t="s">
        <v>152</v>
      </c>
      <c r="E15" s="33">
        <f t="shared" ca="1" si="0"/>
        <v>0</v>
      </c>
      <c r="F15" s="34">
        <f t="shared" ca="1" si="1"/>
        <v>0.95299356754082143</v>
      </c>
      <c r="G15" s="33">
        <f t="shared" ca="1" si="2"/>
        <v>1</v>
      </c>
      <c r="H15" s="33">
        <f t="shared" ca="1" si="3"/>
        <v>0</v>
      </c>
      <c r="I15" s="33">
        <f t="shared" ca="1" si="4"/>
        <v>3</v>
      </c>
      <c r="J15" s="33">
        <f t="shared" ca="1" si="5"/>
        <v>0</v>
      </c>
      <c r="K15" s="33">
        <f t="shared" ca="1" si="6"/>
        <v>1</v>
      </c>
    </row>
    <row r="16" spans="1:11" x14ac:dyDescent="0.45">
      <c r="A16" s="37" t="s">
        <v>3</v>
      </c>
      <c r="B16" s="33" t="s">
        <v>110</v>
      </c>
      <c r="C16" s="33" t="str" cm="1">
        <f t="array" ref="C16">IF(ISNUMBER(_xlfn.XLOOKUP($A15,tbl_Data[#Headers],Data!$A$2:$AO$2)),"Numerical","Categorical")</f>
        <v>Categorical</v>
      </c>
      <c r="D16" s="33" t="s">
        <v>152</v>
      </c>
      <c r="E16" s="33">
        <f t="shared" ca="1" si="0"/>
        <v>0</v>
      </c>
      <c r="F16" s="34">
        <f t="shared" ca="1" si="1"/>
        <v>48.880752102919345</v>
      </c>
      <c r="G16" s="33">
        <f t="shared" ca="1" si="2"/>
        <v>49</v>
      </c>
      <c r="H16" s="33">
        <f t="shared" ca="1" si="3"/>
        <v>0</v>
      </c>
      <c r="I16" s="33">
        <f t="shared" ca="1" si="4"/>
        <v>99</v>
      </c>
      <c r="J16" s="33">
        <f t="shared" ca="1" si="5"/>
        <v>24</v>
      </c>
      <c r="K16" s="33">
        <f t="shared" ca="1" si="6"/>
        <v>74</v>
      </c>
    </row>
    <row r="17" spans="1:11" x14ac:dyDescent="0.45">
      <c r="A17" s="37" t="s">
        <v>39</v>
      </c>
      <c r="B17" s="33" t="s">
        <v>139</v>
      </c>
      <c r="C17" s="33" t="str" cm="1">
        <f t="array" ref="C17">IF(ISNUMBER(_xlfn.XLOOKUP($A16,tbl_Data[#Headers],Data!$A$2:$AO$2)),"Numerical","Categorical")</f>
        <v>Categorical</v>
      </c>
      <c r="D17" s="33" t="s">
        <v>151</v>
      </c>
      <c r="E17" s="33">
        <f t="shared" ca="1" si="0"/>
        <v>0</v>
      </c>
      <c r="F17" s="35">
        <f t="shared" ca="1" si="1"/>
        <v>306.49233052944089</v>
      </c>
      <c r="G17" s="35">
        <f t="shared" ca="1" si="2"/>
        <v>178</v>
      </c>
      <c r="H17" s="35">
        <f t="shared" ca="1" si="3"/>
        <v>0</v>
      </c>
      <c r="I17" s="35">
        <f t="shared" ca="1" si="4"/>
        <v>1493</v>
      </c>
      <c r="J17" s="35">
        <f t="shared" ca="1" si="5"/>
        <v>24</v>
      </c>
      <c r="K17" s="35">
        <f t="shared" ca="1" si="6"/>
        <v>507</v>
      </c>
    </row>
    <row r="18" spans="1:11" x14ac:dyDescent="0.45">
      <c r="A18" s="37" t="s">
        <v>40</v>
      </c>
      <c r="B18" s="33" t="s">
        <v>140</v>
      </c>
      <c r="C18" s="33" t="str" cm="1">
        <f t="array" ref="C18">IF(ISNUMBER(_xlfn.XLOOKUP($A17,tbl_Data[#Headers],Data!$A$2:$AO$2)),"Numerical","Categorical")</f>
        <v>Categorical</v>
      </c>
      <c r="D18" s="33" t="s">
        <v>151</v>
      </c>
      <c r="E18" s="33">
        <f t="shared" ca="1" si="0"/>
        <v>0</v>
      </c>
      <c r="F18" s="35">
        <f t="shared" ca="1" si="1"/>
        <v>26.364670954972787</v>
      </c>
      <c r="G18" s="35">
        <f t="shared" ca="1" si="2"/>
        <v>8</v>
      </c>
      <c r="H18" s="35">
        <f t="shared" ca="1" si="3"/>
        <v>0</v>
      </c>
      <c r="I18" s="35">
        <f t="shared" ca="1" si="4"/>
        <v>199</v>
      </c>
      <c r="J18" s="35">
        <f t="shared" ca="1" si="5"/>
        <v>2</v>
      </c>
      <c r="K18" s="35">
        <f t="shared" ca="1" si="6"/>
        <v>33</v>
      </c>
    </row>
    <row r="19" spans="1:11" x14ac:dyDescent="0.45">
      <c r="A19" s="37" t="s">
        <v>44</v>
      </c>
      <c r="B19" s="33" t="s">
        <v>141</v>
      </c>
      <c r="C19" s="33" t="str" cm="1">
        <f t="array" ref="C19">IF(ISNUMBER(_xlfn.XLOOKUP($A18,tbl_Data[#Headers],Data!$A$2:$AO$2)),"Numerical","Categorical")</f>
        <v>Categorical</v>
      </c>
      <c r="D19" s="33" t="s">
        <v>151</v>
      </c>
      <c r="E19" s="33">
        <f t="shared" ca="1" si="0"/>
        <v>0</v>
      </c>
      <c r="F19" s="35">
        <f t="shared" ca="1" si="1"/>
        <v>166.05987135081642</v>
      </c>
      <c r="G19" s="35">
        <f t="shared" ca="1" si="2"/>
        <v>68</v>
      </c>
      <c r="H19" s="35">
        <f t="shared" ca="1" si="3"/>
        <v>0</v>
      </c>
      <c r="I19" s="35">
        <f t="shared" ca="1" si="4"/>
        <v>1725</v>
      </c>
      <c r="J19" s="35">
        <f t="shared" ca="1" si="5"/>
        <v>16</v>
      </c>
      <c r="K19" s="35">
        <f t="shared" ca="1" si="6"/>
        <v>230</v>
      </c>
    </row>
    <row r="20" spans="1:11" x14ac:dyDescent="0.45">
      <c r="A20" s="37" t="s">
        <v>45</v>
      </c>
      <c r="B20" s="33" t="s">
        <v>142</v>
      </c>
      <c r="C20" s="33" t="str" cm="1">
        <f t="array" ref="C20">IF(ISNUMBER(_xlfn.XLOOKUP($A19,tbl_Data[#Headers],Data!$A$2:$AO$2)),"Numerical","Categorical")</f>
        <v>Categorical</v>
      </c>
      <c r="D20" s="33" t="s">
        <v>151</v>
      </c>
      <c r="E20" s="33">
        <f t="shared" ca="1" si="0"/>
        <v>0</v>
      </c>
      <c r="F20" s="35">
        <f t="shared" ca="1" si="1"/>
        <v>37.603661553686294</v>
      </c>
      <c r="G20" s="35">
        <f t="shared" ca="1" si="2"/>
        <v>12</v>
      </c>
      <c r="H20" s="35">
        <f t="shared" ca="1" si="3"/>
        <v>0</v>
      </c>
      <c r="I20" s="35">
        <f t="shared" ca="1" si="4"/>
        <v>259</v>
      </c>
      <c r="J20" s="35">
        <f t="shared" ca="1" si="5"/>
        <v>3</v>
      </c>
      <c r="K20" s="35">
        <f t="shared" ca="1" si="6"/>
        <v>50</v>
      </c>
    </row>
    <row r="21" spans="1:11" x14ac:dyDescent="0.45">
      <c r="A21" s="37" t="s">
        <v>46</v>
      </c>
      <c r="B21" s="33" t="s">
        <v>143</v>
      </c>
      <c r="C21" s="33" t="str" cm="1">
        <f t="array" ref="C21">IF(ISNUMBER(_xlfn.XLOOKUP($A20,tbl_Data[#Headers],Data!$A$2:$AO$2)),"Numerical","Categorical")</f>
        <v>Categorical</v>
      </c>
      <c r="D21" s="33" t="s">
        <v>151</v>
      </c>
      <c r="E21" s="33">
        <f t="shared" ca="1" si="0"/>
        <v>0</v>
      </c>
      <c r="F21" s="35">
        <f t="shared" ca="1" si="1"/>
        <v>27.268678871845619</v>
      </c>
      <c r="G21" s="35">
        <f t="shared" ca="1" si="2"/>
        <v>8</v>
      </c>
      <c r="H21" s="35">
        <f t="shared" ca="1" si="3"/>
        <v>0</v>
      </c>
      <c r="I21" s="35">
        <f t="shared" ca="1" si="4"/>
        <v>262</v>
      </c>
      <c r="J21" s="35">
        <f t="shared" ca="1" si="5"/>
        <v>1</v>
      </c>
      <c r="K21" s="35">
        <f t="shared" ca="1" si="6"/>
        <v>34</v>
      </c>
    </row>
    <row r="22" spans="1:11" x14ac:dyDescent="0.45">
      <c r="A22" s="37" t="s">
        <v>41</v>
      </c>
      <c r="B22" s="33" t="s">
        <v>144</v>
      </c>
      <c r="C22" s="33" t="str" cm="1">
        <f t="array" ref="C22">IF(ISNUMBER(_xlfn.XLOOKUP($A21,tbl_Data[#Headers],Data!$A$2:$AO$2)),"Numerical","Categorical")</f>
        <v>Categorical</v>
      </c>
      <c r="D22" s="33" t="s">
        <v>151</v>
      </c>
      <c r="E22" s="33">
        <f t="shared" ca="1" si="0"/>
        <v>0</v>
      </c>
      <c r="F22" s="35">
        <f t="shared" ca="1" si="1"/>
        <v>43.921820880752101</v>
      </c>
      <c r="G22" s="35">
        <f t="shared" ca="1" si="2"/>
        <v>25</v>
      </c>
      <c r="H22" s="35">
        <f t="shared" ca="1" si="3"/>
        <v>0</v>
      </c>
      <c r="I22" s="35">
        <f t="shared" ca="1" si="4"/>
        <v>321</v>
      </c>
      <c r="J22" s="35">
        <f t="shared" ca="1" si="5"/>
        <v>9</v>
      </c>
      <c r="K22" s="35">
        <f t="shared" ca="1" si="6"/>
        <v>56</v>
      </c>
    </row>
    <row r="23" spans="1:11" x14ac:dyDescent="0.45">
      <c r="A23" s="37" t="s">
        <v>47</v>
      </c>
      <c r="B23" s="33" t="s">
        <v>111</v>
      </c>
      <c r="C23" s="33" t="str" cm="1">
        <f t="array" ref="C23">IF(ISNUMBER(_xlfn.XLOOKUP($A22,tbl_Data[#Headers],Data!$A$2:$AO$2)),"Numerical","Categorical")</f>
        <v>Categorical</v>
      </c>
      <c r="D23" s="33" t="s">
        <v>152</v>
      </c>
      <c r="E23" s="33">
        <f t="shared" ca="1" si="0"/>
        <v>0</v>
      </c>
      <c r="F23" s="34">
        <f t="shared" ca="1" si="1"/>
        <v>2.3300346363186542</v>
      </c>
      <c r="G23" s="33">
        <f t="shared" ca="1" si="2"/>
        <v>2</v>
      </c>
      <c r="H23" s="33">
        <f t="shared" ca="1" si="3"/>
        <v>0</v>
      </c>
      <c r="I23" s="33">
        <f t="shared" ca="1" si="4"/>
        <v>15</v>
      </c>
      <c r="J23" s="33">
        <f t="shared" ca="1" si="5"/>
        <v>1</v>
      </c>
      <c r="K23" s="33">
        <f t="shared" ca="1" si="6"/>
        <v>3</v>
      </c>
    </row>
    <row r="24" spans="1:11" x14ac:dyDescent="0.45">
      <c r="A24" s="37" t="s">
        <v>48</v>
      </c>
      <c r="B24" s="33" t="s">
        <v>112</v>
      </c>
      <c r="C24" s="33" t="str" cm="1">
        <f t="array" ref="C24">IF(ISNUMBER(_xlfn.XLOOKUP($A23,tbl_Data[#Headers],Data!$A$2:$AO$2)),"Numerical","Categorical")</f>
        <v>Categorical</v>
      </c>
      <c r="D24" s="33" t="s">
        <v>152</v>
      </c>
      <c r="E24" s="33">
        <f t="shared" ca="1" si="0"/>
        <v>0</v>
      </c>
      <c r="F24" s="34">
        <f t="shared" ca="1" si="1"/>
        <v>4.1152894606630381</v>
      </c>
      <c r="G24" s="33">
        <f t="shared" ca="1" si="2"/>
        <v>4</v>
      </c>
      <c r="H24" s="33">
        <f t="shared" ca="1" si="3"/>
        <v>0</v>
      </c>
      <c r="I24" s="33">
        <f t="shared" ca="1" si="4"/>
        <v>27</v>
      </c>
      <c r="J24" s="33">
        <f t="shared" ca="1" si="5"/>
        <v>2</v>
      </c>
      <c r="K24" s="33">
        <f t="shared" ca="1" si="6"/>
        <v>6</v>
      </c>
    </row>
    <row r="25" spans="1:11" x14ac:dyDescent="0.45">
      <c r="A25" s="37" t="s">
        <v>49</v>
      </c>
      <c r="B25" s="33" t="s">
        <v>113</v>
      </c>
      <c r="C25" s="33" t="str" cm="1">
        <f t="array" ref="C25">IF(ISNUMBER(_xlfn.XLOOKUP($A24,tbl_Data[#Headers],Data!$A$2:$AO$2)),"Numerical","Categorical")</f>
        <v>Categorical</v>
      </c>
      <c r="D25" s="33" t="s">
        <v>152</v>
      </c>
      <c r="E25" s="33">
        <f t="shared" ca="1" si="0"/>
        <v>0</v>
      </c>
      <c r="F25" s="34">
        <f t="shared" ca="1" si="1"/>
        <v>2.64473033151905</v>
      </c>
      <c r="G25" s="33">
        <f t="shared" ca="1" si="2"/>
        <v>2</v>
      </c>
      <c r="H25" s="33">
        <f t="shared" ca="1" si="3"/>
        <v>0</v>
      </c>
      <c r="I25" s="33">
        <f t="shared" ca="1" si="4"/>
        <v>28</v>
      </c>
      <c r="J25" s="33">
        <f t="shared" ca="1" si="5"/>
        <v>0</v>
      </c>
      <c r="K25" s="33">
        <f t="shared" ca="1" si="6"/>
        <v>4</v>
      </c>
    </row>
    <row r="26" spans="1:11" x14ac:dyDescent="0.45">
      <c r="A26" s="37" t="s">
        <v>50</v>
      </c>
      <c r="B26" s="33" t="s">
        <v>114</v>
      </c>
      <c r="C26" s="33" t="str" cm="1">
        <f t="array" ref="C26">IF(ISNUMBER(_xlfn.XLOOKUP($A25,tbl_Data[#Headers],Data!$A$2:$AO$2)),"Numerical","Categorical")</f>
        <v>Categorical</v>
      </c>
      <c r="D26" s="33" t="s">
        <v>152</v>
      </c>
      <c r="E26" s="33">
        <f t="shared" ca="1" si="0"/>
        <v>0</v>
      </c>
      <c r="F26" s="34">
        <f t="shared" ca="1" si="1"/>
        <v>5.8075210291934685</v>
      </c>
      <c r="G26" s="33">
        <f t="shared" ca="1" si="2"/>
        <v>5</v>
      </c>
      <c r="H26" s="33">
        <f t="shared" ca="1" si="3"/>
        <v>0</v>
      </c>
      <c r="I26" s="33">
        <f t="shared" ca="1" si="4"/>
        <v>13</v>
      </c>
      <c r="J26" s="33">
        <f t="shared" ca="1" si="5"/>
        <v>3</v>
      </c>
      <c r="K26" s="33">
        <f t="shared" ca="1" si="6"/>
        <v>8</v>
      </c>
    </row>
    <row r="27" spans="1:11" x14ac:dyDescent="0.45">
      <c r="A27" s="37" t="s">
        <v>51</v>
      </c>
      <c r="B27" s="33" t="s">
        <v>115</v>
      </c>
      <c r="C27" s="33" t="str" cm="1">
        <f t="array" ref="C27">IF(ISNUMBER(_xlfn.XLOOKUP($A26,tbl_Data[#Headers],Data!$A$2:$AO$2)),"Numerical","Categorical")</f>
        <v>Categorical</v>
      </c>
      <c r="D27" s="33" t="s">
        <v>152</v>
      </c>
      <c r="E27" s="33">
        <f t="shared" ca="1" si="0"/>
        <v>0</v>
      </c>
      <c r="F27" s="34">
        <f t="shared" ca="1" si="1"/>
        <v>5.3404255319148932</v>
      </c>
      <c r="G27" s="33">
        <f t="shared" ca="1" si="2"/>
        <v>6</v>
      </c>
      <c r="H27" s="33">
        <f t="shared" ca="1" si="3"/>
        <v>0</v>
      </c>
      <c r="I27" s="33">
        <f t="shared" ca="1" si="4"/>
        <v>20</v>
      </c>
      <c r="J27" s="33">
        <f t="shared" ca="1" si="5"/>
        <v>3</v>
      </c>
      <c r="K27" s="33">
        <f t="shared" ca="1" si="6"/>
        <v>7</v>
      </c>
    </row>
    <row r="28" spans="1:11" x14ac:dyDescent="0.45">
      <c r="A28" s="37" t="s">
        <v>52</v>
      </c>
      <c r="B28" s="33" t="s">
        <v>116</v>
      </c>
      <c r="C28" s="33" t="str" cm="1">
        <f t="array" ref="C28">IF(ISNUMBER(_xlfn.XLOOKUP($A27,tbl_Data[#Headers],Data!$A$2:$AO$2)),"Numerical","Categorical")</f>
        <v>Categorical</v>
      </c>
      <c r="D28" s="33" t="s">
        <v>152</v>
      </c>
      <c r="E28" s="33">
        <f t="shared" ca="1" si="0"/>
        <v>0</v>
      </c>
      <c r="F28" s="34">
        <f t="shared" ca="1" si="1"/>
        <v>7.4715487382483917E-2</v>
      </c>
      <c r="G28" s="33">
        <f t="shared" ca="1" si="2"/>
        <v>0</v>
      </c>
      <c r="H28" s="33">
        <f t="shared" ca="1" si="3"/>
        <v>0</v>
      </c>
      <c r="I28" s="33">
        <f t="shared" ca="1" si="4"/>
        <v>1</v>
      </c>
      <c r="J28" s="33">
        <f t="shared" ca="1" si="5"/>
        <v>0</v>
      </c>
      <c r="K28" s="33">
        <f t="shared" ca="1" si="6"/>
        <v>0</v>
      </c>
    </row>
    <row r="29" spans="1:11" x14ac:dyDescent="0.45">
      <c r="A29" s="37" t="s">
        <v>53</v>
      </c>
      <c r="B29" s="33" t="s">
        <v>117</v>
      </c>
      <c r="C29" s="33" t="str" cm="1">
        <f t="array" ref="C29">IF(ISNUMBER(_xlfn.XLOOKUP($A28,tbl_Data[#Headers],Data!$A$2:$AO$2)),"Numerical","Categorical")</f>
        <v>Categorical</v>
      </c>
      <c r="D29" s="33" t="s">
        <v>152</v>
      </c>
      <c r="E29" s="33">
        <f t="shared" ca="1" si="0"/>
        <v>0</v>
      </c>
      <c r="F29" s="34">
        <f t="shared" ca="1" si="1"/>
        <v>7.6694705591291434E-2</v>
      </c>
      <c r="G29" s="33">
        <f t="shared" ca="1" si="2"/>
        <v>0</v>
      </c>
      <c r="H29" s="33">
        <f t="shared" ca="1" si="3"/>
        <v>0</v>
      </c>
      <c r="I29" s="33">
        <f t="shared" ca="1" si="4"/>
        <v>1</v>
      </c>
      <c r="J29" s="33">
        <f t="shared" ca="1" si="5"/>
        <v>0</v>
      </c>
      <c r="K29" s="33">
        <f t="shared" ca="1" si="6"/>
        <v>0</v>
      </c>
    </row>
    <row r="30" spans="1:11" x14ac:dyDescent="0.45">
      <c r="A30" s="37" t="s">
        <v>54</v>
      </c>
      <c r="B30" s="33" t="s">
        <v>118</v>
      </c>
      <c r="C30" s="33" t="str" cm="1">
        <f t="array" ref="C30">IF(ISNUMBER(_xlfn.XLOOKUP($A29,tbl_Data[#Headers],Data!$A$2:$AO$2)),"Numerical","Categorical")</f>
        <v>Categorical</v>
      </c>
      <c r="D30" s="33" t="s">
        <v>152</v>
      </c>
      <c r="E30" s="33">
        <f t="shared" ca="1" si="0"/>
        <v>0</v>
      </c>
      <c r="F30" s="34">
        <f t="shared" ca="1" si="1"/>
        <v>7.2241464621474516E-2</v>
      </c>
      <c r="G30" s="33">
        <f t="shared" ca="1" si="2"/>
        <v>0</v>
      </c>
      <c r="H30" s="33">
        <f t="shared" ca="1" si="3"/>
        <v>0</v>
      </c>
      <c r="I30" s="33">
        <f t="shared" ca="1" si="4"/>
        <v>1</v>
      </c>
      <c r="J30" s="33">
        <f t="shared" ca="1" si="5"/>
        <v>0</v>
      </c>
      <c r="K30" s="33">
        <f t="shared" ca="1" si="6"/>
        <v>0</v>
      </c>
    </row>
    <row r="31" spans="1:11" x14ac:dyDescent="0.45">
      <c r="A31" s="37" t="s">
        <v>55</v>
      </c>
      <c r="B31" s="33" t="s">
        <v>119</v>
      </c>
      <c r="C31" s="33" t="str" cm="1">
        <f t="array" ref="C31">IF(ISNUMBER(_xlfn.XLOOKUP($A30,tbl_Data[#Headers],Data!$A$2:$AO$2)),"Numerical","Categorical")</f>
        <v>Categorical</v>
      </c>
      <c r="D31" s="33" t="s">
        <v>152</v>
      </c>
      <c r="E31" s="33">
        <f t="shared" ca="1" si="0"/>
        <v>0</v>
      </c>
      <c r="F31" s="34">
        <f t="shared" ca="1" si="1"/>
        <v>6.580900544285008E-2</v>
      </c>
      <c r="G31" s="33">
        <f t="shared" ca="1" si="2"/>
        <v>0</v>
      </c>
      <c r="H31" s="33">
        <f t="shared" ca="1" si="3"/>
        <v>0</v>
      </c>
      <c r="I31" s="33">
        <f t="shared" ca="1" si="4"/>
        <v>1</v>
      </c>
      <c r="J31" s="33">
        <f t="shared" ca="1" si="5"/>
        <v>0</v>
      </c>
      <c r="K31" s="33">
        <f t="shared" ca="1" si="6"/>
        <v>0</v>
      </c>
    </row>
    <row r="32" spans="1:11" x14ac:dyDescent="0.45">
      <c r="A32" s="37" t="s">
        <v>56</v>
      </c>
      <c r="B32" s="33" t="s">
        <v>120</v>
      </c>
      <c r="C32" s="33" t="str" cm="1">
        <f t="array" ref="C32">IF(ISNUMBER(_xlfn.XLOOKUP($A31,tbl_Data[#Headers],Data!$A$2:$AO$2)),"Numerical","Categorical")</f>
        <v>Categorical</v>
      </c>
      <c r="D32" s="33" t="s">
        <v>152</v>
      </c>
      <c r="E32" s="33">
        <f t="shared" ca="1" si="0"/>
        <v>0</v>
      </c>
      <c r="F32" s="34">
        <f t="shared" ca="1" si="1"/>
        <v>1.2864918357248886E-2</v>
      </c>
      <c r="G32" s="33">
        <f t="shared" ca="1" si="2"/>
        <v>0</v>
      </c>
      <c r="H32" s="33">
        <f t="shared" ca="1" si="3"/>
        <v>0</v>
      </c>
      <c r="I32" s="33">
        <f t="shared" ca="1" si="4"/>
        <v>1</v>
      </c>
      <c r="J32" s="33">
        <f t="shared" ca="1" si="5"/>
        <v>0</v>
      </c>
      <c r="K32" s="33">
        <f t="shared" ca="1" si="6"/>
        <v>0</v>
      </c>
    </row>
    <row r="33" spans="1:11" x14ac:dyDescent="0.45">
      <c r="A33" s="37" t="s">
        <v>20</v>
      </c>
      <c r="B33" s="33" t="s">
        <v>121</v>
      </c>
      <c r="C33" s="33" t="str" cm="1">
        <f t="array" ref="C33">IF(ISNUMBER(_xlfn.XLOOKUP($A32,tbl_Data[#Headers],Data!$A$2:$AO$2)),"Numerical","Categorical")</f>
        <v>Categorical</v>
      </c>
      <c r="D33" s="33" t="s">
        <v>152</v>
      </c>
      <c r="E33" s="33">
        <f t="shared" ca="1" si="0"/>
        <v>0</v>
      </c>
      <c r="F33" s="34">
        <f t="shared" ca="1" si="1"/>
        <v>9.4012864918357249E-3</v>
      </c>
      <c r="G33" s="33">
        <f t="shared" ca="1" si="2"/>
        <v>0</v>
      </c>
      <c r="H33" s="33">
        <f t="shared" ca="1" si="3"/>
        <v>0</v>
      </c>
      <c r="I33" s="33">
        <f t="shared" ca="1" si="4"/>
        <v>1</v>
      </c>
      <c r="J33" s="33">
        <f t="shared" ca="1" si="5"/>
        <v>0</v>
      </c>
      <c r="K33" s="33">
        <f t="shared" ca="1" si="6"/>
        <v>0</v>
      </c>
    </row>
    <row r="34" spans="1:11" x14ac:dyDescent="0.45">
      <c r="A34" s="37" t="s">
        <v>21</v>
      </c>
      <c r="B34" s="33" t="s">
        <v>122</v>
      </c>
      <c r="C34" s="33" t="str" cm="1">
        <f t="array" ref="C34">IF(ISNUMBER(_xlfn.XLOOKUP($A33,tbl_Data[#Headers],Data!$A$2:$AO$2)),"Numerical","Categorical")</f>
        <v>Categorical</v>
      </c>
      <c r="D34" s="33" t="s">
        <v>152</v>
      </c>
      <c r="E34" s="33">
        <f t="shared" ca="1" si="0"/>
        <v>0</v>
      </c>
      <c r="F34" s="34">
        <f t="shared" ca="1" si="1"/>
        <v>3</v>
      </c>
      <c r="G34" s="33">
        <f t="shared" ca="1" si="2"/>
        <v>3</v>
      </c>
      <c r="H34" s="33">
        <f t="shared" ca="1" si="3"/>
        <v>3</v>
      </c>
      <c r="I34" s="33">
        <f t="shared" ca="1" si="4"/>
        <v>3</v>
      </c>
      <c r="J34" s="33">
        <f t="shared" ca="1" si="5"/>
        <v>3</v>
      </c>
      <c r="K34" s="33">
        <f t="shared" ca="1" si="6"/>
        <v>3</v>
      </c>
    </row>
    <row r="35" spans="1:11" x14ac:dyDescent="0.45">
      <c r="A35" s="37" t="s">
        <v>22</v>
      </c>
      <c r="B35" s="33" t="s">
        <v>122</v>
      </c>
      <c r="C35" s="33" t="str" cm="1">
        <f t="array" ref="C35">IF(ISNUMBER(_xlfn.XLOOKUP($A34,tbl_Data[#Headers],Data!$A$2:$AO$2)),"Numerical","Categorical")</f>
        <v>Categorical</v>
      </c>
      <c r="D35" s="33" t="s">
        <v>152</v>
      </c>
      <c r="E35" s="33">
        <f t="shared" ca="1" si="0"/>
        <v>0</v>
      </c>
      <c r="F35" s="34">
        <f t="shared" ca="1" si="1"/>
        <v>11</v>
      </c>
      <c r="G35" s="33">
        <f t="shared" ca="1" si="2"/>
        <v>11</v>
      </c>
      <c r="H35" s="33">
        <f t="shared" ca="1" si="3"/>
        <v>11</v>
      </c>
      <c r="I35" s="33">
        <f t="shared" ca="1" si="4"/>
        <v>11</v>
      </c>
      <c r="J35" s="33">
        <f t="shared" ca="1" si="5"/>
        <v>11</v>
      </c>
      <c r="K35" s="33">
        <f t="shared" ca="1" si="6"/>
        <v>11</v>
      </c>
    </row>
    <row r="36" spans="1:11" x14ac:dyDescent="0.45">
      <c r="A36" s="37" t="s">
        <v>23</v>
      </c>
      <c r="B36" s="33" t="s">
        <v>123</v>
      </c>
      <c r="C36" s="33" t="str" cm="1">
        <f t="array" ref="C36">IF(ISNUMBER(_xlfn.XLOOKUP($A35,tbl_Data[#Headers],Data!$A$2:$AO$2)),"Numerical","Categorical")</f>
        <v>Categorical</v>
      </c>
      <c r="D36" s="33" t="s">
        <v>152</v>
      </c>
      <c r="E36" s="33">
        <f t="shared" ca="1" si="0"/>
        <v>0</v>
      </c>
      <c r="F36" s="34">
        <f t="shared" ca="1" si="1"/>
        <v>0.15388421573478475</v>
      </c>
      <c r="G36" s="33">
        <f t="shared" ca="1" si="2"/>
        <v>0</v>
      </c>
      <c r="H36" s="33">
        <f t="shared" ca="1" si="3"/>
        <v>0</v>
      </c>
      <c r="I36" s="33">
        <f t="shared" ca="1" si="4"/>
        <v>1</v>
      </c>
      <c r="J36" s="33">
        <f t="shared" ca="1" si="5"/>
        <v>0</v>
      </c>
      <c r="K36" s="33">
        <f t="shared" ca="1" si="6"/>
        <v>0</v>
      </c>
    </row>
    <row r="37" spans="1:11" x14ac:dyDescent="0.45">
      <c r="A37" s="37" t="s">
        <v>24</v>
      </c>
      <c r="B37" s="33" t="s">
        <v>124</v>
      </c>
      <c r="C37" s="33" t="str" cm="1">
        <f t="array" ref="C37">IF(ISNUMBER(_xlfn.XLOOKUP($A36,tbl_Data[#Headers],Data!$A$2:$AO$2)),"Numerical","Categorical")</f>
        <v>Categorical</v>
      </c>
      <c r="D37" s="33" t="s">
        <v>152</v>
      </c>
      <c r="E37" s="33">
        <f t="shared" ca="1" si="0"/>
        <v>0</v>
      </c>
      <c r="F37" s="34">
        <f t="shared" ca="1" si="1"/>
        <v>51.117268678871845</v>
      </c>
      <c r="G37" s="33">
        <f t="shared" ca="1" si="2"/>
        <v>50</v>
      </c>
      <c r="H37" s="33">
        <f t="shared" ca="1" si="3"/>
        <v>24</v>
      </c>
      <c r="I37" s="33">
        <f t="shared" ca="1" si="4"/>
        <v>80</v>
      </c>
      <c r="J37" s="33">
        <f t="shared" ca="1" si="5"/>
        <v>43</v>
      </c>
      <c r="K37" s="33">
        <f t="shared" ca="1" si="6"/>
        <v>61</v>
      </c>
    </row>
    <row r="38" spans="1:11" x14ac:dyDescent="0.45">
      <c r="A38" s="37" t="s">
        <v>25</v>
      </c>
      <c r="B38" s="33" t="s">
        <v>125</v>
      </c>
      <c r="C38" s="33" t="str" cm="1">
        <f t="array" ref="C38">IF(ISNUMBER(_xlfn.XLOOKUP($A37,tbl_Data[#Headers],Data!$A$2:$AO$2)),"Numerical","Categorical")</f>
        <v>Categorical</v>
      </c>
      <c r="D38" s="33" t="s">
        <v>152</v>
      </c>
      <c r="E38" s="33">
        <f t="shared" ca="1" si="0"/>
        <v>0</v>
      </c>
      <c r="F38" s="34">
        <f t="shared" ca="1" si="1"/>
        <v>2511.6130628401779</v>
      </c>
      <c r="G38" s="33">
        <f t="shared" ca="1" si="2"/>
        <v>2511</v>
      </c>
      <c r="H38" s="33">
        <f t="shared" ca="1" si="3"/>
        <v>2159</v>
      </c>
      <c r="I38" s="33">
        <f t="shared" ca="1" si="4"/>
        <v>2858</v>
      </c>
      <c r="J38" s="33">
        <f t="shared" ca="1" si="5"/>
        <v>2337</v>
      </c>
      <c r="K38" s="33">
        <f t="shared" ca="1" si="6"/>
        <v>2688</v>
      </c>
    </row>
    <row r="39" spans="1:11" x14ac:dyDescent="0.45">
      <c r="A39" s="37" t="s">
        <v>26</v>
      </c>
      <c r="B39" s="33" t="s">
        <v>126</v>
      </c>
      <c r="C39" s="33" t="str" cm="1">
        <f t="array" ref="C39">IF(ISNUMBER(_xlfn.XLOOKUP($A38,tbl_Data[#Headers],Data!$A$2:$AO$2)),"Numerical","Categorical")</f>
        <v>Categorical</v>
      </c>
      <c r="D39" s="33" t="s">
        <v>152</v>
      </c>
      <c r="E39" s="33">
        <f t="shared" ca="1" si="0"/>
        <v>0</v>
      </c>
      <c r="F39" s="34">
        <f t="shared" ca="1" si="1"/>
        <v>0.10588817417120237</v>
      </c>
      <c r="G39" s="33">
        <f t="shared" ca="1" si="2"/>
        <v>0</v>
      </c>
      <c r="H39" s="33">
        <f t="shared" ca="1" si="3"/>
        <v>0</v>
      </c>
      <c r="I39" s="33">
        <f t="shared" ca="1" si="4"/>
        <v>1</v>
      </c>
      <c r="J39" s="33">
        <f t="shared" ca="1" si="5"/>
        <v>0</v>
      </c>
      <c r="K39" s="33">
        <f t="shared" ca="1" si="6"/>
        <v>0</v>
      </c>
    </row>
    <row r="40" spans="1:11" x14ac:dyDescent="0.45">
      <c r="A40" s="37" t="s">
        <v>27</v>
      </c>
      <c r="B40" s="33" t="s">
        <v>127</v>
      </c>
      <c r="C40" s="33" t="str" cm="1">
        <f t="array" ref="C40">IF(ISNUMBER(_xlfn.XLOOKUP($A39,tbl_Data[#Headers],Data!$A$2:$AO$2)),"Numerical","Categorical")</f>
        <v>Categorical</v>
      </c>
      <c r="D40" s="33" t="s">
        <v>152</v>
      </c>
      <c r="E40" s="33">
        <f t="shared" ca="1" si="0"/>
        <v>0</v>
      </c>
      <c r="F40" s="34">
        <f t="shared" ca="1" si="1"/>
        <v>0.388421573478476</v>
      </c>
      <c r="G40" s="33">
        <f t="shared" ca="1" si="2"/>
        <v>0</v>
      </c>
      <c r="H40" s="33">
        <f t="shared" ca="1" si="3"/>
        <v>0</v>
      </c>
      <c r="I40" s="33">
        <f t="shared" ca="1" si="4"/>
        <v>1</v>
      </c>
      <c r="J40" s="33">
        <f t="shared" ca="1" si="5"/>
        <v>0</v>
      </c>
      <c r="K40" s="33">
        <f t="shared" ca="1" si="6"/>
        <v>1</v>
      </c>
    </row>
    <row r="41" spans="1:11" x14ac:dyDescent="0.45">
      <c r="A41" s="37" t="s">
        <v>28</v>
      </c>
      <c r="B41" s="33" t="s">
        <v>128</v>
      </c>
      <c r="C41" s="33" t="str" cm="1">
        <f t="array" ref="C41">IF(ISNUMBER(_xlfn.XLOOKUP($A40,tbl_Data[#Headers],Data!$A$2:$AO$2)),"Numerical","Categorical")</f>
        <v>Categorical</v>
      </c>
      <c r="D41" s="33" t="s">
        <v>152</v>
      </c>
      <c r="E41" s="33">
        <f t="shared" ca="1" si="0"/>
        <v>0</v>
      </c>
      <c r="F41" s="34">
        <f t="shared" ca="1" si="1"/>
        <v>0.21919841662543296</v>
      </c>
      <c r="G41" s="33">
        <f t="shared" ca="1" si="2"/>
        <v>0</v>
      </c>
      <c r="H41" s="33">
        <f t="shared" ca="1" si="3"/>
        <v>0</v>
      </c>
      <c r="I41" s="33">
        <f t="shared" ca="1" si="4"/>
        <v>1</v>
      </c>
      <c r="J41" s="33">
        <f t="shared" ca="1" si="5"/>
        <v>0</v>
      </c>
      <c r="K41" s="33">
        <f t="shared" ca="1" si="6"/>
        <v>0</v>
      </c>
    </row>
    <row r="42" spans="1:11" x14ac:dyDescent="0.45">
      <c r="A42" s="37" t="s">
        <v>29</v>
      </c>
      <c r="B42" s="33" t="s">
        <v>129</v>
      </c>
      <c r="C42" s="33" t="str" cm="1">
        <f t="array" ref="C42">IF(ISNUMBER(_xlfn.XLOOKUP($A41,tbl_Data[#Headers],Data!$A$2:$AO$2)),"Numerical","Categorical")</f>
        <v>Categorical</v>
      </c>
      <c r="D42" s="33" t="s">
        <v>152</v>
      </c>
      <c r="E42" s="33">
        <f t="shared" ca="1" si="0"/>
        <v>0</v>
      </c>
      <c r="F42" s="34">
        <f t="shared" ca="1" si="1"/>
        <v>0.25185551707075704</v>
      </c>
      <c r="G42" s="33">
        <f t="shared" ca="1" si="2"/>
        <v>0</v>
      </c>
      <c r="H42" s="33">
        <f t="shared" ca="1" si="3"/>
        <v>0</v>
      </c>
      <c r="I42" s="33">
        <f t="shared" ca="1" si="4"/>
        <v>1</v>
      </c>
      <c r="J42" s="33">
        <f t="shared" ca="1" si="5"/>
        <v>0</v>
      </c>
      <c r="K42" s="33">
        <f t="shared" ca="1" si="6"/>
        <v>1</v>
      </c>
    </row>
    <row r="43" spans="1:11" x14ac:dyDescent="0.45">
      <c r="A43" s="37" t="s">
        <v>30</v>
      </c>
      <c r="B43" s="33" t="s">
        <v>130</v>
      </c>
      <c r="C43" s="33" t="str" cm="1">
        <f t="array" ref="C43">IF(ISNUMBER(_xlfn.XLOOKUP($A42,tbl_Data[#Headers],Data!$A$2:$AO$2)),"Numerical","Categorical")</f>
        <v>Categorical</v>
      </c>
      <c r="D43" s="33" t="s">
        <v>152</v>
      </c>
      <c r="E43" s="33">
        <f t="shared" ca="1" si="0"/>
        <v>0</v>
      </c>
      <c r="F43" s="34">
        <f t="shared" ca="1" si="1"/>
        <v>3.4636318654131616E-2</v>
      </c>
      <c r="G43" s="33">
        <f t="shared" ca="1" si="2"/>
        <v>0</v>
      </c>
      <c r="H43" s="33">
        <f t="shared" ca="1" si="3"/>
        <v>0</v>
      </c>
      <c r="I43" s="33">
        <f t="shared" ca="1" si="4"/>
        <v>1</v>
      </c>
      <c r="J43" s="33">
        <f t="shared" ca="1" si="5"/>
        <v>0</v>
      </c>
      <c r="K43" s="33">
        <f t="shared" ca="1" si="6"/>
        <v>0</v>
      </c>
    </row>
    <row r="44" spans="1:11" x14ac:dyDescent="0.45">
      <c r="A44" s="37" t="s">
        <v>31</v>
      </c>
      <c r="B44" s="33" t="s">
        <v>131</v>
      </c>
      <c r="C44" s="33" t="str" cm="1">
        <f t="array" ref="C44">IF(ISNUMBER(_xlfn.XLOOKUP($A43,tbl_Data[#Headers],Data!$A$2:$AO$2)),"Numerical","Categorical")</f>
        <v>Categorical</v>
      </c>
      <c r="D44" s="33" t="s">
        <v>152</v>
      </c>
      <c r="E44" s="33">
        <f t="shared" ca="1" si="0"/>
        <v>0</v>
      </c>
      <c r="F44" s="34">
        <f t="shared" ca="1" si="1"/>
        <v>9.0549233052944086E-2</v>
      </c>
      <c r="G44" s="33">
        <f t="shared" ca="1" si="2"/>
        <v>0</v>
      </c>
      <c r="H44" s="33">
        <f t="shared" ca="1" si="3"/>
        <v>0</v>
      </c>
      <c r="I44" s="33">
        <f t="shared" ca="1" si="4"/>
        <v>1</v>
      </c>
      <c r="J44" s="33">
        <f t="shared" ca="1" si="5"/>
        <v>0</v>
      </c>
      <c r="K44" s="33">
        <f t="shared" ca="1" si="6"/>
        <v>0</v>
      </c>
    </row>
    <row r="45" spans="1:11" x14ac:dyDescent="0.45">
      <c r="A45" s="37" t="s">
        <v>32</v>
      </c>
      <c r="B45" s="33" t="s">
        <v>132</v>
      </c>
      <c r="C45" s="33" t="str" cm="1">
        <f t="array" ref="C45">IF(ISNUMBER(_xlfn.XLOOKUP($A44,tbl_Data[#Headers],Data!$A$2:$AO$2)),"Numerical","Categorical")</f>
        <v>Categorical</v>
      </c>
      <c r="D45" s="33" t="s">
        <v>152</v>
      </c>
      <c r="E45" s="33">
        <f t="shared" ca="1" si="0"/>
        <v>0</v>
      </c>
      <c r="F45" s="34">
        <f t="shared" ca="1" si="1"/>
        <v>2.4245423057892134E-2</v>
      </c>
      <c r="G45" s="33">
        <f t="shared" ca="1" si="2"/>
        <v>0</v>
      </c>
      <c r="H45" s="33">
        <f t="shared" ca="1" si="3"/>
        <v>0</v>
      </c>
      <c r="I45" s="33">
        <f t="shared" ca="1" si="4"/>
        <v>1</v>
      </c>
      <c r="J45" s="33">
        <f t="shared" ca="1" si="5"/>
        <v>0</v>
      </c>
      <c r="K45" s="33">
        <f t="shared" ca="1" si="6"/>
        <v>0</v>
      </c>
    </row>
    <row r="46" spans="1:11" x14ac:dyDescent="0.45">
      <c r="A46" s="37" t="s">
        <v>33</v>
      </c>
      <c r="B46" s="33" t="s">
        <v>133</v>
      </c>
      <c r="C46" s="33" t="str" cm="1">
        <f t="array" ref="C46">IF(ISNUMBER(_xlfn.XLOOKUP($A45,tbl_Data[#Headers],Data!$A$2:$AO$2)),"Numerical","Categorical")</f>
        <v>Categorical</v>
      </c>
      <c r="D46" s="33" t="s">
        <v>152</v>
      </c>
      <c r="E46" s="33">
        <f t="shared" ca="1" si="0"/>
        <v>0</v>
      </c>
      <c r="F46" s="34">
        <f t="shared" ca="1" si="1"/>
        <v>0.50222662048490851</v>
      </c>
      <c r="G46" s="33">
        <f t="shared" ca="1" si="2"/>
        <v>1</v>
      </c>
      <c r="H46" s="33">
        <f t="shared" ca="1" si="3"/>
        <v>0</v>
      </c>
      <c r="I46" s="33">
        <f t="shared" ca="1" si="4"/>
        <v>1</v>
      </c>
      <c r="J46" s="33">
        <f t="shared" ca="1" si="5"/>
        <v>0</v>
      </c>
      <c r="K46" s="33">
        <f t="shared" ca="1" si="6"/>
        <v>1</v>
      </c>
    </row>
    <row r="47" spans="1:11" x14ac:dyDescent="0.45">
      <c r="A47" s="37" t="s">
        <v>34</v>
      </c>
      <c r="B47" s="33" t="s">
        <v>134</v>
      </c>
      <c r="C47" s="33" t="str" cm="1">
        <f t="array" ref="C47">IF(ISNUMBER(_xlfn.XLOOKUP($A46,tbl_Data[#Headers],Data!$A$2:$AO$2)),"Numerical","Categorical")</f>
        <v>Categorical</v>
      </c>
      <c r="D47" s="33" t="s">
        <v>152</v>
      </c>
      <c r="E47" s="33">
        <f t="shared" ca="1" si="0"/>
        <v>0</v>
      </c>
      <c r="F47" s="34">
        <f t="shared" ca="1" si="1"/>
        <v>0.16575952498762989</v>
      </c>
      <c r="G47" s="33">
        <f t="shared" ca="1" si="2"/>
        <v>0</v>
      </c>
      <c r="H47" s="33">
        <f t="shared" ca="1" si="3"/>
        <v>0</v>
      </c>
      <c r="I47" s="33">
        <f t="shared" ca="1" si="4"/>
        <v>1</v>
      </c>
      <c r="J47" s="33">
        <f t="shared" ca="1" si="5"/>
        <v>0</v>
      </c>
      <c r="K47" s="33">
        <f t="shared" ca="1" si="6"/>
        <v>0</v>
      </c>
    </row>
    <row r="48" spans="1:11" x14ac:dyDescent="0.45">
      <c r="A48" s="37" t="s">
        <v>35</v>
      </c>
      <c r="B48" s="33" t="s">
        <v>135</v>
      </c>
      <c r="C48" s="33" t="str" cm="1">
        <f t="array" ref="C48">IF(ISNUMBER(_xlfn.XLOOKUP($A47,tbl_Data[#Headers],Data!$A$2:$AO$2)),"Numerical","Categorical")</f>
        <v>Categorical</v>
      </c>
      <c r="D48" s="33" t="s">
        <v>152</v>
      </c>
      <c r="E48" s="33">
        <f t="shared" ca="1" si="0"/>
        <v>0</v>
      </c>
      <c r="F48" s="34">
        <f t="shared" ca="1" si="1"/>
        <v>0.21721919841662543</v>
      </c>
      <c r="G48" s="33">
        <f t="shared" ca="1" si="2"/>
        <v>0</v>
      </c>
      <c r="H48" s="33">
        <f t="shared" ca="1" si="3"/>
        <v>0</v>
      </c>
      <c r="I48" s="33">
        <f t="shared" ca="1" si="4"/>
        <v>1</v>
      </c>
      <c r="J48" s="33">
        <f t="shared" ca="1" si="5"/>
        <v>0</v>
      </c>
      <c r="K48" s="33">
        <f t="shared" ca="1" si="6"/>
        <v>0</v>
      </c>
    </row>
    <row r="49" spans="1:11" ht="42.75" x14ac:dyDescent="0.45">
      <c r="A49" s="37" t="s">
        <v>42</v>
      </c>
      <c r="B49" s="36" t="s">
        <v>153</v>
      </c>
      <c r="C49" s="33" t="str" cm="1">
        <f t="array" ref="C49">IF(ISNUMBER(_xlfn.XLOOKUP($A48,tbl_Data[#Headers],Data!$A$2:$AO$2)),"Numerical","Categorical")</f>
        <v>Categorical</v>
      </c>
      <c r="D49" s="33" t="s">
        <v>151</v>
      </c>
      <c r="E49" s="33">
        <f t="shared" ca="1" si="0"/>
        <v>0</v>
      </c>
      <c r="F49" s="35">
        <f t="shared" ca="1" si="1"/>
        <v>607.71103414151412</v>
      </c>
      <c r="G49" s="35">
        <f t="shared" ca="1" si="2"/>
        <v>397</v>
      </c>
      <c r="H49" s="35">
        <f t="shared" ca="1" si="3"/>
        <v>5</v>
      </c>
      <c r="I49" s="35">
        <f t="shared" ca="1" si="4"/>
        <v>2525</v>
      </c>
      <c r="J49" s="35">
        <f t="shared" ca="1" si="5"/>
        <v>69</v>
      </c>
      <c r="K49" s="35">
        <f t="shared" ca="1" si="6"/>
        <v>1048</v>
      </c>
    </row>
    <row r="50" spans="1:11" x14ac:dyDescent="0.45">
      <c r="A50" s="37" t="s">
        <v>43</v>
      </c>
      <c r="B50" s="33" t="s">
        <v>122</v>
      </c>
      <c r="C50" s="33" t="str" cm="1">
        <f t="array" ref="C50">IF(ISNUMBER(_xlfn.XLOOKUP($A49,tbl_Data[#Headers],Data!$A$2:$AO$2)),"Numerical","Categorical")</f>
        <v>Categorical</v>
      </c>
      <c r="D50" s="33" t="s">
        <v>151</v>
      </c>
      <c r="E50" s="33">
        <f t="shared" ca="1" si="0"/>
        <v>0</v>
      </c>
      <c r="F50" s="35">
        <f t="shared" ca="1" si="1"/>
        <v>519.86739238000985</v>
      </c>
      <c r="G50" s="35">
        <f t="shared" ca="1" si="2"/>
        <v>288</v>
      </c>
      <c r="H50" s="35">
        <f t="shared" ca="1" si="3"/>
        <v>-283</v>
      </c>
      <c r="I50" s="35">
        <f t="shared" ca="1" si="4"/>
        <v>2458</v>
      </c>
      <c r="J50" s="35">
        <f t="shared" ca="1" si="5"/>
        <v>42</v>
      </c>
      <c r="K50" s="35">
        <f t="shared" ca="1" si="6"/>
        <v>883</v>
      </c>
    </row>
    <row r="51" spans="1:11" x14ac:dyDescent="0.45">
      <c r="A51" s="37" t="s">
        <v>57</v>
      </c>
      <c r="B51" s="33" t="s">
        <v>2217</v>
      </c>
      <c r="C51" s="33" t="str" cm="1">
        <f t="array" ref="C51">IF(ISNUMBER(_xlfn.XLOOKUP($A50,tbl_Data[#Headers],Data!$A$2:$AO$2)),"Numerical","Categorical")</f>
        <v>Categorical</v>
      </c>
      <c r="D51" s="33" t="s">
        <v>152</v>
      </c>
      <c r="E51" s="33">
        <f t="shared" ca="1" si="0"/>
        <v>0</v>
      </c>
      <c r="F51" s="34">
        <f t="shared" ca="1" si="1"/>
        <v>0.30232558139534882</v>
      </c>
      <c r="G51" s="33">
        <f t="shared" ca="1" si="2"/>
        <v>0</v>
      </c>
      <c r="H51" s="33">
        <f t="shared" ca="1" si="3"/>
        <v>0</v>
      </c>
      <c r="I51" s="33">
        <f t="shared" ca="1" si="4"/>
        <v>4</v>
      </c>
      <c r="J51" s="33">
        <f t="shared" ca="1" si="5"/>
        <v>0</v>
      </c>
      <c r="K51" s="33">
        <f t="shared" ca="1" si="6"/>
        <v>0</v>
      </c>
    </row>
  </sheetData>
  <sheetProtection algorithmName="SHA-512" hashValue="5cYmyLe2cK8DseC41PmX9v/hVgQU1kehQUJeJezbK4V6vukDIKmp6i236V93y42dhRnAeXWqof3CjBLnagJyuQ==" saltValue="Qw2IxkFMT2uKEC803g0Wrw==" spinCount="100000"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FB7B-8BC7-490B-8837-25C14E14216E}">
  <dimension ref="A1:U39"/>
  <sheetViews>
    <sheetView topLeftCell="A25" workbookViewId="0">
      <selection activeCell="A31" sqref="A31:XFD31"/>
    </sheetView>
  </sheetViews>
  <sheetFormatPr defaultRowHeight="14.25" x14ac:dyDescent="0.45"/>
  <cols>
    <col min="1" max="1" width="9.06640625" customWidth="1"/>
    <col min="2" max="2" width="13.46484375" bestFit="1" customWidth="1"/>
    <col min="3" max="3" width="16.6640625" bestFit="1" customWidth="1"/>
    <col min="4" max="4" width="13.86328125" bestFit="1" customWidth="1"/>
    <col min="11" max="11" width="17.9296875" bestFit="1" customWidth="1"/>
    <col min="14" max="14" width="11.1328125" customWidth="1"/>
  </cols>
  <sheetData>
    <row r="1" spans="1:18" s="16" customFormat="1" ht="19.899999999999999" thickBot="1" x14ac:dyDescent="0.65">
      <c r="A1" s="16" t="s">
        <v>2295</v>
      </c>
    </row>
    <row r="2" spans="1:18" ht="14.65" thickTop="1" x14ac:dyDescent="0.45"/>
    <row r="3" spans="1:18" s="26" customFormat="1" ht="17.649999999999999" thickBot="1" x14ac:dyDescent="0.6">
      <c r="A3" s="26" t="s">
        <v>2209</v>
      </c>
    </row>
    <row r="4" spans="1:18" s="4" customFormat="1" ht="15" thickTop="1" thickBot="1" x14ac:dyDescent="0.5">
      <c r="A4" s="32" t="s">
        <v>2176</v>
      </c>
      <c r="B4" s="32"/>
      <c r="D4" s="32" t="s">
        <v>2178</v>
      </c>
      <c r="E4" s="32"/>
      <c r="G4" s="32" t="s">
        <v>2179</v>
      </c>
      <c r="H4" s="32"/>
      <c r="I4" s="32"/>
      <c r="K4" s="4" t="s">
        <v>2186</v>
      </c>
      <c r="N4" s="4" t="s">
        <v>2202</v>
      </c>
      <c r="Q4" s="4" t="s">
        <v>2203</v>
      </c>
    </row>
    <row r="5" spans="1:18" s="48" customFormat="1" ht="28.5" x14ac:dyDescent="0.45">
      <c r="A5" s="49" t="s">
        <v>2177</v>
      </c>
      <c r="B5" s="50" t="s">
        <v>2175</v>
      </c>
      <c r="D5" s="49" t="s">
        <v>2177</v>
      </c>
      <c r="E5" s="50" t="s">
        <v>2175</v>
      </c>
      <c r="G5" s="49" t="s">
        <v>2180</v>
      </c>
      <c r="H5" s="51" t="s">
        <v>2175</v>
      </c>
      <c r="I5" s="50" t="s">
        <v>2220</v>
      </c>
      <c r="K5" s="49" t="s">
        <v>2187</v>
      </c>
      <c r="L5" s="50" t="s">
        <v>2175</v>
      </c>
      <c r="N5" s="49" t="s">
        <v>104</v>
      </c>
      <c r="O5" s="50" t="s">
        <v>2175</v>
      </c>
      <c r="Q5" s="49" t="s">
        <v>104</v>
      </c>
      <c r="R5" s="50" t="s">
        <v>2175</v>
      </c>
    </row>
    <row r="6" spans="1:18" x14ac:dyDescent="0.45">
      <c r="A6" s="39" t="s">
        <v>2193</v>
      </c>
      <c r="B6" s="40">
        <f>COUNTIF(Income,"&lt;25000")</f>
        <v>220</v>
      </c>
      <c r="D6" s="39" t="s">
        <v>2268</v>
      </c>
      <c r="E6" s="40">
        <f>COUNTIFS(Age,"&lt;=30")</f>
        <v>55</v>
      </c>
      <c r="G6" s="39" t="s">
        <v>2181</v>
      </c>
      <c r="H6" s="33">
        <f>SUM(marital_Single)</f>
        <v>443</v>
      </c>
      <c r="I6" s="40">
        <f>H6/SUM($H$6:$H$10)</f>
        <v>0.21919841662543296</v>
      </c>
      <c r="K6" s="39" t="s">
        <v>2188</v>
      </c>
      <c r="L6" s="40">
        <f>SUM(education_Basic)</f>
        <v>49</v>
      </c>
      <c r="N6" s="39" t="s">
        <v>2199</v>
      </c>
      <c r="O6" s="40">
        <f>COUNTIFS(Kidhome,0,Teenhome,0)</f>
        <v>567</v>
      </c>
      <c r="Q6" s="39" t="s">
        <v>2199</v>
      </c>
      <c r="R6" s="40">
        <f>COUNTIF(Number_of_children,0)</f>
        <v>567</v>
      </c>
    </row>
    <row r="7" spans="1:18" x14ac:dyDescent="0.45">
      <c r="A7" s="39" t="s">
        <v>2194</v>
      </c>
      <c r="B7" s="40">
        <f>COUNTIF(Income,"&lt;50000")-B6</f>
        <v>744</v>
      </c>
      <c r="D7" s="39" t="s">
        <v>2269</v>
      </c>
      <c r="E7" s="40">
        <f>COUNTIF(Age,"&lt;=37")-E6</f>
        <v>214</v>
      </c>
      <c r="G7" s="39" t="s">
        <v>2182</v>
      </c>
      <c r="H7" s="33">
        <f>SUM(marital_Together)</f>
        <v>509</v>
      </c>
      <c r="I7" s="40">
        <f>H7/SUM($H$6:$H$10)</f>
        <v>0.25185551707075704</v>
      </c>
      <c r="K7" s="39" t="s">
        <v>2189</v>
      </c>
      <c r="L7" s="40">
        <f>SUM(education_2n_Cycle)</f>
        <v>183</v>
      </c>
      <c r="N7" s="39" t="s">
        <v>2208</v>
      </c>
      <c r="O7" s="40">
        <f>COUNTIFS(Kidhome,"&gt;0",Teenhome,0)</f>
        <v>473</v>
      </c>
      <c r="Q7" s="39" t="s">
        <v>2204</v>
      </c>
      <c r="R7" s="40">
        <f>COUNTIF(Number_of_children,1)</f>
        <v>1027</v>
      </c>
    </row>
    <row r="8" spans="1:18" x14ac:dyDescent="0.45">
      <c r="A8" s="39" t="s">
        <v>2195</v>
      </c>
      <c r="B8" s="40">
        <f>COUNTIF(Income,"&lt;75000")-B7-B6</f>
        <v>735</v>
      </c>
      <c r="D8" s="39" t="s">
        <v>2270</v>
      </c>
      <c r="E8" s="40">
        <f>COUNTIF(Age,"&lt;=44")-E7-E6</f>
        <v>359</v>
      </c>
      <c r="G8" s="39" t="s">
        <v>2183</v>
      </c>
      <c r="H8" s="33">
        <f>SUM(marital_Married)</f>
        <v>785</v>
      </c>
      <c r="I8" s="40">
        <f>H8/SUM($H$6:$H$10)</f>
        <v>0.388421573478476</v>
      </c>
      <c r="K8" s="39" t="s">
        <v>2190</v>
      </c>
      <c r="L8" s="40">
        <f>SUM(education_Graduation)</f>
        <v>1015</v>
      </c>
      <c r="N8" s="39" t="s">
        <v>2200</v>
      </c>
      <c r="O8" s="40">
        <f>COUNTIFS(Kidhome,0,Teenhome,"&gt;0")</f>
        <v>599</v>
      </c>
      <c r="Q8" s="39" t="s">
        <v>2206</v>
      </c>
      <c r="R8" s="40">
        <f>COUNTIF(Number_of_children,2)</f>
        <v>382</v>
      </c>
    </row>
    <row r="9" spans="1:18" ht="14.65" thickBot="1" x14ac:dyDescent="0.5">
      <c r="A9" s="39" t="s">
        <v>2196</v>
      </c>
      <c r="B9" s="40">
        <f>COUNTIF(Income,"&lt;100000")-SUM(B6:B8)</f>
        <v>317</v>
      </c>
      <c r="D9" s="39" t="s">
        <v>2271</v>
      </c>
      <c r="E9" s="40">
        <f>COUNTIF(Age,"&lt;=51")-SUM(E6:E8)</f>
        <v>487</v>
      </c>
      <c r="G9" s="39" t="s">
        <v>2184</v>
      </c>
      <c r="H9" s="33">
        <f>SUM(marital_Widow)</f>
        <v>70</v>
      </c>
      <c r="I9" s="40">
        <f>H9/SUM($H$6:$H$10)</f>
        <v>3.4636318654131616E-2</v>
      </c>
      <c r="K9" s="39" t="s">
        <v>2191</v>
      </c>
      <c r="L9" s="40">
        <f>SUM(education_Master)</f>
        <v>335</v>
      </c>
      <c r="N9" s="41" t="s">
        <v>2201</v>
      </c>
      <c r="O9" s="42">
        <f>COUNTIFS(Kidhome,"&gt;0",Teenhome,"&gt;0")</f>
        <v>382</v>
      </c>
      <c r="Q9" s="41" t="s">
        <v>2207</v>
      </c>
      <c r="R9" s="42">
        <f>COUNTIF(Number_of_children,"&gt;2")</f>
        <v>45</v>
      </c>
    </row>
    <row r="10" spans="1:18" ht="14.65" thickBot="1" x14ac:dyDescent="0.5">
      <c r="A10" s="41" t="s">
        <v>2197</v>
      </c>
      <c r="B10" s="42">
        <f>COUNTIF(Income,"&gt;=100000")</f>
        <v>5</v>
      </c>
      <c r="D10" s="39" t="s">
        <v>2272</v>
      </c>
      <c r="E10" s="40">
        <f>COUNTIF(Age,"&lt;=58")-SUM(E6:E9)</f>
        <v>314</v>
      </c>
      <c r="G10" s="41" t="s">
        <v>2185</v>
      </c>
      <c r="H10" s="43">
        <f>SUM(marital_Divorced)</f>
        <v>214</v>
      </c>
      <c r="I10" s="42">
        <f>H10/SUM($H$6:$H$10)</f>
        <v>0.10588817417120237</v>
      </c>
      <c r="K10" s="41" t="s">
        <v>2192</v>
      </c>
      <c r="L10" s="42">
        <f>SUM(education_PhD)</f>
        <v>439</v>
      </c>
    </row>
    <row r="11" spans="1:18" x14ac:dyDescent="0.45">
      <c r="D11" s="39" t="s">
        <v>2273</v>
      </c>
      <c r="E11" s="40">
        <f>COUNTIF(Age,"&lt;=65")-SUM(E6:E10)</f>
        <v>307</v>
      </c>
      <c r="I11" s="9"/>
    </row>
    <row r="12" spans="1:18" x14ac:dyDescent="0.45">
      <c r="D12" s="39" t="s">
        <v>2274</v>
      </c>
      <c r="E12" s="40">
        <f>COUNTIF(Age,"&lt;=72")-SUM(E6:E11)</f>
        <v>237</v>
      </c>
      <c r="I12" s="9"/>
    </row>
    <row r="13" spans="1:18" ht="14.65" thickBot="1" x14ac:dyDescent="0.5">
      <c r="D13" s="41" t="s">
        <v>2275</v>
      </c>
      <c r="E13" s="42">
        <f>COUNTIF(Age,"&gt;=73")</f>
        <v>48</v>
      </c>
      <c r="I13" s="9"/>
    </row>
    <row r="29" spans="1:21" s="26" customFormat="1" ht="17.649999999999999" thickBot="1" x14ac:dyDescent="0.6">
      <c r="A29" s="26" t="s">
        <v>2210</v>
      </c>
    </row>
    <row r="30" spans="1:21" s="4" customFormat="1" ht="15" thickTop="1" thickBot="1" x14ac:dyDescent="0.5">
      <c r="A30" s="32" t="s">
        <v>2212</v>
      </c>
      <c r="B30" s="32"/>
      <c r="C30" s="32"/>
      <c r="D30" s="32"/>
      <c r="F30" s="32" t="s">
        <v>2218</v>
      </c>
      <c r="G30" s="32"/>
      <c r="H30" s="32"/>
      <c r="J30" s="32" t="s">
        <v>2221</v>
      </c>
      <c r="K30" s="32"/>
      <c r="M30" s="32" t="s">
        <v>2227</v>
      </c>
      <c r="N30" s="32"/>
      <c r="P30" s="32" t="s">
        <v>2231</v>
      </c>
      <c r="Q30" s="32"/>
      <c r="S30" s="32" t="s">
        <v>2236</v>
      </c>
      <c r="T30" s="32"/>
      <c r="U30" s="32"/>
    </row>
    <row r="31" spans="1:21" s="48" customFormat="1" ht="28.5" x14ac:dyDescent="0.45">
      <c r="A31" s="49" t="s">
        <v>2213</v>
      </c>
      <c r="B31" s="51" t="s">
        <v>2214</v>
      </c>
      <c r="C31" s="51" t="s">
        <v>2215</v>
      </c>
      <c r="D31" s="50" t="s">
        <v>2216</v>
      </c>
      <c r="F31" s="49" t="s">
        <v>2219</v>
      </c>
      <c r="G31" s="51" t="s">
        <v>2175</v>
      </c>
      <c r="H31" s="50" t="s">
        <v>2220</v>
      </c>
      <c r="J31" s="49" t="s">
        <v>2222</v>
      </c>
      <c r="K31" s="50" t="s">
        <v>2223</v>
      </c>
      <c r="M31" s="49" t="s">
        <v>2228</v>
      </c>
      <c r="N31" s="50" t="s">
        <v>2175</v>
      </c>
      <c r="P31" s="49" t="s">
        <v>3</v>
      </c>
      <c r="Q31" s="50" t="s">
        <v>2175</v>
      </c>
      <c r="S31" s="49" t="s">
        <v>23</v>
      </c>
      <c r="T31" s="51" t="s">
        <v>2175</v>
      </c>
      <c r="U31" s="50" t="s">
        <v>2220</v>
      </c>
    </row>
    <row r="32" spans="1:21" x14ac:dyDescent="0.45">
      <c r="A32" s="39">
        <v>1</v>
      </c>
      <c r="B32" s="33">
        <f>COUNTIF(Accepted_Cmp_1,1)</f>
        <v>133</v>
      </c>
      <c r="C32" s="33">
        <f>n-B32</f>
        <v>1888</v>
      </c>
      <c r="D32" s="46">
        <f t="shared" ref="D32:D37" si="0">B32/C32</f>
        <v>7.0444915254237295E-2</v>
      </c>
      <c r="F32" s="39">
        <v>0</v>
      </c>
      <c r="G32" s="33">
        <f t="shared" ref="G32:G37" si="1">COUNTIF(Accepted_Cmp_Overall,F32)</f>
        <v>1595</v>
      </c>
      <c r="H32" s="46">
        <f t="shared" ref="H32:H37" si="2">G32/$G$38</f>
        <v>0.78921326076199905</v>
      </c>
      <c r="J32" s="39" t="s">
        <v>2224</v>
      </c>
      <c r="K32" s="40">
        <f>SUM(WebPurchases)</f>
        <v>8317</v>
      </c>
      <c r="M32" s="39" t="s">
        <v>2229</v>
      </c>
      <c r="N32" s="40">
        <f>COUNTIF(Complain,1)</f>
        <v>19</v>
      </c>
      <c r="P32" s="39" t="s">
        <v>2232</v>
      </c>
      <c r="Q32" s="40">
        <f>COUNTIF(Recency,"&lt;=30")</f>
        <v>655</v>
      </c>
      <c r="S32" s="39" t="s">
        <v>2237</v>
      </c>
      <c r="T32" s="33">
        <f>COUNTIF(Response,1)</f>
        <v>311</v>
      </c>
      <c r="U32" s="46">
        <f>T32/$T$34</f>
        <v>0.15388421573478475</v>
      </c>
    </row>
    <row r="33" spans="1:21" ht="14.65" thickBot="1" x14ac:dyDescent="0.5">
      <c r="A33" s="39">
        <v>2</v>
      </c>
      <c r="B33" s="33">
        <f>COUNTIF(Accepted_Cmp_2,1)</f>
        <v>26</v>
      </c>
      <c r="C33" s="33">
        <f>n-B33</f>
        <v>1995</v>
      </c>
      <c r="D33" s="46">
        <f t="shared" si="0"/>
        <v>1.3032581453634085E-2</v>
      </c>
      <c r="F33" s="39">
        <v>1</v>
      </c>
      <c r="G33" s="33">
        <f t="shared" si="1"/>
        <v>301</v>
      </c>
      <c r="H33" s="46">
        <f t="shared" si="2"/>
        <v>0.14893617021276595</v>
      </c>
      <c r="J33" s="39" t="s">
        <v>2225</v>
      </c>
      <c r="K33" s="40">
        <f>SUM(CatalogPurchases)</f>
        <v>5345</v>
      </c>
      <c r="M33" s="41" t="s">
        <v>2230</v>
      </c>
      <c r="N33" s="42">
        <f>COUNTIF(Complain,0)</f>
        <v>2002</v>
      </c>
      <c r="P33" s="39" t="s">
        <v>2233</v>
      </c>
      <c r="Q33" s="40">
        <f>COUNTIF(Recency,"&lt;60")-Q32</f>
        <v>573</v>
      </c>
      <c r="S33" s="41" t="s">
        <v>2238</v>
      </c>
      <c r="T33" s="43">
        <f>COUNTIF(Response,0)</f>
        <v>1710</v>
      </c>
      <c r="U33" s="47">
        <f>T33/$T$34</f>
        <v>0.84611578426521528</v>
      </c>
    </row>
    <row r="34" spans="1:21" ht="14.65" thickBot="1" x14ac:dyDescent="0.5">
      <c r="A34" s="39">
        <v>3</v>
      </c>
      <c r="B34" s="33">
        <f>COUNTIF(Accepted_Cmp_3,1)</f>
        <v>151</v>
      </c>
      <c r="C34" s="33">
        <f>n-B34</f>
        <v>1870</v>
      </c>
      <c r="D34" s="46">
        <f t="shared" si="0"/>
        <v>8.0748663101604279E-2</v>
      </c>
      <c r="F34" s="39">
        <v>2</v>
      </c>
      <c r="G34" s="33">
        <f t="shared" si="1"/>
        <v>75</v>
      </c>
      <c r="H34" s="46">
        <f t="shared" si="2"/>
        <v>3.7110341415141017E-2</v>
      </c>
      <c r="J34" s="41" t="s">
        <v>2226</v>
      </c>
      <c r="K34" s="42">
        <f>SUM(StorePurchases)</f>
        <v>11737</v>
      </c>
      <c r="P34" s="39" t="s">
        <v>2234</v>
      </c>
      <c r="Q34" s="40">
        <f>COUNTIF(Recency,"&lt;=90")-Q33-Q32</f>
        <v>620</v>
      </c>
      <c r="S34" s="44" t="s">
        <v>58</v>
      </c>
      <c r="T34" s="44">
        <f>n</f>
        <v>2021</v>
      </c>
      <c r="U34" s="44"/>
    </row>
    <row r="35" spans="1:21" ht="14.65" thickBot="1" x14ac:dyDescent="0.5">
      <c r="A35" s="39">
        <v>4</v>
      </c>
      <c r="B35" s="33">
        <f>COUNTIF(Accepted_Cmp_4,1)</f>
        <v>155</v>
      </c>
      <c r="C35" s="33">
        <f>n-B35</f>
        <v>1866</v>
      </c>
      <c r="D35" s="46">
        <f t="shared" si="0"/>
        <v>8.306538049303322E-2</v>
      </c>
      <c r="F35" s="39">
        <v>3</v>
      </c>
      <c r="G35" s="33">
        <f t="shared" si="1"/>
        <v>40</v>
      </c>
      <c r="H35" s="46">
        <f t="shared" si="2"/>
        <v>1.9792182088075209E-2</v>
      </c>
      <c r="J35" s="44" t="s">
        <v>58</v>
      </c>
      <c r="K35" s="44">
        <f>SUM(K32:K34)</f>
        <v>25399</v>
      </c>
      <c r="P35" s="41" t="s">
        <v>2235</v>
      </c>
      <c r="Q35" s="42">
        <f>COUNTIF(Recency,"&gt;90")</f>
        <v>173</v>
      </c>
    </row>
    <row r="36" spans="1:21" ht="15" thickTop="1" thickBot="1" x14ac:dyDescent="0.5">
      <c r="A36" s="41">
        <v>5</v>
      </c>
      <c r="B36" s="43">
        <f>COUNTIF(Accepted_Cmp_5,1)</f>
        <v>146</v>
      </c>
      <c r="C36" s="43">
        <f>n-B36</f>
        <v>1875</v>
      </c>
      <c r="D36" s="47">
        <f t="shared" si="0"/>
        <v>7.7866666666666667E-2</v>
      </c>
      <c r="F36" s="39">
        <v>4</v>
      </c>
      <c r="G36" s="33">
        <f t="shared" si="1"/>
        <v>10</v>
      </c>
      <c r="H36" s="46">
        <f t="shared" si="2"/>
        <v>4.9480455220188022E-3</v>
      </c>
    </row>
    <row r="37" spans="1:21" ht="14.65" thickBot="1" x14ac:dyDescent="0.5">
      <c r="A37" s="44" t="s">
        <v>58</v>
      </c>
      <c r="B37" s="44">
        <f>SUM(B32:B36)</f>
        <v>611</v>
      </c>
      <c r="C37" s="44">
        <f>SUM(C32:C36)</f>
        <v>9494</v>
      </c>
      <c r="D37" s="45">
        <f t="shared" si="0"/>
        <v>6.4356435643564358E-2</v>
      </c>
      <c r="F37" s="41">
        <v>5</v>
      </c>
      <c r="G37" s="43">
        <f t="shared" si="1"/>
        <v>0</v>
      </c>
      <c r="H37" s="47">
        <f t="shared" si="2"/>
        <v>0</v>
      </c>
    </row>
    <row r="38" spans="1:21" ht="15" thickTop="1" thickBot="1" x14ac:dyDescent="0.5">
      <c r="F38" s="44" t="s">
        <v>58</v>
      </c>
      <c r="G38" s="44">
        <f>SUM(G32:G37)</f>
        <v>2021</v>
      </c>
      <c r="H38" s="44"/>
    </row>
    <row r="39" spans="1:21" ht="14.65" thickTop="1" x14ac:dyDescent="0.45"/>
  </sheetData>
  <sheetProtection algorithmName="SHA-512" hashValue="Y4XFEngWToIlHqk3C2VpSJvQQx1uTpTl4XdVVly5hRfj8FsTr5d8XhvxOFkzJxNT8FGa2+G94PHEBbk8apSFsQ==" saltValue="rZGC+v/FtiGCk++yd3oUUA==" spinCount="100000" sheet="1" objects="1" scenarios="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91B7C-5BF0-40D5-A7A3-22CCAB29C023}">
  <dimension ref="A1:AU30"/>
  <sheetViews>
    <sheetView topLeftCell="A28" workbookViewId="0">
      <selection activeCell="F49" sqref="F49"/>
    </sheetView>
  </sheetViews>
  <sheetFormatPr defaultRowHeight="14.25" x14ac:dyDescent="0.45"/>
  <cols>
    <col min="1" max="1" width="13.9296875" customWidth="1"/>
    <col min="4" max="4" width="13.86328125" bestFit="1" customWidth="1"/>
    <col min="6" max="6" width="11.73046875" bestFit="1" customWidth="1"/>
    <col min="8" max="8" width="13.06640625" bestFit="1" customWidth="1"/>
    <col min="9" max="9" width="12.06640625" bestFit="1" customWidth="1"/>
    <col min="12" max="12" width="13.06640625" bestFit="1" customWidth="1"/>
    <col min="13" max="13" width="12.06640625" bestFit="1" customWidth="1"/>
  </cols>
  <sheetData>
    <row r="1" spans="1:1" s="16" customFormat="1" ht="19.899999999999999" thickBot="1" x14ac:dyDescent="0.65">
      <c r="A1" s="16" t="s">
        <v>2296</v>
      </c>
    </row>
    <row r="2" spans="1:1" ht="14.65" thickTop="1" x14ac:dyDescent="0.45"/>
    <row r="3" spans="1:1" s="26" customFormat="1" ht="17.649999999999999" thickBot="1" x14ac:dyDescent="0.6">
      <c r="A3" s="26" t="s">
        <v>2239</v>
      </c>
    </row>
    <row r="4" spans="1:1" ht="14.65" thickTop="1" x14ac:dyDescent="0.45"/>
    <row r="23" spans="1:47" s="26" customFormat="1" ht="17.649999999999999" thickBot="1" x14ac:dyDescent="0.6">
      <c r="A23" s="26" t="s">
        <v>2240</v>
      </c>
    </row>
    <row r="24" spans="1:47" s="4" customFormat="1" ht="15" thickTop="1" thickBot="1" x14ac:dyDescent="0.5">
      <c r="A24" s="32" t="s">
        <v>2241</v>
      </c>
      <c r="B24" s="32"/>
      <c r="C24" s="32"/>
      <c r="D24" s="32"/>
      <c r="E24" s="32"/>
      <c r="G24" s="32" t="s">
        <v>2248</v>
      </c>
      <c r="H24" s="32"/>
      <c r="I24" s="32"/>
      <c r="K24" s="32" t="s">
        <v>2251</v>
      </c>
      <c r="L24" s="32"/>
      <c r="M24" s="32"/>
      <c r="O24" s="32" t="s">
        <v>2252</v>
      </c>
      <c r="P24" s="32"/>
      <c r="Q24" s="32"/>
      <c r="R24" s="32"/>
      <c r="S24" s="32"/>
      <c r="T24" s="32"/>
      <c r="W24" s="32" t="s">
        <v>2253</v>
      </c>
      <c r="X24" s="32"/>
      <c r="Y24" s="32"/>
      <c r="Z24" s="32"/>
      <c r="AA24" s="32"/>
      <c r="AB24" s="32"/>
      <c r="AE24" s="32" t="s">
        <v>2255</v>
      </c>
      <c r="AF24" s="32"/>
      <c r="AG24" s="32"/>
      <c r="AH24" s="32"/>
      <c r="AI24" s="32"/>
      <c r="AJ24" s="32"/>
      <c r="AK24" s="32"/>
      <c r="AM24" s="32" t="s">
        <v>2258</v>
      </c>
      <c r="AN24" s="32"/>
      <c r="AP24" s="4" t="s">
        <v>2258</v>
      </c>
      <c r="AS24" s="32" t="s">
        <v>2262</v>
      </c>
      <c r="AT24" s="32"/>
      <c r="AU24" s="32"/>
    </row>
    <row r="25" spans="1:47" s="48" customFormat="1" ht="43.15" thickBot="1" x14ac:dyDescent="0.5">
      <c r="A25" s="49" t="s">
        <v>2242</v>
      </c>
      <c r="B25" s="51" t="s">
        <v>2175</v>
      </c>
      <c r="C25" s="51" t="s">
        <v>2246</v>
      </c>
      <c r="D25" s="51" t="s">
        <v>2243</v>
      </c>
      <c r="E25" s="50" t="s">
        <v>2247</v>
      </c>
      <c r="G25" s="49" t="s">
        <v>2186</v>
      </c>
      <c r="H25" s="51" t="s">
        <v>2249</v>
      </c>
      <c r="I25" s="50" t="s">
        <v>2250</v>
      </c>
      <c r="K25" s="49" t="s">
        <v>2180</v>
      </c>
      <c r="L25" s="51" t="s">
        <v>2249</v>
      </c>
      <c r="M25" s="50" t="s">
        <v>2250</v>
      </c>
      <c r="O25" s="49" t="s">
        <v>2180</v>
      </c>
      <c r="P25" s="51">
        <v>1</v>
      </c>
      <c r="Q25" s="51">
        <v>2</v>
      </c>
      <c r="R25" s="51">
        <v>3</v>
      </c>
      <c r="S25" s="51">
        <v>4</v>
      </c>
      <c r="T25" s="50">
        <v>5</v>
      </c>
      <c r="U25" s="60" t="s">
        <v>58</v>
      </c>
      <c r="W25" s="49" t="s">
        <v>2254</v>
      </c>
      <c r="X25" s="51">
        <v>1</v>
      </c>
      <c r="Y25" s="51">
        <v>2</v>
      </c>
      <c r="Z25" s="51">
        <v>3</v>
      </c>
      <c r="AA25" s="51">
        <v>4</v>
      </c>
      <c r="AB25" s="50">
        <v>5</v>
      </c>
      <c r="AC25" s="60" t="s">
        <v>58</v>
      </c>
      <c r="AE25" s="49" t="s">
        <v>2256</v>
      </c>
      <c r="AF25" s="51">
        <v>1</v>
      </c>
      <c r="AG25" s="51">
        <v>2</v>
      </c>
      <c r="AH25" s="51">
        <v>3</v>
      </c>
      <c r="AI25" s="51">
        <v>4</v>
      </c>
      <c r="AJ25" s="50">
        <v>5</v>
      </c>
      <c r="AK25" s="60" t="s">
        <v>58</v>
      </c>
      <c r="AM25" s="49" t="s">
        <v>2198</v>
      </c>
      <c r="AN25" s="50" t="s">
        <v>2237</v>
      </c>
      <c r="AP25" s="49" t="s">
        <v>2256</v>
      </c>
      <c r="AQ25" s="50" t="s">
        <v>2237</v>
      </c>
      <c r="AS25" s="49" t="s">
        <v>2179</v>
      </c>
      <c r="AT25" s="51" t="s">
        <v>2237</v>
      </c>
      <c r="AU25" s="50" t="s">
        <v>2220</v>
      </c>
    </row>
    <row r="26" spans="1:47" ht="14.65" thickBot="1" x14ac:dyDescent="0.5">
      <c r="A26" s="39" t="s">
        <v>2244</v>
      </c>
      <c r="B26" s="33">
        <f>COUNTIF(Complain,1)</f>
        <v>19</v>
      </c>
      <c r="C26" s="52">
        <f>B26/B$28</f>
        <v>9.4012864918357249E-3</v>
      </c>
      <c r="D26" s="35">
        <f>SUMIF(Complain,1,Amt_Total)</f>
        <v>7786</v>
      </c>
      <c r="E26" s="53">
        <f>D26/D$28</f>
        <v>6.3394409958117022E-3</v>
      </c>
      <c r="F26" s="6"/>
      <c r="G26" s="39" t="s">
        <v>2188</v>
      </c>
      <c r="H26" s="35">
        <f>AVERAGEIF(education_Basic,1,Income)</f>
        <v>19913.34693877551</v>
      </c>
      <c r="I26" s="55">
        <f>AVERAGEIF(education_Basic,1,Amt_Total)</f>
        <v>83.91836734693878</v>
      </c>
      <c r="K26" s="39" t="s">
        <v>2181</v>
      </c>
      <c r="L26" s="35">
        <f>AVERAGEIF(marital_Single,1,Income)</f>
        <v>50971.702031602712</v>
      </c>
      <c r="M26" s="55">
        <f>AVERAGEIF(marital_Single,1,Amt_Total)</f>
        <v>612.14898419864562</v>
      </c>
      <c r="O26" s="39" t="s">
        <v>2181</v>
      </c>
      <c r="P26" s="33">
        <f ca="1">SUMIFS(INDIRECT("Accepted_Cmp_"&amp;P$25),marital_Single,1)</f>
        <v>30</v>
      </c>
      <c r="Q26" s="33">
        <f ca="1">SUMIFS(INDIRECT("Accepted_Cmp_"&amp;Q$25),marital_Single,1)</f>
        <v>5</v>
      </c>
      <c r="R26" s="33">
        <f ca="1">SUMIFS(INDIRECT("Accepted_Cmp_"&amp;R$25),marital_Single,1)</f>
        <v>39</v>
      </c>
      <c r="S26" s="33">
        <f ca="1">SUMIFS(INDIRECT("Accepted_Cmp_"&amp;S$25),marital_Single,1)</f>
        <v>29</v>
      </c>
      <c r="T26" s="40">
        <f ca="1">SUMIFS(INDIRECT("Accepted_Cmp_"&amp;T$25),marital_Single,1)</f>
        <v>30</v>
      </c>
      <c r="U26" s="44">
        <f ca="1">SUM(P26:T26)</f>
        <v>133</v>
      </c>
      <c r="W26" s="39" t="s">
        <v>2199</v>
      </c>
      <c r="X26" s="33">
        <f ca="1">SUMIFS(INDIRECT("Accepted_Cmp_"&amp;X$25),Kidhome,0,Teenhome,0)</f>
        <v>103</v>
      </c>
      <c r="Y26" s="33">
        <f ca="1">SUMIFS(INDIRECT("Accepted_Cmp_"&amp;Y$25),Kidhome,0,Teenhome,0)</f>
        <v>17</v>
      </c>
      <c r="Z26" s="33">
        <f ca="1">SUMIFS(INDIRECT("Accepted_Cmp_"&amp;Z$25),Kidhome,0,Teenhome,0)</f>
        <v>45</v>
      </c>
      <c r="AA26" s="33">
        <f ca="1">SUMIFS(INDIRECT("Accepted_Cmp_"&amp;AA$25),Kidhome,0,Teenhome,0)</f>
        <v>62</v>
      </c>
      <c r="AB26" s="40">
        <f ca="1">SUMIFS(INDIRECT("Accepted_Cmp_"&amp;AB$25),Kidhome,0,Teenhome,0)</f>
        <v>124</v>
      </c>
      <c r="AC26" s="44">
        <f ca="1">SUM(X26:AB26)</f>
        <v>351</v>
      </c>
      <c r="AE26" s="39" t="s">
        <v>2257</v>
      </c>
      <c r="AF26" s="33">
        <f ca="1">SUMIF(Number_of_children,0,INDIRECT("Accepted_Cmp_"&amp;AF$25))</f>
        <v>103</v>
      </c>
      <c r="AG26" s="33">
        <f ca="1">SUMIF(Number_of_children,0,INDIRECT("Accepted_Cmp_"&amp;AG$25))</f>
        <v>17</v>
      </c>
      <c r="AH26" s="33">
        <f ca="1">SUMIF(Number_of_children,0,INDIRECT("Accepted_Cmp_"&amp;AH$25))</f>
        <v>45</v>
      </c>
      <c r="AI26" s="33">
        <f ca="1">SUMIF(Number_of_children,0,INDIRECT("Accepted_Cmp_"&amp;AI$25))</f>
        <v>62</v>
      </c>
      <c r="AJ26" s="40">
        <f ca="1">SUMIF(Number_of_children,0,INDIRECT("Accepted_Cmp_"&amp;AJ$25))</f>
        <v>124</v>
      </c>
      <c r="AK26" s="44">
        <f ca="1">SUM(AF26:AJ26)</f>
        <v>351</v>
      </c>
      <c r="AM26" s="39" t="s">
        <v>2199</v>
      </c>
      <c r="AN26" s="40">
        <f>SUMIFS(Response,Kidhome,0,Teenhome,0)</f>
        <v>158</v>
      </c>
      <c r="AP26" s="39" t="s">
        <v>2257</v>
      </c>
      <c r="AQ26" s="40">
        <f ca="1">SUMIF(Number_of_children,0,Response)</f>
        <v>158</v>
      </c>
      <c r="AS26" s="39" t="s">
        <v>2181</v>
      </c>
      <c r="AT26" s="33">
        <f>SUMIF(marital_Single,1,Response)</f>
        <v>103</v>
      </c>
      <c r="AU26" s="58">
        <f>AT26/SUM($AT$26:$AT$30)</f>
        <v>0.3311897106109325</v>
      </c>
    </row>
    <row r="27" spans="1:47" ht="15" thickTop="1" thickBot="1" x14ac:dyDescent="0.5">
      <c r="A27" s="41" t="s">
        <v>2245</v>
      </c>
      <c r="B27" s="43">
        <f>COUNTIF(Complain,0)</f>
        <v>2002</v>
      </c>
      <c r="C27" s="54">
        <f>B27/B$28</f>
        <v>0.99059871350816431</v>
      </c>
      <c r="D27" s="56">
        <f>SUMIF(Complain,0,Amt_Total)</f>
        <v>1220398</v>
      </c>
      <c r="E27" s="47">
        <f>D27/D$28</f>
        <v>0.99366055900418826</v>
      </c>
      <c r="G27" s="39" t="s">
        <v>2189</v>
      </c>
      <c r="H27" s="35">
        <f>AVERAGEIF(education_2n_Cycle,1,Income)</f>
        <v>47586.327868852459</v>
      </c>
      <c r="I27" s="55">
        <f>AVERAGEIF(education_2n_Cycle,1,Amt_Total)</f>
        <v>500.50819672131149</v>
      </c>
      <c r="K27" s="39" t="s">
        <v>2182</v>
      </c>
      <c r="L27" s="35">
        <f>AVERAGEIF(marital_Together,1,Income)</f>
        <v>51526.280943025544</v>
      </c>
      <c r="M27" s="55">
        <f>AVERAGEIF(marital_Together,1,Amt_Total)</f>
        <v>606.06483300589389</v>
      </c>
      <c r="O27" s="39" t="s">
        <v>2182</v>
      </c>
      <c r="P27" s="33">
        <f ca="1">SUMIFS(INDIRECT("Accepted_Cmp_"&amp;P$25),marital_Together,1)</f>
        <v>28</v>
      </c>
      <c r="Q27" s="33">
        <f ca="1">SUMIFS(INDIRECT("Accepted_Cmp_"&amp;Q$25),marital_Together,1)</f>
        <v>9</v>
      </c>
      <c r="R27" s="33">
        <f ca="1">SUMIFS(INDIRECT("Accepted_Cmp_"&amp;R$25),marital_Together,1)</f>
        <v>34</v>
      </c>
      <c r="S27" s="33">
        <f ca="1">SUMIFS(INDIRECT("Accepted_Cmp_"&amp;S$25),marital_Together,1)</f>
        <v>39</v>
      </c>
      <c r="T27" s="40">
        <f ca="1">SUMIFS(INDIRECT("Accepted_Cmp_"&amp;T$25),marital_Together,1)</f>
        <v>38</v>
      </c>
      <c r="U27" s="38">
        <f ca="1">SUM(P27:T27)</f>
        <v>148</v>
      </c>
      <c r="W27" s="39" t="s">
        <v>2208</v>
      </c>
      <c r="X27" s="33">
        <f ca="1">SUMIFS(INDIRECT("Accepted_Cmp_"&amp;X$25),Kidhome,"&gt;0",Teenhome,0)</f>
        <v>4</v>
      </c>
      <c r="Y27" s="33">
        <f ca="1">SUMIFS(INDIRECT("Accepted_Cmp_"&amp;Y$25),Kidhome,"&gt;0",Teenhome,0)</f>
        <v>0</v>
      </c>
      <c r="Z27" s="33">
        <f ca="1">SUMIFS(INDIRECT("Accepted_Cmp_"&amp;Z$25),Kidhome,"&gt;0",Teenhome,0)</f>
        <v>46</v>
      </c>
      <c r="AA27" s="33">
        <f ca="1">SUMIFS(INDIRECT("Accepted_Cmp_"&amp;AA$25),Kidhome,"&gt;0",Teenhome,0)</f>
        <v>6</v>
      </c>
      <c r="AB27" s="40">
        <f ca="1">SUMIFS(INDIRECT("Accepted_Cmp_"&amp;AB$25),Kidhome,"&gt;0",Teenhome,0)</f>
        <v>4</v>
      </c>
      <c r="AC27" s="38">
        <f ca="1">SUM(X27:AB27)</f>
        <v>60</v>
      </c>
      <c r="AE27" s="39" t="s">
        <v>2204</v>
      </c>
      <c r="AF27" s="33">
        <f ca="1">SUMIF(Number_of_children,1,INDIRECT("Accepted_Cmp_"&amp;AF$25))</f>
        <v>25</v>
      </c>
      <c r="AG27" s="33">
        <f ca="1">SUMIF(Number_of_children,1,INDIRECT("Accepted_Cmp_"&amp;AG$25))</f>
        <v>7</v>
      </c>
      <c r="AH27" s="33">
        <f ca="1">SUMIF(Number_of_children,1,INDIRECT("Accepted_Cmp_"&amp;AH$25))</f>
        <v>79</v>
      </c>
      <c r="AI27" s="33">
        <f ca="1">SUMIF(Number_of_children,1,INDIRECT("Accepted_Cmp_"&amp;AI$25))</f>
        <v>75</v>
      </c>
      <c r="AJ27" s="40">
        <f ca="1">SUMIF(Number_of_children,1,INDIRECT("Accepted_Cmp_"&amp;AJ$25))</f>
        <v>18</v>
      </c>
      <c r="AK27" s="38">
        <f ca="1">SUM(AF27:AJ27)</f>
        <v>204</v>
      </c>
      <c r="AM27" s="39" t="s">
        <v>2208</v>
      </c>
      <c r="AN27" s="40">
        <f>SUMIFS(Response,Kidhome,"&gt;0",Teenhome,0)</f>
        <v>63</v>
      </c>
      <c r="AP27" s="39" t="s">
        <v>2204</v>
      </c>
      <c r="AQ27" s="40">
        <f ca="1">SUMIF(Number_of_children,1,Response)</f>
        <v>107</v>
      </c>
      <c r="AS27" s="39" t="s">
        <v>2182</v>
      </c>
      <c r="AT27" s="33">
        <f>SUMIF(marital_Together,1,Response)</f>
        <v>55</v>
      </c>
      <c r="AU27" s="58">
        <f>AT27/SUM($AT$26:$AT$30)</f>
        <v>0.17684887459807075</v>
      </c>
    </row>
    <row r="28" spans="1:47" ht="14.65" thickBot="1" x14ac:dyDescent="0.5">
      <c r="A28" s="38" t="s">
        <v>58</v>
      </c>
      <c r="B28" s="38">
        <f>SUM(B26:B27)</f>
        <v>2021</v>
      </c>
      <c r="C28" s="38"/>
      <c r="D28" s="61">
        <f>SUM(D26:D27)</f>
        <v>1228184</v>
      </c>
      <c r="E28" s="38"/>
      <c r="G28" s="39" t="s">
        <v>2190</v>
      </c>
      <c r="H28" s="35">
        <f>AVERAGEIF(education_Graduation,1,Income)</f>
        <v>52150.761576354678</v>
      </c>
      <c r="I28" s="55">
        <f>AVERAGEIF(education_Graduation,1,Amt_Total)</f>
        <v>623.99802955665029</v>
      </c>
      <c r="K28" s="39" t="s">
        <v>2183</v>
      </c>
      <c r="L28" s="35">
        <f>AVERAGEIF(marital_Married,1,Income)</f>
        <v>51483.667515923567</v>
      </c>
      <c r="M28" s="55">
        <f>AVERAGEIF(marital_Married,1,Amt_Total)</f>
        <v>592.63949044585991</v>
      </c>
      <c r="O28" s="39" t="s">
        <v>2183</v>
      </c>
      <c r="P28" s="33">
        <f ca="1">SUMIFS(INDIRECT("Accepted_Cmp_"&amp;P$25),marital_Married,1)</f>
        <v>59</v>
      </c>
      <c r="Q28" s="33">
        <f ca="1">SUMIFS(INDIRECT("Accepted_Cmp_"&amp;Q$25),marital_Married,1)</f>
        <v>6</v>
      </c>
      <c r="R28" s="33">
        <f ca="1">SUMIFS(INDIRECT("Accepted_Cmp_"&amp;R$25),marital_Married,1)</f>
        <v>59</v>
      </c>
      <c r="S28" s="33">
        <f ca="1">SUMIFS(INDIRECT("Accepted_Cmp_"&amp;S$25),marital_Married,1)</f>
        <v>59</v>
      </c>
      <c r="T28" s="40">
        <f ca="1">SUMIFS(INDIRECT("Accepted_Cmp_"&amp;T$25),marital_Married,1)</f>
        <v>59</v>
      </c>
      <c r="U28" s="38">
        <f ca="1">SUM(P28:T28)</f>
        <v>242</v>
      </c>
      <c r="W28" s="39" t="s">
        <v>2200</v>
      </c>
      <c r="X28" s="33">
        <f ca="1">SUMIFS(INDIRECT("Accepted_Cmp_"&amp;X$25),Kidhome,0,Teenhome,"&gt;0")</f>
        <v>22</v>
      </c>
      <c r="Y28" s="33">
        <f ca="1">SUMIFS(INDIRECT("Accepted_Cmp_"&amp;Y$25),Kidhome,0,Teenhome,"&gt;0")</f>
        <v>8</v>
      </c>
      <c r="Z28" s="33">
        <f ca="1">SUMIFS(INDIRECT("Accepted_Cmp_"&amp;Z$25),Kidhome,0,Teenhome,"&gt;0")</f>
        <v>37</v>
      </c>
      <c r="AA28" s="33">
        <f ca="1">SUMIFS(INDIRECT("Accepted_Cmp_"&amp;AA$25),Kidhome,0,Teenhome,"&gt;0")</f>
        <v>72</v>
      </c>
      <c r="AB28" s="40">
        <f ca="1">SUMIFS(INDIRECT("Accepted_Cmp_"&amp;AB$25),Kidhome,0,Teenhome,"&gt;0")</f>
        <v>16</v>
      </c>
      <c r="AC28" s="38">
        <f ca="1">SUM(X28:AB28)</f>
        <v>155</v>
      </c>
      <c r="AE28" s="39" t="s">
        <v>2206</v>
      </c>
      <c r="AF28" s="33">
        <f ca="1">SUMIF(Number_of_children,2,INDIRECT("Accepted_Cmp_"&amp;AF$25))</f>
        <v>4</v>
      </c>
      <c r="AG28" s="33">
        <f ca="1">SUMIF(Number_of_children,2,INDIRECT("Accepted_Cmp_"&amp;AG$25))</f>
        <v>2</v>
      </c>
      <c r="AH28" s="33">
        <f ca="1">SUMIF(Number_of_children,2,INDIRECT("Accepted_Cmp_"&amp;AH$25))</f>
        <v>26</v>
      </c>
      <c r="AI28" s="33">
        <f ca="1">SUMIF(Number_of_children,2,INDIRECT("Accepted_Cmp_"&amp;AI$25))</f>
        <v>16</v>
      </c>
      <c r="AJ28" s="40">
        <f ca="1">SUMIF(Number_of_children,2,INDIRECT("Accepted_Cmp_"&amp;AJ$25))</f>
        <v>3</v>
      </c>
      <c r="AK28" s="38">
        <f ca="1">SUM(AF28:AJ28)</f>
        <v>51</v>
      </c>
      <c r="AM28" s="39" t="s">
        <v>2200</v>
      </c>
      <c r="AN28" s="40">
        <f>SUMIFS(Response,Kidhome,0,Teenhome,"&gt;0")</f>
        <v>49</v>
      </c>
      <c r="AP28" s="39" t="s">
        <v>2206</v>
      </c>
      <c r="AQ28" s="40">
        <f ca="1">SUMIF(Number_of_children,2,Response)</f>
        <v>44</v>
      </c>
      <c r="AS28" s="39" t="s">
        <v>2183</v>
      </c>
      <c r="AT28" s="33">
        <f>SUMIF(marital_Married,1,Response)</f>
        <v>92</v>
      </c>
      <c r="AU28" s="58">
        <f>AT28/SUM($AT$26:$AT$30)</f>
        <v>0.29581993569131831</v>
      </c>
    </row>
    <row r="29" spans="1:47" ht="15" thickTop="1" thickBot="1" x14ac:dyDescent="0.5">
      <c r="G29" s="39" t="s">
        <v>2191</v>
      </c>
      <c r="H29" s="35">
        <f>AVERAGEIF(education_Master,1,Income)</f>
        <v>52864.582089552241</v>
      </c>
      <c r="I29" s="55">
        <f>AVERAGEIF(education_Master,1,Amt_Total)</f>
        <v>619.8955223880597</v>
      </c>
      <c r="K29" s="39" t="s">
        <v>2184</v>
      </c>
      <c r="L29" s="35">
        <f>AVERAGEIF(marital_Widow,1,Income)</f>
        <v>56889.914285714287</v>
      </c>
      <c r="M29" s="55">
        <f>AVERAGEIF(marital_Widow,1,Amt_Total)</f>
        <v>750.28571428571433</v>
      </c>
      <c r="O29" s="39" t="s">
        <v>2184</v>
      </c>
      <c r="P29" s="33">
        <f ca="1">SUMIFS(INDIRECT("Accepted_Cmp_"&amp;P$25),marital_Widow,1)</f>
        <v>5</v>
      </c>
      <c r="Q29" s="33">
        <f ca="1">SUMIFS(INDIRECT("Accepted_Cmp_"&amp;Q$25),marital_Widow,1)</f>
        <v>1</v>
      </c>
      <c r="R29" s="33">
        <f ca="1">SUMIFS(INDIRECT("Accepted_Cmp_"&amp;R$25),marital_Widow,1)</f>
        <v>3</v>
      </c>
      <c r="S29" s="33">
        <f ca="1">SUMIFS(INDIRECT("Accepted_Cmp_"&amp;S$25),marital_Widow,1)</f>
        <v>10</v>
      </c>
      <c r="T29" s="40">
        <f ca="1">SUMIFS(INDIRECT("Accepted_Cmp_"&amp;T$25),marital_Widow,1)</f>
        <v>7</v>
      </c>
      <c r="U29" s="38">
        <f ca="1">SUM(P29:T29)</f>
        <v>26</v>
      </c>
      <c r="W29" s="41" t="s">
        <v>2201</v>
      </c>
      <c r="X29" s="43">
        <f ca="1">SUMIFS(INDIRECT("Accepted_Cmp_"&amp;X$25),Kidhome,"&gt;0",Teenhome,"&gt;0")</f>
        <v>4</v>
      </c>
      <c r="Y29" s="43">
        <f ca="1">SUMIFS(INDIRECT("Accepted_Cmp_"&amp;Y$25),Kidhome,"&gt;0",Teenhome,"&gt;0")</f>
        <v>1</v>
      </c>
      <c r="Z29" s="43">
        <f ca="1">SUMIFS(INDIRECT("Accepted_Cmp_"&amp;Z$25),Kidhome,"&gt;0",Teenhome,"&gt;0")</f>
        <v>23</v>
      </c>
      <c r="AA29" s="43">
        <f ca="1">SUMIFS(INDIRECT("Accepted_Cmp_"&amp;AA$25),Kidhome,"&gt;0",Teenhome,"&gt;0")</f>
        <v>15</v>
      </c>
      <c r="AB29" s="42">
        <f ca="1">SUMIFS(INDIRECT("Accepted_Cmp_"&amp;AB$25),Kidhome,"&gt;0",Teenhome,"&gt;0")</f>
        <v>2</v>
      </c>
      <c r="AC29" s="38">
        <f ca="1">SUM(X29:AB29)</f>
        <v>45</v>
      </c>
      <c r="AE29" s="41" t="s">
        <v>2207</v>
      </c>
      <c r="AF29" s="43">
        <f ca="1">SUMIF(Number_of_children,"&gt;2",INDIRECT("Accepted_Cmp_"&amp;AF$25))</f>
        <v>1</v>
      </c>
      <c r="AG29" s="43">
        <f ca="1">SUMIF(Number_of_children,"&gt;2",INDIRECT("Accepted_Cmp_"&amp;AG$25))</f>
        <v>0</v>
      </c>
      <c r="AH29" s="43">
        <f ca="1">SUMIF(Number_of_children,"&gt;2",INDIRECT("Accepted_Cmp_"&amp;AH$25))</f>
        <v>1</v>
      </c>
      <c r="AI29" s="43">
        <f ca="1">SUMIF(Number_of_children,"&gt;2",INDIRECT("Accepted_Cmp_"&amp;AI$25))</f>
        <v>2</v>
      </c>
      <c r="AJ29" s="42">
        <f ca="1">SUMIF(Number_of_children,"&gt;2",INDIRECT("Accepted_Cmp_"&amp;AJ$25))</f>
        <v>1</v>
      </c>
      <c r="AK29" s="38">
        <f ca="1">SUM(AF29:AJ29)</f>
        <v>5</v>
      </c>
      <c r="AM29" s="41" t="s">
        <v>2201</v>
      </c>
      <c r="AN29" s="42">
        <f>SUMIFS(Response,Kidhome,"&gt;0",Teenhome,"&gt;0")</f>
        <v>41</v>
      </c>
      <c r="AP29" s="41" t="s">
        <v>2207</v>
      </c>
      <c r="AQ29" s="42">
        <f ca="1">SUMIF(Number_of_children,"&gt;2",Response)</f>
        <v>2</v>
      </c>
      <c r="AS29" s="39" t="s">
        <v>2184</v>
      </c>
      <c r="AT29" s="33">
        <f>SUMIF(marital_Widow,1,Response)</f>
        <v>18</v>
      </c>
      <c r="AU29" s="58">
        <f>AT29/SUM($AT$26:$AT$30)</f>
        <v>5.7877813504823149E-2</v>
      </c>
    </row>
    <row r="30" spans="1:47" ht="15" thickTop="1" thickBot="1" x14ac:dyDescent="0.5">
      <c r="G30" s="41" t="s">
        <v>2192</v>
      </c>
      <c r="H30" s="56">
        <f>AVERAGEIF(education_PhD,1,Income)</f>
        <v>54973.211845102509</v>
      </c>
      <c r="I30" s="57">
        <f>AVERAGEIF(education_PhD,1,Amt_Total)</f>
        <v>663.90888382687922</v>
      </c>
      <c r="K30" s="41" t="s">
        <v>2185</v>
      </c>
      <c r="L30" s="56">
        <f>AVERAGEIF(marital_Divorced,1,Income)</f>
        <v>52596.429906542056</v>
      </c>
      <c r="M30" s="57">
        <f>AVERAGEIF(marital_Divorced,1,Amt_Total)</f>
        <v>611.08878504672896</v>
      </c>
      <c r="O30" s="41" t="s">
        <v>2185</v>
      </c>
      <c r="P30" s="43">
        <f ca="1">SUMIFS(INDIRECT("Accepted_Cmp_"&amp;P$25),marital_Divorced,1)</f>
        <v>11</v>
      </c>
      <c r="Q30" s="43">
        <f ca="1">SUMIFS(INDIRECT("Accepted_Cmp_"&amp;Q$25),marital_Divorced,1)</f>
        <v>5</v>
      </c>
      <c r="R30" s="43">
        <f ca="1">SUMIFS(INDIRECT("Accepted_Cmp_"&amp;R$25),marital_Divorced,1)</f>
        <v>16</v>
      </c>
      <c r="S30" s="43">
        <f ca="1">SUMIFS(INDIRECT("Accepted_Cmp_"&amp;S$25),marital_Divorced,1)</f>
        <v>18</v>
      </c>
      <c r="T30" s="42">
        <f ca="1">SUMIFS(INDIRECT("Accepted_Cmp_"&amp;T$25),marital_Divorced,1)</f>
        <v>12</v>
      </c>
      <c r="U30" s="38">
        <f ca="1">SUM(P30:T30)</f>
        <v>62</v>
      </c>
      <c r="AM30" s="38" t="s">
        <v>58</v>
      </c>
      <c r="AN30" s="38">
        <f>SUM(AN26:AN29)</f>
        <v>311</v>
      </c>
      <c r="AP30" s="38" t="s">
        <v>58</v>
      </c>
      <c r="AQ30" s="38">
        <f ca="1">SUM(AQ26:AQ29)</f>
        <v>311</v>
      </c>
      <c r="AS30" s="41" t="s">
        <v>2185</v>
      </c>
      <c r="AT30" s="43">
        <f>SUMIF(marital_Divorced,1,Response)</f>
        <v>43</v>
      </c>
      <c r="AU30" s="59">
        <f>AT30/SUM($AT$26:$AT$30)</f>
        <v>0.13826366559485531</v>
      </c>
    </row>
  </sheetData>
  <sheetProtection algorithmName="SHA-512" hashValue="EnQPIjyaxvwd9+P+iGAK/Y6xKM9htinwcVbDQg7hMat0fuQTBy0RJ44A/4eKa0hCxOqU1dmFLDfFHVDOZpQU2A==" saltValue="U450zWONbl8azSBCW5UNNA==" spinCount="100000" sheet="1" objects="1" scenarios="1"/>
  <pageMargins left="0.7" right="0.7" top="0.75" bottom="0.75" header="0.3" footer="0.3"/>
  <ignoredErrors>
    <ignoredError sqref="D26:D27"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47662-C603-4FB1-A6DB-15B919AE5726}">
  <dimension ref="A1:I15"/>
  <sheetViews>
    <sheetView zoomScaleNormal="100" workbookViewId="0">
      <selection activeCell="A2" sqref="A2"/>
    </sheetView>
  </sheetViews>
  <sheetFormatPr defaultRowHeight="14.25" x14ac:dyDescent="0.45"/>
  <cols>
    <col min="1" max="1" width="20.53125" bestFit="1" customWidth="1"/>
    <col min="2" max="2" width="21.3984375" bestFit="1" customWidth="1"/>
    <col min="3" max="3" width="8.265625" bestFit="1" customWidth="1"/>
    <col min="4" max="4" width="13.265625" bestFit="1" customWidth="1"/>
    <col min="5" max="5" width="8.265625" bestFit="1" customWidth="1"/>
    <col min="6" max="6" width="25.73046875" bestFit="1" customWidth="1"/>
    <col min="7" max="7" width="12.19921875" bestFit="1" customWidth="1"/>
    <col min="8" max="8" width="8.265625" bestFit="1" customWidth="1"/>
    <col min="9" max="9" width="11.3984375" bestFit="1" customWidth="1"/>
    <col min="10" max="14" width="9.33203125" bestFit="1" customWidth="1"/>
    <col min="15" max="15" width="6.73046875" bestFit="1" customWidth="1"/>
    <col min="16" max="16" width="5.73046875" bestFit="1" customWidth="1"/>
    <col min="17" max="20" width="7.33203125" bestFit="1" customWidth="1"/>
    <col min="21" max="28" width="9.33203125" bestFit="1" customWidth="1"/>
    <col min="29" max="29" width="6.73046875" bestFit="1" customWidth="1"/>
    <col min="30" max="37" width="7.33203125" bestFit="1" customWidth="1"/>
    <col min="38" max="38" width="8.33203125" bestFit="1" customWidth="1"/>
    <col min="39" max="54" width="9.33203125" bestFit="1" customWidth="1"/>
    <col min="55" max="55" width="6.73046875" bestFit="1" customWidth="1"/>
    <col min="56" max="95" width="7.73046875" bestFit="1" customWidth="1"/>
    <col min="96" max="573" width="8.73046875" bestFit="1" customWidth="1"/>
    <col min="574" max="899" width="10.265625" bestFit="1" customWidth="1"/>
    <col min="900" max="900" width="6.73046875" bestFit="1" customWidth="1"/>
    <col min="901" max="938" width="7.73046875" bestFit="1" customWidth="1"/>
    <col min="939" max="1033" width="8.73046875" bestFit="1" customWidth="1"/>
    <col min="1034" max="1186" width="10.265625" bestFit="1" customWidth="1"/>
    <col min="1187" max="1187" width="6.73046875" bestFit="1" customWidth="1"/>
  </cols>
  <sheetData>
    <row r="1" spans="1:9" s="16" customFormat="1" ht="19.899999999999999" thickBot="1" x14ac:dyDescent="0.65">
      <c r="A1" s="16" t="s">
        <v>2298</v>
      </c>
    </row>
    <row r="2" spans="1:9" ht="14.65" thickTop="1" x14ac:dyDescent="0.45"/>
    <row r="3" spans="1:9" ht="28.5" x14ac:dyDescent="0.45">
      <c r="A3" s="10" t="s">
        <v>2276</v>
      </c>
      <c r="B3" s="8" t="s">
        <v>2261</v>
      </c>
      <c r="F3" s="10" t="s">
        <v>2276</v>
      </c>
      <c r="G3" s="8" t="s">
        <v>2261</v>
      </c>
    </row>
    <row r="4" spans="1:9" ht="28.5" x14ac:dyDescent="0.45">
      <c r="A4" s="8" t="s">
        <v>2260</v>
      </c>
      <c r="B4" t="s">
        <v>2237</v>
      </c>
      <c r="F4" s="10" t="s">
        <v>2260</v>
      </c>
      <c r="G4" t="s">
        <v>2263</v>
      </c>
      <c r="H4" t="s">
        <v>2237</v>
      </c>
    </row>
    <row r="5" spans="1:9" x14ac:dyDescent="0.45">
      <c r="A5" s="7">
        <v>0</v>
      </c>
      <c r="B5">
        <v>158</v>
      </c>
      <c r="F5" s="7" t="s">
        <v>2181</v>
      </c>
      <c r="G5">
        <v>340</v>
      </c>
      <c r="H5">
        <v>103</v>
      </c>
    </row>
    <row r="6" spans="1:9" x14ac:dyDescent="0.45">
      <c r="A6" s="7">
        <v>1</v>
      </c>
      <c r="B6">
        <v>107</v>
      </c>
      <c r="F6" s="7" t="s">
        <v>2182</v>
      </c>
      <c r="G6">
        <v>454</v>
      </c>
      <c r="H6">
        <v>55</v>
      </c>
    </row>
    <row r="7" spans="1:9" x14ac:dyDescent="0.45">
      <c r="A7" s="7">
        <v>2</v>
      </c>
      <c r="B7">
        <v>44</v>
      </c>
      <c r="F7" s="7" t="s">
        <v>2183</v>
      </c>
      <c r="G7">
        <v>693</v>
      </c>
      <c r="H7">
        <v>92</v>
      </c>
    </row>
    <row r="8" spans="1:9" x14ac:dyDescent="0.45">
      <c r="A8" s="7">
        <v>3</v>
      </c>
      <c r="B8">
        <v>2</v>
      </c>
      <c r="F8" s="7" t="s">
        <v>2184</v>
      </c>
      <c r="G8">
        <v>52</v>
      </c>
      <c r="H8">
        <v>18</v>
      </c>
      <c r="I8" s="12"/>
    </row>
    <row r="9" spans="1:9" x14ac:dyDescent="0.45">
      <c r="A9" s="7" t="s">
        <v>2259</v>
      </c>
      <c r="B9">
        <v>311</v>
      </c>
      <c r="F9" s="7" t="s">
        <v>2185</v>
      </c>
      <c r="G9">
        <v>171</v>
      </c>
      <c r="H9">
        <v>43</v>
      </c>
      <c r="I9" s="12"/>
    </row>
    <row r="10" spans="1:9" x14ac:dyDescent="0.45">
      <c r="F10" s="7" t="s">
        <v>2259</v>
      </c>
      <c r="G10">
        <v>1710</v>
      </c>
      <c r="H10">
        <v>311</v>
      </c>
      <c r="I10" s="12"/>
    </row>
    <row r="12" spans="1:9" x14ac:dyDescent="0.45">
      <c r="I12" s="13"/>
    </row>
    <row r="13" spans="1:9" x14ac:dyDescent="0.45">
      <c r="I13" s="5"/>
    </row>
    <row r="15" spans="1:9" x14ac:dyDescent="0.45">
      <c r="I15" s="13"/>
    </row>
  </sheetData>
  <sheetProtection algorithmName="SHA-512" hashValue="gyX//cNCLOcWIQsje9GTjTG1cx/uvl8ZMJaZT1b4j7t1+FoTIC2Ekh1ENPVknaABXy0Wm395K0rM8pLbw/K6sw==" saltValue="BVK5TP2hTxUey7b9TM4ofw==" spinCount="100000"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99E46-DD8C-414A-8F9F-80FC1AA23014}">
  <dimension ref="A1:B13"/>
  <sheetViews>
    <sheetView workbookViewId="0">
      <selection activeCell="A2" sqref="A2"/>
    </sheetView>
  </sheetViews>
  <sheetFormatPr defaultRowHeight="14.25" x14ac:dyDescent="0.45"/>
  <cols>
    <col min="1" max="1" width="11.9296875" bestFit="1" customWidth="1"/>
    <col min="2" max="2" width="14.73046875" bestFit="1" customWidth="1"/>
    <col min="3" max="3" width="8.265625" bestFit="1" customWidth="1"/>
    <col min="4" max="4" width="7.86328125" bestFit="1" customWidth="1"/>
    <col min="5" max="5" width="8.265625" bestFit="1" customWidth="1"/>
    <col min="6" max="13" width="5.33203125" bestFit="1" customWidth="1"/>
    <col min="14" max="14" width="9.86328125" bestFit="1" customWidth="1"/>
    <col min="15" max="57" width="2.73046875" bestFit="1" customWidth="1"/>
    <col min="58" max="58" width="9.86328125" bestFit="1" customWidth="1"/>
  </cols>
  <sheetData>
    <row r="1" spans="1:2" s="16" customFormat="1" ht="19.899999999999999" thickBot="1" x14ac:dyDescent="0.65">
      <c r="A1" s="16" t="s">
        <v>2297</v>
      </c>
    </row>
    <row r="2" spans="1:2" ht="14.65" thickTop="1" x14ac:dyDescent="0.45"/>
    <row r="3" spans="1:2" x14ac:dyDescent="0.45">
      <c r="A3" s="8" t="s">
        <v>2267</v>
      </c>
      <c r="B3" s="10" t="s">
        <v>2266</v>
      </c>
    </row>
    <row r="4" spans="1:2" x14ac:dyDescent="0.45">
      <c r="A4" s="10" t="s">
        <v>2265</v>
      </c>
      <c r="B4" t="s">
        <v>2237</v>
      </c>
    </row>
    <row r="5" spans="1:2" x14ac:dyDescent="0.45">
      <c r="A5" s="7" t="s">
        <v>2268</v>
      </c>
      <c r="B5">
        <v>14</v>
      </c>
    </row>
    <row r="6" spans="1:2" x14ac:dyDescent="0.45">
      <c r="A6" s="7" t="s">
        <v>2269</v>
      </c>
      <c r="B6">
        <v>43</v>
      </c>
    </row>
    <row r="7" spans="1:2" x14ac:dyDescent="0.45">
      <c r="A7" s="7" t="s">
        <v>2270</v>
      </c>
      <c r="B7">
        <v>46</v>
      </c>
    </row>
    <row r="8" spans="1:2" x14ac:dyDescent="0.45">
      <c r="A8" s="7" t="s">
        <v>2271</v>
      </c>
      <c r="B8">
        <v>80</v>
      </c>
    </row>
    <row r="9" spans="1:2" x14ac:dyDescent="0.45">
      <c r="A9" s="7" t="s">
        <v>2272</v>
      </c>
      <c r="B9">
        <v>38</v>
      </c>
    </row>
    <row r="10" spans="1:2" x14ac:dyDescent="0.45">
      <c r="A10" s="7" t="s">
        <v>2273</v>
      </c>
      <c r="B10">
        <v>45</v>
      </c>
    </row>
    <row r="11" spans="1:2" x14ac:dyDescent="0.45">
      <c r="A11" s="7" t="s">
        <v>2274</v>
      </c>
      <c r="B11">
        <v>35</v>
      </c>
    </row>
    <row r="12" spans="1:2" x14ac:dyDescent="0.45">
      <c r="A12" s="7" t="s">
        <v>2275</v>
      </c>
      <c r="B12">
        <v>10</v>
      </c>
    </row>
    <row r="13" spans="1:2" x14ac:dyDescent="0.45">
      <c r="A13" s="7" t="s">
        <v>2259</v>
      </c>
      <c r="B13">
        <v>311</v>
      </c>
    </row>
  </sheetData>
  <sheetProtection algorithmName="SHA-512" hashValue="6rv1uUspsJxircw0CmCDsa+hJu5CQQS5Wv2sfSvvjjzkRcTr6CJYnlkPdxt/0ayyBDjATcFhtYbLFmByYLsTaA==" saltValue="tI+Xdp9UYTHAxrRk/ZwLgA==" spinCount="100000"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A7B2-6338-49B9-90EC-BCD97982B40F}">
  <dimension ref="A1:C13"/>
  <sheetViews>
    <sheetView workbookViewId="0">
      <selection activeCell="F8" sqref="F8"/>
    </sheetView>
  </sheetViews>
  <sheetFormatPr defaultRowHeight="14.25" x14ac:dyDescent="0.45"/>
  <cols>
    <col min="1" max="1" width="18.33203125" bestFit="1" customWidth="1"/>
    <col min="2" max="2" width="14.73046875" bestFit="1" customWidth="1"/>
    <col min="3" max="3" width="8.265625" bestFit="1" customWidth="1"/>
    <col min="4" max="4" width="5.796875" bestFit="1" customWidth="1"/>
    <col min="5" max="5" width="4.796875" bestFit="1" customWidth="1"/>
    <col min="6" max="6" width="5.796875" bestFit="1" customWidth="1"/>
    <col min="7" max="7" width="4.796875" bestFit="1" customWidth="1"/>
    <col min="8" max="9" width="5.796875" bestFit="1" customWidth="1"/>
    <col min="10" max="10" width="4.796875" bestFit="1" customWidth="1"/>
    <col min="11" max="13" width="5.796875" bestFit="1" customWidth="1"/>
    <col min="14" max="15" width="4.796875" bestFit="1" customWidth="1"/>
    <col min="16" max="18" width="5.796875" bestFit="1" customWidth="1"/>
    <col min="19" max="20" width="4.796875" bestFit="1" customWidth="1"/>
    <col min="21" max="21" width="5.796875" bestFit="1" customWidth="1"/>
    <col min="22" max="22" width="4.796875" bestFit="1" customWidth="1"/>
    <col min="23" max="28" width="5.796875" bestFit="1" customWidth="1"/>
    <col min="29" max="29" width="3.796875" bestFit="1" customWidth="1"/>
    <col min="30" max="31" width="5.796875" bestFit="1" customWidth="1"/>
    <col min="32" max="33" width="4.796875" bestFit="1" customWidth="1"/>
    <col min="34" max="45" width="5.796875" bestFit="1" customWidth="1"/>
    <col min="46" max="46" width="4.796875" bestFit="1" customWidth="1"/>
    <col min="47" max="47" width="5.796875" bestFit="1" customWidth="1"/>
    <col min="48" max="48" width="4.796875" bestFit="1" customWidth="1"/>
    <col min="49" max="53" width="5.796875" bestFit="1" customWidth="1"/>
    <col min="54" max="54" width="3.796875" bestFit="1" customWidth="1"/>
    <col min="55" max="56" width="4.796875" bestFit="1" customWidth="1"/>
    <col min="57" max="65" width="5.796875" bestFit="1" customWidth="1"/>
    <col min="66" max="66" width="4.796875" bestFit="1" customWidth="1"/>
    <col min="67" max="70" width="5.796875" bestFit="1" customWidth="1"/>
    <col min="71" max="71" width="4.796875" bestFit="1" customWidth="1"/>
    <col min="72" max="72" width="5.796875" bestFit="1" customWidth="1"/>
    <col min="73" max="73" width="4.796875" bestFit="1" customWidth="1"/>
    <col min="74" max="79" width="5.796875" bestFit="1" customWidth="1"/>
    <col min="80" max="80" width="4.796875" bestFit="1" customWidth="1"/>
    <col min="81" max="81" width="5.796875" bestFit="1" customWidth="1"/>
    <col min="82" max="82" width="4.796875" bestFit="1" customWidth="1"/>
    <col min="83" max="85" width="5.796875" bestFit="1" customWidth="1"/>
    <col min="86" max="86" width="3.796875" bestFit="1" customWidth="1"/>
    <col min="87" max="87" width="4.796875" bestFit="1" customWidth="1"/>
    <col min="88" max="94" width="5.796875" bestFit="1" customWidth="1"/>
    <col min="95" max="96" width="4.796875" bestFit="1" customWidth="1"/>
    <col min="97" max="101" width="5.796875" bestFit="1" customWidth="1"/>
    <col min="102" max="102" width="4.796875" bestFit="1" customWidth="1"/>
    <col min="103" max="106" width="5.796875" bestFit="1" customWidth="1"/>
    <col min="107" max="107" width="4.796875" bestFit="1" customWidth="1"/>
    <col min="108" max="108" width="5.796875" bestFit="1" customWidth="1"/>
    <col min="109" max="110" width="4.796875" bestFit="1" customWidth="1"/>
    <col min="111" max="111" width="5.796875" bestFit="1" customWidth="1"/>
    <col min="112" max="112" width="4.796875" bestFit="1" customWidth="1"/>
    <col min="113" max="115" width="5.796875" bestFit="1" customWidth="1"/>
    <col min="116" max="116" width="3.796875" bestFit="1" customWidth="1"/>
    <col min="117" max="118" width="5.796875" bestFit="1" customWidth="1"/>
    <col min="119" max="121" width="4.796875" bestFit="1" customWidth="1"/>
    <col min="122" max="126" width="5.796875" bestFit="1" customWidth="1"/>
    <col min="127" max="127" width="4.796875" bestFit="1" customWidth="1"/>
    <col min="128" max="128" width="5.796875" bestFit="1" customWidth="1"/>
    <col min="129" max="129" width="4.796875" bestFit="1" customWidth="1"/>
    <col min="130" max="131" width="5.796875" bestFit="1" customWidth="1"/>
    <col min="132" max="132" width="3.796875" bestFit="1" customWidth="1"/>
    <col min="133" max="134" width="5.796875" bestFit="1" customWidth="1"/>
    <col min="135" max="136" width="4.796875" bestFit="1" customWidth="1"/>
    <col min="137" max="137" width="5.796875" bestFit="1" customWidth="1"/>
    <col min="138" max="138" width="2.796875" bestFit="1" customWidth="1"/>
    <col min="139" max="143" width="4.796875" bestFit="1" customWidth="1"/>
    <col min="144" max="144" width="3.796875" bestFit="1" customWidth="1"/>
    <col min="145" max="152" width="4.796875" bestFit="1" customWidth="1"/>
    <col min="153" max="153" width="3.796875" bestFit="1" customWidth="1"/>
    <col min="154" max="159" width="4.796875" bestFit="1" customWidth="1"/>
    <col min="160" max="160" width="3.796875" bestFit="1" customWidth="1"/>
    <col min="161" max="164" width="4.796875" bestFit="1" customWidth="1"/>
    <col min="165" max="165" width="3.796875" bestFit="1" customWidth="1"/>
    <col min="166" max="167" width="4.796875" bestFit="1" customWidth="1"/>
    <col min="168" max="168" width="2.796875" bestFit="1" customWidth="1"/>
    <col min="169" max="171" width="4.796875" bestFit="1" customWidth="1"/>
    <col min="172" max="172" width="3.796875" bestFit="1" customWidth="1"/>
    <col min="173" max="176" width="4.796875" bestFit="1" customWidth="1"/>
    <col min="177" max="177" width="3.796875" bestFit="1" customWidth="1"/>
    <col min="178" max="184" width="4.796875" bestFit="1" customWidth="1"/>
    <col min="185" max="185" width="3.796875" bestFit="1" customWidth="1"/>
    <col min="186" max="189" width="4.796875" bestFit="1" customWidth="1"/>
    <col min="190" max="190" width="3.796875" bestFit="1" customWidth="1"/>
    <col min="191" max="199" width="4.796875" bestFit="1" customWidth="1"/>
    <col min="200" max="200" width="2.796875" bestFit="1" customWidth="1"/>
    <col min="201" max="201" width="3.796875" bestFit="1" customWidth="1"/>
    <col min="202" max="203" width="4.796875" bestFit="1" customWidth="1"/>
    <col min="204" max="204" width="3.796875" bestFit="1" customWidth="1"/>
    <col min="205" max="208" width="4.796875" bestFit="1" customWidth="1"/>
    <col min="209" max="209" width="3.796875" bestFit="1" customWidth="1"/>
    <col min="210" max="210" width="4.796875" bestFit="1" customWidth="1"/>
    <col min="211" max="211" width="3.796875" bestFit="1" customWidth="1"/>
    <col min="212" max="214" width="4.796875" bestFit="1" customWidth="1"/>
    <col min="215" max="215" width="3.796875" bestFit="1" customWidth="1"/>
    <col min="216" max="217" width="4.796875" bestFit="1" customWidth="1"/>
    <col min="218" max="218" width="3.796875" bestFit="1" customWidth="1"/>
    <col min="219" max="220" width="4.796875" bestFit="1" customWidth="1"/>
    <col min="221" max="221" width="3.796875" bestFit="1" customWidth="1"/>
    <col min="222" max="222" width="4.796875" bestFit="1" customWidth="1"/>
    <col min="223" max="223" width="3.796875" bestFit="1" customWidth="1"/>
    <col min="224" max="226" width="4.796875" bestFit="1" customWidth="1"/>
    <col min="227" max="227" width="3.796875" bestFit="1" customWidth="1"/>
    <col min="228" max="228" width="4.796875" bestFit="1" customWidth="1"/>
    <col min="229" max="229" width="3.796875" bestFit="1" customWidth="1"/>
    <col min="230" max="230" width="4.796875" bestFit="1" customWidth="1"/>
    <col min="231" max="231" width="3.796875" bestFit="1" customWidth="1"/>
    <col min="232" max="232" width="4.796875" bestFit="1" customWidth="1"/>
    <col min="233" max="234" width="3.796875" bestFit="1" customWidth="1"/>
    <col min="235" max="235" width="4.796875" bestFit="1" customWidth="1"/>
    <col min="236" max="236" width="3.796875" bestFit="1" customWidth="1"/>
    <col min="237" max="238" width="4.796875" bestFit="1" customWidth="1"/>
    <col min="239" max="239" width="3.796875" bestFit="1" customWidth="1"/>
    <col min="240" max="240" width="4.796875" bestFit="1" customWidth="1"/>
    <col min="241" max="241" width="3.796875" bestFit="1" customWidth="1"/>
    <col min="242" max="246" width="4.796875" bestFit="1" customWidth="1"/>
    <col min="247" max="247" width="3.796875" bestFit="1" customWidth="1"/>
    <col min="248" max="255" width="4.796875" bestFit="1" customWidth="1"/>
    <col min="256" max="256" width="2.796875" bestFit="1" customWidth="1"/>
    <col min="257" max="257" width="4.796875" bestFit="1" customWidth="1"/>
    <col min="258" max="258" width="3.796875" bestFit="1" customWidth="1"/>
    <col min="259" max="263" width="4.796875" bestFit="1" customWidth="1"/>
    <col min="264" max="264" width="3.796875" bestFit="1" customWidth="1"/>
    <col min="265" max="266" width="4.796875" bestFit="1" customWidth="1"/>
    <col min="267" max="268" width="3.796875" bestFit="1" customWidth="1"/>
    <col min="269" max="270" width="4.796875" bestFit="1" customWidth="1"/>
    <col min="271" max="271" width="2.796875" bestFit="1" customWidth="1"/>
    <col min="272" max="272" width="4.796875" bestFit="1" customWidth="1"/>
    <col min="273" max="273" width="3.796875" bestFit="1" customWidth="1"/>
    <col min="274" max="274" width="4.796875" bestFit="1" customWidth="1"/>
    <col min="275" max="275" width="3.796875" bestFit="1" customWidth="1"/>
    <col min="276" max="278" width="4.796875" bestFit="1" customWidth="1"/>
    <col min="279" max="279" width="3.796875" bestFit="1" customWidth="1"/>
    <col min="280" max="280" width="4.796875" bestFit="1" customWidth="1"/>
    <col min="281" max="281" width="3.796875" bestFit="1" customWidth="1"/>
    <col min="282" max="282" width="4.796875" bestFit="1" customWidth="1"/>
    <col min="283" max="283" width="3.796875" bestFit="1" customWidth="1"/>
    <col min="284" max="285" width="4.796875" bestFit="1" customWidth="1"/>
    <col min="286" max="286" width="3.796875" bestFit="1" customWidth="1"/>
    <col min="287" max="287" width="4.796875" bestFit="1" customWidth="1"/>
    <col min="288" max="288" width="2.796875" bestFit="1" customWidth="1"/>
    <col min="289" max="292" width="4.796875" bestFit="1" customWidth="1"/>
    <col min="293" max="293" width="3.796875" bestFit="1" customWidth="1"/>
    <col min="294" max="296" width="4.796875" bestFit="1" customWidth="1"/>
    <col min="297" max="297" width="3.796875" bestFit="1" customWidth="1"/>
    <col min="298" max="299" width="4.796875" bestFit="1" customWidth="1"/>
    <col min="300" max="300" width="3.796875" bestFit="1" customWidth="1"/>
    <col min="301" max="302" width="4.796875" bestFit="1" customWidth="1"/>
    <col min="303" max="303" width="3.796875" bestFit="1" customWidth="1"/>
    <col min="304" max="311" width="4.796875" bestFit="1" customWidth="1"/>
    <col min="312" max="312" width="3.796875" bestFit="1" customWidth="1"/>
    <col min="313" max="313" width="12.53125" bestFit="1" customWidth="1"/>
  </cols>
  <sheetData>
    <row r="1" spans="1:3" s="16" customFormat="1" ht="19.899999999999999" thickBot="1" x14ac:dyDescent="0.65">
      <c r="A1" s="16" t="s">
        <v>2299</v>
      </c>
    </row>
    <row r="2" spans="1:3" ht="14.65" thickTop="1" x14ac:dyDescent="0.45"/>
    <row r="3" spans="1:3" x14ac:dyDescent="0.45">
      <c r="A3" s="10" t="s">
        <v>2276</v>
      </c>
      <c r="B3" s="10" t="s">
        <v>2266</v>
      </c>
    </row>
    <row r="4" spans="1:3" x14ac:dyDescent="0.45">
      <c r="A4" s="10" t="s">
        <v>2265</v>
      </c>
      <c r="B4" t="s">
        <v>2263</v>
      </c>
      <c r="C4" t="s">
        <v>2237</v>
      </c>
    </row>
    <row r="5" spans="1:3" x14ac:dyDescent="0.45">
      <c r="A5" s="14" t="s">
        <v>2277</v>
      </c>
      <c r="B5">
        <v>46</v>
      </c>
      <c r="C5">
        <v>5</v>
      </c>
    </row>
    <row r="6" spans="1:3" x14ac:dyDescent="0.45">
      <c r="A6" s="14" t="s">
        <v>2278</v>
      </c>
      <c r="B6">
        <v>254</v>
      </c>
      <c r="C6">
        <v>32</v>
      </c>
    </row>
    <row r="7" spans="1:3" x14ac:dyDescent="0.45">
      <c r="A7" s="14" t="s">
        <v>2279</v>
      </c>
      <c r="B7">
        <v>422</v>
      </c>
      <c r="C7">
        <v>58</v>
      </c>
    </row>
    <row r="8" spans="1:3" x14ac:dyDescent="0.45">
      <c r="A8" s="14" t="s">
        <v>2280</v>
      </c>
      <c r="B8">
        <v>398</v>
      </c>
      <c r="C8">
        <v>46</v>
      </c>
    </row>
    <row r="9" spans="1:3" x14ac:dyDescent="0.45">
      <c r="A9" s="14" t="s">
        <v>2281</v>
      </c>
      <c r="B9">
        <v>377</v>
      </c>
      <c r="C9">
        <v>61</v>
      </c>
    </row>
    <row r="10" spans="1:3" x14ac:dyDescent="0.45">
      <c r="A10" s="14" t="s">
        <v>2282</v>
      </c>
      <c r="B10">
        <v>194</v>
      </c>
      <c r="C10">
        <v>84</v>
      </c>
    </row>
    <row r="11" spans="1:3" x14ac:dyDescent="0.45">
      <c r="A11" s="14" t="s">
        <v>2283</v>
      </c>
      <c r="B11">
        <v>18</v>
      </c>
      <c r="C11">
        <v>24</v>
      </c>
    </row>
    <row r="12" spans="1:3" x14ac:dyDescent="0.45">
      <c r="A12" s="14" t="s">
        <v>2284</v>
      </c>
      <c r="B12">
        <v>1</v>
      </c>
      <c r="C12">
        <v>1</v>
      </c>
    </row>
    <row r="13" spans="1:3" x14ac:dyDescent="0.45">
      <c r="A13" s="14" t="s">
        <v>2259</v>
      </c>
      <c r="B13">
        <v>1710</v>
      </c>
      <c r="C13">
        <v>311</v>
      </c>
    </row>
  </sheetData>
  <sheetProtection algorithmName="SHA-512" hashValue="+rYubpAHrgbFeUgPFefxhlowIlB/M2GhUW3ZZs0Ac5+mJBR5RQVIFituGWKHgayMXRC4wlr/WqpHV/KcIq3lpw==" saltValue="z2IUTy7aHifyhmt2oDQClw==" spinCount="100000"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7BACC-C911-4EA5-A932-CAE6EC2D6D0A}">
  <dimension ref="A1:AM2206"/>
  <sheetViews>
    <sheetView topLeftCell="A2" workbookViewId="0">
      <selection activeCell="K29" sqref="K29"/>
    </sheetView>
  </sheetViews>
  <sheetFormatPr defaultRowHeight="14.25" x14ac:dyDescent="0.45"/>
  <sheetData>
    <row r="1" spans="1:39"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45">
      <c r="A2">
        <v>58138</v>
      </c>
      <c r="B2">
        <v>0</v>
      </c>
      <c r="C2">
        <v>0</v>
      </c>
      <c r="D2">
        <v>58</v>
      </c>
      <c r="E2">
        <v>635</v>
      </c>
      <c r="F2">
        <v>88</v>
      </c>
      <c r="G2">
        <v>546</v>
      </c>
      <c r="H2">
        <v>172</v>
      </c>
      <c r="I2">
        <v>88</v>
      </c>
      <c r="J2">
        <v>88</v>
      </c>
      <c r="K2">
        <v>3</v>
      </c>
      <c r="L2">
        <v>8</v>
      </c>
      <c r="M2">
        <v>10</v>
      </c>
      <c r="N2">
        <v>4</v>
      </c>
      <c r="O2">
        <v>7</v>
      </c>
      <c r="P2">
        <v>0</v>
      </c>
      <c r="Q2">
        <v>0</v>
      </c>
      <c r="R2">
        <v>0</v>
      </c>
      <c r="S2">
        <v>0</v>
      </c>
      <c r="T2">
        <v>0</v>
      </c>
      <c r="U2">
        <v>0</v>
      </c>
      <c r="V2">
        <v>3</v>
      </c>
      <c r="W2">
        <v>11</v>
      </c>
      <c r="X2">
        <v>1</v>
      </c>
      <c r="Y2">
        <v>63</v>
      </c>
      <c r="Z2">
        <v>2822</v>
      </c>
      <c r="AA2">
        <v>0</v>
      </c>
      <c r="AB2">
        <v>0</v>
      </c>
      <c r="AC2">
        <v>1</v>
      </c>
      <c r="AD2">
        <v>0</v>
      </c>
      <c r="AE2">
        <v>0</v>
      </c>
      <c r="AF2">
        <v>0</v>
      </c>
      <c r="AG2">
        <v>0</v>
      </c>
      <c r="AH2">
        <v>1</v>
      </c>
      <c r="AI2">
        <v>0</v>
      </c>
      <c r="AJ2">
        <v>0</v>
      </c>
      <c r="AK2">
        <v>1529</v>
      </c>
      <c r="AL2">
        <v>1441</v>
      </c>
      <c r="AM2">
        <v>0</v>
      </c>
    </row>
    <row r="3" spans="1:39" x14ac:dyDescent="0.45">
      <c r="A3">
        <v>46344</v>
      </c>
      <c r="B3">
        <v>1</v>
      </c>
      <c r="C3">
        <v>1</v>
      </c>
      <c r="D3">
        <v>38</v>
      </c>
      <c r="E3">
        <v>11</v>
      </c>
      <c r="F3">
        <v>1</v>
      </c>
      <c r="G3">
        <v>6</v>
      </c>
      <c r="H3">
        <v>2</v>
      </c>
      <c r="I3">
        <v>1</v>
      </c>
      <c r="J3">
        <v>6</v>
      </c>
      <c r="K3">
        <v>2</v>
      </c>
      <c r="L3">
        <v>1</v>
      </c>
      <c r="M3">
        <v>1</v>
      </c>
      <c r="N3">
        <v>2</v>
      </c>
      <c r="O3">
        <v>5</v>
      </c>
      <c r="P3">
        <v>0</v>
      </c>
      <c r="Q3">
        <v>0</v>
      </c>
      <c r="R3">
        <v>0</v>
      </c>
      <c r="S3">
        <v>0</v>
      </c>
      <c r="T3">
        <v>0</v>
      </c>
      <c r="U3">
        <v>0</v>
      </c>
      <c r="V3">
        <v>3</v>
      </c>
      <c r="W3">
        <v>11</v>
      </c>
      <c r="X3">
        <v>0</v>
      </c>
      <c r="Y3">
        <v>66</v>
      </c>
      <c r="Z3">
        <v>2272</v>
      </c>
      <c r="AA3">
        <v>0</v>
      </c>
      <c r="AB3">
        <v>0</v>
      </c>
      <c r="AC3">
        <v>1</v>
      </c>
      <c r="AD3">
        <v>0</v>
      </c>
      <c r="AE3">
        <v>0</v>
      </c>
      <c r="AF3">
        <v>0</v>
      </c>
      <c r="AG3">
        <v>0</v>
      </c>
      <c r="AH3">
        <v>1</v>
      </c>
      <c r="AI3">
        <v>0</v>
      </c>
      <c r="AJ3">
        <v>0</v>
      </c>
      <c r="AK3">
        <v>21</v>
      </c>
      <c r="AL3">
        <v>15</v>
      </c>
      <c r="AM3">
        <v>0</v>
      </c>
    </row>
    <row r="4" spans="1:39" x14ac:dyDescent="0.45">
      <c r="A4">
        <v>71613</v>
      </c>
      <c r="B4">
        <v>0</v>
      </c>
      <c r="C4">
        <v>0</v>
      </c>
      <c r="D4">
        <v>26</v>
      </c>
      <c r="E4">
        <v>426</v>
      </c>
      <c r="F4">
        <v>49</v>
      </c>
      <c r="G4">
        <v>127</v>
      </c>
      <c r="H4">
        <v>111</v>
      </c>
      <c r="I4">
        <v>21</v>
      </c>
      <c r="J4">
        <v>42</v>
      </c>
      <c r="K4">
        <v>1</v>
      </c>
      <c r="L4">
        <v>8</v>
      </c>
      <c r="M4">
        <v>2</v>
      </c>
      <c r="N4">
        <v>10</v>
      </c>
      <c r="O4">
        <v>4</v>
      </c>
      <c r="P4">
        <v>0</v>
      </c>
      <c r="Q4">
        <v>0</v>
      </c>
      <c r="R4">
        <v>0</v>
      </c>
      <c r="S4">
        <v>0</v>
      </c>
      <c r="T4">
        <v>0</v>
      </c>
      <c r="U4">
        <v>0</v>
      </c>
      <c r="V4">
        <v>3</v>
      </c>
      <c r="W4">
        <v>11</v>
      </c>
      <c r="X4">
        <v>0</v>
      </c>
      <c r="Y4">
        <v>55</v>
      </c>
      <c r="Z4">
        <v>2471</v>
      </c>
      <c r="AA4">
        <v>0</v>
      </c>
      <c r="AB4">
        <v>0</v>
      </c>
      <c r="AC4">
        <v>0</v>
      </c>
      <c r="AD4">
        <v>1</v>
      </c>
      <c r="AE4">
        <v>0</v>
      </c>
      <c r="AF4">
        <v>0</v>
      </c>
      <c r="AG4">
        <v>0</v>
      </c>
      <c r="AH4">
        <v>1</v>
      </c>
      <c r="AI4">
        <v>0</v>
      </c>
      <c r="AJ4">
        <v>0</v>
      </c>
      <c r="AK4">
        <v>734</v>
      </c>
      <c r="AL4">
        <v>692</v>
      </c>
      <c r="AM4">
        <v>0</v>
      </c>
    </row>
    <row r="5" spans="1:39" x14ac:dyDescent="0.45">
      <c r="A5">
        <v>26646</v>
      </c>
      <c r="B5">
        <v>1</v>
      </c>
      <c r="C5">
        <v>0</v>
      </c>
      <c r="D5">
        <v>26</v>
      </c>
      <c r="E5">
        <v>11</v>
      </c>
      <c r="F5">
        <v>4</v>
      </c>
      <c r="G5">
        <v>20</v>
      </c>
      <c r="H5">
        <v>10</v>
      </c>
      <c r="I5">
        <v>3</v>
      </c>
      <c r="J5">
        <v>5</v>
      </c>
      <c r="K5">
        <v>2</v>
      </c>
      <c r="L5">
        <v>2</v>
      </c>
      <c r="M5">
        <v>0</v>
      </c>
      <c r="N5">
        <v>4</v>
      </c>
      <c r="O5">
        <v>6</v>
      </c>
      <c r="P5">
        <v>0</v>
      </c>
      <c r="Q5">
        <v>0</v>
      </c>
      <c r="R5">
        <v>0</v>
      </c>
      <c r="S5">
        <v>0</v>
      </c>
      <c r="T5">
        <v>0</v>
      </c>
      <c r="U5">
        <v>0</v>
      </c>
      <c r="V5">
        <v>3</v>
      </c>
      <c r="W5">
        <v>11</v>
      </c>
      <c r="X5">
        <v>0</v>
      </c>
      <c r="Y5">
        <v>36</v>
      </c>
      <c r="Z5">
        <v>2298</v>
      </c>
      <c r="AA5">
        <v>0</v>
      </c>
      <c r="AB5">
        <v>0</v>
      </c>
      <c r="AC5">
        <v>0</v>
      </c>
      <c r="AD5">
        <v>1</v>
      </c>
      <c r="AE5">
        <v>0</v>
      </c>
      <c r="AF5">
        <v>0</v>
      </c>
      <c r="AG5">
        <v>0</v>
      </c>
      <c r="AH5">
        <v>1</v>
      </c>
      <c r="AI5">
        <v>0</v>
      </c>
      <c r="AJ5">
        <v>0</v>
      </c>
      <c r="AK5">
        <v>48</v>
      </c>
      <c r="AL5">
        <v>43</v>
      </c>
      <c r="AM5">
        <v>0</v>
      </c>
    </row>
    <row r="6" spans="1:39" x14ac:dyDescent="0.45">
      <c r="A6">
        <v>58293</v>
      </c>
      <c r="B6">
        <v>1</v>
      </c>
      <c r="C6">
        <v>0</v>
      </c>
      <c r="D6">
        <v>94</v>
      </c>
      <c r="E6">
        <v>173</v>
      </c>
      <c r="F6">
        <v>43</v>
      </c>
      <c r="G6">
        <v>118</v>
      </c>
      <c r="H6">
        <v>46</v>
      </c>
      <c r="I6">
        <v>27</v>
      </c>
      <c r="J6">
        <v>15</v>
      </c>
      <c r="K6">
        <v>5</v>
      </c>
      <c r="L6">
        <v>5</v>
      </c>
      <c r="M6">
        <v>3</v>
      </c>
      <c r="N6">
        <v>6</v>
      </c>
      <c r="O6">
        <v>5</v>
      </c>
      <c r="P6">
        <v>0</v>
      </c>
      <c r="Q6">
        <v>0</v>
      </c>
      <c r="R6">
        <v>0</v>
      </c>
      <c r="S6">
        <v>0</v>
      </c>
      <c r="T6">
        <v>0</v>
      </c>
      <c r="U6">
        <v>0</v>
      </c>
      <c r="V6">
        <v>3</v>
      </c>
      <c r="W6">
        <v>11</v>
      </c>
      <c r="X6">
        <v>0</v>
      </c>
      <c r="Y6">
        <v>39</v>
      </c>
      <c r="Z6">
        <v>2320</v>
      </c>
      <c r="AA6">
        <v>0</v>
      </c>
      <c r="AB6">
        <v>1</v>
      </c>
      <c r="AC6">
        <v>0</v>
      </c>
      <c r="AD6">
        <v>0</v>
      </c>
      <c r="AE6">
        <v>0</v>
      </c>
      <c r="AF6">
        <v>0</v>
      </c>
      <c r="AG6">
        <v>0</v>
      </c>
      <c r="AH6">
        <v>0</v>
      </c>
      <c r="AI6">
        <v>0</v>
      </c>
      <c r="AJ6">
        <v>1</v>
      </c>
      <c r="AK6">
        <v>407</v>
      </c>
      <c r="AL6">
        <v>392</v>
      </c>
      <c r="AM6">
        <v>0</v>
      </c>
    </row>
    <row r="7" spans="1:39" x14ac:dyDescent="0.45">
      <c r="A7">
        <v>62513</v>
      </c>
      <c r="B7">
        <v>0</v>
      </c>
      <c r="C7">
        <v>1</v>
      </c>
      <c r="D7">
        <v>16</v>
      </c>
      <c r="E7">
        <v>520</v>
      </c>
      <c r="F7">
        <v>42</v>
      </c>
      <c r="G7">
        <v>98</v>
      </c>
      <c r="H7">
        <v>0</v>
      </c>
      <c r="I7">
        <v>42</v>
      </c>
      <c r="J7">
        <v>14</v>
      </c>
      <c r="K7">
        <v>2</v>
      </c>
      <c r="L7">
        <v>6</v>
      </c>
      <c r="M7">
        <v>4</v>
      </c>
      <c r="N7">
        <v>10</v>
      </c>
      <c r="O7">
        <v>6</v>
      </c>
      <c r="P7">
        <v>0</v>
      </c>
      <c r="Q7">
        <v>0</v>
      </c>
      <c r="R7">
        <v>0</v>
      </c>
      <c r="S7">
        <v>0</v>
      </c>
      <c r="T7">
        <v>0</v>
      </c>
      <c r="U7">
        <v>0</v>
      </c>
      <c r="V7">
        <v>3</v>
      </c>
      <c r="W7">
        <v>11</v>
      </c>
      <c r="X7">
        <v>0</v>
      </c>
      <c r="Y7">
        <v>53</v>
      </c>
      <c r="Z7">
        <v>2452</v>
      </c>
      <c r="AA7">
        <v>0</v>
      </c>
      <c r="AB7">
        <v>0</v>
      </c>
      <c r="AC7">
        <v>0</v>
      </c>
      <c r="AD7">
        <v>1</v>
      </c>
      <c r="AE7">
        <v>0</v>
      </c>
      <c r="AF7">
        <v>0</v>
      </c>
      <c r="AG7">
        <v>0</v>
      </c>
      <c r="AH7">
        <v>0</v>
      </c>
      <c r="AI7">
        <v>1</v>
      </c>
      <c r="AJ7">
        <v>0</v>
      </c>
      <c r="AK7">
        <v>702</v>
      </c>
      <c r="AL7">
        <v>688</v>
      </c>
      <c r="AM7">
        <v>0</v>
      </c>
    </row>
    <row r="8" spans="1:39" x14ac:dyDescent="0.45">
      <c r="A8">
        <v>55635</v>
      </c>
      <c r="B8">
        <v>0</v>
      </c>
      <c r="C8">
        <v>1</v>
      </c>
      <c r="D8">
        <v>34</v>
      </c>
      <c r="E8">
        <v>235</v>
      </c>
      <c r="F8">
        <v>65</v>
      </c>
      <c r="G8">
        <v>164</v>
      </c>
      <c r="H8">
        <v>50</v>
      </c>
      <c r="I8">
        <v>49</v>
      </c>
      <c r="J8">
        <v>27</v>
      </c>
      <c r="K8">
        <v>4</v>
      </c>
      <c r="L8">
        <v>7</v>
      </c>
      <c r="M8">
        <v>3</v>
      </c>
      <c r="N8">
        <v>7</v>
      </c>
      <c r="O8">
        <v>6</v>
      </c>
      <c r="P8">
        <v>0</v>
      </c>
      <c r="Q8">
        <v>0</v>
      </c>
      <c r="R8">
        <v>0</v>
      </c>
      <c r="S8">
        <v>0</v>
      </c>
      <c r="T8">
        <v>0</v>
      </c>
      <c r="U8">
        <v>0</v>
      </c>
      <c r="V8">
        <v>3</v>
      </c>
      <c r="W8">
        <v>11</v>
      </c>
      <c r="X8">
        <v>0</v>
      </c>
      <c r="Y8">
        <v>49</v>
      </c>
      <c r="Z8">
        <v>2752</v>
      </c>
      <c r="AA8">
        <v>1</v>
      </c>
      <c r="AB8">
        <v>0</v>
      </c>
      <c r="AC8">
        <v>0</v>
      </c>
      <c r="AD8">
        <v>0</v>
      </c>
      <c r="AE8">
        <v>0</v>
      </c>
      <c r="AF8">
        <v>0</v>
      </c>
      <c r="AG8">
        <v>0</v>
      </c>
      <c r="AH8">
        <v>1</v>
      </c>
      <c r="AI8">
        <v>0</v>
      </c>
      <c r="AJ8">
        <v>0</v>
      </c>
      <c r="AK8">
        <v>563</v>
      </c>
      <c r="AL8">
        <v>536</v>
      </c>
      <c r="AM8">
        <v>0</v>
      </c>
    </row>
    <row r="9" spans="1:39" x14ac:dyDescent="0.45">
      <c r="A9">
        <v>33454</v>
      </c>
      <c r="B9">
        <v>1</v>
      </c>
      <c r="C9">
        <v>0</v>
      </c>
      <c r="D9">
        <v>32</v>
      </c>
      <c r="E9">
        <v>76</v>
      </c>
      <c r="F9">
        <v>10</v>
      </c>
      <c r="G9">
        <v>56</v>
      </c>
      <c r="H9">
        <v>3</v>
      </c>
      <c r="I9">
        <v>1</v>
      </c>
      <c r="J9">
        <v>23</v>
      </c>
      <c r="K9">
        <v>2</v>
      </c>
      <c r="L9">
        <v>4</v>
      </c>
      <c r="M9">
        <v>0</v>
      </c>
      <c r="N9">
        <v>4</v>
      </c>
      <c r="O9">
        <v>8</v>
      </c>
      <c r="P9">
        <v>0</v>
      </c>
      <c r="Q9">
        <v>0</v>
      </c>
      <c r="R9">
        <v>0</v>
      </c>
      <c r="S9">
        <v>0</v>
      </c>
      <c r="T9">
        <v>0</v>
      </c>
      <c r="U9">
        <v>0</v>
      </c>
      <c r="V9">
        <v>3</v>
      </c>
      <c r="W9">
        <v>11</v>
      </c>
      <c r="X9">
        <v>0</v>
      </c>
      <c r="Y9">
        <v>35</v>
      </c>
      <c r="Z9">
        <v>2576</v>
      </c>
      <c r="AA9">
        <v>0</v>
      </c>
      <c r="AB9">
        <v>1</v>
      </c>
      <c r="AC9">
        <v>0</v>
      </c>
      <c r="AD9">
        <v>0</v>
      </c>
      <c r="AE9">
        <v>0</v>
      </c>
      <c r="AF9">
        <v>0</v>
      </c>
      <c r="AG9">
        <v>0</v>
      </c>
      <c r="AH9">
        <v>0</v>
      </c>
      <c r="AI9">
        <v>0</v>
      </c>
      <c r="AJ9">
        <v>1</v>
      </c>
      <c r="AK9">
        <v>146</v>
      </c>
      <c r="AL9">
        <v>123</v>
      </c>
      <c r="AM9">
        <v>0</v>
      </c>
    </row>
    <row r="10" spans="1:39" x14ac:dyDescent="0.45">
      <c r="A10">
        <v>30351</v>
      </c>
      <c r="B10">
        <v>1</v>
      </c>
      <c r="C10">
        <v>0</v>
      </c>
      <c r="D10">
        <v>19</v>
      </c>
      <c r="E10">
        <v>14</v>
      </c>
      <c r="F10">
        <v>0</v>
      </c>
      <c r="G10">
        <v>24</v>
      </c>
      <c r="H10">
        <v>3</v>
      </c>
      <c r="I10">
        <v>3</v>
      </c>
      <c r="J10">
        <v>2</v>
      </c>
      <c r="K10">
        <v>1</v>
      </c>
      <c r="L10">
        <v>3</v>
      </c>
      <c r="M10">
        <v>0</v>
      </c>
      <c r="N10">
        <v>2</v>
      </c>
      <c r="O10">
        <v>9</v>
      </c>
      <c r="P10">
        <v>0</v>
      </c>
      <c r="Q10">
        <v>0</v>
      </c>
      <c r="R10">
        <v>0</v>
      </c>
      <c r="S10">
        <v>0</v>
      </c>
      <c r="T10">
        <v>0</v>
      </c>
      <c r="U10">
        <v>0</v>
      </c>
      <c r="V10">
        <v>3</v>
      </c>
      <c r="W10">
        <v>11</v>
      </c>
      <c r="X10">
        <v>1</v>
      </c>
      <c r="Y10">
        <v>46</v>
      </c>
      <c r="Z10">
        <v>2547</v>
      </c>
      <c r="AA10">
        <v>0</v>
      </c>
      <c r="AB10">
        <v>0</v>
      </c>
      <c r="AC10">
        <v>0</v>
      </c>
      <c r="AD10">
        <v>1</v>
      </c>
      <c r="AE10">
        <v>0</v>
      </c>
      <c r="AF10">
        <v>0</v>
      </c>
      <c r="AG10">
        <v>0</v>
      </c>
      <c r="AH10">
        <v>0</v>
      </c>
      <c r="AI10">
        <v>0</v>
      </c>
      <c r="AJ10">
        <v>1</v>
      </c>
      <c r="AK10">
        <v>44</v>
      </c>
      <c r="AL10">
        <v>42</v>
      </c>
      <c r="AM10">
        <v>0</v>
      </c>
    </row>
    <row r="11" spans="1:39" x14ac:dyDescent="0.45">
      <c r="A11">
        <v>5648</v>
      </c>
      <c r="B11">
        <v>1</v>
      </c>
      <c r="C11">
        <v>1</v>
      </c>
      <c r="D11">
        <v>68</v>
      </c>
      <c r="E11">
        <v>28</v>
      </c>
      <c r="F11">
        <v>0</v>
      </c>
      <c r="G11">
        <v>6</v>
      </c>
      <c r="H11">
        <v>1</v>
      </c>
      <c r="I11">
        <v>1</v>
      </c>
      <c r="J11">
        <v>13</v>
      </c>
      <c r="K11">
        <v>1</v>
      </c>
      <c r="L11">
        <v>1</v>
      </c>
      <c r="M11">
        <v>0</v>
      </c>
      <c r="N11">
        <v>0</v>
      </c>
      <c r="O11">
        <v>20</v>
      </c>
      <c r="P11">
        <v>1</v>
      </c>
      <c r="Q11">
        <v>0</v>
      </c>
      <c r="R11">
        <v>0</v>
      </c>
      <c r="S11">
        <v>0</v>
      </c>
      <c r="T11">
        <v>0</v>
      </c>
      <c r="U11">
        <v>0</v>
      </c>
      <c r="V11">
        <v>3</v>
      </c>
      <c r="W11">
        <v>11</v>
      </c>
      <c r="X11">
        <v>0</v>
      </c>
      <c r="Y11">
        <v>70</v>
      </c>
      <c r="Z11">
        <v>2267</v>
      </c>
      <c r="AA11">
        <v>0</v>
      </c>
      <c r="AB11">
        <v>0</v>
      </c>
      <c r="AC11">
        <v>0</v>
      </c>
      <c r="AD11">
        <v>1</v>
      </c>
      <c r="AE11">
        <v>0</v>
      </c>
      <c r="AF11">
        <v>0</v>
      </c>
      <c r="AG11">
        <v>0</v>
      </c>
      <c r="AH11">
        <v>0</v>
      </c>
      <c r="AI11">
        <v>0</v>
      </c>
      <c r="AJ11">
        <v>1</v>
      </c>
      <c r="AK11">
        <v>36</v>
      </c>
      <c r="AL11">
        <v>23</v>
      </c>
      <c r="AM11">
        <v>1</v>
      </c>
    </row>
    <row r="12" spans="1:39" x14ac:dyDescent="0.45">
      <c r="A12">
        <v>7500</v>
      </c>
      <c r="B12">
        <v>0</v>
      </c>
      <c r="C12">
        <v>0</v>
      </c>
      <c r="D12">
        <v>59</v>
      </c>
      <c r="E12">
        <v>6</v>
      </c>
      <c r="F12">
        <v>16</v>
      </c>
      <c r="G12">
        <v>11</v>
      </c>
      <c r="H12">
        <v>11</v>
      </c>
      <c r="I12">
        <v>1</v>
      </c>
      <c r="J12">
        <v>16</v>
      </c>
      <c r="K12">
        <v>1</v>
      </c>
      <c r="L12">
        <v>2</v>
      </c>
      <c r="M12">
        <v>0</v>
      </c>
      <c r="N12">
        <v>3</v>
      </c>
      <c r="O12">
        <v>8</v>
      </c>
      <c r="P12">
        <v>0</v>
      </c>
      <c r="Q12">
        <v>0</v>
      </c>
      <c r="R12">
        <v>0</v>
      </c>
      <c r="S12">
        <v>0</v>
      </c>
      <c r="T12">
        <v>0</v>
      </c>
      <c r="U12">
        <v>0</v>
      </c>
      <c r="V12">
        <v>3</v>
      </c>
      <c r="W12">
        <v>11</v>
      </c>
      <c r="X12">
        <v>0</v>
      </c>
      <c r="Y12">
        <v>44</v>
      </c>
      <c r="Z12">
        <v>2752</v>
      </c>
      <c r="AA12">
        <v>0</v>
      </c>
      <c r="AB12">
        <v>1</v>
      </c>
      <c r="AC12">
        <v>0</v>
      </c>
      <c r="AD12">
        <v>0</v>
      </c>
      <c r="AE12">
        <v>0</v>
      </c>
      <c r="AF12">
        <v>0</v>
      </c>
      <c r="AG12">
        <v>1</v>
      </c>
      <c r="AH12">
        <v>0</v>
      </c>
      <c r="AI12">
        <v>0</v>
      </c>
      <c r="AJ12">
        <v>0</v>
      </c>
      <c r="AK12">
        <v>45</v>
      </c>
      <c r="AL12">
        <v>29</v>
      </c>
      <c r="AM12">
        <v>0</v>
      </c>
    </row>
    <row r="13" spans="1:39" x14ac:dyDescent="0.45">
      <c r="A13">
        <v>63033</v>
      </c>
      <c r="B13">
        <v>0</v>
      </c>
      <c r="C13">
        <v>0</v>
      </c>
      <c r="D13">
        <v>82</v>
      </c>
      <c r="E13">
        <v>194</v>
      </c>
      <c r="F13">
        <v>61</v>
      </c>
      <c r="G13">
        <v>480</v>
      </c>
      <c r="H13">
        <v>225</v>
      </c>
      <c r="I13">
        <v>112</v>
      </c>
      <c r="J13">
        <v>30</v>
      </c>
      <c r="K13">
        <v>1</v>
      </c>
      <c r="L13">
        <v>3</v>
      </c>
      <c r="M13">
        <v>4</v>
      </c>
      <c r="N13">
        <v>8</v>
      </c>
      <c r="O13">
        <v>2</v>
      </c>
      <c r="P13">
        <v>0</v>
      </c>
      <c r="Q13">
        <v>0</v>
      </c>
      <c r="R13">
        <v>0</v>
      </c>
      <c r="S13">
        <v>0</v>
      </c>
      <c r="T13">
        <v>0</v>
      </c>
      <c r="U13">
        <v>0</v>
      </c>
      <c r="V13">
        <v>3</v>
      </c>
      <c r="W13">
        <v>11</v>
      </c>
      <c r="X13">
        <v>0</v>
      </c>
      <c r="Y13">
        <v>61</v>
      </c>
      <c r="Z13">
        <v>2385</v>
      </c>
      <c r="AA13">
        <v>1</v>
      </c>
      <c r="AB13">
        <v>0</v>
      </c>
      <c r="AC13">
        <v>0</v>
      </c>
      <c r="AD13">
        <v>0</v>
      </c>
      <c r="AE13">
        <v>0</v>
      </c>
      <c r="AF13">
        <v>0</v>
      </c>
      <c r="AG13">
        <v>0</v>
      </c>
      <c r="AH13">
        <v>1</v>
      </c>
      <c r="AI13">
        <v>0</v>
      </c>
      <c r="AJ13">
        <v>0</v>
      </c>
      <c r="AK13">
        <v>1072</v>
      </c>
      <c r="AL13">
        <v>1042</v>
      </c>
      <c r="AM13">
        <v>0</v>
      </c>
    </row>
    <row r="14" spans="1:39" x14ac:dyDescent="0.45">
      <c r="A14">
        <v>59354</v>
      </c>
      <c r="B14">
        <v>1</v>
      </c>
      <c r="C14">
        <v>1</v>
      </c>
      <c r="D14">
        <v>53</v>
      </c>
      <c r="E14">
        <v>233</v>
      </c>
      <c r="F14">
        <v>2</v>
      </c>
      <c r="G14">
        <v>53</v>
      </c>
      <c r="H14">
        <v>3</v>
      </c>
      <c r="I14">
        <v>5</v>
      </c>
      <c r="J14">
        <v>14</v>
      </c>
      <c r="K14">
        <v>3</v>
      </c>
      <c r="L14">
        <v>6</v>
      </c>
      <c r="M14">
        <v>1</v>
      </c>
      <c r="N14">
        <v>5</v>
      </c>
      <c r="O14">
        <v>6</v>
      </c>
      <c r="P14">
        <v>0</v>
      </c>
      <c r="Q14">
        <v>0</v>
      </c>
      <c r="R14">
        <v>0</v>
      </c>
      <c r="S14">
        <v>0</v>
      </c>
      <c r="T14">
        <v>0</v>
      </c>
      <c r="U14">
        <v>0</v>
      </c>
      <c r="V14">
        <v>3</v>
      </c>
      <c r="W14">
        <v>11</v>
      </c>
      <c r="X14">
        <v>0</v>
      </c>
      <c r="Y14">
        <v>68</v>
      </c>
      <c r="Z14">
        <v>2385</v>
      </c>
      <c r="AA14">
        <v>1</v>
      </c>
      <c r="AB14">
        <v>0</v>
      </c>
      <c r="AC14">
        <v>0</v>
      </c>
      <c r="AD14">
        <v>0</v>
      </c>
      <c r="AE14">
        <v>0</v>
      </c>
      <c r="AF14">
        <v>0</v>
      </c>
      <c r="AG14">
        <v>0</v>
      </c>
      <c r="AH14">
        <v>0</v>
      </c>
      <c r="AI14">
        <v>1</v>
      </c>
      <c r="AJ14">
        <v>0</v>
      </c>
      <c r="AK14">
        <v>296</v>
      </c>
      <c r="AL14">
        <v>282</v>
      </c>
      <c r="AM14">
        <v>0</v>
      </c>
    </row>
    <row r="15" spans="1:39" x14ac:dyDescent="0.45">
      <c r="A15">
        <v>17323</v>
      </c>
      <c r="B15">
        <v>0</v>
      </c>
      <c r="C15">
        <v>0</v>
      </c>
      <c r="D15">
        <v>38</v>
      </c>
      <c r="E15">
        <v>3</v>
      </c>
      <c r="F15">
        <v>14</v>
      </c>
      <c r="G15">
        <v>17</v>
      </c>
      <c r="H15">
        <v>6</v>
      </c>
      <c r="I15">
        <v>1</v>
      </c>
      <c r="J15">
        <v>5</v>
      </c>
      <c r="K15">
        <v>1</v>
      </c>
      <c r="L15">
        <v>1</v>
      </c>
      <c r="M15">
        <v>0</v>
      </c>
      <c r="N15">
        <v>3</v>
      </c>
      <c r="O15">
        <v>8</v>
      </c>
      <c r="P15">
        <v>0</v>
      </c>
      <c r="Q15">
        <v>0</v>
      </c>
      <c r="R15">
        <v>0</v>
      </c>
      <c r="S15">
        <v>0</v>
      </c>
      <c r="T15">
        <v>0</v>
      </c>
      <c r="U15">
        <v>0</v>
      </c>
      <c r="V15">
        <v>3</v>
      </c>
      <c r="W15">
        <v>11</v>
      </c>
      <c r="X15">
        <v>0</v>
      </c>
      <c r="Y15">
        <v>33</v>
      </c>
      <c r="Z15">
        <v>2786</v>
      </c>
      <c r="AA15">
        <v>0</v>
      </c>
      <c r="AB15">
        <v>1</v>
      </c>
      <c r="AC15">
        <v>0</v>
      </c>
      <c r="AD15">
        <v>0</v>
      </c>
      <c r="AE15">
        <v>0</v>
      </c>
      <c r="AF15">
        <v>0</v>
      </c>
      <c r="AG15">
        <v>0</v>
      </c>
      <c r="AH15">
        <v>1</v>
      </c>
      <c r="AI15">
        <v>0</v>
      </c>
      <c r="AJ15">
        <v>0</v>
      </c>
      <c r="AK15">
        <v>41</v>
      </c>
      <c r="AL15">
        <v>36</v>
      </c>
      <c r="AM15">
        <v>0</v>
      </c>
    </row>
    <row r="16" spans="1:39" x14ac:dyDescent="0.45">
      <c r="A16">
        <v>82800</v>
      </c>
      <c r="B16">
        <v>0</v>
      </c>
      <c r="C16">
        <v>0</v>
      </c>
      <c r="D16">
        <v>23</v>
      </c>
      <c r="E16">
        <v>1006</v>
      </c>
      <c r="F16">
        <v>22</v>
      </c>
      <c r="G16">
        <v>115</v>
      </c>
      <c r="H16">
        <v>59</v>
      </c>
      <c r="I16">
        <v>68</v>
      </c>
      <c r="J16">
        <v>45</v>
      </c>
      <c r="K16">
        <v>1</v>
      </c>
      <c r="L16">
        <v>7</v>
      </c>
      <c r="M16">
        <v>6</v>
      </c>
      <c r="N16">
        <v>12</v>
      </c>
      <c r="O16">
        <v>3</v>
      </c>
      <c r="P16">
        <v>0</v>
      </c>
      <c r="Q16">
        <v>0</v>
      </c>
      <c r="R16">
        <v>1</v>
      </c>
      <c r="S16">
        <v>1</v>
      </c>
      <c r="T16">
        <v>0</v>
      </c>
      <c r="U16">
        <v>0</v>
      </c>
      <c r="V16">
        <v>3</v>
      </c>
      <c r="W16">
        <v>11</v>
      </c>
      <c r="X16">
        <v>1</v>
      </c>
      <c r="Y16">
        <v>74</v>
      </c>
      <c r="Z16">
        <v>2741</v>
      </c>
      <c r="AA16">
        <v>0</v>
      </c>
      <c r="AB16">
        <v>0</v>
      </c>
      <c r="AC16">
        <v>1</v>
      </c>
      <c r="AD16">
        <v>0</v>
      </c>
      <c r="AE16">
        <v>0</v>
      </c>
      <c r="AF16">
        <v>0</v>
      </c>
      <c r="AG16">
        <v>0</v>
      </c>
      <c r="AH16">
        <v>0</v>
      </c>
      <c r="AI16">
        <v>0</v>
      </c>
      <c r="AJ16">
        <v>1</v>
      </c>
      <c r="AK16">
        <v>1270</v>
      </c>
      <c r="AL16">
        <v>1225</v>
      </c>
      <c r="AM16">
        <v>2</v>
      </c>
    </row>
    <row r="17" spans="1:39" x14ac:dyDescent="0.45">
      <c r="A17">
        <v>41850</v>
      </c>
      <c r="B17">
        <v>1</v>
      </c>
      <c r="C17">
        <v>1</v>
      </c>
      <c r="D17">
        <v>51</v>
      </c>
      <c r="E17">
        <v>53</v>
      </c>
      <c r="F17">
        <v>5</v>
      </c>
      <c r="G17">
        <v>19</v>
      </c>
      <c r="H17">
        <v>2</v>
      </c>
      <c r="I17">
        <v>13</v>
      </c>
      <c r="J17">
        <v>4</v>
      </c>
      <c r="K17">
        <v>3</v>
      </c>
      <c r="L17">
        <v>3</v>
      </c>
      <c r="M17">
        <v>0</v>
      </c>
      <c r="N17">
        <v>3</v>
      </c>
      <c r="O17">
        <v>8</v>
      </c>
      <c r="P17">
        <v>0</v>
      </c>
      <c r="Q17">
        <v>0</v>
      </c>
      <c r="R17">
        <v>0</v>
      </c>
      <c r="S17">
        <v>0</v>
      </c>
      <c r="T17">
        <v>0</v>
      </c>
      <c r="U17">
        <v>0</v>
      </c>
      <c r="V17">
        <v>3</v>
      </c>
      <c r="W17">
        <v>11</v>
      </c>
      <c r="X17">
        <v>0</v>
      </c>
      <c r="Y17">
        <v>40</v>
      </c>
      <c r="Z17">
        <v>2711</v>
      </c>
      <c r="AA17">
        <v>0</v>
      </c>
      <c r="AB17">
        <v>1</v>
      </c>
      <c r="AC17">
        <v>0</v>
      </c>
      <c r="AD17">
        <v>0</v>
      </c>
      <c r="AE17">
        <v>0</v>
      </c>
      <c r="AF17">
        <v>0</v>
      </c>
      <c r="AG17">
        <v>0</v>
      </c>
      <c r="AH17">
        <v>1</v>
      </c>
      <c r="AI17">
        <v>0</v>
      </c>
      <c r="AJ17">
        <v>0</v>
      </c>
      <c r="AK17">
        <v>92</v>
      </c>
      <c r="AL17">
        <v>88</v>
      </c>
      <c r="AM17">
        <v>0</v>
      </c>
    </row>
    <row r="18" spans="1:39" x14ac:dyDescent="0.45">
      <c r="A18">
        <v>37760</v>
      </c>
      <c r="B18">
        <v>0</v>
      </c>
      <c r="C18">
        <v>0</v>
      </c>
      <c r="D18">
        <v>20</v>
      </c>
      <c r="E18">
        <v>84</v>
      </c>
      <c r="F18">
        <v>5</v>
      </c>
      <c r="G18">
        <v>38</v>
      </c>
      <c r="H18">
        <v>150</v>
      </c>
      <c r="I18">
        <v>12</v>
      </c>
      <c r="J18">
        <v>28</v>
      </c>
      <c r="K18">
        <v>2</v>
      </c>
      <c r="L18">
        <v>4</v>
      </c>
      <c r="M18">
        <v>1</v>
      </c>
      <c r="N18">
        <v>6</v>
      </c>
      <c r="O18">
        <v>7</v>
      </c>
      <c r="P18">
        <v>0</v>
      </c>
      <c r="Q18">
        <v>0</v>
      </c>
      <c r="R18">
        <v>0</v>
      </c>
      <c r="S18">
        <v>0</v>
      </c>
      <c r="T18">
        <v>0</v>
      </c>
      <c r="U18">
        <v>0</v>
      </c>
      <c r="V18">
        <v>3</v>
      </c>
      <c r="W18">
        <v>11</v>
      </c>
      <c r="X18">
        <v>0</v>
      </c>
      <c r="Y18">
        <v>74</v>
      </c>
      <c r="Z18">
        <v>2826</v>
      </c>
      <c r="AA18">
        <v>0</v>
      </c>
      <c r="AB18">
        <v>0</v>
      </c>
      <c r="AC18">
        <v>0</v>
      </c>
      <c r="AD18">
        <v>1</v>
      </c>
      <c r="AE18">
        <v>0</v>
      </c>
      <c r="AF18">
        <v>0</v>
      </c>
      <c r="AG18">
        <v>0</v>
      </c>
      <c r="AH18">
        <v>1</v>
      </c>
      <c r="AI18">
        <v>0</v>
      </c>
      <c r="AJ18">
        <v>0</v>
      </c>
      <c r="AK18">
        <v>289</v>
      </c>
      <c r="AL18">
        <v>261</v>
      </c>
      <c r="AM18">
        <v>0</v>
      </c>
    </row>
    <row r="19" spans="1:39" x14ac:dyDescent="0.45">
      <c r="A19">
        <v>76995</v>
      </c>
      <c r="B19">
        <v>0</v>
      </c>
      <c r="C19">
        <v>1</v>
      </c>
      <c r="D19">
        <v>91</v>
      </c>
      <c r="E19">
        <v>1012</v>
      </c>
      <c r="F19">
        <v>80</v>
      </c>
      <c r="G19">
        <v>498</v>
      </c>
      <c r="H19">
        <v>0</v>
      </c>
      <c r="I19">
        <v>16</v>
      </c>
      <c r="J19">
        <v>176</v>
      </c>
      <c r="K19">
        <v>2</v>
      </c>
      <c r="L19">
        <v>11</v>
      </c>
      <c r="M19">
        <v>4</v>
      </c>
      <c r="N19">
        <v>9</v>
      </c>
      <c r="O19">
        <v>5</v>
      </c>
      <c r="P19">
        <v>0</v>
      </c>
      <c r="Q19">
        <v>0</v>
      </c>
      <c r="R19">
        <v>0</v>
      </c>
      <c r="S19">
        <v>1</v>
      </c>
      <c r="T19">
        <v>0</v>
      </c>
      <c r="U19">
        <v>0</v>
      </c>
      <c r="V19">
        <v>3</v>
      </c>
      <c r="W19">
        <v>11</v>
      </c>
      <c r="X19">
        <v>0</v>
      </c>
      <c r="Y19">
        <v>71</v>
      </c>
      <c r="Z19">
        <v>2617</v>
      </c>
      <c r="AA19">
        <v>0</v>
      </c>
      <c r="AB19">
        <v>1</v>
      </c>
      <c r="AC19">
        <v>0</v>
      </c>
      <c r="AD19">
        <v>0</v>
      </c>
      <c r="AE19">
        <v>0</v>
      </c>
      <c r="AF19">
        <v>0</v>
      </c>
      <c r="AG19">
        <v>0</v>
      </c>
      <c r="AH19">
        <v>0</v>
      </c>
      <c r="AI19">
        <v>1</v>
      </c>
      <c r="AJ19">
        <v>0</v>
      </c>
      <c r="AK19">
        <v>1606</v>
      </c>
      <c r="AL19">
        <v>1430</v>
      </c>
      <c r="AM19">
        <v>1</v>
      </c>
    </row>
    <row r="20" spans="1:39" x14ac:dyDescent="0.45">
      <c r="A20">
        <v>33812</v>
      </c>
      <c r="B20">
        <v>1</v>
      </c>
      <c r="C20">
        <v>0</v>
      </c>
      <c r="D20">
        <v>86</v>
      </c>
      <c r="E20">
        <v>4</v>
      </c>
      <c r="F20">
        <v>17</v>
      </c>
      <c r="G20">
        <v>19</v>
      </c>
      <c r="H20">
        <v>30</v>
      </c>
      <c r="I20">
        <v>24</v>
      </c>
      <c r="J20">
        <v>39</v>
      </c>
      <c r="K20">
        <v>2</v>
      </c>
      <c r="L20">
        <v>2</v>
      </c>
      <c r="M20">
        <v>1</v>
      </c>
      <c r="N20">
        <v>3</v>
      </c>
      <c r="O20">
        <v>6</v>
      </c>
      <c r="P20">
        <v>0</v>
      </c>
      <c r="Q20">
        <v>0</v>
      </c>
      <c r="R20">
        <v>0</v>
      </c>
      <c r="S20">
        <v>0</v>
      </c>
      <c r="T20">
        <v>0</v>
      </c>
      <c r="U20">
        <v>0</v>
      </c>
      <c r="V20">
        <v>3</v>
      </c>
      <c r="W20">
        <v>11</v>
      </c>
      <c r="X20">
        <v>0</v>
      </c>
      <c r="Y20">
        <v>35</v>
      </c>
      <c r="Z20">
        <v>2762</v>
      </c>
      <c r="AA20">
        <v>0</v>
      </c>
      <c r="AB20">
        <v>0</v>
      </c>
      <c r="AC20">
        <v>1</v>
      </c>
      <c r="AD20">
        <v>0</v>
      </c>
      <c r="AE20">
        <v>0</v>
      </c>
      <c r="AF20">
        <v>1</v>
      </c>
      <c r="AG20">
        <v>0</v>
      </c>
      <c r="AH20">
        <v>0</v>
      </c>
      <c r="AI20">
        <v>0</v>
      </c>
      <c r="AJ20">
        <v>0</v>
      </c>
      <c r="AK20">
        <v>94</v>
      </c>
      <c r="AL20">
        <v>55</v>
      </c>
      <c r="AM20">
        <v>0</v>
      </c>
    </row>
    <row r="21" spans="1:39" x14ac:dyDescent="0.45">
      <c r="A21">
        <v>37040</v>
      </c>
      <c r="B21">
        <v>0</v>
      </c>
      <c r="C21">
        <v>0</v>
      </c>
      <c r="D21">
        <v>41</v>
      </c>
      <c r="E21">
        <v>86</v>
      </c>
      <c r="F21">
        <v>2</v>
      </c>
      <c r="G21">
        <v>73</v>
      </c>
      <c r="H21">
        <v>69</v>
      </c>
      <c r="I21">
        <v>38</v>
      </c>
      <c r="J21">
        <v>48</v>
      </c>
      <c r="K21">
        <v>1</v>
      </c>
      <c r="L21">
        <v>4</v>
      </c>
      <c r="M21">
        <v>2</v>
      </c>
      <c r="N21">
        <v>5</v>
      </c>
      <c r="O21">
        <v>8</v>
      </c>
      <c r="P21">
        <v>0</v>
      </c>
      <c r="Q21">
        <v>0</v>
      </c>
      <c r="R21">
        <v>0</v>
      </c>
      <c r="S21">
        <v>0</v>
      </c>
      <c r="T21">
        <v>0</v>
      </c>
      <c r="U21">
        <v>0</v>
      </c>
      <c r="V21">
        <v>3</v>
      </c>
      <c r="W21">
        <v>11</v>
      </c>
      <c r="X21">
        <v>0</v>
      </c>
      <c r="Y21">
        <v>38</v>
      </c>
      <c r="Z21">
        <v>2849</v>
      </c>
      <c r="AA21">
        <v>0</v>
      </c>
      <c r="AB21">
        <v>1</v>
      </c>
      <c r="AC21">
        <v>0</v>
      </c>
      <c r="AD21">
        <v>0</v>
      </c>
      <c r="AE21">
        <v>0</v>
      </c>
      <c r="AF21">
        <v>0</v>
      </c>
      <c r="AG21">
        <v>0</v>
      </c>
      <c r="AH21">
        <v>1</v>
      </c>
      <c r="AI21">
        <v>0</v>
      </c>
      <c r="AJ21">
        <v>0</v>
      </c>
      <c r="AK21">
        <v>268</v>
      </c>
      <c r="AL21">
        <v>220</v>
      </c>
      <c r="AM21">
        <v>0</v>
      </c>
    </row>
    <row r="22" spans="1:39" x14ac:dyDescent="0.45">
      <c r="A22">
        <v>2447</v>
      </c>
      <c r="B22">
        <v>1</v>
      </c>
      <c r="C22">
        <v>0</v>
      </c>
      <c r="D22">
        <v>42</v>
      </c>
      <c r="E22">
        <v>1</v>
      </c>
      <c r="F22">
        <v>1</v>
      </c>
      <c r="G22">
        <v>1725</v>
      </c>
      <c r="H22">
        <v>1</v>
      </c>
      <c r="I22">
        <v>1</v>
      </c>
      <c r="J22">
        <v>1</v>
      </c>
      <c r="K22">
        <v>15</v>
      </c>
      <c r="L22">
        <v>0</v>
      </c>
      <c r="M22">
        <v>28</v>
      </c>
      <c r="N22">
        <v>0</v>
      </c>
      <c r="O22">
        <v>1</v>
      </c>
      <c r="P22">
        <v>0</v>
      </c>
      <c r="Q22">
        <v>0</v>
      </c>
      <c r="R22">
        <v>0</v>
      </c>
      <c r="S22">
        <v>0</v>
      </c>
      <c r="T22">
        <v>0</v>
      </c>
      <c r="U22">
        <v>0</v>
      </c>
      <c r="V22">
        <v>3</v>
      </c>
      <c r="W22">
        <v>11</v>
      </c>
      <c r="X22">
        <v>0</v>
      </c>
      <c r="Y22">
        <v>41</v>
      </c>
      <c r="Z22">
        <v>2698</v>
      </c>
      <c r="AA22">
        <v>0</v>
      </c>
      <c r="AB22">
        <v>1</v>
      </c>
      <c r="AC22">
        <v>0</v>
      </c>
      <c r="AD22">
        <v>0</v>
      </c>
      <c r="AE22">
        <v>0</v>
      </c>
      <c r="AF22">
        <v>0</v>
      </c>
      <c r="AG22">
        <v>0</v>
      </c>
      <c r="AH22">
        <v>1</v>
      </c>
      <c r="AI22">
        <v>0</v>
      </c>
      <c r="AJ22">
        <v>0</v>
      </c>
      <c r="AK22">
        <v>1729</v>
      </c>
      <c r="AL22">
        <v>1728</v>
      </c>
      <c r="AM22">
        <v>0</v>
      </c>
    </row>
    <row r="23" spans="1:39" x14ac:dyDescent="0.45">
      <c r="A23">
        <v>58607</v>
      </c>
      <c r="B23">
        <v>0</v>
      </c>
      <c r="C23">
        <v>1</v>
      </c>
      <c r="D23">
        <v>63</v>
      </c>
      <c r="E23">
        <v>867</v>
      </c>
      <c r="F23">
        <v>0</v>
      </c>
      <c r="G23">
        <v>86</v>
      </c>
      <c r="H23">
        <v>0</v>
      </c>
      <c r="I23">
        <v>0</v>
      </c>
      <c r="J23">
        <v>19</v>
      </c>
      <c r="K23">
        <v>3</v>
      </c>
      <c r="L23">
        <v>2</v>
      </c>
      <c r="M23">
        <v>3</v>
      </c>
      <c r="N23">
        <v>9</v>
      </c>
      <c r="O23">
        <v>8</v>
      </c>
      <c r="P23">
        <v>0</v>
      </c>
      <c r="Q23">
        <v>1</v>
      </c>
      <c r="R23">
        <v>0</v>
      </c>
      <c r="S23">
        <v>0</v>
      </c>
      <c r="T23">
        <v>0</v>
      </c>
      <c r="U23">
        <v>0</v>
      </c>
      <c r="V23">
        <v>3</v>
      </c>
      <c r="W23">
        <v>11</v>
      </c>
      <c r="X23">
        <v>0</v>
      </c>
      <c r="Y23">
        <v>71</v>
      </c>
      <c r="Z23">
        <v>2712</v>
      </c>
      <c r="AA23">
        <v>0</v>
      </c>
      <c r="AB23">
        <v>1</v>
      </c>
      <c r="AC23">
        <v>0</v>
      </c>
      <c r="AD23">
        <v>0</v>
      </c>
      <c r="AE23">
        <v>0</v>
      </c>
      <c r="AF23">
        <v>0</v>
      </c>
      <c r="AG23">
        <v>0</v>
      </c>
      <c r="AH23">
        <v>0</v>
      </c>
      <c r="AI23">
        <v>0</v>
      </c>
      <c r="AJ23">
        <v>1</v>
      </c>
      <c r="AK23">
        <v>953</v>
      </c>
      <c r="AL23">
        <v>934</v>
      </c>
      <c r="AM23">
        <v>1</v>
      </c>
    </row>
    <row r="24" spans="1:39" x14ac:dyDescent="0.45">
      <c r="A24">
        <v>65324</v>
      </c>
      <c r="B24">
        <v>0</v>
      </c>
      <c r="C24">
        <v>1</v>
      </c>
      <c r="D24">
        <v>0</v>
      </c>
      <c r="E24">
        <v>384</v>
      </c>
      <c r="F24">
        <v>0</v>
      </c>
      <c r="G24">
        <v>102</v>
      </c>
      <c r="H24">
        <v>21</v>
      </c>
      <c r="I24">
        <v>32</v>
      </c>
      <c r="J24">
        <v>5</v>
      </c>
      <c r="K24">
        <v>3</v>
      </c>
      <c r="L24">
        <v>6</v>
      </c>
      <c r="M24">
        <v>2</v>
      </c>
      <c r="N24">
        <v>9</v>
      </c>
      <c r="O24">
        <v>4</v>
      </c>
      <c r="P24">
        <v>0</v>
      </c>
      <c r="Q24">
        <v>0</v>
      </c>
      <c r="R24">
        <v>0</v>
      </c>
      <c r="S24">
        <v>0</v>
      </c>
      <c r="T24">
        <v>0</v>
      </c>
      <c r="U24">
        <v>0</v>
      </c>
      <c r="V24">
        <v>3</v>
      </c>
      <c r="W24">
        <v>11</v>
      </c>
      <c r="X24">
        <v>0</v>
      </c>
      <c r="Y24">
        <v>66</v>
      </c>
      <c r="Z24">
        <v>2328</v>
      </c>
      <c r="AA24">
        <v>0</v>
      </c>
      <c r="AB24">
        <v>1</v>
      </c>
      <c r="AC24">
        <v>0</v>
      </c>
      <c r="AD24">
        <v>0</v>
      </c>
      <c r="AE24">
        <v>0</v>
      </c>
      <c r="AF24">
        <v>0</v>
      </c>
      <c r="AG24">
        <v>0</v>
      </c>
      <c r="AH24">
        <v>0</v>
      </c>
      <c r="AI24">
        <v>0</v>
      </c>
      <c r="AJ24">
        <v>1</v>
      </c>
      <c r="AK24">
        <v>539</v>
      </c>
      <c r="AL24">
        <v>534</v>
      </c>
      <c r="AM24">
        <v>0</v>
      </c>
    </row>
    <row r="25" spans="1:39" x14ac:dyDescent="0.45">
      <c r="A25">
        <v>40689</v>
      </c>
      <c r="B25">
        <v>0</v>
      </c>
      <c r="C25">
        <v>1</v>
      </c>
      <c r="D25">
        <v>69</v>
      </c>
      <c r="E25">
        <v>270</v>
      </c>
      <c r="F25">
        <v>3</v>
      </c>
      <c r="G25">
        <v>27</v>
      </c>
      <c r="H25">
        <v>39</v>
      </c>
      <c r="I25">
        <v>6</v>
      </c>
      <c r="J25">
        <v>99</v>
      </c>
      <c r="K25">
        <v>7</v>
      </c>
      <c r="L25">
        <v>7</v>
      </c>
      <c r="M25">
        <v>1</v>
      </c>
      <c r="N25">
        <v>5</v>
      </c>
      <c r="O25">
        <v>8</v>
      </c>
      <c r="P25">
        <v>0</v>
      </c>
      <c r="Q25">
        <v>0</v>
      </c>
      <c r="R25">
        <v>0</v>
      </c>
      <c r="S25">
        <v>0</v>
      </c>
      <c r="T25">
        <v>0</v>
      </c>
      <c r="U25">
        <v>0</v>
      </c>
      <c r="V25">
        <v>3</v>
      </c>
      <c r="W25">
        <v>11</v>
      </c>
      <c r="X25">
        <v>0</v>
      </c>
      <c r="Y25">
        <v>69</v>
      </c>
      <c r="Z25">
        <v>2627</v>
      </c>
      <c r="AA25">
        <v>0</v>
      </c>
      <c r="AB25">
        <v>0</v>
      </c>
      <c r="AC25">
        <v>0</v>
      </c>
      <c r="AD25">
        <v>1</v>
      </c>
      <c r="AE25">
        <v>0</v>
      </c>
      <c r="AF25">
        <v>0</v>
      </c>
      <c r="AG25">
        <v>0</v>
      </c>
      <c r="AH25">
        <v>1</v>
      </c>
      <c r="AI25">
        <v>0</v>
      </c>
      <c r="AJ25">
        <v>0</v>
      </c>
      <c r="AK25">
        <v>345</v>
      </c>
      <c r="AL25">
        <v>246</v>
      </c>
      <c r="AM25">
        <v>0</v>
      </c>
    </row>
    <row r="26" spans="1:39" x14ac:dyDescent="0.45">
      <c r="A26">
        <v>18589</v>
      </c>
      <c r="B26">
        <v>0</v>
      </c>
      <c r="C26">
        <v>0</v>
      </c>
      <c r="D26">
        <v>89</v>
      </c>
      <c r="E26">
        <v>6</v>
      </c>
      <c r="F26">
        <v>4</v>
      </c>
      <c r="G26">
        <v>25</v>
      </c>
      <c r="H26">
        <v>15</v>
      </c>
      <c r="I26">
        <v>12</v>
      </c>
      <c r="J26">
        <v>13</v>
      </c>
      <c r="K26">
        <v>2</v>
      </c>
      <c r="L26">
        <v>2</v>
      </c>
      <c r="M26">
        <v>1</v>
      </c>
      <c r="N26">
        <v>3</v>
      </c>
      <c r="O26">
        <v>7</v>
      </c>
      <c r="P26">
        <v>0</v>
      </c>
      <c r="Q26">
        <v>0</v>
      </c>
      <c r="R26">
        <v>0</v>
      </c>
      <c r="S26">
        <v>0</v>
      </c>
      <c r="T26">
        <v>0</v>
      </c>
      <c r="U26">
        <v>0</v>
      </c>
      <c r="V26">
        <v>3</v>
      </c>
      <c r="W26">
        <v>11</v>
      </c>
      <c r="X26">
        <v>0</v>
      </c>
      <c r="Y26">
        <v>51</v>
      </c>
      <c r="Z26">
        <v>2702</v>
      </c>
      <c r="AA26">
        <v>0</v>
      </c>
      <c r="AB26">
        <v>0</v>
      </c>
      <c r="AC26">
        <v>1</v>
      </c>
      <c r="AD26">
        <v>0</v>
      </c>
      <c r="AE26">
        <v>0</v>
      </c>
      <c r="AF26">
        <v>0</v>
      </c>
      <c r="AG26">
        <v>0</v>
      </c>
      <c r="AH26">
        <v>1</v>
      </c>
      <c r="AI26">
        <v>0</v>
      </c>
      <c r="AJ26">
        <v>0</v>
      </c>
      <c r="AK26">
        <v>62</v>
      </c>
      <c r="AL26">
        <v>49</v>
      </c>
      <c r="AM26">
        <v>0</v>
      </c>
    </row>
    <row r="27" spans="1:39" x14ac:dyDescent="0.45">
      <c r="A27">
        <v>53359</v>
      </c>
      <c r="B27">
        <v>1</v>
      </c>
      <c r="C27">
        <v>1</v>
      </c>
      <c r="D27">
        <v>4</v>
      </c>
      <c r="E27">
        <v>173</v>
      </c>
      <c r="F27">
        <v>4</v>
      </c>
      <c r="G27">
        <v>30</v>
      </c>
      <c r="H27">
        <v>3</v>
      </c>
      <c r="I27">
        <v>6</v>
      </c>
      <c r="J27">
        <v>41</v>
      </c>
      <c r="K27">
        <v>4</v>
      </c>
      <c r="L27">
        <v>5</v>
      </c>
      <c r="M27">
        <v>1</v>
      </c>
      <c r="N27">
        <v>4</v>
      </c>
      <c r="O27">
        <v>7</v>
      </c>
      <c r="P27">
        <v>0</v>
      </c>
      <c r="Q27">
        <v>0</v>
      </c>
      <c r="R27">
        <v>0</v>
      </c>
      <c r="S27">
        <v>0</v>
      </c>
      <c r="T27">
        <v>0</v>
      </c>
      <c r="U27">
        <v>0</v>
      </c>
      <c r="V27">
        <v>3</v>
      </c>
      <c r="W27">
        <v>11</v>
      </c>
      <c r="X27">
        <v>0</v>
      </c>
      <c r="Y27">
        <v>44</v>
      </c>
      <c r="Z27">
        <v>2557</v>
      </c>
      <c r="AA27">
        <v>0</v>
      </c>
      <c r="AB27">
        <v>1</v>
      </c>
      <c r="AC27">
        <v>0</v>
      </c>
      <c r="AD27">
        <v>0</v>
      </c>
      <c r="AE27">
        <v>0</v>
      </c>
      <c r="AF27">
        <v>0</v>
      </c>
      <c r="AG27">
        <v>0</v>
      </c>
      <c r="AH27">
        <v>1</v>
      </c>
      <c r="AI27">
        <v>0</v>
      </c>
      <c r="AJ27">
        <v>0</v>
      </c>
      <c r="AK27">
        <v>216</v>
      </c>
      <c r="AL27">
        <v>175</v>
      </c>
      <c r="AM27">
        <v>0</v>
      </c>
    </row>
    <row r="28" spans="1:39" x14ac:dyDescent="0.45">
      <c r="A28">
        <v>38360</v>
      </c>
      <c r="B28">
        <v>1</v>
      </c>
      <c r="C28">
        <v>0</v>
      </c>
      <c r="D28">
        <v>26</v>
      </c>
      <c r="E28">
        <v>36</v>
      </c>
      <c r="F28">
        <v>2</v>
      </c>
      <c r="G28">
        <v>42</v>
      </c>
      <c r="H28">
        <v>20</v>
      </c>
      <c r="I28">
        <v>21</v>
      </c>
      <c r="J28">
        <v>10</v>
      </c>
      <c r="K28">
        <v>2</v>
      </c>
      <c r="L28">
        <v>2</v>
      </c>
      <c r="M28">
        <v>1</v>
      </c>
      <c r="N28">
        <v>4</v>
      </c>
      <c r="O28">
        <v>3</v>
      </c>
      <c r="P28">
        <v>0</v>
      </c>
      <c r="Q28">
        <v>0</v>
      </c>
      <c r="R28">
        <v>0</v>
      </c>
      <c r="S28">
        <v>0</v>
      </c>
      <c r="T28">
        <v>0</v>
      </c>
      <c r="U28">
        <v>0</v>
      </c>
      <c r="V28">
        <v>3</v>
      </c>
      <c r="W28">
        <v>11</v>
      </c>
      <c r="X28">
        <v>0</v>
      </c>
      <c r="Y28">
        <v>31</v>
      </c>
      <c r="Z28">
        <v>2553</v>
      </c>
      <c r="AA28">
        <v>0</v>
      </c>
      <c r="AB28">
        <v>1</v>
      </c>
      <c r="AC28">
        <v>0</v>
      </c>
      <c r="AD28">
        <v>0</v>
      </c>
      <c r="AE28">
        <v>0</v>
      </c>
      <c r="AF28">
        <v>0</v>
      </c>
      <c r="AG28">
        <v>0</v>
      </c>
      <c r="AH28">
        <v>1</v>
      </c>
      <c r="AI28">
        <v>0</v>
      </c>
      <c r="AJ28">
        <v>0</v>
      </c>
      <c r="AK28">
        <v>121</v>
      </c>
      <c r="AL28">
        <v>111</v>
      </c>
      <c r="AM28">
        <v>0</v>
      </c>
    </row>
    <row r="29" spans="1:39" x14ac:dyDescent="0.45">
      <c r="A29">
        <v>84618</v>
      </c>
      <c r="B29">
        <v>0</v>
      </c>
      <c r="C29">
        <v>0</v>
      </c>
      <c r="D29">
        <v>96</v>
      </c>
      <c r="E29">
        <v>684</v>
      </c>
      <c r="F29">
        <v>100</v>
      </c>
      <c r="G29">
        <v>801</v>
      </c>
      <c r="H29">
        <v>21</v>
      </c>
      <c r="I29">
        <v>66</v>
      </c>
      <c r="J29">
        <v>0</v>
      </c>
      <c r="K29">
        <v>1</v>
      </c>
      <c r="L29">
        <v>6</v>
      </c>
      <c r="M29">
        <v>9</v>
      </c>
      <c r="N29">
        <v>10</v>
      </c>
      <c r="O29">
        <v>2</v>
      </c>
      <c r="P29">
        <v>0</v>
      </c>
      <c r="Q29">
        <v>0</v>
      </c>
      <c r="R29">
        <v>1</v>
      </c>
      <c r="S29">
        <v>0</v>
      </c>
      <c r="T29">
        <v>0</v>
      </c>
      <c r="U29">
        <v>0</v>
      </c>
      <c r="V29">
        <v>3</v>
      </c>
      <c r="W29">
        <v>11</v>
      </c>
      <c r="X29">
        <v>0</v>
      </c>
      <c r="Y29">
        <v>55</v>
      </c>
      <c r="Z29">
        <v>2378</v>
      </c>
      <c r="AA29">
        <v>0</v>
      </c>
      <c r="AB29">
        <v>1</v>
      </c>
      <c r="AC29">
        <v>0</v>
      </c>
      <c r="AD29">
        <v>0</v>
      </c>
      <c r="AE29">
        <v>0</v>
      </c>
      <c r="AF29">
        <v>0</v>
      </c>
      <c r="AG29">
        <v>0</v>
      </c>
      <c r="AH29">
        <v>0</v>
      </c>
      <c r="AI29">
        <v>0</v>
      </c>
      <c r="AJ29">
        <v>1</v>
      </c>
      <c r="AK29">
        <v>1672</v>
      </c>
      <c r="AL29">
        <v>1672</v>
      </c>
      <c r="AM29">
        <v>1</v>
      </c>
    </row>
    <row r="30" spans="1:39" x14ac:dyDescent="0.45">
      <c r="A30">
        <v>10979</v>
      </c>
      <c r="B30">
        <v>0</v>
      </c>
      <c r="C30">
        <v>0</v>
      </c>
      <c r="D30">
        <v>34</v>
      </c>
      <c r="E30">
        <v>8</v>
      </c>
      <c r="F30">
        <v>4</v>
      </c>
      <c r="G30">
        <v>10</v>
      </c>
      <c r="H30">
        <v>2</v>
      </c>
      <c r="I30">
        <v>2</v>
      </c>
      <c r="J30">
        <v>4</v>
      </c>
      <c r="K30">
        <v>2</v>
      </c>
      <c r="L30">
        <v>3</v>
      </c>
      <c r="M30">
        <v>0</v>
      </c>
      <c r="N30">
        <v>3</v>
      </c>
      <c r="O30">
        <v>5</v>
      </c>
      <c r="P30">
        <v>0</v>
      </c>
      <c r="Q30">
        <v>0</v>
      </c>
      <c r="R30">
        <v>0</v>
      </c>
      <c r="S30">
        <v>0</v>
      </c>
      <c r="T30">
        <v>0</v>
      </c>
      <c r="U30">
        <v>0</v>
      </c>
      <c r="V30">
        <v>3</v>
      </c>
      <c r="W30">
        <v>11</v>
      </c>
      <c r="X30">
        <v>0</v>
      </c>
      <c r="Y30">
        <v>31</v>
      </c>
      <c r="Z30">
        <v>2197</v>
      </c>
      <c r="AA30">
        <v>1</v>
      </c>
      <c r="AB30">
        <v>0</v>
      </c>
      <c r="AC30">
        <v>0</v>
      </c>
      <c r="AD30">
        <v>0</v>
      </c>
      <c r="AE30">
        <v>0</v>
      </c>
      <c r="AF30">
        <v>0</v>
      </c>
      <c r="AG30">
        <v>0</v>
      </c>
      <c r="AH30">
        <v>0</v>
      </c>
      <c r="AI30">
        <v>1</v>
      </c>
      <c r="AJ30">
        <v>0</v>
      </c>
      <c r="AK30">
        <v>26</v>
      </c>
      <c r="AL30">
        <v>22</v>
      </c>
      <c r="AM30">
        <v>0</v>
      </c>
    </row>
    <row r="31" spans="1:39" x14ac:dyDescent="0.45">
      <c r="A31">
        <v>38620</v>
      </c>
      <c r="B31">
        <v>0</v>
      </c>
      <c r="C31">
        <v>0</v>
      </c>
      <c r="D31">
        <v>56</v>
      </c>
      <c r="E31">
        <v>112</v>
      </c>
      <c r="F31">
        <v>17</v>
      </c>
      <c r="G31">
        <v>44</v>
      </c>
      <c r="H31">
        <v>34</v>
      </c>
      <c r="I31">
        <v>22</v>
      </c>
      <c r="J31">
        <v>89</v>
      </c>
      <c r="K31">
        <v>1</v>
      </c>
      <c r="L31">
        <v>2</v>
      </c>
      <c r="M31">
        <v>5</v>
      </c>
      <c r="N31">
        <v>3</v>
      </c>
      <c r="O31">
        <v>3</v>
      </c>
      <c r="P31">
        <v>0</v>
      </c>
      <c r="Q31">
        <v>0</v>
      </c>
      <c r="R31">
        <v>0</v>
      </c>
      <c r="S31">
        <v>0</v>
      </c>
      <c r="T31">
        <v>0</v>
      </c>
      <c r="U31">
        <v>0</v>
      </c>
      <c r="V31">
        <v>3</v>
      </c>
      <c r="W31">
        <v>11</v>
      </c>
      <c r="X31">
        <v>0</v>
      </c>
      <c r="Y31">
        <v>57</v>
      </c>
      <c r="Z31">
        <v>2573</v>
      </c>
      <c r="AA31">
        <v>0</v>
      </c>
      <c r="AB31">
        <v>0</v>
      </c>
      <c r="AC31">
        <v>0</v>
      </c>
      <c r="AD31">
        <v>1</v>
      </c>
      <c r="AE31">
        <v>0</v>
      </c>
      <c r="AF31">
        <v>0</v>
      </c>
      <c r="AG31">
        <v>0</v>
      </c>
      <c r="AH31">
        <v>0</v>
      </c>
      <c r="AI31">
        <v>1</v>
      </c>
      <c r="AJ31">
        <v>0</v>
      </c>
      <c r="AK31">
        <v>229</v>
      </c>
      <c r="AL31">
        <v>140</v>
      </c>
      <c r="AM31">
        <v>0</v>
      </c>
    </row>
    <row r="32" spans="1:39" x14ac:dyDescent="0.45">
      <c r="A32">
        <v>40548</v>
      </c>
      <c r="B32">
        <v>0</v>
      </c>
      <c r="C32">
        <v>1</v>
      </c>
      <c r="D32">
        <v>31</v>
      </c>
      <c r="E32">
        <v>110</v>
      </c>
      <c r="F32">
        <v>0</v>
      </c>
      <c r="G32">
        <v>5</v>
      </c>
      <c r="H32">
        <v>2</v>
      </c>
      <c r="I32">
        <v>0</v>
      </c>
      <c r="J32">
        <v>3</v>
      </c>
      <c r="K32">
        <v>2</v>
      </c>
      <c r="L32">
        <v>2</v>
      </c>
      <c r="M32">
        <v>1</v>
      </c>
      <c r="N32">
        <v>4</v>
      </c>
      <c r="O32">
        <v>5</v>
      </c>
      <c r="P32">
        <v>0</v>
      </c>
      <c r="Q32">
        <v>1</v>
      </c>
      <c r="R32">
        <v>0</v>
      </c>
      <c r="S32">
        <v>0</v>
      </c>
      <c r="T32">
        <v>0</v>
      </c>
      <c r="U32">
        <v>0</v>
      </c>
      <c r="V32">
        <v>3</v>
      </c>
      <c r="W32">
        <v>11</v>
      </c>
      <c r="X32">
        <v>0</v>
      </c>
      <c r="Y32">
        <v>50</v>
      </c>
      <c r="Z32">
        <v>2786</v>
      </c>
      <c r="AA32">
        <v>0</v>
      </c>
      <c r="AB32">
        <v>0</v>
      </c>
      <c r="AC32">
        <v>0</v>
      </c>
      <c r="AD32">
        <v>1</v>
      </c>
      <c r="AE32">
        <v>0</v>
      </c>
      <c r="AF32">
        <v>0</v>
      </c>
      <c r="AG32">
        <v>0</v>
      </c>
      <c r="AH32">
        <v>1</v>
      </c>
      <c r="AI32">
        <v>0</v>
      </c>
      <c r="AJ32">
        <v>0</v>
      </c>
      <c r="AK32">
        <v>117</v>
      </c>
      <c r="AL32">
        <v>114</v>
      </c>
      <c r="AM32">
        <v>1</v>
      </c>
    </row>
    <row r="33" spans="1:39" x14ac:dyDescent="0.45">
      <c r="A33">
        <v>46610</v>
      </c>
      <c r="B33">
        <v>0</v>
      </c>
      <c r="C33">
        <v>2</v>
      </c>
      <c r="D33">
        <v>8</v>
      </c>
      <c r="E33">
        <v>96</v>
      </c>
      <c r="F33">
        <v>12</v>
      </c>
      <c r="G33">
        <v>96</v>
      </c>
      <c r="H33">
        <v>33</v>
      </c>
      <c r="I33">
        <v>22</v>
      </c>
      <c r="J33">
        <v>43</v>
      </c>
      <c r="K33">
        <v>6</v>
      </c>
      <c r="L33">
        <v>4</v>
      </c>
      <c r="M33">
        <v>1</v>
      </c>
      <c r="N33">
        <v>6</v>
      </c>
      <c r="O33">
        <v>6</v>
      </c>
      <c r="P33">
        <v>0</v>
      </c>
      <c r="Q33">
        <v>0</v>
      </c>
      <c r="R33">
        <v>0</v>
      </c>
      <c r="S33">
        <v>0</v>
      </c>
      <c r="T33">
        <v>0</v>
      </c>
      <c r="U33">
        <v>0</v>
      </c>
      <c r="V33">
        <v>3</v>
      </c>
      <c r="W33">
        <v>11</v>
      </c>
      <c r="X33">
        <v>1</v>
      </c>
      <c r="Y33">
        <v>68</v>
      </c>
      <c r="Z33">
        <v>2767</v>
      </c>
      <c r="AA33">
        <v>1</v>
      </c>
      <c r="AB33">
        <v>0</v>
      </c>
      <c r="AC33">
        <v>0</v>
      </c>
      <c r="AD33">
        <v>0</v>
      </c>
      <c r="AE33">
        <v>0</v>
      </c>
      <c r="AF33">
        <v>0</v>
      </c>
      <c r="AG33">
        <v>0</v>
      </c>
      <c r="AH33">
        <v>0</v>
      </c>
      <c r="AI33">
        <v>0</v>
      </c>
      <c r="AJ33">
        <v>1</v>
      </c>
      <c r="AK33">
        <v>259</v>
      </c>
      <c r="AL33">
        <v>216</v>
      </c>
      <c r="AM33">
        <v>0</v>
      </c>
    </row>
    <row r="34" spans="1:39" x14ac:dyDescent="0.45">
      <c r="A34">
        <v>68657</v>
      </c>
      <c r="B34">
        <v>0</v>
      </c>
      <c r="C34">
        <v>0</v>
      </c>
      <c r="D34">
        <v>4</v>
      </c>
      <c r="E34">
        <v>482</v>
      </c>
      <c r="F34">
        <v>34</v>
      </c>
      <c r="G34">
        <v>471</v>
      </c>
      <c r="H34">
        <v>119</v>
      </c>
      <c r="I34">
        <v>68</v>
      </c>
      <c r="J34">
        <v>22</v>
      </c>
      <c r="K34">
        <v>1</v>
      </c>
      <c r="L34">
        <v>3</v>
      </c>
      <c r="M34">
        <v>5</v>
      </c>
      <c r="N34">
        <v>9</v>
      </c>
      <c r="O34">
        <v>7</v>
      </c>
      <c r="P34">
        <v>0</v>
      </c>
      <c r="Q34">
        <v>0</v>
      </c>
      <c r="R34">
        <v>0</v>
      </c>
      <c r="S34">
        <v>0</v>
      </c>
      <c r="T34">
        <v>0</v>
      </c>
      <c r="U34">
        <v>0</v>
      </c>
      <c r="V34">
        <v>3</v>
      </c>
      <c r="W34">
        <v>11</v>
      </c>
      <c r="X34">
        <v>0</v>
      </c>
      <c r="Y34">
        <v>74</v>
      </c>
      <c r="Z34">
        <v>2653</v>
      </c>
      <c r="AA34">
        <v>0</v>
      </c>
      <c r="AB34">
        <v>1</v>
      </c>
      <c r="AC34">
        <v>0</v>
      </c>
      <c r="AD34">
        <v>0</v>
      </c>
      <c r="AE34">
        <v>0</v>
      </c>
      <c r="AF34">
        <v>0</v>
      </c>
      <c r="AG34">
        <v>0</v>
      </c>
      <c r="AH34">
        <v>0</v>
      </c>
      <c r="AI34">
        <v>1</v>
      </c>
      <c r="AJ34">
        <v>0</v>
      </c>
      <c r="AK34">
        <v>1174</v>
      </c>
      <c r="AL34">
        <v>1152</v>
      </c>
      <c r="AM34">
        <v>0</v>
      </c>
    </row>
    <row r="35" spans="1:39" x14ac:dyDescent="0.45">
      <c r="A35">
        <v>49389</v>
      </c>
      <c r="B35">
        <v>1</v>
      </c>
      <c r="C35">
        <v>1</v>
      </c>
      <c r="D35">
        <v>55</v>
      </c>
      <c r="E35">
        <v>40</v>
      </c>
      <c r="F35">
        <v>0</v>
      </c>
      <c r="G35">
        <v>19</v>
      </c>
      <c r="H35">
        <v>2</v>
      </c>
      <c r="I35">
        <v>1</v>
      </c>
      <c r="J35">
        <v>3</v>
      </c>
      <c r="K35">
        <v>1</v>
      </c>
      <c r="L35">
        <v>2</v>
      </c>
      <c r="M35">
        <v>0</v>
      </c>
      <c r="N35">
        <v>3</v>
      </c>
      <c r="O35">
        <v>7</v>
      </c>
      <c r="P35">
        <v>0</v>
      </c>
      <c r="Q35">
        <v>0</v>
      </c>
      <c r="R35">
        <v>0</v>
      </c>
      <c r="S35">
        <v>0</v>
      </c>
      <c r="T35">
        <v>0</v>
      </c>
      <c r="U35">
        <v>0</v>
      </c>
      <c r="V35">
        <v>3</v>
      </c>
      <c r="W35">
        <v>11</v>
      </c>
      <c r="X35">
        <v>0</v>
      </c>
      <c r="Y35">
        <v>69</v>
      </c>
      <c r="Z35">
        <v>2463</v>
      </c>
      <c r="AA35">
        <v>0</v>
      </c>
      <c r="AB35">
        <v>0</v>
      </c>
      <c r="AC35">
        <v>1</v>
      </c>
      <c r="AD35">
        <v>0</v>
      </c>
      <c r="AE35">
        <v>0</v>
      </c>
      <c r="AF35">
        <v>0</v>
      </c>
      <c r="AG35">
        <v>0</v>
      </c>
      <c r="AH35">
        <v>0</v>
      </c>
      <c r="AI35">
        <v>1</v>
      </c>
      <c r="AJ35">
        <v>0</v>
      </c>
      <c r="AK35">
        <v>62</v>
      </c>
      <c r="AL35">
        <v>59</v>
      </c>
      <c r="AM35">
        <v>0</v>
      </c>
    </row>
    <row r="36" spans="1:39" x14ac:dyDescent="0.45">
      <c r="A36">
        <v>67353</v>
      </c>
      <c r="B36">
        <v>0</v>
      </c>
      <c r="C36">
        <v>1</v>
      </c>
      <c r="D36">
        <v>37</v>
      </c>
      <c r="E36">
        <v>702</v>
      </c>
      <c r="F36">
        <v>17</v>
      </c>
      <c r="G36">
        <v>151</v>
      </c>
      <c r="H36">
        <v>0</v>
      </c>
      <c r="I36">
        <v>8</v>
      </c>
      <c r="J36">
        <v>35</v>
      </c>
      <c r="K36">
        <v>5</v>
      </c>
      <c r="L36">
        <v>5</v>
      </c>
      <c r="M36">
        <v>6</v>
      </c>
      <c r="N36">
        <v>12</v>
      </c>
      <c r="O36">
        <v>2</v>
      </c>
      <c r="P36">
        <v>0</v>
      </c>
      <c r="Q36">
        <v>0</v>
      </c>
      <c r="R36">
        <v>0</v>
      </c>
      <c r="S36">
        <v>0</v>
      </c>
      <c r="T36">
        <v>0</v>
      </c>
      <c r="U36">
        <v>0</v>
      </c>
      <c r="V36">
        <v>3</v>
      </c>
      <c r="W36">
        <v>11</v>
      </c>
      <c r="X36">
        <v>0</v>
      </c>
      <c r="Y36">
        <v>50</v>
      </c>
      <c r="Z36">
        <v>2339</v>
      </c>
      <c r="AA36">
        <v>0</v>
      </c>
      <c r="AB36">
        <v>1</v>
      </c>
      <c r="AC36">
        <v>0</v>
      </c>
      <c r="AD36">
        <v>0</v>
      </c>
      <c r="AE36">
        <v>0</v>
      </c>
      <c r="AF36">
        <v>0</v>
      </c>
      <c r="AG36">
        <v>0</v>
      </c>
      <c r="AH36">
        <v>0</v>
      </c>
      <c r="AI36">
        <v>0</v>
      </c>
      <c r="AJ36">
        <v>1</v>
      </c>
      <c r="AK36">
        <v>878</v>
      </c>
      <c r="AL36">
        <v>843</v>
      </c>
      <c r="AM36">
        <v>0</v>
      </c>
    </row>
    <row r="37" spans="1:39" x14ac:dyDescent="0.45">
      <c r="A37">
        <v>23718</v>
      </c>
      <c r="B37">
        <v>1</v>
      </c>
      <c r="C37">
        <v>0</v>
      </c>
      <c r="D37">
        <v>76</v>
      </c>
      <c r="E37">
        <v>6</v>
      </c>
      <c r="F37">
        <v>3</v>
      </c>
      <c r="G37">
        <v>14</v>
      </c>
      <c r="H37">
        <v>15</v>
      </c>
      <c r="I37">
        <v>7</v>
      </c>
      <c r="J37">
        <v>36</v>
      </c>
      <c r="K37">
        <v>3</v>
      </c>
      <c r="L37">
        <v>3</v>
      </c>
      <c r="M37">
        <v>1</v>
      </c>
      <c r="N37">
        <v>2</v>
      </c>
      <c r="O37">
        <v>7</v>
      </c>
      <c r="P37">
        <v>0</v>
      </c>
      <c r="Q37">
        <v>0</v>
      </c>
      <c r="R37">
        <v>0</v>
      </c>
      <c r="S37">
        <v>0</v>
      </c>
      <c r="T37">
        <v>0</v>
      </c>
      <c r="U37">
        <v>0</v>
      </c>
      <c r="V37">
        <v>3</v>
      </c>
      <c r="W37">
        <v>11</v>
      </c>
      <c r="X37">
        <v>0</v>
      </c>
      <c r="Y37">
        <v>44</v>
      </c>
      <c r="Z37">
        <v>2459</v>
      </c>
      <c r="AA37">
        <v>0</v>
      </c>
      <c r="AB37">
        <v>1</v>
      </c>
      <c r="AC37">
        <v>0</v>
      </c>
      <c r="AD37">
        <v>0</v>
      </c>
      <c r="AE37">
        <v>0</v>
      </c>
      <c r="AF37">
        <v>1</v>
      </c>
      <c r="AG37">
        <v>0</v>
      </c>
      <c r="AH37">
        <v>0</v>
      </c>
      <c r="AI37">
        <v>0</v>
      </c>
      <c r="AJ37">
        <v>0</v>
      </c>
      <c r="AK37">
        <v>45</v>
      </c>
      <c r="AL37">
        <v>9</v>
      </c>
      <c r="AM37">
        <v>0</v>
      </c>
    </row>
    <row r="38" spans="1:39" x14ac:dyDescent="0.45">
      <c r="A38">
        <v>42429</v>
      </c>
      <c r="B38">
        <v>0</v>
      </c>
      <c r="C38">
        <v>1</v>
      </c>
      <c r="D38">
        <v>99</v>
      </c>
      <c r="E38">
        <v>55</v>
      </c>
      <c r="F38">
        <v>0</v>
      </c>
      <c r="G38">
        <v>6</v>
      </c>
      <c r="H38">
        <v>2</v>
      </c>
      <c r="I38">
        <v>0</v>
      </c>
      <c r="J38">
        <v>4</v>
      </c>
      <c r="K38">
        <v>2</v>
      </c>
      <c r="L38">
        <v>1</v>
      </c>
      <c r="M38">
        <v>1</v>
      </c>
      <c r="N38">
        <v>3</v>
      </c>
      <c r="O38">
        <v>5</v>
      </c>
      <c r="P38">
        <v>0</v>
      </c>
      <c r="Q38">
        <v>0</v>
      </c>
      <c r="R38">
        <v>0</v>
      </c>
      <c r="S38">
        <v>0</v>
      </c>
      <c r="T38">
        <v>0</v>
      </c>
      <c r="U38">
        <v>0</v>
      </c>
      <c r="V38">
        <v>3</v>
      </c>
      <c r="W38">
        <v>11</v>
      </c>
      <c r="X38">
        <v>0</v>
      </c>
      <c r="Y38">
        <v>47</v>
      </c>
      <c r="Z38">
        <v>2297</v>
      </c>
      <c r="AA38">
        <v>0</v>
      </c>
      <c r="AB38">
        <v>0</v>
      </c>
      <c r="AC38">
        <v>0</v>
      </c>
      <c r="AD38">
        <v>0</v>
      </c>
      <c r="AE38">
        <v>1</v>
      </c>
      <c r="AF38">
        <v>0</v>
      </c>
      <c r="AG38">
        <v>0</v>
      </c>
      <c r="AH38">
        <v>1</v>
      </c>
      <c r="AI38">
        <v>0</v>
      </c>
      <c r="AJ38">
        <v>0</v>
      </c>
      <c r="AK38">
        <v>63</v>
      </c>
      <c r="AL38">
        <v>59</v>
      </c>
      <c r="AM38">
        <v>0</v>
      </c>
    </row>
    <row r="39" spans="1:39" x14ac:dyDescent="0.45">
      <c r="A39">
        <v>48948</v>
      </c>
      <c r="B39">
        <v>0</v>
      </c>
      <c r="C39">
        <v>0</v>
      </c>
      <c r="D39">
        <v>53</v>
      </c>
      <c r="E39">
        <v>437</v>
      </c>
      <c r="F39">
        <v>8</v>
      </c>
      <c r="G39">
        <v>206</v>
      </c>
      <c r="H39">
        <v>160</v>
      </c>
      <c r="I39">
        <v>49</v>
      </c>
      <c r="J39">
        <v>42</v>
      </c>
      <c r="K39">
        <v>2</v>
      </c>
      <c r="L39">
        <v>7</v>
      </c>
      <c r="M39">
        <v>10</v>
      </c>
      <c r="N39">
        <v>5</v>
      </c>
      <c r="O39">
        <v>6</v>
      </c>
      <c r="P39">
        <v>1</v>
      </c>
      <c r="Q39">
        <v>0</v>
      </c>
      <c r="R39">
        <v>0</v>
      </c>
      <c r="S39">
        <v>0</v>
      </c>
      <c r="T39">
        <v>0</v>
      </c>
      <c r="U39">
        <v>0</v>
      </c>
      <c r="V39">
        <v>3</v>
      </c>
      <c r="W39">
        <v>11</v>
      </c>
      <c r="X39">
        <v>1</v>
      </c>
      <c r="Y39">
        <v>77</v>
      </c>
      <c r="Z39">
        <v>2672</v>
      </c>
      <c r="AA39">
        <v>1</v>
      </c>
      <c r="AB39">
        <v>0</v>
      </c>
      <c r="AC39">
        <v>0</v>
      </c>
      <c r="AD39">
        <v>0</v>
      </c>
      <c r="AE39">
        <v>0</v>
      </c>
      <c r="AF39">
        <v>0</v>
      </c>
      <c r="AG39">
        <v>0</v>
      </c>
      <c r="AH39">
        <v>0</v>
      </c>
      <c r="AI39">
        <v>0</v>
      </c>
      <c r="AJ39">
        <v>1</v>
      </c>
      <c r="AK39">
        <v>860</v>
      </c>
      <c r="AL39">
        <v>818</v>
      </c>
      <c r="AM39">
        <v>1</v>
      </c>
    </row>
    <row r="40" spans="1:39" x14ac:dyDescent="0.45">
      <c r="A40">
        <v>80011</v>
      </c>
      <c r="B40">
        <v>0</v>
      </c>
      <c r="C40">
        <v>1</v>
      </c>
      <c r="D40">
        <v>3</v>
      </c>
      <c r="E40">
        <v>421</v>
      </c>
      <c r="F40">
        <v>76</v>
      </c>
      <c r="G40">
        <v>536</v>
      </c>
      <c r="H40">
        <v>82</v>
      </c>
      <c r="I40">
        <v>178</v>
      </c>
      <c r="J40">
        <v>102</v>
      </c>
      <c r="K40">
        <v>2</v>
      </c>
      <c r="L40">
        <v>8</v>
      </c>
      <c r="M40">
        <v>6</v>
      </c>
      <c r="N40">
        <v>5</v>
      </c>
      <c r="O40">
        <v>4</v>
      </c>
      <c r="P40">
        <v>0</v>
      </c>
      <c r="Q40">
        <v>0</v>
      </c>
      <c r="R40">
        <v>0</v>
      </c>
      <c r="S40">
        <v>0</v>
      </c>
      <c r="T40">
        <v>0</v>
      </c>
      <c r="U40">
        <v>0</v>
      </c>
      <c r="V40">
        <v>3</v>
      </c>
      <c r="W40">
        <v>11</v>
      </c>
      <c r="X40">
        <v>0</v>
      </c>
      <c r="Y40">
        <v>40</v>
      </c>
      <c r="Z40">
        <v>2585</v>
      </c>
      <c r="AA40">
        <v>0</v>
      </c>
      <c r="AB40">
        <v>1</v>
      </c>
      <c r="AC40">
        <v>0</v>
      </c>
      <c r="AD40">
        <v>0</v>
      </c>
      <c r="AE40">
        <v>0</v>
      </c>
      <c r="AF40">
        <v>0</v>
      </c>
      <c r="AG40">
        <v>0</v>
      </c>
      <c r="AH40">
        <v>1</v>
      </c>
      <c r="AI40">
        <v>0</v>
      </c>
      <c r="AJ40">
        <v>0</v>
      </c>
      <c r="AK40">
        <v>1293</v>
      </c>
      <c r="AL40">
        <v>1191</v>
      </c>
      <c r="AM40">
        <v>0</v>
      </c>
    </row>
    <row r="41" spans="1:39" x14ac:dyDescent="0.45">
      <c r="A41">
        <v>20559</v>
      </c>
      <c r="B41">
        <v>1</v>
      </c>
      <c r="C41">
        <v>0</v>
      </c>
      <c r="D41">
        <v>88</v>
      </c>
      <c r="E41">
        <v>13</v>
      </c>
      <c r="F41">
        <v>1</v>
      </c>
      <c r="G41">
        <v>29</v>
      </c>
      <c r="H41">
        <v>3</v>
      </c>
      <c r="I41">
        <v>0</v>
      </c>
      <c r="J41">
        <v>7</v>
      </c>
      <c r="K41">
        <v>2</v>
      </c>
      <c r="L41">
        <v>2</v>
      </c>
      <c r="M41">
        <v>0</v>
      </c>
      <c r="N41">
        <v>3</v>
      </c>
      <c r="O41">
        <v>8</v>
      </c>
      <c r="P41">
        <v>0</v>
      </c>
      <c r="Q41">
        <v>0</v>
      </c>
      <c r="R41">
        <v>0</v>
      </c>
      <c r="S41">
        <v>0</v>
      </c>
      <c r="T41">
        <v>0</v>
      </c>
      <c r="U41">
        <v>0</v>
      </c>
      <c r="V41">
        <v>3</v>
      </c>
      <c r="W41">
        <v>11</v>
      </c>
      <c r="X41">
        <v>0</v>
      </c>
      <c r="Y41">
        <v>35</v>
      </c>
      <c r="Z41">
        <v>2633</v>
      </c>
      <c r="AA41">
        <v>0</v>
      </c>
      <c r="AB41">
        <v>1</v>
      </c>
      <c r="AC41">
        <v>0</v>
      </c>
      <c r="AD41">
        <v>0</v>
      </c>
      <c r="AE41">
        <v>0</v>
      </c>
      <c r="AF41">
        <v>0</v>
      </c>
      <c r="AG41">
        <v>0</v>
      </c>
      <c r="AH41">
        <v>0</v>
      </c>
      <c r="AI41">
        <v>1</v>
      </c>
      <c r="AJ41">
        <v>0</v>
      </c>
      <c r="AK41">
        <v>46</v>
      </c>
      <c r="AL41">
        <v>39</v>
      </c>
      <c r="AM41">
        <v>0</v>
      </c>
    </row>
    <row r="42" spans="1:39" x14ac:dyDescent="0.45">
      <c r="A42">
        <v>21994</v>
      </c>
      <c r="B42">
        <v>0</v>
      </c>
      <c r="C42">
        <v>1</v>
      </c>
      <c r="D42">
        <v>4</v>
      </c>
      <c r="E42">
        <v>9</v>
      </c>
      <c r="F42">
        <v>0</v>
      </c>
      <c r="G42">
        <v>6</v>
      </c>
      <c r="H42">
        <v>3</v>
      </c>
      <c r="I42">
        <v>1</v>
      </c>
      <c r="J42">
        <v>3</v>
      </c>
      <c r="K42">
        <v>1</v>
      </c>
      <c r="L42">
        <v>0</v>
      </c>
      <c r="M42">
        <v>0</v>
      </c>
      <c r="N42">
        <v>3</v>
      </c>
      <c r="O42">
        <v>5</v>
      </c>
      <c r="P42">
        <v>0</v>
      </c>
      <c r="Q42">
        <v>0</v>
      </c>
      <c r="R42">
        <v>0</v>
      </c>
      <c r="S42">
        <v>0</v>
      </c>
      <c r="T42">
        <v>0</v>
      </c>
      <c r="U42">
        <v>0</v>
      </c>
      <c r="V42">
        <v>3</v>
      </c>
      <c r="W42">
        <v>11</v>
      </c>
      <c r="X42">
        <v>0</v>
      </c>
      <c r="Y42">
        <v>63</v>
      </c>
      <c r="Z42">
        <v>2711</v>
      </c>
      <c r="AA42">
        <v>0</v>
      </c>
      <c r="AB42">
        <v>0</v>
      </c>
      <c r="AC42">
        <v>0</v>
      </c>
      <c r="AD42">
        <v>1</v>
      </c>
      <c r="AE42">
        <v>0</v>
      </c>
      <c r="AF42">
        <v>0</v>
      </c>
      <c r="AG42">
        <v>0</v>
      </c>
      <c r="AH42">
        <v>1</v>
      </c>
      <c r="AI42">
        <v>0</v>
      </c>
      <c r="AJ42">
        <v>0</v>
      </c>
      <c r="AK42">
        <v>19</v>
      </c>
      <c r="AL42">
        <v>16</v>
      </c>
      <c r="AM42">
        <v>0</v>
      </c>
    </row>
    <row r="43" spans="1:39" x14ac:dyDescent="0.45">
      <c r="A43">
        <v>7500</v>
      </c>
      <c r="B43">
        <v>1</v>
      </c>
      <c r="C43">
        <v>0</v>
      </c>
      <c r="D43">
        <v>19</v>
      </c>
      <c r="E43">
        <v>3</v>
      </c>
      <c r="F43">
        <v>1</v>
      </c>
      <c r="G43">
        <v>10</v>
      </c>
      <c r="H43">
        <v>3</v>
      </c>
      <c r="I43">
        <v>2</v>
      </c>
      <c r="J43">
        <v>12</v>
      </c>
      <c r="K43">
        <v>3</v>
      </c>
      <c r="L43">
        <v>2</v>
      </c>
      <c r="M43">
        <v>0</v>
      </c>
      <c r="N43">
        <v>3</v>
      </c>
      <c r="O43">
        <v>5</v>
      </c>
      <c r="P43">
        <v>0</v>
      </c>
      <c r="Q43">
        <v>0</v>
      </c>
      <c r="R43">
        <v>0</v>
      </c>
      <c r="S43">
        <v>0</v>
      </c>
      <c r="T43">
        <v>0</v>
      </c>
      <c r="U43">
        <v>0</v>
      </c>
      <c r="V43">
        <v>3</v>
      </c>
      <c r="W43">
        <v>11</v>
      </c>
      <c r="X43">
        <v>0</v>
      </c>
      <c r="Y43">
        <v>45</v>
      </c>
      <c r="Z43">
        <v>2429</v>
      </c>
      <c r="AA43">
        <v>0</v>
      </c>
      <c r="AB43">
        <v>1</v>
      </c>
      <c r="AC43">
        <v>0</v>
      </c>
      <c r="AD43">
        <v>0</v>
      </c>
      <c r="AE43">
        <v>0</v>
      </c>
      <c r="AF43">
        <v>0</v>
      </c>
      <c r="AG43">
        <v>0</v>
      </c>
      <c r="AH43">
        <v>0</v>
      </c>
      <c r="AI43">
        <v>1</v>
      </c>
      <c r="AJ43">
        <v>0</v>
      </c>
      <c r="AK43">
        <v>19</v>
      </c>
      <c r="AL43">
        <v>7</v>
      </c>
      <c r="AM43">
        <v>0</v>
      </c>
    </row>
    <row r="44" spans="1:39" x14ac:dyDescent="0.45">
      <c r="A44">
        <v>79941</v>
      </c>
      <c r="B44">
        <v>0</v>
      </c>
      <c r="C44">
        <v>0</v>
      </c>
      <c r="D44">
        <v>72</v>
      </c>
      <c r="E44">
        <v>123</v>
      </c>
      <c r="F44">
        <v>164</v>
      </c>
      <c r="G44">
        <v>266</v>
      </c>
      <c r="H44">
        <v>227</v>
      </c>
      <c r="I44">
        <v>30</v>
      </c>
      <c r="J44">
        <v>174</v>
      </c>
      <c r="K44">
        <v>1</v>
      </c>
      <c r="L44">
        <v>2</v>
      </c>
      <c r="M44">
        <v>4</v>
      </c>
      <c r="N44">
        <v>9</v>
      </c>
      <c r="O44">
        <v>1</v>
      </c>
      <c r="P44">
        <v>0</v>
      </c>
      <c r="Q44">
        <v>0</v>
      </c>
      <c r="R44">
        <v>0</v>
      </c>
      <c r="S44">
        <v>0</v>
      </c>
      <c r="T44">
        <v>0</v>
      </c>
      <c r="U44">
        <v>0</v>
      </c>
      <c r="V44">
        <v>3</v>
      </c>
      <c r="W44">
        <v>11</v>
      </c>
      <c r="X44">
        <v>0</v>
      </c>
      <c r="Y44">
        <v>44</v>
      </c>
      <c r="Z44">
        <v>2160</v>
      </c>
      <c r="AA44">
        <v>0</v>
      </c>
      <c r="AB44">
        <v>0</v>
      </c>
      <c r="AC44">
        <v>1</v>
      </c>
      <c r="AD44">
        <v>0</v>
      </c>
      <c r="AE44">
        <v>0</v>
      </c>
      <c r="AF44">
        <v>0</v>
      </c>
      <c r="AG44">
        <v>0</v>
      </c>
      <c r="AH44">
        <v>1</v>
      </c>
      <c r="AI44">
        <v>0</v>
      </c>
      <c r="AJ44">
        <v>0</v>
      </c>
      <c r="AK44">
        <v>810</v>
      </c>
      <c r="AL44">
        <v>636</v>
      </c>
      <c r="AM44">
        <v>0</v>
      </c>
    </row>
    <row r="45" spans="1:39" x14ac:dyDescent="0.45">
      <c r="A45">
        <v>7500</v>
      </c>
      <c r="B45">
        <v>0</v>
      </c>
      <c r="C45">
        <v>0</v>
      </c>
      <c r="D45">
        <v>24</v>
      </c>
      <c r="E45">
        <v>3</v>
      </c>
      <c r="F45">
        <v>18</v>
      </c>
      <c r="G45">
        <v>14</v>
      </c>
      <c r="H45">
        <v>15</v>
      </c>
      <c r="I45">
        <v>22</v>
      </c>
      <c r="J45">
        <v>50</v>
      </c>
      <c r="K45">
        <v>3</v>
      </c>
      <c r="L45">
        <v>3</v>
      </c>
      <c r="M45">
        <v>1</v>
      </c>
      <c r="N45">
        <v>3</v>
      </c>
      <c r="O45">
        <v>9</v>
      </c>
      <c r="P45">
        <v>0</v>
      </c>
      <c r="Q45">
        <v>0</v>
      </c>
      <c r="R45">
        <v>0</v>
      </c>
      <c r="S45">
        <v>0</v>
      </c>
      <c r="T45">
        <v>0</v>
      </c>
      <c r="U45">
        <v>0</v>
      </c>
      <c r="V45">
        <v>3</v>
      </c>
      <c r="W45">
        <v>11</v>
      </c>
      <c r="X45">
        <v>1</v>
      </c>
      <c r="Y45">
        <v>24</v>
      </c>
      <c r="Z45">
        <v>2756</v>
      </c>
      <c r="AA45">
        <v>0</v>
      </c>
      <c r="AB45">
        <v>1</v>
      </c>
      <c r="AC45">
        <v>0</v>
      </c>
      <c r="AD45">
        <v>0</v>
      </c>
      <c r="AE45">
        <v>0</v>
      </c>
      <c r="AF45">
        <v>1</v>
      </c>
      <c r="AG45">
        <v>0</v>
      </c>
      <c r="AH45">
        <v>0</v>
      </c>
      <c r="AI45">
        <v>0</v>
      </c>
      <c r="AJ45">
        <v>0</v>
      </c>
      <c r="AK45">
        <v>72</v>
      </c>
      <c r="AL45">
        <v>22</v>
      </c>
      <c r="AM45">
        <v>0</v>
      </c>
    </row>
    <row r="46" spans="1:39" x14ac:dyDescent="0.45">
      <c r="A46">
        <v>41728</v>
      </c>
      <c r="B46">
        <v>1</v>
      </c>
      <c r="C46">
        <v>0</v>
      </c>
      <c r="D46">
        <v>92</v>
      </c>
      <c r="E46">
        <v>13</v>
      </c>
      <c r="F46">
        <v>6</v>
      </c>
      <c r="G46">
        <v>15</v>
      </c>
      <c r="H46">
        <v>3</v>
      </c>
      <c r="I46">
        <v>5</v>
      </c>
      <c r="J46">
        <v>13</v>
      </c>
      <c r="K46">
        <v>1</v>
      </c>
      <c r="L46">
        <v>2</v>
      </c>
      <c r="M46">
        <v>0</v>
      </c>
      <c r="N46">
        <v>2</v>
      </c>
      <c r="O46">
        <v>10</v>
      </c>
      <c r="P46">
        <v>0</v>
      </c>
      <c r="Q46">
        <v>0</v>
      </c>
      <c r="R46">
        <v>0</v>
      </c>
      <c r="S46">
        <v>0</v>
      </c>
      <c r="T46">
        <v>0</v>
      </c>
      <c r="U46">
        <v>0</v>
      </c>
      <c r="V46">
        <v>3</v>
      </c>
      <c r="W46">
        <v>11</v>
      </c>
      <c r="X46">
        <v>0</v>
      </c>
      <c r="Y46">
        <v>52</v>
      </c>
      <c r="Z46">
        <v>2560</v>
      </c>
      <c r="AA46">
        <v>0</v>
      </c>
      <c r="AB46">
        <v>0</v>
      </c>
      <c r="AC46">
        <v>0</v>
      </c>
      <c r="AD46">
        <v>1</v>
      </c>
      <c r="AE46">
        <v>0</v>
      </c>
      <c r="AF46">
        <v>0</v>
      </c>
      <c r="AG46">
        <v>0</v>
      </c>
      <c r="AH46">
        <v>1</v>
      </c>
      <c r="AI46">
        <v>0</v>
      </c>
      <c r="AJ46">
        <v>0</v>
      </c>
      <c r="AK46">
        <v>42</v>
      </c>
      <c r="AL46">
        <v>29</v>
      </c>
      <c r="AM46">
        <v>0</v>
      </c>
    </row>
    <row r="47" spans="1:39" x14ac:dyDescent="0.45">
      <c r="A47">
        <v>72550</v>
      </c>
      <c r="B47">
        <v>1</v>
      </c>
      <c r="C47">
        <v>1</v>
      </c>
      <c r="D47">
        <v>39</v>
      </c>
      <c r="E47">
        <v>826</v>
      </c>
      <c r="F47">
        <v>50</v>
      </c>
      <c r="G47">
        <v>317</v>
      </c>
      <c r="H47">
        <v>50</v>
      </c>
      <c r="I47">
        <v>38</v>
      </c>
      <c r="J47">
        <v>38</v>
      </c>
      <c r="K47">
        <v>9</v>
      </c>
      <c r="L47">
        <v>5</v>
      </c>
      <c r="M47">
        <v>2</v>
      </c>
      <c r="N47">
        <v>12</v>
      </c>
      <c r="O47">
        <v>8</v>
      </c>
      <c r="P47">
        <v>0</v>
      </c>
      <c r="Q47">
        <v>0</v>
      </c>
      <c r="R47">
        <v>0</v>
      </c>
      <c r="S47">
        <v>0</v>
      </c>
      <c r="T47">
        <v>0</v>
      </c>
      <c r="U47">
        <v>0</v>
      </c>
      <c r="V47">
        <v>3</v>
      </c>
      <c r="W47">
        <v>11</v>
      </c>
      <c r="X47">
        <v>0</v>
      </c>
      <c r="Y47">
        <v>66</v>
      </c>
      <c r="Z47">
        <v>2757</v>
      </c>
      <c r="AA47">
        <v>0</v>
      </c>
      <c r="AB47">
        <v>1</v>
      </c>
      <c r="AC47">
        <v>0</v>
      </c>
      <c r="AD47">
        <v>0</v>
      </c>
      <c r="AE47">
        <v>0</v>
      </c>
      <c r="AF47">
        <v>0</v>
      </c>
      <c r="AG47">
        <v>0</v>
      </c>
      <c r="AH47">
        <v>0</v>
      </c>
      <c r="AI47">
        <v>0</v>
      </c>
      <c r="AJ47">
        <v>1</v>
      </c>
      <c r="AK47">
        <v>1281</v>
      </c>
      <c r="AL47">
        <v>1243</v>
      </c>
      <c r="AM47">
        <v>0</v>
      </c>
    </row>
    <row r="48" spans="1:39" x14ac:dyDescent="0.45">
      <c r="A48">
        <v>65486</v>
      </c>
      <c r="B48">
        <v>0</v>
      </c>
      <c r="C48">
        <v>1</v>
      </c>
      <c r="D48">
        <v>29</v>
      </c>
      <c r="E48">
        <v>245</v>
      </c>
      <c r="F48">
        <v>19</v>
      </c>
      <c r="G48">
        <v>125</v>
      </c>
      <c r="H48">
        <v>37</v>
      </c>
      <c r="I48">
        <v>67</v>
      </c>
      <c r="J48">
        <v>14</v>
      </c>
      <c r="K48">
        <v>1</v>
      </c>
      <c r="L48">
        <v>4</v>
      </c>
      <c r="M48">
        <v>2</v>
      </c>
      <c r="N48">
        <v>10</v>
      </c>
      <c r="O48">
        <v>2</v>
      </c>
      <c r="P48">
        <v>0</v>
      </c>
      <c r="Q48">
        <v>0</v>
      </c>
      <c r="R48">
        <v>0</v>
      </c>
      <c r="S48">
        <v>0</v>
      </c>
      <c r="T48">
        <v>0</v>
      </c>
      <c r="U48">
        <v>0</v>
      </c>
      <c r="V48">
        <v>3</v>
      </c>
      <c r="W48">
        <v>11</v>
      </c>
      <c r="X48">
        <v>0</v>
      </c>
      <c r="Y48">
        <v>63</v>
      </c>
      <c r="Z48">
        <v>2207</v>
      </c>
      <c r="AA48">
        <v>0</v>
      </c>
      <c r="AB48">
        <v>0</v>
      </c>
      <c r="AC48">
        <v>0</v>
      </c>
      <c r="AD48">
        <v>0</v>
      </c>
      <c r="AE48">
        <v>1</v>
      </c>
      <c r="AF48">
        <v>0</v>
      </c>
      <c r="AG48">
        <v>0</v>
      </c>
      <c r="AH48">
        <v>1</v>
      </c>
      <c r="AI48">
        <v>0</v>
      </c>
      <c r="AJ48">
        <v>0</v>
      </c>
      <c r="AK48">
        <v>493</v>
      </c>
      <c r="AL48">
        <v>479</v>
      </c>
      <c r="AM48">
        <v>0</v>
      </c>
    </row>
    <row r="49" spans="1:39" x14ac:dyDescent="0.45">
      <c r="A49">
        <v>79143</v>
      </c>
      <c r="B49">
        <v>0</v>
      </c>
      <c r="C49">
        <v>0</v>
      </c>
      <c r="D49">
        <v>2</v>
      </c>
      <c r="E49">
        <v>650</v>
      </c>
      <c r="F49">
        <v>37</v>
      </c>
      <c r="G49">
        <v>780</v>
      </c>
      <c r="H49">
        <v>27</v>
      </c>
      <c r="I49">
        <v>167</v>
      </c>
      <c r="J49">
        <v>32</v>
      </c>
      <c r="K49">
        <v>1</v>
      </c>
      <c r="L49">
        <v>6</v>
      </c>
      <c r="M49">
        <v>9</v>
      </c>
      <c r="N49">
        <v>13</v>
      </c>
      <c r="O49">
        <v>3</v>
      </c>
      <c r="P49">
        <v>0</v>
      </c>
      <c r="Q49">
        <v>0</v>
      </c>
      <c r="R49">
        <v>0</v>
      </c>
      <c r="S49">
        <v>0</v>
      </c>
      <c r="T49">
        <v>0</v>
      </c>
      <c r="U49">
        <v>0</v>
      </c>
      <c r="V49">
        <v>3</v>
      </c>
      <c r="W49">
        <v>11</v>
      </c>
      <c r="X49">
        <v>0</v>
      </c>
      <c r="Y49">
        <v>56</v>
      </c>
      <c r="Z49">
        <v>2846</v>
      </c>
      <c r="AA49">
        <v>0</v>
      </c>
      <c r="AB49">
        <v>1</v>
      </c>
      <c r="AC49">
        <v>0</v>
      </c>
      <c r="AD49">
        <v>0</v>
      </c>
      <c r="AE49">
        <v>0</v>
      </c>
      <c r="AF49">
        <v>0</v>
      </c>
      <c r="AG49">
        <v>0</v>
      </c>
      <c r="AH49">
        <v>0</v>
      </c>
      <c r="AI49">
        <v>1</v>
      </c>
      <c r="AJ49">
        <v>0</v>
      </c>
      <c r="AK49">
        <v>1661</v>
      </c>
      <c r="AL49">
        <v>1629</v>
      </c>
      <c r="AM49">
        <v>0</v>
      </c>
    </row>
    <row r="50" spans="1:39" x14ac:dyDescent="0.45">
      <c r="A50">
        <v>35790</v>
      </c>
      <c r="B50">
        <v>1</v>
      </c>
      <c r="C50">
        <v>0</v>
      </c>
      <c r="D50">
        <v>54</v>
      </c>
      <c r="E50">
        <v>12</v>
      </c>
      <c r="F50">
        <v>6</v>
      </c>
      <c r="G50">
        <v>20</v>
      </c>
      <c r="H50">
        <v>30</v>
      </c>
      <c r="I50">
        <v>1</v>
      </c>
      <c r="J50">
        <v>3</v>
      </c>
      <c r="K50">
        <v>2</v>
      </c>
      <c r="L50">
        <v>2</v>
      </c>
      <c r="M50">
        <v>0</v>
      </c>
      <c r="N50">
        <v>3</v>
      </c>
      <c r="O50">
        <v>7</v>
      </c>
      <c r="P50">
        <v>0</v>
      </c>
      <c r="Q50">
        <v>0</v>
      </c>
      <c r="R50">
        <v>0</v>
      </c>
      <c r="S50">
        <v>0</v>
      </c>
      <c r="T50">
        <v>0</v>
      </c>
      <c r="U50">
        <v>0</v>
      </c>
      <c r="V50">
        <v>3</v>
      </c>
      <c r="W50">
        <v>11</v>
      </c>
      <c r="X50">
        <v>0</v>
      </c>
      <c r="Y50">
        <v>43</v>
      </c>
      <c r="Z50">
        <v>2702</v>
      </c>
      <c r="AA50">
        <v>0</v>
      </c>
      <c r="AB50">
        <v>0</v>
      </c>
      <c r="AC50">
        <v>1</v>
      </c>
      <c r="AD50">
        <v>0</v>
      </c>
      <c r="AE50">
        <v>0</v>
      </c>
      <c r="AF50">
        <v>0</v>
      </c>
      <c r="AG50">
        <v>0</v>
      </c>
      <c r="AH50">
        <v>1</v>
      </c>
      <c r="AI50">
        <v>0</v>
      </c>
      <c r="AJ50">
        <v>0</v>
      </c>
      <c r="AK50">
        <v>69</v>
      </c>
      <c r="AL50">
        <v>66</v>
      </c>
      <c r="AM50">
        <v>0</v>
      </c>
    </row>
    <row r="51" spans="1:39" x14ac:dyDescent="0.45">
      <c r="A51">
        <v>82582</v>
      </c>
      <c r="B51">
        <v>0</v>
      </c>
      <c r="C51">
        <v>0</v>
      </c>
      <c r="D51">
        <v>54</v>
      </c>
      <c r="E51">
        <v>510</v>
      </c>
      <c r="F51">
        <v>120</v>
      </c>
      <c r="G51">
        <v>550</v>
      </c>
      <c r="H51">
        <v>156</v>
      </c>
      <c r="I51">
        <v>40</v>
      </c>
      <c r="J51">
        <v>241</v>
      </c>
      <c r="K51">
        <v>1</v>
      </c>
      <c r="L51">
        <v>4</v>
      </c>
      <c r="M51">
        <v>9</v>
      </c>
      <c r="N51">
        <v>7</v>
      </c>
      <c r="O51">
        <v>1</v>
      </c>
      <c r="P51">
        <v>1</v>
      </c>
      <c r="Q51">
        <v>0</v>
      </c>
      <c r="R51">
        <v>0</v>
      </c>
      <c r="S51">
        <v>1</v>
      </c>
      <c r="T51">
        <v>0</v>
      </c>
      <c r="U51">
        <v>0</v>
      </c>
      <c r="V51">
        <v>3</v>
      </c>
      <c r="W51">
        <v>11</v>
      </c>
      <c r="X51">
        <v>1</v>
      </c>
      <c r="Y51">
        <v>43</v>
      </c>
      <c r="Z51">
        <v>2181</v>
      </c>
      <c r="AA51">
        <v>1</v>
      </c>
      <c r="AB51">
        <v>0</v>
      </c>
      <c r="AC51">
        <v>0</v>
      </c>
      <c r="AD51">
        <v>0</v>
      </c>
      <c r="AE51">
        <v>0</v>
      </c>
      <c r="AF51">
        <v>0</v>
      </c>
      <c r="AG51">
        <v>0</v>
      </c>
      <c r="AH51">
        <v>1</v>
      </c>
      <c r="AI51">
        <v>0</v>
      </c>
      <c r="AJ51">
        <v>0</v>
      </c>
      <c r="AK51">
        <v>1376</v>
      </c>
      <c r="AL51">
        <v>1135</v>
      </c>
      <c r="AM51">
        <v>2</v>
      </c>
    </row>
    <row r="52" spans="1:39" x14ac:dyDescent="0.45">
      <c r="A52">
        <v>66373</v>
      </c>
      <c r="B52">
        <v>1</v>
      </c>
      <c r="C52">
        <v>1</v>
      </c>
      <c r="D52">
        <v>57</v>
      </c>
      <c r="E52">
        <v>328</v>
      </c>
      <c r="F52">
        <v>9</v>
      </c>
      <c r="G52">
        <v>124</v>
      </c>
      <c r="H52">
        <v>12</v>
      </c>
      <c r="I52">
        <v>24</v>
      </c>
      <c r="J52">
        <v>109</v>
      </c>
      <c r="K52">
        <v>7</v>
      </c>
      <c r="L52">
        <v>4</v>
      </c>
      <c r="M52">
        <v>2</v>
      </c>
      <c r="N52">
        <v>10</v>
      </c>
      <c r="O52">
        <v>3</v>
      </c>
      <c r="P52">
        <v>0</v>
      </c>
      <c r="Q52">
        <v>0</v>
      </c>
      <c r="R52">
        <v>0</v>
      </c>
      <c r="S52">
        <v>0</v>
      </c>
      <c r="T52">
        <v>0</v>
      </c>
      <c r="U52">
        <v>0</v>
      </c>
      <c r="V52">
        <v>3</v>
      </c>
      <c r="W52">
        <v>11</v>
      </c>
      <c r="X52">
        <v>0</v>
      </c>
      <c r="Y52">
        <v>42</v>
      </c>
      <c r="Z52">
        <v>2541</v>
      </c>
      <c r="AA52">
        <v>0</v>
      </c>
      <c r="AB52">
        <v>1</v>
      </c>
      <c r="AC52">
        <v>0</v>
      </c>
      <c r="AD52">
        <v>0</v>
      </c>
      <c r="AE52">
        <v>0</v>
      </c>
      <c r="AF52">
        <v>0</v>
      </c>
      <c r="AG52">
        <v>0</v>
      </c>
      <c r="AH52">
        <v>1</v>
      </c>
      <c r="AI52">
        <v>0</v>
      </c>
      <c r="AJ52">
        <v>0</v>
      </c>
      <c r="AK52">
        <v>497</v>
      </c>
      <c r="AL52">
        <v>388</v>
      </c>
      <c r="AM52">
        <v>0</v>
      </c>
    </row>
    <row r="53" spans="1:39" x14ac:dyDescent="0.45">
      <c r="A53">
        <v>82384</v>
      </c>
      <c r="B53">
        <v>0</v>
      </c>
      <c r="C53">
        <v>0</v>
      </c>
      <c r="D53">
        <v>55</v>
      </c>
      <c r="E53">
        <v>984</v>
      </c>
      <c r="F53">
        <v>51</v>
      </c>
      <c r="G53">
        <v>432</v>
      </c>
      <c r="H53">
        <v>180</v>
      </c>
      <c r="I53">
        <v>120</v>
      </c>
      <c r="J53">
        <v>190</v>
      </c>
      <c r="K53">
        <v>1</v>
      </c>
      <c r="L53">
        <v>3</v>
      </c>
      <c r="M53">
        <v>10</v>
      </c>
      <c r="N53">
        <v>13</v>
      </c>
      <c r="O53">
        <v>1</v>
      </c>
      <c r="P53">
        <v>0</v>
      </c>
      <c r="Q53">
        <v>0</v>
      </c>
      <c r="R53">
        <v>1</v>
      </c>
      <c r="S53">
        <v>0</v>
      </c>
      <c r="T53">
        <v>0</v>
      </c>
      <c r="U53">
        <v>0</v>
      </c>
      <c r="V53">
        <v>3</v>
      </c>
      <c r="W53">
        <v>11</v>
      </c>
      <c r="X53">
        <v>1</v>
      </c>
      <c r="Y53">
        <v>65</v>
      </c>
      <c r="Z53">
        <v>2746</v>
      </c>
      <c r="AA53">
        <v>0</v>
      </c>
      <c r="AB53">
        <v>0</v>
      </c>
      <c r="AC53">
        <v>0</v>
      </c>
      <c r="AD53">
        <v>1</v>
      </c>
      <c r="AE53">
        <v>0</v>
      </c>
      <c r="AF53">
        <v>0</v>
      </c>
      <c r="AG53">
        <v>0</v>
      </c>
      <c r="AH53">
        <v>0</v>
      </c>
      <c r="AI53">
        <v>1</v>
      </c>
      <c r="AJ53">
        <v>0</v>
      </c>
      <c r="AK53">
        <v>1767</v>
      </c>
      <c r="AL53">
        <v>1577</v>
      </c>
      <c r="AM53">
        <v>1</v>
      </c>
    </row>
    <row r="54" spans="1:39" x14ac:dyDescent="0.45">
      <c r="A54">
        <v>70287</v>
      </c>
      <c r="B54">
        <v>0</v>
      </c>
      <c r="C54">
        <v>0</v>
      </c>
      <c r="D54">
        <v>30</v>
      </c>
      <c r="E54">
        <v>295</v>
      </c>
      <c r="F54">
        <v>35</v>
      </c>
      <c r="G54">
        <v>482</v>
      </c>
      <c r="H54">
        <v>121</v>
      </c>
      <c r="I54">
        <v>120</v>
      </c>
      <c r="J54">
        <v>40</v>
      </c>
      <c r="K54">
        <v>1</v>
      </c>
      <c r="L54">
        <v>5</v>
      </c>
      <c r="M54">
        <v>5</v>
      </c>
      <c r="N54">
        <v>10</v>
      </c>
      <c r="O54">
        <v>3</v>
      </c>
      <c r="P54">
        <v>0</v>
      </c>
      <c r="Q54">
        <v>0</v>
      </c>
      <c r="R54">
        <v>0</v>
      </c>
      <c r="S54">
        <v>0</v>
      </c>
      <c r="T54">
        <v>0</v>
      </c>
      <c r="U54">
        <v>0</v>
      </c>
      <c r="V54">
        <v>3</v>
      </c>
      <c r="W54">
        <v>11</v>
      </c>
      <c r="X54">
        <v>1</v>
      </c>
      <c r="Y54">
        <v>54</v>
      </c>
      <c r="Z54">
        <v>2612</v>
      </c>
      <c r="AA54">
        <v>1</v>
      </c>
      <c r="AB54">
        <v>0</v>
      </c>
      <c r="AC54">
        <v>0</v>
      </c>
      <c r="AD54">
        <v>0</v>
      </c>
      <c r="AE54">
        <v>0</v>
      </c>
      <c r="AF54">
        <v>0</v>
      </c>
      <c r="AG54">
        <v>0</v>
      </c>
      <c r="AH54">
        <v>1</v>
      </c>
      <c r="AI54">
        <v>0</v>
      </c>
      <c r="AJ54">
        <v>0</v>
      </c>
      <c r="AK54">
        <v>1053</v>
      </c>
      <c r="AL54">
        <v>1013</v>
      </c>
      <c r="AM54">
        <v>0</v>
      </c>
    </row>
    <row r="55" spans="1:39" x14ac:dyDescent="0.45">
      <c r="A55">
        <v>27938</v>
      </c>
      <c r="B55">
        <v>1</v>
      </c>
      <c r="C55">
        <v>0</v>
      </c>
      <c r="D55">
        <v>31</v>
      </c>
      <c r="E55">
        <v>13</v>
      </c>
      <c r="F55">
        <v>0</v>
      </c>
      <c r="G55">
        <v>8</v>
      </c>
      <c r="H55">
        <v>2</v>
      </c>
      <c r="I55">
        <v>1</v>
      </c>
      <c r="J55">
        <v>5</v>
      </c>
      <c r="K55">
        <v>1</v>
      </c>
      <c r="L55">
        <v>1</v>
      </c>
      <c r="M55">
        <v>0</v>
      </c>
      <c r="N55">
        <v>4</v>
      </c>
      <c r="O55">
        <v>3</v>
      </c>
      <c r="P55">
        <v>0</v>
      </c>
      <c r="Q55">
        <v>0</v>
      </c>
      <c r="R55">
        <v>0</v>
      </c>
      <c r="S55">
        <v>0</v>
      </c>
      <c r="T55">
        <v>0</v>
      </c>
      <c r="U55">
        <v>0</v>
      </c>
      <c r="V55">
        <v>3</v>
      </c>
      <c r="W55">
        <v>11</v>
      </c>
      <c r="X55">
        <v>0</v>
      </c>
      <c r="Y55">
        <v>32</v>
      </c>
      <c r="Z55">
        <v>2221</v>
      </c>
      <c r="AA55">
        <v>0</v>
      </c>
      <c r="AB55">
        <v>0</v>
      </c>
      <c r="AC55">
        <v>1</v>
      </c>
      <c r="AD55">
        <v>0</v>
      </c>
      <c r="AE55">
        <v>0</v>
      </c>
      <c r="AF55">
        <v>0</v>
      </c>
      <c r="AG55">
        <v>0</v>
      </c>
      <c r="AH55">
        <v>1</v>
      </c>
      <c r="AI55">
        <v>0</v>
      </c>
      <c r="AJ55">
        <v>0</v>
      </c>
      <c r="AK55">
        <v>24</v>
      </c>
      <c r="AL55">
        <v>19</v>
      </c>
      <c r="AM55">
        <v>0</v>
      </c>
    </row>
    <row r="56" spans="1:39" x14ac:dyDescent="0.45">
      <c r="A56">
        <v>55954</v>
      </c>
      <c r="B56">
        <v>0</v>
      </c>
      <c r="C56">
        <v>1</v>
      </c>
      <c r="D56">
        <v>63</v>
      </c>
      <c r="E56">
        <v>447</v>
      </c>
      <c r="F56">
        <v>0</v>
      </c>
      <c r="G56">
        <v>28</v>
      </c>
      <c r="H56">
        <v>0</v>
      </c>
      <c r="I56">
        <v>0</v>
      </c>
      <c r="J56">
        <v>43</v>
      </c>
      <c r="K56">
        <v>3</v>
      </c>
      <c r="L56">
        <v>8</v>
      </c>
      <c r="M56">
        <v>2</v>
      </c>
      <c r="N56">
        <v>6</v>
      </c>
      <c r="O56">
        <v>7</v>
      </c>
      <c r="P56">
        <v>0</v>
      </c>
      <c r="Q56">
        <v>0</v>
      </c>
      <c r="R56">
        <v>0</v>
      </c>
      <c r="S56">
        <v>0</v>
      </c>
      <c r="T56">
        <v>0</v>
      </c>
      <c r="U56">
        <v>0</v>
      </c>
      <c r="V56">
        <v>3</v>
      </c>
      <c r="W56">
        <v>11</v>
      </c>
      <c r="X56">
        <v>0</v>
      </c>
      <c r="Y56">
        <v>52</v>
      </c>
      <c r="Z56">
        <v>2277</v>
      </c>
      <c r="AA56">
        <v>0</v>
      </c>
      <c r="AB56">
        <v>1</v>
      </c>
      <c r="AC56">
        <v>0</v>
      </c>
      <c r="AD56">
        <v>0</v>
      </c>
      <c r="AE56">
        <v>0</v>
      </c>
      <c r="AF56">
        <v>0</v>
      </c>
      <c r="AG56">
        <v>0</v>
      </c>
      <c r="AH56">
        <v>0</v>
      </c>
      <c r="AI56">
        <v>0</v>
      </c>
      <c r="AJ56">
        <v>1</v>
      </c>
      <c r="AK56">
        <v>475</v>
      </c>
      <c r="AL56">
        <v>432</v>
      </c>
      <c r="AM56">
        <v>0</v>
      </c>
    </row>
    <row r="57" spans="1:39" x14ac:dyDescent="0.45">
      <c r="A57">
        <v>75777</v>
      </c>
      <c r="B57">
        <v>0</v>
      </c>
      <c r="C57">
        <v>0</v>
      </c>
      <c r="D57">
        <v>12</v>
      </c>
      <c r="E57">
        <v>712</v>
      </c>
      <c r="F57">
        <v>26</v>
      </c>
      <c r="G57">
        <v>538</v>
      </c>
      <c r="H57">
        <v>69</v>
      </c>
      <c r="I57">
        <v>13</v>
      </c>
      <c r="J57">
        <v>80</v>
      </c>
      <c r="K57">
        <v>1</v>
      </c>
      <c r="L57">
        <v>3</v>
      </c>
      <c r="M57">
        <v>6</v>
      </c>
      <c r="N57">
        <v>11</v>
      </c>
      <c r="O57">
        <v>1</v>
      </c>
      <c r="P57">
        <v>0</v>
      </c>
      <c r="Q57">
        <v>1</v>
      </c>
      <c r="R57">
        <v>1</v>
      </c>
      <c r="S57">
        <v>0</v>
      </c>
      <c r="T57">
        <v>0</v>
      </c>
      <c r="U57">
        <v>0</v>
      </c>
      <c r="V57">
        <v>3</v>
      </c>
      <c r="W57">
        <v>11</v>
      </c>
      <c r="X57">
        <v>1</v>
      </c>
      <c r="Y57">
        <v>38</v>
      </c>
      <c r="Z57">
        <v>2519</v>
      </c>
      <c r="AA57">
        <v>0</v>
      </c>
      <c r="AB57">
        <v>0</v>
      </c>
      <c r="AC57">
        <v>1</v>
      </c>
      <c r="AD57">
        <v>0</v>
      </c>
      <c r="AE57">
        <v>0</v>
      </c>
      <c r="AF57">
        <v>0</v>
      </c>
      <c r="AG57">
        <v>0</v>
      </c>
      <c r="AH57">
        <v>0</v>
      </c>
      <c r="AI57">
        <v>1</v>
      </c>
      <c r="AJ57">
        <v>0</v>
      </c>
      <c r="AK57">
        <v>1358</v>
      </c>
      <c r="AL57">
        <v>1278</v>
      </c>
      <c r="AM57">
        <v>2</v>
      </c>
    </row>
    <row r="58" spans="1:39" x14ac:dyDescent="0.45">
      <c r="A58">
        <v>66653</v>
      </c>
      <c r="B58">
        <v>1</v>
      </c>
      <c r="C58">
        <v>1</v>
      </c>
      <c r="D58">
        <v>18</v>
      </c>
      <c r="E58">
        <v>452</v>
      </c>
      <c r="F58">
        <v>18</v>
      </c>
      <c r="G58">
        <v>102</v>
      </c>
      <c r="H58">
        <v>16</v>
      </c>
      <c r="I58">
        <v>18</v>
      </c>
      <c r="J58">
        <v>6</v>
      </c>
      <c r="K58">
        <v>4</v>
      </c>
      <c r="L58">
        <v>4</v>
      </c>
      <c r="M58">
        <v>2</v>
      </c>
      <c r="N58">
        <v>12</v>
      </c>
      <c r="O58">
        <v>3</v>
      </c>
      <c r="P58">
        <v>0</v>
      </c>
      <c r="Q58">
        <v>0</v>
      </c>
      <c r="R58">
        <v>0</v>
      </c>
      <c r="S58">
        <v>0</v>
      </c>
      <c r="T58">
        <v>0</v>
      </c>
      <c r="U58">
        <v>0</v>
      </c>
      <c r="V58">
        <v>3</v>
      </c>
      <c r="W58">
        <v>11</v>
      </c>
      <c r="X58">
        <v>0</v>
      </c>
      <c r="Y58">
        <v>45</v>
      </c>
      <c r="Z58">
        <v>2819</v>
      </c>
      <c r="AA58">
        <v>0</v>
      </c>
      <c r="AB58">
        <v>0</v>
      </c>
      <c r="AC58">
        <v>0</v>
      </c>
      <c r="AD58">
        <v>1</v>
      </c>
      <c r="AE58">
        <v>0</v>
      </c>
      <c r="AF58">
        <v>0</v>
      </c>
      <c r="AG58">
        <v>0</v>
      </c>
      <c r="AH58">
        <v>1</v>
      </c>
      <c r="AI58">
        <v>0</v>
      </c>
      <c r="AJ58">
        <v>0</v>
      </c>
      <c r="AK58">
        <v>606</v>
      </c>
      <c r="AL58">
        <v>600</v>
      </c>
      <c r="AM58">
        <v>0</v>
      </c>
    </row>
    <row r="59" spans="1:39" x14ac:dyDescent="0.45">
      <c r="A59">
        <v>61823</v>
      </c>
      <c r="B59">
        <v>0</v>
      </c>
      <c r="C59">
        <v>1</v>
      </c>
      <c r="D59">
        <v>26</v>
      </c>
      <c r="E59">
        <v>523</v>
      </c>
      <c r="F59">
        <v>7</v>
      </c>
      <c r="G59">
        <v>134</v>
      </c>
      <c r="H59">
        <v>37</v>
      </c>
      <c r="I59">
        <v>14</v>
      </c>
      <c r="J59">
        <v>169</v>
      </c>
      <c r="K59">
        <v>4</v>
      </c>
      <c r="L59">
        <v>8</v>
      </c>
      <c r="M59">
        <v>2</v>
      </c>
      <c r="N59">
        <v>10</v>
      </c>
      <c r="O59">
        <v>7</v>
      </c>
      <c r="P59">
        <v>0</v>
      </c>
      <c r="Q59">
        <v>0</v>
      </c>
      <c r="R59">
        <v>0</v>
      </c>
      <c r="S59">
        <v>0</v>
      </c>
      <c r="T59">
        <v>0</v>
      </c>
      <c r="U59">
        <v>0</v>
      </c>
      <c r="V59">
        <v>3</v>
      </c>
      <c r="W59">
        <v>11</v>
      </c>
      <c r="X59">
        <v>0</v>
      </c>
      <c r="Y59">
        <v>68</v>
      </c>
      <c r="Z59">
        <v>2655</v>
      </c>
      <c r="AA59">
        <v>0</v>
      </c>
      <c r="AB59">
        <v>0</v>
      </c>
      <c r="AC59">
        <v>1</v>
      </c>
      <c r="AD59">
        <v>0</v>
      </c>
      <c r="AE59">
        <v>0</v>
      </c>
      <c r="AF59">
        <v>0</v>
      </c>
      <c r="AG59">
        <v>0</v>
      </c>
      <c r="AH59">
        <v>1</v>
      </c>
      <c r="AI59">
        <v>0</v>
      </c>
      <c r="AJ59">
        <v>0</v>
      </c>
      <c r="AK59">
        <v>715</v>
      </c>
      <c r="AL59">
        <v>546</v>
      </c>
      <c r="AM59">
        <v>0</v>
      </c>
    </row>
    <row r="60" spans="1:39" x14ac:dyDescent="0.45">
      <c r="A60">
        <v>67680</v>
      </c>
      <c r="B60">
        <v>0</v>
      </c>
      <c r="C60">
        <v>1</v>
      </c>
      <c r="D60">
        <v>8</v>
      </c>
      <c r="E60">
        <v>546</v>
      </c>
      <c r="F60">
        <v>0</v>
      </c>
      <c r="G60">
        <v>48</v>
      </c>
      <c r="H60">
        <v>0</v>
      </c>
      <c r="I60">
        <v>6</v>
      </c>
      <c r="J60">
        <v>6</v>
      </c>
      <c r="K60">
        <v>1</v>
      </c>
      <c r="L60">
        <v>7</v>
      </c>
      <c r="M60">
        <v>3</v>
      </c>
      <c r="N60">
        <v>8</v>
      </c>
      <c r="O60">
        <v>5</v>
      </c>
      <c r="P60">
        <v>0</v>
      </c>
      <c r="Q60">
        <v>0</v>
      </c>
      <c r="R60">
        <v>0</v>
      </c>
      <c r="S60">
        <v>0</v>
      </c>
      <c r="T60">
        <v>0</v>
      </c>
      <c r="U60">
        <v>0</v>
      </c>
      <c r="V60">
        <v>3</v>
      </c>
      <c r="W60">
        <v>11</v>
      </c>
      <c r="X60">
        <v>0</v>
      </c>
      <c r="Y60">
        <v>69</v>
      </c>
      <c r="Z60">
        <v>2542</v>
      </c>
      <c r="AA60">
        <v>0</v>
      </c>
      <c r="AB60">
        <v>0</v>
      </c>
      <c r="AC60">
        <v>0</v>
      </c>
      <c r="AD60">
        <v>0</v>
      </c>
      <c r="AE60">
        <v>1</v>
      </c>
      <c r="AF60">
        <v>0</v>
      </c>
      <c r="AG60">
        <v>0</v>
      </c>
      <c r="AH60">
        <v>0</v>
      </c>
      <c r="AI60">
        <v>0</v>
      </c>
      <c r="AJ60">
        <v>1</v>
      </c>
      <c r="AK60">
        <v>600</v>
      </c>
      <c r="AL60">
        <v>594</v>
      </c>
      <c r="AM60">
        <v>0</v>
      </c>
    </row>
    <row r="61" spans="1:39" x14ac:dyDescent="0.45">
      <c r="A61">
        <v>70666</v>
      </c>
      <c r="B61">
        <v>0</v>
      </c>
      <c r="C61">
        <v>0</v>
      </c>
      <c r="D61">
        <v>29</v>
      </c>
      <c r="E61">
        <v>398</v>
      </c>
      <c r="F61">
        <v>40</v>
      </c>
      <c r="G61">
        <v>367</v>
      </c>
      <c r="H61">
        <v>119</v>
      </c>
      <c r="I61">
        <v>122</v>
      </c>
      <c r="J61">
        <v>30</v>
      </c>
      <c r="K61">
        <v>1</v>
      </c>
      <c r="L61">
        <v>7</v>
      </c>
      <c r="M61">
        <v>4</v>
      </c>
      <c r="N61">
        <v>4</v>
      </c>
      <c r="O61">
        <v>4</v>
      </c>
      <c r="P61">
        <v>0</v>
      </c>
      <c r="Q61">
        <v>0</v>
      </c>
      <c r="R61">
        <v>0</v>
      </c>
      <c r="S61">
        <v>0</v>
      </c>
      <c r="T61">
        <v>0</v>
      </c>
      <c r="U61">
        <v>0</v>
      </c>
      <c r="V61">
        <v>3</v>
      </c>
      <c r="W61">
        <v>11</v>
      </c>
      <c r="X61">
        <v>0</v>
      </c>
      <c r="Y61">
        <v>72</v>
      </c>
      <c r="Z61">
        <v>2364</v>
      </c>
      <c r="AA61">
        <v>0</v>
      </c>
      <c r="AB61">
        <v>0</v>
      </c>
      <c r="AC61">
        <v>0</v>
      </c>
      <c r="AD61">
        <v>1</v>
      </c>
      <c r="AE61">
        <v>0</v>
      </c>
      <c r="AF61">
        <v>0</v>
      </c>
      <c r="AG61">
        <v>0</v>
      </c>
      <c r="AH61">
        <v>1</v>
      </c>
      <c r="AI61">
        <v>0</v>
      </c>
      <c r="AJ61">
        <v>0</v>
      </c>
      <c r="AK61">
        <v>1046</v>
      </c>
      <c r="AL61">
        <v>1016</v>
      </c>
      <c r="AM61">
        <v>0</v>
      </c>
    </row>
    <row r="62" spans="1:39" x14ac:dyDescent="0.45">
      <c r="A62">
        <v>25721</v>
      </c>
      <c r="B62">
        <v>1</v>
      </c>
      <c r="C62">
        <v>0</v>
      </c>
      <c r="D62">
        <v>75</v>
      </c>
      <c r="E62">
        <v>1</v>
      </c>
      <c r="F62">
        <v>3</v>
      </c>
      <c r="G62">
        <v>6</v>
      </c>
      <c r="H62">
        <v>3</v>
      </c>
      <c r="I62">
        <v>6</v>
      </c>
      <c r="J62">
        <v>15</v>
      </c>
      <c r="K62">
        <v>1</v>
      </c>
      <c r="L62">
        <v>1</v>
      </c>
      <c r="M62">
        <v>1</v>
      </c>
      <c r="N62">
        <v>2</v>
      </c>
      <c r="O62">
        <v>7</v>
      </c>
      <c r="P62">
        <v>0</v>
      </c>
      <c r="Q62">
        <v>0</v>
      </c>
      <c r="R62">
        <v>0</v>
      </c>
      <c r="S62">
        <v>0</v>
      </c>
      <c r="T62">
        <v>0</v>
      </c>
      <c r="U62">
        <v>0</v>
      </c>
      <c r="V62">
        <v>3</v>
      </c>
      <c r="W62">
        <v>11</v>
      </c>
      <c r="X62">
        <v>1</v>
      </c>
      <c r="Y62">
        <v>49</v>
      </c>
      <c r="Z62">
        <v>2563</v>
      </c>
      <c r="AA62">
        <v>0</v>
      </c>
      <c r="AB62">
        <v>1</v>
      </c>
      <c r="AC62">
        <v>0</v>
      </c>
      <c r="AD62">
        <v>0</v>
      </c>
      <c r="AE62">
        <v>0</v>
      </c>
      <c r="AF62">
        <v>0</v>
      </c>
      <c r="AG62">
        <v>0</v>
      </c>
      <c r="AH62">
        <v>1</v>
      </c>
      <c r="AI62">
        <v>0</v>
      </c>
      <c r="AJ62">
        <v>0</v>
      </c>
      <c r="AK62">
        <v>19</v>
      </c>
      <c r="AL62">
        <v>4</v>
      </c>
      <c r="AM62">
        <v>0</v>
      </c>
    </row>
    <row r="63" spans="1:39" x14ac:dyDescent="0.45">
      <c r="A63">
        <v>32474</v>
      </c>
      <c r="B63">
        <v>1</v>
      </c>
      <c r="C63">
        <v>1</v>
      </c>
      <c r="D63">
        <v>0</v>
      </c>
      <c r="E63">
        <v>10</v>
      </c>
      <c r="F63">
        <v>0</v>
      </c>
      <c r="G63">
        <v>1</v>
      </c>
      <c r="H63">
        <v>0</v>
      </c>
      <c r="I63">
        <v>0</v>
      </c>
      <c r="J63">
        <v>0</v>
      </c>
      <c r="K63">
        <v>1</v>
      </c>
      <c r="L63">
        <v>1</v>
      </c>
      <c r="M63">
        <v>0</v>
      </c>
      <c r="N63">
        <v>2</v>
      </c>
      <c r="O63">
        <v>7</v>
      </c>
      <c r="P63">
        <v>0</v>
      </c>
      <c r="Q63">
        <v>0</v>
      </c>
      <c r="R63">
        <v>0</v>
      </c>
      <c r="S63">
        <v>0</v>
      </c>
      <c r="T63">
        <v>0</v>
      </c>
      <c r="U63">
        <v>0</v>
      </c>
      <c r="V63">
        <v>3</v>
      </c>
      <c r="W63">
        <v>11</v>
      </c>
      <c r="X63">
        <v>0</v>
      </c>
      <c r="Y63">
        <v>53</v>
      </c>
      <c r="Z63">
        <v>2208</v>
      </c>
      <c r="AA63">
        <v>0</v>
      </c>
      <c r="AB63">
        <v>0</v>
      </c>
      <c r="AC63">
        <v>0</v>
      </c>
      <c r="AD63">
        <v>1</v>
      </c>
      <c r="AE63">
        <v>0</v>
      </c>
      <c r="AF63">
        <v>0</v>
      </c>
      <c r="AG63">
        <v>0</v>
      </c>
      <c r="AH63">
        <v>1</v>
      </c>
      <c r="AI63">
        <v>0</v>
      </c>
      <c r="AJ63">
        <v>0</v>
      </c>
      <c r="AK63">
        <v>11</v>
      </c>
      <c r="AL63">
        <v>11</v>
      </c>
      <c r="AM63">
        <v>0</v>
      </c>
    </row>
    <row r="64" spans="1:39" x14ac:dyDescent="0.45">
      <c r="A64">
        <v>88194</v>
      </c>
      <c r="B64">
        <v>0</v>
      </c>
      <c r="C64">
        <v>1</v>
      </c>
      <c r="D64">
        <v>19</v>
      </c>
      <c r="E64">
        <v>688</v>
      </c>
      <c r="F64">
        <v>14</v>
      </c>
      <c r="G64">
        <v>309</v>
      </c>
      <c r="H64">
        <v>201</v>
      </c>
      <c r="I64">
        <v>24</v>
      </c>
      <c r="J64">
        <v>38</v>
      </c>
      <c r="K64">
        <v>1</v>
      </c>
      <c r="L64">
        <v>11</v>
      </c>
      <c r="M64">
        <v>10</v>
      </c>
      <c r="N64">
        <v>10</v>
      </c>
      <c r="O64">
        <v>5</v>
      </c>
      <c r="P64">
        <v>1</v>
      </c>
      <c r="Q64">
        <v>0</v>
      </c>
      <c r="R64">
        <v>0</v>
      </c>
      <c r="S64">
        <v>1</v>
      </c>
      <c r="T64">
        <v>0</v>
      </c>
      <c r="U64">
        <v>0</v>
      </c>
      <c r="V64">
        <v>3</v>
      </c>
      <c r="W64">
        <v>11</v>
      </c>
      <c r="X64">
        <v>1</v>
      </c>
      <c r="Y64">
        <v>41</v>
      </c>
      <c r="Z64">
        <v>2261</v>
      </c>
      <c r="AA64">
        <v>0</v>
      </c>
      <c r="AB64">
        <v>0</v>
      </c>
      <c r="AC64">
        <v>1</v>
      </c>
      <c r="AD64">
        <v>0</v>
      </c>
      <c r="AE64">
        <v>0</v>
      </c>
      <c r="AF64">
        <v>1</v>
      </c>
      <c r="AG64">
        <v>0</v>
      </c>
      <c r="AH64">
        <v>0</v>
      </c>
      <c r="AI64">
        <v>0</v>
      </c>
      <c r="AJ64">
        <v>0</v>
      </c>
      <c r="AK64">
        <v>1236</v>
      </c>
      <c r="AL64">
        <v>1198</v>
      </c>
      <c r="AM64">
        <v>2</v>
      </c>
    </row>
    <row r="65" spans="1:39" x14ac:dyDescent="0.45">
      <c r="A65">
        <v>69096</v>
      </c>
      <c r="B65">
        <v>0</v>
      </c>
      <c r="C65">
        <v>1</v>
      </c>
      <c r="D65">
        <v>4</v>
      </c>
      <c r="E65">
        <v>247</v>
      </c>
      <c r="F65">
        <v>49</v>
      </c>
      <c r="G65">
        <v>159</v>
      </c>
      <c r="H65">
        <v>7</v>
      </c>
      <c r="I65">
        <v>82</v>
      </c>
      <c r="J65">
        <v>109</v>
      </c>
      <c r="K65">
        <v>1</v>
      </c>
      <c r="L65">
        <v>5</v>
      </c>
      <c r="M65">
        <v>2</v>
      </c>
      <c r="N65">
        <v>10</v>
      </c>
      <c r="O65">
        <v>4</v>
      </c>
      <c r="P65">
        <v>0</v>
      </c>
      <c r="Q65">
        <v>0</v>
      </c>
      <c r="R65">
        <v>0</v>
      </c>
      <c r="S65">
        <v>0</v>
      </c>
      <c r="T65">
        <v>0</v>
      </c>
      <c r="U65">
        <v>0</v>
      </c>
      <c r="V65">
        <v>3</v>
      </c>
      <c r="W65">
        <v>11</v>
      </c>
      <c r="X65">
        <v>0</v>
      </c>
      <c r="Y65">
        <v>62</v>
      </c>
      <c r="Z65">
        <v>2434</v>
      </c>
      <c r="AA65">
        <v>0</v>
      </c>
      <c r="AB65">
        <v>0</v>
      </c>
      <c r="AC65">
        <v>0</v>
      </c>
      <c r="AD65">
        <v>1</v>
      </c>
      <c r="AE65">
        <v>0</v>
      </c>
      <c r="AF65">
        <v>0</v>
      </c>
      <c r="AG65">
        <v>0</v>
      </c>
      <c r="AH65">
        <v>1</v>
      </c>
      <c r="AI65">
        <v>0</v>
      </c>
      <c r="AJ65">
        <v>0</v>
      </c>
      <c r="AK65">
        <v>544</v>
      </c>
      <c r="AL65">
        <v>435</v>
      </c>
      <c r="AM65">
        <v>0</v>
      </c>
    </row>
    <row r="66" spans="1:39" x14ac:dyDescent="0.45">
      <c r="A66">
        <v>74854</v>
      </c>
      <c r="B66">
        <v>1</v>
      </c>
      <c r="C66">
        <v>2</v>
      </c>
      <c r="D66">
        <v>90</v>
      </c>
      <c r="E66">
        <v>856</v>
      </c>
      <c r="F66">
        <v>59</v>
      </c>
      <c r="G66">
        <v>487</v>
      </c>
      <c r="H66">
        <v>58</v>
      </c>
      <c r="I66">
        <v>29</v>
      </c>
      <c r="J66">
        <v>73</v>
      </c>
      <c r="K66">
        <v>7</v>
      </c>
      <c r="L66">
        <v>2</v>
      </c>
      <c r="M66">
        <v>5</v>
      </c>
      <c r="N66">
        <v>5</v>
      </c>
      <c r="O66">
        <v>5</v>
      </c>
      <c r="P66">
        <v>0</v>
      </c>
      <c r="Q66">
        <v>0</v>
      </c>
      <c r="R66">
        <v>0</v>
      </c>
      <c r="S66">
        <v>0</v>
      </c>
      <c r="T66">
        <v>0</v>
      </c>
      <c r="U66">
        <v>0</v>
      </c>
      <c r="V66">
        <v>3</v>
      </c>
      <c r="W66">
        <v>11</v>
      </c>
      <c r="X66">
        <v>0</v>
      </c>
      <c r="Y66">
        <v>50</v>
      </c>
      <c r="Z66">
        <v>2606</v>
      </c>
      <c r="AA66">
        <v>0</v>
      </c>
      <c r="AB66">
        <v>0</v>
      </c>
      <c r="AC66">
        <v>0</v>
      </c>
      <c r="AD66">
        <v>1</v>
      </c>
      <c r="AE66">
        <v>0</v>
      </c>
      <c r="AF66">
        <v>0</v>
      </c>
      <c r="AG66">
        <v>0</v>
      </c>
      <c r="AH66">
        <v>1</v>
      </c>
      <c r="AI66">
        <v>0</v>
      </c>
      <c r="AJ66">
        <v>0</v>
      </c>
      <c r="AK66">
        <v>1489</v>
      </c>
      <c r="AL66">
        <v>1416</v>
      </c>
      <c r="AM66">
        <v>0</v>
      </c>
    </row>
    <row r="67" spans="1:39" x14ac:dyDescent="0.45">
      <c r="A67">
        <v>66991</v>
      </c>
      <c r="B67">
        <v>0</v>
      </c>
      <c r="C67">
        <v>0</v>
      </c>
      <c r="D67">
        <v>1</v>
      </c>
      <c r="E67">
        <v>496</v>
      </c>
      <c r="F67">
        <v>36</v>
      </c>
      <c r="G67">
        <v>460</v>
      </c>
      <c r="H67">
        <v>189</v>
      </c>
      <c r="I67">
        <v>60</v>
      </c>
      <c r="J67">
        <v>12</v>
      </c>
      <c r="K67">
        <v>3</v>
      </c>
      <c r="L67">
        <v>4</v>
      </c>
      <c r="M67">
        <v>8</v>
      </c>
      <c r="N67">
        <v>6</v>
      </c>
      <c r="O67">
        <v>3</v>
      </c>
      <c r="P67">
        <v>0</v>
      </c>
      <c r="Q67">
        <v>0</v>
      </c>
      <c r="R67">
        <v>0</v>
      </c>
      <c r="S67">
        <v>0</v>
      </c>
      <c r="T67">
        <v>0</v>
      </c>
      <c r="U67">
        <v>0</v>
      </c>
      <c r="V67">
        <v>3</v>
      </c>
      <c r="W67">
        <v>11</v>
      </c>
      <c r="X67">
        <v>0</v>
      </c>
      <c r="Y67">
        <v>66</v>
      </c>
      <c r="Z67">
        <v>2815</v>
      </c>
      <c r="AA67">
        <v>0</v>
      </c>
      <c r="AB67">
        <v>1</v>
      </c>
      <c r="AC67">
        <v>0</v>
      </c>
      <c r="AD67">
        <v>0</v>
      </c>
      <c r="AE67">
        <v>0</v>
      </c>
      <c r="AF67">
        <v>0</v>
      </c>
      <c r="AG67">
        <v>0</v>
      </c>
      <c r="AH67">
        <v>0</v>
      </c>
      <c r="AI67">
        <v>1</v>
      </c>
      <c r="AJ67">
        <v>0</v>
      </c>
      <c r="AK67">
        <v>1241</v>
      </c>
      <c r="AL67">
        <v>1229</v>
      </c>
      <c r="AM67">
        <v>0</v>
      </c>
    </row>
    <row r="68" spans="1:39" x14ac:dyDescent="0.45">
      <c r="A68">
        <v>65031</v>
      </c>
      <c r="B68">
        <v>0</v>
      </c>
      <c r="C68">
        <v>1</v>
      </c>
      <c r="D68">
        <v>29</v>
      </c>
      <c r="E68">
        <v>258</v>
      </c>
      <c r="F68">
        <v>107</v>
      </c>
      <c r="G68">
        <v>291</v>
      </c>
      <c r="H68">
        <v>84</v>
      </c>
      <c r="I68">
        <v>37</v>
      </c>
      <c r="J68">
        <v>86</v>
      </c>
      <c r="K68">
        <v>4</v>
      </c>
      <c r="L68">
        <v>10</v>
      </c>
      <c r="M68">
        <v>3</v>
      </c>
      <c r="N68">
        <v>13</v>
      </c>
      <c r="O68">
        <v>7</v>
      </c>
      <c r="P68">
        <v>0</v>
      </c>
      <c r="Q68">
        <v>0</v>
      </c>
      <c r="R68">
        <v>0</v>
      </c>
      <c r="S68">
        <v>0</v>
      </c>
      <c r="T68">
        <v>0</v>
      </c>
      <c r="U68">
        <v>0</v>
      </c>
      <c r="V68">
        <v>3</v>
      </c>
      <c r="W68">
        <v>11</v>
      </c>
      <c r="X68">
        <v>0</v>
      </c>
      <c r="Y68">
        <v>61</v>
      </c>
      <c r="Z68">
        <v>2628</v>
      </c>
      <c r="AA68">
        <v>0</v>
      </c>
      <c r="AB68">
        <v>1</v>
      </c>
      <c r="AC68">
        <v>0</v>
      </c>
      <c r="AD68">
        <v>0</v>
      </c>
      <c r="AE68">
        <v>0</v>
      </c>
      <c r="AF68">
        <v>0</v>
      </c>
      <c r="AG68">
        <v>0</v>
      </c>
      <c r="AH68">
        <v>1</v>
      </c>
      <c r="AI68">
        <v>0</v>
      </c>
      <c r="AJ68">
        <v>0</v>
      </c>
      <c r="AK68">
        <v>777</v>
      </c>
      <c r="AL68">
        <v>691</v>
      </c>
      <c r="AM68">
        <v>0</v>
      </c>
    </row>
    <row r="69" spans="1:39" x14ac:dyDescent="0.45">
      <c r="A69">
        <v>60631</v>
      </c>
      <c r="B69">
        <v>1</v>
      </c>
      <c r="C69">
        <v>1</v>
      </c>
      <c r="D69">
        <v>88</v>
      </c>
      <c r="E69">
        <v>565</v>
      </c>
      <c r="F69">
        <v>6</v>
      </c>
      <c r="G69">
        <v>65</v>
      </c>
      <c r="H69">
        <v>0</v>
      </c>
      <c r="I69">
        <v>6</v>
      </c>
      <c r="J69">
        <v>19</v>
      </c>
      <c r="K69">
        <v>5</v>
      </c>
      <c r="L69">
        <v>9</v>
      </c>
      <c r="M69">
        <v>2</v>
      </c>
      <c r="N69">
        <v>8</v>
      </c>
      <c r="O69">
        <v>7</v>
      </c>
      <c r="P69">
        <v>0</v>
      </c>
      <c r="Q69">
        <v>1</v>
      </c>
      <c r="R69">
        <v>0</v>
      </c>
      <c r="S69">
        <v>0</v>
      </c>
      <c r="T69">
        <v>0</v>
      </c>
      <c r="U69">
        <v>0</v>
      </c>
      <c r="V69">
        <v>3</v>
      </c>
      <c r="W69">
        <v>11</v>
      </c>
      <c r="X69">
        <v>0</v>
      </c>
      <c r="Y69">
        <v>45</v>
      </c>
      <c r="Z69">
        <v>2609</v>
      </c>
      <c r="AA69">
        <v>0</v>
      </c>
      <c r="AB69">
        <v>1</v>
      </c>
      <c r="AC69">
        <v>0</v>
      </c>
      <c r="AD69">
        <v>0</v>
      </c>
      <c r="AE69">
        <v>0</v>
      </c>
      <c r="AF69">
        <v>0</v>
      </c>
      <c r="AG69">
        <v>0</v>
      </c>
      <c r="AH69">
        <v>0</v>
      </c>
      <c r="AI69">
        <v>0</v>
      </c>
      <c r="AJ69">
        <v>1</v>
      </c>
      <c r="AK69">
        <v>642</v>
      </c>
      <c r="AL69">
        <v>623</v>
      </c>
      <c r="AM69">
        <v>1</v>
      </c>
    </row>
    <row r="70" spans="1:39" x14ac:dyDescent="0.45">
      <c r="A70">
        <v>28332</v>
      </c>
      <c r="B70">
        <v>0</v>
      </c>
      <c r="C70">
        <v>0</v>
      </c>
      <c r="D70">
        <v>58</v>
      </c>
      <c r="E70">
        <v>14</v>
      </c>
      <c r="F70">
        <v>10</v>
      </c>
      <c r="G70">
        <v>13</v>
      </c>
      <c r="H70">
        <v>4</v>
      </c>
      <c r="I70">
        <v>15</v>
      </c>
      <c r="J70">
        <v>9</v>
      </c>
      <c r="K70">
        <v>1</v>
      </c>
      <c r="L70">
        <v>2</v>
      </c>
      <c r="M70">
        <v>1</v>
      </c>
      <c r="N70">
        <v>4</v>
      </c>
      <c r="O70">
        <v>2</v>
      </c>
      <c r="P70">
        <v>0</v>
      </c>
      <c r="Q70">
        <v>0</v>
      </c>
      <c r="R70">
        <v>0</v>
      </c>
      <c r="S70">
        <v>0</v>
      </c>
      <c r="T70">
        <v>0</v>
      </c>
      <c r="U70">
        <v>0</v>
      </c>
      <c r="V70">
        <v>3</v>
      </c>
      <c r="W70">
        <v>11</v>
      </c>
      <c r="X70">
        <v>0</v>
      </c>
      <c r="Y70">
        <v>68</v>
      </c>
      <c r="Z70">
        <v>2219</v>
      </c>
      <c r="AA70">
        <v>0</v>
      </c>
      <c r="AB70">
        <v>1</v>
      </c>
      <c r="AC70">
        <v>0</v>
      </c>
      <c r="AD70">
        <v>0</v>
      </c>
      <c r="AE70">
        <v>0</v>
      </c>
      <c r="AF70">
        <v>0</v>
      </c>
      <c r="AG70">
        <v>0</v>
      </c>
      <c r="AH70">
        <v>1</v>
      </c>
      <c r="AI70">
        <v>0</v>
      </c>
      <c r="AJ70">
        <v>0</v>
      </c>
      <c r="AK70">
        <v>56</v>
      </c>
      <c r="AL70">
        <v>47</v>
      </c>
      <c r="AM70">
        <v>0</v>
      </c>
    </row>
    <row r="71" spans="1:39" x14ac:dyDescent="0.45">
      <c r="A71">
        <v>40246</v>
      </c>
      <c r="B71">
        <v>1</v>
      </c>
      <c r="C71">
        <v>0</v>
      </c>
      <c r="D71">
        <v>68</v>
      </c>
      <c r="E71">
        <v>2</v>
      </c>
      <c r="F71">
        <v>1</v>
      </c>
      <c r="G71">
        <v>6</v>
      </c>
      <c r="H71">
        <v>2</v>
      </c>
      <c r="I71">
        <v>1</v>
      </c>
      <c r="J71">
        <v>1</v>
      </c>
      <c r="K71">
        <v>1</v>
      </c>
      <c r="L71">
        <v>1</v>
      </c>
      <c r="M71">
        <v>0</v>
      </c>
      <c r="N71">
        <v>2</v>
      </c>
      <c r="O71">
        <v>6</v>
      </c>
      <c r="P71">
        <v>0</v>
      </c>
      <c r="Q71">
        <v>0</v>
      </c>
      <c r="R71">
        <v>0</v>
      </c>
      <c r="S71">
        <v>0</v>
      </c>
      <c r="T71">
        <v>0</v>
      </c>
      <c r="U71">
        <v>0</v>
      </c>
      <c r="V71">
        <v>3</v>
      </c>
      <c r="W71">
        <v>11</v>
      </c>
      <c r="X71">
        <v>0</v>
      </c>
      <c r="Y71">
        <v>43</v>
      </c>
      <c r="Z71">
        <v>2716</v>
      </c>
      <c r="AA71">
        <v>1</v>
      </c>
      <c r="AB71">
        <v>0</v>
      </c>
      <c r="AC71">
        <v>0</v>
      </c>
      <c r="AD71">
        <v>0</v>
      </c>
      <c r="AE71">
        <v>0</v>
      </c>
      <c r="AF71">
        <v>0</v>
      </c>
      <c r="AG71">
        <v>0</v>
      </c>
      <c r="AH71">
        <v>1</v>
      </c>
      <c r="AI71">
        <v>0</v>
      </c>
      <c r="AJ71">
        <v>0</v>
      </c>
      <c r="AK71">
        <v>12</v>
      </c>
      <c r="AL71">
        <v>11</v>
      </c>
      <c r="AM71">
        <v>0</v>
      </c>
    </row>
    <row r="72" spans="1:39" x14ac:dyDescent="0.45">
      <c r="A72">
        <v>75251</v>
      </c>
      <c r="B72">
        <v>0</v>
      </c>
      <c r="C72">
        <v>0</v>
      </c>
      <c r="D72">
        <v>34</v>
      </c>
      <c r="E72">
        <v>721</v>
      </c>
      <c r="F72">
        <v>111</v>
      </c>
      <c r="G72">
        <v>925</v>
      </c>
      <c r="H72">
        <v>97</v>
      </c>
      <c r="I72">
        <v>18</v>
      </c>
      <c r="J72">
        <v>18</v>
      </c>
      <c r="K72">
        <v>1</v>
      </c>
      <c r="L72">
        <v>7</v>
      </c>
      <c r="M72">
        <v>6</v>
      </c>
      <c r="N72">
        <v>5</v>
      </c>
      <c r="O72">
        <v>5</v>
      </c>
      <c r="P72">
        <v>0</v>
      </c>
      <c r="Q72">
        <v>0</v>
      </c>
      <c r="R72">
        <v>0</v>
      </c>
      <c r="S72">
        <v>0</v>
      </c>
      <c r="T72">
        <v>0</v>
      </c>
      <c r="U72">
        <v>0</v>
      </c>
      <c r="V72">
        <v>3</v>
      </c>
      <c r="W72">
        <v>11</v>
      </c>
      <c r="X72">
        <v>1</v>
      </c>
      <c r="Y72">
        <v>48</v>
      </c>
      <c r="Z72">
        <v>2830</v>
      </c>
      <c r="AA72">
        <v>0</v>
      </c>
      <c r="AB72">
        <v>1</v>
      </c>
      <c r="AC72">
        <v>0</v>
      </c>
      <c r="AD72">
        <v>0</v>
      </c>
      <c r="AE72">
        <v>0</v>
      </c>
      <c r="AF72">
        <v>0</v>
      </c>
      <c r="AG72">
        <v>0</v>
      </c>
      <c r="AH72">
        <v>0</v>
      </c>
      <c r="AI72">
        <v>1</v>
      </c>
      <c r="AJ72">
        <v>0</v>
      </c>
      <c r="AK72">
        <v>1872</v>
      </c>
      <c r="AL72">
        <v>1854</v>
      </c>
      <c r="AM72">
        <v>0</v>
      </c>
    </row>
    <row r="73" spans="1:39" x14ac:dyDescent="0.45">
      <c r="A73">
        <v>75825</v>
      </c>
      <c r="B73">
        <v>0</v>
      </c>
      <c r="C73">
        <v>0</v>
      </c>
      <c r="D73">
        <v>40</v>
      </c>
      <c r="E73">
        <v>1032</v>
      </c>
      <c r="F73">
        <v>105</v>
      </c>
      <c r="G73">
        <v>779</v>
      </c>
      <c r="H73">
        <v>137</v>
      </c>
      <c r="I73">
        <v>105</v>
      </c>
      <c r="J73">
        <v>51</v>
      </c>
      <c r="K73">
        <v>0</v>
      </c>
      <c r="L73">
        <v>5</v>
      </c>
      <c r="M73">
        <v>8</v>
      </c>
      <c r="N73">
        <v>9</v>
      </c>
      <c r="O73">
        <v>4</v>
      </c>
      <c r="P73">
        <v>1</v>
      </c>
      <c r="Q73">
        <v>0</v>
      </c>
      <c r="R73">
        <v>0</v>
      </c>
      <c r="S73">
        <v>0</v>
      </c>
      <c r="T73">
        <v>0</v>
      </c>
      <c r="U73">
        <v>0</v>
      </c>
      <c r="V73">
        <v>3</v>
      </c>
      <c r="W73">
        <v>11</v>
      </c>
      <c r="X73">
        <v>1</v>
      </c>
      <c r="Y73">
        <v>44</v>
      </c>
      <c r="Z73">
        <v>2784</v>
      </c>
      <c r="AA73">
        <v>0</v>
      </c>
      <c r="AB73">
        <v>0</v>
      </c>
      <c r="AC73">
        <v>1</v>
      </c>
      <c r="AD73">
        <v>0</v>
      </c>
      <c r="AE73">
        <v>0</v>
      </c>
      <c r="AF73">
        <v>0</v>
      </c>
      <c r="AG73">
        <v>0</v>
      </c>
      <c r="AH73">
        <v>1</v>
      </c>
      <c r="AI73">
        <v>0</v>
      </c>
      <c r="AJ73">
        <v>0</v>
      </c>
      <c r="AK73">
        <v>2158</v>
      </c>
      <c r="AL73">
        <v>2107</v>
      </c>
      <c r="AM73">
        <v>1</v>
      </c>
    </row>
    <row r="74" spans="1:39" x14ac:dyDescent="0.45">
      <c r="A74">
        <v>26326</v>
      </c>
      <c r="B74">
        <v>0</v>
      </c>
      <c r="C74">
        <v>0</v>
      </c>
      <c r="D74">
        <v>12</v>
      </c>
      <c r="E74">
        <v>1</v>
      </c>
      <c r="F74">
        <v>0</v>
      </c>
      <c r="G74">
        <v>5</v>
      </c>
      <c r="H74">
        <v>0</v>
      </c>
      <c r="I74">
        <v>3</v>
      </c>
      <c r="J74">
        <v>9</v>
      </c>
      <c r="K74">
        <v>1</v>
      </c>
      <c r="L74">
        <v>0</v>
      </c>
      <c r="M74">
        <v>0</v>
      </c>
      <c r="N74">
        <v>3</v>
      </c>
      <c r="O74">
        <v>3</v>
      </c>
      <c r="P74">
        <v>0</v>
      </c>
      <c r="Q74">
        <v>0</v>
      </c>
      <c r="R74">
        <v>0</v>
      </c>
      <c r="S74">
        <v>0</v>
      </c>
      <c r="T74">
        <v>0</v>
      </c>
      <c r="U74">
        <v>1</v>
      </c>
      <c r="V74">
        <v>3</v>
      </c>
      <c r="W74">
        <v>11</v>
      </c>
      <c r="X74">
        <v>0</v>
      </c>
      <c r="Y74">
        <v>44</v>
      </c>
      <c r="Z74">
        <v>2457</v>
      </c>
      <c r="AA74">
        <v>0</v>
      </c>
      <c r="AB74">
        <v>0</v>
      </c>
      <c r="AC74">
        <v>0</v>
      </c>
      <c r="AD74">
        <v>1</v>
      </c>
      <c r="AE74">
        <v>0</v>
      </c>
      <c r="AF74">
        <v>1</v>
      </c>
      <c r="AG74">
        <v>0</v>
      </c>
      <c r="AH74">
        <v>0</v>
      </c>
      <c r="AI74">
        <v>0</v>
      </c>
      <c r="AJ74">
        <v>0</v>
      </c>
      <c r="AK74">
        <v>9</v>
      </c>
      <c r="AL74">
        <v>0</v>
      </c>
      <c r="AM74">
        <v>0</v>
      </c>
    </row>
    <row r="75" spans="1:39" x14ac:dyDescent="0.45">
      <c r="A75">
        <v>56046</v>
      </c>
      <c r="B75">
        <v>0</v>
      </c>
      <c r="C75">
        <v>0</v>
      </c>
      <c r="D75">
        <v>9</v>
      </c>
      <c r="E75">
        <v>577</v>
      </c>
      <c r="F75">
        <v>0</v>
      </c>
      <c r="G75">
        <v>64</v>
      </c>
      <c r="H75">
        <v>0</v>
      </c>
      <c r="I75">
        <v>0</v>
      </c>
      <c r="J75">
        <v>51</v>
      </c>
      <c r="K75">
        <v>2</v>
      </c>
      <c r="L75">
        <v>10</v>
      </c>
      <c r="M75">
        <v>1</v>
      </c>
      <c r="N75">
        <v>8</v>
      </c>
      <c r="O75">
        <v>8</v>
      </c>
      <c r="P75">
        <v>1</v>
      </c>
      <c r="Q75">
        <v>0</v>
      </c>
      <c r="R75">
        <v>0</v>
      </c>
      <c r="S75">
        <v>0</v>
      </c>
      <c r="T75">
        <v>0</v>
      </c>
      <c r="U75">
        <v>0</v>
      </c>
      <c r="V75">
        <v>3</v>
      </c>
      <c r="W75">
        <v>11</v>
      </c>
      <c r="X75">
        <v>1</v>
      </c>
      <c r="Y75">
        <v>55</v>
      </c>
      <c r="Z75">
        <v>2702</v>
      </c>
      <c r="AA75">
        <v>0</v>
      </c>
      <c r="AB75">
        <v>0</v>
      </c>
      <c r="AC75">
        <v>0</v>
      </c>
      <c r="AD75">
        <v>1</v>
      </c>
      <c r="AE75">
        <v>0</v>
      </c>
      <c r="AF75">
        <v>0</v>
      </c>
      <c r="AG75">
        <v>0</v>
      </c>
      <c r="AH75">
        <v>1</v>
      </c>
      <c r="AI75">
        <v>0</v>
      </c>
      <c r="AJ75">
        <v>0</v>
      </c>
      <c r="AK75">
        <v>641</v>
      </c>
      <c r="AL75">
        <v>590</v>
      </c>
      <c r="AM75">
        <v>1</v>
      </c>
    </row>
    <row r="76" spans="1:39" x14ac:dyDescent="0.45">
      <c r="A76">
        <v>29760</v>
      </c>
      <c r="B76">
        <v>1</v>
      </c>
      <c r="C76">
        <v>0</v>
      </c>
      <c r="D76">
        <v>87</v>
      </c>
      <c r="E76">
        <v>64</v>
      </c>
      <c r="F76">
        <v>4</v>
      </c>
      <c r="G76">
        <v>68</v>
      </c>
      <c r="H76">
        <v>7</v>
      </c>
      <c r="I76">
        <v>5</v>
      </c>
      <c r="J76">
        <v>17</v>
      </c>
      <c r="K76">
        <v>4</v>
      </c>
      <c r="L76">
        <v>3</v>
      </c>
      <c r="M76">
        <v>1</v>
      </c>
      <c r="N76">
        <v>4</v>
      </c>
      <c r="O76">
        <v>8</v>
      </c>
      <c r="P76">
        <v>0</v>
      </c>
      <c r="Q76">
        <v>0</v>
      </c>
      <c r="R76">
        <v>0</v>
      </c>
      <c r="S76">
        <v>0</v>
      </c>
      <c r="T76">
        <v>0</v>
      </c>
      <c r="U76">
        <v>0</v>
      </c>
      <c r="V76">
        <v>3</v>
      </c>
      <c r="W76">
        <v>11</v>
      </c>
      <c r="X76">
        <v>0</v>
      </c>
      <c r="Y76">
        <v>35</v>
      </c>
      <c r="Z76">
        <v>2828</v>
      </c>
      <c r="AA76">
        <v>0</v>
      </c>
      <c r="AB76">
        <v>0</v>
      </c>
      <c r="AC76">
        <v>1</v>
      </c>
      <c r="AD76">
        <v>0</v>
      </c>
      <c r="AE76">
        <v>0</v>
      </c>
      <c r="AF76">
        <v>0</v>
      </c>
      <c r="AG76">
        <v>0</v>
      </c>
      <c r="AH76">
        <v>1</v>
      </c>
      <c r="AI76">
        <v>0</v>
      </c>
      <c r="AJ76">
        <v>0</v>
      </c>
      <c r="AK76">
        <v>148</v>
      </c>
      <c r="AL76">
        <v>131</v>
      </c>
      <c r="AM76">
        <v>0</v>
      </c>
    </row>
    <row r="77" spans="1:39" x14ac:dyDescent="0.45">
      <c r="A77">
        <v>26304</v>
      </c>
      <c r="B77">
        <v>1</v>
      </c>
      <c r="C77">
        <v>0</v>
      </c>
      <c r="D77">
        <v>5</v>
      </c>
      <c r="E77">
        <v>4</v>
      </c>
      <c r="F77">
        <v>1</v>
      </c>
      <c r="G77">
        <v>5</v>
      </c>
      <c r="H77">
        <v>2</v>
      </c>
      <c r="I77">
        <v>0</v>
      </c>
      <c r="J77">
        <v>4</v>
      </c>
      <c r="K77">
        <v>1</v>
      </c>
      <c r="L77">
        <v>1</v>
      </c>
      <c r="M77">
        <v>0</v>
      </c>
      <c r="N77">
        <v>2</v>
      </c>
      <c r="O77">
        <v>7</v>
      </c>
      <c r="P77">
        <v>0</v>
      </c>
      <c r="Q77">
        <v>0</v>
      </c>
      <c r="R77">
        <v>0</v>
      </c>
      <c r="S77">
        <v>0</v>
      </c>
      <c r="T77">
        <v>0</v>
      </c>
      <c r="U77">
        <v>0</v>
      </c>
      <c r="V77">
        <v>3</v>
      </c>
      <c r="W77">
        <v>11</v>
      </c>
      <c r="X77">
        <v>0</v>
      </c>
      <c r="Y77">
        <v>51</v>
      </c>
      <c r="Z77">
        <v>2530</v>
      </c>
      <c r="AA77">
        <v>0</v>
      </c>
      <c r="AB77">
        <v>1</v>
      </c>
      <c r="AC77">
        <v>0</v>
      </c>
      <c r="AD77">
        <v>0</v>
      </c>
      <c r="AE77">
        <v>0</v>
      </c>
      <c r="AF77">
        <v>0</v>
      </c>
      <c r="AG77">
        <v>0</v>
      </c>
      <c r="AH77">
        <v>1</v>
      </c>
      <c r="AI77">
        <v>0</v>
      </c>
      <c r="AJ77">
        <v>0</v>
      </c>
      <c r="AK77">
        <v>12</v>
      </c>
      <c r="AL77">
        <v>8</v>
      </c>
      <c r="AM77">
        <v>0</v>
      </c>
    </row>
    <row r="78" spans="1:39" x14ac:dyDescent="0.45">
      <c r="A78">
        <v>23559</v>
      </c>
      <c r="B78">
        <v>1</v>
      </c>
      <c r="C78">
        <v>0</v>
      </c>
      <c r="D78">
        <v>87</v>
      </c>
      <c r="E78">
        <v>25</v>
      </c>
      <c r="F78">
        <v>5</v>
      </c>
      <c r="G78">
        <v>19</v>
      </c>
      <c r="H78">
        <v>7</v>
      </c>
      <c r="I78">
        <v>0</v>
      </c>
      <c r="J78">
        <v>23</v>
      </c>
      <c r="K78">
        <v>3</v>
      </c>
      <c r="L78">
        <v>3</v>
      </c>
      <c r="M78">
        <v>0</v>
      </c>
      <c r="N78">
        <v>3</v>
      </c>
      <c r="O78">
        <v>7</v>
      </c>
      <c r="P78">
        <v>0</v>
      </c>
      <c r="Q78">
        <v>0</v>
      </c>
      <c r="R78">
        <v>0</v>
      </c>
      <c r="S78">
        <v>0</v>
      </c>
      <c r="T78">
        <v>0</v>
      </c>
      <c r="U78">
        <v>0</v>
      </c>
      <c r="V78">
        <v>3</v>
      </c>
      <c r="W78">
        <v>11</v>
      </c>
      <c r="X78">
        <v>0</v>
      </c>
      <c r="Y78">
        <v>47</v>
      </c>
      <c r="Z78">
        <v>2520</v>
      </c>
      <c r="AA78">
        <v>0</v>
      </c>
      <c r="AB78">
        <v>1</v>
      </c>
      <c r="AC78">
        <v>0</v>
      </c>
      <c r="AD78">
        <v>0</v>
      </c>
      <c r="AE78">
        <v>0</v>
      </c>
      <c r="AF78">
        <v>1</v>
      </c>
      <c r="AG78">
        <v>0</v>
      </c>
      <c r="AH78">
        <v>0</v>
      </c>
      <c r="AI78">
        <v>0</v>
      </c>
      <c r="AJ78">
        <v>0</v>
      </c>
      <c r="AK78">
        <v>56</v>
      </c>
      <c r="AL78">
        <v>33</v>
      </c>
      <c r="AM78">
        <v>0</v>
      </c>
    </row>
    <row r="79" spans="1:39" x14ac:dyDescent="0.45">
      <c r="A79">
        <v>38620</v>
      </c>
      <c r="B79">
        <v>0</v>
      </c>
      <c r="C79">
        <v>0</v>
      </c>
      <c r="D79">
        <v>56</v>
      </c>
      <c r="E79">
        <v>112</v>
      </c>
      <c r="F79">
        <v>17</v>
      </c>
      <c r="G79">
        <v>44</v>
      </c>
      <c r="H79">
        <v>34</v>
      </c>
      <c r="I79">
        <v>22</v>
      </c>
      <c r="J79">
        <v>89</v>
      </c>
      <c r="K79">
        <v>1</v>
      </c>
      <c r="L79">
        <v>2</v>
      </c>
      <c r="M79">
        <v>5</v>
      </c>
      <c r="N79">
        <v>3</v>
      </c>
      <c r="O79">
        <v>3</v>
      </c>
      <c r="P79">
        <v>0</v>
      </c>
      <c r="Q79">
        <v>0</v>
      </c>
      <c r="R79">
        <v>0</v>
      </c>
      <c r="S79">
        <v>0</v>
      </c>
      <c r="T79">
        <v>0</v>
      </c>
      <c r="U79">
        <v>0</v>
      </c>
      <c r="V79">
        <v>3</v>
      </c>
      <c r="W79">
        <v>11</v>
      </c>
      <c r="X79">
        <v>0</v>
      </c>
      <c r="Y79">
        <v>57</v>
      </c>
      <c r="Z79">
        <v>2573</v>
      </c>
      <c r="AA79">
        <v>0</v>
      </c>
      <c r="AB79">
        <v>0</v>
      </c>
      <c r="AC79">
        <v>0</v>
      </c>
      <c r="AD79">
        <v>1</v>
      </c>
      <c r="AE79">
        <v>0</v>
      </c>
      <c r="AF79">
        <v>0</v>
      </c>
      <c r="AG79">
        <v>0</v>
      </c>
      <c r="AH79">
        <v>0</v>
      </c>
      <c r="AI79">
        <v>1</v>
      </c>
      <c r="AJ79">
        <v>0</v>
      </c>
      <c r="AK79">
        <v>229</v>
      </c>
      <c r="AL79">
        <v>140</v>
      </c>
      <c r="AM79">
        <v>0</v>
      </c>
    </row>
    <row r="80" spans="1:39" x14ac:dyDescent="0.45">
      <c r="A80">
        <v>81361</v>
      </c>
      <c r="B80">
        <v>0</v>
      </c>
      <c r="C80">
        <v>0</v>
      </c>
      <c r="D80">
        <v>18</v>
      </c>
      <c r="E80">
        <v>163</v>
      </c>
      <c r="F80">
        <v>23</v>
      </c>
      <c r="G80">
        <v>424</v>
      </c>
      <c r="H80">
        <v>27</v>
      </c>
      <c r="I80">
        <v>65</v>
      </c>
      <c r="J80">
        <v>76</v>
      </c>
      <c r="K80">
        <v>1</v>
      </c>
      <c r="L80">
        <v>3</v>
      </c>
      <c r="M80">
        <v>10</v>
      </c>
      <c r="N80">
        <v>13</v>
      </c>
      <c r="O80">
        <v>1</v>
      </c>
      <c r="P80">
        <v>0</v>
      </c>
      <c r="Q80">
        <v>0</v>
      </c>
      <c r="R80">
        <v>0</v>
      </c>
      <c r="S80">
        <v>0</v>
      </c>
      <c r="T80">
        <v>0</v>
      </c>
      <c r="U80">
        <v>0</v>
      </c>
      <c r="V80">
        <v>3</v>
      </c>
      <c r="W80">
        <v>11</v>
      </c>
      <c r="X80">
        <v>0</v>
      </c>
      <c r="Y80">
        <v>33</v>
      </c>
      <c r="Z80">
        <v>2283</v>
      </c>
      <c r="AA80">
        <v>1</v>
      </c>
      <c r="AB80">
        <v>0</v>
      </c>
      <c r="AC80">
        <v>0</v>
      </c>
      <c r="AD80">
        <v>0</v>
      </c>
      <c r="AE80">
        <v>0</v>
      </c>
      <c r="AF80">
        <v>0</v>
      </c>
      <c r="AG80">
        <v>0</v>
      </c>
      <c r="AH80">
        <v>1</v>
      </c>
      <c r="AI80">
        <v>0</v>
      </c>
      <c r="AJ80">
        <v>0</v>
      </c>
      <c r="AK80">
        <v>702</v>
      </c>
      <c r="AL80">
        <v>626</v>
      </c>
      <c r="AM80">
        <v>0</v>
      </c>
    </row>
    <row r="81" spans="1:39" x14ac:dyDescent="0.45">
      <c r="A81">
        <v>29440</v>
      </c>
      <c r="B81">
        <v>1</v>
      </c>
      <c r="C81">
        <v>1</v>
      </c>
      <c r="D81">
        <v>95</v>
      </c>
      <c r="E81">
        <v>17</v>
      </c>
      <c r="F81">
        <v>8</v>
      </c>
      <c r="G81">
        <v>14</v>
      </c>
      <c r="H81">
        <v>10</v>
      </c>
      <c r="I81">
        <v>4</v>
      </c>
      <c r="J81">
        <v>3</v>
      </c>
      <c r="K81">
        <v>2</v>
      </c>
      <c r="L81">
        <v>1</v>
      </c>
      <c r="M81">
        <v>0</v>
      </c>
      <c r="N81">
        <v>4</v>
      </c>
      <c r="O81">
        <v>7</v>
      </c>
      <c r="P81">
        <v>0</v>
      </c>
      <c r="Q81">
        <v>0</v>
      </c>
      <c r="R81">
        <v>0</v>
      </c>
      <c r="S81">
        <v>0</v>
      </c>
      <c r="T81">
        <v>0</v>
      </c>
      <c r="U81">
        <v>0</v>
      </c>
      <c r="V81">
        <v>3</v>
      </c>
      <c r="W81">
        <v>11</v>
      </c>
      <c r="X81">
        <v>0</v>
      </c>
      <c r="Y81">
        <v>60</v>
      </c>
      <c r="Z81">
        <v>2481</v>
      </c>
      <c r="AA81">
        <v>0</v>
      </c>
      <c r="AB81">
        <v>1</v>
      </c>
      <c r="AC81">
        <v>0</v>
      </c>
      <c r="AD81">
        <v>0</v>
      </c>
      <c r="AE81">
        <v>0</v>
      </c>
      <c r="AF81">
        <v>0</v>
      </c>
      <c r="AG81">
        <v>0</v>
      </c>
      <c r="AH81">
        <v>1</v>
      </c>
      <c r="AI81">
        <v>0</v>
      </c>
      <c r="AJ81">
        <v>0</v>
      </c>
      <c r="AK81">
        <v>53</v>
      </c>
      <c r="AL81">
        <v>50</v>
      </c>
      <c r="AM81">
        <v>0</v>
      </c>
    </row>
    <row r="82" spans="1:39" x14ac:dyDescent="0.45">
      <c r="A82">
        <v>36138</v>
      </c>
      <c r="B82">
        <v>1</v>
      </c>
      <c r="C82">
        <v>1</v>
      </c>
      <c r="D82">
        <v>48</v>
      </c>
      <c r="E82">
        <v>130</v>
      </c>
      <c r="F82">
        <v>0</v>
      </c>
      <c r="G82">
        <v>16</v>
      </c>
      <c r="H82">
        <v>0</v>
      </c>
      <c r="I82">
        <v>0</v>
      </c>
      <c r="J82">
        <v>5</v>
      </c>
      <c r="K82">
        <v>5</v>
      </c>
      <c r="L82">
        <v>3</v>
      </c>
      <c r="M82">
        <v>1</v>
      </c>
      <c r="N82">
        <v>4</v>
      </c>
      <c r="O82">
        <v>7</v>
      </c>
      <c r="P82">
        <v>0</v>
      </c>
      <c r="Q82">
        <v>1</v>
      </c>
      <c r="R82">
        <v>0</v>
      </c>
      <c r="S82">
        <v>0</v>
      </c>
      <c r="T82">
        <v>0</v>
      </c>
      <c r="U82">
        <v>0</v>
      </c>
      <c r="V82">
        <v>3</v>
      </c>
      <c r="W82">
        <v>11</v>
      </c>
      <c r="X82">
        <v>0</v>
      </c>
      <c r="Y82">
        <v>50</v>
      </c>
      <c r="Z82">
        <v>2507</v>
      </c>
      <c r="AA82">
        <v>0</v>
      </c>
      <c r="AB82">
        <v>1</v>
      </c>
      <c r="AC82">
        <v>0</v>
      </c>
      <c r="AD82">
        <v>0</v>
      </c>
      <c r="AE82">
        <v>0</v>
      </c>
      <c r="AF82">
        <v>0</v>
      </c>
      <c r="AG82">
        <v>0</v>
      </c>
      <c r="AH82">
        <v>0</v>
      </c>
      <c r="AI82">
        <v>1</v>
      </c>
      <c r="AJ82">
        <v>0</v>
      </c>
      <c r="AK82">
        <v>146</v>
      </c>
      <c r="AL82">
        <v>141</v>
      </c>
      <c r="AM82">
        <v>1</v>
      </c>
    </row>
    <row r="83" spans="1:39" x14ac:dyDescent="0.45">
      <c r="A83">
        <v>50388</v>
      </c>
      <c r="B83">
        <v>0</v>
      </c>
      <c r="C83">
        <v>1</v>
      </c>
      <c r="D83">
        <v>3</v>
      </c>
      <c r="E83">
        <v>292</v>
      </c>
      <c r="F83">
        <v>6</v>
      </c>
      <c r="G83">
        <v>37</v>
      </c>
      <c r="H83">
        <v>0</v>
      </c>
      <c r="I83">
        <v>3</v>
      </c>
      <c r="J83">
        <v>34</v>
      </c>
      <c r="K83">
        <v>4</v>
      </c>
      <c r="L83">
        <v>6</v>
      </c>
      <c r="M83">
        <v>1</v>
      </c>
      <c r="N83">
        <v>6</v>
      </c>
      <c r="O83">
        <v>7</v>
      </c>
      <c r="P83">
        <v>0</v>
      </c>
      <c r="Q83">
        <v>1</v>
      </c>
      <c r="R83">
        <v>0</v>
      </c>
      <c r="S83">
        <v>1</v>
      </c>
      <c r="T83">
        <v>0</v>
      </c>
      <c r="U83">
        <v>0</v>
      </c>
      <c r="V83">
        <v>3</v>
      </c>
      <c r="W83">
        <v>11</v>
      </c>
      <c r="X83">
        <v>1</v>
      </c>
      <c r="Y83">
        <v>63</v>
      </c>
      <c r="Z83">
        <v>2191</v>
      </c>
      <c r="AA83">
        <v>0</v>
      </c>
      <c r="AB83">
        <v>0</v>
      </c>
      <c r="AC83">
        <v>1</v>
      </c>
      <c r="AD83">
        <v>0</v>
      </c>
      <c r="AE83">
        <v>0</v>
      </c>
      <c r="AF83">
        <v>0</v>
      </c>
      <c r="AG83">
        <v>0</v>
      </c>
      <c r="AH83">
        <v>1</v>
      </c>
      <c r="AI83">
        <v>0</v>
      </c>
      <c r="AJ83">
        <v>0</v>
      </c>
      <c r="AK83">
        <v>338</v>
      </c>
      <c r="AL83">
        <v>304</v>
      </c>
      <c r="AM83">
        <v>2</v>
      </c>
    </row>
    <row r="84" spans="1:39" x14ac:dyDescent="0.45">
      <c r="A84">
        <v>79593</v>
      </c>
      <c r="B84">
        <v>0</v>
      </c>
      <c r="C84">
        <v>0</v>
      </c>
      <c r="D84">
        <v>70</v>
      </c>
      <c r="E84">
        <v>350</v>
      </c>
      <c r="F84">
        <v>60</v>
      </c>
      <c r="G84">
        <v>568</v>
      </c>
      <c r="H84">
        <v>110</v>
      </c>
      <c r="I84">
        <v>133</v>
      </c>
      <c r="J84">
        <v>145</v>
      </c>
      <c r="K84">
        <v>1</v>
      </c>
      <c r="L84">
        <v>5</v>
      </c>
      <c r="M84">
        <v>6</v>
      </c>
      <c r="N84">
        <v>7</v>
      </c>
      <c r="O84">
        <v>2</v>
      </c>
      <c r="P84">
        <v>0</v>
      </c>
      <c r="Q84">
        <v>0</v>
      </c>
      <c r="R84">
        <v>1</v>
      </c>
      <c r="S84">
        <v>0</v>
      </c>
      <c r="T84">
        <v>0</v>
      </c>
      <c r="U84">
        <v>0</v>
      </c>
      <c r="V84">
        <v>3</v>
      </c>
      <c r="W84">
        <v>11</v>
      </c>
      <c r="X84">
        <v>0</v>
      </c>
      <c r="Y84">
        <v>47</v>
      </c>
      <c r="Z84">
        <v>2207</v>
      </c>
      <c r="AA84">
        <v>0</v>
      </c>
      <c r="AB84">
        <v>1</v>
      </c>
      <c r="AC84">
        <v>0</v>
      </c>
      <c r="AD84">
        <v>0</v>
      </c>
      <c r="AE84">
        <v>0</v>
      </c>
      <c r="AF84">
        <v>0</v>
      </c>
      <c r="AG84">
        <v>0</v>
      </c>
      <c r="AH84">
        <v>1</v>
      </c>
      <c r="AI84">
        <v>0</v>
      </c>
      <c r="AJ84">
        <v>0</v>
      </c>
      <c r="AK84">
        <v>1221</v>
      </c>
      <c r="AL84">
        <v>1076</v>
      </c>
      <c r="AM84">
        <v>1</v>
      </c>
    </row>
    <row r="85" spans="1:39" x14ac:dyDescent="0.45">
      <c r="A85">
        <v>54178</v>
      </c>
      <c r="B85">
        <v>0</v>
      </c>
      <c r="C85">
        <v>1</v>
      </c>
      <c r="D85">
        <v>79</v>
      </c>
      <c r="E85">
        <v>135</v>
      </c>
      <c r="F85">
        <v>9</v>
      </c>
      <c r="G85">
        <v>39</v>
      </c>
      <c r="H85">
        <v>4</v>
      </c>
      <c r="I85">
        <v>0</v>
      </c>
      <c r="J85">
        <v>7</v>
      </c>
      <c r="K85">
        <v>1</v>
      </c>
      <c r="L85">
        <v>2</v>
      </c>
      <c r="M85">
        <v>2</v>
      </c>
      <c r="N85">
        <v>5</v>
      </c>
      <c r="O85">
        <v>2</v>
      </c>
      <c r="P85">
        <v>0</v>
      </c>
      <c r="Q85">
        <v>0</v>
      </c>
      <c r="R85">
        <v>0</v>
      </c>
      <c r="S85">
        <v>0</v>
      </c>
      <c r="T85">
        <v>0</v>
      </c>
      <c r="U85">
        <v>0</v>
      </c>
      <c r="V85">
        <v>3</v>
      </c>
      <c r="W85">
        <v>11</v>
      </c>
      <c r="X85">
        <v>0</v>
      </c>
      <c r="Y85">
        <v>53</v>
      </c>
      <c r="Z85">
        <v>2318</v>
      </c>
      <c r="AA85">
        <v>0</v>
      </c>
      <c r="AB85">
        <v>0</v>
      </c>
      <c r="AC85">
        <v>0</v>
      </c>
      <c r="AD85">
        <v>1</v>
      </c>
      <c r="AE85">
        <v>0</v>
      </c>
      <c r="AF85">
        <v>0</v>
      </c>
      <c r="AG85">
        <v>0</v>
      </c>
      <c r="AH85">
        <v>1</v>
      </c>
      <c r="AI85">
        <v>0</v>
      </c>
      <c r="AJ85">
        <v>0</v>
      </c>
      <c r="AK85">
        <v>187</v>
      </c>
      <c r="AL85">
        <v>180</v>
      </c>
      <c r="AM85">
        <v>0</v>
      </c>
    </row>
    <row r="86" spans="1:39" x14ac:dyDescent="0.45">
      <c r="A86">
        <v>42394</v>
      </c>
      <c r="B86">
        <v>1</v>
      </c>
      <c r="C86">
        <v>0</v>
      </c>
      <c r="D86">
        <v>69</v>
      </c>
      <c r="E86">
        <v>15</v>
      </c>
      <c r="F86">
        <v>2</v>
      </c>
      <c r="G86">
        <v>10</v>
      </c>
      <c r="H86">
        <v>0</v>
      </c>
      <c r="I86">
        <v>1</v>
      </c>
      <c r="J86">
        <v>4</v>
      </c>
      <c r="K86">
        <v>1</v>
      </c>
      <c r="L86">
        <v>1</v>
      </c>
      <c r="M86">
        <v>0</v>
      </c>
      <c r="N86">
        <v>3</v>
      </c>
      <c r="O86">
        <v>7</v>
      </c>
      <c r="P86">
        <v>0</v>
      </c>
      <c r="Q86">
        <v>0</v>
      </c>
      <c r="R86">
        <v>0</v>
      </c>
      <c r="S86">
        <v>0</v>
      </c>
      <c r="T86">
        <v>0</v>
      </c>
      <c r="U86">
        <v>0</v>
      </c>
      <c r="V86">
        <v>3</v>
      </c>
      <c r="W86">
        <v>11</v>
      </c>
      <c r="X86">
        <v>0</v>
      </c>
      <c r="Y86">
        <v>48</v>
      </c>
      <c r="Z86">
        <v>2257</v>
      </c>
      <c r="AA86">
        <v>0</v>
      </c>
      <c r="AB86">
        <v>0</v>
      </c>
      <c r="AC86">
        <v>1</v>
      </c>
      <c r="AD86">
        <v>0</v>
      </c>
      <c r="AE86">
        <v>0</v>
      </c>
      <c r="AF86">
        <v>0</v>
      </c>
      <c r="AG86">
        <v>0</v>
      </c>
      <c r="AH86">
        <v>0</v>
      </c>
      <c r="AI86">
        <v>1</v>
      </c>
      <c r="AJ86">
        <v>0</v>
      </c>
      <c r="AK86">
        <v>28</v>
      </c>
      <c r="AL86">
        <v>24</v>
      </c>
      <c r="AM86">
        <v>0</v>
      </c>
    </row>
    <row r="87" spans="1:39" x14ac:dyDescent="0.45">
      <c r="A87">
        <v>23626</v>
      </c>
      <c r="B87">
        <v>1</v>
      </c>
      <c r="C87">
        <v>0</v>
      </c>
      <c r="D87">
        <v>84</v>
      </c>
      <c r="E87">
        <v>27</v>
      </c>
      <c r="F87">
        <v>2</v>
      </c>
      <c r="G87">
        <v>14</v>
      </c>
      <c r="H87">
        <v>0</v>
      </c>
      <c r="I87">
        <v>0</v>
      </c>
      <c r="J87">
        <v>0</v>
      </c>
      <c r="K87">
        <v>3</v>
      </c>
      <c r="L87">
        <v>3</v>
      </c>
      <c r="M87">
        <v>1</v>
      </c>
      <c r="N87">
        <v>3</v>
      </c>
      <c r="O87">
        <v>5</v>
      </c>
      <c r="P87">
        <v>0</v>
      </c>
      <c r="Q87">
        <v>0</v>
      </c>
      <c r="R87">
        <v>0</v>
      </c>
      <c r="S87">
        <v>0</v>
      </c>
      <c r="T87">
        <v>0</v>
      </c>
      <c r="U87">
        <v>0</v>
      </c>
      <c r="V87">
        <v>3</v>
      </c>
      <c r="W87">
        <v>11</v>
      </c>
      <c r="X87">
        <v>0</v>
      </c>
      <c r="Y87">
        <v>50</v>
      </c>
      <c r="Z87">
        <v>2195</v>
      </c>
      <c r="AA87">
        <v>0</v>
      </c>
      <c r="AB87">
        <v>1</v>
      </c>
      <c r="AC87">
        <v>0</v>
      </c>
      <c r="AD87">
        <v>0</v>
      </c>
      <c r="AE87">
        <v>0</v>
      </c>
      <c r="AF87">
        <v>0</v>
      </c>
      <c r="AG87">
        <v>0</v>
      </c>
      <c r="AH87">
        <v>0</v>
      </c>
      <c r="AI87">
        <v>0</v>
      </c>
      <c r="AJ87">
        <v>1</v>
      </c>
      <c r="AK87">
        <v>43</v>
      </c>
      <c r="AL87">
        <v>43</v>
      </c>
      <c r="AM87">
        <v>0</v>
      </c>
    </row>
    <row r="88" spans="1:39" x14ac:dyDescent="0.45">
      <c r="A88">
        <v>30096</v>
      </c>
      <c r="B88">
        <v>1</v>
      </c>
      <c r="C88">
        <v>0</v>
      </c>
      <c r="D88">
        <v>30</v>
      </c>
      <c r="E88">
        <v>5</v>
      </c>
      <c r="F88">
        <v>3</v>
      </c>
      <c r="G88">
        <v>11</v>
      </c>
      <c r="H88">
        <v>12</v>
      </c>
      <c r="I88">
        <v>5</v>
      </c>
      <c r="J88">
        <v>9</v>
      </c>
      <c r="K88">
        <v>1</v>
      </c>
      <c r="L88">
        <v>2</v>
      </c>
      <c r="M88">
        <v>0</v>
      </c>
      <c r="N88">
        <v>3</v>
      </c>
      <c r="O88">
        <v>6</v>
      </c>
      <c r="P88">
        <v>0</v>
      </c>
      <c r="Q88">
        <v>0</v>
      </c>
      <c r="R88">
        <v>0</v>
      </c>
      <c r="S88">
        <v>0</v>
      </c>
      <c r="T88">
        <v>0</v>
      </c>
      <c r="U88">
        <v>0</v>
      </c>
      <c r="V88">
        <v>3</v>
      </c>
      <c r="W88">
        <v>11</v>
      </c>
      <c r="X88">
        <v>0</v>
      </c>
      <c r="Y88">
        <v>37</v>
      </c>
      <c r="Z88">
        <v>2197</v>
      </c>
      <c r="AA88">
        <v>0</v>
      </c>
      <c r="AB88">
        <v>1</v>
      </c>
      <c r="AC88">
        <v>0</v>
      </c>
      <c r="AD88">
        <v>0</v>
      </c>
      <c r="AE88">
        <v>0</v>
      </c>
      <c r="AF88">
        <v>0</v>
      </c>
      <c r="AG88">
        <v>0</v>
      </c>
      <c r="AH88">
        <v>1</v>
      </c>
      <c r="AI88">
        <v>0</v>
      </c>
      <c r="AJ88">
        <v>0</v>
      </c>
      <c r="AK88">
        <v>36</v>
      </c>
      <c r="AL88">
        <v>27</v>
      </c>
      <c r="AM88">
        <v>0</v>
      </c>
    </row>
    <row r="89" spans="1:39" x14ac:dyDescent="0.45">
      <c r="A89">
        <v>47916</v>
      </c>
      <c r="B89">
        <v>0</v>
      </c>
      <c r="C89">
        <v>1</v>
      </c>
      <c r="D89">
        <v>72</v>
      </c>
      <c r="E89">
        <v>505</v>
      </c>
      <c r="F89">
        <v>0</v>
      </c>
      <c r="G89">
        <v>26</v>
      </c>
      <c r="H89">
        <v>0</v>
      </c>
      <c r="I89">
        <v>0</v>
      </c>
      <c r="J89">
        <v>75</v>
      </c>
      <c r="K89">
        <v>5</v>
      </c>
      <c r="L89">
        <v>7</v>
      </c>
      <c r="M89">
        <v>4</v>
      </c>
      <c r="N89">
        <v>6</v>
      </c>
      <c r="O89">
        <v>6</v>
      </c>
      <c r="P89">
        <v>0</v>
      </c>
      <c r="Q89">
        <v>1</v>
      </c>
      <c r="R89">
        <v>0</v>
      </c>
      <c r="S89">
        <v>0</v>
      </c>
      <c r="T89">
        <v>0</v>
      </c>
      <c r="U89">
        <v>0</v>
      </c>
      <c r="V89">
        <v>3</v>
      </c>
      <c r="W89">
        <v>11</v>
      </c>
      <c r="X89">
        <v>0</v>
      </c>
      <c r="Y89">
        <v>60</v>
      </c>
      <c r="Z89">
        <v>2743</v>
      </c>
      <c r="AA89">
        <v>0</v>
      </c>
      <c r="AB89">
        <v>0</v>
      </c>
      <c r="AC89">
        <v>0</v>
      </c>
      <c r="AD89">
        <v>0</v>
      </c>
      <c r="AE89">
        <v>1</v>
      </c>
      <c r="AF89">
        <v>0</v>
      </c>
      <c r="AG89">
        <v>0</v>
      </c>
      <c r="AH89">
        <v>1</v>
      </c>
      <c r="AI89">
        <v>0</v>
      </c>
      <c r="AJ89">
        <v>0</v>
      </c>
      <c r="AK89">
        <v>531</v>
      </c>
      <c r="AL89">
        <v>456</v>
      </c>
      <c r="AM89">
        <v>1</v>
      </c>
    </row>
    <row r="90" spans="1:39" x14ac:dyDescent="0.45">
      <c r="A90">
        <v>51813</v>
      </c>
      <c r="B90">
        <v>1</v>
      </c>
      <c r="C90">
        <v>1</v>
      </c>
      <c r="D90">
        <v>37</v>
      </c>
      <c r="E90">
        <v>51</v>
      </c>
      <c r="F90">
        <v>2</v>
      </c>
      <c r="G90">
        <v>7</v>
      </c>
      <c r="H90">
        <v>0</v>
      </c>
      <c r="I90">
        <v>1</v>
      </c>
      <c r="J90">
        <v>2</v>
      </c>
      <c r="K90">
        <v>2</v>
      </c>
      <c r="L90">
        <v>2</v>
      </c>
      <c r="M90">
        <v>0</v>
      </c>
      <c r="N90">
        <v>3</v>
      </c>
      <c r="O90">
        <v>7</v>
      </c>
      <c r="P90">
        <v>0</v>
      </c>
      <c r="Q90">
        <v>0</v>
      </c>
      <c r="R90">
        <v>0</v>
      </c>
      <c r="S90">
        <v>0</v>
      </c>
      <c r="T90">
        <v>0</v>
      </c>
      <c r="U90">
        <v>0</v>
      </c>
      <c r="V90">
        <v>3</v>
      </c>
      <c r="W90">
        <v>11</v>
      </c>
      <c r="X90">
        <v>0</v>
      </c>
      <c r="Y90">
        <v>48</v>
      </c>
      <c r="Z90">
        <v>2603</v>
      </c>
      <c r="AA90">
        <v>1</v>
      </c>
      <c r="AB90">
        <v>0</v>
      </c>
      <c r="AC90">
        <v>0</v>
      </c>
      <c r="AD90">
        <v>0</v>
      </c>
      <c r="AE90">
        <v>0</v>
      </c>
      <c r="AF90">
        <v>0</v>
      </c>
      <c r="AG90">
        <v>0</v>
      </c>
      <c r="AH90">
        <v>1</v>
      </c>
      <c r="AI90">
        <v>0</v>
      </c>
      <c r="AJ90">
        <v>0</v>
      </c>
      <c r="AK90">
        <v>61</v>
      </c>
      <c r="AL90">
        <v>59</v>
      </c>
      <c r="AM90">
        <v>0</v>
      </c>
    </row>
    <row r="91" spans="1:39" x14ac:dyDescent="0.45">
      <c r="A91">
        <v>78497</v>
      </c>
      <c r="B91">
        <v>0</v>
      </c>
      <c r="C91">
        <v>0</v>
      </c>
      <c r="D91">
        <v>44</v>
      </c>
      <c r="E91">
        <v>207</v>
      </c>
      <c r="F91">
        <v>26</v>
      </c>
      <c r="G91">
        <v>447</v>
      </c>
      <c r="H91">
        <v>75</v>
      </c>
      <c r="I91">
        <v>0</v>
      </c>
      <c r="J91">
        <v>223</v>
      </c>
      <c r="K91">
        <v>1</v>
      </c>
      <c r="L91">
        <v>5</v>
      </c>
      <c r="M91">
        <v>7</v>
      </c>
      <c r="N91">
        <v>12</v>
      </c>
      <c r="O91">
        <v>2</v>
      </c>
      <c r="P91">
        <v>0</v>
      </c>
      <c r="Q91">
        <v>0</v>
      </c>
      <c r="R91">
        <v>0</v>
      </c>
      <c r="S91">
        <v>1</v>
      </c>
      <c r="T91">
        <v>0</v>
      </c>
      <c r="U91">
        <v>0</v>
      </c>
      <c r="V91">
        <v>3</v>
      </c>
      <c r="W91">
        <v>11</v>
      </c>
      <c r="X91">
        <v>0</v>
      </c>
      <c r="Y91">
        <v>69</v>
      </c>
      <c r="Z91">
        <v>2369</v>
      </c>
      <c r="AA91">
        <v>0</v>
      </c>
      <c r="AB91">
        <v>1</v>
      </c>
      <c r="AC91">
        <v>0</v>
      </c>
      <c r="AD91">
        <v>0</v>
      </c>
      <c r="AE91">
        <v>0</v>
      </c>
      <c r="AF91">
        <v>1</v>
      </c>
      <c r="AG91">
        <v>0</v>
      </c>
      <c r="AH91">
        <v>0</v>
      </c>
      <c r="AI91">
        <v>0</v>
      </c>
      <c r="AJ91">
        <v>0</v>
      </c>
      <c r="AK91">
        <v>755</v>
      </c>
      <c r="AL91">
        <v>532</v>
      </c>
      <c r="AM91">
        <v>1</v>
      </c>
    </row>
    <row r="92" spans="1:39" x14ac:dyDescent="0.45">
      <c r="A92">
        <v>50150</v>
      </c>
      <c r="B92">
        <v>0</v>
      </c>
      <c r="C92">
        <v>0</v>
      </c>
      <c r="D92">
        <v>32</v>
      </c>
      <c r="E92">
        <v>135</v>
      </c>
      <c r="F92">
        <v>46</v>
      </c>
      <c r="G92">
        <v>92</v>
      </c>
      <c r="H92">
        <v>65</v>
      </c>
      <c r="I92">
        <v>61</v>
      </c>
      <c r="J92">
        <v>11</v>
      </c>
      <c r="K92">
        <v>2</v>
      </c>
      <c r="L92">
        <v>5</v>
      </c>
      <c r="M92">
        <v>2</v>
      </c>
      <c r="N92">
        <v>7</v>
      </c>
      <c r="O92">
        <v>5</v>
      </c>
      <c r="P92">
        <v>0</v>
      </c>
      <c r="Q92">
        <v>0</v>
      </c>
      <c r="R92">
        <v>0</v>
      </c>
      <c r="S92">
        <v>0</v>
      </c>
      <c r="T92">
        <v>0</v>
      </c>
      <c r="U92">
        <v>0</v>
      </c>
      <c r="V92">
        <v>3</v>
      </c>
      <c r="W92">
        <v>11</v>
      </c>
      <c r="X92">
        <v>0</v>
      </c>
      <c r="Y92">
        <v>37</v>
      </c>
      <c r="Z92">
        <v>2533</v>
      </c>
      <c r="AA92">
        <v>0</v>
      </c>
      <c r="AB92">
        <v>1</v>
      </c>
      <c r="AC92">
        <v>0</v>
      </c>
      <c r="AD92">
        <v>0</v>
      </c>
      <c r="AE92">
        <v>0</v>
      </c>
      <c r="AF92">
        <v>0</v>
      </c>
      <c r="AG92">
        <v>0</v>
      </c>
      <c r="AH92">
        <v>0</v>
      </c>
      <c r="AI92">
        <v>0</v>
      </c>
      <c r="AJ92">
        <v>1</v>
      </c>
      <c r="AK92">
        <v>399</v>
      </c>
      <c r="AL92">
        <v>388</v>
      </c>
      <c r="AM92">
        <v>0</v>
      </c>
    </row>
    <row r="93" spans="1:39" x14ac:dyDescent="0.45">
      <c r="A93">
        <v>47823</v>
      </c>
      <c r="B93">
        <v>0</v>
      </c>
      <c r="C93">
        <v>1</v>
      </c>
      <c r="D93">
        <v>0</v>
      </c>
      <c r="E93">
        <v>53</v>
      </c>
      <c r="F93">
        <v>1</v>
      </c>
      <c r="G93">
        <v>5</v>
      </c>
      <c r="H93">
        <v>2</v>
      </c>
      <c r="I93">
        <v>1</v>
      </c>
      <c r="J93">
        <v>10</v>
      </c>
      <c r="K93">
        <v>2</v>
      </c>
      <c r="L93">
        <v>2</v>
      </c>
      <c r="M93">
        <v>0</v>
      </c>
      <c r="N93">
        <v>3</v>
      </c>
      <c r="O93">
        <v>8</v>
      </c>
      <c r="P93">
        <v>0</v>
      </c>
      <c r="Q93">
        <v>0</v>
      </c>
      <c r="R93">
        <v>0</v>
      </c>
      <c r="S93">
        <v>0</v>
      </c>
      <c r="T93">
        <v>0</v>
      </c>
      <c r="U93">
        <v>0</v>
      </c>
      <c r="V93">
        <v>3</v>
      </c>
      <c r="W93">
        <v>11</v>
      </c>
      <c r="X93">
        <v>0</v>
      </c>
      <c r="Y93">
        <v>60</v>
      </c>
      <c r="Z93">
        <v>2500</v>
      </c>
      <c r="AA93">
        <v>0</v>
      </c>
      <c r="AB93">
        <v>0</v>
      </c>
      <c r="AC93">
        <v>1</v>
      </c>
      <c r="AD93">
        <v>0</v>
      </c>
      <c r="AE93">
        <v>0</v>
      </c>
      <c r="AF93">
        <v>1</v>
      </c>
      <c r="AG93">
        <v>0</v>
      </c>
      <c r="AH93">
        <v>0</v>
      </c>
      <c r="AI93">
        <v>0</v>
      </c>
      <c r="AJ93">
        <v>0</v>
      </c>
      <c r="AK93">
        <v>62</v>
      </c>
      <c r="AL93">
        <v>52</v>
      </c>
      <c r="AM93">
        <v>0</v>
      </c>
    </row>
    <row r="94" spans="1:39" x14ac:dyDescent="0.45">
      <c r="A94">
        <v>34554</v>
      </c>
      <c r="B94">
        <v>0</v>
      </c>
      <c r="C94">
        <v>1</v>
      </c>
      <c r="D94">
        <v>43</v>
      </c>
      <c r="E94">
        <v>41</v>
      </c>
      <c r="F94">
        <v>1</v>
      </c>
      <c r="G94">
        <v>6</v>
      </c>
      <c r="H94">
        <v>2</v>
      </c>
      <c r="I94">
        <v>0</v>
      </c>
      <c r="J94">
        <v>5</v>
      </c>
      <c r="K94">
        <v>2</v>
      </c>
      <c r="L94">
        <v>2</v>
      </c>
      <c r="M94">
        <v>0</v>
      </c>
      <c r="N94">
        <v>3</v>
      </c>
      <c r="O94">
        <v>6</v>
      </c>
      <c r="P94">
        <v>0</v>
      </c>
      <c r="Q94">
        <v>0</v>
      </c>
      <c r="R94">
        <v>0</v>
      </c>
      <c r="S94">
        <v>0</v>
      </c>
      <c r="T94">
        <v>0</v>
      </c>
      <c r="U94">
        <v>0</v>
      </c>
      <c r="V94">
        <v>3</v>
      </c>
      <c r="W94">
        <v>11</v>
      </c>
      <c r="X94">
        <v>0</v>
      </c>
      <c r="Y94">
        <v>61</v>
      </c>
      <c r="Z94">
        <v>2250</v>
      </c>
      <c r="AA94">
        <v>0</v>
      </c>
      <c r="AB94">
        <v>0</v>
      </c>
      <c r="AC94">
        <v>1</v>
      </c>
      <c r="AD94">
        <v>0</v>
      </c>
      <c r="AE94">
        <v>0</v>
      </c>
      <c r="AF94">
        <v>0</v>
      </c>
      <c r="AG94">
        <v>0</v>
      </c>
      <c r="AH94">
        <v>0</v>
      </c>
      <c r="AI94">
        <v>0</v>
      </c>
      <c r="AJ94">
        <v>1</v>
      </c>
      <c r="AK94">
        <v>50</v>
      </c>
      <c r="AL94">
        <v>45</v>
      </c>
      <c r="AM94">
        <v>0</v>
      </c>
    </row>
    <row r="95" spans="1:39" x14ac:dyDescent="0.45">
      <c r="A95">
        <v>85693</v>
      </c>
      <c r="B95">
        <v>0</v>
      </c>
      <c r="C95">
        <v>1</v>
      </c>
      <c r="D95">
        <v>59</v>
      </c>
      <c r="E95">
        <v>386</v>
      </c>
      <c r="F95">
        <v>172</v>
      </c>
      <c r="G95">
        <v>183</v>
      </c>
      <c r="H95">
        <v>185</v>
      </c>
      <c r="I95">
        <v>132</v>
      </c>
      <c r="J95">
        <v>111</v>
      </c>
      <c r="K95">
        <v>2</v>
      </c>
      <c r="L95">
        <v>9</v>
      </c>
      <c r="M95">
        <v>5</v>
      </c>
      <c r="N95">
        <v>11</v>
      </c>
      <c r="O95">
        <v>5</v>
      </c>
      <c r="P95">
        <v>0</v>
      </c>
      <c r="Q95">
        <v>0</v>
      </c>
      <c r="R95">
        <v>0</v>
      </c>
      <c r="S95">
        <v>0</v>
      </c>
      <c r="T95">
        <v>0</v>
      </c>
      <c r="U95">
        <v>0</v>
      </c>
      <c r="V95">
        <v>3</v>
      </c>
      <c r="W95">
        <v>11</v>
      </c>
      <c r="X95">
        <v>0</v>
      </c>
      <c r="Y95">
        <v>41</v>
      </c>
      <c r="Z95">
        <v>2594</v>
      </c>
      <c r="AA95">
        <v>0</v>
      </c>
      <c r="AB95">
        <v>0</v>
      </c>
      <c r="AC95">
        <v>0</v>
      </c>
      <c r="AD95">
        <v>1</v>
      </c>
      <c r="AE95">
        <v>0</v>
      </c>
      <c r="AF95">
        <v>0</v>
      </c>
      <c r="AG95">
        <v>0</v>
      </c>
      <c r="AH95">
        <v>1</v>
      </c>
      <c r="AI95">
        <v>0</v>
      </c>
      <c r="AJ95">
        <v>0</v>
      </c>
      <c r="AK95">
        <v>1058</v>
      </c>
      <c r="AL95">
        <v>947</v>
      </c>
      <c r="AM95">
        <v>0</v>
      </c>
    </row>
    <row r="96" spans="1:39" x14ac:dyDescent="0.45">
      <c r="A96">
        <v>65846</v>
      </c>
      <c r="B96">
        <v>0</v>
      </c>
      <c r="C96">
        <v>0</v>
      </c>
      <c r="D96">
        <v>68</v>
      </c>
      <c r="E96">
        <v>562</v>
      </c>
      <c r="F96">
        <v>81</v>
      </c>
      <c r="G96">
        <v>276</v>
      </c>
      <c r="H96">
        <v>80</v>
      </c>
      <c r="I96">
        <v>40</v>
      </c>
      <c r="J96">
        <v>81</v>
      </c>
      <c r="K96">
        <v>1</v>
      </c>
      <c r="L96">
        <v>6</v>
      </c>
      <c r="M96">
        <v>3</v>
      </c>
      <c r="N96">
        <v>6</v>
      </c>
      <c r="O96">
        <v>4</v>
      </c>
      <c r="P96">
        <v>0</v>
      </c>
      <c r="Q96">
        <v>0</v>
      </c>
      <c r="R96">
        <v>0</v>
      </c>
      <c r="S96">
        <v>0</v>
      </c>
      <c r="T96">
        <v>0</v>
      </c>
      <c r="U96">
        <v>0</v>
      </c>
      <c r="V96">
        <v>3</v>
      </c>
      <c r="W96">
        <v>11</v>
      </c>
      <c r="X96">
        <v>0</v>
      </c>
      <c r="Y96">
        <v>75</v>
      </c>
      <c r="Z96">
        <v>2567</v>
      </c>
      <c r="AA96">
        <v>0</v>
      </c>
      <c r="AB96">
        <v>1</v>
      </c>
      <c r="AC96">
        <v>0</v>
      </c>
      <c r="AD96">
        <v>0</v>
      </c>
      <c r="AE96">
        <v>0</v>
      </c>
      <c r="AF96">
        <v>0</v>
      </c>
      <c r="AG96">
        <v>0</v>
      </c>
      <c r="AH96">
        <v>0</v>
      </c>
      <c r="AI96">
        <v>0</v>
      </c>
      <c r="AJ96">
        <v>1</v>
      </c>
      <c r="AK96">
        <v>1039</v>
      </c>
      <c r="AL96">
        <v>958</v>
      </c>
      <c r="AM96">
        <v>0</v>
      </c>
    </row>
    <row r="97" spans="1:39" x14ac:dyDescent="0.45">
      <c r="A97">
        <v>87195</v>
      </c>
      <c r="B97">
        <v>0</v>
      </c>
      <c r="C97">
        <v>0</v>
      </c>
      <c r="D97">
        <v>35</v>
      </c>
      <c r="E97">
        <v>217</v>
      </c>
      <c r="F97">
        <v>76</v>
      </c>
      <c r="G97">
        <v>690</v>
      </c>
      <c r="H97">
        <v>50</v>
      </c>
      <c r="I97">
        <v>26</v>
      </c>
      <c r="J97">
        <v>38</v>
      </c>
      <c r="K97">
        <v>1</v>
      </c>
      <c r="L97">
        <v>3</v>
      </c>
      <c r="M97">
        <v>11</v>
      </c>
      <c r="N97">
        <v>5</v>
      </c>
      <c r="O97">
        <v>1</v>
      </c>
      <c r="P97">
        <v>0</v>
      </c>
      <c r="Q97">
        <v>0</v>
      </c>
      <c r="R97">
        <v>0</v>
      </c>
      <c r="S97">
        <v>0</v>
      </c>
      <c r="T97">
        <v>0</v>
      </c>
      <c r="U97">
        <v>0</v>
      </c>
      <c r="V97">
        <v>3</v>
      </c>
      <c r="W97">
        <v>11</v>
      </c>
      <c r="X97">
        <v>1</v>
      </c>
      <c r="Y97">
        <v>61</v>
      </c>
      <c r="Z97">
        <v>2211</v>
      </c>
      <c r="AA97">
        <v>0</v>
      </c>
      <c r="AB97">
        <v>1</v>
      </c>
      <c r="AC97">
        <v>0</v>
      </c>
      <c r="AD97">
        <v>0</v>
      </c>
      <c r="AE97">
        <v>0</v>
      </c>
      <c r="AF97">
        <v>0</v>
      </c>
      <c r="AG97">
        <v>0</v>
      </c>
      <c r="AH97">
        <v>1</v>
      </c>
      <c r="AI97">
        <v>0</v>
      </c>
      <c r="AJ97">
        <v>0</v>
      </c>
      <c r="AK97">
        <v>1059</v>
      </c>
      <c r="AL97">
        <v>1021</v>
      </c>
      <c r="AM97">
        <v>0</v>
      </c>
    </row>
    <row r="98" spans="1:39" x14ac:dyDescent="0.45">
      <c r="A98">
        <v>24594</v>
      </c>
      <c r="B98">
        <v>1</v>
      </c>
      <c r="C98">
        <v>0</v>
      </c>
      <c r="D98">
        <v>94</v>
      </c>
      <c r="E98">
        <v>1</v>
      </c>
      <c r="F98">
        <v>3</v>
      </c>
      <c r="G98">
        <v>6</v>
      </c>
      <c r="H98">
        <v>10</v>
      </c>
      <c r="I98">
        <v>0</v>
      </c>
      <c r="J98">
        <v>9</v>
      </c>
      <c r="K98">
        <v>1</v>
      </c>
      <c r="L98">
        <v>1</v>
      </c>
      <c r="M98">
        <v>0</v>
      </c>
      <c r="N98">
        <v>3</v>
      </c>
      <c r="O98">
        <v>5</v>
      </c>
      <c r="P98">
        <v>0</v>
      </c>
      <c r="Q98">
        <v>0</v>
      </c>
      <c r="R98">
        <v>0</v>
      </c>
      <c r="S98">
        <v>0</v>
      </c>
      <c r="T98">
        <v>0</v>
      </c>
      <c r="U98">
        <v>0</v>
      </c>
      <c r="V98">
        <v>3</v>
      </c>
      <c r="W98">
        <v>11</v>
      </c>
      <c r="X98">
        <v>0</v>
      </c>
      <c r="Y98">
        <v>41</v>
      </c>
      <c r="Z98">
        <v>2360</v>
      </c>
      <c r="AA98">
        <v>0</v>
      </c>
      <c r="AB98">
        <v>0</v>
      </c>
      <c r="AC98">
        <v>0</v>
      </c>
      <c r="AD98">
        <v>1</v>
      </c>
      <c r="AE98">
        <v>0</v>
      </c>
      <c r="AF98">
        <v>0</v>
      </c>
      <c r="AG98">
        <v>1</v>
      </c>
      <c r="AH98">
        <v>0</v>
      </c>
      <c r="AI98">
        <v>0</v>
      </c>
      <c r="AJ98">
        <v>0</v>
      </c>
      <c r="AK98">
        <v>20</v>
      </c>
      <c r="AL98">
        <v>11</v>
      </c>
      <c r="AM98">
        <v>0</v>
      </c>
    </row>
    <row r="99" spans="1:39" x14ac:dyDescent="0.45">
      <c r="A99">
        <v>49096</v>
      </c>
      <c r="B99">
        <v>1</v>
      </c>
      <c r="C99">
        <v>1</v>
      </c>
      <c r="D99">
        <v>15</v>
      </c>
      <c r="E99">
        <v>144</v>
      </c>
      <c r="F99">
        <v>1</v>
      </c>
      <c r="G99">
        <v>32</v>
      </c>
      <c r="H99">
        <v>2</v>
      </c>
      <c r="I99">
        <v>1</v>
      </c>
      <c r="J99">
        <v>7</v>
      </c>
      <c r="K99">
        <v>4</v>
      </c>
      <c r="L99">
        <v>4</v>
      </c>
      <c r="M99">
        <v>1</v>
      </c>
      <c r="N99">
        <v>4</v>
      </c>
      <c r="O99">
        <v>7</v>
      </c>
      <c r="P99">
        <v>0</v>
      </c>
      <c r="Q99">
        <v>0</v>
      </c>
      <c r="R99">
        <v>0</v>
      </c>
      <c r="S99">
        <v>0</v>
      </c>
      <c r="T99">
        <v>0</v>
      </c>
      <c r="U99">
        <v>0</v>
      </c>
      <c r="V99">
        <v>3</v>
      </c>
      <c r="W99">
        <v>11</v>
      </c>
      <c r="X99">
        <v>0</v>
      </c>
      <c r="Y99">
        <v>56</v>
      </c>
      <c r="Z99">
        <v>2437</v>
      </c>
      <c r="AA99">
        <v>0</v>
      </c>
      <c r="AB99">
        <v>1</v>
      </c>
      <c r="AC99">
        <v>0</v>
      </c>
      <c r="AD99">
        <v>0</v>
      </c>
      <c r="AE99">
        <v>0</v>
      </c>
      <c r="AF99">
        <v>0</v>
      </c>
      <c r="AG99">
        <v>0</v>
      </c>
      <c r="AH99">
        <v>1</v>
      </c>
      <c r="AI99">
        <v>0</v>
      </c>
      <c r="AJ99">
        <v>0</v>
      </c>
      <c r="AK99">
        <v>180</v>
      </c>
      <c r="AL99">
        <v>173</v>
      </c>
      <c r="AM99">
        <v>0</v>
      </c>
    </row>
    <row r="100" spans="1:39" x14ac:dyDescent="0.45">
      <c r="A100">
        <v>52413</v>
      </c>
      <c r="B100">
        <v>0</v>
      </c>
      <c r="C100">
        <v>2</v>
      </c>
      <c r="D100">
        <v>56</v>
      </c>
      <c r="E100">
        <v>295</v>
      </c>
      <c r="F100">
        <v>106</v>
      </c>
      <c r="G100">
        <v>271</v>
      </c>
      <c r="H100">
        <v>75</v>
      </c>
      <c r="I100">
        <v>98</v>
      </c>
      <c r="J100">
        <v>65</v>
      </c>
      <c r="K100">
        <v>4</v>
      </c>
      <c r="L100">
        <v>6</v>
      </c>
      <c r="M100">
        <v>4</v>
      </c>
      <c r="N100">
        <v>12</v>
      </c>
      <c r="O100">
        <v>6</v>
      </c>
      <c r="P100">
        <v>0</v>
      </c>
      <c r="Q100">
        <v>0</v>
      </c>
      <c r="R100">
        <v>0</v>
      </c>
      <c r="S100">
        <v>0</v>
      </c>
      <c r="T100">
        <v>0</v>
      </c>
      <c r="U100">
        <v>0</v>
      </c>
      <c r="V100">
        <v>3</v>
      </c>
      <c r="W100">
        <v>11</v>
      </c>
      <c r="X100">
        <v>0</v>
      </c>
      <c r="Y100">
        <v>51</v>
      </c>
      <c r="Z100">
        <v>2671</v>
      </c>
      <c r="AA100">
        <v>0</v>
      </c>
      <c r="AB100">
        <v>1</v>
      </c>
      <c r="AC100">
        <v>0</v>
      </c>
      <c r="AD100">
        <v>0</v>
      </c>
      <c r="AE100">
        <v>0</v>
      </c>
      <c r="AF100">
        <v>0</v>
      </c>
      <c r="AG100">
        <v>0</v>
      </c>
      <c r="AH100">
        <v>1</v>
      </c>
      <c r="AI100">
        <v>0</v>
      </c>
      <c r="AJ100">
        <v>0</v>
      </c>
      <c r="AK100">
        <v>845</v>
      </c>
      <c r="AL100">
        <v>780</v>
      </c>
      <c r="AM100">
        <v>0</v>
      </c>
    </row>
    <row r="101" spans="1:39" x14ac:dyDescent="0.45">
      <c r="A101">
        <v>38557</v>
      </c>
      <c r="B101">
        <v>1</v>
      </c>
      <c r="C101">
        <v>0</v>
      </c>
      <c r="D101">
        <v>17</v>
      </c>
      <c r="E101">
        <v>76</v>
      </c>
      <c r="F101">
        <v>3</v>
      </c>
      <c r="G101">
        <v>31</v>
      </c>
      <c r="H101">
        <v>4</v>
      </c>
      <c r="I101">
        <v>4</v>
      </c>
      <c r="J101">
        <v>27</v>
      </c>
      <c r="K101">
        <v>2</v>
      </c>
      <c r="L101">
        <v>3</v>
      </c>
      <c r="M101">
        <v>1</v>
      </c>
      <c r="N101">
        <v>3</v>
      </c>
      <c r="O101">
        <v>7</v>
      </c>
      <c r="P101">
        <v>0</v>
      </c>
      <c r="Q101">
        <v>0</v>
      </c>
      <c r="R101">
        <v>0</v>
      </c>
      <c r="S101">
        <v>0</v>
      </c>
      <c r="T101">
        <v>0</v>
      </c>
      <c r="U101">
        <v>0</v>
      </c>
      <c r="V101">
        <v>3</v>
      </c>
      <c r="W101">
        <v>11</v>
      </c>
      <c r="X101">
        <v>0</v>
      </c>
      <c r="Y101">
        <v>42</v>
      </c>
      <c r="Z101">
        <v>2716</v>
      </c>
      <c r="AA101">
        <v>0</v>
      </c>
      <c r="AB101">
        <v>0</v>
      </c>
      <c r="AC101">
        <v>1</v>
      </c>
      <c r="AD101">
        <v>0</v>
      </c>
      <c r="AE101">
        <v>0</v>
      </c>
      <c r="AF101">
        <v>0</v>
      </c>
      <c r="AG101">
        <v>0</v>
      </c>
      <c r="AH101">
        <v>1</v>
      </c>
      <c r="AI101">
        <v>0</v>
      </c>
      <c r="AJ101">
        <v>0</v>
      </c>
      <c r="AK101">
        <v>118</v>
      </c>
      <c r="AL101">
        <v>91</v>
      </c>
      <c r="AM101">
        <v>0</v>
      </c>
    </row>
    <row r="102" spans="1:39" x14ac:dyDescent="0.45">
      <c r="A102">
        <v>89058</v>
      </c>
      <c r="B102">
        <v>0</v>
      </c>
      <c r="C102">
        <v>0</v>
      </c>
      <c r="D102">
        <v>18</v>
      </c>
      <c r="E102">
        <v>454</v>
      </c>
      <c r="F102">
        <v>194</v>
      </c>
      <c r="G102">
        <v>106</v>
      </c>
      <c r="H102">
        <v>31</v>
      </c>
      <c r="I102">
        <v>22</v>
      </c>
      <c r="J102">
        <v>43</v>
      </c>
      <c r="K102">
        <v>1</v>
      </c>
      <c r="L102">
        <v>5</v>
      </c>
      <c r="M102">
        <v>4</v>
      </c>
      <c r="N102">
        <v>4</v>
      </c>
      <c r="O102">
        <v>2</v>
      </c>
      <c r="P102">
        <v>0</v>
      </c>
      <c r="Q102">
        <v>0</v>
      </c>
      <c r="R102">
        <v>0</v>
      </c>
      <c r="S102">
        <v>0</v>
      </c>
      <c r="T102">
        <v>0</v>
      </c>
      <c r="U102">
        <v>0</v>
      </c>
      <c r="V102">
        <v>3</v>
      </c>
      <c r="W102">
        <v>11</v>
      </c>
      <c r="X102">
        <v>0</v>
      </c>
      <c r="Y102">
        <v>60</v>
      </c>
      <c r="Z102">
        <v>2728</v>
      </c>
      <c r="AA102">
        <v>0</v>
      </c>
      <c r="AB102">
        <v>1</v>
      </c>
      <c r="AC102">
        <v>0</v>
      </c>
      <c r="AD102">
        <v>0</v>
      </c>
      <c r="AE102">
        <v>0</v>
      </c>
      <c r="AF102">
        <v>0</v>
      </c>
      <c r="AG102">
        <v>0</v>
      </c>
      <c r="AH102">
        <v>0</v>
      </c>
      <c r="AI102">
        <v>1</v>
      </c>
      <c r="AJ102">
        <v>0</v>
      </c>
      <c r="AK102">
        <v>807</v>
      </c>
      <c r="AL102">
        <v>764</v>
      </c>
      <c r="AM102">
        <v>0</v>
      </c>
    </row>
    <row r="103" spans="1:39" x14ac:dyDescent="0.45">
      <c r="A103">
        <v>77298</v>
      </c>
      <c r="B103">
        <v>0</v>
      </c>
      <c r="C103">
        <v>1</v>
      </c>
      <c r="D103">
        <v>46</v>
      </c>
      <c r="E103">
        <v>425</v>
      </c>
      <c r="F103">
        <v>115</v>
      </c>
      <c r="G103">
        <v>292</v>
      </c>
      <c r="H103">
        <v>23</v>
      </c>
      <c r="I103">
        <v>35</v>
      </c>
      <c r="J103">
        <v>79</v>
      </c>
      <c r="K103">
        <v>1</v>
      </c>
      <c r="L103">
        <v>6</v>
      </c>
      <c r="M103">
        <v>6</v>
      </c>
      <c r="N103">
        <v>11</v>
      </c>
      <c r="O103">
        <v>3</v>
      </c>
      <c r="P103">
        <v>0</v>
      </c>
      <c r="Q103">
        <v>0</v>
      </c>
      <c r="R103">
        <v>0</v>
      </c>
      <c r="S103">
        <v>0</v>
      </c>
      <c r="T103">
        <v>0</v>
      </c>
      <c r="U103">
        <v>0</v>
      </c>
      <c r="V103">
        <v>3</v>
      </c>
      <c r="W103">
        <v>11</v>
      </c>
      <c r="X103">
        <v>0</v>
      </c>
      <c r="Y103">
        <v>41</v>
      </c>
      <c r="Z103">
        <v>2398</v>
      </c>
      <c r="AA103">
        <v>0</v>
      </c>
      <c r="AB103">
        <v>0</v>
      </c>
      <c r="AC103">
        <v>0</v>
      </c>
      <c r="AD103">
        <v>1</v>
      </c>
      <c r="AE103">
        <v>0</v>
      </c>
      <c r="AF103">
        <v>0</v>
      </c>
      <c r="AG103">
        <v>0</v>
      </c>
      <c r="AH103">
        <v>1</v>
      </c>
      <c r="AI103">
        <v>0</v>
      </c>
      <c r="AJ103">
        <v>0</v>
      </c>
      <c r="AK103">
        <v>890</v>
      </c>
      <c r="AL103">
        <v>811</v>
      </c>
      <c r="AM103">
        <v>0</v>
      </c>
    </row>
    <row r="104" spans="1:39" x14ac:dyDescent="0.45">
      <c r="A104">
        <v>68126</v>
      </c>
      <c r="B104">
        <v>0</v>
      </c>
      <c r="C104">
        <v>0</v>
      </c>
      <c r="D104">
        <v>40</v>
      </c>
      <c r="E104">
        <v>1332</v>
      </c>
      <c r="F104">
        <v>17</v>
      </c>
      <c r="G104">
        <v>311</v>
      </c>
      <c r="H104">
        <v>23</v>
      </c>
      <c r="I104">
        <v>51</v>
      </c>
      <c r="J104">
        <v>86</v>
      </c>
      <c r="K104">
        <v>1</v>
      </c>
      <c r="L104">
        <v>7</v>
      </c>
      <c r="M104">
        <v>4</v>
      </c>
      <c r="N104">
        <v>5</v>
      </c>
      <c r="O104">
        <v>9</v>
      </c>
      <c r="P104">
        <v>0</v>
      </c>
      <c r="Q104">
        <v>1</v>
      </c>
      <c r="R104">
        <v>0</v>
      </c>
      <c r="S104">
        <v>0</v>
      </c>
      <c r="T104">
        <v>0</v>
      </c>
      <c r="U104">
        <v>0</v>
      </c>
      <c r="V104">
        <v>3</v>
      </c>
      <c r="W104">
        <v>11</v>
      </c>
      <c r="X104">
        <v>1</v>
      </c>
      <c r="Y104">
        <v>29</v>
      </c>
      <c r="Z104">
        <v>2755</v>
      </c>
      <c r="AA104">
        <v>0</v>
      </c>
      <c r="AB104">
        <v>0</v>
      </c>
      <c r="AC104">
        <v>1</v>
      </c>
      <c r="AD104">
        <v>0</v>
      </c>
      <c r="AE104">
        <v>0</v>
      </c>
      <c r="AF104">
        <v>0</v>
      </c>
      <c r="AG104">
        <v>0</v>
      </c>
      <c r="AH104">
        <v>0</v>
      </c>
      <c r="AI104">
        <v>0</v>
      </c>
      <c r="AJ104">
        <v>1</v>
      </c>
      <c r="AK104">
        <v>1734</v>
      </c>
      <c r="AL104">
        <v>1648</v>
      </c>
      <c r="AM104">
        <v>1</v>
      </c>
    </row>
    <row r="105" spans="1:39" x14ac:dyDescent="0.45">
      <c r="A105">
        <v>57288</v>
      </c>
      <c r="B105">
        <v>0</v>
      </c>
      <c r="C105">
        <v>1</v>
      </c>
      <c r="D105">
        <v>27</v>
      </c>
      <c r="E105">
        <v>527</v>
      </c>
      <c r="F105">
        <v>0</v>
      </c>
      <c r="G105">
        <v>21</v>
      </c>
      <c r="H105">
        <v>0</v>
      </c>
      <c r="I105">
        <v>0</v>
      </c>
      <c r="J105">
        <v>60</v>
      </c>
      <c r="K105">
        <v>3</v>
      </c>
      <c r="L105">
        <v>8</v>
      </c>
      <c r="M105">
        <v>1</v>
      </c>
      <c r="N105">
        <v>8</v>
      </c>
      <c r="O105">
        <v>6</v>
      </c>
      <c r="P105">
        <v>0</v>
      </c>
      <c r="Q105">
        <v>1</v>
      </c>
      <c r="R105">
        <v>0</v>
      </c>
      <c r="S105">
        <v>0</v>
      </c>
      <c r="T105">
        <v>0</v>
      </c>
      <c r="U105">
        <v>0</v>
      </c>
      <c r="V105">
        <v>3</v>
      </c>
      <c r="W105">
        <v>11</v>
      </c>
      <c r="X105">
        <v>0</v>
      </c>
      <c r="Y105">
        <v>57</v>
      </c>
      <c r="Z105">
        <v>2163</v>
      </c>
      <c r="AA105">
        <v>0</v>
      </c>
      <c r="AB105">
        <v>0</v>
      </c>
      <c r="AC105">
        <v>0</v>
      </c>
      <c r="AD105">
        <v>1</v>
      </c>
      <c r="AE105">
        <v>0</v>
      </c>
      <c r="AF105">
        <v>0</v>
      </c>
      <c r="AG105">
        <v>0</v>
      </c>
      <c r="AH105">
        <v>0</v>
      </c>
      <c r="AI105">
        <v>1</v>
      </c>
      <c r="AJ105">
        <v>0</v>
      </c>
      <c r="AK105">
        <v>548</v>
      </c>
      <c r="AL105">
        <v>488</v>
      </c>
      <c r="AM105">
        <v>1</v>
      </c>
    </row>
    <row r="106" spans="1:39" x14ac:dyDescent="0.45">
      <c r="A106">
        <v>86037</v>
      </c>
      <c r="B106">
        <v>0</v>
      </c>
      <c r="C106">
        <v>0</v>
      </c>
      <c r="D106">
        <v>95</v>
      </c>
      <c r="E106">
        <v>490</v>
      </c>
      <c r="F106">
        <v>44</v>
      </c>
      <c r="G106">
        <v>125</v>
      </c>
      <c r="H106">
        <v>29</v>
      </c>
      <c r="I106">
        <v>20</v>
      </c>
      <c r="J106">
        <v>22</v>
      </c>
      <c r="K106">
        <v>1</v>
      </c>
      <c r="L106">
        <v>6</v>
      </c>
      <c r="M106">
        <v>7</v>
      </c>
      <c r="N106">
        <v>11</v>
      </c>
      <c r="O106">
        <v>3</v>
      </c>
      <c r="P106">
        <v>0</v>
      </c>
      <c r="Q106">
        <v>1</v>
      </c>
      <c r="R106">
        <v>1</v>
      </c>
      <c r="S106">
        <v>0</v>
      </c>
      <c r="T106">
        <v>0</v>
      </c>
      <c r="U106">
        <v>0</v>
      </c>
      <c r="V106">
        <v>3</v>
      </c>
      <c r="W106">
        <v>11</v>
      </c>
      <c r="X106">
        <v>1</v>
      </c>
      <c r="Y106">
        <v>29</v>
      </c>
      <c r="Z106">
        <v>2702</v>
      </c>
      <c r="AA106">
        <v>0</v>
      </c>
      <c r="AB106">
        <v>0</v>
      </c>
      <c r="AC106">
        <v>1</v>
      </c>
      <c r="AD106">
        <v>0</v>
      </c>
      <c r="AE106">
        <v>0</v>
      </c>
      <c r="AF106">
        <v>0</v>
      </c>
      <c r="AG106">
        <v>0</v>
      </c>
      <c r="AH106">
        <v>1</v>
      </c>
      <c r="AI106">
        <v>0</v>
      </c>
      <c r="AJ106">
        <v>0</v>
      </c>
      <c r="AK106">
        <v>708</v>
      </c>
      <c r="AL106">
        <v>686</v>
      </c>
      <c r="AM106">
        <v>2</v>
      </c>
    </row>
    <row r="107" spans="1:39" x14ac:dyDescent="0.45">
      <c r="A107">
        <v>43974</v>
      </c>
      <c r="B107">
        <v>1</v>
      </c>
      <c r="C107">
        <v>0</v>
      </c>
      <c r="D107">
        <v>19</v>
      </c>
      <c r="E107">
        <v>378</v>
      </c>
      <c r="F107">
        <v>0</v>
      </c>
      <c r="G107">
        <v>101</v>
      </c>
      <c r="H107">
        <v>0</v>
      </c>
      <c r="I107">
        <v>0</v>
      </c>
      <c r="J107">
        <v>72</v>
      </c>
      <c r="K107">
        <v>5</v>
      </c>
      <c r="L107">
        <v>6</v>
      </c>
      <c r="M107">
        <v>4</v>
      </c>
      <c r="N107">
        <v>6</v>
      </c>
      <c r="O107">
        <v>7</v>
      </c>
      <c r="P107">
        <v>0</v>
      </c>
      <c r="Q107">
        <v>0</v>
      </c>
      <c r="R107">
        <v>0</v>
      </c>
      <c r="S107">
        <v>0</v>
      </c>
      <c r="T107">
        <v>0</v>
      </c>
      <c r="U107">
        <v>0</v>
      </c>
      <c r="V107">
        <v>3</v>
      </c>
      <c r="W107">
        <v>11</v>
      </c>
      <c r="X107">
        <v>0</v>
      </c>
      <c r="Y107">
        <v>40</v>
      </c>
      <c r="Z107">
        <v>2723</v>
      </c>
      <c r="AA107">
        <v>0</v>
      </c>
      <c r="AB107">
        <v>1</v>
      </c>
      <c r="AC107">
        <v>0</v>
      </c>
      <c r="AD107">
        <v>0</v>
      </c>
      <c r="AE107">
        <v>0</v>
      </c>
      <c r="AF107">
        <v>0</v>
      </c>
      <c r="AG107">
        <v>0</v>
      </c>
      <c r="AH107">
        <v>0</v>
      </c>
      <c r="AI107">
        <v>0</v>
      </c>
      <c r="AJ107">
        <v>1</v>
      </c>
      <c r="AK107">
        <v>479</v>
      </c>
      <c r="AL107">
        <v>407</v>
      </c>
      <c r="AM107">
        <v>0</v>
      </c>
    </row>
    <row r="108" spans="1:39" x14ac:dyDescent="0.45">
      <c r="A108">
        <v>50785</v>
      </c>
      <c r="B108">
        <v>1</v>
      </c>
      <c r="C108">
        <v>1</v>
      </c>
      <c r="D108">
        <v>27</v>
      </c>
      <c r="E108">
        <v>64</v>
      </c>
      <c r="F108">
        <v>1</v>
      </c>
      <c r="G108">
        <v>21</v>
      </c>
      <c r="H108">
        <v>0</v>
      </c>
      <c r="I108">
        <v>1</v>
      </c>
      <c r="J108">
        <v>27</v>
      </c>
      <c r="K108">
        <v>2</v>
      </c>
      <c r="L108">
        <v>2</v>
      </c>
      <c r="M108">
        <v>1</v>
      </c>
      <c r="N108">
        <v>3</v>
      </c>
      <c r="O108">
        <v>6</v>
      </c>
      <c r="P108">
        <v>0</v>
      </c>
      <c r="Q108">
        <v>0</v>
      </c>
      <c r="R108">
        <v>0</v>
      </c>
      <c r="S108">
        <v>0</v>
      </c>
      <c r="T108">
        <v>0</v>
      </c>
      <c r="U108">
        <v>0</v>
      </c>
      <c r="V108">
        <v>3</v>
      </c>
      <c r="W108">
        <v>11</v>
      </c>
      <c r="X108">
        <v>0</v>
      </c>
      <c r="Y108">
        <v>58</v>
      </c>
      <c r="Z108">
        <v>2451</v>
      </c>
      <c r="AA108">
        <v>0</v>
      </c>
      <c r="AB108">
        <v>0</v>
      </c>
      <c r="AC108">
        <v>1</v>
      </c>
      <c r="AD108">
        <v>0</v>
      </c>
      <c r="AE108">
        <v>0</v>
      </c>
      <c r="AF108">
        <v>0</v>
      </c>
      <c r="AG108">
        <v>0</v>
      </c>
      <c r="AH108">
        <v>1</v>
      </c>
      <c r="AI108">
        <v>0</v>
      </c>
      <c r="AJ108">
        <v>0</v>
      </c>
      <c r="AK108">
        <v>87</v>
      </c>
      <c r="AL108">
        <v>60</v>
      </c>
      <c r="AM108">
        <v>0</v>
      </c>
    </row>
    <row r="109" spans="1:39" x14ac:dyDescent="0.45">
      <c r="A109">
        <v>90765</v>
      </c>
      <c r="B109">
        <v>0</v>
      </c>
      <c r="C109">
        <v>0</v>
      </c>
      <c r="D109">
        <v>25</v>
      </c>
      <c r="E109">
        <v>547</v>
      </c>
      <c r="F109">
        <v>99</v>
      </c>
      <c r="G109">
        <v>812</v>
      </c>
      <c r="H109">
        <v>151</v>
      </c>
      <c r="I109">
        <v>82</v>
      </c>
      <c r="J109">
        <v>33</v>
      </c>
      <c r="K109">
        <v>0</v>
      </c>
      <c r="L109">
        <v>4</v>
      </c>
      <c r="M109">
        <v>6</v>
      </c>
      <c r="N109">
        <v>5</v>
      </c>
      <c r="O109">
        <v>1</v>
      </c>
      <c r="P109">
        <v>0</v>
      </c>
      <c r="Q109">
        <v>0</v>
      </c>
      <c r="R109">
        <v>1</v>
      </c>
      <c r="S109">
        <v>1</v>
      </c>
      <c r="T109">
        <v>0</v>
      </c>
      <c r="U109">
        <v>0</v>
      </c>
      <c r="V109">
        <v>3</v>
      </c>
      <c r="W109">
        <v>11</v>
      </c>
      <c r="X109">
        <v>0</v>
      </c>
      <c r="Y109">
        <v>50</v>
      </c>
      <c r="Z109">
        <v>2315</v>
      </c>
      <c r="AA109">
        <v>0</v>
      </c>
      <c r="AB109">
        <v>1</v>
      </c>
      <c r="AC109">
        <v>0</v>
      </c>
      <c r="AD109">
        <v>0</v>
      </c>
      <c r="AE109">
        <v>0</v>
      </c>
      <c r="AF109">
        <v>0</v>
      </c>
      <c r="AG109">
        <v>0</v>
      </c>
      <c r="AH109">
        <v>1</v>
      </c>
      <c r="AI109">
        <v>0</v>
      </c>
      <c r="AJ109">
        <v>0</v>
      </c>
      <c r="AK109">
        <v>1691</v>
      </c>
      <c r="AL109">
        <v>1658</v>
      </c>
      <c r="AM109">
        <v>2</v>
      </c>
    </row>
    <row r="110" spans="1:39" x14ac:dyDescent="0.45">
      <c r="A110">
        <v>36550</v>
      </c>
      <c r="B110">
        <v>1</v>
      </c>
      <c r="C110">
        <v>0</v>
      </c>
      <c r="D110">
        <v>74</v>
      </c>
      <c r="E110">
        <v>47</v>
      </c>
      <c r="F110">
        <v>90</v>
      </c>
      <c r="G110">
        <v>94</v>
      </c>
      <c r="H110">
        <v>123</v>
      </c>
      <c r="I110">
        <v>103</v>
      </c>
      <c r="J110">
        <v>120</v>
      </c>
      <c r="K110">
        <v>5</v>
      </c>
      <c r="L110">
        <v>9</v>
      </c>
      <c r="M110">
        <v>1</v>
      </c>
      <c r="N110">
        <v>5</v>
      </c>
      <c r="O110">
        <v>9</v>
      </c>
      <c r="P110">
        <v>0</v>
      </c>
      <c r="Q110">
        <v>0</v>
      </c>
      <c r="R110">
        <v>0</v>
      </c>
      <c r="S110">
        <v>0</v>
      </c>
      <c r="T110">
        <v>0</v>
      </c>
      <c r="U110">
        <v>0</v>
      </c>
      <c r="V110">
        <v>3</v>
      </c>
      <c r="W110">
        <v>11</v>
      </c>
      <c r="X110">
        <v>0</v>
      </c>
      <c r="Y110">
        <v>42</v>
      </c>
      <c r="Z110">
        <v>2654</v>
      </c>
      <c r="AA110">
        <v>0</v>
      </c>
      <c r="AB110">
        <v>1</v>
      </c>
      <c r="AC110">
        <v>0</v>
      </c>
      <c r="AD110">
        <v>0</v>
      </c>
      <c r="AE110">
        <v>0</v>
      </c>
      <c r="AF110">
        <v>1</v>
      </c>
      <c r="AG110">
        <v>0</v>
      </c>
      <c r="AH110">
        <v>0</v>
      </c>
      <c r="AI110">
        <v>0</v>
      </c>
      <c r="AJ110">
        <v>0</v>
      </c>
      <c r="AK110">
        <v>457</v>
      </c>
      <c r="AL110">
        <v>337</v>
      </c>
      <c r="AM110">
        <v>0</v>
      </c>
    </row>
    <row r="111" spans="1:39" x14ac:dyDescent="0.45">
      <c r="A111">
        <v>30753</v>
      </c>
      <c r="B111">
        <v>1</v>
      </c>
      <c r="C111">
        <v>1</v>
      </c>
      <c r="D111">
        <v>85</v>
      </c>
      <c r="E111">
        <v>12</v>
      </c>
      <c r="F111">
        <v>5</v>
      </c>
      <c r="G111">
        <v>25</v>
      </c>
      <c r="H111">
        <v>0</v>
      </c>
      <c r="I111">
        <v>9</v>
      </c>
      <c r="J111">
        <v>30</v>
      </c>
      <c r="K111">
        <v>2</v>
      </c>
      <c r="L111">
        <v>1</v>
      </c>
      <c r="M111">
        <v>1</v>
      </c>
      <c r="N111">
        <v>3</v>
      </c>
      <c r="O111">
        <v>5</v>
      </c>
      <c r="P111">
        <v>0</v>
      </c>
      <c r="Q111">
        <v>0</v>
      </c>
      <c r="R111">
        <v>0</v>
      </c>
      <c r="S111">
        <v>0</v>
      </c>
      <c r="T111">
        <v>0</v>
      </c>
      <c r="U111">
        <v>0</v>
      </c>
      <c r="V111">
        <v>3</v>
      </c>
      <c r="W111">
        <v>11</v>
      </c>
      <c r="X111">
        <v>0</v>
      </c>
      <c r="Y111">
        <v>53</v>
      </c>
      <c r="Z111">
        <v>2512</v>
      </c>
      <c r="AA111">
        <v>0</v>
      </c>
      <c r="AB111">
        <v>0</v>
      </c>
      <c r="AC111">
        <v>0</v>
      </c>
      <c r="AD111">
        <v>1</v>
      </c>
      <c r="AE111">
        <v>0</v>
      </c>
      <c r="AF111">
        <v>1</v>
      </c>
      <c r="AG111">
        <v>0</v>
      </c>
      <c r="AH111">
        <v>0</v>
      </c>
      <c r="AI111">
        <v>0</v>
      </c>
      <c r="AJ111">
        <v>0</v>
      </c>
      <c r="AK111">
        <v>51</v>
      </c>
      <c r="AL111">
        <v>21</v>
      </c>
      <c r="AM111">
        <v>0</v>
      </c>
    </row>
    <row r="112" spans="1:39" x14ac:dyDescent="0.45">
      <c r="A112">
        <v>21918</v>
      </c>
      <c r="B112">
        <v>1</v>
      </c>
      <c r="C112">
        <v>0</v>
      </c>
      <c r="D112">
        <v>37</v>
      </c>
      <c r="E112">
        <v>1</v>
      </c>
      <c r="F112">
        <v>6</v>
      </c>
      <c r="G112">
        <v>7</v>
      </c>
      <c r="H112">
        <v>11</v>
      </c>
      <c r="I112">
        <v>5</v>
      </c>
      <c r="J112">
        <v>3</v>
      </c>
      <c r="K112">
        <v>2</v>
      </c>
      <c r="L112">
        <v>2</v>
      </c>
      <c r="M112">
        <v>0</v>
      </c>
      <c r="N112">
        <v>3</v>
      </c>
      <c r="O112">
        <v>6</v>
      </c>
      <c r="P112">
        <v>0</v>
      </c>
      <c r="Q112">
        <v>0</v>
      </c>
      <c r="R112">
        <v>0</v>
      </c>
      <c r="S112">
        <v>0</v>
      </c>
      <c r="T112">
        <v>0</v>
      </c>
      <c r="U112">
        <v>0</v>
      </c>
      <c r="V112">
        <v>3</v>
      </c>
      <c r="W112">
        <v>11</v>
      </c>
      <c r="X112">
        <v>0</v>
      </c>
      <c r="Y112">
        <v>51</v>
      </c>
      <c r="Z112">
        <v>2386</v>
      </c>
      <c r="AA112">
        <v>0</v>
      </c>
      <c r="AB112">
        <v>0</v>
      </c>
      <c r="AC112">
        <v>0</v>
      </c>
      <c r="AD112">
        <v>1</v>
      </c>
      <c r="AE112">
        <v>0</v>
      </c>
      <c r="AF112">
        <v>0</v>
      </c>
      <c r="AG112">
        <v>0</v>
      </c>
      <c r="AH112">
        <v>1</v>
      </c>
      <c r="AI112">
        <v>0</v>
      </c>
      <c r="AJ112">
        <v>0</v>
      </c>
      <c r="AK112">
        <v>30</v>
      </c>
      <c r="AL112">
        <v>27</v>
      </c>
      <c r="AM112">
        <v>0</v>
      </c>
    </row>
    <row r="113" spans="1:39" x14ac:dyDescent="0.45">
      <c r="A113">
        <v>56129</v>
      </c>
      <c r="B113">
        <v>0</v>
      </c>
      <c r="C113">
        <v>1</v>
      </c>
      <c r="D113">
        <v>65</v>
      </c>
      <c r="E113">
        <v>320</v>
      </c>
      <c r="F113">
        <v>48</v>
      </c>
      <c r="G113">
        <v>133</v>
      </c>
      <c r="H113">
        <v>39</v>
      </c>
      <c r="I113">
        <v>72</v>
      </c>
      <c r="J113">
        <v>48</v>
      </c>
      <c r="K113">
        <v>4</v>
      </c>
      <c r="L113">
        <v>6</v>
      </c>
      <c r="M113">
        <v>2</v>
      </c>
      <c r="N113">
        <v>10</v>
      </c>
      <c r="O113">
        <v>4</v>
      </c>
      <c r="P113">
        <v>0</v>
      </c>
      <c r="Q113">
        <v>0</v>
      </c>
      <c r="R113">
        <v>0</v>
      </c>
      <c r="S113">
        <v>0</v>
      </c>
      <c r="T113">
        <v>0</v>
      </c>
      <c r="U113">
        <v>0</v>
      </c>
      <c r="V113">
        <v>3</v>
      </c>
      <c r="W113">
        <v>11</v>
      </c>
      <c r="X113">
        <v>0</v>
      </c>
      <c r="Y113">
        <v>67</v>
      </c>
      <c r="Z113">
        <v>2533</v>
      </c>
      <c r="AA113">
        <v>0</v>
      </c>
      <c r="AB113">
        <v>0</v>
      </c>
      <c r="AC113">
        <v>0</v>
      </c>
      <c r="AD113">
        <v>1</v>
      </c>
      <c r="AE113">
        <v>0</v>
      </c>
      <c r="AF113">
        <v>0</v>
      </c>
      <c r="AG113">
        <v>0</v>
      </c>
      <c r="AH113">
        <v>0</v>
      </c>
      <c r="AI113">
        <v>1</v>
      </c>
      <c r="AJ113">
        <v>0</v>
      </c>
      <c r="AK113">
        <v>612</v>
      </c>
      <c r="AL113">
        <v>564</v>
      </c>
      <c r="AM113">
        <v>0</v>
      </c>
    </row>
    <row r="114" spans="1:39" x14ac:dyDescent="0.45">
      <c r="A114">
        <v>32557</v>
      </c>
      <c r="B114">
        <v>1</v>
      </c>
      <c r="C114">
        <v>0</v>
      </c>
      <c r="D114">
        <v>13</v>
      </c>
      <c r="E114">
        <v>34</v>
      </c>
      <c r="F114">
        <v>3</v>
      </c>
      <c r="G114">
        <v>29</v>
      </c>
      <c r="H114">
        <v>0</v>
      </c>
      <c r="I114">
        <v>4</v>
      </c>
      <c r="J114">
        <v>10</v>
      </c>
      <c r="K114">
        <v>3</v>
      </c>
      <c r="L114">
        <v>2</v>
      </c>
      <c r="M114">
        <v>1</v>
      </c>
      <c r="N114">
        <v>3</v>
      </c>
      <c r="O114">
        <v>5</v>
      </c>
      <c r="P114">
        <v>0</v>
      </c>
      <c r="Q114">
        <v>0</v>
      </c>
      <c r="R114">
        <v>0</v>
      </c>
      <c r="S114">
        <v>0</v>
      </c>
      <c r="T114">
        <v>0</v>
      </c>
      <c r="U114">
        <v>0</v>
      </c>
      <c r="V114">
        <v>3</v>
      </c>
      <c r="W114">
        <v>11</v>
      </c>
      <c r="X114">
        <v>1</v>
      </c>
      <c r="Y114">
        <v>53</v>
      </c>
      <c r="Z114">
        <v>2284</v>
      </c>
      <c r="AA114">
        <v>0</v>
      </c>
      <c r="AB114">
        <v>0</v>
      </c>
      <c r="AC114">
        <v>1</v>
      </c>
      <c r="AD114">
        <v>0</v>
      </c>
      <c r="AE114">
        <v>0</v>
      </c>
      <c r="AF114">
        <v>0</v>
      </c>
      <c r="AG114">
        <v>0</v>
      </c>
      <c r="AH114">
        <v>0</v>
      </c>
      <c r="AI114">
        <v>1</v>
      </c>
      <c r="AJ114">
        <v>0</v>
      </c>
      <c r="AK114">
        <v>70</v>
      </c>
      <c r="AL114">
        <v>60</v>
      </c>
      <c r="AM114">
        <v>0</v>
      </c>
    </row>
    <row r="115" spans="1:39" x14ac:dyDescent="0.45">
      <c r="A115">
        <v>19510</v>
      </c>
      <c r="B115">
        <v>2</v>
      </c>
      <c r="C115">
        <v>0</v>
      </c>
      <c r="D115">
        <v>63</v>
      </c>
      <c r="E115">
        <v>9</v>
      </c>
      <c r="F115">
        <v>0</v>
      </c>
      <c r="G115">
        <v>7</v>
      </c>
      <c r="H115">
        <v>3</v>
      </c>
      <c r="I115">
        <v>4</v>
      </c>
      <c r="J115">
        <v>7</v>
      </c>
      <c r="K115">
        <v>2</v>
      </c>
      <c r="L115">
        <v>1</v>
      </c>
      <c r="M115">
        <v>0</v>
      </c>
      <c r="N115">
        <v>3</v>
      </c>
      <c r="O115">
        <v>7</v>
      </c>
      <c r="P115">
        <v>0</v>
      </c>
      <c r="Q115">
        <v>0</v>
      </c>
      <c r="R115">
        <v>0</v>
      </c>
      <c r="S115">
        <v>0</v>
      </c>
      <c r="T115">
        <v>0</v>
      </c>
      <c r="U115">
        <v>0</v>
      </c>
      <c r="V115">
        <v>3</v>
      </c>
      <c r="W115">
        <v>11</v>
      </c>
      <c r="X115">
        <v>0</v>
      </c>
      <c r="Y115">
        <v>35</v>
      </c>
      <c r="Z115">
        <v>2457</v>
      </c>
      <c r="AA115">
        <v>0</v>
      </c>
      <c r="AB115">
        <v>1</v>
      </c>
      <c r="AC115">
        <v>0</v>
      </c>
      <c r="AD115">
        <v>0</v>
      </c>
      <c r="AE115">
        <v>0</v>
      </c>
      <c r="AF115">
        <v>0</v>
      </c>
      <c r="AG115">
        <v>0</v>
      </c>
      <c r="AH115">
        <v>0</v>
      </c>
      <c r="AI115">
        <v>1</v>
      </c>
      <c r="AJ115">
        <v>0</v>
      </c>
      <c r="AK115">
        <v>23</v>
      </c>
      <c r="AL115">
        <v>16</v>
      </c>
      <c r="AM115">
        <v>0</v>
      </c>
    </row>
    <row r="116" spans="1:39" x14ac:dyDescent="0.45">
      <c r="A116">
        <v>30992</v>
      </c>
      <c r="B116">
        <v>1</v>
      </c>
      <c r="C116">
        <v>0</v>
      </c>
      <c r="D116">
        <v>83</v>
      </c>
      <c r="E116">
        <v>17</v>
      </c>
      <c r="F116">
        <v>0</v>
      </c>
      <c r="G116">
        <v>14</v>
      </c>
      <c r="H116">
        <v>7</v>
      </c>
      <c r="I116">
        <v>3</v>
      </c>
      <c r="J116">
        <v>2</v>
      </c>
      <c r="K116">
        <v>1</v>
      </c>
      <c r="L116">
        <v>1</v>
      </c>
      <c r="M116">
        <v>0</v>
      </c>
      <c r="N116">
        <v>3</v>
      </c>
      <c r="O116">
        <v>7</v>
      </c>
      <c r="P116">
        <v>0</v>
      </c>
      <c r="Q116">
        <v>0</v>
      </c>
      <c r="R116">
        <v>0</v>
      </c>
      <c r="S116">
        <v>0</v>
      </c>
      <c r="T116">
        <v>0</v>
      </c>
      <c r="U116">
        <v>0</v>
      </c>
      <c r="V116">
        <v>3</v>
      </c>
      <c r="W116">
        <v>11</v>
      </c>
      <c r="X116">
        <v>0</v>
      </c>
      <c r="Y116">
        <v>44</v>
      </c>
      <c r="Z116">
        <v>2592</v>
      </c>
      <c r="AA116">
        <v>1</v>
      </c>
      <c r="AB116">
        <v>0</v>
      </c>
      <c r="AC116">
        <v>0</v>
      </c>
      <c r="AD116">
        <v>0</v>
      </c>
      <c r="AE116">
        <v>0</v>
      </c>
      <c r="AF116">
        <v>0</v>
      </c>
      <c r="AG116">
        <v>0</v>
      </c>
      <c r="AH116">
        <v>1</v>
      </c>
      <c r="AI116">
        <v>0</v>
      </c>
      <c r="AJ116">
        <v>0</v>
      </c>
      <c r="AK116">
        <v>41</v>
      </c>
      <c r="AL116">
        <v>39</v>
      </c>
      <c r="AM116">
        <v>0</v>
      </c>
    </row>
    <row r="117" spans="1:39" x14ac:dyDescent="0.45">
      <c r="A117">
        <v>101970</v>
      </c>
      <c r="B117">
        <v>0</v>
      </c>
      <c r="C117">
        <v>0</v>
      </c>
      <c r="D117">
        <v>69</v>
      </c>
      <c r="E117">
        <v>722</v>
      </c>
      <c r="F117">
        <v>27</v>
      </c>
      <c r="G117">
        <v>102</v>
      </c>
      <c r="H117">
        <v>44</v>
      </c>
      <c r="I117">
        <v>72</v>
      </c>
      <c r="J117">
        <v>168</v>
      </c>
      <c r="K117">
        <v>0</v>
      </c>
      <c r="L117">
        <v>6</v>
      </c>
      <c r="M117">
        <v>8</v>
      </c>
      <c r="N117">
        <v>13</v>
      </c>
      <c r="O117">
        <v>2</v>
      </c>
      <c r="P117">
        <v>0</v>
      </c>
      <c r="Q117">
        <v>1</v>
      </c>
      <c r="R117">
        <v>1</v>
      </c>
      <c r="S117">
        <v>1</v>
      </c>
      <c r="T117">
        <v>0</v>
      </c>
      <c r="U117">
        <v>0</v>
      </c>
      <c r="V117">
        <v>3</v>
      </c>
      <c r="W117">
        <v>11</v>
      </c>
      <c r="X117">
        <v>1</v>
      </c>
      <c r="Y117">
        <v>37</v>
      </c>
      <c r="Z117">
        <v>2633</v>
      </c>
      <c r="AA117">
        <v>0</v>
      </c>
      <c r="AB117">
        <v>0</v>
      </c>
      <c r="AC117">
        <v>1</v>
      </c>
      <c r="AD117">
        <v>0</v>
      </c>
      <c r="AE117">
        <v>0</v>
      </c>
      <c r="AF117">
        <v>0</v>
      </c>
      <c r="AG117">
        <v>0</v>
      </c>
      <c r="AH117">
        <v>1</v>
      </c>
      <c r="AI117">
        <v>0</v>
      </c>
      <c r="AJ117">
        <v>0</v>
      </c>
      <c r="AK117">
        <v>967</v>
      </c>
      <c r="AL117">
        <v>799</v>
      </c>
      <c r="AM117">
        <v>3</v>
      </c>
    </row>
    <row r="118" spans="1:39" x14ac:dyDescent="0.45">
      <c r="A118">
        <v>71488</v>
      </c>
      <c r="B118">
        <v>0</v>
      </c>
      <c r="C118">
        <v>0</v>
      </c>
      <c r="D118">
        <v>87</v>
      </c>
      <c r="E118">
        <v>162</v>
      </c>
      <c r="F118">
        <v>33</v>
      </c>
      <c r="G118">
        <v>124</v>
      </c>
      <c r="H118">
        <v>40</v>
      </c>
      <c r="I118">
        <v>28</v>
      </c>
      <c r="J118">
        <v>172</v>
      </c>
      <c r="K118">
        <v>2</v>
      </c>
      <c r="L118">
        <v>3</v>
      </c>
      <c r="M118">
        <v>4</v>
      </c>
      <c r="N118">
        <v>7</v>
      </c>
      <c r="O118">
        <v>1</v>
      </c>
      <c r="P118">
        <v>0</v>
      </c>
      <c r="Q118">
        <v>0</v>
      </c>
      <c r="R118">
        <v>0</v>
      </c>
      <c r="S118">
        <v>0</v>
      </c>
      <c r="T118">
        <v>0</v>
      </c>
      <c r="U118">
        <v>0</v>
      </c>
      <c r="V118">
        <v>3</v>
      </c>
      <c r="W118">
        <v>11</v>
      </c>
      <c r="X118">
        <v>0</v>
      </c>
      <c r="Y118">
        <v>55</v>
      </c>
      <c r="Z118">
        <v>2655</v>
      </c>
      <c r="AA118">
        <v>0</v>
      </c>
      <c r="AB118">
        <v>0</v>
      </c>
      <c r="AC118">
        <v>0</v>
      </c>
      <c r="AD118">
        <v>1</v>
      </c>
      <c r="AE118">
        <v>0</v>
      </c>
      <c r="AF118">
        <v>1</v>
      </c>
      <c r="AG118">
        <v>0</v>
      </c>
      <c r="AH118">
        <v>0</v>
      </c>
      <c r="AI118">
        <v>0</v>
      </c>
      <c r="AJ118">
        <v>0</v>
      </c>
      <c r="AK118">
        <v>387</v>
      </c>
      <c r="AL118">
        <v>215</v>
      </c>
      <c r="AM118">
        <v>0</v>
      </c>
    </row>
    <row r="119" spans="1:39" x14ac:dyDescent="0.45">
      <c r="A119">
        <v>79607</v>
      </c>
      <c r="B119">
        <v>0</v>
      </c>
      <c r="C119">
        <v>0</v>
      </c>
      <c r="D119">
        <v>37</v>
      </c>
      <c r="E119">
        <v>450</v>
      </c>
      <c r="F119">
        <v>133</v>
      </c>
      <c r="G119">
        <v>951</v>
      </c>
      <c r="H119">
        <v>173</v>
      </c>
      <c r="I119">
        <v>0</v>
      </c>
      <c r="J119">
        <v>216</v>
      </c>
      <c r="K119">
        <v>1</v>
      </c>
      <c r="L119">
        <v>3</v>
      </c>
      <c r="M119">
        <v>6</v>
      </c>
      <c r="N119">
        <v>6</v>
      </c>
      <c r="O119">
        <v>1</v>
      </c>
      <c r="P119">
        <v>0</v>
      </c>
      <c r="Q119">
        <v>0</v>
      </c>
      <c r="R119">
        <v>0</v>
      </c>
      <c r="S119">
        <v>0</v>
      </c>
      <c r="T119">
        <v>0</v>
      </c>
      <c r="U119">
        <v>0</v>
      </c>
      <c r="V119">
        <v>3</v>
      </c>
      <c r="W119">
        <v>11</v>
      </c>
      <c r="X119">
        <v>1</v>
      </c>
      <c r="Y119">
        <v>36</v>
      </c>
      <c r="Z119">
        <v>2593</v>
      </c>
      <c r="AA119">
        <v>0</v>
      </c>
      <c r="AB119">
        <v>0</v>
      </c>
      <c r="AC119">
        <v>1</v>
      </c>
      <c r="AD119">
        <v>0</v>
      </c>
      <c r="AE119">
        <v>0</v>
      </c>
      <c r="AF119">
        <v>0</v>
      </c>
      <c r="AG119">
        <v>0</v>
      </c>
      <c r="AH119">
        <v>1</v>
      </c>
      <c r="AI119">
        <v>0</v>
      </c>
      <c r="AJ119">
        <v>0</v>
      </c>
      <c r="AK119">
        <v>1707</v>
      </c>
      <c r="AL119">
        <v>1491</v>
      </c>
      <c r="AM119">
        <v>0</v>
      </c>
    </row>
    <row r="120" spans="1:39" x14ac:dyDescent="0.45">
      <c r="A120">
        <v>54348</v>
      </c>
      <c r="B120">
        <v>1</v>
      </c>
      <c r="C120">
        <v>1</v>
      </c>
      <c r="D120">
        <v>51</v>
      </c>
      <c r="E120">
        <v>70</v>
      </c>
      <c r="F120">
        <v>0</v>
      </c>
      <c r="G120">
        <v>16</v>
      </c>
      <c r="H120">
        <v>0</v>
      </c>
      <c r="I120">
        <v>0</v>
      </c>
      <c r="J120">
        <v>4</v>
      </c>
      <c r="K120">
        <v>2</v>
      </c>
      <c r="L120">
        <v>2</v>
      </c>
      <c r="M120">
        <v>0</v>
      </c>
      <c r="N120">
        <v>4</v>
      </c>
      <c r="O120">
        <v>6</v>
      </c>
      <c r="P120">
        <v>0</v>
      </c>
      <c r="Q120">
        <v>0</v>
      </c>
      <c r="R120">
        <v>0</v>
      </c>
      <c r="S120">
        <v>0</v>
      </c>
      <c r="T120">
        <v>0</v>
      </c>
      <c r="U120">
        <v>0</v>
      </c>
      <c r="V120">
        <v>3</v>
      </c>
      <c r="W120">
        <v>11</v>
      </c>
      <c r="X120">
        <v>0</v>
      </c>
      <c r="Y120">
        <v>67</v>
      </c>
      <c r="Z120">
        <v>2180</v>
      </c>
      <c r="AA120">
        <v>0</v>
      </c>
      <c r="AB120">
        <v>1</v>
      </c>
      <c r="AC120">
        <v>0</v>
      </c>
      <c r="AD120">
        <v>0</v>
      </c>
      <c r="AE120">
        <v>0</v>
      </c>
      <c r="AF120">
        <v>0</v>
      </c>
      <c r="AG120">
        <v>0</v>
      </c>
      <c r="AH120">
        <v>0</v>
      </c>
      <c r="AI120">
        <v>1</v>
      </c>
      <c r="AJ120">
        <v>0</v>
      </c>
      <c r="AK120">
        <v>86</v>
      </c>
      <c r="AL120">
        <v>82</v>
      </c>
      <c r="AM120">
        <v>0</v>
      </c>
    </row>
    <row r="121" spans="1:39" x14ac:dyDescent="0.45">
      <c r="A121">
        <v>77376</v>
      </c>
      <c r="B121">
        <v>1</v>
      </c>
      <c r="C121">
        <v>1</v>
      </c>
      <c r="D121">
        <v>72</v>
      </c>
      <c r="E121">
        <v>492</v>
      </c>
      <c r="F121">
        <v>19</v>
      </c>
      <c r="G121">
        <v>110</v>
      </c>
      <c r="H121">
        <v>16</v>
      </c>
      <c r="I121">
        <v>12</v>
      </c>
      <c r="J121">
        <v>12</v>
      </c>
      <c r="K121">
        <v>4</v>
      </c>
      <c r="L121">
        <v>6</v>
      </c>
      <c r="M121">
        <v>3</v>
      </c>
      <c r="N121">
        <v>10</v>
      </c>
      <c r="O121">
        <v>4</v>
      </c>
      <c r="P121">
        <v>0</v>
      </c>
      <c r="Q121">
        <v>0</v>
      </c>
      <c r="R121">
        <v>0</v>
      </c>
      <c r="S121">
        <v>0</v>
      </c>
      <c r="T121">
        <v>0</v>
      </c>
      <c r="U121">
        <v>0</v>
      </c>
      <c r="V121">
        <v>3</v>
      </c>
      <c r="W121">
        <v>11</v>
      </c>
      <c r="X121">
        <v>0</v>
      </c>
      <c r="Y121">
        <v>64</v>
      </c>
      <c r="Z121">
        <v>2209</v>
      </c>
      <c r="AA121">
        <v>0</v>
      </c>
      <c r="AB121">
        <v>0</v>
      </c>
      <c r="AC121">
        <v>0</v>
      </c>
      <c r="AD121">
        <v>1</v>
      </c>
      <c r="AE121">
        <v>0</v>
      </c>
      <c r="AF121">
        <v>0</v>
      </c>
      <c r="AG121">
        <v>0</v>
      </c>
      <c r="AH121">
        <v>0</v>
      </c>
      <c r="AI121">
        <v>0</v>
      </c>
      <c r="AJ121">
        <v>1</v>
      </c>
      <c r="AK121">
        <v>649</v>
      </c>
      <c r="AL121">
        <v>637</v>
      </c>
      <c r="AM121">
        <v>0</v>
      </c>
    </row>
    <row r="122" spans="1:39" x14ac:dyDescent="0.45">
      <c r="A122">
        <v>62998</v>
      </c>
      <c r="B122">
        <v>0</v>
      </c>
      <c r="C122">
        <v>1</v>
      </c>
      <c r="D122">
        <v>10</v>
      </c>
      <c r="E122">
        <v>120</v>
      </c>
      <c r="F122">
        <v>58</v>
      </c>
      <c r="G122">
        <v>73</v>
      </c>
      <c r="H122">
        <v>65</v>
      </c>
      <c r="I122">
        <v>89</v>
      </c>
      <c r="J122">
        <v>58</v>
      </c>
      <c r="K122">
        <v>5</v>
      </c>
      <c r="L122">
        <v>5</v>
      </c>
      <c r="M122">
        <v>4</v>
      </c>
      <c r="N122">
        <v>5</v>
      </c>
      <c r="O122">
        <v>5</v>
      </c>
      <c r="P122">
        <v>0</v>
      </c>
      <c r="Q122">
        <v>0</v>
      </c>
      <c r="R122">
        <v>0</v>
      </c>
      <c r="S122">
        <v>0</v>
      </c>
      <c r="T122">
        <v>0</v>
      </c>
      <c r="U122">
        <v>0</v>
      </c>
      <c r="V122">
        <v>3</v>
      </c>
      <c r="W122">
        <v>11</v>
      </c>
      <c r="X122">
        <v>0</v>
      </c>
      <c r="Y122">
        <v>68</v>
      </c>
      <c r="Z122">
        <v>2431</v>
      </c>
      <c r="AA122">
        <v>0</v>
      </c>
      <c r="AB122">
        <v>1</v>
      </c>
      <c r="AC122">
        <v>0</v>
      </c>
      <c r="AD122">
        <v>0</v>
      </c>
      <c r="AE122">
        <v>0</v>
      </c>
      <c r="AF122">
        <v>0</v>
      </c>
      <c r="AG122">
        <v>0</v>
      </c>
      <c r="AH122">
        <v>1</v>
      </c>
      <c r="AI122">
        <v>0</v>
      </c>
      <c r="AJ122">
        <v>0</v>
      </c>
      <c r="AK122">
        <v>405</v>
      </c>
      <c r="AL122">
        <v>347</v>
      </c>
      <c r="AM122">
        <v>0</v>
      </c>
    </row>
    <row r="123" spans="1:39" x14ac:dyDescent="0.45">
      <c r="A123">
        <v>61331</v>
      </c>
      <c r="B123">
        <v>1</v>
      </c>
      <c r="C123">
        <v>1</v>
      </c>
      <c r="D123">
        <v>42</v>
      </c>
      <c r="E123">
        <v>534</v>
      </c>
      <c r="F123">
        <v>5</v>
      </c>
      <c r="G123">
        <v>47</v>
      </c>
      <c r="H123">
        <v>0</v>
      </c>
      <c r="I123">
        <v>5</v>
      </c>
      <c r="J123">
        <v>41</v>
      </c>
      <c r="K123">
        <v>5</v>
      </c>
      <c r="L123">
        <v>11</v>
      </c>
      <c r="M123">
        <v>1</v>
      </c>
      <c r="N123">
        <v>6</v>
      </c>
      <c r="O123">
        <v>8</v>
      </c>
      <c r="P123">
        <v>0</v>
      </c>
      <c r="Q123">
        <v>0</v>
      </c>
      <c r="R123">
        <v>0</v>
      </c>
      <c r="S123">
        <v>0</v>
      </c>
      <c r="T123">
        <v>0</v>
      </c>
      <c r="U123">
        <v>0</v>
      </c>
      <c r="V123">
        <v>3</v>
      </c>
      <c r="W123">
        <v>11</v>
      </c>
      <c r="X123">
        <v>0</v>
      </c>
      <c r="Y123">
        <v>62</v>
      </c>
      <c r="Z123">
        <v>2635</v>
      </c>
      <c r="AA123">
        <v>0</v>
      </c>
      <c r="AB123">
        <v>0</v>
      </c>
      <c r="AC123">
        <v>1</v>
      </c>
      <c r="AD123">
        <v>0</v>
      </c>
      <c r="AE123">
        <v>0</v>
      </c>
      <c r="AF123">
        <v>0</v>
      </c>
      <c r="AG123">
        <v>0</v>
      </c>
      <c r="AH123">
        <v>0</v>
      </c>
      <c r="AI123">
        <v>1</v>
      </c>
      <c r="AJ123">
        <v>0</v>
      </c>
      <c r="AK123">
        <v>591</v>
      </c>
      <c r="AL123">
        <v>550</v>
      </c>
      <c r="AM123">
        <v>0</v>
      </c>
    </row>
    <row r="124" spans="1:39" x14ac:dyDescent="0.45">
      <c r="A124">
        <v>73448</v>
      </c>
      <c r="B124">
        <v>0</v>
      </c>
      <c r="C124">
        <v>0</v>
      </c>
      <c r="D124">
        <v>10</v>
      </c>
      <c r="E124">
        <v>236</v>
      </c>
      <c r="F124">
        <v>106</v>
      </c>
      <c r="G124">
        <v>189</v>
      </c>
      <c r="H124">
        <v>23</v>
      </c>
      <c r="I124">
        <v>41</v>
      </c>
      <c r="J124">
        <v>130</v>
      </c>
      <c r="K124">
        <v>1</v>
      </c>
      <c r="L124">
        <v>7</v>
      </c>
      <c r="M124">
        <v>2</v>
      </c>
      <c r="N124">
        <v>9</v>
      </c>
      <c r="O124">
        <v>4</v>
      </c>
      <c r="P124">
        <v>0</v>
      </c>
      <c r="Q124">
        <v>0</v>
      </c>
      <c r="R124">
        <v>0</v>
      </c>
      <c r="S124">
        <v>0</v>
      </c>
      <c r="T124">
        <v>0</v>
      </c>
      <c r="U124">
        <v>0</v>
      </c>
      <c r="V124">
        <v>3</v>
      </c>
      <c r="W124">
        <v>11</v>
      </c>
      <c r="X124">
        <v>0</v>
      </c>
      <c r="Y124">
        <v>51</v>
      </c>
      <c r="Z124">
        <v>2298</v>
      </c>
      <c r="AA124">
        <v>0</v>
      </c>
      <c r="AB124">
        <v>1</v>
      </c>
      <c r="AC124">
        <v>0</v>
      </c>
      <c r="AD124">
        <v>0</v>
      </c>
      <c r="AE124">
        <v>0</v>
      </c>
      <c r="AF124">
        <v>0</v>
      </c>
      <c r="AG124">
        <v>0</v>
      </c>
      <c r="AH124">
        <v>1</v>
      </c>
      <c r="AI124">
        <v>0</v>
      </c>
      <c r="AJ124">
        <v>0</v>
      </c>
      <c r="AK124">
        <v>595</v>
      </c>
      <c r="AL124">
        <v>465</v>
      </c>
      <c r="AM124">
        <v>0</v>
      </c>
    </row>
    <row r="125" spans="1:39" x14ac:dyDescent="0.45">
      <c r="A125">
        <v>41551</v>
      </c>
      <c r="B125">
        <v>1</v>
      </c>
      <c r="C125">
        <v>1</v>
      </c>
      <c r="D125">
        <v>51</v>
      </c>
      <c r="E125">
        <v>220</v>
      </c>
      <c r="F125">
        <v>0</v>
      </c>
      <c r="G125">
        <v>33</v>
      </c>
      <c r="H125">
        <v>3</v>
      </c>
      <c r="I125">
        <v>0</v>
      </c>
      <c r="J125">
        <v>23</v>
      </c>
      <c r="K125">
        <v>5</v>
      </c>
      <c r="L125">
        <v>5</v>
      </c>
      <c r="M125">
        <v>1</v>
      </c>
      <c r="N125">
        <v>5</v>
      </c>
      <c r="O125">
        <v>8</v>
      </c>
      <c r="P125">
        <v>0</v>
      </c>
      <c r="Q125">
        <v>0</v>
      </c>
      <c r="R125">
        <v>0</v>
      </c>
      <c r="S125">
        <v>0</v>
      </c>
      <c r="T125">
        <v>0</v>
      </c>
      <c r="U125">
        <v>0</v>
      </c>
      <c r="V125">
        <v>3</v>
      </c>
      <c r="W125">
        <v>11</v>
      </c>
      <c r="X125">
        <v>0</v>
      </c>
      <c r="Y125">
        <v>56</v>
      </c>
      <c r="Z125">
        <v>2478</v>
      </c>
      <c r="AA125">
        <v>0</v>
      </c>
      <c r="AB125">
        <v>1</v>
      </c>
      <c r="AC125">
        <v>0</v>
      </c>
      <c r="AD125">
        <v>0</v>
      </c>
      <c r="AE125">
        <v>0</v>
      </c>
      <c r="AF125">
        <v>0</v>
      </c>
      <c r="AG125">
        <v>0</v>
      </c>
      <c r="AH125">
        <v>0</v>
      </c>
      <c r="AI125">
        <v>0</v>
      </c>
      <c r="AJ125">
        <v>1</v>
      </c>
      <c r="AK125">
        <v>256</v>
      </c>
      <c r="AL125">
        <v>233</v>
      </c>
      <c r="AM125">
        <v>0</v>
      </c>
    </row>
    <row r="126" spans="1:39" x14ac:dyDescent="0.45">
      <c r="A126">
        <v>62981</v>
      </c>
      <c r="B126">
        <v>0</v>
      </c>
      <c r="C126">
        <v>0</v>
      </c>
      <c r="D126">
        <v>21</v>
      </c>
      <c r="E126">
        <v>796</v>
      </c>
      <c r="F126">
        <v>14</v>
      </c>
      <c r="G126">
        <v>590</v>
      </c>
      <c r="H126">
        <v>38</v>
      </c>
      <c r="I126">
        <v>44</v>
      </c>
      <c r="J126">
        <v>0</v>
      </c>
      <c r="K126">
        <v>1</v>
      </c>
      <c r="L126">
        <v>4</v>
      </c>
      <c r="M126">
        <v>5</v>
      </c>
      <c r="N126">
        <v>13</v>
      </c>
      <c r="O126">
        <v>3</v>
      </c>
      <c r="P126">
        <v>0</v>
      </c>
      <c r="Q126">
        <v>1</v>
      </c>
      <c r="R126">
        <v>0</v>
      </c>
      <c r="S126">
        <v>0</v>
      </c>
      <c r="T126">
        <v>0</v>
      </c>
      <c r="U126">
        <v>0</v>
      </c>
      <c r="V126">
        <v>3</v>
      </c>
      <c r="W126">
        <v>11</v>
      </c>
      <c r="X126">
        <v>0</v>
      </c>
      <c r="Y126">
        <v>53</v>
      </c>
      <c r="Z126">
        <v>2628</v>
      </c>
      <c r="AA126">
        <v>0</v>
      </c>
      <c r="AB126">
        <v>0</v>
      </c>
      <c r="AC126">
        <v>0</v>
      </c>
      <c r="AD126">
        <v>1</v>
      </c>
      <c r="AE126">
        <v>0</v>
      </c>
      <c r="AF126">
        <v>0</v>
      </c>
      <c r="AG126">
        <v>0</v>
      </c>
      <c r="AH126">
        <v>0</v>
      </c>
      <c r="AI126">
        <v>0</v>
      </c>
      <c r="AJ126">
        <v>1</v>
      </c>
      <c r="AK126">
        <v>1482</v>
      </c>
      <c r="AL126">
        <v>1482</v>
      </c>
      <c r="AM126">
        <v>1</v>
      </c>
    </row>
    <row r="127" spans="1:39" x14ac:dyDescent="0.45">
      <c r="A127">
        <v>9548</v>
      </c>
      <c r="B127">
        <v>1</v>
      </c>
      <c r="C127">
        <v>0</v>
      </c>
      <c r="D127">
        <v>31</v>
      </c>
      <c r="E127">
        <v>0</v>
      </c>
      <c r="F127">
        <v>1</v>
      </c>
      <c r="G127">
        <v>3</v>
      </c>
      <c r="H127">
        <v>10</v>
      </c>
      <c r="I127">
        <v>6</v>
      </c>
      <c r="J127">
        <v>9</v>
      </c>
      <c r="K127">
        <v>2</v>
      </c>
      <c r="L127">
        <v>1</v>
      </c>
      <c r="M127">
        <v>0</v>
      </c>
      <c r="N127">
        <v>3</v>
      </c>
      <c r="O127">
        <v>8</v>
      </c>
      <c r="P127">
        <v>0</v>
      </c>
      <c r="Q127">
        <v>0</v>
      </c>
      <c r="R127">
        <v>0</v>
      </c>
      <c r="S127">
        <v>0</v>
      </c>
      <c r="T127">
        <v>0</v>
      </c>
      <c r="U127">
        <v>0</v>
      </c>
      <c r="V127">
        <v>3</v>
      </c>
      <c r="W127">
        <v>11</v>
      </c>
      <c r="X127">
        <v>0</v>
      </c>
      <c r="Y127">
        <v>44</v>
      </c>
      <c r="Z127">
        <v>2849</v>
      </c>
      <c r="AA127">
        <v>1</v>
      </c>
      <c r="AB127">
        <v>0</v>
      </c>
      <c r="AC127">
        <v>0</v>
      </c>
      <c r="AD127">
        <v>0</v>
      </c>
      <c r="AE127">
        <v>0</v>
      </c>
      <c r="AF127">
        <v>0</v>
      </c>
      <c r="AG127">
        <v>1</v>
      </c>
      <c r="AH127">
        <v>0</v>
      </c>
      <c r="AI127">
        <v>0</v>
      </c>
      <c r="AJ127">
        <v>0</v>
      </c>
      <c r="AK127">
        <v>20</v>
      </c>
      <c r="AL127">
        <v>11</v>
      </c>
      <c r="AM127">
        <v>0</v>
      </c>
    </row>
    <row r="128" spans="1:39" x14ac:dyDescent="0.45">
      <c r="A128">
        <v>33762</v>
      </c>
      <c r="B128">
        <v>2</v>
      </c>
      <c r="C128">
        <v>1</v>
      </c>
      <c r="D128">
        <v>61</v>
      </c>
      <c r="E128">
        <v>53</v>
      </c>
      <c r="F128">
        <v>1</v>
      </c>
      <c r="G128">
        <v>34</v>
      </c>
      <c r="H128">
        <v>2</v>
      </c>
      <c r="I128">
        <v>0</v>
      </c>
      <c r="J128">
        <v>16</v>
      </c>
      <c r="K128">
        <v>3</v>
      </c>
      <c r="L128">
        <v>2</v>
      </c>
      <c r="M128">
        <v>2</v>
      </c>
      <c r="N128">
        <v>2</v>
      </c>
      <c r="O128">
        <v>8</v>
      </c>
      <c r="P128">
        <v>0</v>
      </c>
      <c r="Q128">
        <v>0</v>
      </c>
      <c r="R128">
        <v>0</v>
      </c>
      <c r="S128">
        <v>0</v>
      </c>
      <c r="T128">
        <v>0</v>
      </c>
      <c r="U128">
        <v>0</v>
      </c>
      <c r="V128">
        <v>3</v>
      </c>
      <c r="W128">
        <v>11</v>
      </c>
      <c r="X128">
        <v>0</v>
      </c>
      <c r="Y128">
        <v>61</v>
      </c>
      <c r="Z128">
        <v>2516</v>
      </c>
      <c r="AA128">
        <v>0</v>
      </c>
      <c r="AB128">
        <v>1</v>
      </c>
      <c r="AC128">
        <v>0</v>
      </c>
      <c r="AD128">
        <v>0</v>
      </c>
      <c r="AE128">
        <v>0</v>
      </c>
      <c r="AF128">
        <v>0</v>
      </c>
      <c r="AG128">
        <v>0</v>
      </c>
      <c r="AH128">
        <v>0</v>
      </c>
      <c r="AI128">
        <v>0</v>
      </c>
      <c r="AJ128">
        <v>1</v>
      </c>
      <c r="AK128">
        <v>90</v>
      </c>
      <c r="AL128">
        <v>74</v>
      </c>
      <c r="AM128">
        <v>0</v>
      </c>
    </row>
    <row r="129" spans="1:39" x14ac:dyDescent="0.45">
      <c r="A129">
        <v>35860</v>
      </c>
      <c r="B129">
        <v>1</v>
      </c>
      <c r="C129">
        <v>1</v>
      </c>
      <c r="D129">
        <v>37</v>
      </c>
      <c r="E129">
        <v>15</v>
      </c>
      <c r="F129">
        <v>0</v>
      </c>
      <c r="G129">
        <v>8</v>
      </c>
      <c r="H129">
        <v>4</v>
      </c>
      <c r="I129">
        <v>2</v>
      </c>
      <c r="J129">
        <v>20</v>
      </c>
      <c r="K129">
        <v>2</v>
      </c>
      <c r="L129">
        <v>1</v>
      </c>
      <c r="M129">
        <v>1</v>
      </c>
      <c r="N129">
        <v>2</v>
      </c>
      <c r="O129">
        <v>5</v>
      </c>
      <c r="P129">
        <v>1</v>
      </c>
      <c r="Q129">
        <v>0</v>
      </c>
      <c r="R129">
        <v>0</v>
      </c>
      <c r="S129">
        <v>0</v>
      </c>
      <c r="T129">
        <v>0</v>
      </c>
      <c r="U129">
        <v>0</v>
      </c>
      <c r="V129">
        <v>3</v>
      </c>
      <c r="W129">
        <v>11</v>
      </c>
      <c r="X129">
        <v>1</v>
      </c>
      <c r="Y129">
        <v>47</v>
      </c>
      <c r="Z129">
        <v>2200</v>
      </c>
      <c r="AA129">
        <v>0</v>
      </c>
      <c r="AB129">
        <v>0</v>
      </c>
      <c r="AC129">
        <v>1</v>
      </c>
      <c r="AD129">
        <v>0</v>
      </c>
      <c r="AE129">
        <v>0</v>
      </c>
      <c r="AF129">
        <v>0</v>
      </c>
      <c r="AG129">
        <v>0</v>
      </c>
      <c r="AH129">
        <v>0</v>
      </c>
      <c r="AI129">
        <v>0</v>
      </c>
      <c r="AJ129">
        <v>1</v>
      </c>
      <c r="AK129">
        <v>29</v>
      </c>
      <c r="AL129">
        <v>9</v>
      </c>
      <c r="AM129">
        <v>1</v>
      </c>
    </row>
    <row r="130" spans="1:39" x14ac:dyDescent="0.45">
      <c r="A130">
        <v>36921</v>
      </c>
      <c r="B130">
        <v>1</v>
      </c>
      <c r="C130">
        <v>1</v>
      </c>
      <c r="D130">
        <v>74</v>
      </c>
      <c r="E130">
        <v>17</v>
      </c>
      <c r="F130">
        <v>1</v>
      </c>
      <c r="G130">
        <v>12</v>
      </c>
      <c r="H130">
        <v>3</v>
      </c>
      <c r="I130">
        <v>1</v>
      </c>
      <c r="J130">
        <v>4</v>
      </c>
      <c r="K130">
        <v>2</v>
      </c>
      <c r="L130">
        <v>2</v>
      </c>
      <c r="M130">
        <v>0</v>
      </c>
      <c r="N130">
        <v>3</v>
      </c>
      <c r="O130">
        <v>7</v>
      </c>
      <c r="P130">
        <v>0</v>
      </c>
      <c r="Q130">
        <v>0</v>
      </c>
      <c r="R130">
        <v>0</v>
      </c>
      <c r="S130">
        <v>0</v>
      </c>
      <c r="T130">
        <v>0</v>
      </c>
      <c r="U130">
        <v>0</v>
      </c>
      <c r="V130">
        <v>3</v>
      </c>
      <c r="W130">
        <v>11</v>
      </c>
      <c r="X130">
        <v>0</v>
      </c>
      <c r="Y130">
        <v>55</v>
      </c>
      <c r="Z130">
        <v>2495</v>
      </c>
      <c r="AA130">
        <v>1</v>
      </c>
      <c r="AB130">
        <v>0</v>
      </c>
      <c r="AC130">
        <v>0</v>
      </c>
      <c r="AD130">
        <v>0</v>
      </c>
      <c r="AE130">
        <v>0</v>
      </c>
      <c r="AF130">
        <v>0</v>
      </c>
      <c r="AG130">
        <v>0</v>
      </c>
      <c r="AH130">
        <v>0</v>
      </c>
      <c r="AI130">
        <v>0</v>
      </c>
      <c r="AJ130">
        <v>1</v>
      </c>
      <c r="AK130">
        <v>34</v>
      </c>
      <c r="AL130">
        <v>30</v>
      </c>
      <c r="AM130">
        <v>0</v>
      </c>
    </row>
    <row r="131" spans="1:39" x14ac:dyDescent="0.45">
      <c r="A131">
        <v>92859</v>
      </c>
      <c r="B131">
        <v>0</v>
      </c>
      <c r="C131">
        <v>0</v>
      </c>
      <c r="D131">
        <v>46</v>
      </c>
      <c r="E131">
        <v>962</v>
      </c>
      <c r="F131">
        <v>61</v>
      </c>
      <c r="G131">
        <v>921</v>
      </c>
      <c r="H131">
        <v>52</v>
      </c>
      <c r="I131">
        <v>61</v>
      </c>
      <c r="J131">
        <v>20</v>
      </c>
      <c r="K131">
        <v>1</v>
      </c>
      <c r="L131">
        <v>5</v>
      </c>
      <c r="M131">
        <v>4</v>
      </c>
      <c r="N131">
        <v>12</v>
      </c>
      <c r="O131">
        <v>2</v>
      </c>
      <c r="P131">
        <v>0</v>
      </c>
      <c r="Q131">
        <v>0</v>
      </c>
      <c r="R131">
        <v>0</v>
      </c>
      <c r="S131">
        <v>0</v>
      </c>
      <c r="T131">
        <v>0</v>
      </c>
      <c r="U131">
        <v>0</v>
      </c>
      <c r="V131">
        <v>3</v>
      </c>
      <c r="W131">
        <v>11</v>
      </c>
      <c r="X131">
        <v>0</v>
      </c>
      <c r="Y131">
        <v>28</v>
      </c>
      <c r="Z131">
        <v>2777</v>
      </c>
      <c r="AA131">
        <v>0</v>
      </c>
      <c r="AB131">
        <v>0</v>
      </c>
      <c r="AC131">
        <v>1</v>
      </c>
      <c r="AD131">
        <v>0</v>
      </c>
      <c r="AE131">
        <v>0</v>
      </c>
      <c r="AF131">
        <v>0</v>
      </c>
      <c r="AG131">
        <v>0</v>
      </c>
      <c r="AH131">
        <v>0</v>
      </c>
      <c r="AI131">
        <v>1</v>
      </c>
      <c r="AJ131">
        <v>0</v>
      </c>
      <c r="AK131">
        <v>2057</v>
      </c>
      <c r="AL131">
        <v>2037</v>
      </c>
      <c r="AM131">
        <v>0</v>
      </c>
    </row>
    <row r="132" spans="1:39" x14ac:dyDescent="0.45">
      <c r="A132">
        <v>65104</v>
      </c>
      <c r="B132">
        <v>0</v>
      </c>
      <c r="C132">
        <v>1</v>
      </c>
      <c r="D132">
        <v>4</v>
      </c>
      <c r="E132">
        <v>738</v>
      </c>
      <c r="F132">
        <v>0</v>
      </c>
      <c r="G132">
        <v>232</v>
      </c>
      <c r="H132">
        <v>13</v>
      </c>
      <c r="I132">
        <v>20</v>
      </c>
      <c r="J132">
        <v>50</v>
      </c>
      <c r="K132">
        <v>2</v>
      </c>
      <c r="L132">
        <v>3</v>
      </c>
      <c r="M132">
        <v>5</v>
      </c>
      <c r="N132">
        <v>7</v>
      </c>
      <c r="O132">
        <v>7</v>
      </c>
      <c r="P132">
        <v>0</v>
      </c>
      <c r="Q132">
        <v>0</v>
      </c>
      <c r="R132">
        <v>0</v>
      </c>
      <c r="S132">
        <v>0</v>
      </c>
      <c r="T132">
        <v>0</v>
      </c>
      <c r="U132">
        <v>0</v>
      </c>
      <c r="V132">
        <v>3</v>
      </c>
      <c r="W132">
        <v>11</v>
      </c>
      <c r="X132">
        <v>1</v>
      </c>
      <c r="Y132">
        <v>44</v>
      </c>
      <c r="Z132">
        <v>2386</v>
      </c>
      <c r="AA132">
        <v>0</v>
      </c>
      <c r="AB132">
        <v>0</v>
      </c>
      <c r="AC132">
        <v>0</v>
      </c>
      <c r="AD132">
        <v>1</v>
      </c>
      <c r="AE132">
        <v>0</v>
      </c>
      <c r="AF132">
        <v>0</v>
      </c>
      <c r="AG132">
        <v>0</v>
      </c>
      <c r="AH132">
        <v>0</v>
      </c>
      <c r="AI132">
        <v>1</v>
      </c>
      <c r="AJ132">
        <v>0</v>
      </c>
      <c r="AK132">
        <v>1003</v>
      </c>
      <c r="AL132">
        <v>953</v>
      </c>
      <c r="AM132">
        <v>0</v>
      </c>
    </row>
    <row r="133" spans="1:39" x14ac:dyDescent="0.45">
      <c r="A133">
        <v>86111</v>
      </c>
      <c r="B133">
        <v>0</v>
      </c>
      <c r="C133">
        <v>0</v>
      </c>
      <c r="D133">
        <v>73</v>
      </c>
      <c r="E133">
        <v>399</v>
      </c>
      <c r="F133">
        <v>28</v>
      </c>
      <c r="G133">
        <v>756</v>
      </c>
      <c r="H133">
        <v>36</v>
      </c>
      <c r="I133">
        <v>40</v>
      </c>
      <c r="J133">
        <v>126</v>
      </c>
      <c r="K133">
        <v>1</v>
      </c>
      <c r="L133">
        <v>5</v>
      </c>
      <c r="M133">
        <v>7</v>
      </c>
      <c r="N133">
        <v>10</v>
      </c>
      <c r="O133">
        <v>2</v>
      </c>
      <c r="P133">
        <v>0</v>
      </c>
      <c r="Q133">
        <v>0</v>
      </c>
      <c r="R133">
        <v>0</v>
      </c>
      <c r="S133">
        <v>0</v>
      </c>
      <c r="T133">
        <v>0</v>
      </c>
      <c r="U133">
        <v>0</v>
      </c>
      <c r="V133">
        <v>3</v>
      </c>
      <c r="W133">
        <v>11</v>
      </c>
      <c r="X133">
        <v>0</v>
      </c>
      <c r="Y133">
        <v>58</v>
      </c>
      <c r="Z133">
        <v>2595</v>
      </c>
      <c r="AA133">
        <v>0</v>
      </c>
      <c r="AB133">
        <v>1</v>
      </c>
      <c r="AC133">
        <v>0</v>
      </c>
      <c r="AD133">
        <v>0</v>
      </c>
      <c r="AE133">
        <v>0</v>
      </c>
      <c r="AF133">
        <v>0</v>
      </c>
      <c r="AG133">
        <v>0</v>
      </c>
      <c r="AH133">
        <v>1</v>
      </c>
      <c r="AI133">
        <v>0</v>
      </c>
      <c r="AJ133">
        <v>0</v>
      </c>
      <c r="AK133">
        <v>1259</v>
      </c>
      <c r="AL133">
        <v>1133</v>
      </c>
      <c r="AM133">
        <v>0</v>
      </c>
    </row>
    <row r="134" spans="1:39" x14ac:dyDescent="0.45">
      <c r="A134">
        <v>68352</v>
      </c>
      <c r="B134">
        <v>0</v>
      </c>
      <c r="C134">
        <v>1</v>
      </c>
      <c r="D134">
        <v>47</v>
      </c>
      <c r="E134">
        <v>614</v>
      </c>
      <c r="F134">
        <v>16</v>
      </c>
      <c r="G134">
        <v>132</v>
      </c>
      <c r="H134">
        <v>43</v>
      </c>
      <c r="I134">
        <v>33</v>
      </c>
      <c r="J134">
        <v>33</v>
      </c>
      <c r="K134">
        <v>3</v>
      </c>
      <c r="L134">
        <v>8</v>
      </c>
      <c r="M134">
        <v>5</v>
      </c>
      <c r="N134">
        <v>9</v>
      </c>
      <c r="O134">
        <v>6</v>
      </c>
      <c r="P134">
        <v>0</v>
      </c>
      <c r="Q134">
        <v>0</v>
      </c>
      <c r="R134">
        <v>0</v>
      </c>
      <c r="S134">
        <v>0</v>
      </c>
      <c r="T134">
        <v>0</v>
      </c>
      <c r="U134">
        <v>0</v>
      </c>
      <c r="V134">
        <v>3</v>
      </c>
      <c r="W134">
        <v>11</v>
      </c>
      <c r="X134">
        <v>0</v>
      </c>
      <c r="Y134">
        <v>46</v>
      </c>
      <c r="Z134">
        <v>2464</v>
      </c>
      <c r="AA134">
        <v>0</v>
      </c>
      <c r="AB134">
        <v>0</v>
      </c>
      <c r="AC134">
        <v>1</v>
      </c>
      <c r="AD134">
        <v>0</v>
      </c>
      <c r="AE134">
        <v>0</v>
      </c>
      <c r="AF134">
        <v>0</v>
      </c>
      <c r="AG134">
        <v>0</v>
      </c>
      <c r="AH134">
        <v>0</v>
      </c>
      <c r="AI134">
        <v>0</v>
      </c>
      <c r="AJ134">
        <v>1</v>
      </c>
      <c r="AK134">
        <v>838</v>
      </c>
      <c r="AL134">
        <v>805</v>
      </c>
      <c r="AM134">
        <v>0</v>
      </c>
    </row>
    <row r="135" spans="1:39" x14ac:dyDescent="0.45">
      <c r="A135">
        <v>41883</v>
      </c>
      <c r="B135">
        <v>1</v>
      </c>
      <c r="C135">
        <v>0</v>
      </c>
      <c r="D135">
        <v>13</v>
      </c>
      <c r="E135">
        <v>32</v>
      </c>
      <c r="F135">
        <v>34</v>
      </c>
      <c r="G135">
        <v>41</v>
      </c>
      <c r="H135">
        <v>73</v>
      </c>
      <c r="I135">
        <v>16</v>
      </c>
      <c r="J135">
        <v>116</v>
      </c>
      <c r="K135">
        <v>3</v>
      </c>
      <c r="L135">
        <v>4</v>
      </c>
      <c r="M135">
        <v>2</v>
      </c>
      <c r="N135">
        <v>3</v>
      </c>
      <c r="O135">
        <v>7</v>
      </c>
      <c r="P135">
        <v>0</v>
      </c>
      <c r="Q135">
        <v>0</v>
      </c>
      <c r="R135">
        <v>0</v>
      </c>
      <c r="S135">
        <v>0</v>
      </c>
      <c r="T135">
        <v>0</v>
      </c>
      <c r="U135">
        <v>0</v>
      </c>
      <c r="V135">
        <v>3</v>
      </c>
      <c r="W135">
        <v>11</v>
      </c>
      <c r="X135">
        <v>0</v>
      </c>
      <c r="Y135">
        <v>32</v>
      </c>
      <c r="Z135">
        <v>2626</v>
      </c>
      <c r="AA135">
        <v>0</v>
      </c>
      <c r="AB135">
        <v>0</v>
      </c>
      <c r="AC135">
        <v>0</v>
      </c>
      <c r="AD135">
        <v>1</v>
      </c>
      <c r="AE135">
        <v>0</v>
      </c>
      <c r="AF135">
        <v>0</v>
      </c>
      <c r="AG135">
        <v>0</v>
      </c>
      <c r="AH135">
        <v>1</v>
      </c>
      <c r="AI135">
        <v>0</v>
      </c>
      <c r="AJ135">
        <v>0</v>
      </c>
      <c r="AK135">
        <v>196</v>
      </c>
      <c r="AL135">
        <v>80</v>
      </c>
      <c r="AM135">
        <v>0</v>
      </c>
    </row>
    <row r="136" spans="1:39" x14ac:dyDescent="0.45">
      <c r="A136">
        <v>59809</v>
      </c>
      <c r="B136">
        <v>0</v>
      </c>
      <c r="C136">
        <v>2</v>
      </c>
      <c r="D136">
        <v>36</v>
      </c>
      <c r="E136">
        <v>598</v>
      </c>
      <c r="F136">
        <v>16</v>
      </c>
      <c r="G136">
        <v>141</v>
      </c>
      <c r="H136">
        <v>32</v>
      </c>
      <c r="I136">
        <v>41</v>
      </c>
      <c r="J136">
        <v>49</v>
      </c>
      <c r="K136">
        <v>3</v>
      </c>
      <c r="L136">
        <v>3</v>
      </c>
      <c r="M136">
        <v>3</v>
      </c>
      <c r="N136">
        <v>6</v>
      </c>
      <c r="O136">
        <v>8</v>
      </c>
      <c r="P136">
        <v>0</v>
      </c>
      <c r="Q136">
        <v>0</v>
      </c>
      <c r="R136">
        <v>0</v>
      </c>
      <c r="S136">
        <v>0</v>
      </c>
      <c r="T136">
        <v>0</v>
      </c>
      <c r="U136">
        <v>0</v>
      </c>
      <c r="V136">
        <v>3</v>
      </c>
      <c r="W136">
        <v>11</v>
      </c>
      <c r="X136">
        <v>0</v>
      </c>
      <c r="Y136">
        <v>44</v>
      </c>
      <c r="Z136">
        <v>2778</v>
      </c>
      <c r="AA136">
        <v>0</v>
      </c>
      <c r="AB136">
        <v>1</v>
      </c>
      <c r="AC136">
        <v>0</v>
      </c>
      <c r="AD136">
        <v>0</v>
      </c>
      <c r="AE136">
        <v>0</v>
      </c>
      <c r="AF136">
        <v>0</v>
      </c>
      <c r="AG136">
        <v>0</v>
      </c>
      <c r="AH136">
        <v>1</v>
      </c>
      <c r="AI136">
        <v>0</v>
      </c>
      <c r="AJ136">
        <v>0</v>
      </c>
      <c r="AK136">
        <v>828</v>
      </c>
      <c r="AL136">
        <v>779</v>
      </c>
      <c r="AM136">
        <v>0</v>
      </c>
    </row>
    <row r="137" spans="1:39" x14ac:dyDescent="0.45">
      <c r="A137">
        <v>23957</v>
      </c>
      <c r="B137">
        <v>1</v>
      </c>
      <c r="C137">
        <v>0</v>
      </c>
      <c r="D137">
        <v>47</v>
      </c>
      <c r="E137">
        <v>2</v>
      </c>
      <c r="F137">
        <v>1</v>
      </c>
      <c r="G137">
        <v>18</v>
      </c>
      <c r="H137">
        <v>20</v>
      </c>
      <c r="I137">
        <v>11</v>
      </c>
      <c r="J137">
        <v>16</v>
      </c>
      <c r="K137">
        <v>1</v>
      </c>
      <c r="L137">
        <v>2</v>
      </c>
      <c r="M137">
        <v>0</v>
      </c>
      <c r="N137">
        <v>3</v>
      </c>
      <c r="O137">
        <v>6</v>
      </c>
      <c r="P137">
        <v>0</v>
      </c>
      <c r="Q137">
        <v>0</v>
      </c>
      <c r="R137">
        <v>0</v>
      </c>
      <c r="S137">
        <v>0</v>
      </c>
      <c r="T137">
        <v>0</v>
      </c>
      <c r="U137">
        <v>0</v>
      </c>
      <c r="V137">
        <v>3</v>
      </c>
      <c r="W137">
        <v>11</v>
      </c>
      <c r="X137">
        <v>1</v>
      </c>
      <c r="Y137">
        <v>45</v>
      </c>
      <c r="Z137">
        <v>2768</v>
      </c>
      <c r="AA137">
        <v>0</v>
      </c>
      <c r="AB137">
        <v>1</v>
      </c>
      <c r="AC137">
        <v>0</v>
      </c>
      <c r="AD137">
        <v>0</v>
      </c>
      <c r="AE137">
        <v>0</v>
      </c>
      <c r="AF137">
        <v>0</v>
      </c>
      <c r="AG137">
        <v>0</v>
      </c>
      <c r="AH137">
        <v>1</v>
      </c>
      <c r="AI137">
        <v>0</v>
      </c>
      <c r="AJ137">
        <v>0</v>
      </c>
      <c r="AK137">
        <v>52</v>
      </c>
      <c r="AL137">
        <v>36</v>
      </c>
      <c r="AM137">
        <v>0</v>
      </c>
    </row>
    <row r="138" spans="1:39" x14ac:dyDescent="0.45">
      <c r="A138">
        <v>38547</v>
      </c>
      <c r="B138">
        <v>1</v>
      </c>
      <c r="C138">
        <v>0</v>
      </c>
      <c r="D138">
        <v>49</v>
      </c>
      <c r="E138">
        <v>6</v>
      </c>
      <c r="F138">
        <v>1</v>
      </c>
      <c r="G138">
        <v>10</v>
      </c>
      <c r="H138">
        <v>0</v>
      </c>
      <c r="I138">
        <v>1</v>
      </c>
      <c r="J138">
        <v>4</v>
      </c>
      <c r="K138">
        <v>1</v>
      </c>
      <c r="L138">
        <v>1</v>
      </c>
      <c r="M138">
        <v>0</v>
      </c>
      <c r="N138">
        <v>2</v>
      </c>
      <c r="O138">
        <v>8</v>
      </c>
      <c r="P138">
        <v>0</v>
      </c>
      <c r="Q138">
        <v>0</v>
      </c>
      <c r="R138">
        <v>0</v>
      </c>
      <c r="S138">
        <v>0</v>
      </c>
      <c r="T138">
        <v>0</v>
      </c>
      <c r="U138">
        <v>1</v>
      </c>
      <c r="V138">
        <v>3</v>
      </c>
      <c r="W138">
        <v>11</v>
      </c>
      <c r="X138">
        <v>0</v>
      </c>
      <c r="Y138">
        <v>39</v>
      </c>
      <c r="Z138">
        <v>2464</v>
      </c>
      <c r="AA138">
        <v>0</v>
      </c>
      <c r="AB138">
        <v>0</v>
      </c>
      <c r="AC138">
        <v>0</v>
      </c>
      <c r="AD138">
        <v>1</v>
      </c>
      <c r="AE138">
        <v>0</v>
      </c>
      <c r="AF138">
        <v>0</v>
      </c>
      <c r="AG138">
        <v>0</v>
      </c>
      <c r="AH138">
        <v>1</v>
      </c>
      <c r="AI138">
        <v>0</v>
      </c>
      <c r="AJ138">
        <v>0</v>
      </c>
      <c r="AK138">
        <v>18</v>
      </c>
      <c r="AL138">
        <v>14</v>
      </c>
      <c r="AM138">
        <v>0</v>
      </c>
    </row>
    <row r="139" spans="1:39" x14ac:dyDescent="0.45">
      <c r="A139">
        <v>35688</v>
      </c>
      <c r="B139">
        <v>2</v>
      </c>
      <c r="C139">
        <v>1</v>
      </c>
      <c r="D139">
        <v>94</v>
      </c>
      <c r="E139">
        <v>73</v>
      </c>
      <c r="F139">
        <v>3</v>
      </c>
      <c r="G139">
        <v>90</v>
      </c>
      <c r="H139">
        <v>12</v>
      </c>
      <c r="I139">
        <v>1</v>
      </c>
      <c r="J139">
        <v>32</v>
      </c>
      <c r="K139">
        <v>7</v>
      </c>
      <c r="L139">
        <v>4</v>
      </c>
      <c r="M139">
        <v>1</v>
      </c>
      <c r="N139">
        <v>4</v>
      </c>
      <c r="O139">
        <v>8</v>
      </c>
      <c r="P139">
        <v>0</v>
      </c>
      <c r="Q139">
        <v>0</v>
      </c>
      <c r="R139">
        <v>0</v>
      </c>
      <c r="S139">
        <v>0</v>
      </c>
      <c r="T139">
        <v>0</v>
      </c>
      <c r="U139">
        <v>0</v>
      </c>
      <c r="V139">
        <v>3</v>
      </c>
      <c r="W139">
        <v>11</v>
      </c>
      <c r="X139">
        <v>0</v>
      </c>
      <c r="Y139">
        <v>47</v>
      </c>
      <c r="Z139">
        <v>2835</v>
      </c>
      <c r="AA139">
        <v>0</v>
      </c>
      <c r="AB139">
        <v>1</v>
      </c>
      <c r="AC139">
        <v>0</v>
      </c>
      <c r="AD139">
        <v>0</v>
      </c>
      <c r="AE139">
        <v>0</v>
      </c>
      <c r="AF139">
        <v>1</v>
      </c>
      <c r="AG139">
        <v>0</v>
      </c>
      <c r="AH139">
        <v>0</v>
      </c>
      <c r="AI139">
        <v>0</v>
      </c>
      <c r="AJ139">
        <v>0</v>
      </c>
      <c r="AK139">
        <v>179</v>
      </c>
      <c r="AL139">
        <v>147</v>
      </c>
      <c r="AM139">
        <v>0</v>
      </c>
    </row>
    <row r="140" spans="1:39" x14ac:dyDescent="0.45">
      <c r="A140">
        <v>49605</v>
      </c>
      <c r="B140">
        <v>0</v>
      </c>
      <c r="C140">
        <v>0</v>
      </c>
      <c r="D140">
        <v>65</v>
      </c>
      <c r="E140">
        <v>42</v>
      </c>
      <c r="F140">
        <v>16</v>
      </c>
      <c r="G140">
        <v>29</v>
      </c>
      <c r="H140">
        <v>12</v>
      </c>
      <c r="I140">
        <v>20</v>
      </c>
      <c r="J140">
        <v>8</v>
      </c>
      <c r="K140">
        <v>1</v>
      </c>
      <c r="L140">
        <v>2</v>
      </c>
      <c r="M140">
        <v>1</v>
      </c>
      <c r="N140">
        <v>4</v>
      </c>
      <c r="O140">
        <v>3</v>
      </c>
      <c r="P140">
        <v>0</v>
      </c>
      <c r="Q140">
        <v>0</v>
      </c>
      <c r="R140">
        <v>0</v>
      </c>
      <c r="S140">
        <v>0</v>
      </c>
      <c r="T140">
        <v>0</v>
      </c>
      <c r="U140">
        <v>0</v>
      </c>
      <c r="V140">
        <v>3</v>
      </c>
      <c r="W140">
        <v>11</v>
      </c>
      <c r="X140">
        <v>0</v>
      </c>
      <c r="Y140">
        <v>54</v>
      </c>
      <c r="Z140">
        <v>2167</v>
      </c>
      <c r="AA140">
        <v>0</v>
      </c>
      <c r="AB140">
        <v>1</v>
      </c>
      <c r="AC140">
        <v>0</v>
      </c>
      <c r="AD140">
        <v>0</v>
      </c>
      <c r="AE140">
        <v>0</v>
      </c>
      <c r="AF140">
        <v>0</v>
      </c>
      <c r="AG140">
        <v>0</v>
      </c>
      <c r="AH140">
        <v>0</v>
      </c>
      <c r="AI140">
        <v>1</v>
      </c>
      <c r="AJ140">
        <v>0</v>
      </c>
      <c r="AK140">
        <v>119</v>
      </c>
      <c r="AL140">
        <v>111</v>
      </c>
      <c r="AM140">
        <v>0</v>
      </c>
    </row>
    <row r="141" spans="1:39" x14ac:dyDescent="0.45">
      <c r="A141">
        <v>59354</v>
      </c>
      <c r="B141">
        <v>0</v>
      </c>
      <c r="C141">
        <v>2</v>
      </c>
      <c r="D141">
        <v>59</v>
      </c>
      <c r="E141">
        <v>295</v>
      </c>
      <c r="F141">
        <v>21</v>
      </c>
      <c r="G141">
        <v>78</v>
      </c>
      <c r="H141">
        <v>39</v>
      </c>
      <c r="I141">
        <v>13</v>
      </c>
      <c r="J141">
        <v>13</v>
      </c>
      <c r="K141">
        <v>1</v>
      </c>
      <c r="L141">
        <v>4</v>
      </c>
      <c r="M141">
        <v>4</v>
      </c>
      <c r="N141">
        <v>7</v>
      </c>
      <c r="O141">
        <v>3</v>
      </c>
      <c r="P141">
        <v>0</v>
      </c>
      <c r="Q141">
        <v>0</v>
      </c>
      <c r="R141">
        <v>0</v>
      </c>
      <c r="S141">
        <v>0</v>
      </c>
      <c r="T141">
        <v>0</v>
      </c>
      <c r="U141">
        <v>0</v>
      </c>
      <c r="V141">
        <v>3</v>
      </c>
      <c r="W141">
        <v>11</v>
      </c>
      <c r="X141">
        <v>0</v>
      </c>
      <c r="Y141">
        <v>67</v>
      </c>
      <c r="Z141">
        <v>2225</v>
      </c>
      <c r="AA141">
        <v>0</v>
      </c>
      <c r="AB141">
        <v>1</v>
      </c>
      <c r="AC141">
        <v>0</v>
      </c>
      <c r="AD141">
        <v>0</v>
      </c>
      <c r="AE141">
        <v>0</v>
      </c>
      <c r="AF141">
        <v>0</v>
      </c>
      <c r="AG141">
        <v>0</v>
      </c>
      <c r="AH141">
        <v>0</v>
      </c>
      <c r="AI141">
        <v>1</v>
      </c>
      <c r="AJ141">
        <v>0</v>
      </c>
      <c r="AK141">
        <v>446</v>
      </c>
      <c r="AL141">
        <v>433</v>
      </c>
      <c r="AM141">
        <v>0</v>
      </c>
    </row>
    <row r="142" spans="1:39" x14ac:dyDescent="0.45">
      <c r="A142">
        <v>65747</v>
      </c>
      <c r="B142">
        <v>0</v>
      </c>
      <c r="C142">
        <v>1</v>
      </c>
      <c r="D142">
        <v>96</v>
      </c>
      <c r="E142">
        <v>346</v>
      </c>
      <c r="F142">
        <v>17</v>
      </c>
      <c r="G142">
        <v>48</v>
      </c>
      <c r="H142">
        <v>23</v>
      </c>
      <c r="I142">
        <v>13</v>
      </c>
      <c r="J142">
        <v>13</v>
      </c>
      <c r="K142">
        <v>4</v>
      </c>
      <c r="L142">
        <v>8</v>
      </c>
      <c r="M142">
        <v>1</v>
      </c>
      <c r="N142">
        <v>6</v>
      </c>
      <c r="O142">
        <v>6</v>
      </c>
      <c r="P142">
        <v>0</v>
      </c>
      <c r="Q142">
        <v>1</v>
      </c>
      <c r="R142">
        <v>0</v>
      </c>
      <c r="S142">
        <v>0</v>
      </c>
      <c r="T142">
        <v>0</v>
      </c>
      <c r="U142">
        <v>0</v>
      </c>
      <c r="V142">
        <v>3</v>
      </c>
      <c r="W142">
        <v>11</v>
      </c>
      <c r="X142">
        <v>0</v>
      </c>
      <c r="Y142">
        <v>51</v>
      </c>
      <c r="Z142">
        <v>2273</v>
      </c>
      <c r="AA142">
        <v>0</v>
      </c>
      <c r="AB142">
        <v>1</v>
      </c>
      <c r="AC142">
        <v>0</v>
      </c>
      <c r="AD142">
        <v>0</v>
      </c>
      <c r="AE142">
        <v>0</v>
      </c>
      <c r="AF142">
        <v>0</v>
      </c>
      <c r="AG142">
        <v>0</v>
      </c>
      <c r="AH142">
        <v>1</v>
      </c>
      <c r="AI142">
        <v>0</v>
      </c>
      <c r="AJ142">
        <v>0</v>
      </c>
      <c r="AK142">
        <v>447</v>
      </c>
      <c r="AL142">
        <v>434</v>
      </c>
      <c r="AM142">
        <v>1</v>
      </c>
    </row>
    <row r="143" spans="1:39" x14ac:dyDescent="0.45">
      <c r="A143">
        <v>46344</v>
      </c>
      <c r="B143">
        <v>0</v>
      </c>
      <c r="C143">
        <v>1</v>
      </c>
      <c r="D143">
        <v>28</v>
      </c>
      <c r="E143">
        <v>233</v>
      </c>
      <c r="F143">
        <v>20</v>
      </c>
      <c r="G143">
        <v>57</v>
      </c>
      <c r="H143">
        <v>8</v>
      </c>
      <c r="I143">
        <v>20</v>
      </c>
      <c r="J143">
        <v>91</v>
      </c>
      <c r="K143">
        <v>4</v>
      </c>
      <c r="L143">
        <v>7</v>
      </c>
      <c r="M143">
        <v>1</v>
      </c>
      <c r="N143">
        <v>5</v>
      </c>
      <c r="O143">
        <v>7</v>
      </c>
      <c r="P143">
        <v>0</v>
      </c>
      <c r="Q143">
        <v>0</v>
      </c>
      <c r="R143">
        <v>0</v>
      </c>
      <c r="S143">
        <v>0</v>
      </c>
      <c r="T143">
        <v>0</v>
      </c>
      <c r="U143">
        <v>0</v>
      </c>
      <c r="V143">
        <v>3</v>
      </c>
      <c r="W143">
        <v>11</v>
      </c>
      <c r="X143">
        <v>0</v>
      </c>
      <c r="Y143">
        <v>48</v>
      </c>
      <c r="Z143">
        <v>2721</v>
      </c>
      <c r="AA143">
        <v>0</v>
      </c>
      <c r="AB143">
        <v>0</v>
      </c>
      <c r="AC143">
        <v>0</v>
      </c>
      <c r="AD143">
        <v>1</v>
      </c>
      <c r="AE143">
        <v>0</v>
      </c>
      <c r="AF143">
        <v>1</v>
      </c>
      <c r="AG143">
        <v>0</v>
      </c>
      <c r="AH143">
        <v>0</v>
      </c>
      <c r="AI143">
        <v>0</v>
      </c>
      <c r="AJ143">
        <v>0</v>
      </c>
      <c r="AK143">
        <v>338</v>
      </c>
      <c r="AL143">
        <v>247</v>
      </c>
      <c r="AM143">
        <v>0</v>
      </c>
    </row>
    <row r="144" spans="1:39" x14ac:dyDescent="0.45">
      <c r="A144">
        <v>34176</v>
      </c>
      <c r="B144">
        <v>1</v>
      </c>
      <c r="C144">
        <v>0</v>
      </c>
      <c r="D144">
        <v>12</v>
      </c>
      <c r="E144">
        <v>5</v>
      </c>
      <c r="F144">
        <v>7</v>
      </c>
      <c r="G144">
        <v>24</v>
      </c>
      <c r="H144">
        <v>19</v>
      </c>
      <c r="I144">
        <v>14</v>
      </c>
      <c r="J144">
        <v>20</v>
      </c>
      <c r="K144">
        <v>4</v>
      </c>
      <c r="L144">
        <v>3</v>
      </c>
      <c r="M144">
        <v>0</v>
      </c>
      <c r="N144">
        <v>4</v>
      </c>
      <c r="O144">
        <v>6</v>
      </c>
      <c r="P144">
        <v>0</v>
      </c>
      <c r="Q144">
        <v>0</v>
      </c>
      <c r="R144">
        <v>0</v>
      </c>
      <c r="S144">
        <v>0</v>
      </c>
      <c r="T144">
        <v>0</v>
      </c>
      <c r="U144">
        <v>0</v>
      </c>
      <c r="V144">
        <v>3</v>
      </c>
      <c r="W144">
        <v>11</v>
      </c>
      <c r="X144">
        <v>0</v>
      </c>
      <c r="Y144">
        <v>32</v>
      </c>
      <c r="Z144">
        <v>2207</v>
      </c>
      <c r="AA144">
        <v>0</v>
      </c>
      <c r="AB144">
        <v>0</v>
      </c>
      <c r="AC144">
        <v>1</v>
      </c>
      <c r="AD144">
        <v>0</v>
      </c>
      <c r="AE144">
        <v>0</v>
      </c>
      <c r="AF144">
        <v>0</v>
      </c>
      <c r="AG144">
        <v>0</v>
      </c>
      <c r="AH144">
        <v>1</v>
      </c>
      <c r="AI144">
        <v>0</v>
      </c>
      <c r="AJ144">
        <v>0</v>
      </c>
      <c r="AK144">
        <v>69</v>
      </c>
      <c r="AL144">
        <v>49</v>
      </c>
      <c r="AM144">
        <v>0</v>
      </c>
    </row>
    <row r="145" spans="1:39" x14ac:dyDescent="0.45">
      <c r="A145">
        <v>61010</v>
      </c>
      <c r="B145">
        <v>0</v>
      </c>
      <c r="C145">
        <v>1</v>
      </c>
      <c r="D145">
        <v>57</v>
      </c>
      <c r="E145">
        <v>888</v>
      </c>
      <c r="F145">
        <v>0</v>
      </c>
      <c r="G145">
        <v>57</v>
      </c>
      <c r="H145">
        <v>0</v>
      </c>
      <c r="I145">
        <v>0</v>
      </c>
      <c r="J145">
        <v>76</v>
      </c>
      <c r="K145">
        <v>2</v>
      </c>
      <c r="L145">
        <v>8</v>
      </c>
      <c r="M145">
        <v>5</v>
      </c>
      <c r="N145">
        <v>11</v>
      </c>
      <c r="O145">
        <v>5</v>
      </c>
      <c r="P145">
        <v>0</v>
      </c>
      <c r="Q145">
        <v>0</v>
      </c>
      <c r="R145">
        <v>0</v>
      </c>
      <c r="S145">
        <v>0</v>
      </c>
      <c r="T145">
        <v>0</v>
      </c>
      <c r="U145">
        <v>0</v>
      </c>
      <c r="V145">
        <v>3</v>
      </c>
      <c r="W145">
        <v>11</v>
      </c>
      <c r="X145">
        <v>0</v>
      </c>
      <c r="Y145">
        <v>68</v>
      </c>
      <c r="Z145">
        <v>2787</v>
      </c>
      <c r="AA145">
        <v>0</v>
      </c>
      <c r="AB145">
        <v>0</v>
      </c>
      <c r="AC145">
        <v>0</v>
      </c>
      <c r="AD145">
        <v>1</v>
      </c>
      <c r="AE145">
        <v>0</v>
      </c>
      <c r="AF145">
        <v>0</v>
      </c>
      <c r="AG145">
        <v>0</v>
      </c>
      <c r="AH145">
        <v>0</v>
      </c>
      <c r="AI145">
        <v>0</v>
      </c>
      <c r="AJ145">
        <v>1</v>
      </c>
      <c r="AK145">
        <v>945</v>
      </c>
      <c r="AL145">
        <v>869</v>
      </c>
      <c r="AM145">
        <v>0</v>
      </c>
    </row>
    <row r="146" spans="1:39" x14ac:dyDescent="0.45">
      <c r="A146">
        <v>69372</v>
      </c>
      <c r="B146">
        <v>0</v>
      </c>
      <c r="C146">
        <v>0</v>
      </c>
      <c r="D146">
        <v>10</v>
      </c>
      <c r="E146">
        <v>997</v>
      </c>
      <c r="F146">
        <v>26</v>
      </c>
      <c r="G146">
        <v>269</v>
      </c>
      <c r="H146">
        <v>34</v>
      </c>
      <c r="I146">
        <v>13</v>
      </c>
      <c r="J146">
        <v>42</v>
      </c>
      <c r="K146">
        <v>1</v>
      </c>
      <c r="L146">
        <v>10</v>
      </c>
      <c r="M146">
        <v>4</v>
      </c>
      <c r="N146">
        <v>6</v>
      </c>
      <c r="O146">
        <v>4</v>
      </c>
      <c r="P146">
        <v>0</v>
      </c>
      <c r="Q146">
        <v>1</v>
      </c>
      <c r="R146">
        <v>1</v>
      </c>
      <c r="S146">
        <v>0</v>
      </c>
      <c r="T146">
        <v>0</v>
      </c>
      <c r="U146">
        <v>0</v>
      </c>
      <c r="V146">
        <v>3</v>
      </c>
      <c r="W146">
        <v>11</v>
      </c>
      <c r="X146">
        <v>1</v>
      </c>
      <c r="Y146">
        <v>71</v>
      </c>
      <c r="Z146">
        <v>2654</v>
      </c>
      <c r="AA146">
        <v>0</v>
      </c>
      <c r="AB146">
        <v>0</v>
      </c>
      <c r="AC146">
        <v>0</v>
      </c>
      <c r="AD146">
        <v>1</v>
      </c>
      <c r="AE146">
        <v>0</v>
      </c>
      <c r="AF146">
        <v>0</v>
      </c>
      <c r="AG146">
        <v>0</v>
      </c>
      <c r="AH146">
        <v>1</v>
      </c>
      <c r="AI146">
        <v>0</v>
      </c>
      <c r="AJ146">
        <v>0</v>
      </c>
      <c r="AK146">
        <v>1339</v>
      </c>
      <c r="AL146">
        <v>1297</v>
      </c>
      <c r="AM146">
        <v>2</v>
      </c>
    </row>
    <row r="147" spans="1:39" x14ac:dyDescent="0.45">
      <c r="A147">
        <v>49967</v>
      </c>
      <c r="B147">
        <v>0</v>
      </c>
      <c r="C147">
        <v>1</v>
      </c>
      <c r="D147">
        <v>4</v>
      </c>
      <c r="E147">
        <v>212</v>
      </c>
      <c r="F147">
        <v>6</v>
      </c>
      <c r="G147">
        <v>69</v>
      </c>
      <c r="H147">
        <v>4</v>
      </c>
      <c r="I147">
        <v>12</v>
      </c>
      <c r="J147">
        <v>3</v>
      </c>
      <c r="K147">
        <v>3</v>
      </c>
      <c r="L147">
        <v>6</v>
      </c>
      <c r="M147">
        <v>1</v>
      </c>
      <c r="N147">
        <v>5</v>
      </c>
      <c r="O147">
        <v>7</v>
      </c>
      <c r="P147">
        <v>0</v>
      </c>
      <c r="Q147">
        <v>0</v>
      </c>
      <c r="R147">
        <v>0</v>
      </c>
      <c r="S147">
        <v>0</v>
      </c>
      <c r="T147">
        <v>0</v>
      </c>
      <c r="U147">
        <v>0</v>
      </c>
      <c r="V147">
        <v>3</v>
      </c>
      <c r="W147">
        <v>11</v>
      </c>
      <c r="X147">
        <v>0</v>
      </c>
      <c r="Y147">
        <v>62</v>
      </c>
      <c r="Z147">
        <v>2515</v>
      </c>
      <c r="AA147">
        <v>0</v>
      </c>
      <c r="AB147">
        <v>0</v>
      </c>
      <c r="AC147">
        <v>1</v>
      </c>
      <c r="AD147">
        <v>0</v>
      </c>
      <c r="AE147">
        <v>0</v>
      </c>
      <c r="AF147">
        <v>0</v>
      </c>
      <c r="AG147">
        <v>0</v>
      </c>
      <c r="AH147">
        <v>1</v>
      </c>
      <c r="AI147">
        <v>0</v>
      </c>
      <c r="AJ147">
        <v>0</v>
      </c>
      <c r="AK147">
        <v>303</v>
      </c>
      <c r="AL147">
        <v>300</v>
      </c>
      <c r="AM147">
        <v>0</v>
      </c>
    </row>
    <row r="148" spans="1:39" x14ac:dyDescent="0.45">
      <c r="A148">
        <v>60199</v>
      </c>
      <c r="B148">
        <v>1</v>
      </c>
      <c r="C148">
        <v>2</v>
      </c>
      <c r="D148">
        <v>49</v>
      </c>
      <c r="E148">
        <v>8</v>
      </c>
      <c r="F148">
        <v>1</v>
      </c>
      <c r="G148">
        <v>7</v>
      </c>
      <c r="H148">
        <v>2</v>
      </c>
      <c r="I148">
        <v>0</v>
      </c>
      <c r="J148">
        <v>0</v>
      </c>
      <c r="K148">
        <v>1</v>
      </c>
      <c r="L148">
        <v>0</v>
      </c>
      <c r="M148">
        <v>0</v>
      </c>
      <c r="N148">
        <v>3</v>
      </c>
      <c r="O148">
        <v>4</v>
      </c>
      <c r="P148">
        <v>0</v>
      </c>
      <c r="Q148">
        <v>0</v>
      </c>
      <c r="R148">
        <v>0</v>
      </c>
      <c r="S148">
        <v>0</v>
      </c>
      <c r="T148">
        <v>0</v>
      </c>
      <c r="U148">
        <v>0</v>
      </c>
      <c r="V148">
        <v>3</v>
      </c>
      <c r="W148">
        <v>11</v>
      </c>
      <c r="X148">
        <v>0</v>
      </c>
      <c r="Y148">
        <v>42</v>
      </c>
      <c r="Z148">
        <v>2449</v>
      </c>
      <c r="AA148">
        <v>0</v>
      </c>
      <c r="AB148">
        <v>0</v>
      </c>
      <c r="AC148">
        <v>1</v>
      </c>
      <c r="AD148">
        <v>0</v>
      </c>
      <c r="AE148">
        <v>0</v>
      </c>
      <c r="AF148">
        <v>0</v>
      </c>
      <c r="AG148">
        <v>0</v>
      </c>
      <c r="AH148">
        <v>1</v>
      </c>
      <c r="AI148">
        <v>0</v>
      </c>
      <c r="AJ148">
        <v>0</v>
      </c>
      <c r="AK148">
        <v>18</v>
      </c>
      <c r="AL148">
        <v>18</v>
      </c>
      <c r="AM148">
        <v>0</v>
      </c>
    </row>
    <row r="149" spans="1:39" x14ac:dyDescent="0.45">
      <c r="A149">
        <v>55375</v>
      </c>
      <c r="B149">
        <v>0</v>
      </c>
      <c r="C149">
        <v>1</v>
      </c>
      <c r="D149">
        <v>3</v>
      </c>
      <c r="E149">
        <v>42</v>
      </c>
      <c r="F149">
        <v>11</v>
      </c>
      <c r="G149">
        <v>57</v>
      </c>
      <c r="H149">
        <v>10</v>
      </c>
      <c r="I149">
        <v>28</v>
      </c>
      <c r="J149">
        <v>14</v>
      </c>
      <c r="K149">
        <v>1</v>
      </c>
      <c r="L149">
        <v>1</v>
      </c>
      <c r="M149">
        <v>1</v>
      </c>
      <c r="N149">
        <v>6</v>
      </c>
      <c r="O149">
        <v>2</v>
      </c>
      <c r="P149">
        <v>0</v>
      </c>
      <c r="Q149">
        <v>0</v>
      </c>
      <c r="R149">
        <v>0</v>
      </c>
      <c r="S149">
        <v>0</v>
      </c>
      <c r="T149">
        <v>0</v>
      </c>
      <c r="U149">
        <v>0</v>
      </c>
      <c r="V149">
        <v>3</v>
      </c>
      <c r="W149">
        <v>11</v>
      </c>
      <c r="X149">
        <v>0</v>
      </c>
      <c r="Y149">
        <v>43</v>
      </c>
      <c r="Z149">
        <v>2414</v>
      </c>
      <c r="AA149">
        <v>0</v>
      </c>
      <c r="AB149">
        <v>0</v>
      </c>
      <c r="AC149">
        <v>0</v>
      </c>
      <c r="AD149">
        <v>1</v>
      </c>
      <c r="AE149">
        <v>0</v>
      </c>
      <c r="AF149">
        <v>0</v>
      </c>
      <c r="AG149">
        <v>0</v>
      </c>
      <c r="AH149">
        <v>1</v>
      </c>
      <c r="AI149">
        <v>0</v>
      </c>
      <c r="AJ149">
        <v>0</v>
      </c>
      <c r="AK149">
        <v>148</v>
      </c>
      <c r="AL149">
        <v>134</v>
      </c>
      <c r="AM149">
        <v>0</v>
      </c>
    </row>
    <row r="150" spans="1:39" x14ac:dyDescent="0.45">
      <c r="A150">
        <v>80317</v>
      </c>
      <c r="B150">
        <v>0</v>
      </c>
      <c r="C150">
        <v>0</v>
      </c>
      <c r="D150">
        <v>64</v>
      </c>
      <c r="E150">
        <v>536</v>
      </c>
      <c r="F150">
        <v>11</v>
      </c>
      <c r="G150">
        <v>387</v>
      </c>
      <c r="H150">
        <v>149</v>
      </c>
      <c r="I150">
        <v>91</v>
      </c>
      <c r="J150">
        <v>57</v>
      </c>
      <c r="K150">
        <v>1</v>
      </c>
      <c r="L150">
        <v>3</v>
      </c>
      <c r="M150">
        <v>4</v>
      </c>
      <c r="N150">
        <v>10</v>
      </c>
      <c r="O150">
        <v>1</v>
      </c>
      <c r="P150">
        <v>0</v>
      </c>
      <c r="Q150">
        <v>0</v>
      </c>
      <c r="R150">
        <v>0</v>
      </c>
      <c r="S150">
        <v>0</v>
      </c>
      <c r="T150">
        <v>0</v>
      </c>
      <c r="U150">
        <v>0</v>
      </c>
      <c r="V150">
        <v>3</v>
      </c>
      <c r="W150">
        <v>11</v>
      </c>
      <c r="X150">
        <v>0</v>
      </c>
      <c r="Y150">
        <v>65</v>
      </c>
      <c r="Z150">
        <v>2472</v>
      </c>
      <c r="AA150">
        <v>0</v>
      </c>
      <c r="AB150">
        <v>0</v>
      </c>
      <c r="AC150">
        <v>1</v>
      </c>
      <c r="AD150">
        <v>0</v>
      </c>
      <c r="AE150">
        <v>0</v>
      </c>
      <c r="AF150">
        <v>0</v>
      </c>
      <c r="AG150">
        <v>0</v>
      </c>
      <c r="AH150">
        <v>1</v>
      </c>
      <c r="AI150">
        <v>0</v>
      </c>
      <c r="AJ150">
        <v>0</v>
      </c>
      <c r="AK150">
        <v>1174</v>
      </c>
      <c r="AL150">
        <v>1117</v>
      </c>
      <c r="AM150">
        <v>0</v>
      </c>
    </row>
    <row r="151" spans="1:39" x14ac:dyDescent="0.45">
      <c r="A151">
        <v>30523</v>
      </c>
      <c r="B151">
        <v>2</v>
      </c>
      <c r="C151">
        <v>1</v>
      </c>
      <c r="D151">
        <v>0</v>
      </c>
      <c r="E151">
        <v>5</v>
      </c>
      <c r="F151">
        <v>0</v>
      </c>
      <c r="G151">
        <v>3</v>
      </c>
      <c r="H151">
        <v>0</v>
      </c>
      <c r="I151">
        <v>0</v>
      </c>
      <c r="J151">
        <v>5</v>
      </c>
      <c r="K151">
        <v>1</v>
      </c>
      <c r="L151">
        <v>1</v>
      </c>
      <c r="M151">
        <v>0</v>
      </c>
      <c r="N151">
        <v>2</v>
      </c>
      <c r="O151">
        <v>7</v>
      </c>
      <c r="P151">
        <v>0</v>
      </c>
      <c r="Q151">
        <v>0</v>
      </c>
      <c r="R151">
        <v>0</v>
      </c>
      <c r="S151">
        <v>0</v>
      </c>
      <c r="T151">
        <v>0</v>
      </c>
      <c r="U151">
        <v>0</v>
      </c>
      <c r="V151">
        <v>3</v>
      </c>
      <c r="W151">
        <v>11</v>
      </c>
      <c r="X151">
        <v>0</v>
      </c>
      <c r="Y151">
        <v>62</v>
      </c>
      <c r="Z151">
        <v>2522</v>
      </c>
      <c r="AA151">
        <v>0</v>
      </c>
      <c r="AB151">
        <v>0</v>
      </c>
      <c r="AC151">
        <v>1</v>
      </c>
      <c r="AD151">
        <v>0</v>
      </c>
      <c r="AE151">
        <v>0</v>
      </c>
      <c r="AF151">
        <v>0</v>
      </c>
      <c r="AG151">
        <v>0</v>
      </c>
      <c r="AH151">
        <v>0</v>
      </c>
      <c r="AI151">
        <v>1</v>
      </c>
      <c r="AJ151">
        <v>0</v>
      </c>
      <c r="AK151">
        <v>8</v>
      </c>
      <c r="AL151">
        <v>3</v>
      </c>
      <c r="AM151">
        <v>0</v>
      </c>
    </row>
    <row r="152" spans="1:39" x14ac:dyDescent="0.45">
      <c r="A152">
        <v>70356</v>
      </c>
      <c r="B152">
        <v>0</v>
      </c>
      <c r="C152">
        <v>0</v>
      </c>
      <c r="D152">
        <v>20</v>
      </c>
      <c r="E152">
        <v>1349</v>
      </c>
      <c r="F152">
        <v>16</v>
      </c>
      <c r="G152">
        <v>249</v>
      </c>
      <c r="H152">
        <v>43</v>
      </c>
      <c r="I152">
        <v>16</v>
      </c>
      <c r="J152">
        <v>33</v>
      </c>
      <c r="K152">
        <v>2</v>
      </c>
      <c r="L152">
        <v>10</v>
      </c>
      <c r="M152">
        <v>6</v>
      </c>
      <c r="N152">
        <v>9</v>
      </c>
      <c r="O152">
        <v>6</v>
      </c>
      <c r="P152">
        <v>0</v>
      </c>
      <c r="Q152">
        <v>0</v>
      </c>
      <c r="R152">
        <v>0</v>
      </c>
      <c r="S152">
        <v>0</v>
      </c>
      <c r="T152">
        <v>0</v>
      </c>
      <c r="U152">
        <v>0</v>
      </c>
      <c r="V152">
        <v>3</v>
      </c>
      <c r="W152">
        <v>11</v>
      </c>
      <c r="X152">
        <v>0</v>
      </c>
      <c r="Y152">
        <v>75</v>
      </c>
      <c r="Z152">
        <v>2760</v>
      </c>
      <c r="AA152">
        <v>0</v>
      </c>
      <c r="AB152">
        <v>1</v>
      </c>
      <c r="AC152">
        <v>0</v>
      </c>
      <c r="AD152">
        <v>0</v>
      </c>
      <c r="AE152">
        <v>0</v>
      </c>
      <c r="AF152">
        <v>0</v>
      </c>
      <c r="AG152">
        <v>0</v>
      </c>
      <c r="AH152">
        <v>0</v>
      </c>
      <c r="AI152">
        <v>0</v>
      </c>
      <c r="AJ152">
        <v>1</v>
      </c>
      <c r="AK152">
        <v>1673</v>
      </c>
      <c r="AL152">
        <v>1640</v>
      </c>
      <c r="AM152">
        <v>0</v>
      </c>
    </row>
    <row r="153" spans="1:39" x14ac:dyDescent="0.45">
      <c r="A153">
        <v>23228</v>
      </c>
      <c r="B153">
        <v>1</v>
      </c>
      <c r="C153">
        <v>0</v>
      </c>
      <c r="D153">
        <v>91</v>
      </c>
      <c r="E153">
        <v>53</v>
      </c>
      <c r="F153">
        <v>3</v>
      </c>
      <c r="G153">
        <v>49</v>
      </c>
      <c r="H153">
        <v>7</v>
      </c>
      <c r="I153">
        <v>4</v>
      </c>
      <c r="J153">
        <v>5</v>
      </c>
      <c r="K153">
        <v>4</v>
      </c>
      <c r="L153">
        <v>3</v>
      </c>
      <c r="M153">
        <v>0</v>
      </c>
      <c r="N153">
        <v>4</v>
      </c>
      <c r="O153">
        <v>8</v>
      </c>
      <c r="P153">
        <v>0</v>
      </c>
      <c r="Q153">
        <v>0</v>
      </c>
      <c r="R153">
        <v>0</v>
      </c>
      <c r="S153">
        <v>0</v>
      </c>
      <c r="T153">
        <v>0</v>
      </c>
      <c r="U153">
        <v>0</v>
      </c>
      <c r="V153">
        <v>3</v>
      </c>
      <c r="W153">
        <v>11</v>
      </c>
      <c r="X153">
        <v>0</v>
      </c>
      <c r="Y153">
        <v>36</v>
      </c>
      <c r="Z153">
        <v>2334</v>
      </c>
      <c r="AA153">
        <v>0</v>
      </c>
      <c r="AB153">
        <v>1</v>
      </c>
      <c r="AC153">
        <v>0</v>
      </c>
      <c r="AD153">
        <v>0</v>
      </c>
      <c r="AE153">
        <v>0</v>
      </c>
      <c r="AF153">
        <v>0</v>
      </c>
      <c r="AG153">
        <v>0</v>
      </c>
      <c r="AH153">
        <v>1</v>
      </c>
      <c r="AI153">
        <v>0</v>
      </c>
      <c r="AJ153">
        <v>0</v>
      </c>
      <c r="AK153">
        <v>116</v>
      </c>
      <c r="AL153">
        <v>111</v>
      </c>
      <c r="AM153">
        <v>0</v>
      </c>
    </row>
    <row r="154" spans="1:39" x14ac:dyDescent="0.45">
      <c r="A154">
        <v>74165</v>
      </c>
      <c r="B154">
        <v>0</v>
      </c>
      <c r="C154">
        <v>0</v>
      </c>
      <c r="D154">
        <v>9</v>
      </c>
      <c r="E154">
        <v>1001</v>
      </c>
      <c r="F154">
        <v>12</v>
      </c>
      <c r="G154">
        <v>240</v>
      </c>
      <c r="H154">
        <v>16</v>
      </c>
      <c r="I154">
        <v>12</v>
      </c>
      <c r="J154">
        <v>12</v>
      </c>
      <c r="K154">
        <v>1</v>
      </c>
      <c r="L154">
        <v>5</v>
      </c>
      <c r="M154">
        <v>4</v>
      </c>
      <c r="N154">
        <v>10</v>
      </c>
      <c r="O154">
        <v>2</v>
      </c>
      <c r="P154">
        <v>0</v>
      </c>
      <c r="Q154">
        <v>0</v>
      </c>
      <c r="R154">
        <v>0</v>
      </c>
      <c r="S154">
        <v>0</v>
      </c>
      <c r="T154">
        <v>0</v>
      </c>
      <c r="U154">
        <v>0</v>
      </c>
      <c r="V154">
        <v>3</v>
      </c>
      <c r="W154">
        <v>11</v>
      </c>
      <c r="X154">
        <v>0</v>
      </c>
      <c r="Y154">
        <v>45</v>
      </c>
      <c r="Z154">
        <v>2583</v>
      </c>
      <c r="AA154">
        <v>1</v>
      </c>
      <c r="AB154">
        <v>0</v>
      </c>
      <c r="AC154">
        <v>0</v>
      </c>
      <c r="AD154">
        <v>0</v>
      </c>
      <c r="AE154">
        <v>0</v>
      </c>
      <c r="AF154">
        <v>0</v>
      </c>
      <c r="AG154">
        <v>0</v>
      </c>
      <c r="AH154">
        <v>0</v>
      </c>
      <c r="AI154">
        <v>0</v>
      </c>
      <c r="AJ154">
        <v>1</v>
      </c>
      <c r="AK154">
        <v>1281</v>
      </c>
      <c r="AL154">
        <v>1269</v>
      </c>
      <c r="AM154">
        <v>0</v>
      </c>
    </row>
    <row r="155" spans="1:39" x14ac:dyDescent="0.45">
      <c r="A155">
        <v>43482</v>
      </c>
      <c r="B155">
        <v>2</v>
      </c>
      <c r="C155">
        <v>1</v>
      </c>
      <c r="D155">
        <v>83</v>
      </c>
      <c r="E155">
        <v>18</v>
      </c>
      <c r="F155">
        <v>1</v>
      </c>
      <c r="G155">
        <v>32</v>
      </c>
      <c r="H155">
        <v>6</v>
      </c>
      <c r="I155">
        <v>3</v>
      </c>
      <c r="J155">
        <v>28</v>
      </c>
      <c r="K155">
        <v>3</v>
      </c>
      <c r="L155">
        <v>2</v>
      </c>
      <c r="M155">
        <v>0</v>
      </c>
      <c r="N155">
        <v>4</v>
      </c>
      <c r="O155">
        <v>6</v>
      </c>
      <c r="P155">
        <v>0</v>
      </c>
      <c r="Q155">
        <v>0</v>
      </c>
      <c r="R155">
        <v>0</v>
      </c>
      <c r="S155">
        <v>0</v>
      </c>
      <c r="T155">
        <v>0</v>
      </c>
      <c r="U155">
        <v>0</v>
      </c>
      <c r="V155">
        <v>3</v>
      </c>
      <c r="W155">
        <v>11</v>
      </c>
      <c r="X155">
        <v>0</v>
      </c>
      <c r="Y155">
        <v>54</v>
      </c>
      <c r="Z155">
        <v>2387</v>
      </c>
      <c r="AA155">
        <v>0</v>
      </c>
      <c r="AB155">
        <v>0</v>
      </c>
      <c r="AC155">
        <v>0</v>
      </c>
      <c r="AD155">
        <v>1</v>
      </c>
      <c r="AE155">
        <v>0</v>
      </c>
      <c r="AF155">
        <v>0</v>
      </c>
      <c r="AG155">
        <v>0</v>
      </c>
      <c r="AH155">
        <v>1</v>
      </c>
      <c r="AI155">
        <v>0</v>
      </c>
      <c r="AJ155">
        <v>0</v>
      </c>
      <c r="AK155">
        <v>60</v>
      </c>
      <c r="AL155">
        <v>32</v>
      </c>
      <c r="AM155">
        <v>0</v>
      </c>
    </row>
    <row r="156" spans="1:39" x14ac:dyDescent="0.45">
      <c r="A156">
        <v>62551</v>
      </c>
      <c r="B156">
        <v>0</v>
      </c>
      <c r="C156">
        <v>0</v>
      </c>
      <c r="D156">
        <v>27</v>
      </c>
      <c r="E156">
        <v>125</v>
      </c>
      <c r="F156">
        <v>16</v>
      </c>
      <c r="G156">
        <v>98</v>
      </c>
      <c r="H156">
        <v>134</v>
      </c>
      <c r="I156">
        <v>21</v>
      </c>
      <c r="J156">
        <v>27</v>
      </c>
      <c r="K156">
        <v>1</v>
      </c>
      <c r="L156">
        <v>6</v>
      </c>
      <c r="M156">
        <v>7</v>
      </c>
      <c r="N156">
        <v>4</v>
      </c>
      <c r="O156">
        <v>3</v>
      </c>
      <c r="P156">
        <v>1</v>
      </c>
      <c r="Q156">
        <v>0</v>
      </c>
      <c r="R156">
        <v>0</v>
      </c>
      <c r="S156">
        <v>0</v>
      </c>
      <c r="T156">
        <v>0</v>
      </c>
      <c r="U156">
        <v>0</v>
      </c>
      <c r="V156">
        <v>3</v>
      </c>
      <c r="W156">
        <v>11</v>
      </c>
      <c r="X156">
        <v>0</v>
      </c>
      <c r="Y156">
        <v>67</v>
      </c>
      <c r="Z156">
        <v>2382</v>
      </c>
      <c r="AA156">
        <v>1</v>
      </c>
      <c r="AB156">
        <v>0</v>
      </c>
      <c r="AC156">
        <v>0</v>
      </c>
      <c r="AD156">
        <v>0</v>
      </c>
      <c r="AE156">
        <v>0</v>
      </c>
      <c r="AF156">
        <v>0</v>
      </c>
      <c r="AG156">
        <v>0</v>
      </c>
      <c r="AH156">
        <v>1</v>
      </c>
      <c r="AI156">
        <v>0</v>
      </c>
      <c r="AJ156">
        <v>0</v>
      </c>
      <c r="AK156">
        <v>394</v>
      </c>
      <c r="AL156">
        <v>367</v>
      </c>
      <c r="AM156">
        <v>1</v>
      </c>
    </row>
    <row r="157" spans="1:39" x14ac:dyDescent="0.45">
      <c r="A157">
        <v>52332</v>
      </c>
      <c r="B157">
        <v>0</v>
      </c>
      <c r="C157">
        <v>0</v>
      </c>
      <c r="D157">
        <v>63</v>
      </c>
      <c r="E157">
        <v>212</v>
      </c>
      <c r="F157">
        <v>5</v>
      </c>
      <c r="G157">
        <v>33</v>
      </c>
      <c r="H157">
        <v>7</v>
      </c>
      <c r="I157">
        <v>0</v>
      </c>
      <c r="J157">
        <v>2</v>
      </c>
      <c r="K157">
        <v>1</v>
      </c>
      <c r="L157">
        <v>3</v>
      </c>
      <c r="M157">
        <v>2</v>
      </c>
      <c r="N157">
        <v>6</v>
      </c>
      <c r="O157">
        <v>4</v>
      </c>
      <c r="P157">
        <v>0</v>
      </c>
      <c r="Q157">
        <v>1</v>
      </c>
      <c r="R157">
        <v>0</v>
      </c>
      <c r="S157">
        <v>0</v>
      </c>
      <c r="T157">
        <v>0</v>
      </c>
      <c r="U157">
        <v>0</v>
      </c>
      <c r="V157">
        <v>3</v>
      </c>
      <c r="W157">
        <v>11</v>
      </c>
      <c r="X157">
        <v>0</v>
      </c>
      <c r="Y157">
        <v>61</v>
      </c>
      <c r="Z157">
        <v>2464</v>
      </c>
      <c r="AA157">
        <v>1</v>
      </c>
      <c r="AB157">
        <v>0</v>
      </c>
      <c r="AC157">
        <v>0</v>
      </c>
      <c r="AD157">
        <v>0</v>
      </c>
      <c r="AE157">
        <v>0</v>
      </c>
      <c r="AF157">
        <v>0</v>
      </c>
      <c r="AG157">
        <v>0</v>
      </c>
      <c r="AH157">
        <v>1</v>
      </c>
      <c r="AI157">
        <v>0</v>
      </c>
      <c r="AJ157">
        <v>0</v>
      </c>
      <c r="AK157">
        <v>257</v>
      </c>
      <c r="AL157">
        <v>255</v>
      </c>
      <c r="AM157">
        <v>1</v>
      </c>
    </row>
    <row r="158" spans="1:39" x14ac:dyDescent="0.45">
      <c r="A158">
        <v>66951</v>
      </c>
      <c r="B158">
        <v>0</v>
      </c>
      <c r="C158">
        <v>0</v>
      </c>
      <c r="D158">
        <v>46</v>
      </c>
      <c r="E158">
        <v>277</v>
      </c>
      <c r="F158">
        <v>162</v>
      </c>
      <c r="G158">
        <v>305</v>
      </c>
      <c r="H158">
        <v>173</v>
      </c>
      <c r="I158">
        <v>76</v>
      </c>
      <c r="J158">
        <v>124</v>
      </c>
      <c r="K158">
        <v>1</v>
      </c>
      <c r="L158">
        <v>3</v>
      </c>
      <c r="M158">
        <v>4</v>
      </c>
      <c r="N158">
        <v>7</v>
      </c>
      <c r="O158">
        <v>1</v>
      </c>
      <c r="P158">
        <v>0</v>
      </c>
      <c r="Q158">
        <v>0</v>
      </c>
      <c r="R158">
        <v>0</v>
      </c>
      <c r="S158">
        <v>0</v>
      </c>
      <c r="T158">
        <v>0</v>
      </c>
      <c r="U158">
        <v>0</v>
      </c>
      <c r="V158">
        <v>3</v>
      </c>
      <c r="W158">
        <v>11</v>
      </c>
      <c r="X158">
        <v>0</v>
      </c>
      <c r="Y158">
        <v>32</v>
      </c>
      <c r="Z158">
        <v>2398</v>
      </c>
      <c r="AA158">
        <v>0</v>
      </c>
      <c r="AB158">
        <v>0</v>
      </c>
      <c r="AC158">
        <v>1</v>
      </c>
      <c r="AD158">
        <v>0</v>
      </c>
      <c r="AE158">
        <v>0</v>
      </c>
      <c r="AF158">
        <v>0</v>
      </c>
      <c r="AG158">
        <v>0</v>
      </c>
      <c r="AH158">
        <v>1</v>
      </c>
      <c r="AI158">
        <v>0</v>
      </c>
      <c r="AJ158">
        <v>0</v>
      </c>
      <c r="AK158">
        <v>993</v>
      </c>
      <c r="AL158">
        <v>869</v>
      </c>
      <c r="AM158">
        <v>0</v>
      </c>
    </row>
    <row r="159" spans="1:39" x14ac:dyDescent="0.45">
      <c r="A159">
        <v>26091</v>
      </c>
      <c r="B159">
        <v>1</v>
      </c>
      <c r="C159">
        <v>1</v>
      </c>
      <c r="D159">
        <v>84</v>
      </c>
      <c r="E159">
        <v>15</v>
      </c>
      <c r="F159">
        <v>10</v>
      </c>
      <c r="G159">
        <v>19</v>
      </c>
      <c r="H159">
        <v>8</v>
      </c>
      <c r="I159">
        <v>17</v>
      </c>
      <c r="J159">
        <v>20</v>
      </c>
      <c r="K159">
        <v>3</v>
      </c>
      <c r="L159">
        <v>2</v>
      </c>
      <c r="M159">
        <v>1</v>
      </c>
      <c r="N159">
        <v>3</v>
      </c>
      <c r="O159">
        <v>5</v>
      </c>
      <c r="P159">
        <v>0</v>
      </c>
      <c r="Q159">
        <v>0</v>
      </c>
      <c r="R159">
        <v>0</v>
      </c>
      <c r="S159">
        <v>0</v>
      </c>
      <c r="T159">
        <v>0</v>
      </c>
      <c r="U159">
        <v>0</v>
      </c>
      <c r="V159">
        <v>3</v>
      </c>
      <c r="W159">
        <v>11</v>
      </c>
      <c r="X159">
        <v>0</v>
      </c>
      <c r="Y159">
        <v>63</v>
      </c>
      <c r="Z159">
        <v>2283</v>
      </c>
      <c r="AA159">
        <v>0</v>
      </c>
      <c r="AB159">
        <v>0</v>
      </c>
      <c r="AC159">
        <v>0</v>
      </c>
      <c r="AD159">
        <v>1</v>
      </c>
      <c r="AE159">
        <v>0</v>
      </c>
      <c r="AF159">
        <v>0</v>
      </c>
      <c r="AG159">
        <v>0</v>
      </c>
      <c r="AH159">
        <v>1</v>
      </c>
      <c r="AI159">
        <v>0</v>
      </c>
      <c r="AJ159">
        <v>0</v>
      </c>
      <c r="AK159">
        <v>69</v>
      </c>
      <c r="AL159">
        <v>49</v>
      </c>
      <c r="AM159">
        <v>0</v>
      </c>
    </row>
    <row r="160" spans="1:39" x14ac:dyDescent="0.45">
      <c r="A160">
        <v>33456</v>
      </c>
      <c r="B160">
        <v>1</v>
      </c>
      <c r="C160">
        <v>1</v>
      </c>
      <c r="D160">
        <v>58</v>
      </c>
      <c r="E160">
        <v>7</v>
      </c>
      <c r="F160">
        <v>3</v>
      </c>
      <c r="G160">
        <v>10</v>
      </c>
      <c r="H160">
        <v>8</v>
      </c>
      <c r="I160">
        <v>1</v>
      </c>
      <c r="J160">
        <v>7</v>
      </c>
      <c r="K160">
        <v>2</v>
      </c>
      <c r="L160">
        <v>1</v>
      </c>
      <c r="M160">
        <v>0</v>
      </c>
      <c r="N160">
        <v>3</v>
      </c>
      <c r="O160">
        <v>7</v>
      </c>
      <c r="P160">
        <v>0</v>
      </c>
      <c r="Q160">
        <v>0</v>
      </c>
      <c r="R160">
        <v>0</v>
      </c>
      <c r="S160">
        <v>0</v>
      </c>
      <c r="T160">
        <v>0</v>
      </c>
      <c r="U160">
        <v>0</v>
      </c>
      <c r="V160">
        <v>3</v>
      </c>
      <c r="W160">
        <v>11</v>
      </c>
      <c r="X160">
        <v>0</v>
      </c>
      <c r="Y160">
        <v>55</v>
      </c>
      <c r="Z160">
        <v>2228</v>
      </c>
      <c r="AA160">
        <v>0</v>
      </c>
      <c r="AB160">
        <v>0</v>
      </c>
      <c r="AC160">
        <v>0</v>
      </c>
      <c r="AD160">
        <v>1</v>
      </c>
      <c r="AE160">
        <v>0</v>
      </c>
      <c r="AF160">
        <v>0</v>
      </c>
      <c r="AG160">
        <v>0</v>
      </c>
      <c r="AH160">
        <v>1</v>
      </c>
      <c r="AI160">
        <v>0</v>
      </c>
      <c r="AJ160">
        <v>0</v>
      </c>
      <c r="AK160">
        <v>29</v>
      </c>
      <c r="AL160">
        <v>22</v>
      </c>
      <c r="AM160">
        <v>0</v>
      </c>
    </row>
    <row r="161" spans="1:39" x14ac:dyDescent="0.45">
      <c r="A161">
        <v>28718</v>
      </c>
      <c r="B161">
        <v>1</v>
      </c>
      <c r="C161">
        <v>0</v>
      </c>
      <c r="D161">
        <v>78</v>
      </c>
      <c r="E161">
        <v>12</v>
      </c>
      <c r="F161">
        <v>4</v>
      </c>
      <c r="G161">
        <v>6</v>
      </c>
      <c r="H161">
        <v>11</v>
      </c>
      <c r="I161">
        <v>8</v>
      </c>
      <c r="J161">
        <v>16</v>
      </c>
      <c r="K161">
        <v>2</v>
      </c>
      <c r="L161">
        <v>2</v>
      </c>
      <c r="M161">
        <v>0</v>
      </c>
      <c r="N161">
        <v>3</v>
      </c>
      <c r="O161">
        <v>8</v>
      </c>
      <c r="P161">
        <v>0</v>
      </c>
      <c r="Q161">
        <v>0</v>
      </c>
      <c r="R161">
        <v>0</v>
      </c>
      <c r="S161">
        <v>0</v>
      </c>
      <c r="T161">
        <v>0</v>
      </c>
      <c r="U161">
        <v>0</v>
      </c>
      <c r="V161">
        <v>3</v>
      </c>
      <c r="W161">
        <v>11</v>
      </c>
      <c r="X161">
        <v>0</v>
      </c>
      <c r="Y161">
        <v>38</v>
      </c>
      <c r="Z161">
        <v>2510</v>
      </c>
      <c r="AA161">
        <v>0</v>
      </c>
      <c r="AB161">
        <v>1</v>
      </c>
      <c r="AC161">
        <v>0</v>
      </c>
      <c r="AD161">
        <v>0</v>
      </c>
      <c r="AE161">
        <v>0</v>
      </c>
      <c r="AF161">
        <v>0</v>
      </c>
      <c r="AG161">
        <v>0</v>
      </c>
      <c r="AH161">
        <v>1</v>
      </c>
      <c r="AI161">
        <v>0</v>
      </c>
      <c r="AJ161">
        <v>0</v>
      </c>
      <c r="AK161">
        <v>41</v>
      </c>
      <c r="AL161">
        <v>25</v>
      </c>
      <c r="AM161">
        <v>0</v>
      </c>
    </row>
    <row r="162" spans="1:39" x14ac:dyDescent="0.45">
      <c r="A162">
        <v>50447</v>
      </c>
      <c r="B162">
        <v>2</v>
      </c>
      <c r="C162">
        <v>0</v>
      </c>
      <c r="D162">
        <v>4</v>
      </c>
      <c r="E162">
        <v>85</v>
      </c>
      <c r="F162">
        <v>7</v>
      </c>
      <c r="G162">
        <v>24</v>
      </c>
      <c r="H162">
        <v>2</v>
      </c>
      <c r="I162">
        <v>3</v>
      </c>
      <c r="J162">
        <v>27</v>
      </c>
      <c r="K162">
        <v>1</v>
      </c>
      <c r="L162">
        <v>3</v>
      </c>
      <c r="M162">
        <v>1</v>
      </c>
      <c r="N162">
        <v>3</v>
      </c>
      <c r="O162">
        <v>6</v>
      </c>
      <c r="P162">
        <v>0</v>
      </c>
      <c r="Q162">
        <v>0</v>
      </c>
      <c r="R162">
        <v>0</v>
      </c>
      <c r="S162">
        <v>0</v>
      </c>
      <c r="T162">
        <v>0</v>
      </c>
      <c r="U162">
        <v>0</v>
      </c>
      <c r="V162">
        <v>3</v>
      </c>
      <c r="W162">
        <v>11</v>
      </c>
      <c r="X162">
        <v>0</v>
      </c>
      <c r="Y162">
        <v>50</v>
      </c>
      <c r="Z162">
        <v>2228</v>
      </c>
      <c r="AA162">
        <v>0</v>
      </c>
      <c r="AB162">
        <v>1</v>
      </c>
      <c r="AC162">
        <v>0</v>
      </c>
      <c r="AD162">
        <v>0</v>
      </c>
      <c r="AE162">
        <v>0</v>
      </c>
      <c r="AF162">
        <v>0</v>
      </c>
      <c r="AG162">
        <v>0</v>
      </c>
      <c r="AH162">
        <v>1</v>
      </c>
      <c r="AI162">
        <v>0</v>
      </c>
      <c r="AJ162">
        <v>0</v>
      </c>
      <c r="AK162">
        <v>121</v>
      </c>
      <c r="AL162">
        <v>94</v>
      </c>
      <c r="AM162">
        <v>0</v>
      </c>
    </row>
    <row r="163" spans="1:39" x14ac:dyDescent="0.45">
      <c r="A163">
        <v>53537</v>
      </c>
      <c r="B163">
        <v>1</v>
      </c>
      <c r="C163">
        <v>1</v>
      </c>
      <c r="D163">
        <v>17</v>
      </c>
      <c r="E163">
        <v>81</v>
      </c>
      <c r="F163">
        <v>0</v>
      </c>
      <c r="G163">
        <v>6</v>
      </c>
      <c r="H163">
        <v>0</v>
      </c>
      <c r="I163">
        <v>0</v>
      </c>
      <c r="J163">
        <v>6</v>
      </c>
      <c r="K163">
        <v>2</v>
      </c>
      <c r="L163">
        <v>2</v>
      </c>
      <c r="M163">
        <v>1</v>
      </c>
      <c r="N163">
        <v>3</v>
      </c>
      <c r="O163">
        <v>5</v>
      </c>
      <c r="P163">
        <v>0</v>
      </c>
      <c r="Q163">
        <v>0</v>
      </c>
      <c r="R163">
        <v>0</v>
      </c>
      <c r="S163">
        <v>0</v>
      </c>
      <c r="T163">
        <v>0</v>
      </c>
      <c r="U163">
        <v>0</v>
      </c>
      <c r="V163">
        <v>3</v>
      </c>
      <c r="W163">
        <v>11</v>
      </c>
      <c r="X163">
        <v>0</v>
      </c>
      <c r="Y163">
        <v>61</v>
      </c>
      <c r="Z163">
        <v>2309</v>
      </c>
      <c r="AA163">
        <v>0</v>
      </c>
      <c r="AB163">
        <v>0</v>
      </c>
      <c r="AC163">
        <v>0</v>
      </c>
      <c r="AD163">
        <v>1</v>
      </c>
      <c r="AE163">
        <v>0</v>
      </c>
      <c r="AF163">
        <v>0</v>
      </c>
      <c r="AG163">
        <v>0</v>
      </c>
      <c r="AH163">
        <v>0</v>
      </c>
      <c r="AI163">
        <v>0</v>
      </c>
      <c r="AJ163">
        <v>1</v>
      </c>
      <c r="AK163">
        <v>87</v>
      </c>
      <c r="AL163">
        <v>81</v>
      </c>
      <c r="AM163">
        <v>0</v>
      </c>
    </row>
    <row r="164" spans="1:39" x14ac:dyDescent="0.45">
      <c r="A164">
        <v>52074</v>
      </c>
      <c r="B164">
        <v>0</v>
      </c>
      <c r="C164">
        <v>1</v>
      </c>
      <c r="D164">
        <v>77</v>
      </c>
      <c r="E164">
        <v>59</v>
      </c>
      <c r="F164">
        <v>0</v>
      </c>
      <c r="G164">
        <v>12</v>
      </c>
      <c r="H164">
        <v>0</v>
      </c>
      <c r="I164">
        <v>0</v>
      </c>
      <c r="J164">
        <v>48</v>
      </c>
      <c r="K164">
        <v>1</v>
      </c>
      <c r="L164">
        <v>2</v>
      </c>
      <c r="M164">
        <v>2</v>
      </c>
      <c r="N164">
        <v>2</v>
      </c>
      <c r="O164">
        <v>4</v>
      </c>
      <c r="P164">
        <v>1</v>
      </c>
      <c r="Q164">
        <v>0</v>
      </c>
      <c r="R164">
        <v>0</v>
      </c>
      <c r="S164">
        <v>0</v>
      </c>
      <c r="T164">
        <v>0</v>
      </c>
      <c r="U164">
        <v>0</v>
      </c>
      <c r="V164">
        <v>3</v>
      </c>
      <c r="W164">
        <v>11</v>
      </c>
      <c r="X164">
        <v>0</v>
      </c>
      <c r="Y164">
        <v>53</v>
      </c>
      <c r="Z164">
        <v>2245</v>
      </c>
      <c r="AA164">
        <v>0</v>
      </c>
      <c r="AB164">
        <v>0</v>
      </c>
      <c r="AC164">
        <v>1</v>
      </c>
      <c r="AD164">
        <v>0</v>
      </c>
      <c r="AE164">
        <v>0</v>
      </c>
      <c r="AF164">
        <v>0</v>
      </c>
      <c r="AG164">
        <v>0</v>
      </c>
      <c r="AH164">
        <v>1</v>
      </c>
      <c r="AI164">
        <v>0</v>
      </c>
      <c r="AJ164">
        <v>0</v>
      </c>
      <c r="AK164">
        <v>71</v>
      </c>
      <c r="AL164">
        <v>23</v>
      </c>
      <c r="AM164">
        <v>1</v>
      </c>
    </row>
    <row r="165" spans="1:39" x14ac:dyDescent="0.45">
      <c r="A165">
        <v>80427</v>
      </c>
      <c r="B165">
        <v>0</v>
      </c>
      <c r="C165">
        <v>1</v>
      </c>
      <c r="D165">
        <v>56</v>
      </c>
      <c r="E165">
        <v>1149</v>
      </c>
      <c r="F165">
        <v>71</v>
      </c>
      <c r="G165">
        <v>449</v>
      </c>
      <c r="H165">
        <v>69</v>
      </c>
      <c r="I165">
        <v>71</v>
      </c>
      <c r="J165">
        <v>26</v>
      </c>
      <c r="K165">
        <v>1</v>
      </c>
      <c r="L165">
        <v>11</v>
      </c>
      <c r="M165">
        <v>8</v>
      </c>
      <c r="N165">
        <v>8</v>
      </c>
      <c r="O165">
        <v>5</v>
      </c>
      <c r="P165">
        <v>0</v>
      </c>
      <c r="Q165">
        <v>0</v>
      </c>
      <c r="R165">
        <v>0</v>
      </c>
      <c r="S165">
        <v>0</v>
      </c>
      <c r="T165">
        <v>0</v>
      </c>
      <c r="U165">
        <v>0</v>
      </c>
      <c r="V165">
        <v>3</v>
      </c>
      <c r="W165">
        <v>11</v>
      </c>
      <c r="X165">
        <v>0</v>
      </c>
      <c r="Y165">
        <v>45</v>
      </c>
      <c r="Z165">
        <v>2814</v>
      </c>
      <c r="AA165">
        <v>0</v>
      </c>
      <c r="AB165">
        <v>1</v>
      </c>
      <c r="AC165">
        <v>0</v>
      </c>
      <c r="AD165">
        <v>0</v>
      </c>
      <c r="AE165">
        <v>0</v>
      </c>
      <c r="AF165">
        <v>0</v>
      </c>
      <c r="AG165">
        <v>0</v>
      </c>
      <c r="AH165">
        <v>0</v>
      </c>
      <c r="AI165">
        <v>0</v>
      </c>
      <c r="AJ165">
        <v>1</v>
      </c>
      <c r="AK165">
        <v>1809</v>
      </c>
      <c r="AL165">
        <v>1783</v>
      </c>
      <c r="AM165">
        <v>0</v>
      </c>
    </row>
    <row r="166" spans="1:39" x14ac:dyDescent="0.45">
      <c r="A166">
        <v>83837</v>
      </c>
      <c r="B166">
        <v>0</v>
      </c>
      <c r="C166">
        <v>0</v>
      </c>
      <c r="D166">
        <v>79</v>
      </c>
      <c r="E166">
        <v>847</v>
      </c>
      <c r="F166">
        <v>66</v>
      </c>
      <c r="G166">
        <v>119</v>
      </c>
      <c r="H166">
        <v>86</v>
      </c>
      <c r="I166">
        <v>89</v>
      </c>
      <c r="J166">
        <v>111</v>
      </c>
      <c r="K166">
        <v>1</v>
      </c>
      <c r="L166">
        <v>9</v>
      </c>
      <c r="M166">
        <v>10</v>
      </c>
      <c r="N166">
        <v>5</v>
      </c>
      <c r="O166">
        <v>4</v>
      </c>
      <c r="P166">
        <v>0</v>
      </c>
      <c r="Q166">
        <v>1</v>
      </c>
      <c r="R166">
        <v>0</v>
      </c>
      <c r="S166">
        <v>1</v>
      </c>
      <c r="T166">
        <v>0</v>
      </c>
      <c r="U166">
        <v>0</v>
      </c>
      <c r="V166">
        <v>3</v>
      </c>
      <c r="W166">
        <v>11</v>
      </c>
      <c r="X166">
        <v>1</v>
      </c>
      <c r="Y166">
        <v>72</v>
      </c>
      <c r="Z166">
        <v>2719</v>
      </c>
      <c r="AA166">
        <v>0</v>
      </c>
      <c r="AB166">
        <v>1</v>
      </c>
      <c r="AC166">
        <v>0</v>
      </c>
      <c r="AD166">
        <v>0</v>
      </c>
      <c r="AE166">
        <v>0</v>
      </c>
      <c r="AF166">
        <v>0</v>
      </c>
      <c r="AG166">
        <v>0</v>
      </c>
      <c r="AH166">
        <v>0</v>
      </c>
      <c r="AI166">
        <v>0</v>
      </c>
      <c r="AJ166">
        <v>1</v>
      </c>
      <c r="AK166">
        <v>1207</v>
      </c>
      <c r="AL166">
        <v>1096</v>
      </c>
      <c r="AM166">
        <v>2</v>
      </c>
    </row>
    <row r="167" spans="1:39" x14ac:dyDescent="0.45">
      <c r="A167">
        <v>38853</v>
      </c>
      <c r="B167">
        <v>1</v>
      </c>
      <c r="C167">
        <v>1</v>
      </c>
      <c r="D167">
        <v>90</v>
      </c>
      <c r="E167">
        <v>29</v>
      </c>
      <c r="F167">
        <v>0</v>
      </c>
      <c r="G167">
        <v>14</v>
      </c>
      <c r="H167">
        <v>0</v>
      </c>
      <c r="I167">
        <v>0</v>
      </c>
      <c r="J167">
        <v>2</v>
      </c>
      <c r="K167">
        <v>2</v>
      </c>
      <c r="L167">
        <v>2</v>
      </c>
      <c r="M167">
        <v>0</v>
      </c>
      <c r="N167">
        <v>3</v>
      </c>
      <c r="O167">
        <v>7</v>
      </c>
      <c r="P167">
        <v>0</v>
      </c>
      <c r="Q167">
        <v>0</v>
      </c>
      <c r="R167">
        <v>0</v>
      </c>
      <c r="S167">
        <v>0</v>
      </c>
      <c r="T167">
        <v>0</v>
      </c>
      <c r="U167">
        <v>0</v>
      </c>
      <c r="V167">
        <v>3</v>
      </c>
      <c r="W167">
        <v>11</v>
      </c>
      <c r="X167">
        <v>0</v>
      </c>
      <c r="Y167">
        <v>50</v>
      </c>
      <c r="Z167">
        <v>2196</v>
      </c>
      <c r="AA167">
        <v>0</v>
      </c>
      <c r="AB167">
        <v>1</v>
      </c>
      <c r="AC167">
        <v>0</v>
      </c>
      <c r="AD167">
        <v>0</v>
      </c>
      <c r="AE167">
        <v>0</v>
      </c>
      <c r="AF167">
        <v>0</v>
      </c>
      <c r="AG167">
        <v>0</v>
      </c>
      <c r="AH167">
        <v>0</v>
      </c>
      <c r="AI167">
        <v>0</v>
      </c>
      <c r="AJ167">
        <v>1</v>
      </c>
      <c r="AK167">
        <v>43</v>
      </c>
      <c r="AL167">
        <v>41</v>
      </c>
      <c r="AM167">
        <v>0</v>
      </c>
    </row>
    <row r="168" spans="1:39" x14ac:dyDescent="0.45">
      <c r="A168">
        <v>38285</v>
      </c>
      <c r="B168">
        <v>2</v>
      </c>
      <c r="C168">
        <v>1</v>
      </c>
      <c r="D168">
        <v>96</v>
      </c>
      <c r="E168">
        <v>2</v>
      </c>
      <c r="F168">
        <v>0</v>
      </c>
      <c r="G168">
        <v>5</v>
      </c>
      <c r="H168">
        <v>2</v>
      </c>
      <c r="I168">
        <v>0</v>
      </c>
      <c r="J168">
        <v>1</v>
      </c>
      <c r="K168">
        <v>1</v>
      </c>
      <c r="L168">
        <v>0</v>
      </c>
      <c r="M168">
        <v>0</v>
      </c>
      <c r="N168">
        <v>3</v>
      </c>
      <c r="O168">
        <v>2</v>
      </c>
      <c r="P168">
        <v>0</v>
      </c>
      <c r="Q168">
        <v>0</v>
      </c>
      <c r="R168">
        <v>0</v>
      </c>
      <c r="S168">
        <v>0</v>
      </c>
      <c r="T168">
        <v>0</v>
      </c>
      <c r="U168">
        <v>0</v>
      </c>
      <c r="V168">
        <v>3</v>
      </c>
      <c r="W168">
        <v>11</v>
      </c>
      <c r="X168">
        <v>0</v>
      </c>
      <c r="Y168">
        <v>61</v>
      </c>
      <c r="Z168">
        <v>2164</v>
      </c>
      <c r="AA168">
        <v>0</v>
      </c>
      <c r="AB168">
        <v>0</v>
      </c>
      <c r="AC168">
        <v>0</v>
      </c>
      <c r="AD168">
        <v>1</v>
      </c>
      <c r="AE168">
        <v>0</v>
      </c>
      <c r="AF168">
        <v>0</v>
      </c>
      <c r="AG168">
        <v>0</v>
      </c>
      <c r="AH168">
        <v>1</v>
      </c>
      <c r="AI168">
        <v>0</v>
      </c>
      <c r="AJ168">
        <v>0</v>
      </c>
      <c r="AK168">
        <v>9</v>
      </c>
      <c r="AL168">
        <v>8</v>
      </c>
      <c r="AM168">
        <v>0</v>
      </c>
    </row>
    <row r="169" spans="1:39" x14ac:dyDescent="0.45">
      <c r="A169">
        <v>78497</v>
      </c>
      <c r="B169">
        <v>0</v>
      </c>
      <c r="C169">
        <v>0</v>
      </c>
      <c r="D169">
        <v>44</v>
      </c>
      <c r="E169">
        <v>207</v>
      </c>
      <c r="F169">
        <v>26</v>
      </c>
      <c r="G169">
        <v>447</v>
      </c>
      <c r="H169">
        <v>75</v>
      </c>
      <c r="I169">
        <v>0</v>
      </c>
      <c r="J169">
        <v>223</v>
      </c>
      <c r="K169">
        <v>1</v>
      </c>
      <c r="L169">
        <v>5</v>
      </c>
      <c r="M169">
        <v>7</v>
      </c>
      <c r="N169">
        <v>12</v>
      </c>
      <c r="O169">
        <v>2</v>
      </c>
      <c r="P169">
        <v>0</v>
      </c>
      <c r="Q169">
        <v>0</v>
      </c>
      <c r="R169">
        <v>0</v>
      </c>
      <c r="S169">
        <v>1</v>
      </c>
      <c r="T169">
        <v>0</v>
      </c>
      <c r="U169">
        <v>0</v>
      </c>
      <c r="V169">
        <v>3</v>
      </c>
      <c r="W169">
        <v>11</v>
      </c>
      <c r="X169">
        <v>0</v>
      </c>
      <c r="Y169">
        <v>69</v>
      </c>
      <c r="Z169">
        <v>2369</v>
      </c>
      <c r="AA169">
        <v>0</v>
      </c>
      <c r="AB169">
        <v>1</v>
      </c>
      <c r="AC169">
        <v>0</v>
      </c>
      <c r="AD169">
        <v>0</v>
      </c>
      <c r="AE169">
        <v>0</v>
      </c>
      <c r="AF169">
        <v>1</v>
      </c>
      <c r="AG169">
        <v>0</v>
      </c>
      <c r="AH169">
        <v>0</v>
      </c>
      <c r="AI169">
        <v>0</v>
      </c>
      <c r="AJ169">
        <v>0</v>
      </c>
      <c r="AK169">
        <v>755</v>
      </c>
      <c r="AL169">
        <v>532</v>
      </c>
      <c r="AM169">
        <v>1</v>
      </c>
    </row>
    <row r="170" spans="1:39" x14ac:dyDescent="0.45">
      <c r="A170">
        <v>51650</v>
      </c>
      <c r="B170">
        <v>0</v>
      </c>
      <c r="C170">
        <v>1</v>
      </c>
      <c r="D170">
        <v>81</v>
      </c>
      <c r="E170">
        <v>152</v>
      </c>
      <c r="F170">
        <v>3</v>
      </c>
      <c r="G170">
        <v>22</v>
      </c>
      <c r="H170">
        <v>2</v>
      </c>
      <c r="I170">
        <v>5</v>
      </c>
      <c r="J170">
        <v>7</v>
      </c>
      <c r="K170">
        <v>1</v>
      </c>
      <c r="L170">
        <v>4</v>
      </c>
      <c r="M170">
        <v>1</v>
      </c>
      <c r="N170">
        <v>4</v>
      </c>
      <c r="O170">
        <v>5</v>
      </c>
      <c r="P170">
        <v>0</v>
      </c>
      <c r="Q170">
        <v>0</v>
      </c>
      <c r="R170">
        <v>0</v>
      </c>
      <c r="S170">
        <v>0</v>
      </c>
      <c r="T170">
        <v>0</v>
      </c>
      <c r="U170">
        <v>0</v>
      </c>
      <c r="V170">
        <v>3</v>
      </c>
      <c r="W170">
        <v>11</v>
      </c>
      <c r="X170">
        <v>0</v>
      </c>
      <c r="Y170">
        <v>44</v>
      </c>
      <c r="Z170">
        <v>2208</v>
      </c>
      <c r="AA170">
        <v>0</v>
      </c>
      <c r="AB170">
        <v>1</v>
      </c>
      <c r="AC170">
        <v>0</v>
      </c>
      <c r="AD170">
        <v>0</v>
      </c>
      <c r="AE170">
        <v>0</v>
      </c>
      <c r="AF170">
        <v>0</v>
      </c>
      <c r="AG170">
        <v>0</v>
      </c>
      <c r="AH170">
        <v>0</v>
      </c>
      <c r="AI170">
        <v>0</v>
      </c>
      <c r="AJ170">
        <v>1</v>
      </c>
      <c r="AK170">
        <v>184</v>
      </c>
      <c r="AL170">
        <v>177</v>
      </c>
      <c r="AM170">
        <v>0</v>
      </c>
    </row>
    <row r="171" spans="1:39" x14ac:dyDescent="0.45">
      <c r="A171">
        <v>16248</v>
      </c>
      <c r="B171">
        <v>1</v>
      </c>
      <c r="C171">
        <v>0</v>
      </c>
      <c r="D171">
        <v>77</v>
      </c>
      <c r="E171">
        <v>12</v>
      </c>
      <c r="F171">
        <v>11</v>
      </c>
      <c r="G171">
        <v>10</v>
      </c>
      <c r="H171">
        <v>3</v>
      </c>
      <c r="I171">
        <v>12</v>
      </c>
      <c r="J171">
        <v>9</v>
      </c>
      <c r="K171">
        <v>3</v>
      </c>
      <c r="L171">
        <v>2</v>
      </c>
      <c r="M171">
        <v>1</v>
      </c>
      <c r="N171">
        <v>3</v>
      </c>
      <c r="O171">
        <v>6</v>
      </c>
      <c r="P171">
        <v>0</v>
      </c>
      <c r="Q171">
        <v>0</v>
      </c>
      <c r="R171">
        <v>0</v>
      </c>
      <c r="S171">
        <v>0</v>
      </c>
      <c r="T171">
        <v>0</v>
      </c>
      <c r="U171">
        <v>0</v>
      </c>
      <c r="V171">
        <v>3</v>
      </c>
      <c r="W171">
        <v>11</v>
      </c>
      <c r="X171">
        <v>0</v>
      </c>
      <c r="Y171">
        <v>32</v>
      </c>
      <c r="Z171">
        <v>2209</v>
      </c>
      <c r="AA171">
        <v>0</v>
      </c>
      <c r="AB171">
        <v>1</v>
      </c>
      <c r="AC171">
        <v>0</v>
      </c>
      <c r="AD171">
        <v>0</v>
      </c>
      <c r="AE171">
        <v>0</v>
      </c>
      <c r="AF171">
        <v>1</v>
      </c>
      <c r="AG171">
        <v>0</v>
      </c>
      <c r="AH171">
        <v>0</v>
      </c>
      <c r="AI171">
        <v>0</v>
      </c>
      <c r="AJ171">
        <v>0</v>
      </c>
      <c r="AK171">
        <v>48</v>
      </c>
      <c r="AL171">
        <v>39</v>
      </c>
      <c r="AM171">
        <v>0</v>
      </c>
    </row>
    <row r="172" spans="1:39" x14ac:dyDescent="0.45">
      <c r="A172">
        <v>66835</v>
      </c>
      <c r="B172">
        <v>0</v>
      </c>
      <c r="C172">
        <v>0</v>
      </c>
      <c r="D172">
        <v>21</v>
      </c>
      <c r="E172">
        <v>620</v>
      </c>
      <c r="F172">
        <v>26</v>
      </c>
      <c r="G172">
        <v>195</v>
      </c>
      <c r="H172">
        <v>34</v>
      </c>
      <c r="I172">
        <v>17</v>
      </c>
      <c r="J172">
        <v>141</v>
      </c>
      <c r="K172">
        <v>1</v>
      </c>
      <c r="L172">
        <v>6</v>
      </c>
      <c r="M172">
        <v>4</v>
      </c>
      <c r="N172">
        <v>13</v>
      </c>
      <c r="O172">
        <v>2</v>
      </c>
      <c r="P172">
        <v>0</v>
      </c>
      <c r="Q172">
        <v>0</v>
      </c>
      <c r="R172">
        <v>0</v>
      </c>
      <c r="S172">
        <v>0</v>
      </c>
      <c r="T172">
        <v>0</v>
      </c>
      <c r="U172">
        <v>0</v>
      </c>
      <c r="V172">
        <v>3</v>
      </c>
      <c r="W172">
        <v>11</v>
      </c>
      <c r="X172">
        <v>0</v>
      </c>
      <c r="Y172">
        <v>74</v>
      </c>
      <c r="Z172">
        <v>2433</v>
      </c>
      <c r="AA172">
        <v>0</v>
      </c>
      <c r="AB172">
        <v>1</v>
      </c>
      <c r="AC172">
        <v>0</v>
      </c>
      <c r="AD172">
        <v>0</v>
      </c>
      <c r="AE172">
        <v>0</v>
      </c>
      <c r="AF172">
        <v>0</v>
      </c>
      <c r="AG172">
        <v>0</v>
      </c>
      <c r="AH172">
        <v>0</v>
      </c>
      <c r="AI172">
        <v>1</v>
      </c>
      <c r="AJ172">
        <v>0</v>
      </c>
      <c r="AK172">
        <v>892</v>
      </c>
      <c r="AL172">
        <v>751</v>
      </c>
      <c r="AM172">
        <v>0</v>
      </c>
    </row>
    <row r="173" spans="1:39" x14ac:dyDescent="0.45">
      <c r="A173">
        <v>30477</v>
      </c>
      <c r="B173">
        <v>1</v>
      </c>
      <c r="C173">
        <v>0</v>
      </c>
      <c r="D173">
        <v>16</v>
      </c>
      <c r="E173">
        <v>47</v>
      </c>
      <c r="F173">
        <v>1</v>
      </c>
      <c r="G173">
        <v>6</v>
      </c>
      <c r="H173">
        <v>0</v>
      </c>
      <c r="I173">
        <v>0</v>
      </c>
      <c r="J173">
        <v>12</v>
      </c>
      <c r="K173">
        <v>1</v>
      </c>
      <c r="L173">
        <v>1</v>
      </c>
      <c r="M173">
        <v>1</v>
      </c>
      <c r="N173">
        <v>3</v>
      </c>
      <c r="O173">
        <v>6</v>
      </c>
      <c r="P173">
        <v>0</v>
      </c>
      <c r="Q173">
        <v>0</v>
      </c>
      <c r="R173">
        <v>0</v>
      </c>
      <c r="S173">
        <v>0</v>
      </c>
      <c r="T173">
        <v>0</v>
      </c>
      <c r="U173">
        <v>0</v>
      </c>
      <c r="V173">
        <v>3</v>
      </c>
      <c r="W173">
        <v>11</v>
      </c>
      <c r="X173">
        <v>0</v>
      </c>
      <c r="Y173">
        <v>36</v>
      </c>
      <c r="Z173">
        <v>2317</v>
      </c>
      <c r="AA173">
        <v>0</v>
      </c>
      <c r="AB173">
        <v>1</v>
      </c>
      <c r="AC173">
        <v>0</v>
      </c>
      <c r="AD173">
        <v>0</v>
      </c>
      <c r="AE173">
        <v>0</v>
      </c>
      <c r="AF173">
        <v>0</v>
      </c>
      <c r="AG173">
        <v>0</v>
      </c>
      <c r="AH173">
        <v>0</v>
      </c>
      <c r="AI173">
        <v>1</v>
      </c>
      <c r="AJ173">
        <v>0</v>
      </c>
      <c r="AK173">
        <v>54</v>
      </c>
      <c r="AL173">
        <v>42</v>
      </c>
      <c r="AM173">
        <v>0</v>
      </c>
    </row>
    <row r="174" spans="1:39" x14ac:dyDescent="0.45">
      <c r="A174">
        <v>28249</v>
      </c>
      <c r="B174">
        <v>0</v>
      </c>
      <c r="C174">
        <v>0</v>
      </c>
      <c r="D174">
        <v>80</v>
      </c>
      <c r="E174">
        <v>1</v>
      </c>
      <c r="F174">
        <v>9</v>
      </c>
      <c r="G174">
        <v>7</v>
      </c>
      <c r="H174">
        <v>2</v>
      </c>
      <c r="I174">
        <v>14</v>
      </c>
      <c r="J174">
        <v>10</v>
      </c>
      <c r="K174">
        <v>1</v>
      </c>
      <c r="L174">
        <v>2</v>
      </c>
      <c r="M174">
        <v>0</v>
      </c>
      <c r="N174">
        <v>3</v>
      </c>
      <c r="O174">
        <v>6</v>
      </c>
      <c r="P174">
        <v>0</v>
      </c>
      <c r="Q174">
        <v>0</v>
      </c>
      <c r="R174">
        <v>0</v>
      </c>
      <c r="S174">
        <v>0</v>
      </c>
      <c r="T174">
        <v>0</v>
      </c>
      <c r="U174">
        <v>0</v>
      </c>
      <c r="V174">
        <v>3</v>
      </c>
      <c r="W174">
        <v>11</v>
      </c>
      <c r="X174">
        <v>0</v>
      </c>
      <c r="Y174">
        <v>59</v>
      </c>
      <c r="Z174">
        <v>2173</v>
      </c>
      <c r="AA174">
        <v>0</v>
      </c>
      <c r="AB174">
        <v>1</v>
      </c>
      <c r="AC174">
        <v>0</v>
      </c>
      <c r="AD174">
        <v>0</v>
      </c>
      <c r="AE174">
        <v>0</v>
      </c>
      <c r="AF174">
        <v>0</v>
      </c>
      <c r="AG174">
        <v>1</v>
      </c>
      <c r="AH174">
        <v>0</v>
      </c>
      <c r="AI174">
        <v>0</v>
      </c>
      <c r="AJ174">
        <v>0</v>
      </c>
      <c r="AK174">
        <v>33</v>
      </c>
      <c r="AL174">
        <v>23</v>
      </c>
      <c r="AM174">
        <v>0</v>
      </c>
    </row>
    <row r="175" spans="1:39" x14ac:dyDescent="0.45">
      <c r="A175">
        <v>25271</v>
      </c>
      <c r="B175">
        <v>1</v>
      </c>
      <c r="C175">
        <v>0</v>
      </c>
      <c r="D175">
        <v>45</v>
      </c>
      <c r="E175">
        <v>10</v>
      </c>
      <c r="F175">
        <v>1</v>
      </c>
      <c r="G175">
        <v>18</v>
      </c>
      <c r="H175">
        <v>10</v>
      </c>
      <c r="I175">
        <v>4</v>
      </c>
      <c r="J175">
        <v>7</v>
      </c>
      <c r="K175">
        <v>1</v>
      </c>
      <c r="L175">
        <v>1</v>
      </c>
      <c r="M175">
        <v>1</v>
      </c>
      <c r="N175">
        <v>2</v>
      </c>
      <c r="O175">
        <v>9</v>
      </c>
      <c r="P175">
        <v>0</v>
      </c>
      <c r="Q175">
        <v>0</v>
      </c>
      <c r="R175">
        <v>0</v>
      </c>
      <c r="S175">
        <v>0</v>
      </c>
      <c r="T175">
        <v>0</v>
      </c>
      <c r="U175">
        <v>0</v>
      </c>
      <c r="V175">
        <v>3</v>
      </c>
      <c r="W175">
        <v>11</v>
      </c>
      <c r="X175">
        <v>0</v>
      </c>
      <c r="Y175">
        <v>37</v>
      </c>
      <c r="Z175">
        <v>2730</v>
      </c>
      <c r="AA175">
        <v>0</v>
      </c>
      <c r="AB175">
        <v>1</v>
      </c>
      <c r="AC175">
        <v>0</v>
      </c>
      <c r="AD175">
        <v>0</v>
      </c>
      <c r="AE175">
        <v>0</v>
      </c>
      <c r="AF175">
        <v>0</v>
      </c>
      <c r="AG175">
        <v>0</v>
      </c>
      <c r="AH175">
        <v>1</v>
      </c>
      <c r="AI175">
        <v>0</v>
      </c>
      <c r="AJ175">
        <v>0</v>
      </c>
      <c r="AK175">
        <v>43</v>
      </c>
      <c r="AL175">
        <v>36</v>
      </c>
      <c r="AM175">
        <v>0</v>
      </c>
    </row>
    <row r="176" spans="1:39" x14ac:dyDescent="0.45">
      <c r="A176">
        <v>32303</v>
      </c>
      <c r="B176">
        <v>0</v>
      </c>
      <c r="C176">
        <v>1</v>
      </c>
      <c r="D176">
        <v>63</v>
      </c>
      <c r="E176">
        <v>35</v>
      </c>
      <c r="F176">
        <v>0</v>
      </c>
      <c r="G176">
        <v>2</v>
      </c>
      <c r="H176">
        <v>0</v>
      </c>
      <c r="I176">
        <v>0</v>
      </c>
      <c r="J176">
        <v>2</v>
      </c>
      <c r="K176">
        <v>2</v>
      </c>
      <c r="L176">
        <v>1</v>
      </c>
      <c r="M176">
        <v>0</v>
      </c>
      <c r="N176">
        <v>4</v>
      </c>
      <c r="O176">
        <v>5</v>
      </c>
      <c r="P176">
        <v>0</v>
      </c>
      <c r="Q176">
        <v>0</v>
      </c>
      <c r="R176">
        <v>0</v>
      </c>
      <c r="S176">
        <v>0</v>
      </c>
      <c r="T176">
        <v>0</v>
      </c>
      <c r="U176">
        <v>0</v>
      </c>
      <c r="V176">
        <v>3</v>
      </c>
      <c r="W176">
        <v>11</v>
      </c>
      <c r="X176">
        <v>0</v>
      </c>
      <c r="Y176">
        <v>50</v>
      </c>
      <c r="Z176">
        <v>2272</v>
      </c>
      <c r="AA176">
        <v>0</v>
      </c>
      <c r="AB176">
        <v>0</v>
      </c>
      <c r="AC176">
        <v>1</v>
      </c>
      <c r="AD176">
        <v>0</v>
      </c>
      <c r="AE176">
        <v>0</v>
      </c>
      <c r="AF176">
        <v>0</v>
      </c>
      <c r="AG176">
        <v>0</v>
      </c>
      <c r="AH176">
        <v>0</v>
      </c>
      <c r="AI176">
        <v>0</v>
      </c>
      <c r="AJ176">
        <v>1</v>
      </c>
      <c r="AK176">
        <v>37</v>
      </c>
      <c r="AL176">
        <v>35</v>
      </c>
      <c r="AM176">
        <v>0</v>
      </c>
    </row>
    <row r="177" spans="1:39" x14ac:dyDescent="0.45">
      <c r="A177">
        <v>61286</v>
      </c>
      <c r="B177">
        <v>0</v>
      </c>
      <c r="C177">
        <v>1</v>
      </c>
      <c r="D177">
        <v>34</v>
      </c>
      <c r="E177">
        <v>356</v>
      </c>
      <c r="F177">
        <v>0</v>
      </c>
      <c r="G177">
        <v>107</v>
      </c>
      <c r="H177">
        <v>19</v>
      </c>
      <c r="I177">
        <v>9</v>
      </c>
      <c r="J177">
        <v>117</v>
      </c>
      <c r="K177">
        <v>2</v>
      </c>
      <c r="L177">
        <v>7</v>
      </c>
      <c r="M177">
        <v>1</v>
      </c>
      <c r="N177">
        <v>8</v>
      </c>
      <c r="O177">
        <v>5</v>
      </c>
      <c r="P177">
        <v>0</v>
      </c>
      <c r="Q177">
        <v>0</v>
      </c>
      <c r="R177">
        <v>0</v>
      </c>
      <c r="S177">
        <v>0</v>
      </c>
      <c r="T177">
        <v>0</v>
      </c>
      <c r="U177">
        <v>0</v>
      </c>
      <c r="V177">
        <v>3</v>
      </c>
      <c r="W177">
        <v>11</v>
      </c>
      <c r="X177">
        <v>0</v>
      </c>
      <c r="Y177">
        <v>54</v>
      </c>
      <c r="Z177">
        <v>2490</v>
      </c>
      <c r="AA177">
        <v>0</v>
      </c>
      <c r="AB177">
        <v>1</v>
      </c>
      <c r="AC177">
        <v>0</v>
      </c>
      <c r="AD177">
        <v>0</v>
      </c>
      <c r="AE177">
        <v>0</v>
      </c>
      <c r="AF177">
        <v>0</v>
      </c>
      <c r="AG177">
        <v>0</v>
      </c>
      <c r="AH177">
        <v>1</v>
      </c>
      <c r="AI177">
        <v>0</v>
      </c>
      <c r="AJ177">
        <v>0</v>
      </c>
      <c r="AK177">
        <v>491</v>
      </c>
      <c r="AL177">
        <v>374</v>
      </c>
      <c r="AM177">
        <v>0</v>
      </c>
    </row>
    <row r="178" spans="1:39" x14ac:dyDescent="0.45">
      <c r="A178">
        <v>74068</v>
      </c>
      <c r="B178">
        <v>0</v>
      </c>
      <c r="C178">
        <v>0</v>
      </c>
      <c r="D178">
        <v>14</v>
      </c>
      <c r="E178">
        <v>783</v>
      </c>
      <c r="F178">
        <v>30</v>
      </c>
      <c r="G178">
        <v>537</v>
      </c>
      <c r="H178">
        <v>140</v>
      </c>
      <c r="I178">
        <v>76</v>
      </c>
      <c r="J178">
        <v>15</v>
      </c>
      <c r="K178">
        <v>1</v>
      </c>
      <c r="L178">
        <v>4</v>
      </c>
      <c r="M178">
        <v>10</v>
      </c>
      <c r="N178">
        <v>9</v>
      </c>
      <c r="O178">
        <v>2</v>
      </c>
      <c r="P178">
        <v>0</v>
      </c>
      <c r="Q178">
        <v>0</v>
      </c>
      <c r="R178">
        <v>0</v>
      </c>
      <c r="S178">
        <v>0</v>
      </c>
      <c r="T178">
        <v>0</v>
      </c>
      <c r="U178">
        <v>0</v>
      </c>
      <c r="V178">
        <v>3</v>
      </c>
      <c r="W178">
        <v>11</v>
      </c>
      <c r="X178">
        <v>0</v>
      </c>
      <c r="Y178">
        <v>44</v>
      </c>
      <c r="Z178">
        <v>2626</v>
      </c>
      <c r="AA178">
        <v>0</v>
      </c>
      <c r="AB178">
        <v>1</v>
      </c>
      <c r="AC178">
        <v>0</v>
      </c>
      <c r="AD178">
        <v>0</v>
      </c>
      <c r="AE178">
        <v>0</v>
      </c>
      <c r="AF178">
        <v>0</v>
      </c>
      <c r="AG178">
        <v>0</v>
      </c>
      <c r="AH178">
        <v>1</v>
      </c>
      <c r="AI178">
        <v>0</v>
      </c>
      <c r="AJ178">
        <v>0</v>
      </c>
      <c r="AK178">
        <v>1566</v>
      </c>
      <c r="AL178">
        <v>1551</v>
      </c>
      <c r="AM178">
        <v>0</v>
      </c>
    </row>
    <row r="179" spans="1:39" x14ac:dyDescent="0.45">
      <c r="A179">
        <v>45759</v>
      </c>
      <c r="B179">
        <v>1</v>
      </c>
      <c r="C179">
        <v>1</v>
      </c>
      <c r="D179">
        <v>13</v>
      </c>
      <c r="E179">
        <v>42</v>
      </c>
      <c r="F179">
        <v>1</v>
      </c>
      <c r="G179">
        <v>18</v>
      </c>
      <c r="H179">
        <v>3</v>
      </c>
      <c r="I179">
        <v>0</v>
      </c>
      <c r="J179">
        <v>4</v>
      </c>
      <c r="K179">
        <v>2</v>
      </c>
      <c r="L179">
        <v>2</v>
      </c>
      <c r="M179">
        <v>0</v>
      </c>
      <c r="N179">
        <v>3</v>
      </c>
      <c r="O179">
        <v>7</v>
      </c>
      <c r="P179">
        <v>0</v>
      </c>
      <c r="Q179">
        <v>0</v>
      </c>
      <c r="R179">
        <v>0</v>
      </c>
      <c r="S179">
        <v>0</v>
      </c>
      <c r="T179">
        <v>0</v>
      </c>
      <c r="U179">
        <v>0</v>
      </c>
      <c r="V179">
        <v>3</v>
      </c>
      <c r="W179">
        <v>11</v>
      </c>
      <c r="X179">
        <v>0</v>
      </c>
      <c r="Y179">
        <v>56</v>
      </c>
      <c r="Z179">
        <v>2650</v>
      </c>
      <c r="AA179">
        <v>0</v>
      </c>
      <c r="AB179">
        <v>1</v>
      </c>
      <c r="AC179">
        <v>0</v>
      </c>
      <c r="AD179">
        <v>0</v>
      </c>
      <c r="AE179">
        <v>0</v>
      </c>
      <c r="AF179">
        <v>0</v>
      </c>
      <c r="AG179">
        <v>0</v>
      </c>
      <c r="AH179">
        <v>0</v>
      </c>
      <c r="AI179">
        <v>0</v>
      </c>
      <c r="AJ179">
        <v>1</v>
      </c>
      <c r="AK179">
        <v>64</v>
      </c>
      <c r="AL179">
        <v>60</v>
      </c>
      <c r="AM179">
        <v>0</v>
      </c>
    </row>
    <row r="180" spans="1:39" x14ac:dyDescent="0.45">
      <c r="A180">
        <v>24882</v>
      </c>
      <c r="B180">
        <v>1</v>
      </c>
      <c r="C180">
        <v>0</v>
      </c>
      <c r="D180">
        <v>52</v>
      </c>
      <c r="E180">
        <v>1</v>
      </c>
      <c r="F180">
        <v>4</v>
      </c>
      <c r="G180">
        <v>10</v>
      </c>
      <c r="H180">
        <v>29</v>
      </c>
      <c r="I180">
        <v>0</v>
      </c>
      <c r="J180">
        <v>36</v>
      </c>
      <c r="K180">
        <v>1</v>
      </c>
      <c r="L180">
        <v>1</v>
      </c>
      <c r="M180">
        <v>1</v>
      </c>
      <c r="N180">
        <v>2</v>
      </c>
      <c r="O180">
        <v>6</v>
      </c>
      <c r="P180">
        <v>1</v>
      </c>
      <c r="Q180">
        <v>0</v>
      </c>
      <c r="R180">
        <v>0</v>
      </c>
      <c r="S180">
        <v>0</v>
      </c>
      <c r="T180">
        <v>0</v>
      </c>
      <c r="U180">
        <v>0</v>
      </c>
      <c r="V180">
        <v>3</v>
      </c>
      <c r="W180">
        <v>11</v>
      </c>
      <c r="X180">
        <v>0</v>
      </c>
      <c r="Y180">
        <v>42</v>
      </c>
      <c r="Z180">
        <v>2817</v>
      </c>
      <c r="AA180">
        <v>0</v>
      </c>
      <c r="AB180">
        <v>0</v>
      </c>
      <c r="AC180">
        <v>0</v>
      </c>
      <c r="AD180">
        <v>1</v>
      </c>
      <c r="AE180">
        <v>0</v>
      </c>
      <c r="AF180">
        <v>0</v>
      </c>
      <c r="AG180">
        <v>1</v>
      </c>
      <c r="AH180">
        <v>0</v>
      </c>
      <c r="AI180">
        <v>0</v>
      </c>
      <c r="AJ180">
        <v>0</v>
      </c>
      <c r="AK180">
        <v>44</v>
      </c>
      <c r="AL180">
        <v>8</v>
      </c>
      <c r="AM180">
        <v>1</v>
      </c>
    </row>
    <row r="181" spans="1:39" x14ac:dyDescent="0.45">
      <c r="A181">
        <v>66973</v>
      </c>
      <c r="B181">
        <v>0</v>
      </c>
      <c r="C181">
        <v>0</v>
      </c>
      <c r="D181">
        <v>98</v>
      </c>
      <c r="E181">
        <v>466</v>
      </c>
      <c r="F181">
        <v>22</v>
      </c>
      <c r="G181">
        <v>432</v>
      </c>
      <c r="H181">
        <v>147</v>
      </c>
      <c r="I181">
        <v>113</v>
      </c>
      <c r="J181">
        <v>102</v>
      </c>
      <c r="K181">
        <v>1</v>
      </c>
      <c r="L181">
        <v>8</v>
      </c>
      <c r="M181">
        <v>7</v>
      </c>
      <c r="N181">
        <v>12</v>
      </c>
      <c r="O181">
        <v>3</v>
      </c>
      <c r="P181">
        <v>0</v>
      </c>
      <c r="Q181">
        <v>0</v>
      </c>
      <c r="R181">
        <v>0</v>
      </c>
      <c r="S181">
        <v>0</v>
      </c>
      <c r="T181">
        <v>0</v>
      </c>
      <c r="U181">
        <v>0</v>
      </c>
      <c r="V181">
        <v>3</v>
      </c>
      <c r="W181">
        <v>11</v>
      </c>
      <c r="X181">
        <v>0</v>
      </c>
      <c r="Y181">
        <v>31</v>
      </c>
      <c r="Z181">
        <v>2567</v>
      </c>
      <c r="AA181">
        <v>0</v>
      </c>
      <c r="AB181">
        <v>0</v>
      </c>
      <c r="AC181">
        <v>0</v>
      </c>
      <c r="AD181">
        <v>1</v>
      </c>
      <c r="AE181">
        <v>0</v>
      </c>
      <c r="AF181">
        <v>0</v>
      </c>
      <c r="AG181">
        <v>0</v>
      </c>
      <c r="AH181">
        <v>0</v>
      </c>
      <c r="AI181">
        <v>0</v>
      </c>
      <c r="AJ181">
        <v>1</v>
      </c>
      <c r="AK181">
        <v>1180</v>
      </c>
      <c r="AL181">
        <v>1078</v>
      </c>
      <c r="AM181">
        <v>0</v>
      </c>
    </row>
    <row r="182" spans="1:39" x14ac:dyDescent="0.45">
      <c r="A182">
        <v>38872</v>
      </c>
      <c r="B182">
        <v>1</v>
      </c>
      <c r="C182">
        <v>0</v>
      </c>
      <c r="D182">
        <v>93</v>
      </c>
      <c r="E182">
        <v>23</v>
      </c>
      <c r="F182">
        <v>3</v>
      </c>
      <c r="G182">
        <v>21</v>
      </c>
      <c r="H182">
        <v>3</v>
      </c>
      <c r="I182">
        <v>19</v>
      </c>
      <c r="J182">
        <v>22</v>
      </c>
      <c r="K182">
        <v>2</v>
      </c>
      <c r="L182">
        <v>3</v>
      </c>
      <c r="M182">
        <v>0</v>
      </c>
      <c r="N182">
        <v>3</v>
      </c>
      <c r="O182">
        <v>8</v>
      </c>
      <c r="P182">
        <v>0</v>
      </c>
      <c r="Q182">
        <v>0</v>
      </c>
      <c r="R182">
        <v>0</v>
      </c>
      <c r="S182">
        <v>0</v>
      </c>
      <c r="T182">
        <v>0</v>
      </c>
      <c r="U182">
        <v>0</v>
      </c>
      <c r="V182">
        <v>3</v>
      </c>
      <c r="W182">
        <v>11</v>
      </c>
      <c r="X182">
        <v>0</v>
      </c>
      <c r="Y182">
        <v>32</v>
      </c>
      <c r="Z182">
        <v>2554</v>
      </c>
      <c r="AA182">
        <v>0</v>
      </c>
      <c r="AB182">
        <v>1</v>
      </c>
      <c r="AC182">
        <v>0</v>
      </c>
      <c r="AD182">
        <v>0</v>
      </c>
      <c r="AE182">
        <v>0</v>
      </c>
      <c r="AF182">
        <v>0</v>
      </c>
      <c r="AG182">
        <v>0</v>
      </c>
      <c r="AH182">
        <v>1</v>
      </c>
      <c r="AI182">
        <v>0</v>
      </c>
      <c r="AJ182">
        <v>0</v>
      </c>
      <c r="AK182">
        <v>69</v>
      </c>
      <c r="AL182">
        <v>47</v>
      </c>
      <c r="AM182">
        <v>0</v>
      </c>
    </row>
    <row r="183" spans="1:39" x14ac:dyDescent="0.45">
      <c r="A183">
        <v>51148</v>
      </c>
      <c r="B183">
        <v>1</v>
      </c>
      <c r="C183">
        <v>1</v>
      </c>
      <c r="D183">
        <v>38</v>
      </c>
      <c r="E183">
        <v>235</v>
      </c>
      <c r="F183">
        <v>6</v>
      </c>
      <c r="G183">
        <v>45</v>
      </c>
      <c r="H183">
        <v>8</v>
      </c>
      <c r="I183">
        <v>9</v>
      </c>
      <c r="J183">
        <v>12</v>
      </c>
      <c r="K183">
        <v>4</v>
      </c>
      <c r="L183">
        <v>5</v>
      </c>
      <c r="M183">
        <v>1</v>
      </c>
      <c r="N183">
        <v>6</v>
      </c>
      <c r="O183">
        <v>6</v>
      </c>
      <c r="P183">
        <v>0</v>
      </c>
      <c r="Q183">
        <v>0</v>
      </c>
      <c r="R183">
        <v>0</v>
      </c>
      <c r="S183">
        <v>0</v>
      </c>
      <c r="T183">
        <v>0</v>
      </c>
      <c r="U183">
        <v>0</v>
      </c>
      <c r="V183">
        <v>3</v>
      </c>
      <c r="W183">
        <v>11</v>
      </c>
      <c r="X183">
        <v>0</v>
      </c>
      <c r="Y183">
        <v>47</v>
      </c>
      <c r="Z183">
        <v>2655</v>
      </c>
      <c r="AA183">
        <v>0</v>
      </c>
      <c r="AB183">
        <v>1</v>
      </c>
      <c r="AC183">
        <v>0</v>
      </c>
      <c r="AD183">
        <v>0</v>
      </c>
      <c r="AE183">
        <v>0</v>
      </c>
      <c r="AF183">
        <v>0</v>
      </c>
      <c r="AG183">
        <v>0</v>
      </c>
      <c r="AH183">
        <v>1</v>
      </c>
      <c r="AI183">
        <v>0</v>
      </c>
      <c r="AJ183">
        <v>0</v>
      </c>
      <c r="AK183">
        <v>303</v>
      </c>
      <c r="AL183">
        <v>291</v>
      </c>
      <c r="AM183">
        <v>0</v>
      </c>
    </row>
    <row r="184" spans="1:39" x14ac:dyDescent="0.45">
      <c r="A184">
        <v>31353</v>
      </c>
      <c r="B184">
        <v>1</v>
      </c>
      <c r="C184">
        <v>1</v>
      </c>
      <c r="D184">
        <v>24</v>
      </c>
      <c r="E184">
        <v>10</v>
      </c>
      <c r="F184">
        <v>0</v>
      </c>
      <c r="G184">
        <v>10</v>
      </c>
      <c r="H184">
        <v>3</v>
      </c>
      <c r="I184">
        <v>1</v>
      </c>
      <c r="J184">
        <v>7</v>
      </c>
      <c r="K184">
        <v>2</v>
      </c>
      <c r="L184">
        <v>1</v>
      </c>
      <c r="M184">
        <v>1</v>
      </c>
      <c r="N184">
        <v>2</v>
      </c>
      <c r="O184">
        <v>8</v>
      </c>
      <c r="P184">
        <v>0</v>
      </c>
      <c r="Q184">
        <v>0</v>
      </c>
      <c r="R184">
        <v>0</v>
      </c>
      <c r="S184">
        <v>0</v>
      </c>
      <c r="T184">
        <v>0</v>
      </c>
      <c r="U184">
        <v>0</v>
      </c>
      <c r="V184">
        <v>3</v>
      </c>
      <c r="W184">
        <v>11</v>
      </c>
      <c r="X184">
        <v>0</v>
      </c>
      <c r="Y184">
        <v>43</v>
      </c>
      <c r="Z184">
        <v>2341</v>
      </c>
      <c r="AA184">
        <v>0</v>
      </c>
      <c r="AB184">
        <v>1</v>
      </c>
      <c r="AC184">
        <v>0</v>
      </c>
      <c r="AD184">
        <v>0</v>
      </c>
      <c r="AE184">
        <v>0</v>
      </c>
      <c r="AF184">
        <v>0</v>
      </c>
      <c r="AG184">
        <v>0</v>
      </c>
      <c r="AH184">
        <v>1</v>
      </c>
      <c r="AI184">
        <v>0</v>
      </c>
      <c r="AJ184">
        <v>0</v>
      </c>
      <c r="AK184">
        <v>24</v>
      </c>
      <c r="AL184">
        <v>17</v>
      </c>
      <c r="AM184">
        <v>0</v>
      </c>
    </row>
    <row r="185" spans="1:39" x14ac:dyDescent="0.45">
      <c r="A185">
        <v>69661</v>
      </c>
      <c r="B185">
        <v>0</v>
      </c>
      <c r="C185">
        <v>0</v>
      </c>
      <c r="D185">
        <v>80</v>
      </c>
      <c r="E185">
        <v>656</v>
      </c>
      <c r="F185">
        <v>16</v>
      </c>
      <c r="G185">
        <v>106</v>
      </c>
      <c r="H185">
        <v>32</v>
      </c>
      <c r="I185">
        <v>16</v>
      </c>
      <c r="J185">
        <v>8</v>
      </c>
      <c r="K185">
        <v>1</v>
      </c>
      <c r="L185">
        <v>7</v>
      </c>
      <c r="M185">
        <v>3</v>
      </c>
      <c r="N185">
        <v>12</v>
      </c>
      <c r="O185">
        <v>3</v>
      </c>
      <c r="P185">
        <v>0</v>
      </c>
      <c r="Q185">
        <v>0</v>
      </c>
      <c r="R185">
        <v>0</v>
      </c>
      <c r="S185">
        <v>0</v>
      </c>
      <c r="T185">
        <v>0</v>
      </c>
      <c r="U185">
        <v>0</v>
      </c>
      <c r="V185">
        <v>3</v>
      </c>
      <c r="W185">
        <v>11</v>
      </c>
      <c r="X185">
        <v>0</v>
      </c>
      <c r="Y185">
        <v>40</v>
      </c>
      <c r="Z185">
        <v>2206</v>
      </c>
      <c r="AA185">
        <v>0</v>
      </c>
      <c r="AB185">
        <v>1</v>
      </c>
      <c r="AC185">
        <v>0</v>
      </c>
      <c r="AD185">
        <v>0</v>
      </c>
      <c r="AE185">
        <v>0</v>
      </c>
      <c r="AF185">
        <v>0</v>
      </c>
      <c r="AG185">
        <v>0</v>
      </c>
      <c r="AH185">
        <v>0</v>
      </c>
      <c r="AI185">
        <v>1</v>
      </c>
      <c r="AJ185">
        <v>0</v>
      </c>
      <c r="AK185">
        <v>826</v>
      </c>
      <c r="AL185">
        <v>818</v>
      </c>
      <c r="AM185">
        <v>0</v>
      </c>
    </row>
    <row r="186" spans="1:39" x14ac:dyDescent="0.45">
      <c r="A186">
        <v>80067</v>
      </c>
      <c r="B186">
        <v>0</v>
      </c>
      <c r="C186">
        <v>0</v>
      </c>
      <c r="D186">
        <v>82</v>
      </c>
      <c r="E186">
        <v>519</v>
      </c>
      <c r="F186">
        <v>17</v>
      </c>
      <c r="G186">
        <v>813</v>
      </c>
      <c r="H186">
        <v>27</v>
      </c>
      <c r="I186">
        <v>173</v>
      </c>
      <c r="J186">
        <v>51</v>
      </c>
      <c r="K186">
        <v>1</v>
      </c>
      <c r="L186">
        <v>4</v>
      </c>
      <c r="M186">
        <v>6</v>
      </c>
      <c r="N186">
        <v>6</v>
      </c>
      <c r="O186">
        <v>2</v>
      </c>
      <c r="P186">
        <v>0</v>
      </c>
      <c r="Q186">
        <v>0</v>
      </c>
      <c r="R186">
        <v>1</v>
      </c>
      <c r="S186">
        <v>0</v>
      </c>
      <c r="T186">
        <v>0</v>
      </c>
      <c r="U186">
        <v>0</v>
      </c>
      <c r="V186">
        <v>3</v>
      </c>
      <c r="W186">
        <v>11</v>
      </c>
      <c r="X186">
        <v>0</v>
      </c>
      <c r="Y186">
        <v>66</v>
      </c>
      <c r="Z186">
        <v>2442</v>
      </c>
      <c r="AA186">
        <v>0</v>
      </c>
      <c r="AB186">
        <v>1</v>
      </c>
      <c r="AC186">
        <v>0</v>
      </c>
      <c r="AD186">
        <v>0</v>
      </c>
      <c r="AE186">
        <v>0</v>
      </c>
      <c r="AF186">
        <v>0</v>
      </c>
      <c r="AG186">
        <v>0</v>
      </c>
      <c r="AH186">
        <v>1</v>
      </c>
      <c r="AI186">
        <v>0</v>
      </c>
      <c r="AJ186">
        <v>0</v>
      </c>
      <c r="AK186">
        <v>1549</v>
      </c>
      <c r="AL186">
        <v>1498</v>
      </c>
      <c r="AM186">
        <v>1</v>
      </c>
    </row>
    <row r="187" spans="1:39" x14ac:dyDescent="0.45">
      <c r="A187">
        <v>86718</v>
      </c>
      <c r="B187">
        <v>0</v>
      </c>
      <c r="C187">
        <v>0</v>
      </c>
      <c r="D187">
        <v>20</v>
      </c>
      <c r="E187">
        <v>344</v>
      </c>
      <c r="F187">
        <v>189</v>
      </c>
      <c r="G187">
        <v>482</v>
      </c>
      <c r="H187">
        <v>50</v>
      </c>
      <c r="I187">
        <v>33</v>
      </c>
      <c r="J187">
        <v>172</v>
      </c>
      <c r="K187">
        <v>1</v>
      </c>
      <c r="L187">
        <v>5</v>
      </c>
      <c r="M187">
        <v>6</v>
      </c>
      <c r="N187">
        <v>5</v>
      </c>
      <c r="O187">
        <v>2</v>
      </c>
      <c r="P187">
        <v>0</v>
      </c>
      <c r="Q187">
        <v>0</v>
      </c>
      <c r="R187">
        <v>0</v>
      </c>
      <c r="S187">
        <v>0</v>
      </c>
      <c r="T187">
        <v>0</v>
      </c>
      <c r="U187">
        <v>0</v>
      </c>
      <c r="V187">
        <v>3</v>
      </c>
      <c r="W187">
        <v>11</v>
      </c>
      <c r="X187">
        <v>0</v>
      </c>
      <c r="Y187">
        <v>66</v>
      </c>
      <c r="Z187">
        <v>2687</v>
      </c>
      <c r="AA187">
        <v>0</v>
      </c>
      <c r="AB187">
        <v>1</v>
      </c>
      <c r="AC187">
        <v>0</v>
      </c>
      <c r="AD187">
        <v>0</v>
      </c>
      <c r="AE187">
        <v>0</v>
      </c>
      <c r="AF187">
        <v>0</v>
      </c>
      <c r="AG187">
        <v>0</v>
      </c>
      <c r="AH187">
        <v>1</v>
      </c>
      <c r="AI187">
        <v>0</v>
      </c>
      <c r="AJ187">
        <v>0</v>
      </c>
      <c r="AK187">
        <v>1098</v>
      </c>
      <c r="AL187">
        <v>926</v>
      </c>
      <c r="AM187">
        <v>0</v>
      </c>
    </row>
    <row r="188" spans="1:39" x14ac:dyDescent="0.45">
      <c r="A188">
        <v>46854</v>
      </c>
      <c r="B188">
        <v>1</v>
      </c>
      <c r="C188">
        <v>1</v>
      </c>
      <c r="D188">
        <v>81</v>
      </c>
      <c r="E188">
        <v>96</v>
      </c>
      <c r="F188">
        <v>1</v>
      </c>
      <c r="G188">
        <v>79</v>
      </c>
      <c r="H188">
        <v>7</v>
      </c>
      <c r="I188">
        <v>1</v>
      </c>
      <c r="J188">
        <v>79</v>
      </c>
      <c r="K188">
        <v>6</v>
      </c>
      <c r="L188">
        <v>5</v>
      </c>
      <c r="M188">
        <v>1</v>
      </c>
      <c r="N188">
        <v>3</v>
      </c>
      <c r="O188">
        <v>8</v>
      </c>
      <c r="P188">
        <v>1</v>
      </c>
      <c r="Q188">
        <v>0</v>
      </c>
      <c r="R188">
        <v>0</v>
      </c>
      <c r="S188">
        <v>0</v>
      </c>
      <c r="T188">
        <v>0</v>
      </c>
      <c r="U188">
        <v>0</v>
      </c>
      <c r="V188">
        <v>3</v>
      </c>
      <c r="W188">
        <v>11</v>
      </c>
      <c r="X188">
        <v>1</v>
      </c>
      <c r="Y188">
        <v>47</v>
      </c>
      <c r="Z188">
        <v>2249</v>
      </c>
      <c r="AA188">
        <v>0</v>
      </c>
      <c r="AB188">
        <v>0</v>
      </c>
      <c r="AC188">
        <v>1</v>
      </c>
      <c r="AD188">
        <v>0</v>
      </c>
      <c r="AE188">
        <v>0</v>
      </c>
      <c r="AF188">
        <v>0</v>
      </c>
      <c r="AG188">
        <v>0</v>
      </c>
      <c r="AH188">
        <v>0</v>
      </c>
      <c r="AI188">
        <v>0</v>
      </c>
      <c r="AJ188">
        <v>1</v>
      </c>
      <c r="AK188">
        <v>184</v>
      </c>
      <c r="AL188">
        <v>105</v>
      </c>
      <c r="AM188">
        <v>1</v>
      </c>
    </row>
    <row r="189" spans="1:39" x14ac:dyDescent="0.45">
      <c r="A189">
        <v>69142</v>
      </c>
      <c r="B189">
        <v>0</v>
      </c>
      <c r="C189">
        <v>1</v>
      </c>
      <c r="D189">
        <v>50</v>
      </c>
      <c r="E189">
        <v>448</v>
      </c>
      <c r="F189">
        <v>4</v>
      </c>
      <c r="G189">
        <v>34</v>
      </c>
      <c r="H189">
        <v>6</v>
      </c>
      <c r="I189">
        <v>4</v>
      </c>
      <c r="J189">
        <v>39</v>
      </c>
      <c r="K189">
        <v>3</v>
      </c>
      <c r="L189">
        <v>8</v>
      </c>
      <c r="M189">
        <v>1</v>
      </c>
      <c r="N189">
        <v>7</v>
      </c>
      <c r="O189">
        <v>5</v>
      </c>
      <c r="P189">
        <v>0</v>
      </c>
      <c r="Q189">
        <v>1</v>
      </c>
      <c r="R189">
        <v>0</v>
      </c>
      <c r="S189">
        <v>0</v>
      </c>
      <c r="T189">
        <v>0</v>
      </c>
      <c r="U189">
        <v>0</v>
      </c>
      <c r="V189">
        <v>3</v>
      </c>
      <c r="W189">
        <v>11</v>
      </c>
      <c r="X189">
        <v>0</v>
      </c>
      <c r="Y189">
        <v>68</v>
      </c>
      <c r="Z189">
        <v>2159</v>
      </c>
      <c r="AA189">
        <v>1</v>
      </c>
      <c r="AB189">
        <v>0</v>
      </c>
      <c r="AC189">
        <v>0</v>
      </c>
      <c r="AD189">
        <v>0</v>
      </c>
      <c r="AE189">
        <v>0</v>
      </c>
      <c r="AF189">
        <v>0</v>
      </c>
      <c r="AG189">
        <v>0</v>
      </c>
      <c r="AH189">
        <v>1</v>
      </c>
      <c r="AI189">
        <v>0</v>
      </c>
      <c r="AJ189">
        <v>0</v>
      </c>
      <c r="AK189">
        <v>496</v>
      </c>
      <c r="AL189">
        <v>457</v>
      </c>
      <c r="AM189">
        <v>1</v>
      </c>
    </row>
    <row r="190" spans="1:39" x14ac:dyDescent="0.45">
      <c r="A190">
        <v>75922</v>
      </c>
      <c r="B190">
        <v>0</v>
      </c>
      <c r="C190">
        <v>0</v>
      </c>
      <c r="D190">
        <v>60</v>
      </c>
      <c r="E190">
        <v>265</v>
      </c>
      <c r="F190">
        <v>138</v>
      </c>
      <c r="G190">
        <v>553</v>
      </c>
      <c r="H190">
        <v>224</v>
      </c>
      <c r="I190">
        <v>23</v>
      </c>
      <c r="J190">
        <v>92</v>
      </c>
      <c r="K190">
        <v>1</v>
      </c>
      <c r="L190">
        <v>4</v>
      </c>
      <c r="M190">
        <v>4</v>
      </c>
      <c r="N190">
        <v>9</v>
      </c>
      <c r="O190">
        <v>1</v>
      </c>
      <c r="P190">
        <v>0</v>
      </c>
      <c r="Q190">
        <v>0</v>
      </c>
      <c r="R190">
        <v>0</v>
      </c>
      <c r="S190">
        <v>0</v>
      </c>
      <c r="T190">
        <v>0</v>
      </c>
      <c r="U190">
        <v>0</v>
      </c>
      <c r="V190">
        <v>3</v>
      </c>
      <c r="W190">
        <v>11</v>
      </c>
      <c r="X190">
        <v>0</v>
      </c>
      <c r="Y190">
        <v>52</v>
      </c>
      <c r="Z190">
        <v>2361</v>
      </c>
      <c r="AA190">
        <v>0</v>
      </c>
      <c r="AB190">
        <v>0</v>
      </c>
      <c r="AC190">
        <v>1</v>
      </c>
      <c r="AD190">
        <v>0</v>
      </c>
      <c r="AE190">
        <v>0</v>
      </c>
      <c r="AF190">
        <v>0</v>
      </c>
      <c r="AG190">
        <v>0</v>
      </c>
      <c r="AH190">
        <v>1</v>
      </c>
      <c r="AI190">
        <v>0</v>
      </c>
      <c r="AJ190">
        <v>0</v>
      </c>
      <c r="AK190">
        <v>1203</v>
      </c>
      <c r="AL190">
        <v>1111</v>
      </c>
      <c r="AM190">
        <v>0</v>
      </c>
    </row>
    <row r="191" spans="1:39" x14ac:dyDescent="0.45">
      <c r="A191">
        <v>63693</v>
      </c>
      <c r="B191">
        <v>0</v>
      </c>
      <c r="C191">
        <v>1</v>
      </c>
      <c r="D191">
        <v>63</v>
      </c>
      <c r="E191">
        <v>587</v>
      </c>
      <c r="F191">
        <v>43</v>
      </c>
      <c r="G191">
        <v>337</v>
      </c>
      <c r="H191">
        <v>42</v>
      </c>
      <c r="I191">
        <v>87</v>
      </c>
      <c r="J191">
        <v>54</v>
      </c>
      <c r="K191">
        <v>3</v>
      </c>
      <c r="L191">
        <v>11</v>
      </c>
      <c r="M191">
        <v>6</v>
      </c>
      <c r="N191">
        <v>9</v>
      </c>
      <c r="O191">
        <v>6</v>
      </c>
      <c r="P191">
        <v>0</v>
      </c>
      <c r="Q191">
        <v>0</v>
      </c>
      <c r="R191">
        <v>0</v>
      </c>
      <c r="S191">
        <v>0</v>
      </c>
      <c r="T191">
        <v>0</v>
      </c>
      <c r="U191">
        <v>0</v>
      </c>
      <c r="V191">
        <v>3</v>
      </c>
      <c r="W191">
        <v>11</v>
      </c>
      <c r="X191">
        <v>0</v>
      </c>
      <c r="Y191">
        <v>42</v>
      </c>
      <c r="Z191">
        <v>2417</v>
      </c>
      <c r="AA191">
        <v>1</v>
      </c>
      <c r="AB191">
        <v>0</v>
      </c>
      <c r="AC191">
        <v>0</v>
      </c>
      <c r="AD191">
        <v>0</v>
      </c>
      <c r="AE191">
        <v>0</v>
      </c>
      <c r="AF191">
        <v>0</v>
      </c>
      <c r="AG191">
        <v>0</v>
      </c>
      <c r="AH191">
        <v>1</v>
      </c>
      <c r="AI191">
        <v>0</v>
      </c>
      <c r="AJ191">
        <v>0</v>
      </c>
      <c r="AK191">
        <v>1096</v>
      </c>
      <c r="AL191">
        <v>1042</v>
      </c>
      <c r="AM191">
        <v>0</v>
      </c>
    </row>
    <row r="192" spans="1:39" x14ac:dyDescent="0.45">
      <c r="A192">
        <v>102160</v>
      </c>
      <c r="B192">
        <v>0</v>
      </c>
      <c r="C192">
        <v>0</v>
      </c>
      <c r="D192">
        <v>54</v>
      </c>
      <c r="E192">
        <v>763</v>
      </c>
      <c r="F192">
        <v>29</v>
      </c>
      <c r="G192">
        <v>138</v>
      </c>
      <c r="H192">
        <v>76</v>
      </c>
      <c r="I192">
        <v>176</v>
      </c>
      <c r="J192">
        <v>58</v>
      </c>
      <c r="K192">
        <v>0</v>
      </c>
      <c r="L192">
        <v>7</v>
      </c>
      <c r="M192">
        <v>9</v>
      </c>
      <c r="N192">
        <v>10</v>
      </c>
      <c r="O192">
        <v>4</v>
      </c>
      <c r="P192">
        <v>0</v>
      </c>
      <c r="Q192">
        <v>1</v>
      </c>
      <c r="R192">
        <v>1</v>
      </c>
      <c r="S192">
        <v>1</v>
      </c>
      <c r="T192">
        <v>0</v>
      </c>
      <c r="U192">
        <v>0</v>
      </c>
      <c r="V192">
        <v>3</v>
      </c>
      <c r="W192">
        <v>11</v>
      </c>
      <c r="X192">
        <v>1</v>
      </c>
      <c r="Y192">
        <v>43</v>
      </c>
      <c r="Z192">
        <v>2763</v>
      </c>
      <c r="AA192">
        <v>0</v>
      </c>
      <c r="AB192">
        <v>0</v>
      </c>
      <c r="AC192">
        <v>0</v>
      </c>
      <c r="AD192">
        <v>1</v>
      </c>
      <c r="AE192">
        <v>0</v>
      </c>
      <c r="AF192">
        <v>0</v>
      </c>
      <c r="AG192">
        <v>0</v>
      </c>
      <c r="AH192">
        <v>0</v>
      </c>
      <c r="AI192">
        <v>0</v>
      </c>
      <c r="AJ192">
        <v>1</v>
      </c>
      <c r="AK192">
        <v>1182</v>
      </c>
      <c r="AL192">
        <v>1124</v>
      </c>
      <c r="AM192">
        <v>3</v>
      </c>
    </row>
    <row r="193" spans="1:39" x14ac:dyDescent="0.45">
      <c r="A193">
        <v>40637</v>
      </c>
      <c r="B193">
        <v>1</v>
      </c>
      <c r="C193">
        <v>1</v>
      </c>
      <c r="D193">
        <v>72</v>
      </c>
      <c r="E193">
        <v>22</v>
      </c>
      <c r="F193">
        <v>0</v>
      </c>
      <c r="G193">
        <v>13</v>
      </c>
      <c r="H193">
        <v>0</v>
      </c>
      <c r="I193">
        <v>0</v>
      </c>
      <c r="J193">
        <v>3</v>
      </c>
      <c r="K193">
        <v>2</v>
      </c>
      <c r="L193">
        <v>1</v>
      </c>
      <c r="M193">
        <v>0</v>
      </c>
      <c r="N193">
        <v>3</v>
      </c>
      <c r="O193">
        <v>7</v>
      </c>
      <c r="P193">
        <v>0</v>
      </c>
      <c r="Q193">
        <v>0</v>
      </c>
      <c r="R193">
        <v>0</v>
      </c>
      <c r="S193">
        <v>0</v>
      </c>
      <c r="T193">
        <v>0</v>
      </c>
      <c r="U193">
        <v>0</v>
      </c>
      <c r="V193">
        <v>3</v>
      </c>
      <c r="W193">
        <v>11</v>
      </c>
      <c r="X193">
        <v>0</v>
      </c>
      <c r="Y193">
        <v>55</v>
      </c>
      <c r="Z193">
        <v>2506</v>
      </c>
      <c r="AA193">
        <v>0</v>
      </c>
      <c r="AB193">
        <v>0</v>
      </c>
      <c r="AC193">
        <v>1</v>
      </c>
      <c r="AD193">
        <v>0</v>
      </c>
      <c r="AE193">
        <v>0</v>
      </c>
      <c r="AF193">
        <v>0</v>
      </c>
      <c r="AG193">
        <v>0</v>
      </c>
      <c r="AH193">
        <v>0</v>
      </c>
      <c r="AI193">
        <v>0</v>
      </c>
      <c r="AJ193">
        <v>1</v>
      </c>
      <c r="AK193">
        <v>35</v>
      </c>
      <c r="AL193">
        <v>32</v>
      </c>
      <c r="AM193">
        <v>0</v>
      </c>
    </row>
    <row r="194" spans="1:39" x14ac:dyDescent="0.45">
      <c r="A194">
        <v>18890</v>
      </c>
      <c r="B194">
        <v>0</v>
      </c>
      <c r="C194">
        <v>0</v>
      </c>
      <c r="D194">
        <v>5</v>
      </c>
      <c r="E194">
        <v>6</v>
      </c>
      <c r="F194">
        <v>4</v>
      </c>
      <c r="G194">
        <v>1</v>
      </c>
      <c r="H194">
        <v>7</v>
      </c>
      <c r="I194">
        <v>2</v>
      </c>
      <c r="J194">
        <v>15</v>
      </c>
      <c r="K194">
        <v>1</v>
      </c>
      <c r="L194">
        <v>0</v>
      </c>
      <c r="M194">
        <v>1</v>
      </c>
      <c r="N194">
        <v>2</v>
      </c>
      <c r="O194">
        <v>6</v>
      </c>
      <c r="P194">
        <v>1</v>
      </c>
      <c r="Q194">
        <v>0</v>
      </c>
      <c r="R194">
        <v>0</v>
      </c>
      <c r="S194">
        <v>0</v>
      </c>
      <c r="T194">
        <v>0</v>
      </c>
      <c r="U194">
        <v>0</v>
      </c>
      <c r="V194">
        <v>3</v>
      </c>
      <c r="W194">
        <v>11</v>
      </c>
      <c r="X194">
        <v>1</v>
      </c>
      <c r="Y194">
        <v>36</v>
      </c>
      <c r="Z194">
        <v>2755</v>
      </c>
      <c r="AA194">
        <v>0</v>
      </c>
      <c r="AB194">
        <v>0</v>
      </c>
      <c r="AC194">
        <v>1</v>
      </c>
      <c r="AD194">
        <v>0</v>
      </c>
      <c r="AE194">
        <v>0</v>
      </c>
      <c r="AF194">
        <v>0</v>
      </c>
      <c r="AG194">
        <v>0</v>
      </c>
      <c r="AH194">
        <v>0</v>
      </c>
      <c r="AI194">
        <v>1</v>
      </c>
      <c r="AJ194">
        <v>0</v>
      </c>
      <c r="AK194">
        <v>20</v>
      </c>
      <c r="AL194">
        <v>5</v>
      </c>
      <c r="AM194">
        <v>1</v>
      </c>
    </row>
    <row r="195" spans="1:39" x14ac:dyDescent="0.45">
      <c r="A195">
        <v>29604</v>
      </c>
      <c r="B195">
        <v>1</v>
      </c>
      <c r="C195">
        <v>0</v>
      </c>
      <c r="D195">
        <v>88</v>
      </c>
      <c r="E195">
        <v>7</v>
      </c>
      <c r="F195">
        <v>6</v>
      </c>
      <c r="G195">
        <v>13</v>
      </c>
      <c r="H195">
        <v>7</v>
      </c>
      <c r="I195">
        <v>6</v>
      </c>
      <c r="J195">
        <v>14</v>
      </c>
      <c r="K195">
        <v>1</v>
      </c>
      <c r="L195">
        <v>1</v>
      </c>
      <c r="M195">
        <v>0</v>
      </c>
      <c r="N195">
        <v>3</v>
      </c>
      <c r="O195">
        <v>9</v>
      </c>
      <c r="P195">
        <v>1</v>
      </c>
      <c r="Q195">
        <v>0</v>
      </c>
      <c r="R195">
        <v>0</v>
      </c>
      <c r="S195">
        <v>0</v>
      </c>
      <c r="T195">
        <v>0</v>
      </c>
      <c r="U195">
        <v>0</v>
      </c>
      <c r="V195">
        <v>3</v>
      </c>
      <c r="W195">
        <v>11</v>
      </c>
      <c r="X195">
        <v>0</v>
      </c>
      <c r="Y195">
        <v>32</v>
      </c>
      <c r="Z195">
        <v>2362</v>
      </c>
      <c r="AA195">
        <v>0</v>
      </c>
      <c r="AB195">
        <v>0</v>
      </c>
      <c r="AC195">
        <v>0</v>
      </c>
      <c r="AD195">
        <v>1</v>
      </c>
      <c r="AE195">
        <v>0</v>
      </c>
      <c r="AF195">
        <v>0</v>
      </c>
      <c r="AG195">
        <v>0</v>
      </c>
      <c r="AH195">
        <v>1</v>
      </c>
      <c r="AI195">
        <v>0</v>
      </c>
      <c r="AJ195">
        <v>0</v>
      </c>
      <c r="AK195">
        <v>39</v>
      </c>
      <c r="AL195">
        <v>25</v>
      </c>
      <c r="AM195">
        <v>1</v>
      </c>
    </row>
    <row r="196" spans="1:39" x14ac:dyDescent="0.45">
      <c r="A196">
        <v>48721</v>
      </c>
      <c r="B196">
        <v>1</v>
      </c>
      <c r="C196">
        <v>1</v>
      </c>
      <c r="D196">
        <v>50</v>
      </c>
      <c r="E196">
        <v>81</v>
      </c>
      <c r="F196">
        <v>18</v>
      </c>
      <c r="G196">
        <v>113</v>
      </c>
      <c r="H196">
        <v>47</v>
      </c>
      <c r="I196">
        <v>13</v>
      </c>
      <c r="J196">
        <v>21</v>
      </c>
      <c r="K196">
        <v>6</v>
      </c>
      <c r="L196">
        <v>4</v>
      </c>
      <c r="M196">
        <v>2</v>
      </c>
      <c r="N196">
        <v>5</v>
      </c>
      <c r="O196">
        <v>6</v>
      </c>
      <c r="P196">
        <v>0</v>
      </c>
      <c r="Q196">
        <v>0</v>
      </c>
      <c r="R196">
        <v>0</v>
      </c>
      <c r="S196">
        <v>0</v>
      </c>
      <c r="T196">
        <v>0</v>
      </c>
      <c r="U196">
        <v>0</v>
      </c>
      <c r="V196">
        <v>3</v>
      </c>
      <c r="W196">
        <v>11</v>
      </c>
      <c r="X196">
        <v>0</v>
      </c>
      <c r="Y196">
        <v>57</v>
      </c>
      <c r="Z196">
        <v>2571</v>
      </c>
      <c r="AA196">
        <v>1</v>
      </c>
      <c r="AB196">
        <v>0</v>
      </c>
      <c r="AC196">
        <v>0</v>
      </c>
      <c r="AD196">
        <v>0</v>
      </c>
      <c r="AE196">
        <v>0</v>
      </c>
      <c r="AF196">
        <v>0</v>
      </c>
      <c r="AG196">
        <v>0</v>
      </c>
      <c r="AH196">
        <v>0</v>
      </c>
      <c r="AI196">
        <v>1</v>
      </c>
      <c r="AJ196">
        <v>0</v>
      </c>
      <c r="AK196">
        <v>272</v>
      </c>
      <c r="AL196">
        <v>251</v>
      </c>
      <c r="AM196">
        <v>0</v>
      </c>
    </row>
    <row r="197" spans="1:39" x14ac:dyDescent="0.45">
      <c r="A197">
        <v>44794</v>
      </c>
      <c r="B197">
        <v>0</v>
      </c>
      <c r="C197">
        <v>1</v>
      </c>
      <c r="D197">
        <v>99</v>
      </c>
      <c r="E197">
        <v>54</v>
      </c>
      <c r="F197">
        <v>0</v>
      </c>
      <c r="G197">
        <v>7</v>
      </c>
      <c r="H197">
        <v>0</v>
      </c>
      <c r="I197">
        <v>0</v>
      </c>
      <c r="J197">
        <v>4</v>
      </c>
      <c r="K197">
        <v>1</v>
      </c>
      <c r="L197">
        <v>2</v>
      </c>
      <c r="M197">
        <v>0</v>
      </c>
      <c r="N197">
        <v>3</v>
      </c>
      <c r="O197">
        <v>6</v>
      </c>
      <c r="P197">
        <v>0</v>
      </c>
      <c r="Q197">
        <v>0</v>
      </c>
      <c r="R197">
        <v>0</v>
      </c>
      <c r="S197">
        <v>0</v>
      </c>
      <c r="T197">
        <v>0</v>
      </c>
      <c r="U197">
        <v>0</v>
      </c>
      <c r="V197">
        <v>3</v>
      </c>
      <c r="W197">
        <v>11</v>
      </c>
      <c r="X197">
        <v>0</v>
      </c>
      <c r="Y197">
        <v>54</v>
      </c>
      <c r="Z197">
        <v>2180</v>
      </c>
      <c r="AA197">
        <v>0</v>
      </c>
      <c r="AB197">
        <v>1</v>
      </c>
      <c r="AC197">
        <v>0</v>
      </c>
      <c r="AD197">
        <v>0</v>
      </c>
      <c r="AE197">
        <v>0</v>
      </c>
      <c r="AF197">
        <v>0</v>
      </c>
      <c r="AG197">
        <v>0</v>
      </c>
      <c r="AH197">
        <v>1</v>
      </c>
      <c r="AI197">
        <v>0</v>
      </c>
      <c r="AJ197">
        <v>0</v>
      </c>
      <c r="AK197">
        <v>61</v>
      </c>
      <c r="AL197">
        <v>57</v>
      </c>
      <c r="AM197">
        <v>0</v>
      </c>
    </row>
    <row r="198" spans="1:39" x14ac:dyDescent="0.45">
      <c r="A198">
        <v>64497</v>
      </c>
      <c r="B198">
        <v>0</v>
      </c>
      <c r="C198">
        <v>1</v>
      </c>
      <c r="D198">
        <v>17</v>
      </c>
      <c r="E198">
        <v>1170</v>
      </c>
      <c r="F198">
        <v>48</v>
      </c>
      <c r="G198">
        <v>320</v>
      </c>
      <c r="H198">
        <v>42</v>
      </c>
      <c r="I198">
        <v>32</v>
      </c>
      <c r="J198">
        <v>192</v>
      </c>
      <c r="K198">
        <v>5</v>
      </c>
      <c r="L198">
        <v>11</v>
      </c>
      <c r="M198">
        <v>4</v>
      </c>
      <c r="N198">
        <v>9</v>
      </c>
      <c r="O198">
        <v>8</v>
      </c>
      <c r="P198">
        <v>1</v>
      </c>
      <c r="Q198">
        <v>0</v>
      </c>
      <c r="R198">
        <v>0</v>
      </c>
      <c r="S198">
        <v>0</v>
      </c>
      <c r="T198">
        <v>0</v>
      </c>
      <c r="U198">
        <v>0</v>
      </c>
      <c r="V198">
        <v>3</v>
      </c>
      <c r="W198">
        <v>11</v>
      </c>
      <c r="X198">
        <v>1</v>
      </c>
      <c r="Y198">
        <v>66</v>
      </c>
      <c r="Z198">
        <v>2816</v>
      </c>
      <c r="AA198">
        <v>1</v>
      </c>
      <c r="AB198">
        <v>0</v>
      </c>
      <c r="AC198">
        <v>0</v>
      </c>
      <c r="AD198">
        <v>0</v>
      </c>
      <c r="AE198">
        <v>0</v>
      </c>
      <c r="AF198">
        <v>0</v>
      </c>
      <c r="AG198">
        <v>0</v>
      </c>
      <c r="AH198">
        <v>1</v>
      </c>
      <c r="AI198">
        <v>0</v>
      </c>
      <c r="AJ198">
        <v>0</v>
      </c>
      <c r="AK198">
        <v>1612</v>
      </c>
      <c r="AL198">
        <v>1420</v>
      </c>
      <c r="AM198">
        <v>1</v>
      </c>
    </row>
    <row r="199" spans="1:39" x14ac:dyDescent="0.45">
      <c r="A199">
        <v>46097</v>
      </c>
      <c r="B199">
        <v>0</v>
      </c>
      <c r="C199">
        <v>1</v>
      </c>
      <c r="D199">
        <v>11</v>
      </c>
      <c r="E199">
        <v>72</v>
      </c>
      <c r="F199">
        <v>24</v>
      </c>
      <c r="G199">
        <v>68</v>
      </c>
      <c r="H199">
        <v>65</v>
      </c>
      <c r="I199">
        <v>4</v>
      </c>
      <c r="J199">
        <v>8</v>
      </c>
      <c r="K199">
        <v>5</v>
      </c>
      <c r="L199">
        <v>3</v>
      </c>
      <c r="M199">
        <v>1</v>
      </c>
      <c r="N199">
        <v>6</v>
      </c>
      <c r="O199">
        <v>4</v>
      </c>
      <c r="P199">
        <v>0</v>
      </c>
      <c r="Q199">
        <v>0</v>
      </c>
      <c r="R199">
        <v>0</v>
      </c>
      <c r="S199">
        <v>0</v>
      </c>
      <c r="T199">
        <v>0</v>
      </c>
      <c r="U199">
        <v>0</v>
      </c>
      <c r="V199">
        <v>3</v>
      </c>
      <c r="W199">
        <v>11</v>
      </c>
      <c r="X199">
        <v>0</v>
      </c>
      <c r="Y199">
        <v>64</v>
      </c>
      <c r="Z199">
        <v>2614</v>
      </c>
      <c r="AA199">
        <v>0</v>
      </c>
      <c r="AB199">
        <v>0</v>
      </c>
      <c r="AC199">
        <v>0</v>
      </c>
      <c r="AD199">
        <v>1</v>
      </c>
      <c r="AE199">
        <v>0</v>
      </c>
      <c r="AF199">
        <v>0</v>
      </c>
      <c r="AG199">
        <v>0</v>
      </c>
      <c r="AH199">
        <v>1</v>
      </c>
      <c r="AI199">
        <v>0</v>
      </c>
      <c r="AJ199">
        <v>0</v>
      </c>
      <c r="AK199">
        <v>233</v>
      </c>
      <c r="AL199">
        <v>225</v>
      </c>
      <c r="AM199">
        <v>0</v>
      </c>
    </row>
    <row r="200" spans="1:39" x14ac:dyDescent="0.45">
      <c r="A200">
        <v>77972</v>
      </c>
      <c r="B200">
        <v>0</v>
      </c>
      <c r="C200">
        <v>0</v>
      </c>
      <c r="D200">
        <v>18</v>
      </c>
      <c r="E200">
        <v>613</v>
      </c>
      <c r="F200">
        <v>22</v>
      </c>
      <c r="G200">
        <v>319</v>
      </c>
      <c r="H200">
        <v>33</v>
      </c>
      <c r="I200">
        <v>102</v>
      </c>
      <c r="J200">
        <v>12</v>
      </c>
      <c r="K200">
        <v>1</v>
      </c>
      <c r="L200">
        <v>4</v>
      </c>
      <c r="M200">
        <v>6</v>
      </c>
      <c r="N200">
        <v>9</v>
      </c>
      <c r="O200">
        <v>1</v>
      </c>
      <c r="P200">
        <v>0</v>
      </c>
      <c r="Q200">
        <v>0</v>
      </c>
      <c r="R200">
        <v>0</v>
      </c>
      <c r="S200">
        <v>0</v>
      </c>
      <c r="T200">
        <v>0</v>
      </c>
      <c r="U200">
        <v>0</v>
      </c>
      <c r="V200">
        <v>3</v>
      </c>
      <c r="W200">
        <v>11</v>
      </c>
      <c r="X200">
        <v>0</v>
      </c>
      <c r="Y200">
        <v>66</v>
      </c>
      <c r="Z200">
        <v>2262</v>
      </c>
      <c r="AA200">
        <v>0</v>
      </c>
      <c r="AB200">
        <v>0</v>
      </c>
      <c r="AC200">
        <v>0</v>
      </c>
      <c r="AD200">
        <v>1</v>
      </c>
      <c r="AE200">
        <v>0</v>
      </c>
      <c r="AF200">
        <v>0</v>
      </c>
      <c r="AG200">
        <v>0</v>
      </c>
      <c r="AH200">
        <v>1</v>
      </c>
      <c r="AI200">
        <v>0</v>
      </c>
      <c r="AJ200">
        <v>0</v>
      </c>
      <c r="AK200">
        <v>1089</v>
      </c>
      <c r="AL200">
        <v>1077</v>
      </c>
      <c r="AM200">
        <v>0</v>
      </c>
    </row>
    <row r="201" spans="1:39" x14ac:dyDescent="0.45">
      <c r="A201">
        <v>44377</v>
      </c>
      <c r="B201">
        <v>1</v>
      </c>
      <c r="C201">
        <v>1</v>
      </c>
      <c r="D201">
        <v>70</v>
      </c>
      <c r="E201">
        <v>224</v>
      </c>
      <c r="F201">
        <v>0</v>
      </c>
      <c r="G201">
        <v>30</v>
      </c>
      <c r="H201">
        <v>0</v>
      </c>
      <c r="I201">
        <v>0</v>
      </c>
      <c r="J201">
        <v>10</v>
      </c>
      <c r="K201">
        <v>8</v>
      </c>
      <c r="L201">
        <v>5</v>
      </c>
      <c r="M201">
        <v>1</v>
      </c>
      <c r="N201">
        <v>5</v>
      </c>
      <c r="O201">
        <v>8</v>
      </c>
      <c r="P201">
        <v>0</v>
      </c>
      <c r="Q201">
        <v>0</v>
      </c>
      <c r="R201">
        <v>0</v>
      </c>
      <c r="S201">
        <v>0</v>
      </c>
      <c r="T201">
        <v>0</v>
      </c>
      <c r="U201">
        <v>0</v>
      </c>
      <c r="V201">
        <v>3</v>
      </c>
      <c r="W201">
        <v>11</v>
      </c>
      <c r="X201">
        <v>0</v>
      </c>
      <c r="Y201">
        <v>52</v>
      </c>
      <c r="Z201">
        <v>2791</v>
      </c>
      <c r="AA201">
        <v>0</v>
      </c>
      <c r="AB201">
        <v>1</v>
      </c>
      <c r="AC201">
        <v>0</v>
      </c>
      <c r="AD201">
        <v>0</v>
      </c>
      <c r="AE201">
        <v>0</v>
      </c>
      <c r="AF201">
        <v>0</v>
      </c>
      <c r="AG201">
        <v>0</v>
      </c>
      <c r="AH201">
        <v>0</v>
      </c>
      <c r="AI201">
        <v>0</v>
      </c>
      <c r="AJ201">
        <v>1</v>
      </c>
      <c r="AK201">
        <v>254</v>
      </c>
      <c r="AL201">
        <v>244</v>
      </c>
      <c r="AM201">
        <v>0</v>
      </c>
    </row>
    <row r="202" spans="1:39" x14ac:dyDescent="0.45">
      <c r="A202">
        <v>46014</v>
      </c>
      <c r="B202">
        <v>1</v>
      </c>
      <c r="C202">
        <v>1</v>
      </c>
      <c r="D202">
        <v>21</v>
      </c>
      <c r="E202">
        <v>410</v>
      </c>
      <c r="F202">
        <v>0</v>
      </c>
      <c r="G202">
        <v>59</v>
      </c>
      <c r="H202">
        <v>19</v>
      </c>
      <c r="I202">
        <v>9</v>
      </c>
      <c r="J202">
        <v>44</v>
      </c>
      <c r="K202">
        <v>10</v>
      </c>
      <c r="L202">
        <v>7</v>
      </c>
      <c r="M202">
        <v>1</v>
      </c>
      <c r="N202">
        <v>8</v>
      </c>
      <c r="O202">
        <v>7</v>
      </c>
      <c r="P202">
        <v>0</v>
      </c>
      <c r="Q202">
        <v>0</v>
      </c>
      <c r="R202">
        <v>0</v>
      </c>
      <c r="S202">
        <v>0</v>
      </c>
      <c r="T202">
        <v>0</v>
      </c>
      <c r="U202">
        <v>0</v>
      </c>
      <c r="V202">
        <v>3</v>
      </c>
      <c r="W202">
        <v>11</v>
      </c>
      <c r="X202">
        <v>0</v>
      </c>
      <c r="Y202">
        <v>46</v>
      </c>
      <c r="Z202">
        <v>2683</v>
      </c>
      <c r="AA202">
        <v>0</v>
      </c>
      <c r="AB202">
        <v>0</v>
      </c>
      <c r="AC202">
        <v>0</v>
      </c>
      <c r="AD202">
        <v>1</v>
      </c>
      <c r="AE202">
        <v>0</v>
      </c>
      <c r="AF202">
        <v>0</v>
      </c>
      <c r="AG202">
        <v>0</v>
      </c>
      <c r="AH202">
        <v>0</v>
      </c>
      <c r="AI202">
        <v>1</v>
      </c>
      <c r="AJ202">
        <v>0</v>
      </c>
      <c r="AK202">
        <v>497</v>
      </c>
      <c r="AL202">
        <v>453</v>
      </c>
      <c r="AM202">
        <v>0</v>
      </c>
    </row>
    <row r="203" spans="1:39" x14ac:dyDescent="0.45">
      <c r="A203">
        <v>70951</v>
      </c>
      <c r="B203">
        <v>0</v>
      </c>
      <c r="C203">
        <v>0</v>
      </c>
      <c r="D203">
        <v>66</v>
      </c>
      <c r="E203">
        <v>239</v>
      </c>
      <c r="F203">
        <v>10</v>
      </c>
      <c r="G203">
        <v>554</v>
      </c>
      <c r="H203">
        <v>254</v>
      </c>
      <c r="I203">
        <v>87</v>
      </c>
      <c r="J203">
        <v>54</v>
      </c>
      <c r="K203">
        <v>1</v>
      </c>
      <c r="L203">
        <v>3</v>
      </c>
      <c r="M203">
        <v>4</v>
      </c>
      <c r="N203">
        <v>9</v>
      </c>
      <c r="O203">
        <v>1</v>
      </c>
      <c r="P203">
        <v>0</v>
      </c>
      <c r="Q203">
        <v>0</v>
      </c>
      <c r="R203">
        <v>0</v>
      </c>
      <c r="S203">
        <v>0</v>
      </c>
      <c r="T203">
        <v>0</v>
      </c>
      <c r="U203">
        <v>0</v>
      </c>
      <c r="V203">
        <v>3</v>
      </c>
      <c r="W203">
        <v>11</v>
      </c>
      <c r="X203">
        <v>0</v>
      </c>
      <c r="Y203">
        <v>35</v>
      </c>
      <c r="Z203">
        <v>2580</v>
      </c>
      <c r="AA203">
        <v>0</v>
      </c>
      <c r="AB203">
        <v>1</v>
      </c>
      <c r="AC203">
        <v>0</v>
      </c>
      <c r="AD203">
        <v>0</v>
      </c>
      <c r="AE203">
        <v>0</v>
      </c>
      <c r="AF203">
        <v>0</v>
      </c>
      <c r="AG203">
        <v>0</v>
      </c>
      <c r="AH203">
        <v>1</v>
      </c>
      <c r="AI203">
        <v>0</v>
      </c>
      <c r="AJ203">
        <v>0</v>
      </c>
      <c r="AK203">
        <v>1144</v>
      </c>
      <c r="AL203">
        <v>1090</v>
      </c>
      <c r="AM203">
        <v>0</v>
      </c>
    </row>
    <row r="204" spans="1:39" x14ac:dyDescent="0.45">
      <c r="A204">
        <v>41443</v>
      </c>
      <c r="B204">
        <v>1</v>
      </c>
      <c r="C204">
        <v>0</v>
      </c>
      <c r="D204">
        <v>79</v>
      </c>
      <c r="E204">
        <v>171</v>
      </c>
      <c r="F204">
        <v>7</v>
      </c>
      <c r="G204">
        <v>171</v>
      </c>
      <c r="H204">
        <v>25</v>
      </c>
      <c r="I204">
        <v>19</v>
      </c>
      <c r="J204">
        <v>89</v>
      </c>
      <c r="K204">
        <v>6</v>
      </c>
      <c r="L204">
        <v>8</v>
      </c>
      <c r="M204">
        <v>1</v>
      </c>
      <c r="N204">
        <v>5</v>
      </c>
      <c r="O204">
        <v>8</v>
      </c>
      <c r="P204">
        <v>0</v>
      </c>
      <c r="Q204">
        <v>0</v>
      </c>
      <c r="R204">
        <v>0</v>
      </c>
      <c r="S204">
        <v>0</v>
      </c>
      <c r="T204">
        <v>0</v>
      </c>
      <c r="U204">
        <v>0</v>
      </c>
      <c r="V204">
        <v>3</v>
      </c>
      <c r="W204">
        <v>11</v>
      </c>
      <c r="X204">
        <v>0</v>
      </c>
      <c r="Y204">
        <v>43</v>
      </c>
      <c r="Z204">
        <v>2248</v>
      </c>
      <c r="AA204">
        <v>0</v>
      </c>
      <c r="AB204">
        <v>1</v>
      </c>
      <c r="AC204">
        <v>0</v>
      </c>
      <c r="AD204">
        <v>0</v>
      </c>
      <c r="AE204">
        <v>0</v>
      </c>
      <c r="AF204">
        <v>0</v>
      </c>
      <c r="AG204">
        <v>0</v>
      </c>
      <c r="AH204">
        <v>1</v>
      </c>
      <c r="AI204">
        <v>0</v>
      </c>
      <c r="AJ204">
        <v>0</v>
      </c>
      <c r="AK204">
        <v>393</v>
      </c>
      <c r="AL204">
        <v>304</v>
      </c>
      <c r="AM204">
        <v>0</v>
      </c>
    </row>
    <row r="205" spans="1:39" x14ac:dyDescent="0.45">
      <c r="A205">
        <v>52195</v>
      </c>
      <c r="B205">
        <v>2</v>
      </c>
      <c r="C205">
        <v>1</v>
      </c>
      <c r="D205">
        <v>2</v>
      </c>
      <c r="E205">
        <v>12</v>
      </c>
      <c r="F205">
        <v>0</v>
      </c>
      <c r="G205">
        <v>4</v>
      </c>
      <c r="H205">
        <v>0</v>
      </c>
      <c r="I205">
        <v>0</v>
      </c>
      <c r="J205">
        <v>1</v>
      </c>
      <c r="K205">
        <v>1</v>
      </c>
      <c r="L205">
        <v>1</v>
      </c>
      <c r="M205">
        <v>0</v>
      </c>
      <c r="N205">
        <v>2</v>
      </c>
      <c r="O205">
        <v>8</v>
      </c>
      <c r="P205">
        <v>0</v>
      </c>
      <c r="Q205">
        <v>0</v>
      </c>
      <c r="R205">
        <v>0</v>
      </c>
      <c r="S205">
        <v>0</v>
      </c>
      <c r="T205">
        <v>0</v>
      </c>
      <c r="U205">
        <v>0</v>
      </c>
      <c r="V205">
        <v>3</v>
      </c>
      <c r="W205">
        <v>11</v>
      </c>
      <c r="X205">
        <v>0</v>
      </c>
      <c r="Y205">
        <v>42</v>
      </c>
      <c r="Z205">
        <v>2207</v>
      </c>
      <c r="AA205">
        <v>0</v>
      </c>
      <c r="AB205">
        <v>0</v>
      </c>
      <c r="AC205">
        <v>1</v>
      </c>
      <c r="AD205">
        <v>0</v>
      </c>
      <c r="AE205">
        <v>0</v>
      </c>
      <c r="AF205">
        <v>1</v>
      </c>
      <c r="AG205">
        <v>0</v>
      </c>
      <c r="AH205">
        <v>0</v>
      </c>
      <c r="AI205">
        <v>0</v>
      </c>
      <c r="AJ205">
        <v>0</v>
      </c>
      <c r="AK205">
        <v>16</v>
      </c>
      <c r="AL205">
        <v>15</v>
      </c>
      <c r="AM205">
        <v>0</v>
      </c>
    </row>
    <row r="206" spans="1:39" x14ac:dyDescent="0.45">
      <c r="A206">
        <v>83790</v>
      </c>
      <c r="B206">
        <v>0</v>
      </c>
      <c r="C206">
        <v>0</v>
      </c>
      <c r="D206">
        <v>81</v>
      </c>
      <c r="E206">
        <v>1076</v>
      </c>
      <c r="F206">
        <v>16</v>
      </c>
      <c r="G206">
        <v>417</v>
      </c>
      <c r="H206">
        <v>42</v>
      </c>
      <c r="I206">
        <v>48</v>
      </c>
      <c r="J206">
        <v>16</v>
      </c>
      <c r="K206">
        <v>1</v>
      </c>
      <c r="L206">
        <v>8</v>
      </c>
      <c r="M206">
        <v>10</v>
      </c>
      <c r="N206">
        <v>6</v>
      </c>
      <c r="O206">
        <v>3</v>
      </c>
      <c r="P206">
        <v>0</v>
      </c>
      <c r="Q206">
        <v>1</v>
      </c>
      <c r="R206">
        <v>1</v>
      </c>
      <c r="S206">
        <v>0</v>
      </c>
      <c r="T206">
        <v>0</v>
      </c>
      <c r="U206">
        <v>0</v>
      </c>
      <c r="V206">
        <v>3</v>
      </c>
      <c r="W206">
        <v>11</v>
      </c>
      <c r="X206">
        <v>0</v>
      </c>
      <c r="Y206">
        <v>72</v>
      </c>
      <c r="Z206">
        <v>2385</v>
      </c>
      <c r="AA206">
        <v>0</v>
      </c>
      <c r="AB206">
        <v>1</v>
      </c>
      <c r="AC206">
        <v>0</v>
      </c>
      <c r="AD206">
        <v>0</v>
      </c>
      <c r="AE206">
        <v>0</v>
      </c>
      <c r="AF206">
        <v>0</v>
      </c>
      <c r="AG206">
        <v>0</v>
      </c>
      <c r="AH206">
        <v>0</v>
      </c>
      <c r="AI206">
        <v>1</v>
      </c>
      <c r="AJ206">
        <v>0</v>
      </c>
      <c r="AK206">
        <v>1599</v>
      </c>
      <c r="AL206">
        <v>1583</v>
      </c>
      <c r="AM206">
        <v>2</v>
      </c>
    </row>
    <row r="207" spans="1:39" x14ac:dyDescent="0.45">
      <c r="A207">
        <v>44551</v>
      </c>
      <c r="B207">
        <v>0</v>
      </c>
      <c r="C207">
        <v>1</v>
      </c>
      <c r="D207">
        <v>24</v>
      </c>
      <c r="E207">
        <v>182</v>
      </c>
      <c r="F207">
        <v>4</v>
      </c>
      <c r="G207">
        <v>33</v>
      </c>
      <c r="H207">
        <v>0</v>
      </c>
      <c r="I207">
        <v>0</v>
      </c>
      <c r="J207">
        <v>66</v>
      </c>
      <c r="K207">
        <v>2</v>
      </c>
      <c r="L207">
        <v>4</v>
      </c>
      <c r="M207">
        <v>1</v>
      </c>
      <c r="N207">
        <v>5</v>
      </c>
      <c r="O207">
        <v>7</v>
      </c>
      <c r="P207">
        <v>0</v>
      </c>
      <c r="Q207">
        <v>0</v>
      </c>
      <c r="R207">
        <v>0</v>
      </c>
      <c r="S207">
        <v>0</v>
      </c>
      <c r="T207">
        <v>0</v>
      </c>
      <c r="U207">
        <v>0</v>
      </c>
      <c r="V207">
        <v>3</v>
      </c>
      <c r="W207">
        <v>11</v>
      </c>
      <c r="X207">
        <v>0</v>
      </c>
      <c r="Y207">
        <v>66</v>
      </c>
      <c r="Z207">
        <v>2461</v>
      </c>
      <c r="AA207">
        <v>0</v>
      </c>
      <c r="AB207">
        <v>0</v>
      </c>
      <c r="AC207">
        <v>0</v>
      </c>
      <c r="AD207">
        <v>0</v>
      </c>
      <c r="AE207">
        <v>1</v>
      </c>
      <c r="AF207">
        <v>0</v>
      </c>
      <c r="AG207">
        <v>0</v>
      </c>
      <c r="AH207">
        <v>0</v>
      </c>
      <c r="AI207">
        <v>1</v>
      </c>
      <c r="AJ207">
        <v>0</v>
      </c>
      <c r="AK207">
        <v>219</v>
      </c>
      <c r="AL207">
        <v>153</v>
      </c>
      <c r="AM207">
        <v>0</v>
      </c>
    </row>
    <row r="208" spans="1:39" x14ac:dyDescent="0.45">
      <c r="A208">
        <v>69508</v>
      </c>
      <c r="B208">
        <v>1</v>
      </c>
      <c r="C208">
        <v>0</v>
      </c>
      <c r="D208">
        <v>48</v>
      </c>
      <c r="E208">
        <v>824</v>
      </c>
      <c r="F208">
        <v>32</v>
      </c>
      <c r="G208">
        <v>162</v>
      </c>
      <c r="H208">
        <v>42</v>
      </c>
      <c r="I208">
        <v>32</v>
      </c>
      <c r="J208">
        <v>43</v>
      </c>
      <c r="K208">
        <v>2</v>
      </c>
      <c r="L208">
        <v>11</v>
      </c>
      <c r="M208">
        <v>4</v>
      </c>
      <c r="N208">
        <v>11</v>
      </c>
      <c r="O208">
        <v>6</v>
      </c>
      <c r="P208">
        <v>0</v>
      </c>
      <c r="Q208">
        <v>0</v>
      </c>
      <c r="R208">
        <v>0</v>
      </c>
      <c r="S208">
        <v>0</v>
      </c>
      <c r="T208">
        <v>0</v>
      </c>
      <c r="U208">
        <v>0</v>
      </c>
      <c r="V208">
        <v>3</v>
      </c>
      <c r="W208">
        <v>11</v>
      </c>
      <c r="X208">
        <v>0</v>
      </c>
      <c r="Y208">
        <v>40</v>
      </c>
      <c r="Z208">
        <v>2751</v>
      </c>
      <c r="AA208">
        <v>0</v>
      </c>
      <c r="AB208">
        <v>0</v>
      </c>
      <c r="AC208">
        <v>0</v>
      </c>
      <c r="AD208">
        <v>1</v>
      </c>
      <c r="AE208">
        <v>0</v>
      </c>
      <c r="AF208">
        <v>0</v>
      </c>
      <c r="AG208">
        <v>0</v>
      </c>
      <c r="AH208">
        <v>1</v>
      </c>
      <c r="AI208">
        <v>0</v>
      </c>
      <c r="AJ208">
        <v>0</v>
      </c>
      <c r="AK208">
        <v>1092</v>
      </c>
      <c r="AL208">
        <v>1049</v>
      </c>
      <c r="AM208">
        <v>0</v>
      </c>
    </row>
    <row r="209" spans="1:39" x14ac:dyDescent="0.45">
      <c r="A209">
        <v>45204</v>
      </c>
      <c r="B209">
        <v>1</v>
      </c>
      <c r="C209">
        <v>0</v>
      </c>
      <c r="D209">
        <v>93</v>
      </c>
      <c r="E209">
        <v>30</v>
      </c>
      <c r="F209">
        <v>11</v>
      </c>
      <c r="G209">
        <v>25</v>
      </c>
      <c r="H209">
        <v>29</v>
      </c>
      <c r="I209">
        <v>1</v>
      </c>
      <c r="J209">
        <v>18</v>
      </c>
      <c r="K209">
        <v>1</v>
      </c>
      <c r="L209">
        <v>1</v>
      </c>
      <c r="M209">
        <v>1</v>
      </c>
      <c r="N209">
        <v>4</v>
      </c>
      <c r="O209">
        <v>3</v>
      </c>
      <c r="P209">
        <v>0</v>
      </c>
      <c r="Q209">
        <v>0</v>
      </c>
      <c r="R209">
        <v>0</v>
      </c>
      <c r="S209">
        <v>0</v>
      </c>
      <c r="T209">
        <v>0</v>
      </c>
      <c r="U209">
        <v>0</v>
      </c>
      <c r="V209">
        <v>3</v>
      </c>
      <c r="W209">
        <v>11</v>
      </c>
      <c r="X209">
        <v>0</v>
      </c>
      <c r="Y209">
        <v>32</v>
      </c>
      <c r="Z209">
        <v>2238</v>
      </c>
      <c r="AA209">
        <v>0</v>
      </c>
      <c r="AB209">
        <v>0</v>
      </c>
      <c r="AC209">
        <v>0</v>
      </c>
      <c r="AD209">
        <v>1</v>
      </c>
      <c r="AE209">
        <v>0</v>
      </c>
      <c r="AF209">
        <v>1</v>
      </c>
      <c r="AG209">
        <v>0</v>
      </c>
      <c r="AH209">
        <v>0</v>
      </c>
      <c r="AI209">
        <v>0</v>
      </c>
      <c r="AJ209">
        <v>0</v>
      </c>
      <c r="AK209">
        <v>96</v>
      </c>
      <c r="AL209">
        <v>78</v>
      </c>
      <c r="AM209">
        <v>0</v>
      </c>
    </row>
    <row r="210" spans="1:39" x14ac:dyDescent="0.45">
      <c r="A210">
        <v>72460</v>
      </c>
      <c r="B210">
        <v>0</v>
      </c>
      <c r="C210">
        <v>0</v>
      </c>
      <c r="D210">
        <v>56</v>
      </c>
      <c r="E210">
        <v>377</v>
      </c>
      <c r="F210">
        <v>10</v>
      </c>
      <c r="G210">
        <v>540</v>
      </c>
      <c r="H210">
        <v>80</v>
      </c>
      <c r="I210">
        <v>30</v>
      </c>
      <c r="J210">
        <v>10</v>
      </c>
      <c r="K210">
        <v>1</v>
      </c>
      <c r="L210">
        <v>3</v>
      </c>
      <c r="M210">
        <v>5</v>
      </c>
      <c r="N210">
        <v>7</v>
      </c>
      <c r="O210">
        <v>1</v>
      </c>
      <c r="P210">
        <v>0</v>
      </c>
      <c r="Q210">
        <v>0</v>
      </c>
      <c r="R210">
        <v>0</v>
      </c>
      <c r="S210">
        <v>0</v>
      </c>
      <c r="T210">
        <v>0</v>
      </c>
      <c r="U210">
        <v>0</v>
      </c>
      <c r="V210">
        <v>3</v>
      </c>
      <c r="W210">
        <v>11</v>
      </c>
      <c r="X210">
        <v>0</v>
      </c>
      <c r="Y210">
        <v>51</v>
      </c>
      <c r="Z210">
        <v>2386</v>
      </c>
      <c r="AA210">
        <v>0</v>
      </c>
      <c r="AB210">
        <v>1</v>
      </c>
      <c r="AC210">
        <v>0</v>
      </c>
      <c r="AD210">
        <v>0</v>
      </c>
      <c r="AE210">
        <v>0</v>
      </c>
      <c r="AF210">
        <v>0</v>
      </c>
      <c r="AG210">
        <v>0</v>
      </c>
      <c r="AH210">
        <v>1</v>
      </c>
      <c r="AI210">
        <v>0</v>
      </c>
      <c r="AJ210">
        <v>0</v>
      </c>
      <c r="AK210">
        <v>1037</v>
      </c>
      <c r="AL210">
        <v>1027</v>
      </c>
      <c r="AM210">
        <v>0</v>
      </c>
    </row>
    <row r="211" spans="1:39" x14ac:dyDescent="0.45">
      <c r="A211">
        <v>77622</v>
      </c>
      <c r="B211">
        <v>0</v>
      </c>
      <c r="C211">
        <v>2</v>
      </c>
      <c r="D211">
        <v>3</v>
      </c>
      <c r="E211">
        <v>520</v>
      </c>
      <c r="F211">
        <v>7</v>
      </c>
      <c r="G211">
        <v>154</v>
      </c>
      <c r="H211">
        <v>19</v>
      </c>
      <c r="I211">
        <v>0</v>
      </c>
      <c r="J211">
        <v>14</v>
      </c>
      <c r="K211">
        <v>2</v>
      </c>
      <c r="L211">
        <v>6</v>
      </c>
      <c r="M211">
        <v>3</v>
      </c>
      <c r="N211">
        <v>11</v>
      </c>
      <c r="O211">
        <v>3</v>
      </c>
      <c r="P211">
        <v>0</v>
      </c>
      <c r="Q211">
        <v>0</v>
      </c>
      <c r="R211">
        <v>0</v>
      </c>
      <c r="S211">
        <v>0</v>
      </c>
      <c r="T211">
        <v>0</v>
      </c>
      <c r="U211">
        <v>0</v>
      </c>
      <c r="V211">
        <v>3</v>
      </c>
      <c r="W211">
        <v>11</v>
      </c>
      <c r="X211">
        <v>0</v>
      </c>
      <c r="Y211">
        <v>50</v>
      </c>
      <c r="Z211">
        <v>2235</v>
      </c>
      <c r="AA211">
        <v>0</v>
      </c>
      <c r="AB211">
        <v>0</v>
      </c>
      <c r="AC211">
        <v>0</v>
      </c>
      <c r="AD211">
        <v>1</v>
      </c>
      <c r="AE211">
        <v>0</v>
      </c>
      <c r="AF211">
        <v>0</v>
      </c>
      <c r="AG211">
        <v>0</v>
      </c>
      <c r="AH211">
        <v>0</v>
      </c>
      <c r="AI211">
        <v>0</v>
      </c>
      <c r="AJ211">
        <v>1</v>
      </c>
      <c r="AK211">
        <v>700</v>
      </c>
      <c r="AL211">
        <v>686</v>
      </c>
      <c r="AM211">
        <v>0</v>
      </c>
    </row>
    <row r="212" spans="1:39" x14ac:dyDescent="0.45">
      <c r="A212">
        <v>30732</v>
      </c>
      <c r="B212">
        <v>1</v>
      </c>
      <c r="C212">
        <v>0</v>
      </c>
      <c r="D212">
        <v>44</v>
      </c>
      <c r="E212">
        <v>155</v>
      </c>
      <c r="F212">
        <v>1</v>
      </c>
      <c r="G212">
        <v>25</v>
      </c>
      <c r="H212">
        <v>0</v>
      </c>
      <c r="I212">
        <v>1</v>
      </c>
      <c r="J212">
        <v>3</v>
      </c>
      <c r="K212">
        <v>4</v>
      </c>
      <c r="L212">
        <v>4</v>
      </c>
      <c r="M212">
        <v>1</v>
      </c>
      <c r="N212">
        <v>4</v>
      </c>
      <c r="O212">
        <v>8</v>
      </c>
      <c r="P212">
        <v>0</v>
      </c>
      <c r="Q212">
        <v>0</v>
      </c>
      <c r="R212">
        <v>0</v>
      </c>
      <c r="S212">
        <v>0</v>
      </c>
      <c r="T212">
        <v>0</v>
      </c>
      <c r="U212">
        <v>0</v>
      </c>
      <c r="V212">
        <v>3</v>
      </c>
      <c r="W212">
        <v>11</v>
      </c>
      <c r="X212">
        <v>0</v>
      </c>
      <c r="Y212">
        <v>40</v>
      </c>
      <c r="Z212">
        <v>2699</v>
      </c>
      <c r="AA212">
        <v>0</v>
      </c>
      <c r="AB212">
        <v>1</v>
      </c>
      <c r="AC212">
        <v>0</v>
      </c>
      <c r="AD212">
        <v>0</v>
      </c>
      <c r="AE212">
        <v>0</v>
      </c>
      <c r="AF212">
        <v>0</v>
      </c>
      <c r="AG212">
        <v>0</v>
      </c>
      <c r="AH212">
        <v>0</v>
      </c>
      <c r="AI212">
        <v>0</v>
      </c>
      <c r="AJ212">
        <v>1</v>
      </c>
      <c r="AK212">
        <v>182</v>
      </c>
      <c r="AL212">
        <v>179</v>
      </c>
      <c r="AM212">
        <v>0</v>
      </c>
    </row>
    <row r="213" spans="1:39" x14ac:dyDescent="0.45">
      <c r="A213">
        <v>63887</v>
      </c>
      <c r="B213">
        <v>0</v>
      </c>
      <c r="C213">
        <v>1</v>
      </c>
      <c r="D213">
        <v>38</v>
      </c>
      <c r="E213">
        <v>897</v>
      </c>
      <c r="F213">
        <v>23</v>
      </c>
      <c r="G213">
        <v>207</v>
      </c>
      <c r="H213">
        <v>15</v>
      </c>
      <c r="I213">
        <v>11</v>
      </c>
      <c r="J213">
        <v>92</v>
      </c>
      <c r="K213">
        <v>5</v>
      </c>
      <c r="L213">
        <v>9</v>
      </c>
      <c r="M213">
        <v>6</v>
      </c>
      <c r="N213">
        <v>12</v>
      </c>
      <c r="O213">
        <v>6</v>
      </c>
      <c r="P213">
        <v>0</v>
      </c>
      <c r="Q213">
        <v>0</v>
      </c>
      <c r="R213">
        <v>0</v>
      </c>
      <c r="S213">
        <v>0</v>
      </c>
      <c r="T213">
        <v>0</v>
      </c>
      <c r="U213">
        <v>0</v>
      </c>
      <c r="V213">
        <v>3</v>
      </c>
      <c r="W213">
        <v>11</v>
      </c>
      <c r="X213">
        <v>0</v>
      </c>
      <c r="Y213">
        <v>58</v>
      </c>
      <c r="Z213">
        <v>2818</v>
      </c>
      <c r="AA213">
        <v>1</v>
      </c>
      <c r="AB213">
        <v>0</v>
      </c>
      <c r="AC213">
        <v>0</v>
      </c>
      <c r="AD213">
        <v>0</v>
      </c>
      <c r="AE213">
        <v>0</v>
      </c>
      <c r="AF213">
        <v>0</v>
      </c>
      <c r="AG213">
        <v>0</v>
      </c>
      <c r="AH213">
        <v>1</v>
      </c>
      <c r="AI213">
        <v>0</v>
      </c>
      <c r="AJ213">
        <v>0</v>
      </c>
      <c r="AK213">
        <v>1153</v>
      </c>
      <c r="AL213">
        <v>1061</v>
      </c>
      <c r="AM213">
        <v>0</v>
      </c>
    </row>
    <row r="214" spans="1:39" x14ac:dyDescent="0.45">
      <c r="A214">
        <v>42011</v>
      </c>
      <c r="B214">
        <v>1</v>
      </c>
      <c r="C214">
        <v>0</v>
      </c>
      <c r="D214">
        <v>46</v>
      </c>
      <c r="E214">
        <v>131</v>
      </c>
      <c r="F214">
        <v>0</v>
      </c>
      <c r="G214">
        <v>16</v>
      </c>
      <c r="H214">
        <v>2</v>
      </c>
      <c r="I214">
        <v>1</v>
      </c>
      <c r="J214">
        <v>39</v>
      </c>
      <c r="K214">
        <v>4</v>
      </c>
      <c r="L214">
        <v>3</v>
      </c>
      <c r="M214">
        <v>1</v>
      </c>
      <c r="N214">
        <v>4</v>
      </c>
      <c r="O214">
        <v>8</v>
      </c>
      <c r="P214">
        <v>0</v>
      </c>
      <c r="Q214">
        <v>0</v>
      </c>
      <c r="R214">
        <v>0</v>
      </c>
      <c r="S214">
        <v>0</v>
      </c>
      <c r="T214">
        <v>0</v>
      </c>
      <c r="U214">
        <v>0</v>
      </c>
      <c r="V214">
        <v>3</v>
      </c>
      <c r="W214">
        <v>11</v>
      </c>
      <c r="X214">
        <v>0</v>
      </c>
      <c r="Y214">
        <v>42</v>
      </c>
      <c r="Z214">
        <v>2619</v>
      </c>
      <c r="AA214">
        <v>0</v>
      </c>
      <c r="AB214">
        <v>0</v>
      </c>
      <c r="AC214">
        <v>0</v>
      </c>
      <c r="AD214">
        <v>1</v>
      </c>
      <c r="AE214">
        <v>0</v>
      </c>
      <c r="AF214">
        <v>0</v>
      </c>
      <c r="AG214">
        <v>0</v>
      </c>
      <c r="AH214">
        <v>1</v>
      </c>
      <c r="AI214">
        <v>0</v>
      </c>
      <c r="AJ214">
        <v>0</v>
      </c>
      <c r="AK214">
        <v>150</v>
      </c>
      <c r="AL214">
        <v>111</v>
      </c>
      <c r="AM214">
        <v>0</v>
      </c>
    </row>
    <row r="215" spans="1:39" x14ac:dyDescent="0.45">
      <c r="A215">
        <v>51369</v>
      </c>
      <c r="B215">
        <v>0</v>
      </c>
      <c r="C215">
        <v>1</v>
      </c>
      <c r="D215">
        <v>84</v>
      </c>
      <c r="E215">
        <v>297</v>
      </c>
      <c r="F215">
        <v>7</v>
      </c>
      <c r="G215">
        <v>79</v>
      </c>
      <c r="H215">
        <v>0</v>
      </c>
      <c r="I215">
        <v>11</v>
      </c>
      <c r="J215">
        <v>182</v>
      </c>
      <c r="K215">
        <v>2</v>
      </c>
      <c r="L215">
        <v>8</v>
      </c>
      <c r="M215">
        <v>2</v>
      </c>
      <c r="N215">
        <v>4</v>
      </c>
      <c r="O215">
        <v>8</v>
      </c>
      <c r="P215">
        <v>0</v>
      </c>
      <c r="Q215">
        <v>0</v>
      </c>
      <c r="R215">
        <v>0</v>
      </c>
      <c r="S215">
        <v>0</v>
      </c>
      <c r="T215">
        <v>0</v>
      </c>
      <c r="U215">
        <v>0</v>
      </c>
      <c r="V215">
        <v>3</v>
      </c>
      <c r="W215">
        <v>11</v>
      </c>
      <c r="X215">
        <v>0</v>
      </c>
      <c r="Y215">
        <v>44</v>
      </c>
      <c r="Z215">
        <v>2771</v>
      </c>
      <c r="AA215">
        <v>0</v>
      </c>
      <c r="AB215">
        <v>0</v>
      </c>
      <c r="AC215">
        <v>0</v>
      </c>
      <c r="AD215">
        <v>1</v>
      </c>
      <c r="AE215">
        <v>0</v>
      </c>
      <c r="AF215">
        <v>0</v>
      </c>
      <c r="AG215">
        <v>0</v>
      </c>
      <c r="AH215">
        <v>1</v>
      </c>
      <c r="AI215">
        <v>0</v>
      </c>
      <c r="AJ215">
        <v>0</v>
      </c>
      <c r="AK215">
        <v>394</v>
      </c>
      <c r="AL215">
        <v>212</v>
      </c>
      <c r="AM215">
        <v>0</v>
      </c>
    </row>
    <row r="216" spans="1:39" x14ac:dyDescent="0.45">
      <c r="A216">
        <v>51537</v>
      </c>
      <c r="B216">
        <v>0</v>
      </c>
      <c r="C216">
        <v>1</v>
      </c>
      <c r="D216">
        <v>27</v>
      </c>
      <c r="E216">
        <v>787</v>
      </c>
      <c r="F216">
        <v>20</v>
      </c>
      <c r="G216">
        <v>204</v>
      </c>
      <c r="H216">
        <v>0</v>
      </c>
      <c r="I216">
        <v>0</v>
      </c>
      <c r="J216">
        <v>92</v>
      </c>
      <c r="K216">
        <v>3</v>
      </c>
      <c r="L216">
        <v>2</v>
      </c>
      <c r="M216">
        <v>2</v>
      </c>
      <c r="N216">
        <v>11</v>
      </c>
      <c r="O216">
        <v>8</v>
      </c>
      <c r="P216">
        <v>0</v>
      </c>
      <c r="Q216">
        <v>0</v>
      </c>
      <c r="R216">
        <v>0</v>
      </c>
      <c r="S216">
        <v>0</v>
      </c>
      <c r="T216">
        <v>0</v>
      </c>
      <c r="U216">
        <v>0</v>
      </c>
      <c r="V216">
        <v>3</v>
      </c>
      <c r="W216">
        <v>11</v>
      </c>
      <c r="X216">
        <v>0</v>
      </c>
      <c r="Y216">
        <v>68</v>
      </c>
      <c r="Z216">
        <v>2726</v>
      </c>
      <c r="AA216">
        <v>1</v>
      </c>
      <c r="AB216">
        <v>0</v>
      </c>
      <c r="AC216">
        <v>0</v>
      </c>
      <c r="AD216">
        <v>0</v>
      </c>
      <c r="AE216">
        <v>0</v>
      </c>
      <c r="AF216">
        <v>0</v>
      </c>
      <c r="AG216">
        <v>0</v>
      </c>
      <c r="AH216">
        <v>1</v>
      </c>
      <c r="AI216">
        <v>0</v>
      </c>
      <c r="AJ216">
        <v>0</v>
      </c>
      <c r="AK216">
        <v>1011</v>
      </c>
      <c r="AL216">
        <v>919</v>
      </c>
      <c r="AM216">
        <v>0</v>
      </c>
    </row>
    <row r="217" spans="1:39" x14ac:dyDescent="0.45">
      <c r="A217">
        <v>79930</v>
      </c>
      <c r="B217">
        <v>0</v>
      </c>
      <c r="C217">
        <v>0</v>
      </c>
      <c r="D217">
        <v>72</v>
      </c>
      <c r="E217">
        <v>792</v>
      </c>
      <c r="F217">
        <v>86</v>
      </c>
      <c r="G217">
        <v>740</v>
      </c>
      <c r="H217">
        <v>67</v>
      </c>
      <c r="I217">
        <v>51</v>
      </c>
      <c r="J217">
        <v>17</v>
      </c>
      <c r="K217">
        <v>1</v>
      </c>
      <c r="L217">
        <v>3</v>
      </c>
      <c r="M217">
        <v>5</v>
      </c>
      <c r="N217">
        <v>8</v>
      </c>
      <c r="O217">
        <v>2</v>
      </c>
      <c r="P217">
        <v>0</v>
      </c>
      <c r="Q217">
        <v>0</v>
      </c>
      <c r="R217">
        <v>0</v>
      </c>
      <c r="S217">
        <v>0</v>
      </c>
      <c r="T217">
        <v>0</v>
      </c>
      <c r="U217">
        <v>0</v>
      </c>
      <c r="V217">
        <v>3</v>
      </c>
      <c r="W217">
        <v>11</v>
      </c>
      <c r="X217">
        <v>0</v>
      </c>
      <c r="Y217">
        <v>48</v>
      </c>
      <c r="Z217">
        <v>2849</v>
      </c>
      <c r="AA217">
        <v>0</v>
      </c>
      <c r="AB217">
        <v>1</v>
      </c>
      <c r="AC217">
        <v>0</v>
      </c>
      <c r="AD217">
        <v>0</v>
      </c>
      <c r="AE217">
        <v>0</v>
      </c>
      <c r="AF217">
        <v>0</v>
      </c>
      <c r="AG217">
        <v>0</v>
      </c>
      <c r="AH217">
        <v>0</v>
      </c>
      <c r="AI217">
        <v>0</v>
      </c>
      <c r="AJ217">
        <v>1</v>
      </c>
      <c r="AK217">
        <v>1736</v>
      </c>
      <c r="AL217">
        <v>1719</v>
      </c>
      <c r="AM217">
        <v>0</v>
      </c>
    </row>
    <row r="218" spans="1:39" x14ac:dyDescent="0.45">
      <c r="A218">
        <v>34320</v>
      </c>
      <c r="B218">
        <v>1</v>
      </c>
      <c r="C218">
        <v>0</v>
      </c>
      <c r="D218">
        <v>66</v>
      </c>
      <c r="E218">
        <v>4</v>
      </c>
      <c r="F218">
        <v>1</v>
      </c>
      <c r="G218">
        <v>9</v>
      </c>
      <c r="H218">
        <v>3</v>
      </c>
      <c r="I218">
        <v>0</v>
      </c>
      <c r="J218">
        <v>0</v>
      </c>
      <c r="K218">
        <v>1</v>
      </c>
      <c r="L218">
        <v>1</v>
      </c>
      <c r="M218">
        <v>0</v>
      </c>
      <c r="N218">
        <v>2</v>
      </c>
      <c r="O218">
        <v>8</v>
      </c>
      <c r="P218">
        <v>0</v>
      </c>
      <c r="Q218">
        <v>0</v>
      </c>
      <c r="R218">
        <v>0</v>
      </c>
      <c r="S218">
        <v>0</v>
      </c>
      <c r="T218">
        <v>0</v>
      </c>
      <c r="U218">
        <v>0</v>
      </c>
      <c r="V218">
        <v>3</v>
      </c>
      <c r="W218">
        <v>11</v>
      </c>
      <c r="X218">
        <v>0</v>
      </c>
      <c r="Y218">
        <v>34</v>
      </c>
      <c r="Z218">
        <v>2292</v>
      </c>
      <c r="AA218">
        <v>0</v>
      </c>
      <c r="AB218">
        <v>0</v>
      </c>
      <c r="AC218">
        <v>0</v>
      </c>
      <c r="AD218">
        <v>1</v>
      </c>
      <c r="AE218">
        <v>0</v>
      </c>
      <c r="AF218">
        <v>0</v>
      </c>
      <c r="AG218">
        <v>0</v>
      </c>
      <c r="AH218">
        <v>0</v>
      </c>
      <c r="AI218">
        <v>0</v>
      </c>
      <c r="AJ218">
        <v>1</v>
      </c>
      <c r="AK218">
        <v>17</v>
      </c>
      <c r="AL218">
        <v>17</v>
      </c>
      <c r="AM218">
        <v>0</v>
      </c>
    </row>
    <row r="219" spans="1:39" x14ac:dyDescent="0.45">
      <c r="A219">
        <v>37070</v>
      </c>
      <c r="B219">
        <v>1</v>
      </c>
      <c r="C219">
        <v>1</v>
      </c>
      <c r="D219">
        <v>30</v>
      </c>
      <c r="E219">
        <v>231</v>
      </c>
      <c r="F219">
        <v>7</v>
      </c>
      <c r="G219">
        <v>137</v>
      </c>
      <c r="H219">
        <v>4</v>
      </c>
      <c r="I219">
        <v>15</v>
      </c>
      <c r="J219">
        <v>39</v>
      </c>
      <c r="K219">
        <v>9</v>
      </c>
      <c r="L219">
        <v>5</v>
      </c>
      <c r="M219">
        <v>1</v>
      </c>
      <c r="N219">
        <v>8</v>
      </c>
      <c r="O219">
        <v>7</v>
      </c>
      <c r="P219">
        <v>0</v>
      </c>
      <c r="Q219">
        <v>0</v>
      </c>
      <c r="R219">
        <v>0</v>
      </c>
      <c r="S219">
        <v>0</v>
      </c>
      <c r="T219">
        <v>0</v>
      </c>
      <c r="U219">
        <v>0</v>
      </c>
      <c r="V219">
        <v>3</v>
      </c>
      <c r="W219">
        <v>11</v>
      </c>
      <c r="X219">
        <v>1</v>
      </c>
      <c r="Y219">
        <v>54</v>
      </c>
      <c r="Z219">
        <v>2625</v>
      </c>
      <c r="AA219">
        <v>0</v>
      </c>
      <c r="AB219">
        <v>0</v>
      </c>
      <c r="AC219">
        <v>1</v>
      </c>
      <c r="AD219">
        <v>0</v>
      </c>
      <c r="AE219">
        <v>0</v>
      </c>
      <c r="AF219">
        <v>0</v>
      </c>
      <c r="AG219">
        <v>0</v>
      </c>
      <c r="AH219">
        <v>1</v>
      </c>
      <c r="AI219">
        <v>0</v>
      </c>
      <c r="AJ219">
        <v>0</v>
      </c>
      <c r="AK219">
        <v>394</v>
      </c>
      <c r="AL219">
        <v>355</v>
      </c>
      <c r="AM219">
        <v>0</v>
      </c>
    </row>
    <row r="220" spans="1:39" x14ac:dyDescent="0.45">
      <c r="A220">
        <v>81975</v>
      </c>
      <c r="B220">
        <v>0</v>
      </c>
      <c r="C220">
        <v>1</v>
      </c>
      <c r="D220">
        <v>2</v>
      </c>
      <c r="E220">
        <v>983</v>
      </c>
      <c r="F220">
        <v>76</v>
      </c>
      <c r="G220">
        <v>184</v>
      </c>
      <c r="H220">
        <v>180</v>
      </c>
      <c r="I220">
        <v>138</v>
      </c>
      <c r="J220">
        <v>27</v>
      </c>
      <c r="K220">
        <v>1</v>
      </c>
      <c r="L220">
        <v>6</v>
      </c>
      <c r="M220">
        <v>3</v>
      </c>
      <c r="N220">
        <v>4</v>
      </c>
      <c r="O220">
        <v>7</v>
      </c>
      <c r="P220">
        <v>0</v>
      </c>
      <c r="Q220">
        <v>0</v>
      </c>
      <c r="R220">
        <v>1</v>
      </c>
      <c r="S220">
        <v>0</v>
      </c>
      <c r="T220">
        <v>0</v>
      </c>
      <c r="U220">
        <v>0</v>
      </c>
      <c r="V220">
        <v>3</v>
      </c>
      <c r="W220">
        <v>11</v>
      </c>
      <c r="X220">
        <v>0</v>
      </c>
      <c r="Y220">
        <v>58</v>
      </c>
      <c r="Z220">
        <v>2699</v>
      </c>
      <c r="AA220">
        <v>1</v>
      </c>
      <c r="AB220">
        <v>0</v>
      </c>
      <c r="AC220">
        <v>0</v>
      </c>
      <c r="AD220">
        <v>0</v>
      </c>
      <c r="AE220">
        <v>0</v>
      </c>
      <c r="AF220">
        <v>1</v>
      </c>
      <c r="AG220">
        <v>0</v>
      </c>
      <c r="AH220">
        <v>0</v>
      </c>
      <c r="AI220">
        <v>0</v>
      </c>
      <c r="AJ220">
        <v>0</v>
      </c>
      <c r="AK220">
        <v>1561</v>
      </c>
      <c r="AL220">
        <v>1534</v>
      </c>
      <c r="AM220">
        <v>1</v>
      </c>
    </row>
    <row r="221" spans="1:39" x14ac:dyDescent="0.45">
      <c r="A221">
        <v>38590</v>
      </c>
      <c r="B221">
        <v>1</v>
      </c>
      <c r="C221">
        <v>0</v>
      </c>
      <c r="D221">
        <v>65</v>
      </c>
      <c r="E221">
        <v>3</v>
      </c>
      <c r="F221">
        <v>1</v>
      </c>
      <c r="G221">
        <v>8</v>
      </c>
      <c r="H221">
        <v>4</v>
      </c>
      <c r="I221">
        <v>3</v>
      </c>
      <c r="J221">
        <v>3</v>
      </c>
      <c r="K221">
        <v>1</v>
      </c>
      <c r="L221">
        <v>1</v>
      </c>
      <c r="M221">
        <v>0</v>
      </c>
      <c r="N221">
        <v>2</v>
      </c>
      <c r="O221">
        <v>8</v>
      </c>
      <c r="P221">
        <v>0</v>
      </c>
      <c r="Q221">
        <v>0</v>
      </c>
      <c r="R221">
        <v>0</v>
      </c>
      <c r="S221">
        <v>0</v>
      </c>
      <c r="T221">
        <v>0</v>
      </c>
      <c r="U221">
        <v>0</v>
      </c>
      <c r="V221">
        <v>3</v>
      </c>
      <c r="W221">
        <v>11</v>
      </c>
      <c r="X221">
        <v>0</v>
      </c>
      <c r="Y221">
        <v>49</v>
      </c>
      <c r="Z221">
        <v>2569</v>
      </c>
      <c r="AA221">
        <v>0</v>
      </c>
      <c r="AB221">
        <v>0</v>
      </c>
      <c r="AC221">
        <v>0</v>
      </c>
      <c r="AD221">
        <v>1</v>
      </c>
      <c r="AE221">
        <v>0</v>
      </c>
      <c r="AF221">
        <v>0</v>
      </c>
      <c r="AG221">
        <v>0</v>
      </c>
      <c r="AH221">
        <v>1</v>
      </c>
      <c r="AI221">
        <v>0</v>
      </c>
      <c r="AJ221">
        <v>0</v>
      </c>
      <c r="AK221">
        <v>19</v>
      </c>
      <c r="AL221">
        <v>16</v>
      </c>
      <c r="AM221">
        <v>0</v>
      </c>
    </row>
    <row r="222" spans="1:39" x14ac:dyDescent="0.45">
      <c r="A222">
        <v>15033</v>
      </c>
      <c r="B222">
        <v>0</v>
      </c>
      <c r="C222">
        <v>0</v>
      </c>
      <c r="D222">
        <v>37</v>
      </c>
      <c r="E222">
        <v>0</v>
      </c>
      <c r="F222">
        <v>4</v>
      </c>
      <c r="G222">
        <v>5</v>
      </c>
      <c r="H222">
        <v>6</v>
      </c>
      <c r="I222">
        <v>0</v>
      </c>
      <c r="J222">
        <v>4</v>
      </c>
      <c r="K222">
        <v>1</v>
      </c>
      <c r="L222">
        <v>1</v>
      </c>
      <c r="M222">
        <v>0</v>
      </c>
      <c r="N222">
        <v>3</v>
      </c>
      <c r="O222">
        <v>3</v>
      </c>
      <c r="P222">
        <v>0</v>
      </c>
      <c r="Q222">
        <v>0</v>
      </c>
      <c r="R222">
        <v>0</v>
      </c>
      <c r="S222">
        <v>0</v>
      </c>
      <c r="T222">
        <v>0</v>
      </c>
      <c r="U222">
        <v>0</v>
      </c>
      <c r="V222">
        <v>3</v>
      </c>
      <c r="W222">
        <v>11</v>
      </c>
      <c r="X222">
        <v>0</v>
      </c>
      <c r="Y222">
        <v>69</v>
      </c>
      <c r="Z222">
        <v>2233</v>
      </c>
      <c r="AA222">
        <v>0</v>
      </c>
      <c r="AB222">
        <v>0</v>
      </c>
      <c r="AC222">
        <v>1</v>
      </c>
      <c r="AD222">
        <v>0</v>
      </c>
      <c r="AE222">
        <v>0</v>
      </c>
      <c r="AF222">
        <v>0</v>
      </c>
      <c r="AG222">
        <v>0</v>
      </c>
      <c r="AH222">
        <v>1</v>
      </c>
      <c r="AI222">
        <v>0</v>
      </c>
      <c r="AJ222">
        <v>0</v>
      </c>
      <c r="AK222">
        <v>15</v>
      </c>
      <c r="AL222">
        <v>11</v>
      </c>
      <c r="AM222">
        <v>0</v>
      </c>
    </row>
    <row r="223" spans="1:39" x14ac:dyDescent="0.45">
      <c r="A223">
        <v>62745</v>
      </c>
      <c r="B223">
        <v>0</v>
      </c>
      <c r="C223">
        <v>1</v>
      </c>
      <c r="D223">
        <v>89</v>
      </c>
      <c r="E223">
        <v>562</v>
      </c>
      <c r="F223">
        <v>21</v>
      </c>
      <c r="G223">
        <v>464</v>
      </c>
      <c r="H223">
        <v>28</v>
      </c>
      <c r="I223">
        <v>10</v>
      </c>
      <c r="J223">
        <v>32</v>
      </c>
      <c r="K223">
        <v>3</v>
      </c>
      <c r="L223">
        <v>7</v>
      </c>
      <c r="M223">
        <v>8</v>
      </c>
      <c r="N223">
        <v>11</v>
      </c>
      <c r="O223">
        <v>5</v>
      </c>
      <c r="P223">
        <v>0</v>
      </c>
      <c r="Q223">
        <v>0</v>
      </c>
      <c r="R223">
        <v>0</v>
      </c>
      <c r="S223">
        <v>0</v>
      </c>
      <c r="T223">
        <v>0</v>
      </c>
      <c r="U223">
        <v>0</v>
      </c>
      <c r="V223">
        <v>3</v>
      </c>
      <c r="W223">
        <v>11</v>
      </c>
      <c r="X223">
        <v>0</v>
      </c>
      <c r="Y223">
        <v>55</v>
      </c>
      <c r="Z223">
        <v>2622</v>
      </c>
      <c r="AA223">
        <v>0</v>
      </c>
      <c r="AB223">
        <v>1</v>
      </c>
      <c r="AC223">
        <v>0</v>
      </c>
      <c r="AD223">
        <v>0</v>
      </c>
      <c r="AE223">
        <v>0</v>
      </c>
      <c r="AF223">
        <v>0</v>
      </c>
      <c r="AG223">
        <v>0</v>
      </c>
      <c r="AH223">
        <v>0</v>
      </c>
      <c r="AI223">
        <v>0</v>
      </c>
      <c r="AJ223">
        <v>1</v>
      </c>
      <c r="AK223">
        <v>1085</v>
      </c>
      <c r="AL223">
        <v>1053</v>
      </c>
      <c r="AM223">
        <v>0</v>
      </c>
    </row>
    <row r="224" spans="1:39" x14ac:dyDescent="0.45">
      <c r="A224">
        <v>22212</v>
      </c>
      <c r="B224">
        <v>1</v>
      </c>
      <c r="C224">
        <v>0</v>
      </c>
      <c r="D224">
        <v>49</v>
      </c>
      <c r="E224">
        <v>5</v>
      </c>
      <c r="F224">
        <v>9</v>
      </c>
      <c r="G224">
        <v>20</v>
      </c>
      <c r="H224">
        <v>6</v>
      </c>
      <c r="I224">
        <v>8</v>
      </c>
      <c r="J224">
        <v>21</v>
      </c>
      <c r="K224">
        <v>2</v>
      </c>
      <c r="L224">
        <v>2</v>
      </c>
      <c r="M224">
        <v>0</v>
      </c>
      <c r="N224">
        <v>4</v>
      </c>
      <c r="O224">
        <v>6</v>
      </c>
      <c r="P224">
        <v>0</v>
      </c>
      <c r="Q224">
        <v>0</v>
      </c>
      <c r="R224">
        <v>0</v>
      </c>
      <c r="S224">
        <v>0</v>
      </c>
      <c r="T224">
        <v>0</v>
      </c>
      <c r="U224">
        <v>0</v>
      </c>
      <c r="V224">
        <v>3</v>
      </c>
      <c r="W224">
        <v>11</v>
      </c>
      <c r="X224">
        <v>0</v>
      </c>
      <c r="Y224">
        <v>45</v>
      </c>
      <c r="Z224">
        <v>2361</v>
      </c>
      <c r="AA224">
        <v>0</v>
      </c>
      <c r="AB224">
        <v>1</v>
      </c>
      <c r="AC224">
        <v>0</v>
      </c>
      <c r="AD224">
        <v>0</v>
      </c>
      <c r="AE224">
        <v>0</v>
      </c>
      <c r="AF224">
        <v>1</v>
      </c>
      <c r="AG224">
        <v>0</v>
      </c>
      <c r="AH224">
        <v>0</v>
      </c>
      <c r="AI224">
        <v>0</v>
      </c>
      <c r="AJ224">
        <v>0</v>
      </c>
      <c r="AK224">
        <v>48</v>
      </c>
      <c r="AL224">
        <v>27</v>
      </c>
      <c r="AM224">
        <v>0</v>
      </c>
    </row>
    <row r="225" spans="1:39" x14ac:dyDescent="0.45">
      <c r="A225">
        <v>23661</v>
      </c>
      <c r="B225">
        <v>1</v>
      </c>
      <c r="C225">
        <v>0</v>
      </c>
      <c r="D225">
        <v>46</v>
      </c>
      <c r="E225">
        <v>18</v>
      </c>
      <c r="F225">
        <v>0</v>
      </c>
      <c r="G225">
        <v>4</v>
      </c>
      <c r="H225">
        <v>0</v>
      </c>
      <c r="I225">
        <v>0</v>
      </c>
      <c r="J225">
        <v>1</v>
      </c>
      <c r="K225">
        <v>1</v>
      </c>
      <c r="L225">
        <v>1</v>
      </c>
      <c r="M225">
        <v>0</v>
      </c>
      <c r="N225">
        <v>3</v>
      </c>
      <c r="O225">
        <v>7</v>
      </c>
      <c r="P225">
        <v>0</v>
      </c>
      <c r="Q225">
        <v>0</v>
      </c>
      <c r="R225">
        <v>0</v>
      </c>
      <c r="S225">
        <v>0</v>
      </c>
      <c r="T225">
        <v>0</v>
      </c>
      <c r="U225">
        <v>0</v>
      </c>
      <c r="V225">
        <v>3</v>
      </c>
      <c r="W225">
        <v>11</v>
      </c>
      <c r="X225">
        <v>0</v>
      </c>
      <c r="Y225">
        <v>38</v>
      </c>
      <c r="Z225">
        <v>2366</v>
      </c>
      <c r="AA225">
        <v>0</v>
      </c>
      <c r="AB225">
        <v>0</v>
      </c>
      <c r="AC225">
        <v>0</v>
      </c>
      <c r="AD225">
        <v>1</v>
      </c>
      <c r="AE225">
        <v>0</v>
      </c>
      <c r="AF225">
        <v>0</v>
      </c>
      <c r="AG225">
        <v>0</v>
      </c>
      <c r="AH225">
        <v>0</v>
      </c>
      <c r="AI225">
        <v>1</v>
      </c>
      <c r="AJ225">
        <v>0</v>
      </c>
      <c r="AK225">
        <v>22</v>
      </c>
      <c r="AL225">
        <v>21</v>
      </c>
      <c r="AM225">
        <v>0</v>
      </c>
    </row>
    <row r="226" spans="1:39" x14ac:dyDescent="0.45">
      <c r="A226">
        <v>79761</v>
      </c>
      <c r="B226">
        <v>0</v>
      </c>
      <c r="C226">
        <v>1</v>
      </c>
      <c r="D226">
        <v>32</v>
      </c>
      <c r="E226">
        <v>415</v>
      </c>
      <c r="F226">
        <v>5</v>
      </c>
      <c r="G226">
        <v>124</v>
      </c>
      <c r="H226">
        <v>15</v>
      </c>
      <c r="I226">
        <v>35</v>
      </c>
      <c r="J226">
        <v>11</v>
      </c>
      <c r="K226">
        <v>1</v>
      </c>
      <c r="L226">
        <v>5</v>
      </c>
      <c r="M226">
        <v>2</v>
      </c>
      <c r="N226">
        <v>11</v>
      </c>
      <c r="O226">
        <v>3</v>
      </c>
      <c r="P226">
        <v>0</v>
      </c>
      <c r="Q226">
        <v>0</v>
      </c>
      <c r="R226">
        <v>0</v>
      </c>
      <c r="S226">
        <v>0</v>
      </c>
      <c r="T226">
        <v>0</v>
      </c>
      <c r="U226">
        <v>0</v>
      </c>
      <c r="V226">
        <v>3</v>
      </c>
      <c r="W226">
        <v>11</v>
      </c>
      <c r="X226">
        <v>0</v>
      </c>
      <c r="Y226">
        <v>62</v>
      </c>
      <c r="Z226">
        <v>2427</v>
      </c>
      <c r="AA226">
        <v>0</v>
      </c>
      <c r="AB226">
        <v>0</v>
      </c>
      <c r="AC226">
        <v>1</v>
      </c>
      <c r="AD226">
        <v>0</v>
      </c>
      <c r="AE226">
        <v>0</v>
      </c>
      <c r="AF226">
        <v>0</v>
      </c>
      <c r="AG226">
        <v>0</v>
      </c>
      <c r="AH226">
        <v>0</v>
      </c>
      <c r="AI226">
        <v>0</v>
      </c>
      <c r="AJ226">
        <v>1</v>
      </c>
      <c r="AK226">
        <v>594</v>
      </c>
      <c r="AL226">
        <v>583</v>
      </c>
      <c r="AM226">
        <v>0</v>
      </c>
    </row>
    <row r="227" spans="1:39" x14ac:dyDescent="0.45">
      <c r="A227">
        <v>7500</v>
      </c>
      <c r="B227">
        <v>1</v>
      </c>
      <c r="C227">
        <v>0</v>
      </c>
      <c r="D227">
        <v>54</v>
      </c>
      <c r="E227">
        <v>5</v>
      </c>
      <c r="F227">
        <v>3</v>
      </c>
      <c r="G227">
        <v>10</v>
      </c>
      <c r="H227">
        <v>12</v>
      </c>
      <c r="I227">
        <v>7</v>
      </c>
      <c r="J227">
        <v>20</v>
      </c>
      <c r="K227">
        <v>4</v>
      </c>
      <c r="L227">
        <v>3</v>
      </c>
      <c r="M227">
        <v>1</v>
      </c>
      <c r="N227">
        <v>3</v>
      </c>
      <c r="O227">
        <v>7</v>
      </c>
      <c r="P227">
        <v>0</v>
      </c>
      <c r="Q227">
        <v>0</v>
      </c>
      <c r="R227">
        <v>0</v>
      </c>
      <c r="S227">
        <v>0</v>
      </c>
      <c r="T227">
        <v>0</v>
      </c>
      <c r="U227">
        <v>0</v>
      </c>
      <c r="V227">
        <v>3</v>
      </c>
      <c r="W227">
        <v>11</v>
      </c>
      <c r="X227">
        <v>0</v>
      </c>
      <c r="Y227">
        <v>47</v>
      </c>
      <c r="Z227">
        <v>2344</v>
      </c>
      <c r="AA227">
        <v>0</v>
      </c>
      <c r="AB227">
        <v>0</v>
      </c>
      <c r="AC227">
        <v>1</v>
      </c>
      <c r="AD227">
        <v>0</v>
      </c>
      <c r="AE227">
        <v>0</v>
      </c>
      <c r="AF227">
        <v>0</v>
      </c>
      <c r="AG227">
        <v>0</v>
      </c>
      <c r="AH227">
        <v>1</v>
      </c>
      <c r="AI227">
        <v>0</v>
      </c>
      <c r="AJ227">
        <v>0</v>
      </c>
      <c r="AK227">
        <v>37</v>
      </c>
      <c r="AL227">
        <v>17</v>
      </c>
      <c r="AM227">
        <v>0</v>
      </c>
    </row>
    <row r="228" spans="1:39" x14ac:dyDescent="0.45">
      <c r="A228">
        <v>73455</v>
      </c>
      <c r="B228">
        <v>0</v>
      </c>
      <c r="C228">
        <v>0</v>
      </c>
      <c r="D228">
        <v>98</v>
      </c>
      <c r="E228">
        <v>901</v>
      </c>
      <c r="F228">
        <v>61</v>
      </c>
      <c r="G228">
        <v>757</v>
      </c>
      <c r="H228">
        <v>186</v>
      </c>
      <c r="I228">
        <v>163</v>
      </c>
      <c r="J228">
        <v>20</v>
      </c>
      <c r="K228">
        <v>1</v>
      </c>
      <c r="L228">
        <v>6</v>
      </c>
      <c r="M228">
        <v>5</v>
      </c>
      <c r="N228">
        <v>10</v>
      </c>
      <c r="O228">
        <v>3</v>
      </c>
      <c r="P228">
        <v>0</v>
      </c>
      <c r="Q228">
        <v>1</v>
      </c>
      <c r="R228">
        <v>0</v>
      </c>
      <c r="S228">
        <v>0</v>
      </c>
      <c r="T228">
        <v>0</v>
      </c>
      <c r="U228">
        <v>0</v>
      </c>
      <c r="V228">
        <v>3</v>
      </c>
      <c r="W228">
        <v>11</v>
      </c>
      <c r="X228">
        <v>0</v>
      </c>
      <c r="Y228">
        <v>52</v>
      </c>
      <c r="Z228">
        <v>2403</v>
      </c>
      <c r="AA228">
        <v>0</v>
      </c>
      <c r="AB228">
        <v>0</v>
      </c>
      <c r="AC228">
        <v>0</v>
      </c>
      <c r="AD228">
        <v>0</v>
      </c>
      <c r="AE228">
        <v>1</v>
      </c>
      <c r="AF228">
        <v>0</v>
      </c>
      <c r="AG228">
        <v>0</v>
      </c>
      <c r="AH228">
        <v>1</v>
      </c>
      <c r="AI228">
        <v>0</v>
      </c>
      <c r="AJ228">
        <v>0</v>
      </c>
      <c r="AK228">
        <v>2068</v>
      </c>
      <c r="AL228">
        <v>2048</v>
      </c>
      <c r="AM228">
        <v>1</v>
      </c>
    </row>
    <row r="229" spans="1:39" x14ac:dyDescent="0.45">
      <c r="A229">
        <v>64961</v>
      </c>
      <c r="B229">
        <v>0</v>
      </c>
      <c r="C229">
        <v>1</v>
      </c>
      <c r="D229">
        <v>97</v>
      </c>
      <c r="E229">
        <v>382</v>
      </c>
      <c r="F229">
        <v>114</v>
      </c>
      <c r="G229">
        <v>276</v>
      </c>
      <c r="H229">
        <v>75</v>
      </c>
      <c r="I229">
        <v>124</v>
      </c>
      <c r="J229">
        <v>38</v>
      </c>
      <c r="K229">
        <v>2</v>
      </c>
      <c r="L229">
        <v>6</v>
      </c>
      <c r="M229">
        <v>4</v>
      </c>
      <c r="N229">
        <v>4</v>
      </c>
      <c r="O229">
        <v>3</v>
      </c>
      <c r="P229">
        <v>0</v>
      </c>
      <c r="Q229">
        <v>0</v>
      </c>
      <c r="R229">
        <v>0</v>
      </c>
      <c r="S229">
        <v>0</v>
      </c>
      <c r="T229">
        <v>0</v>
      </c>
      <c r="U229">
        <v>0</v>
      </c>
      <c r="V229">
        <v>3</v>
      </c>
      <c r="W229">
        <v>11</v>
      </c>
      <c r="X229">
        <v>0</v>
      </c>
      <c r="Y229">
        <v>62</v>
      </c>
      <c r="Z229">
        <v>2712</v>
      </c>
      <c r="AA229">
        <v>0</v>
      </c>
      <c r="AB229">
        <v>0</v>
      </c>
      <c r="AC229">
        <v>0</v>
      </c>
      <c r="AD229">
        <v>1</v>
      </c>
      <c r="AE229">
        <v>0</v>
      </c>
      <c r="AF229">
        <v>0</v>
      </c>
      <c r="AG229">
        <v>0</v>
      </c>
      <c r="AH229">
        <v>1</v>
      </c>
      <c r="AI229">
        <v>0</v>
      </c>
      <c r="AJ229">
        <v>0</v>
      </c>
      <c r="AK229">
        <v>971</v>
      </c>
      <c r="AL229">
        <v>933</v>
      </c>
      <c r="AM229">
        <v>0</v>
      </c>
    </row>
    <row r="230" spans="1:39" x14ac:dyDescent="0.45">
      <c r="A230">
        <v>22804</v>
      </c>
      <c r="B230">
        <v>1</v>
      </c>
      <c r="C230">
        <v>0</v>
      </c>
      <c r="D230">
        <v>75</v>
      </c>
      <c r="E230">
        <v>14</v>
      </c>
      <c r="F230">
        <v>1</v>
      </c>
      <c r="G230">
        <v>7</v>
      </c>
      <c r="H230">
        <v>2</v>
      </c>
      <c r="I230">
        <v>1</v>
      </c>
      <c r="J230">
        <v>1</v>
      </c>
      <c r="K230">
        <v>1</v>
      </c>
      <c r="L230">
        <v>2</v>
      </c>
      <c r="M230">
        <v>0</v>
      </c>
      <c r="N230">
        <v>2</v>
      </c>
      <c r="O230">
        <v>9</v>
      </c>
      <c r="P230">
        <v>0</v>
      </c>
      <c r="Q230">
        <v>0</v>
      </c>
      <c r="R230">
        <v>0</v>
      </c>
      <c r="S230">
        <v>0</v>
      </c>
      <c r="T230">
        <v>0</v>
      </c>
      <c r="U230">
        <v>0</v>
      </c>
      <c r="V230">
        <v>3</v>
      </c>
      <c r="W230">
        <v>11</v>
      </c>
      <c r="X230">
        <v>0</v>
      </c>
      <c r="Y230">
        <v>49</v>
      </c>
      <c r="Z230">
        <v>2492</v>
      </c>
      <c r="AA230">
        <v>0</v>
      </c>
      <c r="AB230">
        <v>0</v>
      </c>
      <c r="AC230">
        <v>1</v>
      </c>
      <c r="AD230">
        <v>0</v>
      </c>
      <c r="AE230">
        <v>0</v>
      </c>
      <c r="AF230">
        <v>0</v>
      </c>
      <c r="AG230">
        <v>0</v>
      </c>
      <c r="AH230">
        <v>1</v>
      </c>
      <c r="AI230">
        <v>0</v>
      </c>
      <c r="AJ230">
        <v>0</v>
      </c>
      <c r="AK230">
        <v>25</v>
      </c>
      <c r="AL230">
        <v>24</v>
      </c>
      <c r="AM230">
        <v>0</v>
      </c>
    </row>
    <row r="231" spans="1:39" x14ac:dyDescent="0.45">
      <c r="A231">
        <v>73687</v>
      </c>
      <c r="B231">
        <v>0</v>
      </c>
      <c r="C231">
        <v>0</v>
      </c>
      <c r="D231">
        <v>8</v>
      </c>
      <c r="E231">
        <v>559</v>
      </c>
      <c r="F231">
        <v>153</v>
      </c>
      <c r="G231">
        <v>503</v>
      </c>
      <c r="H231">
        <v>218</v>
      </c>
      <c r="I231">
        <v>13</v>
      </c>
      <c r="J231">
        <v>181</v>
      </c>
      <c r="K231">
        <v>1</v>
      </c>
      <c r="L231">
        <v>3</v>
      </c>
      <c r="M231">
        <v>9</v>
      </c>
      <c r="N231">
        <v>9</v>
      </c>
      <c r="O231">
        <v>2</v>
      </c>
      <c r="P231">
        <v>0</v>
      </c>
      <c r="Q231">
        <v>0</v>
      </c>
      <c r="R231">
        <v>0</v>
      </c>
      <c r="S231">
        <v>1</v>
      </c>
      <c r="T231">
        <v>0</v>
      </c>
      <c r="U231">
        <v>0</v>
      </c>
      <c r="V231">
        <v>3</v>
      </c>
      <c r="W231">
        <v>11</v>
      </c>
      <c r="X231">
        <v>1</v>
      </c>
      <c r="Y231">
        <v>30</v>
      </c>
      <c r="Z231">
        <v>2372</v>
      </c>
      <c r="AA231">
        <v>0</v>
      </c>
      <c r="AB231">
        <v>1</v>
      </c>
      <c r="AC231">
        <v>0</v>
      </c>
      <c r="AD231">
        <v>0</v>
      </c>
      <c r="AE231">
        <v>0</v>
      </c>
      <c r="AF231">
        <v>0</v>
      </c>
      <c r="AG231">
        <v>0</v>
      </c>
      <c r="AH231">
        <v>1</v>
      </c>
      <c r="AI231">
        <v>0</v>
      </c>
      <c r="AJ231">
        <v>0</v>
      </c>
      <c r="AK231">
        <v>1446</v>
      </c>
      <c r="AL231">
        <v>1265</v>
      </c>
      <c r="AM231">
        <v>1</v>
      </c>
    </row>
    <row r="232" spans="1:39" x14ac:dyDescent="0.45">
      <c r="A232">
        <v>61074</v>
      </c>
      <c r="B232">
        <v>0</v>
      </c>
      <c r="C232">
        <v>1</v>
      </c>
      <c r="D232">
        <v>37</v>
      </c>
      <c r="E232">
        <v>789</v>
      </c>
      <c r="F232">
        <v>0</v>
      </c>
      <c r="G232">
        <v>133</v>
      </c>
      <c r="H232">
        <v>0</v>
      </c>
      <c r="I232">
        <v>28</v>
      </c>
      <c r="J232">
        <v>152</v>
      </c>
      <c r="K232">
        <v>7</v>
      </c>
      <c r="L232">
        <v>11</v>
      </c>
      <c r="M232">
        <v>5</v>
      </c>
      <c r="N232">
        <v>8</v>
      </c>
      <c r="O232">
        <v>7</v>
      </c>
      <c r="P232">
        <v>0</v>
      </c>
      <c r="Q232">
        <v>0</v>
      </c>
      <c r="R232">
        <v>0</v>
      </c>
      <c r="S232">
        <v>0</v>
      </c>
      <c r="T232">
        <v>0</v>
      </c>
      <c r="U232">
        <v>0</v>
      </c>
      <c r="V232">
        <v>3</v>
      </c>
      <c r="W232">
        <v>11</v>
      </c>
      <c r="X232">
        <v>0</v>
      </c>
      <c r="Y232">
        <v>62</v>
      </c>
      <c r="Z232">
        <v>2840</v>
      </c>
      <c r="AA232">
        <v>0</v>
      </c>
      <c r="AB232">
        <v>1</v>
      </c>
      <c r="AC232">
        <v>0</v>
      </c>
      <c r="AD232">
        <v>0</v>
      </c>
      <c r="AE232">
        <v>0</v>
      </c>
      <c r="AF232">
        <v>0</v>
      </c>
      <c r="AG232">
        <v>0</v>
      </c>
      <c r="AH232">
        <v>1</v>
      </c>
      <c r="AI232">
        <v>0</v>
      </c>
      <c r="AJ232">
        <v>0</v>
      </c>
      <c r="AK232">
        <v>950</v>
      </c>
      <c r="AL232">
        <v>798</v>
      </c>
      <c r="AM232">
        <v>0</v>
      </c>
    </row>
    <row r="233" spans="1:39" x14ac:dyDescent="0.45">
      <c r="A233">
        <v>31686</v>
      </c>
      <c r="B233">
        <v>1</v>
      </c>
      <c r="C233">
        <v>1</v>
      </c>
      <c r="D233">
        <v>31</v>
      </c>
      <c r="E233">
        <v>11</v>
      </c>
      <c r="F233">
        <v>0</v>
      </c>
      <c r="G233">
        <v>5</v>
      </c>
      <c r="H233">
        <v>0</v>
      </c>
      <c r="I233">
        <v>0</v>
      </c>
      <c r="J233">
        <v>1</v>
      </c>
      <c r="K233">
        <v>2</v>
      </c>
      <c r="L233">
        <v>1</v>
      </c>
      <c r="M233">
        <v>0</v>
      </c>
      <c r="N233">
        <v>3</v>
      </c>
      <c r="O233">
        <v>6</v>
      </c>
      <c r="P233">
        <v>0</v>
      </c>
      <c r="Q233">
        <v>0</v>
      </c>
      <c r="R233">
        <v>0</v>
      </c>
      <c r="S233">
        <v>0</v>
      </c>
      <c r="T233">
        <v>0</v>
      </c>
      <c r="U233">
        <v>0</v>
      </c>
      <c r="V233">
        <v>3</v>
      </c>
      <c r="W233">
        <v>11</v>
      </c>
      <c r="X233">
        <v>0</v>
      </c>
      <c r="Y233">
        <v>56</v>
      </c>
      <c r="Z233">
        <v>2183</v>
      </c>
      <c r="AA233">
        <v>0</v>
      </c>
      <c r="AB233">
        <v>1</v>
      </c>
      <c r="AC233">
        <v>0</v>
      </c>
      <c r="AD233">
        <v>0</v>
      </c>
      <c r="AE233">
        <v>0</v>
      </c>
      <c r="AF233">
        <v>0</v>
      </c>
      <c r="AG233">
        <v>0</v>
      </c>
      <c r="AH233">
        <v>0</v>
      </c>
      <c r="AI233">
        <v>0</v>
      </c>
      <c r="AJ233">
        <v>1</v>
      </c>
      <c r="AK233">
        <v>16</v>
      </c>
      <c r="AL233">
        <v>15</v>
      </c>
      <c r="AM233">
        <v>0</v>
      </c>
    </row>
    <row r="234" spans="1:39" x14ac:dyDescent="0.45">
      <c r="A234">
        <v>80134</v>
      </c>
      <c r="B234">
        <v>1</v>
      </c>
      <c r="C234">
        <v>0</v>
      </c>
      <c r="D234">
        <v>40</v>
      </c>
      <c r="E234">
        <v>1218</v>
      </c>
      <c r="F234">
        <v>16</v>
      </c>
      <c r="G234">
        <v>272</v>
      </c>
      <c r="H234">
        <v>104</v>
      </c>
      <c r="I234">
        <v>0</v>
      </c>
      <c r="J234">
        <v>80</v>
      </c>
      <c r="K234">
        <v>2</v>
      </c>
      <c r="L234">
        <v>5</v>
      </c>
      <c r="M234">
        <v>3</v>
      </c>
      <c r="N234">
        <v>6</v>
      </c>
      <c r="O234">
        <v>6</v>
      </c>
      <c r="P234">
        <v>0</v>
      </c>
      <c r="Q234">
        <v>1</v>
      </c>
      <c r="R234">
        <v>1</v>
      </c>
      <c r="S234">
        <v>1</v>
      </c>
      <c r="T234">
        <v>0</v>
      </c>
      <c r="U234">
        <v>0</v>
      </c>
      <c r="V234">
        <v>3</v>
      </c>
      <c r="W234">
        <v>11</v>
      </c>
      <c r="X234">
        <v>1</v>
      </c>
      <c r="Y234">
        <v>48</v>
      </c>
      <c r="Z234">
        <v>2564</v>
      </c>
      <c r="AA234">
        <v>0</v>
      </c>
      <c r="AB234">
        <v>1</v>
      </c>
      <c r="AC234">
        <v>0</v>
      </c>
      <c r="AD234">
        <v>0</v>
      </c>
      <c r="AE234">
        <v>0</v>
      </c>
      <c r="AF234">
        <v>0</v>
      </c>
      <c r="AG234">
        <v>0</v>
      </c>
      <c r="AH234">
        <v>1</v>
      </c>
      <c r="AI234">
        <v>0</v>
      </c>
      <c r="AJ234">
        <v>0</v>
      </c>
      <c r="AK234">
        <v>1610</v>
      </c>
      <c r="AL234">
        <v>1530</v>
      </c>
      <c r="AM234">
        <v>3</v>
      </c>
    </row>
    <row r="235" spans="1:39" x14ac:dyDescent="0.45">
      <c r="A235">
        <v>75027</v>
      </c>
      <c r="B235">
        <v>0</v>
      </c>
      <c r="C235">
        <v>1</v>
      </c>
      <c r="D235">
        <v>74</v>
      </c>
      <c r="E235">
        <v>925</v>
      </c>
      <c r="F235">
        <v>64</v>
      </c>
      <c r="G235">
        <v>179</v>
      </c>
      <c r="H235">
        <v>133</v>
      </c>
      <c r="I235">
        <v>12</v>
      </c>
      <c r="J235">
        <v>77</v>
      </c>
      <c r="K235">
        <v>2</v>
      </c>
      <c r="L235">
        <v>9</v>
      </c>
      <c r="M235">
        <v>4</v>
      </c>
      <c r="N235">
        <v>6</v>
      </c>
      <c r="O235">
        <v>5</v>
      </c>
      <c r="P235">
        <v>0</v>
      </c>
      <c r="Q235">
        <v>0</v>
      </c>
      <c r="R235">
        <v>0</v>
      </c>
      <c r="S235">
        <v>0</v>
      </c>
      <c r="T235">
        <v>0</v>
      </c>
      <c r="U235">
        <v>0</v>
      </c>
      <c r="V235">
        <v>3</v>
      </c>
      <c r="W235">
        <v>11</v>
      </c>
      <c r="X235">
        <v>0</v>
      </c>
      <c r="Y235">
        <v>67</v>
      </c>
      <c r="Z235">
        <v>2695</v>
      </c>
      <c r="AA235">
        <v>0</v>
      </c>
      <c r="AB235">
        <v>1</v>
      </c>
      <c r="AC235">
        <v>0</v>
      </c>
      <c r="AD235">
        <v>0</v>
      </c>
      <c r="AE235">
        <v>0</v>
      </c>
      <c r="AF235">
        <v>0</v>
      </c>
      <c r="AG235">
        <v>0</v>
      </c>
      <c r="AH235">
        <v>1</v>
      </c>
      <c r="AI235">
        <v>0</v>
      </c>
      <c r="AJ235">
        <v>0</v>
      </c>
      <c r="AK235">
        <v>1313</v>
      </c>
      <c r="AL235">
        <v>1236</v>
      </c>
      <c r="AM235">
        <v>0</v>
      </c>
    </row>
    <row r="236" spans="1:39" x14ac:dyDescent="0.45">
      <c r="A236">
        <v>67546</v>
      </c>
      <c r="B236">
        <v>0</v>
      </c>
      <c r="C236">
        <v>0</v>
      </c>
      <c r="D236">
        <v>90</v>
      </c>
      <c r="E236">
        <v>864</v>
      </c>
      <c r="F236">
        <v>134</v>
      </c>
      <c r="G236">
        <v>768</v>
      </c>
      <c r="H236">
        <v>150</v>
      </c>
      <c r="I236">
        <v>38</v>
      </c>
      <c r="J236">
        <v>172</v>
      </c>
      <c r="K236">
        <v>1</v>
      </c>
      <c r="L236">
        <v>4</v>
      </c>
      <c r="M236">
        <v>10</v>
      </c>
      <c r="N236">
        <v>5</v>
      </c>
      <c r="O236">
        <v>3</v>
      </c>
      <c r="P236">
        <v>0</v>
      </c>
      <c r="Q236">
        <v>0</v>
      </c>
      <c r="R236">
        <v>0</v>
      </c>
      <c r="S236">
        <v>0</v>
      </c>
      <c r="T236">
        <v>0</v>
      </c>
      <c r="U236">
        <v>0</v>
      </c>
      <c r="V236">
        <v>3</v>
      </c>
      <c r="W236">
        <v>11</v>
      </c>
      <c r="X236">
        <v>0</v>
      </c>
      <c r="Y236">
        <v>32</v>
      </c>
      <c r="Z236">
        <v>2826</v>
      </c>
      <c r="AA236">
        <v>0</v>
      </c>
      <c r="AB236">
        <v>1</v>
      </c>
      <c r="AC236">
        <v>0</v>
      </c>
      <c r="AD236">
        <v>0</v>
      </c>
      <c r="AE236">
        <v>0</v>
      </c>
      <c r="AF236">
        <v>0</v>
      </c>
      <c r="AG236">
        <v>0</v>
      </c>
      <c r="AH236">
        <v>0</v>
      </c>
      <c r="AI236">
        <v>0</v>
      </c>
      <c r="AJ236">
        <v>1</v>
      </c>
      <c r="AK236">
        <v>1954</v>
      </c>
      <c r="AL236">
        <v>1782</v>
      </c>
      <c r="AM236">
        <v>0</v>
      </c>
    </row>
    <row r="237" spans="1:39" x14ac:dyDescent="0.45">
      <c r="A237">
        <v>65176</v>
      </c>
      <c r="B237">
        <v>0</v>
      </c>
      <c r="C237">
        <v>1</v>
      </c>
      <c r="D237">
        <v>57</v>
      </c>
      <c r="E237">
        <v>960</v>
      </c>
      <c r="F237">
        <v>28</v>
      </c>
      <c r="G237">
        <v>183</v>
      </c>
      <c r="H237">
        <v>220</v>
      </c>
      <c r="I237">
        <v>70</v>
      </c>
      <c r="J237">
        <v>70</v>
      </c>
      <c r="K237">
        <v>4</v>
      </c>
      <c r="L237">
        <v>9</v>
      </c>
      <c r="M237">
        <v>6</v>
      </c>
      <c r="N237">
        <v>6</v>
      </c>
      <c r="O237">
        <v>6</v>
      </c>
      <c r="P237">
        <v>0</v>
      </c>
      <c r="Q237">
        <v>0</v>
      </c>
      <c r="R237">
        <v>0</v>
      </c>
      <c r="S237">
        <v>0</v>
      </c>
      <c r="T237">
        <v>0</v>
      </c>
      <c r="U237">
        <v>0</v>
      </c>
      <c r="V237">
        <v>3</v>
      </c>
      <c r="W237">
        <v>11</v>
      </c>
      <c r="X237">
        <v>0</v>
      </c>
      <c r="Y237">
        <v>51</v>
      </c>
      <c r="Z237">
        <v>2767</v>
      </c>
      <c r="AA237">
        <v>0</v>
      </c>
      <c r="AB237">
        <v>0</v>
      </c>
      <c r="AC237">
        <v>0</v>
      </c>
      <c r="AD237">
        <v>1</v>
      </c>
      <c r="AE237">
        <v>0</v>
      </c>
      <c r="AF237">
        <v>0</v>
      </c>
      <c r="AG237">
        <v>0</v>
      </c>
      <c r="AH237">
        <v>0</v>
      </c>
      <c r="AI237">
        <v>1</v>
      </c>
      <c r="AJ237">
        <v>0</v>
      </c>
      <c r="AK237">
        <v>1461</v>
      </c>
      <c r="AL237">
        <v>1391</v>
      </c>
      <c r="AM237">
        <v>0</v>
      </c>
    </row>
    <row r="238" spans="1:39" x14ac:dyDescent="0.45">
      <c r="A238">
        <v>31160</v>
      </c>
      <c r="B238">
        <v>1</v>
      </c>
      <c r="C238">
        <v>0</v>
      </c>
      <c r="D238">
        <v>59</v>
      </c>
      <c r="E238">
        <v>16</v>
      </c>
      <c r="F238">
        <v>3</v>
      </c>
      <c r="G238">
        <v>25</v>
      </c>
      <c r="H238">
        <v>6</v>
      </c>
      <c r="I238">
        <v>1</v>
      </c>
      <c r="J238">
        <v>13</v>
      </c>
      <c r="K238">
        <v>2</v>
      </c>
      <c r="L238">
        <v>2</v>
      </c>
      <c r="M238">
        <v>0</v>
      </c>
      <c r="N238">
        <v>3</v>
      </c>
      <c r="O238">
        <v>8</v>
      </c>
      <c r="P238">
        <v>0</v>
      </c>
      <c r="Q238">
        <v>0</v>
      </c>
      <c r="R238">
        <v>0</v>
      </c>
      <c r="S238">
        <v>0</v>
      </c>
      <c r="T238">
        <v>0</v>
      </c>
      <c r="U238">
        <v>0</v>
      </c>
      <c r="V238">
        <v>3</v>
      </c>
      <c r="W238">
        <v>11</v>
      </c>
      <c r="X238">
        <v>0</v>
      </c>
      <c r="Y238">
        <v>45</v>
      </c>
      <c r="Z238">
        <v>2445</v>
      </c>
      <c r="AA238">
        <v>0</v>
      </c>
      <c r="AB238">
        <v>0</v>
      </c>
      <c r="AC238">
        <v>1</v>
      </c>
      <c r="AD238">
        <v>0</v>
      </c>
      <c r="AE238">
        <v>0</v>
      </c>
      <c r="AF238">
        <v>0</v>
      </c>
      <c r="AG238">
        <v>0</v>
      </c>
      <c r="AH238">
        <v>0</v>
      </c>
      <c r="AI238">
        <v>1</v>
      </c>
      <c r="AJ238">
        <v>0</v>
      </c>
      <c r="AK238">
        <v>51</v>
      </c>
      <c r="AL238">
        <v>38</v>
      </c>
      <c r="AM238">
        <v>0</v>
      </c>
    </row>
    <row r="239" spans="1:39" x14ac:dyDescent="0.45">
      <c r="A239">
        <v>29938</v>
      </c>
      <c r="B239">
        <v>1</v>
      </c>
      <c r="C239">
        <v>0</v>
      </c>
      <c r="D239">
        <v>52</v>
      </c>
      <c r="E239">
        <v>3</v>
      </c>
      <c r="F239">
        <v>3</v>
      </c>
      <c r="G239">
        <v>7</v>
      </c>
      <c r="H239">
        <v>0</v>
      </c>
      <c r="I239">
        <v>2</v>
      </c>
      <c r="J239">
        <v>11</v>
      </c>
      <c r="K239">
        <v>2</v>
      </c>
      <c r="L239">
        <v>1</v>
      </c>
      <c r="M239">
        <v>0</v>
      </c>
      <c r="N239">
        <v>3</v>
      </c>
      <c r="O239">
        <v>6</v>
      </c>
      <c r="P239">
        <v>0</v>
      </c>
      <c r="Q239">
        <v>0</v>
      </c>
      <c r="R239">
        <v>0</v>
      </c>
      <c r="S239">
        <v>0</v>
      </c>
      <c r="T239">
        <v>0</v>
      </c>
      <c r="U239">
        <v>0</v>
      </c>
      <c r="V239">
        <v>3</v>
      </c>
      <c r="W239">
        <v>11</v>
      </c>
      <c r="X239">
        <v>0</v>
      </c>
      <c r="Y239">
        <v>35</v>
      </c>
      <c r="Z239">
        <v>2404</v>
      </c>
      <c r="AA239">
        <v>0</v>
      </c>
      <c r="AB239">
        <v>0</v>
      </c>
      <c r="AC239">
        <v>1</v>
      </c>
      <c r="AD239">
        <v>0</v>
      </c>
      <c r="AE239">
        <v>0</v>
      </c>
      <c r="AF239">
        <v>0</v>
      </c>
      <c r="AG239">
        <v>0</v>
      </c>
      <c r="AH239">
        <v>1</v>
      </c>
      <c r="AI239">
        <v>0</v>
      </c>
      <c r="AJ239">
        <v>0</v>
      </c>
      <c r="AK239">
        <v>15</v>
      </c>
      <c r="AL239">
        <v>4</v>
      </c>
      <c r="AM239">
        <v>0</v>
      </c>
    </row>
    <row r="240" spans="1:39" x14ac:dyDescent="0.45">
      <c r="A240">
        <v>102692</v>
      </c>
      <c r="B240">
        <v>0</v>
      </c>
      <c r="C240">
        <v>0</v>
      </c>
      <c r="D240">
        <v>5</v>
      </c>
      <c r="E240">
        <v>168</v>
      </c>
      <c r="F240">
        <v>148</v>
      </c>
      <c r="G240">
        <v>444</v>
      </c>
      <c r="H240">
        <v>32</v>
      </c>
      <c r="I240">
        <v>172</v>
      </c>
      <c r="J240">
        <v>148</v>
      </c>
      <c r="K240">
        <v>1</v>
      </c>
      <c r="L240">
        <v>6</v>
      </c>
      <c r="M240">
        <v>9</v>
      </c>
      <c r="N240">
        <v>13</v>
      </c>
      <c r="O240">
        <v>2</v>
      </c>
      <c r="P240">
        <v>0</v>
      </c>
      <c r="Q240">
        <v>1</v>
      </c>
      <c r="R240">
        <v>1</v>
      </c>
      <c r="S240">
        <v>1</v>
      </c>
      <c r="T240">
        <v>1</v>
      </c>
      <c r="U240">
        <v>0</v>
      </c>
      <c r="V240">
        <v>3</v>
      </c>
      <c r="W240">
        <v>11</v>
      </c>
      <c r="X240">
        <v>1</v>
      </c>
      <c r="Y240">
        <v>46</v>
      </c>
      <c r="Z240">
        <v>2609</v>
      </c>
      <c r="AA240">
        <v>1</v>
      </c>
      <c r="AB240">
        <v>0</v>
      </c>
      <c r="AC240">
        <v>0</v>
      </c>
      <c r="AD240">
        <v>0</v>
      </c>
      <c r="AE240">
        <v>0</v>
      </c>
      <c r="AF240">
        <v>0</v>
      </c>
      <c r="AG240">
        <v>0</v>
      </c>
      <c r="AH240">
        <v>1</v>
      </c>
      <c r="AI240">
        <v>0</v>
      </c>
      <c r="AJ240">
        <v>0</v>
      </c>
      <c r="AK240">
        <v>964</v>
      </c>
      <c r="AL240">
        <v>816</v>
      </c>
      <c r="AM240">
        <v>4</v>
      </c>
    </row>
    <row r="241" spans="1:39" x14ac:dyDescent="0.45">
      <c r="A241">
        <v>26490</v>
      </c>
      <c r="B241">
        <v>0</v>
      </c>
      <c r="C241">
        <v>0</v>
      </c>
      <c r="D241">
        <v>92</v>
      </c>
      <c r="E241">
        <v>45</v>
      </c>
      <c r="F241">
        <v>47</v>
      </c>
      <c r="G241">
        <v>52</v>
      </c>
      <c r="H241">
        <v>21</v>
      </c>
      <c r="I241">
        <v>20</v>
      </c>
      <c r="J241">
        <v>25</v>
      </c>
      <c r="K241">
        <v>2</v>
      </c>
      <c r="L241">
        <v>3</v>
      </c>
      <c r="M241">
        <v>1</v>
      </c>
      <c r="N241">
        <v>5</v>
      </c>
      <c r="O241">
        <v>6</v>
      </c>
      <c r="P241">
        <v>0</v>
      </c>
      <c r="Q241">
        <v>0</v>
      </c>
      <c r="R241">
        <v>0</v>
      </c>
      <c r="S241">
        <v>0</v>
      </c>
      <c r="T241">
        <v>0</v>
      </c>
      <c r="U241">
        <v>0</v>
      </c>
      <c r="V241">
        <v>3</v>
      </c>
      <c r="W241">
        <v>11</v>
      </c>
      <c r="X241">
        <v>0</v>
      </c>
      <c r="Y241">
        <v>62</v>
      </c>
      <c r="Z241">
        <v>2804</v>
      </c>
      <c r="AA241">
        <v>0</v>
      </c>
      <c r="AB241">
        <v>0</v>
      </c>
      <c r="AC241">
        <v>0</v>
      </c>
      <c r="AD241">
        <v>1</v>
      </c>
      <c r="AE241">
        <v>0</v>
      </c>
      <c r="AF241">
        <v>1</v>
      </c>
      <c r="AG241">
        <v>0</v>
      </c>
      <c r="AH241">
        <v>0</v>
      </c>
      <c r="AI241">
        <v>0</v>
      </c>
      <c r="AJ241">
        <v>0</v>
      </c>
      <c r="AK241">
        <v>185</v>
      </c>
      <c r="AL241">
        <v>160</v>
      </c>
      <c r="AM241">
        <v>0</v>
      </c>
    </row>
    <row r="242" spans="1:39" x14ac:dyDescent="0.45">
      <c r="A242">
        <v>75702</v>
      </c>
      <c r="B242">
        <v>1</v>
      </c>
      <c r="C242">
        <v>1</v>
      </c>
      <c r="D242">
        <v>77</v>
      </c>
      <c r="E242">
        <v>650</v>
      </c>
      <c r="F242">
        <v>28</v>
      </c>
      <c r="G242">
        <v>353</v>
      </c>
      <c r="H242">
        <v>45</v>
      </c>
      <c r="I242">
        <v>42</v>
      </c>
      <c r="J242">
        <v>30</v>
      </c>
      <c r="K242">
        <v>5</v>
      </c>
      <c r="L242">
        <v>4</v>
      </c>
      <c r="M242">
        <v>6</v>
      </c>
      <c r="N242">
        <v>11</v>
      </c>
      <c r="O242">
        <v>8</v>
      </c>
      <c r="P242">
        <v>0</v>
      </c>
      <c r="Q242">
        <v>0</v>
      </c>
      <c r="R242">
        <v>0</v>
      </c>
      <c r="S242">
        <v>0</v>
      </c>
      <c r="T242">
        <v>0</v>
      </c>
      <c r="U242">
        <v>0</v>
      </c>
      <c r="V242">
        <v>3</v>
      </c>
      <c r="W242">
        <v>11</v>
      </c>
      <c r="X242">
        <v>0</v>
      </c>
      <c r="Y242">
        <v>53</v>
      </c>
      <c r="Z242">
        <v>2828</v>
      </c>
      <c r="AA242">
        <v>0</v>
      </c>
      <c r="AB242">
        <v>0</v>
      </c>
      <c r="AC242">
        <v>0</v>
      </c>
      <c r="AD242">
        <v>1</v>
      </c>
      <c r="AE242">
        <v>0</v>
      </c>
      <c r="AF242">
        <v>0</v>
      </c>
      <c r="AG242">
        <v>0</v>
      </c>
      <c r="AH242">
        <v>1</v>
      </c>
      <c r="AI242">
        <v>0</v>
      </c>
      <c r="AJ242">
        <v>0</v>
      </c>
      <c r="AK242">
        <v>1118</v>
      </c>
      <c r="AL242">
        <v>1088</v>
      </c>
      <c r="AM242">
        <v>0</v>
      </c>
    </row>
    <row r="243" spans="1:39" x14ac:dyDescent="0.45">
      <c r="A243">
        <v>30899</v>
      </c>
      <c r="B243">
        <v>1</v>
      </c>
      <c r="C243">
        <v>0</v>
      </c>
      <c r="D243">
        <v>35</v>
      </c>
      <c r="E243">
        <v>24</v>
      </c>
      <c r="F243">
        <v>0</v>
      </c>
      <c r="G243">
        <v>8</v>
      </c>
      <c r="H243">
        <v>0</v>
      </c>
      <c r="I243">
        <v>0</v>
      </c>
      <c r="J243">
        <v>1</v>
      </c>
      <c r="K243">
        <v>2</v>
      </c>
      <c r="L243">
        <v>1</v>
      </c>
      <c r="M243">
        <v>0</v>
      </c>
      <c r="N243">
        <v>3</v>
      </c>
      <c r="O243">
        <v>6</v>
      </c>
      <c r="P243">
        <v>0</v>
      </c>
      <c r="Q243">
        <v>0</v>
      </c>
      <c r="R243">
        <v>0</v>
      </c>
      <c r="S243">
        <v>0</v>
      </c>
      <c r="T243">
        <v>0</v>
      </c>
      <c r="U243">
        <v>0</v>
      </c>
      <c r="V243">
        <v>3</v>
      </c>
      <c r="W243">
        <v>11</v>
      </c>
      <c r="X243">
        <v>0</v>
      </c>
      <c r="Y243">
        <v>46</v>
      </c>
      <c r="Z243">
        <v>2783</v>
      </c>
      <c r="AA243">
        <v>0</v>
      </c>
      <c r="AB243">
        <v>0</v>
      </c>
      <c r="AC243">
        <v>1</v>
      </c>
      <c r="AD243">
        <v>0</v>
      </c>
      <c r="AE243">
        <v>0</v>
      </c>
      <c r="AF243">
        <v>0</v>
      </c>
      <c r="AG243">
        <v>0</v>
      </c>
      <c r="AH243">
        <v>0</v>
      </c>
      <c r="AI243">
        <v>0</v>
      </c>
      <c r="AJ243">
        <v>1</v>
      </c>
      <c r="AK243">
        <v>32</v>
      </c>
      <c r="AL243">
        <v>31</v>
      </c>
      <c r="AM243">
        <v>0</v>
      </c>
    </row>
    <row r="244" spans="1:39" x14ac:dyDescent="0.45">
      <c r="A244">
        <v>63342</v>
      </c>
      <c r="B244">
        <v>0</v>
      </c>
      <c r="C244">
        <v>1</v>
      </c>
      <c r="D244">
        <v>48</v>
      </c>
      <c r="E244">
        <v>918</v>
      </c>
      <c r="F244">
        <v>21</v>
      </c>
      <c r="G244">
        <v>118</v>
      </c>
      <c r="H244">
        <v>13</v>
      </c>
      <c r="I244">
        <v>10</v>
      </c>
      <c r="J244">
        <v>21</v>
      </c>
      <c r="K244">
        <v>3</v>
      </c>
      <c r="L244">
        <v>8</v>
      </c>
      <c r="M244">
        <v>3</v>
      </c>
      <c r="N244">
        <v>5</v>
      </c>
      <c r="O244">
        <v>6</v>
      </c>
      <c r="P244">
        <v>0</v>
      </c>
      <c r="Q244">
        <v>1</v>
      </c>
      <c r="R244">
        <v>0</v>
      </c>
      <c r="S244">
        <v>0</v>
      </c>
      <c r="T244">
        <v>0</v>
      </c>
      <c r="U244">
        <v>0</v>
      </c>
      <c r="V244">
        <v>3</v>
      </c>
      <c r="W244">
        <v>11</v>
      </c>
      <c r="X244">
        <v>0</v>
      </c>
      <c r="Y244">
        <v>59</v>
      </c>
      <c r="Z244">
        <v>2780</v>
      </c>
      <c r="AA244">
        <v>0</v>
      </c>
      <c r="AB244">
        <v>0</v>
      </c>
      <c r="AC244">
        <v>0</v>
      </c>
      <c r="AD244">
        <v>1</v>
      </c>
      <c r="AE244">
        <v>0</v>
      </c>
      <c r="AF244">
        <v>0</v>
      </c>
      <c r="AG244">
        <v>0</v>
      </c>
      <c r="AH244">
        <v>0</v>
      </c>
      <c r="AI244">
        <v>0</v>
      </c>
      <c r="AJ244">
        <v>1</v>
      </c>
      <c r="AK244">
        <v>1080</v>
      </c>
      <c r="AL244">
        <v>1059</v>
      </c>
      <c r="AM244">
        <v>1</v>
      </c>
    </row>
    <row r="245" spans="1:39" x14ac:dyDescent="0.45">
      <c r="A245">
        <v>45989</v>
      </c>
      <c r="B245">
        <v>0</v>
      </c>
      <c r="C245">
        <v>1</v>
      </c>
      <c r="D245">
        <v>97</v>
      </c>
      <c r="E245">
        <v>138</v>
      </c>
      <c r="F245">
        <v>33</v>
      </c>
      <c r="G245">
        <v>87</v>
      </c>
      <c r="H245">
        <v>28</v>
      </c>
      <c r="I245">
        <v>24</v>
      </c>
      <c r="J245">
        <v>12</v>
      </c>
      <c r="K245">
        <v>4</v>
      </c>
      <c r="L245">
        <v>3</v>
      </c>
      <c r="M245">
        <v>2</v>
      </c>
      <c r="N245">
        <v>7</v>
      </c>
      <c r="O245">
        <v>3</v>
      </c>
      <c r="P245">
        <v>0</v>
      </c>
      <c r="Q245">
        <v>0</v>
      </c>
      <c r="R245">
        <v>0</v>
      </c>
      <c r="S245">
        <v>0</v>
      </c>
      <c r="T245">
        <v>0</v>
      </c>
      <c r="U245">
        <v>0</v>
      </c>
      <c r="V245">
        <v>3</v>
      </c>
      <c r="W245">
        <v>11</v>
      </c>
      <c r="X245">
        <v>0</v>
      </c>
      <c r="Y245">
        <v>56</v>
      </c>
      <c r="Z245">
        <v>2774</v>
      </c>
      <c r="AA245">
        <v>0</v>
      </c>
      <c r="AB245">
        <v>0</v>
      </c>
      <c r="AC245">
        <v>1</v>
      </c>
      <c r="AD245">
        <v>0</v>
      </c>
      <c r="AE245">
        <v>0</v>
      </c>
      <c r="AF245">
        <v>0</v>
      </c>
      <c r="AG245">
        <v>0</v>
      </c>
      <c r="AH245">
        <v>1</v>
      </c>
      <c r="AI245">
        <v>0</v>
      </c>
      <c r="AJ245">
        <v>0</v>
      </c>
      <c r="AK245">
        <v>310</v>
      </c>
      <c r="AL245">
        <v>298</v>
      </c>
      <c r="AM245">
        <v>0</v>
      </c>
    </row>
    <row r="246" spans="1:39" x14ac:dyDescent="0.45">
      <c r="A246">
        <v>18701</v>
      </c>
      <c r="B246">
        <v>1</v>
      </c>
      <c r="C246">
        <v>1</v>
      </c>
      <c r="D246">
        <v>95</v>
      </c>
      <c r="E246">
        <v>12</v>
      </c>
      <c r="F246">
        <v>4</v>
      </c>
      <c r="G246">
        <v>2</v>
      </c>
      <c r="H246">
        <v>10</v>
      </c>
      <c r="I246">
        <v>6</v>
      </c>
      <c r="J246">
        <v>10</v>
      </c>
      <c r="K246">
        <v>4</v>
      </c>
      <c r="L246">
        <v>2</v>
      </c>
      <c r="M246">
        <v>0</v>
      </c>
      <c r="N246">
        <v>4</v>
      </c>
      <c r="O246">
        <v>5</v>
      </c>
      <c r="P246">
        <v>0</v>
      </c>
      <c r="Q246">
        <v>0</v>
      </c>
      <c r="R246">
        <v>0</v>
      </c>
      <c r="S246">
        <v>0</v>
      </c>
      <c r="T246">
        <v>0</v>
      </c>
      <c r="U246">
        <v>0</v>
      </c>
      <c r="V246">
        <v>3</v>
      </c>
      <c r="W246">
        <v>11</v>
      </c>
      <c r="X246">
        <v>0</v>
      </c>
      <c r="Y246">
        <v>56</v>
      </c>
      <c r="Z246">
        <v>2549</v>
      </c>
      <c r="AA246">
        <v>0</v>
      </c>
      <c r="AB246">
        <v>0</v>
      </c>
      <c r="AC246">
        <v>1</v>
      </c>
      <c r="AD246">
        <v>0</v>
      </c>
      <c r="AE246">
        <v>0</v>
      </c>
      <c r="AF246">
        <v>0</v>
      </c>
      <c r="AG246">
        <v>0</v>
      </c>
      <c r="AH246">
        <v>1</v>
      </c>
      <c r="AI246">
        <v>0</v>
      </c>
      <c r="AJ246">
        <v>0</v>
      </c>
      <c r="AK246">
        <v>34</v>
      </c>
      <c r="AL246">
        <v>24</v>
      </c>
      <c r="AM246">
        <v>0</v>
      </c>
    </row>
    <row r="247" spans="1:39" x14ac:dyDescent="0.45">
      <c r="A247">
        <v>40737</v>
      </c>
      <c r="B247">
        <v>2</v>
      </c>
      <c r="C247">
        <v>1</v>
      </c>
      <c r="D247">
        <v>24</v>
      </c>
      <c r="E247">
        <v>11</v>
      </c>
      <c r="F247">
        <v>0</v>
      </c>
      <c r="G247">
        <v>4</v>
      </c>
      <c r="H247">
        <v>0</v>
      </c>
      <c r="I247">
        <v>0</v>
      </c>
      <c r="J247">
        <v>2</v>
      </c>
      <c r="K247">
        <v>1</v>
      </c>
      <c r="L247">
        <v>1</v>
      </c>
      <c r="M247">
        <v>0</v>
      </c>
      <c r="N247">
        <v>2</v>
      </c>
      <c r="O247">
        <v>8</v>
      </c>
      <c r="P247">
        <v>0</v>
      </c>
      <c r="Q247">
        <v>0</v>
      </c>
      <c r="R247">
        <v>0</v>
      </c>
      <c r="S247">
        <v>0</v>
      </c>
      <c r="T247">
        <v>0</v>
      </c>
      <c r="U247">
        <v>0</v>
      </c>
      <c r="V247">
        <v>3</v>
      </c>
      <c r="W247">
        <v>11</v>
      </c>
      <c r="X247">
        <v>0</v>
      </c>
      <c r="Y247">
        <v>63</v>
      </c>
      <c r="Z247">
        <v>2362</v>
      </c>
      <c r="AA247">
        <v>0</v>
      </c>
      <c r="AB247">
        <v>0</v>
      </c>
      <c r="AC247">
        <v>1</v>
      </c>
      <c r="AD247">
        <v>0</v>
      </c>
      <c r="AE247">
        <v>0</v>
      </c>
      <c r="AF247">
        <v>0</v>
      </c>
      <c r="AG247">
        <v>0</v>
      </c>
      <c r="AH247">
        <v>0</v>
      </c>
      <c r="AI247">
        <v>0</v>
      </c>
      <c r="AJ247">
        <v>1</v>
      </c>
      <c r="AK247">
        <v>15</v>
      </c>
      <c r="AL247">
        <v>13</v>
      </c>
      <c r="AM247">
        <v>0</v>
      </c>
    </row>
    <row r="248" spans="1:39" x14ac:dyDescent="0.45">
      <c r="A248">
        <v>15287</v>
      </c>
      <c r="B248">
        <v>1</v>
      </c>
      <c r="C248">
        <v>0</v>
      </c>
      <c r="D248">
        <v>60</v>
      </c>
      <c r="E248">
        <v>1</v>
      </c>
      <c r="F248">
        <v>2</v>
      </c>
      <c r="G248">
        <v>8</v>
      </c>
      <c r="H248">
        <v>4</v>
      </c>
      <c r="I248">
        <v>3</v>
      </c>
      <c r="J248">
        <v>13</v>
      </c>
      <c r="K248">
        <v>2</v>
      </c>
      <c r="L248">
        <v>1</v>
      </c>
      <c r="M248">
        <v>1</v>
      </c>
      <c r="N248">
        <v>2</v>
      </c>
      <c r="O248">
        <v>7</v>
      </c>
      <c r="P248">
        <v>1</v>
      </c>
      <c r="Q248">
        <v>0</v>
      </c>
      <c r="R248">
        <v>0</v>
      </c>
      <c r="S248">
        <v>0</v>
      </c>
      <c r="T248">
        <v>0</v>
      </c>
      <c r="U248">
        <v>0</v>
      </c>
      <c r="V248">
        <v>3</v>
      </c>
      <c r="W248">
        <v>11</v>
      </c>
      <c r="X248">
        <v>1</v>
      </c>
      <c r="Y248">
        <v>41</v>
      </c>
      <c r="Z248">
        <v>2786</v>
      </c>
      <c r="AA248">
        <v>1</v>
      </c>
      <c r="AB248">
        <v>0</v>
      </c>
      <c r="AC248">
        <v>0</v>
      </c>
      <c r="AD248">
        <v>0</v>
      </c>
      <c r="AE248">
        <v>0</v>
      </c>
      <c r="AF248">
        <v>0</v>
      </c>
      <c r="AG248">
        <v>0</v>
      </c>
      <c r="AH248">
        <v>1</v>
      </c>
      <c r="AI248">
        <v>0</v>
      </c>
      <c r="AJ248">
        <v>0</v>
      </c>
      <c r="AK248">
        <v>18</v>
      </c>
      <c r="AL248">
        <v>5</v>
      </c>
      <c r="AM248">
        <v>1</v>
      </c>
    </row>
    <row r="249" spans="1:39" x14ac:dyDescent="0.45">
      <c r="A249">
        <v>69674</v>
      </c>
      <c r="B249">
        <v>0</v>
      </c>
      <c r="C249">
        <v>2</v>
      </c>
      <c r="D249">
        <v>46</v>
      </c>
      <c r="E249">
        <v>554</v>
      </c>
      <c r="F249">
        <v>41</v>
      </c>
      <c r="G249">
        <v>215</v>
      </c>
      <c r="H249">
        <v>11</v>
      </c>
      <c r="I249">
        <v>0</v>
      </c>
      <c r="J249">
        <v>24</v>
      </c>
      <c r="K249">
        <v>3</v>
      </c>
      <c r="L249">
        <v>10</v>
      </c>
      <c r="M249">
        <v>2</v>
      </c>
      <c r="N249">
        <v>10</v>
      </c>
      <c r="O249">
        <v>5</v>
      </c>
      <c r="P249">
        <v>0</v>
      </c>
      <c r="Q249">
        <v>0</v>
      </c>
      <c r="R249">
        <v>0</v>
      </c>
      <c r="S249">
        <v>0</v>
      </c>
      <c r="T249">
        <v>0</v>
      </c>
      <c r="U249">
        <v>0</v>
      </c>
      <c r="V249">
        <v>3</v>
      </c>
      <c r="W249">
        <v>11</v>
      </c>
      <c r="X249">
        <v>0</v>
      </c>
      <c r="Y249">
        <v>52</v>
      </c>
      <c r="Z249">
        <v>2562</v>
      </c>
      <c r="AA249">
        <v>1</v>
      </c>
      <c r="AB249">
        <v>0</v>
      </c>
      <c r="AC249">
        <v>0</v>
      </c>
      <c r="AD249">
        <v>0</v>
      </c>
      <c r="AE249">
        <v>0</v>
      </c>
      <c r="AF249">
        <v>0</v>
      </c>
      <c r="AG249">
        <v>0</v>
      </c>
      <c r="AH249">
        <v>0</v>
      </c>
      <c r="AI249">
        <v>0</v>
      </c>
      <c r="AJ249">
        <v>1</v>
      </c>
      <c r="AK249">
        <v>821</v>
      </c>
      <c r="AL249">
        <v>797</v>
      </c>
      <c r="AM249">
        <v>0</v>
      </c>
    </row>
    <row r="250" spans="1:39" x14ac:dyDescent="0.45">
      <c r="A250">
        <v>44159</v>
      </c>
      <c r="B250">
        <v>1</v>
      </c>
      <c r="C250">
        <v>0</v>
      </c>
      <c r="D250">
        <v>85</v>
      </c>
      <c r="E250">
        <v>167</v>
      </c>
      <c r="F250">
        <v>2</v>
      </c>
      <c r="G250">
        <v>62</v>
      </c>
      <c r="H250">
        <v>24</v>
      </c>
      <c r="I250">
        <v>13</v>
      </c>
      <c r="J250">
        <v>7</v>
      </c>
      <c r="K250">
        <v>4</v>
      </c>
      <c r="L250">
        <v>4</v>
      </c>
      <c r="M250">
        <v>1</v>
      </c>
      <c r="N250">
        <v>6</v>
      </c>
      <c r="O250">
        <v>5</v>
      </c>
      <c r="P250">
        <v>0</v>
      </c>
      <c r="Q250">
        <v>0</v>
      </c>
      <c r="R250">
        <v>0</v>
      </c>
      <c r="S250">
        <v>0</v>
      </c>
      <c r="T250">
        <v>0</v>
      </c>
      <c r="U250">
        <v>0</v>
      </c>
      <c r="V250">
        <v>3</v>
      </c>
      <c r="W250">
        <v>11</v>
      </c>
      <c r="X250">
        <v>0</v>
      </c>
      <c r="Y250">
        <v>50</v>
      </c>
      <c r="Z250">
        <v>2171</v>
      </c>
      <c r="AA250">
        <v>0</v>
      </c>
      <c r="AB250">
        <v>1</v>
      </c>
      <c r="AC250">
        <v>0</v>
      </c>
      <c r="AD250">
        <v>0</v>
      </c>
      <c r="AE250">
        <v>0</v>
      </c>
      <c r="AF250">
        <v>0</v>
      </c>
      <c r="AG250">
        <v>0</v>
      </c>
      <c r="AH250">
        <v>0</v>
      </c>
      <c r="AI250">
        <v>1</v>
      </c>
      <c r="AJ250">
        <v>0</v>
      </c>
      <c r="AK250">
        <v>268</v>
      </c>
      <c r="AL250">
        <v>261</v>
      </c>
      <c r="AM250">
        <v>0</v>
      </c>
    </row>
    <row r="251" spans="1:39" x14ac:dyDescent="0.45">
      <c r="A251">
        <v>37717</v>
      </c>
      <c r="B251">
        <v>1</v>
      </c>
      <c r="C251">
        <v>0</v>
      </c>
      <c r="D251">
        <v>31</v>
      </c>
      <c r="E251">
        <v>9</v>
      </c>
      <c r="F251">
        <v>0</v>
      </c>
      <c r="G251">
        <v>6</v>
      </c>
      <c r="H251">
        <v>4</v>
      </c>
      <c r="I251">
        <v>1</v>
      </c>
      <c r="J251">
        <v>5</v>
      </c>
      <c r="K251">
        <v>1</v>
      </c>
      <c r="L251">
        <v>1</v>
      </c>
      <c r="M251">
        <v>0</v>
      </c>
      <c r="N251">
        <v>2</v>
      </c>
      <c r="O251">
        <v>9</v>
      </c>
      <c r="P251">
        <v>0</v>
      </c>
      <c r="Q251">
        <v>0</v>
      </c>
      <c r="R251">
        <v>0</v>
      </c>
      <c r="S251">
        <v>0</v>
      </c>
      <c r="T251">
        <v>0</v>
      </c>
      <c r="U251">
        <v>0</v>
      </c>
      <c r="V251">
        <v>3</v>
      </c>
      <c r="W251">
        <v>11</v>
      </c>
      <c r="X251">
        <v>0</v>
      </c>
      <c r="Y251">
        <v>42</v>
      </c>
      <c r="Z251">
        <v>2742</v>
      </c>
      <c r="AA251">
        <v>0</v>
      </c>
      <c r="AB251">
        <v>1</v>
      </c>
      <c r="AC251">
        <v>0</v>
      </c>
      <c r="AD251">
        <v>0</v>
      </c>
      <c r="AE251">
        <v>0</v>
      </c>
      <c r="AF251">
        <v>0</v>
      </c>
      <c r="AG251">
        <v>0</v>
      </c>
      <c r="AH251">
        <v>0</v>
      </c>
      <c r="AI251">
        <v>0</v>
      </c>
      <c r="AJ251">
        <v>1</v>
      </c>
      <c r="AK251">
        <v>20</v>
      </c>
      <c r="AL251">
        <v>15</v>
      </c>
      <c r="AM251">
        <v>0</v>
      </c>
    </row>
    <row r="252" spans="1:39" x14ac:dyDescent="0.45">
      <c r="A252">
        <v>43776</v>
      </c>
      <c r="B252">
        <v>1</v>
      </c>
      <c r="C252">
        <v>1</v>
      </c>
      <c r="D252">
        <v>9</v>
      </c>
      <c r="E252">
        <v>177</v>
      </c>
      <c r="F252">
        <v>2</v>
      </c>
      <c r="G252">
        <v>71</v>
      </c>
      <c r="H252">
        <v>3</v>
      </c>
      <c r="I252">
        <v>2</v>
      </c>
      <c r="J252">
        <v>20</v>
      </c>
      <c r="K252">
        <v>6</v>
      </c>
      <c r="L252">
        <v>5</v>
      </c>
      <c r="M252">
        <v>2</v>
      </c>
      <c r="N252">
        <v>4</v>
      </c>
      <c r="O252">
        <v>8</v>
      </c>
      <c r="P252">
        <v>0</v>
      </c>
      <c r="Q252">
        <v>0</v>
      </c>
      <c r="R252">
        <v>0</v>
      </c>
      <c r="S252">
        <v>0</v>
      </c>
      <c r="T252">
        <v>0</v>
      </c>
      <c r="U252">
        <v>0</v>
      </c>
      <c r="V252">
        <v>3</v>
      </c>
      <c r="W252">
        <v>11</v>
      </c>
      <c r="X252">
        <v>1</v>
      </c>
      <c r="Y252">
        <v>68</v>
      </c>
      <c r="Z252">
        <v>2670</v>
      </c>
      <c r="AA252">
        <v>0</v>
      </c>
      <c r="AB252">
        <v>0</v>
      </c>
      <c r="AC252">
        <v>0</v>
      </c>
      <c r="AD252">
        <v>1</v>
      </c>
      <c r="AE252">
        <v>0</v>
      </c>
      <c r="AF252">
        <v>0</v>
      </c>
      <c r="AG252">
        <v>0</v>
      </c>
      <c r="AH252">
        <v>0</v>
      </c>
      <c r="AI252">
        <v>1</v>
      </c>
      <c r="AJ252">
        <v>0</v>
      </c>
      <c r="AK252">
        <v>255</v>
      </c>
      <c r="AL252">
        <v>235</v>
      </c>
      <c r="AM252">
        <v>0</v>
      </c>
    </row>
    <row r="253" spans="1:39" x14ac:dyDescent="0.45">
      <c r="A253">
        <v>38179</v>
      </c>
      <c r="B253">
        <v>1</v>
      </c>
      <c r="C253">
        <v>1</v>
      </c>
      <c r="D253">
        <v>30</v>
      </c>
      <c r="E253">
        <v>38</v>
      </c>
      <c r="F253">
        <v>4</v>
      </c>
      <c r="G253">
        <v>22</v>
      </c>
      <c r="H253">
        <v>4</v>
      </c>
      <c r="I253">
        <v>2</v>
      </c>
      <c r="J253">
        <v>20</v>
      </c>
      <c r="K253">
        <v>4</v>
      </c>
      <c r="L253">
        <v>3</v>
      </c>
      <c r="M253">
        <v>1</v>
      </c>
      <c r="N253">
        <v>3</v>
      </c>
      <c r="O253">
        <v>7</v>
      </c>
      <c r="P253">
        <v>0</v>
      </c>
      <c r="Q253">
        <v>0</v>
      </c>
      <c r="R253">
        <v>0</v>
      </c>
      <c r="S253">
        <v>0</v>
      </c>
      <c r="T253">
        <v>0</v>
      </c>
      <c r="U253">
        <v>0</v>
      </c>
      <c r="V253">
        <v>3</v>
      </c>
      <c r="W253">
        <v>11</v>
      </c>
      <c r="X253">
        <v>0</v>
      </c>
      <c r="Y253">
        <v>54</v>
      </c>
      <c r="Z253">
        <v>2631</v>
      </c>
      <c r="AA253">
        <v>0</v>
      </c>
      <c r="AB253">
        <v>1</v>
      </c>
      <c r="AC253">
        <v>0</v>
      </c>
      <c r="AD253">
        <v>0</v>
      </c>
      <c r="AE253">
        <v>0</v>
      </c>
      <c r="AF253">
        <v>0</v>
      </c>
      <c r="AG253">
        <v>0</v>
      </c>
      <c r="AH253">
        <v>0</v>
      </c>
      <c r="AI253">
        <v>1</v>
      </c>
      <c r="AJ253">
        <v>0</v>
      </c>
      <c r="AK253">
        <v>70</v>
      </c>
      <c r="AL253">
        <v>50</v>
      </c>
      <c r="AM253">
        <v>0</v>
      </c>
    </row>
    <row r="254" spans="1:39" x14ac:dyDescent="0.45">
      <c r="A254">
        <v>80124</v>
      </c>
      <c r="B254">
        <v>0</v>
      </c>
      <c r="C254">
        <v>0</v>
      </c>
      <c r="D254">
        <v>47</v>
      </c>
      <c r="E254">
        <v>483</v>
      </c>
      <c r="F254">
        <v>84</v>
      </c>
      <c r="G254">
        <v>398</v>
      </c>
      <c r="H254">
        <v>205</v>
      </c>
      <c r="I254">
        <v>84</v>
      </c>
      <c r="J254">
        <v>241</v>
      </c>
      <c r="K254">
        <v>1</v>
      </c>
      <c r="L254">
        <v>3</v>
      </c>
      <c r="M254">
        <v>7</v>
      </c>
      <c r="N254">
        <v>8</v>
      </c>
      <c r="O254">
        <v>1</v>
      </c>
      <c r="P254">
        <v>1</v>
      </c>
      <c r="Q254">
        <v>0</v>
      </c>
      <c r="R254">
        <v>0</v>
      </c>
      <c r="S254">
        <v>0</v>
      </c>
      <c r="T254">
        <v>0</v>
      </c>
      <c r="U254">
        <v>0</v>
      </c>
      <c r="V254">
        <v>3</v>
      </c>
      <c r="W254">
        <v>11</v>
      </c>
      <c r="X254">
        <v>0</v>
      </c>
      <c r="Y254">
        <v>57</v>
      </c>
      <c r="Z254">
        <v>2162</v>
      </c>
      <c r="AA254">
        <v>0</v>
      </c>
      <c r="AB254">
        <v>1</v>
      </c>
      <c r="AC254">
        <v>0</v>
      </c>
      <c r="AD254">
        <v>0</v>
      </c>
      <c r="AE254">
        <v>0</v>
      </c>
      <c r="AF254">
        <v>0</v>
      </c>
      <c r="AG254">
        <v>0</v>
      </c>
      <c r="AH254">
        <v>1</v>
      </c>
      <c r="AI254">
        <v>0</v>
      </c>
      <c r="AJ254">
        <v>0</v>
      </c>
      <c r="AK254">
        <v>1254</v>
      </c>
      <c r="AL254">
        <v>1013</v>
      </c>
      <c r="AM254">
        <v>1</v>
      </c>
    </row>
    <row r="255" spans="1:39" x14ac:dyDescent="0.45">
      <c r="A255">
        <v>38097</v>
      </c>
      <c r="B255">
        <v>1</v>
      </c>
      <c r="C255">
        <v>1</v>
      </c>
      <c r="D255">
        <v>70</v>
      </c>
      <c r="E255">
        <v>77</v>
      </c>
      <c r="F255">
        <v>2</v>
      </c>
      <c r="G255">
        <v>35</v>
      </c>
      <c r="H255">
        <v>0</v>
      </c>
      <c r="I255">
        <v>1</v>
      </c>
      <c r="J255">
        <v>69</v>
      </c>
      <c r="K255">
        <v>4</v>
      </c>
      <c r="L255">
        <v>3</v>
      </c>
      <c r="M255">
        <v>2</v>
      </c>
      <c r="N255">
        <v>2</v>
      </c>
      <c r="O255">
        <v>7</v>
      </c>
      <c r="P255">
        <v>1</v>
      </c>
      <c r="Q255">
        <v>0</v>
      </c>
      <c r="R255">
        <v>0</v>
      </c>
      <c r="S255">
        <v>0</v>
      </c>
      <c r="T255">
        <v>0</v>
      </c>
      <c r="U255">
        <v>0</v>
      </c>
      <c r="V255">
        <v>3</v>
      </c>
      <c r="W255">
        <v>11</v>
      </c>
      <c r="X255">
        <v>1</v>
      </c>
      <c r="Y255">
        <v>50</v>
      </c>
      <c r="Z255">
        <v>2781</v>
      </c>
      <c r="AA255">
        <v>0</v>
      </c>
      <c r="AB255">
        <v>1</v>
      </c>
      <c r="AC255">
        <v>0</v>
      </c>
      <c r="AD255">
        <v>0</v>
      </c>
      <c r="AE255">
        <v>0</v>
      </c>
      <c r="AF255">
        <v>0</v>
      </c>
      <c r="AG255">
        <v>0</v>
      </c>
      <c r="AH255">
        <v>0</v>
      </c>
      <c r="AI255">
        <v>0</v>
      </c>
      <c r="AJ255">
        <v>1</v>
      </c>
      <c r="AK255">
        <v>115</v>
      </c>
      <c r="AL255">
        <v>46</v>
      </c>
      <c r="AM255">
        <v>1</v>
      </c>
    </row>
    <row r="256" spans="1:39" x14ac:dyDescent="0.45">
      <c r="A256">
        <v>72940</v>
      </c>
      <c r="B256">
        <v>0</v>
      </c>
      <c r="C256">
        <v>0</v>
      </c>
      <c r="D256">
        <v>13</v>
      </c>
      <c r="E256">
        <v>182</v>
      </c>
      <c r="F256">
        <v>74</v>
      </c>
      <c r="G256">
        <v>298</v>
      </c>
      <c r="H256">
        <v>162</v>
      </c>
      <c r="I256">
        <v>149</v>
      </c>
      <c r="J256">
        <v>116</v>
      </c>
      <c r="K256">
        <v>1</v>
      </c>
      <c r="L256">
        <v>3</v>
      </c>
      <c r="M256">
        <v>3</v>
      </c>
      <c r="N256">
        <v>6</v>
      </c>
      <c r="O256">
        <v>1</v>
      </c>
      <c r="P256">
        <v>0</v>
      </c>
      <c r="Q256">
        <v>0</v>
      </c>
      <c r="R256">
        <v>0</v>
      </c>
      <c r="S256">
        <v>0</v>
      </c>
      <c r="T256">
        <v>0</v>
      </c>
      <c r="U256">
        <v>0</v>
      </c>
      <c r="V256">
        <v>3</v>
      </c>
      <c r="W256">
        <v>11</v>
      </c>
      <c r="X256">
        <v>0</v>
      </c>
      <c r="Y256">
        <v>50</v>
      </c>
      <c r="Z256">
        <v>2534</v>
      </c>
      <c r="AA256">
        <v>0</v>
      </c>
      <c r="AB256">
        <v>1</v>
      </c>
      <c r="AC256">
        <v>0</v>
      </c>
      <c r="AD256">
        <v>0</v>
      </c>
      <c r="AE256">
        <v>0</v>
      </c>
      <c r="AF256">
        <v>0</v>
      </c>
      <c r="AG256">
        <v>0</v>
      </c>
      <c r="AH256">
        <v>1</v>
      </c>
      <c r="AI256">
        <v>0</v>
      </c>
      <c r="AJ256">
        <v>0</v>
      </c>
      <c r="AK256">
        <v>865</v>
      </c>
      <c r="AL256">
        <v>749</v>
      </c>
      <c r="AM256">
        <v>0</v>
      </c>
    </row>
    <row r="257" spans="1:39" x14ac:dyDescent="0.45">
      <c r="A257">
        <v>22070</v>
      </c>
      <c r="B257">
        <v>1</v>
      </c>
      <c r="C257">
        <v>0</v>
      </c>
      <c r="D257">
        <v>11</v>
      </c>
      <c r="E257">
        <v>10</v>
      </c>
      <c r="F257">
        <v>7</v>
      </c>
      <c r="G257">
        <v>19</v>
      </c>
      <c r="H257">
        <v>8</v>
      </c>
      <c r="I257">
        <v>2</v>
      </c>
      <c r="J257">
        <v>21</v>
      </c>
      <c r="K257">
        <v>2</v>
      </c>
      <c r="L257">
        <v>2</v>
      </c>
      <c r="M257">
        <v>2</v>
      </c>
      <c r="N257">
        <v>2</v>
      </c>
      <c r="O257">
        <v>6</v>
      </c>
      <c r="P257">
        <v>0</v>
      </c>
      <c r="Q257">
        <v>0</v>
      </c>
      <c r="R257">
        <v>0</v>
      </c>
      <c r="S257">
        <v>0</v>
      </c>
      <c r="T257">
        <v>0</v>
      </c>
      <c r="U257">
        <v>0</v>
      </c>
      <c r="V257">
        <v>3</v>
      </c>
      <c r="W257">
        <v>11</v>
      </c>
      <c r="X257">
        <v>0</v>
      </c>
      <c r="Y257">
        <v>50</v>
      </c>
      <c r="Z257">
        <v>2427</v>
      </c>
      <c r="AA257">
        <v>0</v>
      </c>
      <c r="AB257">
        <v>0</v>
      </c>
      <c r="AC257">
        <v>0</v>
      </c>
      <c r="AD257">
        <v>1</v>
      </c>
      <c r="AE257">
        <v>0</v>
      </c>
      <c r="AF257">
        <v>0</v>
      </c>
      <c r="AG257">
        <v>0</v>
      </c>
      <c r="AH257">
        <v>1</v>
      </c>
      <c r="AI257">
        <v>0</v>
      </c>
      <c r="AJ257">
        <v>0</v>
      </c>
      <c r="AK257">
        <v>46</v>
      </c>
      <c r="AL257">
        <v>25</v>
      </c>
      <c r="AM257">
        <v>0</v>
      </c>
    </row>
    <row r="258" spans="1:39" x14ac:dyDescent="0.45">
      <c r="A258">
        <v>69267</v>
      </c>
      <c r="B258">
        <v>0</v>
      </c>
      <c r="C258">
        <v>0</v>
      </c>
      <c r="D258">
        <v>31</v>
      </c>
      <c r="E258">
        <v>778</v>
      </c>
      <c r="F258">
        <v>44</v>
      </c>
      <c r="G258">
        <v>499</v>
      </c>
      <c r="H258">
        <v>95</v>
      </c>
      <c r="I258">
        <v>73</v>
      </c>
      <c r="J258">
        <v>146</v>
      </c>
      <c r="K258">
        <v>2</v>
      </c>
      <c r="L258">
        <v>3</v>
      </c>
      <c r="M258">
        <v>4</v>
      </c>
      <c r="N258">
        <v>5</v>
      </c>
      <c r="O258">
        <v>7</v>
      </c>
      <c r="P258">
        <v>0</v>
      </c>
      <c r="Q258">
        <v>0</v>
      </c>
      <c r="R258">
        <v>0</v>
      </c>
      <c r="S258">
        <v>0</v>
      </c>
      <c r="T258">
        <v>0</v>
      </c>
      <c r="U258">
        <v>0</v>
      </c>
      <c r="V258">
        <v>3</v>
      </c>
      <c r="W258">
        <v>11</v>
      </c>
      <c r="X258">
        <v>1</v>
      </c>
      <c r="Y258">
        <v>67</v>
      </c>
      <c r="Z258">
        <v>2804</v>
      </c>
      <c r="AA258">
        <v>0</v>
      </c>
      <c r="AB258">
        <v>0</v>
      </c>
      <c r="AC258">
        <v>1</v>
      </c>
      <c r="AD258">
        <v>0</v>
      </c>
      <c r="AE258">
        <v>0</v>
      </c>
      <c r="AF258">
        <v>0</v>
      </c>
      <c r="AG258">
        <v>0</v>
      </c>
      <c r="AH258">
        <v>1</v>
      </c>
      <c r="AI258">
        <v>0</v>
      </c>
      <c r="AJ258">
        <v>0</v>
      </c>
      <c r="AK258">
        <v>1489</v>
      </c>
      <c r="AL258">
        <v>1343</v>
      </c>
      <c r="AM258">
        <v>0</v>
      </c>
    </row>
    <row r="259" spans="1:39" x14ac:dyDescent="0.45">
      <c r="A259">
        <v>31788</v>
      </c>
      <c r="B259">
        <v>1</v>
      </c>
      <c r="C259">
        <v>0</v>
      </c>
      <c r="D259">
        <v>15</v>
      </c>
      <c r="E259">
        <v>16</v>
      </c>
      <c r="F259">
        <v>7</v>
      </c>
      <c r="G259">
        <v>23</v>
      </c>
      <c r="H259">
        <v>0</v>
      </c>
      <c r="I259">
        <v>8</v>
      </c>
      <c r="J259">
        <v>6</v>
      </c>
      <c r="K259">
        <v>3</v>
      </c>
      <c r="L259">
        <v>3</v>
      </c>
      <c r="M259">
        <v>0</v>
      </c>
      <c r="N259">
        <v>4</v>
      </c>
      <c r="O259">
        <v>5</v>
      </c>
      <c r="P259">
        <v>0</v>
      </c>
      <c r="Q259">
        <v>0</v>
      </c>
      <c r="R259">
        <v>0</v>
      </c>
      <c r="S259">
        <v>0</v>
      </c>
      <c r="T259">
        <v>0</v>
      </c>
      <c r="U259">
        <v>1</v>
      </c>
      <c r="V259">
        <v>3</v>
      </c>
      <c r="W259">
        <v>11</v>
      </c>
      <c r="X259">
        <v>0</v>
      </c>
      <c r="Y259">
        <v>37</v>
      </c>
      <c r="Z259">
        <v>2260</v>
      </c>
      <c r="AA259">
        <v>0</v>
      </c>
      <c r="AB259">
        <v>0</v>
      </c>
      <c r="AC259">
        <v>1</v>
      </c>
      <c r="AD259">
        <v>0</v>
      </c>
      <c r="AE259">
        <v>0</v>
      </c>
      <c r="AF259">
        <v>0</v>
      </c>
      <c r="AG259">
        <v>0</v>
      </c>
      <c r="AH259">
        <v>0</v>
      </c>
      <c r="AI259">
        <v>1</v>
      </c>
      <c r="AJ259">
        <v>0</v>
      </c>
      <c r="AK259">
        <v>54</v>
      </c>
      <c r="AL259">
        <v>48</v>
      </c>
      <c r="AM259">
        <v>0</v>
      </c>
    </row>
    <row r="260" spans="1:39" x14ac:dyDescent="0.45">
      <c r="A260">
        <v>61905</v>
      </c>
      <c r="B260">
        <v>0</v>
      </c>
      <c r="C260">
        <v>1</v>
      </c>
      <c r="D260">
        <v>2</v>
      </c>
      <c r="E260">
        <v>167</v>
      </c>
      <c r="F260">
        <v>0</v>
      </c>
      <c r="G260">
        <v>43</v>
      </c>
      <c r="H260">
        <v>6</v>
      </c>
      <c r="I260">
        <v>2</v>
      </c>
      <c r="J260">
        <v>13</v>
      </c>
      <c r="K260">
        <v>2</v>
      </c>
      <c r="L260">
        <v>4</v>
      </c>
      <c r="M260">
        <v>2</v>
      </c>
      <c r="N260">
        <v>4</v>
      </c>
      <c r="O260">
        <v>5</v>
      </c>
      <c r="P260">
        <v>0</v>
      </c>
      <c r="Q260">
        <v>0</v>
      </c>
      <c r="R260">
        <v>0</v>
      </c>
      <c r="S260">
        <v>0</v>
      </c>
      <c r="T260">
        <v>0</v>
      </c>
      <c r="U260">
        <v>0</v>
      </c>
      <c r="V260">
        <v>3</v>
      </c>
      <c r="W260">
        <v>11</v>
      </c>
      <c r="X260">
        <v>0</v>
      </c>
      <c r="Y260">
        <v>45</v>
      </c>
      <c r="Z260">
        <v>2304</v>
      </c>
      <c r="AA260">
        <v>0</v>
      </c>
      <c r="AB260">
        <v>0</v>
      </c>
      <c r="AC260">
        <v>0</v>
      </c>
      <c r="AD260">
        <v>1</v>
      </c>
      <c r="AE260">
        <v>0</v>
      </c>
      <c r="AF260">
        <v>0</v>
      </c>
      <c r="AG260">
        <v>0</v>
      </c>
      <c r="AH260">
        <v>0</v>
      </c>
      <c r="AI260">
        <v>0</v>
      </c>
      <c r="AJ260">
        <v>1</v>
      </c>
      <c r="AK260">
        <v>218</v>
      </c>
      <c r="AL260">
        <v>205</v>
      </c>
      <c r="AM260">
        <v>0</v>
      </c>
    </row>
    <row r="261" spans="1:39" x14ac:dyDescent="0.45">
      <c r="A261">
        <v>29315</v>
      </c>
      <c r="B261">
        <v>1</v>
      </c>
      <c r="C261">
        <v>1</v>
      </c>
      <c r="D261">
        <v>55</v>
      </c>
      <c r="E261">
        <v>13</v>
      </c>
      <c r="F261">
        <v>2</v>
      </c>
      <c r="G261">
        <v>14</v>
      </c>
      <c r="H261">
        <v>8</v>
      </c>
      <c r="I261">
        <v>7</v>
      </c>
      <c r="J261">
        <v>4</v>
      </c>
      <c r="K261">
        <v>4</v>
      </c>
      <c r="L261">
        <v>2</v>
      </c>
      <c r="M261">
        <v>0</v>
      </c>
      <c r="N261">
        <v>4</v>
      </c>
      <c r="O261">
        <v>6</v>
      </c>
      <c r="P261">
        <v>0</v>
      </c>
      <c r="Q261">
        <v>0</v>
      </c>
      <c r="R261">
        <v>0</v>
      </c>
      <c r="S261">
        <v>0</v>
      </c>
      <c r="T261">
        <v>0</v>
      </c>
      <c r="U261">
        <v>0</v>
      </c>
      <c r="V261">
        <v>3</v>
      </c>
      <c r="W261">
        <v>11</v>
      </c>
      <c r="X261">
        <v>0</v>
      </c>
      <c r="Y261">
        <v>60</v>
      </c>
      <c r="Z261">
        <v>2243</v>
      </c>
      <c r="AA261">
        <v>0</v>
      </c>
      <c r="AB261">
        <v>1</v>
      </c>
      <c r="AC261">
        <v>0</v>
      </c>
      <c r="AD261">
        <v>0</v>
      </c>
      <c r="AE261">
        <v>0</v>
      </c>
      <c r="AF261">
        <v>0</v>
      </c>
      <c r="AG261">
        <v>0</v>
      </c>
      <c r="AH261">
        <v>1</v>
      </c>
      <c r="AI261">
        <v>0</v>
      </c>
      <c r="AJ261">
        <v>0</v>
      </c>
      <c r="AK261">
        <v>44</v>
      </c>
      <c r="AL261">
        <v>40</v>
      </c>
      <c r="AM261">
        <v>0</v>
      </c>
    </row>
    <row r="262" spans="1:39" x14ac:dyDescent="0.45">
      <c r="A262">
        <v>33378</v>
      </c>
      <c r="B262">
        <v>1</v>
      </c>
      <c r="C262">
        <v>1</v>
      </c>
      <c r="D262">
        <v>38</v>
      </c>
      <c r="E262">
        <v>33</v>
      </c>
      <c r="F262">
        <v>6</v>
      </c>
      <c r="G262">
        <v>40</v>
      </c>
      <c r="H262">
        <v>3</v>
      </c>
      <c r="I262">
        <v>7</v>
      </c>
      <c r="J262">
        <v>10</v>
      </c>
      <c r="K262">
        <v>3</v>
      </c>
      <c r="L262">
        <v>2</v>
      </c>
      <c r="M262">
        <v>0</v>
      </c>
      <c r="N262">
        <v>4</v>
      </c>
      <c r="O262">
        <v>7</v>
      </c>
      <c r="P262">
        <v>0</v>
      </c>
      <c r="Q262">
        <v>0</v>
      </c>
      <c r="R262">
        <v>0</v>
      </c>
      <c r="S262">
        <v>0</v>
      </c>
      <c r="T262">
        <v>0</v>
      </c>
      <c r="U262">
        <v>0</v>
      </c>
      <c r="V262">
        <v>3</v>
      </c>
      <c r="W262">
        <v>11</v>
      </c>
      <c r="X262">
        <v>0</v>
      </c>
      <c r="Y262">
        <v>57</v>
      </c>
      <c r="Z262">
        <v>2667</v>
      </c>
      <c r="AA262">
        <v>1</v>
      </c>
      <c r="AB262">
        <v>0</v>
      </c>
      <c r="AC262">
        <v>0</v>
      </c>
      <c r="AD262">
        <v>0</v>
      </c>
      <c r="AE262">
        <v>0</v>
      </c>
      <c r="AF262">
        <v>0</v>
      </c>
      <c r="AG262">
        <v>0</v>
      </c>
      <c r="AH262">
        <v>1</v>
      </c>
      <c r="AI262">
        <v>0</v>
      </c>
      <c r="AJ262">
        <v>0</v>
      </c>
      <c r="AK262">
        <v>89</v>
      </c>
      <c r="AL262">
        <v>79</v>
      </c>
      <c r="AM262">
        <v>0</v>
      </c>
    </row>
    <row r="263" spans="1:39" x14ac:dyDescent="0.45">
      <c r="A263">
        <v>66313</v>
      </c>
      <c r="B263">
        <v>0</v>
      </c>
      <c r="C263">
        <v>1</v>
      </c>
      <c r="D263">
        <v>86</v>
      </c>
      <c r="E263">
        <v>625</v>
      </c>
      <c r="F263">
        <v>7</v>
      </c>
      <c r="G263">
        <v>99</v>
      </c>
      <c r="H263">
        <v>10</v>
      </c>
      <c r="I263">
        <v>22</v>
      </c>
      <c r="J263">
        <v>7</v>
      </c>
      <c r="K263">
        <v>2</v>
      </c>
      <c r="L263">
        <v>6</v>
      </c>
      <c r="M263">
        <v>3</v>
      </c>
      <c r="N263">
        <v>12</v>
      </c>
      <c r="O263">
        <v>4</v>
      </c>
      <c r="P263">
        <v>0</v>
      </c>
      <c r="Q263">
        <v>0</v>
      </c>
      <c r="R263">
        <v>0</v>
      </c>
      <c r="S263">
        <v>0</v>
      </c>
      <c r="T263">
        <v>0</v>
      </c>
      <c r="U263">
        <v>0</v>
      </c>
      <c r="V263">
        <v>3</v>
      </c>
      <c r="W263">
        <v>11</v>
      </c>
      <c r="X263">
        <v>0</v>
      </c>
      <c r="Y263">
        <v>57</v>
      </c>
      <c r="Z263">
        <v>2445</v>
      </c>
      <c r="AA263">
        <v>0</v>
      </c>
      <c r="AB263">
        <v>0</v>
      </c>
      <c r="AC263">
        <v>0</v>
      </c>
      <c r="AD263">
        <v>1</v>
      </c>
      <c r="AE263">
        <v>0</v>
      </c>
      <c r="AF263">
        <v>0</v>
      </c>
      <c r="AG263">
        <v>0</v>
      </c>
      <c r="AH263">
        <v>0</v>
      </c>
      <c r="AI263">
        <v>0</v>
      </c>
      <c r="AJ263">
        <v>1</v>
      </c>
      <c r="AK263">
        <v>763</v>
      </c>
      <c r="AL263">
        <v>756</v>
      </c>
      <c r="AM263">
        <v>0</v>
      </c>
    </row>
    <row r="264" spans="1:39" x14ac:dyDescent="0.45">
      <c r="A264">
        <v>60714</v>
      </c>
      <c r="B264">
        <v>0</v>
      </c>
      <c r="C264">
        <v>0</v>
      </c>
      <c r="D264">
        <v>56</v>
      </c>
      <c r="E264">
        <v>216</v>
      </c>
      <c r="F264">
        <v>162</v>
      </c>
      <c r="G264">
        <v>224</v>
      </c>
      <c r="H264">
        <v>101</v>
      </c>
      <c r="I264">
        <v>92</v>
      </c>
      <c r="J264">
        <v>162</v>
      </c>
      <c r="K264">
        <v>2</v>
      </c>
      <c r="L264">
        <v>7</v>
      </c>
      <c r="M264">
        <v>4</v>
      </c>
      <c r="N264">
        <v>10</v>
      </c>
      <c r="O264">
        <v>5</v>
      </c>
      <c r="P264">
        <v>0</v>
      </c>
      <c r="Q264">
        <v>0</v>
      </c>
      <c r="R264">
        <v>0</v>
      </c>
      <c r="S264">
        <v>0</v>
      </c>
      <c r="T264">
        <v>0</v>
      </c>
      <c r="U264">
        <v>0</v>
      </c>
      <c r="V264">
        <v>3</v>
      </c>
      <c r="W264">
        <v>11</v>
      </c>
      <c r="X264">
        <v>1</v>
      </c>
      <c r="Y264">
        <v>64</v>
      </c>
      <c r="Z264">
        <v>2687</v>
      </c>
      <c r="AA264">
        <v>0</v>
      </c>
      <c r="AB264">
        <v>0</v>
      </c>
      <c r="AC264">
        <v>1</v>
      </c>
      <c r="AD264">
        <v>0</v>
      </c>
      <c r="AE264">
        <v>0</v>
      </c>
      <c r="AF264">
        <v>0</v>
      </c>
      <c r="AG264">
        <v>0</v>
      </c>
      <c r="AH264">
        <v>1</v>
      </c>
      <c r="AI264">
        <v>0</v>
      </c>
      <c r="AJ264">
        <v>0</v>
      </c>
      <c r="AK264">
        <v>795</v>
      </c>
      <c r="AL264">
        <v>633</v>
      </c>
      <c r="AM264">
        <v>0</v>
      </c>
    </row>
    <row r="265" spans="1:39" x14ac:dyDescent="0.45">
      <c r="A265">
        <v>77882</v>
      </c>
      <c r="B265">
        <v>0</v>
      </c>
      <c r="C265">
        <v>0</v>
      </c>
      <c r="D265">
        <v>29</v>
      </c>
      <c r="E265">
        <v>68</v>
      </c>
      <c r="F265">
        <v>129</v>
      </c>
      <c r="G265">
        <v>396</v>
      </c>
      <c r="H265">
        <v>188</v>
      </c>
      <c r="I265">
        <v>22</v>
      </c>
      <c r="J265">
        <v>15</v>
      </c>
      <c r="K265">
        <v>1</v>
      </c>
      <c r="L265">
        <v>3</v>
      </c>
      <c r="M265">
        <v>3</v>
      </c>
      <c r="N265">
        <v>5</v>
      </c>
      <c r="O265">
        <v>1</v>
      </c>
      <c r="P265">
        <v>0</v>
      </c>
      <c r="Q265">
        <v>0</v>
      </c>
      <c r="R265">
        <v>0</v>
      </c>
      <c r="S265">
        <v>0</v>
      </c>
      <c r="T265">
        <v>0</v>
      </c>
      <c r="U265">
        <v>0</v>
      </c>
      <c r="V265">
        <v>3</v>
      </c>
      <c r="W265">
        <v>11</v>
      </c>
      <c r="X265">
        <v>0</v>
      </c>
      <c r="Y265">
        <v>39</v>
      </c>
      <c r="Z265">
        <v>2219</v>
      </c>
      <c r="AA265">
        <v>0</v>
      </c>
      <c r="AB265">
        <v>0</v>
      </c>
      <c r="AC265">
        <v>0</v>
      </c>
      <c r="AD265">
        <v>1</v>
      </c>
      <c r="AE265">
        <v>0</v>
      </c>
      <c r="AF265">
        <v>0</v>
      </c>
      <c r="AG265">
        <v>0</v>
      </c>
      <c r="AH265">
        <v>0</v>
      </c>
      <c r="AI265">
        <v>1</v>
      </c>
      <c r="AJ265">
        <v>0</v>
      </c>
      <c r="AK265">
        <v>803</v>
      </c>
      <c r="AL265">
        <v>788</v>
      </c>
      <c r="AM265">
        <v>0</v>
      </c>
    </row>
    <row r="266" spans="1:39" x14ac:dyDescent="0.45">
      <c r="A266">
        <v>69867</v>
      </c>
      <c r="B266">
        <v>0</v>
      </c>
      <c r="C266">
        <v>0</v>
      </c>
      <c r="D266">
        <v>30</v>
      </c>
      <c r="E266">
        <v>196</v>
      </c>
      <c r="F266">
        <v>0</v>
      </c>
      <c r="G266">
        <v>512</v>
      </c>
      <c r="H266">
        <v>33</v>
      </c>
      <c r="I266">
        <v>130</v>
      </c>
      <c r="J266">
        <v>54</v>
      </c>
      <c r="K266">
        <v>1</v>
      </c>
      <c r="L266">
        <v>3</v>
      </c>
      <c r="M266">
        <v>5</v>
      </c>
      <c r="N266">
        <v>8</v>
      </c>
      <c r="O266">
        <v>1</v>
      </c>
      <c r="P266">
        <v>0</v>
      </c>
      <c r="Q266">
        <v>0</v>
      </c>
      <c r="R266">
        <v>0</v>
      </c>
      <c r="S266">
        <v>1</v>
      </c>
      <c r="T266">
        <v>0</v>
      </c>
      <c r="U266">
        <v>0</v>
      </c>
      <c r="V266">
        <v>3</v>
      </c>
      <c r="W266">
        <v>11</v>
      </c>
      <c r="X266">
        <v>1</v>
      </c>
      <c r="Y266">
        <v>34</v>
      </c>
      <c r="Z266">
        <v>2612</v>
      </c>
      <c r="AA266">
        <v>0</v>
      </c>
      <c r="AB266">
        <v>0</v>
      </c>
      <c r="AC266">
        <v>1</v>
      </c>
      <c r="AD266">
        <v>0</v>
      </c>
      <c r="AE266">
        <v>0</v>
      </c>
      <c r="AF266">
        <v>0</v>
      </c>
      <c r="AG266">
        <v>0</v>
      </c>
      <c r="AH266">
        <v>0</v>
      </c>
      <c r="AI266">
        <v>0</v>
      </c>
      <c r="AJ266">
        <v>1</v>
      </c>
      <c r="AK266">
        <v>871</v>
      </c>
      <c r="AL266">
        <v>817</v>
      </c>
      <c r="AM266">
        <v>1</v>
      </c>
    </row>
    <row r="267" spans="1:39" x14ac:dyDescent="0.45">
      <c r="A267">
        <v>63841</v>
      </c>
      <c r="B267">
        <v>0</v>
      </c>
      <c r="C267">
        <v>1</v>
      </c>
      <c r="D267">
        <v>64</v>
      </c>
      <c r="E267">
        <v>635</v>
      </c>
      <c r="F267">
        <v>15</v>
      </c>
      <c r="G267">
        <v>100</v>
      </c>
      <c r="H267">
        <v>20</v>
      </c>
      <c r="I267">
        <v>7</v>
      </c>
      <c r="J267">
        <v>131</v>
      </c>
      <c r="K267">
        <v>1</v>
      </c>
      <c r="L267">
        <v>9</v>
      </c>
      <c r="M267">
        <v>3</v>
      </c>
      <c r="N267">
        <v>9</v>
      </c>
      <c r="O267">
        <v>6</v>
      </c>
      <c r="P267">
        <v>0</v>
      </c>
      <c r="Q267">
        <v>0</v>
      </c>
      <c r="R267">
        <v>0</v>
      </c>
      <c r="S267">
        <v>0</v>
      </c>
      <c r="T267">
        <v>0</v>
      </c>
      <c r="U267">
        <v>0</v>
      </c>
      <c r="V267">
        <v>3</v>
      </c>
      <c r="W267">
        <v>11</v>
      </c>
      <c r="X267">
        <v>0</v>
      </c>
      <c r="Y267">
        <v>52</v>
      </c>
      <c r="Z267">
        <v>2593</v>
      </c>
      <c r="AA267">
        <v>1</v>
      </c>
      <c r="AB267">
        <v>0</v>
      </c>
      <c r="AC267">
        <v>0</v>
      </c>
      <c r="AD267">
        <v>0</v>
      </c>
      <c r="AE267">
        <v>0</v>
      </c>
      <c r="AF267">
        <v>0</v>
      </c>
      <c r="AG267">
        <v>0</v>
      </c>
      <c r="AH267">
        <v>0</v>
      </c>
      <c r="AI267">
        <v>1</v>
      </c>
      <c r="AJ267">
        <v>0</v>
      </c>
      <c r="AK267">
        <v>777</v>
      </c>
      <c r="AL267">
        <v>646</v>
      </c>
      <c r="AM267">
        <v>0</v>
      </c>
    </row>
    <row r="268" spans="1:39" x14ac:dyDescent="0.45">
      <c r="A268">
        <v>24480</v>
      </c>
      <c r="B268">
        <v>1</v>
      </c>
      <c r="C268">
        <v>0</v>
      </c>
      <c r="D268">
        <v>46</v>
      </c>
      <c r="E268">
        <v>4</v>
      </c>
      <c r="F268">
        <v>19</v>
      </c>
      <c r="G268">
        <v>9</v>
      </c>
      <c r="H268">
        <v>28</v>
      </c>
      <c r="I268">
        <v>25</v>
      </c>
      <c r="J268">
        <v>17</v>
      </c>
      <c r="K268">
        <v>3</v>
      </c>
      <c r="L268">
        <v>3</v>
      </c>
      <c r="M268">
        <v>0</v>
      </c>
      <c r="N268">
        <v>4</v>
      </c>
      <c r="O268">
        <v>7</v>
      </c>
      <c r="P268">
        <v>0</v>
      </c>
      <c r="Q268">
        <v>0</v>
      </c>
      <c r="R268">
        <v>0</v>
      </c>
      <c r="S268">
        <v>0</v>
      </c>
      <c r="T268">
        <v>0</v>
      </c>
      <c r="U268">
        <v>0</v>
      </c>
      <c r="V268">
        <v>3</v>
      </c>
      <c r="W268">
        <v>11</v>
      </c>
      <c r="X268">
        <v>0</v>
      </c>
      <c r="Y268">
        <v>39</v>
      </c>
      <c r="Z268">
        <v>2662</v>
      </c>
      <c r="AA268">
        <v>0</v>
      </c>
      <c r="AB268">
        <v>1</v>
      </c>
      <c r="AC268">
        <v>0</v>
      </c>
      <c r="AD268">
        <v>0</v>
      </c>
      <c r="AE268">
        <v>0</v>
      </c>
      <c r="AF268">
        <v>0</v>
      </c>
      <c r="AG268">
        <v>1</v>
      </c>
      <c r="AH268">
        <v>0</v>
      </c>
      <c r="AI268">
        <v>0</v>
      </c>
      <c r="AJ268">
        <v>0</v>
      </c>
      <c r="AK268">
        <v>85</v>
      </c>
      <c r="AL268">
        <v>68</v>
      </c>
      <c r="AM268">
        <v>0</v>
      </c>
    </row>
    <row r="269" spans="1:39" x14ac:dyDescent="0.45">
      <c r="A269">
        <v>51369</v>
      </c>
      <c r="B269">
        <v>0</v>
      </c>
      <c r="C269">
        <v>1</v>
      </c>
      <c r="D269">
        <v>84</v>
      </c>
      <c r="E269">
        <v>297</v>
      </c>
      <c r="F269">
        <v>7</v>
      </c>
      <c r="G269">
        <v>79</v>
      </c>
      <c r="H269">
        <v>0</v>
      </c>
      <c r="I269">
        <v>11</v>
      </c>
      <c r="J269">
        <v>182</v>
      </c>
      <c r="K269">
        <v>2</v>
      </c>
      <c r="L269">
        <v>8</v>
      </c>
      <c r="M269">
        <v>2</v>
      </c>
      <c r="N269">
        <v>4</v>
      </c>
      <c r="O269">
        <v>8</v>
      </c>
      <c r="P269">
        <v>0</v>
      </c>
      <c r="Q269">
        <v>0</v>
      </c>
      <c r="R269">
        <v>0</v>
      </c>
      <c r="S269">
        <v>0</v>
      </c>
      <c r="T269">
        <v>0</v>
      </c>
      <c r="U269">
        <v>0</v>
      </c>
      <c r="V269">
        <v>3</v>
      </c>
      <c r="W269">
        <v>11</v>
      </c>
      <c r="X269">
        <v>0</v>
      </c>
      <c r="Y269">
        <v>44</v>
      </c>
      <c r="Z269">
        <v>2771</v>
      </c>
      <c r="AA269">
        <v>0</v>
      </c>
      <c r="AB269">
        <v>0</v>
      </c>
      <c r="AC269">
        <v>0</v>
      </c>
      <c r="AD269">
        <v>1</v>
      </c>
      <c r="AE269">
        <v>0</v>
      </c>
      <c r="AF269">
        <v>0</v>
      </c>
      <c r="AG269">
        <v>0</v>
      </c>
      <c r="AH269">
        <v>1</v>
      </c>
      <c r="AI269">
        <v>0</v>
      </c>
      <c r="AJ269">
        <v>0</v>
      </c>
      <c r="AK269">
        <v>394</v>
      </c>
      <c r="AL269">
        <v>212</v>
      </c>
      <c r="AM269">
        <v>0</v>
      </c>
    </row>
    <row r="270" spans="1:39" x14ac:dyDescent="0.45">
      <c r="A270">
        <v>37760</v>
      </c>
      <c r="B270">
        <v>0</v>
      </c>
      <c r="C270">
        <v>0</v>
      </c>
      <c r="D270">
        <v>20</v>
      </c>
      <c r="E270">
        <v>84</v>
      </c>
      <c r="F270">
        <v>5</v>
      </c>
      <c r="G270">
        <v>38</v>
      </c>
      <c r="H270">
        <v>150</v>
      </c>
      <c r="I270">
        <v>12</v>
      </c>
      <c r="J270">
        <v>28</v>
      </c>
      <c r="K270">
        <v>2</v>
      </c>
      <c r="L270">
        <v>4</v>
      </c>
      <c r="M270">
        <v>1</v>
      </c>
      <c r="N270">
        <v>6</v>
      </c>
      <c r="O270">
        <v>7</v>
      </c>
      <c r="P270">
        <v>0</v>
      </c>
      <c r="Q270">
        <v>0</v>
      </c>
      <c r="R270">
        <v>0</v>
      </c>
      <c r="S270">
        <v>0</v>
      </c>
      <c r="T270">
        <v>0</v>
      </c>
      <c r="U270">
        <v>0</v>
      </c>
      <c r="V270">
        <v>3</v>
      </c>
      <c r="W270">
        <v>11</v>
      </c>
      <c r="X270">
        <v>0</v>
      </c>
      <c r="Y270">
        <v>74</v>
      </c>
      <c r="Z270">
        <v>2826</v>
      </c>
      <c r="AA270">
        <v>0</v>
      </c>
      <c r="AB270">
        <v>0</v>
      </c>
      <c r="AC270">
        <v>0</v>
      </c>
      <c r="AD270">
        <v>1</v>
      </c>
      <c r="AE270">
        <v>0</v>
      </c>
      <c r="AF270">
        <v>0</v>
      </c>
      <c r="AG270">
        <v>0</v>
      </c>
      <c r="AH270">
        <v>1</v>
      </c>
      <c r="AI270">
        <v>0</v>
      </c>
      <c r="AJ270">
        <v>0</v>
      </c>
      <c r="AK270">
        <v>289</v>
      </c>
      <c r="AL270">
        <v>261</v>
      </c>
      <c r="AM270">
        <v>0</v>
      </c>
    </row>
    <row r="271" spans="1:39" x14ac:dyDescent="0.45">
      <c r="A271">
        <v>65640</v>
      </c>
      <c r="B271">
        <v>0</v>
      </c>
      <c r="C271">
        <v>1</v>
      </c>
      <c r="D271">
        <v>74</v>
      </c>
      <c r="E271">
        <v>204</v>
      </c>
      <c r="F271">
        <v>7</v>
      </c>
      <c r="G271">
        <v>149</v>
      </c>
      <c r="H271">
        <v>20</v>
      </c>
      <c r="I271">
        <v>15</v>
      </c>
      <c r="J271">
        <v>66</v>
      </c>
      <c r="K271">
        <v>1</v>
      </c>
      <c r="L271">
        <v>5</v>
      </c>
      <c r="M271">
        <v>1</v>
      </c>
      <c r="N271">
        <v>8</v>
      </c>
      <c r="O271">
        <v>2</v>
      </c>
      <c r="P271">
        <v>0</v>
      </c>
      <c r="Q271">
        <v>0</v>
      </c>
      <c r="R271">
        <v>0</v>
      </c>
      <c r="S271">
        <v>0</v>
      </c>
      <c r="T271">
        <v>0</v>
      </c>
      <c r="U271">
        <v>0</v>
      </c>
      <c r="V271">
        <v>3</v>
      </c>
      <c r="W271">
        <v>11</v>
      </c>
      <c r="X271">
        <v>0</v>
      </c>
      <c r="Y271">
        <v>46</v>
      </c>
      <c r="Z271">
        <v>2279</v>
      </c>
      <c r="AA271">
        <v>0</v>
      </c>
      <c r="AB271">
        <v>0</v>
      </c>
      <c r="AC271">
        <v>0</v>
      </c>
      <c r="AD271">
        <v>1</v>
      </c>
      <c r="AE271">
        <v>0</v>
      </c>
      <c r="AF271">
        <v>0</v>
      </c>
      <c r="AG271">
        <v>0</v>
      </c>
      <c r="AH271">
        <v>0</v>
      </c>
      <c r="AI271">
        <v>0</v>
      </c>
      <c r="AJ271">
        <v>1</v>
      </c>
      <c r="AK271">
        <v>395</v>
      </c>
      <c r="AL271">
        <v>329</v>
      </c>
      <c r="AM271">
        <v>0</v>
      </c>
    </row>
    <row r="272" spans="1:39" x14ac:dyDescent="0.45">
      <c r="A272">
        <v>44319</v>
      </c>
      <c r="B272">
        <v>1</v>
      </c>
      <c r="C272">
        <v>1</v>
      </c>
      <c r="D272">
        <v>18</v>
      </c>
      <c r="E272">
        <v>26</v>
      </c>
      <c r="F272">
        <v>0</v>
      </c>
      <c r="G272">
        <v>8</v>
      </c>
      <c r="H272">
        <v>0</v>
      </c>
      <c r="I272">
        <v>0</v>
      </c>
      <c r="J272">
        <v>3</v>
      </c>
      <c r="K272">
        <v>2</v>
      </c>
      <c r="L272">
        <v>2</v>
      </c>
      <c r="M272">
        <v>0</v>
      </c>
      <c r="N272">
        <v>3</v>
      </c>
      <c r="O272">
        <v>5</v>
      </c>
      <c r="P272">
        <v>0</v>
      </c>
      <c r="Q272">
        <v>0</v>
      </c>
      <c r="R272">
        <v>0</v>
      </c>
      <c r="S272">
        <v>0</v>
      </c>
      <c r="T272">
        <v>0</v>
      </c>
      <c r="U272">
        <v>0</v>
      </c>
      <c r="V272">
        <v>3</v>
      </c>
      <c r="W272">
        <v>11</v>
      </c>
      <c r="X272">
        <v>0</v>
      </c>
      <c r="Y272">
        <v>45</v>
      </c>
      <c r="Z272">
        <v>2232</v>
      </c>
      <c r="AA272">
        <v>0</v>
      </c>
      <c r="AB272">
        <v>1</v>
      </c>
      <c r="AC272">
        <v>0</v>
      </c>
      <c r="AD272">
        <v>0</v>
      </c>
      <c r="AE272">
        <v>0</v>
      </c>
      <c r="AF272">
        <v>0</v>
      </c>
      <c r="AG272">
        <v>0</v>
      </c>
      <c r="AH272">
        <v>0</v>
      </c>
      <c r="AI272">
        <v>1</v>
      </c>
      <c r="AJ272">
        <v>0</v>
      </c>
      <c r="AK272">
        <v>34</v>
      </c>
      <c r="AL272">
        <v>31</v>
      </c>
      <c r="AM272">
        <v>0</v>
      </c>
    </row>
    <row r="273" spans="1:39" x14ac:dyDescent="0.45">
      <c r="A273">
        <v>30631</v>
      </c>
      <c r="B273">
        <v>1</v>
      </c>
      <c r="C273">
        <v>0</v>
      </c>
      <c r="D273">
        <v>75</v>
      </c>
      <c r="E273">
        <v>15</v>
      </c>
      <c r="F273">
        <v>6</v>
      </c>
      <c r="G273">
        <v>20</v>
      </c>
      <c r="H273">
        <v>4</v>
      </c>
      <c r="I273">
        <v>5</v>
      </c>
      <c r="J273">
        <v>20</v>
      </c>
      <c r="K273">
        <v>1</v>
      </c>
      <c r="L273">
        <v>3</v>
      </c>
      <c r="M273">
        <v>1</v>
      </c>
      <c r="N273">
        <v>2</v>
      </c>
      <c r="O273">
        <v>7</v>
      </c>
      <c r="P273">
        <v>0</v>
      </c>
      <c r="Q273">
        <v>0</v>
      </c>
      <c r="R273">
        <v>0</v>
      </c>
      <c r="S273">
        <v>0</v>
      </c>
      <c r="T273">
        <v>0</v>
      </c>
      <c r="U273">
        <v>0</v>
      </c>
      <c r="V273">
        <v>3</v>
      </c>
      <c r="W273">
        <v>11</v>
      </c>
      <c r="X273">
        <v>0</v>
      </c>
      <c r="Y273">
        <v>46</v>
      </c>
      <c r="Z273">
        <v>2511</v>
      </c>
      <c r="AA273">
        <v>0</v>
      </c>
      <c r="AB273">
        <v>1</v>
      </c>
      <c r="AC273">
        <v>0</v>
      </c>
      <c r="AD273">
        <v>0</v>
      </c>
      <c r="AE273">
        <v>0</v>
      </c>
      <c r="AF273">
        <v>0</v>
      </c>
      <c r="AG273">
        <v>0</v>
      </c>
      <c r="AH273">
        <v>1</v>
      </c>
      <c r="AI273">
        <v>0</v>
      </c>
      <c r="AJ273">
        <v>0</v>
      </c>
      <c r="AK273">
        <v>50</v>
      </c>
      <c r="AL273">
        <v>30</v>
      </c>
      <c r="AM273">
        <v>0</v>
      </c>
    </row>
    <row r="274" spans="1:39" x14ac:dyDescent="0.45">
      <c r="A274">
        <v>75278</v>
      </c>
      <c r="B274">
        <v>0</v>
      </c>
      <c r="C274">
        <v>0</v>
      </c>
      <c r="D274">
        <v>17</v>
      </c>
      <c r="E274">
        <v>304</v>
      </c>
      <c r="F274">
        <v>98</v>
      </c>
      <c r="G274">
        <v>230</v>
      </c>
      <c r="H274">
        <v>150</v>
      </c>
      <c r="I274">
        <v>74</v>
      </c>
      <c r="J274">
        <v>74</v>
      </c>
      <c r="K274">
        <v>1</v>
      </c>
      <c r="L274">
        <v>6</v>
      </c>
      <c r="M274">
        <v>3</v>
      </c>
      <c r="N274">
        <v>13</v>
      </c>
      <c r="O274">
        <v>3</v>
      </c>
      <c r="P274">
        <v>0</v>
      </c>
      <c r="Q274">
        <v>0</v>
      </c>
      <c r="R274">
        <v>0</v>
      </c>
      <c r="S274">
        <v>0</v>
      </c>
      <c r="T274">
        <v>0</v>
      </c>
      <c r="U274">
        <v>0</v>
      </c>
      <c r="V274">
        <v>3</v>
      </c>
      <c r="W274">
        <v>11</v>
      </c>
      <c r="X274">
        <v>0</v>
      </c>
      <c r="Y274">
        <v>68</v>
      </c>
      <c r="Z274">
        <v>2675</v>
      </c>
      <c r="AA274">
        <v>0</v>
      </c>
      <c r="AB274">
        <v>0</v>
      </c>
      <c r="AC274">
        <v>0</v>
      </c>
      <c r="AD274">
        <v>1</v>
      </c>
      <c r="AE274">
        <v>0</v>
      </c>
      <c r="AF274">
        <v>0</v>
      </c>
      <c r="AG274">
        <v>0</v>
      </c>
      <c r="AH274">
        <v>1</v>
      </c>
      <c r="AI274">
        <v>0</v>
      </c>
      <c r="AJ274">
        <v>0</v>
      </c>
      <c r="AK274">
        <v>856</v>
      </c>
      <c r="AL274">
        <v>782</v>
      </c>
      <c r="AM274">
        <v>0</v>
      </c>
    </row>
    <row r="275" spans="1:39" x14ac:dyDescent="0.45">
      <c r="A275">
        <v>50898</v>
      </c>
      <c r="B275">
        <v>1</v>
      </c>
      <c r="C275">
        <v>1</v>
      </c>
      <c r="D275">
        <v>88</v>
      </c>
      <c r="E275">
        <v>285</v>
      </c>
      <c r="F275">
        <v>28</v>
      </c>
      <c r="G275">
        <v>242</v>
      </c>
      <c r="H275">
        <v>55</v>
      </c>
      <c r="I275">
        <v>114</v>
      </c>
      <c r="J275">
        <v>135</v>
      </c>
      <c r="K275">
        <v>13</v>
      </c>
      <c r="L275">
        <v>6</v>
      </c>
      <c r="M275">
        <v>2</v>
      </c>
      <c r="N275">
        <v>12</v>
      </c>
      <c r="O275">
        <v>5</v>
      </c>
      <c r="P275">
        <v>0</v>
      </c>
      <c r="Q275">
        <v>0</v>
      </c>
      <c r="R275">
        <v>0</v>
      </c>
      <c r="S275">
        <v>0</v>
      </c>
      <c r="T275">
        <v>0</v>
      </c>
      <c r="U275">
        <v>0</v>
      </c>
      <c r="V275">
        <v>3</v>
      </c>
      <c r="W275">
        <v>11</v>
      </c>
      <c r="X275">
        <v>0</v>
      </c>
      <c r="Y275">
        <v>64</v>
      </c>
      <c r="Z275">
        <v>2696</v>
      </c>
      <c r="AA275">
        <v>0</v>
      </c>
      <c r="AB275">
        <v>0</v>
      </c>
      <c r="AC275">
        <v>0</v>
      </c>
      <c r="AD275">
        <v>1</v>
      </c>
      <c r="AE275">
        <v>0</v>
      </c>
      <c r="AF275">
        <v>0</v>
      </c>
      <c r="AG275">
        <v>0</v>
      </c>
      <c r="AH275">
        <v>0</v>
      </c>
      <c r="AI275">
        <v>1</v>
      </c>
      <c r="AJ275">
        <v>0</v>
      </c>
      <c r="AK275">
        <v>724</v>
      </c>
      <c r="AL275">
        <v>589</v>
      </c>
      <c r="AM275">
        <v>0</v>
      </c>
    </row>
    <row r="276" spans="1:39" x14ac:dyDescent="0.45">
      <c r="A276">
        <v>79946</v>
      </c>
      <c r="B276">
        <v>0</v>
      </c>
      <c r="C276">
        <v>0</v>
      </c>
      <c r="D276">
        <v>19</v>
      </c>
      <c r="E276">
        <v>395</v>
      </c>
      <c r="F276">
        <v>183</v>
      </c>
      <c r="G276">
        <v>565</v>
      </c>
      <c r="H276">
        <v>166</v>
      </c>
      <c r="I276">
        <v>141</v>
      </c>
      <c r="J276">
        <v>28</v>
      </c>
      <c r="K276">
        <v>1</v>
      </c>
      <c r="L276">
        <v>5</v>
      </c>
      <c r="M276">
        <v>11</v>
      </c>
      <c r="N276">
        <v>5</v>
      </c>
      <c r="O276">
        <v>3</v>
      </c>
      <c r="P276">
        <v>0</v>
      </c>
      <c r="Q276">
        <v>0</v>
      </c>
      <c r="R276">
        <v>0</v>
      </c>
      <c r="S276">
        <v>0</v>
      </c>
      <c r="T276">
        <v>0</v>
      </c>
      <c r="U276">
        <v>0</v>
      </c>
      <c r="V276">
        <v>3</v>
      </c>
      <c r="W276">
        <v>11</v>
      </c>
      <c r="X276">
        <v>0</v>
      </c>
      <c r="Y276">
        <v>54</v>
      </c>
      <c r="Z276">
        <v>2207</v>
      </c>
      <c r="AA276">
        <v>0</v>
      </c>
      <c r="AB276">
        <v>0</v>
      </c>
      <c r="AC276">
        <v>0</v>
      </c>
      <c r="AD276">
        <v>0</v>
      </c>
      <c r="AE276">
        <v>1</v>
      </c>
      <c r="AF276">
        <v>0</v>
      </c>
      <c r="AG276">
        <v>0</v>
      </c>
      <c r="AH276">
        <v>1</v>
      </c>
      <c r="AI276">
        <v>0</v>
      </c>
      <c r="AJ276">
        <v>0</v>
      </c>
      <c r="AK276">
        <v>1450</v>
      </c>
      <c r="AL276">
        <v>1422</v>
      </c>
      <c r="AM276">
        <v>0</v>
      </c>
    </row>
    <row r="277" spans="1:39" x14ac:dyDescent="0.45">
      <c r="A277">
        <v>35416</v>
      </c>
      <c r="B277">
        <v>0</v>
      </c>
      <c r="C277">
        <v>0</v>
      </c>
      <c r="D277">
        <v>62</v>
      </c>
      <c r="E277">
        <v>248</v>
      </c>
      <c r="F277">
        <v>3</v>
      </c>
      <c r="G277">
        <v>81</v>
      </c>
      <c r="H277">
        <v>4</v>
      </c>
      <c r="I277">
        <v>3</v>
      </c>
      <c r="J277">
        <v>51</v>
      </c>
      <c r="K277">
        <v>3</v>
      </c>
      <c r="L277">
        <v>7</v>
      </c>
      <c r="M277">
        <v>1</v>
      </c>
      <c r="N277">
        <v>5</v>
      </c>
      <c r="O277">
        <v>8</v>
      </c>
      <c r="P277">
        <v>0</v>
      </c>
      <c r="Q277">
        <v>0</v>
      </c>
      <c r="R277">
        <v>0</v>
      </c>
      <c r="S277">
        <v>0</v>
      </c>
      <c r="T277">
        <v>0</v>
      </c>
      <c r="U277">
        <v>0</v>
      </c>
      <c r="V277">
        <v>3</v>
      </c>
      <c r="W277">
        <v>11</v>
      </c>
      <c r="X277">
        <v>0</v>
      </c>
      <c r="Y277">
        <v>71</v>
      </c>
      <c r="Z277">
        <v>2540</v>
      </c>
      <c r="AA277">
        <v>1</v>
      </c>
      <c r="AB277">
        <v>0</v>
      </c>
      <c r="AC277">
        <v>0</v>
      </c>
      <c r="AD277">
        <v>0</v>
      </c>
      <c r="AE277">
        <v>0</v>
      </c>
      <c r="AF277">
        <v>0</v>
      </c>
      <c r="AG277">
        <v>0</v>
      </c>
      <c r="AH277">
        <v>0</v>
      </c>
      <c r="AI277">
        <v>1</v>
      </c>
      <c r="AJ277">
        <v>0</v>
      </c>
      <c r="AK277">
        <v>339</v>
      </c>
      <c r="AL277">
        <v>288</v>
      </c>
      <c r="AM277">
        <v>0</v>
      </c>
    </row>
    <row r="278" spans="1:39" x14ac:dyDescent="0.45">
      <c r="A278">
        <v>32414</v>
      </c>
      <c r="B278">
        <v>0</v>
      </c>
      <c r="C278">
        <v>0</v>
      </c>
      <c r="D278">
        <v>11</v>
      </c>
      <c r="E278">
        <v>20</v>
      </c>
      <c r="F278">
        <v>6</v>
      </c>
      <c r="G278">
        <v>5</v>
      </c>
      <c r="H278">
        <v>0</v>
      </c>
      <c r="I278">
        <v>9</v>
      </c>
      <c r="J278">
        <v>12</v>
      </c>
      <c r="K278">
        <v>1</v>
      </c>
      <c r="L278">
        <v>1</v>
      </c>
      <c r="M278">
        <v>0</v>
      </c>
      <c r="N278">
        <v>3</v>
      </c>
      <c r="O278">
        <v>7</v>
      </c>
      <c r="P278">
        <v>1</v>
      </c>
      <c r="Q278">
        <v>0</v>
      </c>
      <c r="R278">
        <v>0</v>
      </c>
      <c r="S278">
        <v>0</v>
      </c>
      <c r="T278">
        <v>0</v>
      </c>
      <c r="U278">
        <v>0</v>
      </c>
      <c r="V278">
        <v>3</v>
      </c>
      <c r="W278">
        <v>11</v>
      </c>
      <c r="X278">
        <v>0</v>
      </c>
      <c r="Y278">
        <v>36</v>
      </c>
      <c r="Z278">
        <v>2519</v>
      </c>
      <c r="AA278">
        <v>0</v>
      </c>
      <c r="AB278">
        <v>0</v>
      </c>
      <c r="AC278">
        <v>0</v>
      </c>
      <c r="AD278">
        <v>1</v>
      </c>
      <c r="AE278">
        <v>0</v>
      </c>
      <c r="AF278">
        <v>1</v>
      </c>
      <c r="AG278">
        <v>0</v>
      </c>
      <c r="AH278">
        <v>0</v>
      </c>
      <c r="AI278">
        <v>0</v>
      </c>
      <c r="AJ278">
        <v>0</v>
      </c>
      <c r="AK278">
        <v>40</v>
      </c>
      <c r="AL278">
        <v>28</v>
      </c>
      <c r="AM278">
        <v>1</v>
      </c>
    </row>
    <row r="279" spans="1:39" x14ac:dyDescent="0.45">
      <c r="A279">
        <v>38361</v>
      </c>
      <c r="B279">
        <v>1</v>
      </c>
      <c r="C279">
        <v>0</v>
      </c>
      <c r="D279">
        <v>74</v>
      </c>
      <c r="E279">
        <v>39</v>
      </c>
      <c r="F279">
        <v>0</v>
      </c>
      <c r="G279">
        <v>56</v>
      </c>
      <c r="H279">
        <v>20</v>
      </c>
      <c r="I279">
        <v>8</v>
      </c>
      <c r="J279">
        <v>14</v>
      </c>
      <c r="K279">
        <v>3</v>
      </c>
      <c r="L279">
        <v>3</v>
      </c>
      <c r="M279">
        <v>1</v>
      </c>
      <c r="N279">
        <v>3</v>
      </c>
      <c r="O279">
        <v>7</v>
      </c>
      <c r="P279">
        <v>0</v>
      </c>
      <c r="Q279">
        <v>0</v>
      </c>
      <c r="R279">
        <v>0</v>
      </c>
      <c r="S279">
        <v>0</v>
      </c>
      <c r="T279">
        <v>0</v>
      </c>
      <c r="U279">
        <v>0</v>
      </c>
      <c r="V279">
        <v>3</v>
      </c>
      <c r="W279">
        <v>11</v>
      </c>
      <c r="X279">
        <v>0</v>
      </c>
      <c r="Y279">
        <v>51</v>
      </c>
      <c r="Z279">
        <v>2343</v>
      </c>
      <c r="AA279">
        <v>0</v>
      </c>
      <c r="AB279">
        <v>0</v>
      </c>
      <c r="AC279">
        <v>0</v>
      </c>
      <c r="AD279">
        <v>1</v>
      </c>
      <c r="AE279">
        <v>0</v>
      </c>
      <c r="AF279">
        <v>0</v>
      </c>
      <c r="AG279">
        <v>0</v>
      </c>
      <c r="AH279">
        <v>1</v>
      </c>
      <c r="AI279">
        <v>0</v>
      </c>
      <c r="AJ279">
        <v>0</v>
      </c>
      <c r="AK279">
        <v>123</v>
      </c>
      <c r="AL279">
        <v>109</v>
      </c>
      <c r="AM279">
        <v>0</v>
      </c>
    </row>
    <row r="280" spans="1:39" x14ac:dyDescent="0.45">
      <c r="A280">
        <v>82497</v>
      </c>
      <c r="B280">
        <v>0</v>
      </c>
      <c r="C280">
        <v>0</v>
      </c>
      <c r="D280">
        <v>32</v>
      </c>
      <c r="E280">
        <v>777</v>
      </c>
      <c r="F280">
        <v>129</v>
      </c>
      <c r="G280">
        <v>573</v>
      </c>
      <c r="H280">
        <v>216</v>
      </c>
      <c r="I280">
        <v>21</v>
      </c>
      <c r="J280">
        <v>203</v>
      </c>
      <c r="K280">
        <v>1</v>
      </c>
      <c r="L280">
        <v>2</v>
      </c>
      <c r="M280">
        <v>7</v>
      </c>
      <c r="N280">
        <v>9</v>
      </c>
      <c r="O280">
        <v>4</v>
      </c>
      <c r="P280">
        <v>0</v>
      </c>
      <c r="Q280">
        <v>0</v>
      </c>
      <c r="R280">
        <v>1</v>
      </c>
      <c r="S280">
        <v>0</v>
      </c>
      <c r="T280">
        <v>0</v>
      </c>
      <c r="U280">
        <v>0</v>
      </c>
      <c r="V280">
        <v>3</v>
      </c>
      <c r="W280">
        <v>11</v>
      </c>
      <c r="X280">
        <v>0</v>
      </c>
      <c r="Y280">
        <v>40</v>
      </c>
      <c r="Z280">
        <v>2765</v>
      </c>
      <c r="AA280">
        <v>0</v>
      </c>
      <c r="AB280">
        <v>1</v>
      </c>
      <c r="AC280">
        <v>0</v>
      </c>
      <c r="AD280">
        <v>0</v>
      </c>
      <c r="AE280">
        <v>0</v>
      </c>
      <c r="AF280">
        <v>0</v>
      </c>
      <c r="AG280">
        <v>0</v>
      </c>
      <c r="AH280">
        <v>1</v>
      </c>
      <c r="AI280">
        <v>0</v>
      </c>
      <c r="AJ280">
        <v>0</v>
      </c>
      <c r="AK280">
        <v>1716</v>
      </c>
      <c r="AL280">
        <v>1513</v>
      </c>
      <c r="AM280">
        <v>1</v>
      </c>
    </row>
    <row r="281" spans="1:39" x14ac:dyDescent="0.45">
      <c r="A281">
        <v>16626</v>
      </c>
      <c r="B281">
        <v>2</v>
      </c>
      <c r="C281">
        <v>0</v>
      </c>
      <c r="D281">
        <v>76</v>
      </c>
      <c r="E281">
        <v>8</v>
      </c>
      <c r="F281">
        <v>3</v>
      </c>
      <c r="G281">
        <v>22</v>
      </c>
      <c r="H281">
        <v>21</v>
      </c>
      <c r="I281">
        <v>1</v>
      </c>
      <c r="J281">
        <v>13</v>
      </c>
      <c r="K281">
        <v>3</v>
      </c>
      <c r="L281">
        <v>3</v>
      </c>
      <c r="M281">
        <v>0</v>
      </c>
      <c r="N281">
        <v>3</v>
      </c>
      <c r="O281">
        <v>9</v>
      </c>
      <c r="P281">
        <v>0</v>
      </c>
      <c r="Q281">
        <v>0</v>
      </c>
      <c r="R281">
        <v>0</v>
      </c>
      <c r="S281">
        <v>0</v>
      </c>
      <c r="T281">
        <v>0</v>
      </c>
      <c r="U281">
        <v>0</v>
      </c>
      <c r="V281">
        <v>3</v>
      </c>
      <c r="W281">
        <v>11</v>
      </c>
      <c r="X281">
        <v>0</v>
      </c>
      <c r="Y281">
        <v>49</v>
      </c>
      <c r="Z281">
        <v>2324</v>
      </c>
      <c r="AA281">
        <v>0</v>
      </c>
      <c r="AB281">
        <v>0</v>
      </c>
      <c r="AC281">
        <v>0</v>
      </c>
      <c r="AD281">
        <v>1</v>
      </c>
      <c r="AE281">
        <v>0</v>
      </c>
      <c r="AF281">
        <v>0</v>
      </c>
      <c r="AG281">
        <v>0</v>
      </c>
      <c r="AH281">
        <v>1</v>
      </c>
      <c r="AI281">
        <v>0</v>
      </c>
      <c r="AJ281">
        <v>0</v>
      </c>
      <c r="AK281">
        <v>55</v>
      </c>
      <c r="AL281">
        <v>42</v>
      </c>
      <c r="AM281">
        <v>0</v>
      </c>
    </row>
    <row r="282" spans="1:39" x14ac:dyDescent="0.45">
      <c r="A282">
        <v>29672</v>
      </c>
      <c r="B282">
        <v>1</v>
      </c>
      <c r="C282">
        <v>1</v>
      </c>
      <c r="D282">
        <v>6</v>
      </c>
      <c r="E282">
        <v>9</v>
      </c>
      <c r="F282">
        <v>1</v>
      </c>
      <c r="G282">
        <v>3</v>
      </c>
      <c r="H282">
        <v>0</v>
      </c>
      <c r="I282">
        <v>4</v>
      </c>
      <c r="J282">
        <v>8</v>
      </c>
      <c r="K282">
        <v>1</v>
      </c>
      <c r="L282">
        <v>0</v>
      </c>
      <c r="M282">
        <v>0</v>
      </c>
      <c r="N282">
        <v>3</v>
      </c>
      <c r="O282">
        <v>6</v>
      </c>
      <c r="P282">
        <v>0</v>
      </c>
      <c r="Q282">
        <v>0</v>
      </c>
      <c r="R282">
        <v>0</v>
      </c>
      <c r="S282">
        <v>0</v>
      </c>
      <c r="T282">
        <v>0</v>
      </c>
      <c r="U282">
        <v>0</v>
      </c>
      <c r="V282">
        <v>3</v>
      </c>
      <c r="W282">
        <v>11</v>
      </c>
      <c r="X282">
        <v>0</v>
      </c>
      <c r="Y282">
        <v>55</v>
      </c>
      <c r="Z282">
        <v>2633</v>
      </c>
      <c r="AA282">
        <v>0</v>
      </c>
      <c r="AB282">
        <v>0</v>
      </c>
      <c r="AC282">
        <v>0</v>
      </c>
      <c r="AD282">
        <v>1</v>
      </c>
      <c r="AE282">
        <v>0</v>
      </c>
      <c r="AF282">
        <v>0</v>
      </c>
      <c r="AG282">
        <v>0</v>
      </c>
      <c r="AH282">
        <v>1</v>
      </c>
      <c r="AI282">
        <v>0</v>
      </c>
      <c r="AJ282">
        <v>0</v>
      </c>
      <c r="AK282">
        <v>17</v>
      </c>
      <c r="AL282">
        <v>9</v>
      </c>
      <c r="AM282">
        <v>0</v>
      </c>
    </row>
    <row r="283" spans="1:39" x14ac:dyDescent="0.45">
      <c r="A283">
        <v>55951</v>
      </c>
      <c r="B283">
        <v>0</v>
      </c>
      <c r="C283">
        <v>1</v>
      </c>
      <c r="D283">
        <v>62</v>
      </c>
      <c r="E283">
        <v>1241</v>
      </c>
      <c r="F283">
        <v>0</v>
      </c>
      <c r="G283">
        <v>80</v>
      </c>
      <c r="H283">
        <v>0</v>
      </c>
      <c r="I283">
        <v>13</v>
      </c>
      <c r="J283">
        <v>40</v>
      </c>
      <c r="K283">
        <v>3</v>
      </c>
      <c r="L283">
        <v>3</v>
      </c>
      <c r="M283">
        <v>6</v>
      </c>
      <c r="N283">
        <v>11</v>
      </c>
      <c r="O283">
        <v>8</v>
      </c>
      <c r="P283">
        <v>0</v>
      </c>
      <c r="Q283">
        <v>1</v>
      </c>
      <c r="R283">
        <v>0</v>
      </c>
      <c r="S283">
        <v>0</v>
      </c>
      <c r="T283">
        <v>1</v>
      </c>
      <c r="U283">
        <v>0</v>
      </c>
      <c r="V283">
        <v>3</v>
      </c>
      <c r="W283">
        <v>11</v>
      </c>
      <c r="X283">
        <v>0</v>
      </c>
      <c r="Y283">
        <v>68</v>
      </c>
      <c r="Z283">
        <v>2834</v>
      </c>
      <c r="AA283">
        <v>0</v>
      </c>
      <c r="AB283">
        <v>0</v>
      </c>
      <c r="AC283">
        <v>0</v>
      </c>
      <c r="AD283">
        <v>1</v>
      </c>
      <c r="AE283">
        <v>0</v>
      </c>
      <c r="AF283">
        <v>0</v>
      </c>
      <c r="AG283">
        <v>0</v>
      </c>
      <c r="AH283">
        <v>0</v>
      </c>
      <c r="AI283">
        <v>1</v>
      </c>
      <c r="AJ283">
        <v>0</v>
      </c>
      <c r="AK283">
        <v>1334</v>
      </c>
      <c r="AL283">
        <v>1294</v>
      </c>
      <c r="AM283">
        <v>2</v>
      </c>
    </row>
    <row r="284" spans="1:39" x14ac:dyDescent="0.45">
      <c r="A284">
        <v>35388</v>
      </c>
      <c r="B284">
        <v>1</v>
      </c>
      <c r="C284">
        <v>0</v>
      </c>
      <c r="D284">
        <v>20</v>
      </c>
      <c r="E284">
        <v>6</v>
      </c>
      <c r="F284">
        <v>4</v>
      </c>
      <c r="G284">
        <v>7</v>
      </c>
      <c r="H284">
        <v>4</v>
      </c>
      <c r="I284">
        <v>3</v>
      </c>
      <c r="J284">
        <v>8</v>
      </c>
      <c r="K284">
        <v>1</v>
      </c>
      <c r="L284">
        <v>1</v>
      </c>
      <c r="M284">
        <v>0</v>
      </c>
      <c r="N284">
        <v>3</v>
      </c>
      <c r="O284">
        <v>7</v>
      </c>
      <c r="P284">
        <v>0</v>
      </c>
      <c r="Q284">
        <v>0</v>
      </c>
      <c r="R284">
        <v>0</v>
      </c>
      <c r="S284">
        <v>0</v>
      </c>
      <c r="T284">
        <v>0</v>
      </c>
      <c r="U284">
        <v>0</v>
      </c>
      <c r="V284">
        <v>3</v>
      </c>
      <c r="W284">
        <v>11</v>
      </c>
      <c r="X284">
        <v>0</v>
      </c>
      <c r="Y284">
        <v>32</v>
      </c>
      <c r="Z284">
        <v>2638</v>
      </c>
      <c r="AA284">
        <v>1</v>
      </c>
      <c r="AB284">
        <v>0</v>
      </c>
      <c r="AC284">
        <v>0</v>
      </c>
      <c r="AD284">
        <v>0</v>
      </c>
      <c r="AE284">
        <v>0</v>
      </c>
      <c r="AF284">
        <v>1</v>
      </c>
      <c r="AG284">
        <v>0</v>
      </c>
      <c r="AH284">
        <v>0</v>
      </c>
      <c r="AI284">
        <v>0</v>
      </c>
      <c r="AJ284">
        <v>0</v>
      </c>
      <c r="AK284">
        <v>24</v>
      </c>
      <c r="AL284">
        <v>16</v>
      </c>
      <c r="AM284">
        <v>0</v>
      </c>
    </row>
    <row r="285" spans="1:39" x14ac:dyDescent="0.45">
      <c r="A285">
        <v>42386</v>
      </c>
      <c r="B285">
        <v>1</v>
      </c>
      <c r="C285">
        <v>0</v>
      </c>
      <c r="D285">
        <v>43</v>
      </c>
      <c r="E285">
        <v>65</v>
      </c>
      <c r="F285">
        <v>4</v>
      </c>
      <c r="G285">
        <v>16</v>
      </c>
      <c r="H285">
        <v>0</v>
      </c>
      <c r="I285">
        <v>4</v>
      </c>
      <c r="J285">
        <v>11</v>
      </c>
      <c r="K285">
        <v>1</v>
      </c>
      <c r="L285">
        <v>3</v>
      </c>
      <c r="M285">
        <v>0</v>
      </c>
      <c r="N285">
        <v>3</v>
      </c>
      <c r="O285">
        <v>8</v>
      </c>
      <c r="P285">
        <v>0</v>
      </c>
      <c r="Q285">
        <v>0</v>
      </c>
      <c r="R285">
        <v>0</v>
      </c>
      <c r="S285">
        <v>0</v>
      </c>
      <c r="T285">
        <v>0</v>
      </c>
      <c r="U285">
        <v>0</v>
      </c>
      <c r="V285">
        <v>3</v>
      </c>
      <c r="W285">
        <v>11</v>
      </c>
      <c r="X285">
        <v>0</v>
      </c>
      <c r="Y285">
        <v>34</v>
      </c>
      <c r="Z285">
        <v>2691</v>
      </c>
      <c r="AA285">
        <v>0</v>
      </c>
      <c r="AB285">
        <v>0</v>
      </c>
      <c r="AC285">
        <v>0</v>
      </c>
      <c r="AD285">
        <v>1</v>
      </c>
      <c r="AE285">
        <v>0</v>
      </c>
      <c r="AF285">
        <v>0</v>
      </c>
      <c r="AG285">
        <v>0</v>
      </c>
      <c r="AH285">
        <v>0</v>
      </c>
      <c r="AI285">
        <v>1</v>
      </c>
      <c r="AJ285">
        <v>0</v>
      </c>
      <c r="AK285">
        <v>89</v>
      </c>
      <c r="AL285">
        <v>78</v>
      </c>
      <c r="AM285">
        <v>0</v>
      </c>
    </row>
    <row r="286" spans="1:39" x14ac:dyDescent="0.45">
      <c r="A286">
        <v>68627</v>
      </c>
      <c r="B286">
        <v>0</v>
      </c>
      <c r="C286">
        <v>0</v>
      </c>
      <c r="D286">
        <v>45</v>
      </c>
      <c r="E286">
        <v>395</v>
      </c>
      <c r="F286">
        <v>15</v>
      </c>
      <c r="G286">
        <v>263</v>
      </c>
      <c r="H286">
        <v>60</v>
      </c>
      <c r="I286">
        <v>54</v>
      </c>
      <c r="J286">
        <v>38</v>
      </c>
      <c r="K286">
        <v>1</v>
      </c>
      <c r="L286">
        <v>2</v>
      </c>
      <c r="M286">
        <v>3</v>
      </c>
      <c r="N286">
        <v>6</v>
      </c>
      <c r="O286">
        <v>1</v>
      </c>
      <c r="P286">
        <v>0</v>
      </c>
      <c r="Q286">
        <v>0</v>
      </c>
      <c r="R286">
        <v>0</v>
      </c>
      <c r="S286">
        <v>0</v>
      </c>
      <c r="T286">
        <v>0</v>
      </c>
      <c r="U286">
        <v>0</v>
      </c>
      <c r="V286">
        <v>3</v>
      </c>
      <c r="W286">
        <v>11</v>
      </c>
      <c r="X286">
        <v>0</v>
      </c>
      <c r="Y286">
        <v>38</v>
      </c>
      <c r="Z286">
        <v>2692</v>
      </c>
      <c r="AA286">
        <v>0</v>
      </c>
      <c r="AB286">
        <v>0</v>
      </c>
      <c r="AC286">
        <v>1</v>
      </c>
      <c r="AD286">
        <v>0</v>
      </c>
      <c r="AE286">
        <v>0</v>
      </c>
      <c r="AF286">
        <v>0</v>
      </c>
      <c r="AG286">
        <v>0</v>
      </c>
      <c r="AH286">
        <v>1</v>
      </c>
      <c r="AI286">
        <v>0</v>
      </c>
      <c r="AJ286">
        <v>0</v>
      </c>
      <c r="AK286">
        <v>787</v>
      </c>
      <c r="AL286">
        <v>749</v>
      </c>
      <c r="AM286">
        <v>0</v>
      </c>
    </row>
    <row r="287" spans="1:39" x14ac:dyDescent="0.45">
      <c r="A287">
        <v>57912</v>
      </c>
      <c r="B287">
        <v>0</v>
      </c>
      <c r="C287">
        <v>1</v>
      </c>
      <c r="D287">
        <v>34</v>
      </c>
      <c r="E287">
        <v>801</v>
      </c>
      <c r="F287">
        <v>0</v>
      </c>
      <c r="G287">
        <v>80</v>
      </c>
      <c r="H287">
        <v>0</v>
      </c>
      <c r="I287">
        <v>0</v>
      </c>
      <c r="J287">
        <v>35</v>
      </c>
      <c r="K287">
        <v>5</v>
      </c>
      <c r="L287">
        <v>8</v>
      </c>
      <c r="M287">
        <v>3</v>
      </c>
      <c r="N287">
        <v>12</v>
      </c>
      <c r="O287">
        <v>5</v>
      </c>
      <c r="P287">
        <v>0</v>
      </c>
      <c r="Q287">
        <v>1</v>
      </c>
      <c r="R287">
        <v>0</v>
      </c>
      <c r="S287">
        <v>0</v>
      </c>
      <c r="T287">
        <v>0</v>
      </c>
      <c r="U287">
        <v>0</v>
      </c>
      <c r="V287">
        <v>3</v>
      </c>
      <c r="W287">
        <v>11</v>
      </c>
      <c r="X287">
        <v>0</v>
      </c>
      <c r="Y287">
        <v>55</v>
      </c>
      <c r="Z287">
        <v>2263</v>
      </c>
      <c r="AA287">
        <v>1</v>
      </c>
      <c r="AB287">
        <v>0</v>
      </c>
      <c r="AC287">
        <v>0</v>
      </c>
      <c r="AD287">
        <v>0</v>
      </c>
      <c r="AE287">
        <v>0</v>
      </c>
      <c r="AF287">
        <v>0</v>
      </c>
      <c r="AG287">
        <v>0</v>
      </c>
      <c r="AH287">
        <v>0</v>
      </c>
      <c r="AI287">
        <v>0</v>
      </c>
      <c r="AJ287">
        <v>1</v>
      </c>
      <c r="AK287">
        <v>881</v>
      </c>
      <c r="AL287">
        <v>846</v>
      </c>
      <c r="AM287">
        <v>1</v>
      </c>
    </row>
    <row r="288" spans="1:39" x14ac:dyDescent="0.45">
      <c r="A288">
        <v>35246</v>
      </c>
      <c r="B288">
        <v>1</v>
      </c>
      <c r="C288">
        <v>1</v>
      </c>
      <c r="D288">
        <v>53</v>
      </c>
      <c r="E288">
        <v>36</v>
      </c>
      <c r="F288">
        <v>0</v>
      </c>
      <c r="G288">
        <v>12</v>
      </c>
      <c r="H288">
        <v>2</v>
      </c>
      <c r="I288">
        <v>2</v>
      </c>
      <c r="J288">
        <v>10</v>
      </c>
      <c r="K288">
        <v>4</v>
      </c>
      <c r="L288">
        <v>3</v>
      </c>
      <c r="M288">
        <v>1</v>
      </c>
      <c r="N288">
        <v>3</v>
      </c>
      <c r="O288">
        <v>5</v>
      </c>
      <c r="P288">
        <v>0</v>
      </c>
      <c r="Q288">
        <v>0</v>
      </c>
      <c r="R288">
        <v>0</v>
      </c>
      <c r="S288">
        <v>0</v>
      </c>
      <c r="T288">
        <v>0</v>
      </c>
      <c r="U288">
        <v>0</v>
      </c>
      <c r="V288">
        <v>3</v>
      </c>
      <c r="W288">
        <v>11</v>
      </c>
      <c r="X288">
        <v>0</v>
      </c>
      <c r="Y288">
        <v>62</v>
      </c>
      <c r="Z288">
        <v>2233</v>
      </c>
      <c r="AA288">
        <v>1</v>
      </c>
      <c r="AB288">
        <v>0</v>
      </c>
      <c r="AC288">
        <v>0</v>
      </c>
      <c r="AD288">
        <v>0</v>
      </c>
      <c r="AE288">
        <v>0</v>
      </c>
      <c r="AF288">
        <v>0</v>
      </c>
      <c r="AG288">
        <v>0</v>
      </c>
      <c r="AH288">
        <v>1</v>
      </c>
      <c r="AI288">
        <v>0</v>
      </c>
      <c r="AJ288">
        <v>0</v>
      </c>
      <c r="AK288">
        <v>52</v>
      </c>
      <c r="AL288">
        <v>42</v>
      </c>
      <c r="AM288">
        <v>0</v>
      </c>
    </row>
    <row r="289" spans="1:39" x14ac:dyDescent="0.45">
      <c r="A289">
        <v>58821</v>
      </c>
      <c r="B289">
        <v>0</v>
      </c>
      <c r="C289">
        <v>1</v>
      </c>
      <c r="D289">
        <v>44</v>
      </c>
      <c r="E289">
        <v>513</v>
      </c>
      <c r="F289">
        <v>14</v>
      </c>
      <c r="G289">
        <v>154</v>
      </c>
      <c r="H289">
        <v>19</v>
      </c>
      <c r="I289">
        <v>0</v>
      </c>
      <c r="J289">
        <v>28</v>
      </c>
      <c r="K289">
        <v>1</v>
      </c>
      <c r="L289">
        <v>9</v>
      </c>
      <c r="M289">
        <v>2</v>
      </c>
      <c r="N289">
        <v>9</v>
      </c>
      <c r="O289">
        <v>6</v>
      </c>
      <c r="P289">
        <v>0</v>
      </c>
      <c r="Q289">
        <v>0</v>
      </c>
      <c r="R289">
        <v>0</v>
      </c>
      <c r="S289">
        <v>0</v>
      </c>
      <c r="T289">
        <v>0</v>
      </c>
      <c r="U289">
        <v>0</v>
      </c>
      <c r="V289">
        <v>3</v>
      </c>
      <c r="W289">
        <v>11</v>
      </c>
      <c r="X289">
        <v>0</v>
      </c>
      <c r="Y289">
        <v>64</v>
      </c>
      <c r="Z289">
        <v>2419</v>
      </c>
      <c r="AA289">
        <v>0</v>
      </c>
      <c r="AB289">
        <v>0</v>
      </c>
      <c r="AC289">
        <v>0</v>
      </c>
      <c r="AD289">
        <v>1</v>
      </c>
      <c r="AE289">
        <v>0</v>
      </c>
      <c r="AF289">
        <v>1</v>
      </c>
      <c r="AG289">
        <v>0</v>
      </c>
      <c r="AH289">
        <v>0</v>
      </c>
      <c r="AI289">
        <v>0</v>
      </c>
      <c r="AJ289">
        <v>0</v>
      </c>
      <c r="AK289">
        <v>700</v>
      </c>
      <c r="AL289">
        <v>672</v>
      </c>
      <c r="AM289">
        <v>0</v>
      </c>
    </row>
    <row r="290" spans="1:39" x14ac:dyDescent="0.45">
      <c r="A290">
        <v>46377</v>
      </c>
      <c r="B290">
        <v>1</v>
      </c>
      <c r="C290">
        <v>0</v>
      </c>
      <c r="D290">
        <v>89</v>
      </c>
      <c r="E290">
        <v>37</v>
      </c>
      <c r="F290">
        <v>0</v>
      </c>
      <c r="G290">
        <v>46</v>
      </c>
      <c r="H290">
        <v>4</v>
      </c>
      <c r="I290">
        <v>3</v>
      </c>
      <c r="J290">
        <v>0</v>
      </c>
      <c r="K290">
        <v>1</v>
      </c>
      <c r="L290">
        <v>2</v>
      </c>
      <c r="M290">
        <v>1</v>
      </c>
      <c r="N290">
        <v>3</v>
      </c>
      <c r="O290">
        <v>4</v>
      </c>
      <c r="P290">
        <v>0</v>
      </c>
      <c r="Q290">
        <v>0</v>
      </c>
      <c r="R290">
        <v>0</v>
      </c>
      <c r="S290">
        <v>0</v>
      </c>
      <c r="T290">
        <v>0</v>
      </c>
      <c r="U290">
        <v>0</v>
      </c>
      <c r="V290">
        <v>3</v>
      </c>
      <c r="W290">
        <v>11</v>
      </c>
      <c r="X290">
        <v>0</v>
      </c>
      <c r="Y290">
        <v>42</v>
      </c>
      <c r="Z290">
        <v>2279</v>
      </c>
      <c r="AA290">
        <v>0</v>
      </c>
      <c r="AB290">
        <v>1</v>
      </c>
      <c r="AC290">
        <v>0</v>
      </c>
      <c r="AD290">
        <v>0</v>
      </c>
      <c r="AE290">
        <v>0</v>
      </c>
      <c r="AF290">
        <v>0</v>
      </c>
      <c r="AG290">
        <v>0</v>
      </c>
      <c r="AH290">
        <v>0</v>
      </c>
      <c r="AI290">
        <v>0</v>
      </c>
      <c r="AJ290">
        <v>1</v>
      </c>
      <c r="AK290">
        <v>90</v>
      </c>
      <c r="AL290">
        <v>90</v>
      </c>
      <c r="AM290">
        <v>0</v>
      </c>
    </row>
    <row r="291" spans="1:39" x14ac:dyDescent="0.45">
      <c r="A291">
        <v>39747</v>
      </c>
      <c r="B291">
        <v>1</v>
      </c>
      <c r="C291">
        <v>0</v>
      </c>
      <c r="D291">
        <v>43</v>
      </c>
      <c r="E291">
        <v>80</v>
      </c>
      <c r="F291">
        <v>15</v>
      </c>
      <c r="G291">
        <v>93</v>
      </c>
      <c r="H291">
        <v>20</v>
      </c>
      <c r="I291">
        <v>13</v>
      </c>
      <c r="J291">
        <v>52</v>
      </c>
      <c r="K291">
        <v>3</v>
      </c>
      <c r="L291">
        <v>5</v>
      </c>
      <c r="M291">
        <v>1</v>
      </c>
      <c r="N291">
        <v>4</v>
      </c>
      <c r="O291">
        <v>8</v>
      </c>
      <c r="P291">
        <v>0</v>
      </c>
      <c r="Q291">
        <v>0</v>
      </c>
      <c r="R291">
        <v>0</v>
      </c>
      <c r="S291">
        <v>0</v>
      </c>
      <c r="T291">
        <v>0</v>
      </c>
      <c r="U291">
        <v>0</v>
      </c>
      <c r="V291">
        <v>3</v>
      </c>
      <c r="W291">
        <v>11</v>
      </c>
      <c r="X291">
        <v>0</v>
      </c>
      <c r="Y291">
        <v>32</v>
      </c>
      <c r="Z291">
        <v>2236</v>
      </c>
      <c r="AA291">
        <v>0</v>
      </c>
      <c r="AB291">
        <v>0</v>
      </c>
      <c r="AC291">
        <v>1</v>
      </c>
      <c r="AD291">
        <v>0</v>
      </c>
      <c r="AE291">
        <v>0</v>
      </c>
      <c r="AF291">
        <v>0</v>
      </c>
      <c r="AG291">
        <v>0</v>
      </c>
      <c r="AH291">
        <v>1</v>
      </c>
      <c r="AI291">
        <v>0</v>
      </c>
      <c r="AJ291">
        <v>0</v>
      </c>
      <c r="AK291">
        <v>221</v>
      </c>
      <c r="AL291">
        <v>169</v>
      </c>
      <c r="AM291">
        <v>0</v>
      </c>
    </row>
    <row r="292" spans="1:39" x14ac:dyDescent="0.45">
      <c r="A292">
        <v>23976</v>
      </c>
      <c r="B292">
        <v>1</v>
      </c>
      <c r="C292">
        <v>0</v>
      </c>
      <c r="D292">
        <v>68</v>
      </c>
      <c r="E292">
        <v>14</v>
      </c>
      <c r="F292">
        <v>1</v>
      </c>
      <c r="G292">
        <v>21</v>
      </c>
      <c r="H292">
        <v>2</v>
      </c>
      <c r="I292">
        <v>3</v>
      </c>
      <c r="J292">
        <v>25</v>
      </c>
      <c r="K292">
        <v>3</v>
      </c>
      <c r="L292">
        <v>3</v>
      </c>
      <c r="M292">
        <v>1</v>
      </c>
      <c r="N292">
        <v>3</v>
      </c>
      <c r="O292">
        <v>7</v>
      </c>
      <c r="P292">
        <v>0</v>
      </c>
      <c r="Q292">
        <v>0</v>
      </c>
      <c r="R292">
        <v>0</v>
      </c>
      <c r="S292">
        <v>0</v>
      </c>
      <c r="T292">
        <v>0</v>
      </c>
      <c r="U292">
        <v>0</v>
      </c>
      <c r="V292">
        <v>3</v>
      </c>
      <c r="W292">
        <v>11</v>
      </c>
      <c r="X292">
        <v>0</v>
      </c>
      <c r="Y292">
        <v>36</v>
      </c>
      <c r="Z292">
        <v>2343</v>
      </c>
      <c r="AA292">
        <v>0</v>
      </c>
      <c r="AB292">
        <v>0</v>
      </c>
      <c r="AC292">
        <v>0</v>
      </c>
      <c r="AD292">
        <v>1</v>
      </c>
      <c r="AE292">
        <v>0</v>
      </c>
      <c r="AF292">
        <v>0</v>
      </c>
      <c r="AG292">
        <v>0</v>
      </c>
      <c r="AH292">
        <v>1</v>
      </c>
      <c r="AI292">
        <v>0</v>
      </c>
      <c r="AJ292">
        <v>0</v>
      </c>
      <c r="AK292">
        <v>41</v>
      </c>
      <c r="AL292">
        <v>16</v>
      </c>
      <c r="AM292">
        <v>0</v>
      </c>
    </row>
    <row r="293" spans="1:39" x14ac:dyDescent="0.45">
      <c r="A293">
        <v>80950</v>
      </c>
      <c r="B293">
        <v>0</v>
      </c>
      <c r="C293">
        <v>0</v>
      </c>
      <c r="D293">
        <v>44</v>
      </c>
      <c r="E293">
        <v>525</v>
      </c>
      <c r="F293">
        <v>147</v>
      </c>
      <c r="G293">
        <v>112</v>
      </c>
      <c r="H293">
        <v>219</v>
      </c>
      <c r="I293">
        <v>147</v>
      </c>
      <c r="J293">
        <v>63</v>
      </c>
      <c r="K293">
        <v>1</v>
      </c>
      <c r="L293">
        <v>6</v>
      </c>
      <c r="M293">
        <v>7</v>
      </c>
      <c r="N293">
        <v>9</v>
      </c>
      <c r="O293">
        <v>2</v>
      </c>
      <c r="P293">
        <v>0</v>
      </c>
      <c r="Q293">
        <v>0</v>
      </c>
      <c r="R293">
        <v>0</v>
      </c>
      <c r="S293">
        <v>1</v>
      </c>
      <c r="T293">
        <v>0</v>
      </c>
      <c r="U293">
        <v>0</v>
      </c>
      <c r="V293">
        <v>3</v>
      </c>
      <c r="W293">
        <v>11</v>
      </c>
      <c r="X293">
        <v>0</v>
      </c>
      <c r="Y293">
        <v>59</v>
      </c>
      <c r="Z293">
        <v>2617</v>
      </c>
      <c r="AA293">
        <v>0</v>
      </c>
      <c r="AB293">
        <v>1</v>
      </c>
      <c r="AC293">
        <v>0</v>
      </c>
      <c r="AD293">
        <v>0</v>
      </c>
      <c r="AE293">
        <v>0</v>
      </c>
      <c r="AF293">
        <v>0</v>
      </c>
      <c r="AG293">
        <v>0</v>
      </c>
      <c r="AH293">
        <v>0</v>
      </c>
      <c r="AI293">
        <v>1</v>
      </c>
      <c r="AJ293">
        <v>0</v>
      </c>
      <c r="AK293">
        <v>1150</v>
      </c>
      <c r="AL293">
        <v>1087</v>
      </c>
      <c r="AM293">
        <v>1</v>
      </c>
    </row>
    <row r="294" spans="1:39" x14ac:dyDescent="0.45">
      <c r="A294">
        <v>27038</v>
      </c>
      <c r="B294">
        <v>0</v>
      </c>
      <c r="C294">
        <v>0</v>
      </c>
      <c r="D294">
        <v>64</v>
      </c>
      <c r="E294">
        <v>1</v>
      </c>
      <c r="F294">
        <v>26</v>
      </c>
      <c r="G294">
        <v>25</v>
      </c>
      <c r="H294">
        <v>17</v>
      </c>
      <c r="I294">
        <v>23</v>
      </c>
      <c r="J294">
        <v>15</v>
      </c>
      <c r="K294">
        <v>1</v>
      </c>
      <c r="L294">
        <v>3</v>
      </c>
      <c r="M294">
        <v>0</v>
      </c>
      <c r="N294">
        <v>3</v>
      </c>
      <c r="O294">
        <v>9</v>
      </c>
      <c r="P294">
        <v>0</v>
      </c>
      <c r="Q294">
        <v>0</v>
      </c>
      <c r="R294">
        <v>0</v>
      </c>
      <c r="S294">
        <v>0</v>
      </c>
      <c r="T294">
        <v>0</v>
      </c>
      <c r="U294">
        <v>0</v>
      </c>
      <c r="V294">
        <v>3</v>
      </c>
      <c r="W294">
        <v>11</v>
      </c>
      <c r="X294">
        <v>1</v>
      </c>
      <c r="Y294">
        <v>54</v>
      </c>
      <c r="Z294">
        <v>2808</v>
      </c>
      <c r="AA294">
        <v>0</v>
      </c>
      <c r="AB294">
        <v>0</v>
      </c>
      <c r="AC294">
        <v>0</v>
      </c>
      <c r="AD294">
        <v>0</v>
      </c>
      <c r="AE294">
        <v>1</v>
      </c>
      <c r="AF294">
        <v>0</v>
      </c>
      <c r="AG294">
        <v>0</v>
      </c>
      <c r="AH294">
        <v>1</v>
      </c>
      <c r="AI294">
        <v>0</v>
      </c>
      <c r="AJ294">
        <v>0</v>
      </c>
      <c r="AK294">
        <v>92</v>
      </c>
      <c r="AL294">
        <v>77</v>
      </c>
      <c r="AM294">
        <v>0</v>
      </c>
    </row>
    <row r="295" spans="1:39" x14ac:dyDescent="0.45">
      <c r="A295">
        <v>77457</v>
      </c>
      <c r="B295">
        <v>0</v>
      </c>
      <c r="C295">
        <v>0</v>
      </c>
      <c r="D295">
        <v>85</v>
      </c>
      <c r="E295">
        <v>675</v>
      </c>
      <c r="F295">
        <v>11</v>
      </c>
      <c r="G295">
        <v>400</v>
      </c>
      <c r="H295">
        <v>15</v>
      </c>
      <c r="I295">
        <v>45</v>
      </c>
      <c r="J295">
        <v>11</v>
      </c>
      <c r="K295">
        <v>1</v>
      </c>
      <c r="L295">
        <v>2</v>
      </c>
      <c r="M295">
        <v>5</v>
      </c>
      <c r="N295">
        <v>10</v>
      </c>
      <c r="O295">
        <v>1</v>
      </c>
      <c r="P295">
        <v>0</v>
      </c>
      <c r="Q295">
        <v>0</v>
      </c>
      <c r="R295">
        <v>1</v>
      </c>
      <c r="S295">
        <v>0</v>
      </c>
      <c r="T295">
        <v>0</v>
      </c>
      <c r="U295">
        <v>0</v>
      </c>
      <c r="V295">
        <v>3</v>
      </c>
      <c r="W295">
        <v>11</v>
      </c>
      <c r="X295">
        <v>0</v>
      </c>
      <c r="Y295">
        <v>73</v>
      </c>
      <c r="Z295">
        <v>2275</v>
      </c>
      <c r="AA295">
        <v>0</v>
      </c>
      <c r="AB295">
        <v>0</v>
      </c>
      <c r="AC295">
        <v>1</v>
      </c>
      <c r="AD295">
        <v>0</v>
      </c>
      <c r="AE295">
        <v>0</v>
      </c>
      <c r="AF295">
        <v>0</v>
      </c>
      <c r="AG295">
        <v>0</v>
      </c>
      <c r="AH295">
        <v>1</v>
      </c>
      <c r="AI295">
        <v>0</v>
      </c>
      <c r="AJ295">
        <v>0</v>
      </c>
      <c r="AK295">
        <v>1146</v>
      </c>
      <c r="AL295">
        <v>1135</v>
      </c>
      <c r="AM295">
        <v>1</v>
      </c>
    </row>
    <row r="296" spans="1:39" x14ac:dyDescent="0.45">
      <c r="A296">
        <v>64100</v>
      </c>
      <c r="B296">
        <v>0</v>
      </c>
      <c r="C296">
        <v>1</v>
      </c>
      <c r="D296">
        <v>93</v>
      </c>
      <c r="E296">
        <v>509</v>
      </c>
      <c r="F296">
        <v>0</v>
      </c>
      <c r="G296">
        <v>27</v>
      </c>
      <c r="H296">
        <v>0</v>
      </c>
      <c r="I296">
        <v>0</v>
      </c>
      <c r="J296">
        <v>10</v>
      </c>
      <c r="K296">
        <v>1</v>
      </c>
      <c r="L296">
        <v>8</v>
      </c>
      <c r="M296">
        <v>3</v>
      </c>
      <c r="N296">
        <v>6</v>
      </c>
      <c r="O296">
        <v>7</v>
      </c>
      <c r="P296">
        <v>0</v>
      </c>
      <c r="Q296">
        <v>1</v>
      </c>
      <c r="R296">
        <v>0</v>
      </c>
      <c r="S296">
        <v>0</v>
      </c>
      <c r="T296">
        <v>0</v>
      </c>
      <c r="U296">
        <v>0</v>
      </c>
      <c r="V296">
        <v>3</v>
      </c>
      <c r="W296">
        <v>11</v>
      </c>
      <c r="X296">
        <v>0</v>
      </c>
      <c r="Y296">
        <v>56</v>
      </c>
      <c r="Z296">
        <v>2451</v>
      </c>
      <c r="AA296">
        <v>0</v>
      </c>
      <c r="AB296">
        <v>1</v>
      </c>
      <c r="AC296">
        <v>0</v>
      </c>
      <c r="AD296">
        <v>0</v>
      </c>
      <c r="AE296">
        <v>0</v>
      </c>
      <c r="AF296">
        <v>0</v>
      </c>
      <c r="AG296">
        <v>0</v>
      </c>
      <c r="AH296">
        <v>0</v>
      </c>
      <c r="AI296">
        <v>1</v>
      </c>
      <c r="AJ296">
        <v>0</v>
      </c>
      <c r="AK296">
        <v>536</v>
      </c>
      <c r="AL296">
        <v>526</v>
      </c>
      <c r="AM296">
        <v>1</v>
      </c>
    </row>
    <row r="297" spans="1:39" x14ac:dyDescent="0.45">
      <c r="A297">
        <v>42670</v>
      </c>
      <c r="B297">
        <v>0</v>
      </c>
      <c r="C297">
        <v>0</v>
      </c>
      <c r="D297">
        <v>12</v>
      </c>
      <c r="E297">
        <v>154</v>
      </c>
      <c r="F297">
        <v>2</v>
      </c>
      <c r="G297">
        <v>46</v>
      </c>
      <c r="H297">
        <v>20</v>
      </c>
      <c r="I297">
        <v>4</v>
      </c>
      <c r="J297">
        <v>15</v>
      </c>
      <c r="K297">
        <v>1</v>
      </c>
      <c r="L297">
        <v>4</v>
      </c>
      <c r="M297">
        <v>2</v>
      </c>
      <c r="N297">
        <v>4</v>
      </c>
      <c r="O297">
        <v>4</v>
      </c>
      <c r="P297">
        <v>0</v>
      </c>
      <c r="Q297">
        <v>0</v>
      </c>
      <c r="R297">
        <v>0</v>
      </c>
      <c r="S297">
        <v>0</v>
      </c>
      <c r="T297">
        <v>0</v>
      </c>
      <c r="U297">
        <v>0</v>
      </c>
      <c r="V297">
        <v>3</v>
      </c>
      <c r="W297">
        <v>11</v>
      </c>
      <c r="X297">
        <v>0</v>
      </c>
      <c r="Y297">
        <v>28</v>
      </c>
      <c r="Z297">
        <v>2587</v>
      </c>
      <c r="AA297">
        <v>0</v>
      </c>
      <c r="AB297">
        <v>0</v>
      </c>
      <c r="AC297">
        <v>0</v>
      </c>
      <c r="AD297">
        <v>1</v>
      </c>
      <c r="AE297">
        <v>0</v>
      </c>
      <c r="AF297">
        <v>0</v>
      </c>
      <c r="AG297">
        <v>0</v>
      </c>
      <c r="AH297">
        <v>0</v>
      </c>
      <c r="AI297">
        <v>1</v>
      </c>
      <c r="AJ297">
        <v>0</v>
      </c>
      <c r="AK297">
        <v>226</v>
      </c>
      <c r="AL297">
        <v>211</v>
      </c>
      <c r="AM297">
        <v>0</v>
      </c>
    </row>
    <row r="298" spans="1:39" x14ac:dyDescent="0.45">
      <c r="A298">
        <v>12571</v>
      </c>
      <c r="B298">
        <v>1</v>
      </c>
      <c r="C298">
        <v>0</v>
      </c>
      <c r="D298">
        <v>86</v>
      </c>
      <c r="E298">
        <v>3</v>
      </c>
      <c r="F298">
        <v>5</v>
      </c>
      <c r="G298">
        <v>14</v>
      </c>
      <c r="H298">
        <v>2</v>
      </c>
      <c r="I298">
        <v>12</v>
      </c>
      <c r="J298">
        <v>17</v>
      </c>
      <c r="K298">
        <v>4</v>
      </c>
      <c r="L298">
        <v>3</v>
      </c>
      <c r="M298">
        <v>1</v>
      </c>
      <c r="N298">
        <v>3</v>
      </c>
      <c r="O298">
        <v>6</v>
      </c>
      <c r="P298">
        <v>0</v>
      </c>
      <c r="Q298">
        <v>0</v>
      </c>
      <c r="R298">
        <v>0</v>
      </c>
      <c r="S298">
        <v>0</v>
      </c>
      <c r="T298">
        <v>0</v>
      </c>
      <c r="U298">
        <v>0</v>
      </c>
      <c r="V298">
        <v>3</v>
      </c>
      <c r="W298">
        <v>11</v>
      </c>
      <c r="X298">
        <v>0</v>
      </c>
      <c r="Y298">
        <v>44</v>
      </c>
      <c r="Z298">
        <v>2321</v>
      </c>
      <c r="AA298">
        <v>1</v>
      </c>
      <c r="AB298">
        <v>0</v>
      </c>
      <c r="AC298">
        <v>0</v>
      </c>
      <c r="AD298">
        <v>0</v>
      </c>
      <c r="AE298">
        <v>0</v>
      </c>
      <c r="AF298">
        <v>0</v>
      </c>
      <c r="AG298">
        <v>0</v>
      </c>
      <c r="AH298">
        <v>1</v>
      </c>
      <c r="AI298">
        <v>0</v>
      </c>
      <c r="AJ298">
        <v>0</v>
      </c>
      <c r="AK298">
        <v>36</v>
      </c>
      <c r="AL298">
        <v>19</v>
      </c>
      <c r="AM298">
        <v>0</v>
      </c>
    </row>
    <row r="299" spans="1:39" x14ac:dyDescent="0.45">
      <c r="A299">
        <v>22574</v>
      </c>
      <c r="B299">
        <v>2</v>
      </c>
      <c r="C299">
        <v>1</v>
      </c>
      <c r="D299">
        <v>28</v>
      </c>
      <c r="E299">
        <v>25</v>
      </c>
      <c r="F299">
        <v>0</v>
      </c>
      <c r="G299">
        <v>8</v>
      </c>
      <c r="H299">
        <v>2</v>
      </c>
      <c r="I299">
        <v>0</v>
      </c>
      <c r="J299">
        <v>2</v>
      </c>
      <c r="K299">
        <v>2</v>
      </c>
      <c r="L299">
        <v>2</v>
      </c>
      <c r="M299">
        <v>0</v>
      </c>
      <c r="N299">
        <v>3</v>
      </c>
      <c r="O299">
        <v>7</v>
      </c>
      <c r="P299">
        <v>0</v>
      </c>
      <c r="Q299">
        <v>0</v>
      </c>
      <c r="R299">
        <v>0</v>
      </c>
      <c r="S299">
        <v>0</v>
      </c>
      <c r="T299">
        <v>0</v>
      </c>
      <c r="U299">
        <v>0</v>
      </c>
      <c r="V299">
        <v>3</v>
      </c>
      <c r="W299">
        <v>11</v>
      </c>
      <c r="X299">
        <v>0</v>
      </c>
      <c r="Y299">
        <v>53</v>
      </c>
      <c r="Z299">
        <v>2403</v>
      </c>
      <c r="AA299">
        <v>0</v>
      </c>
      <c r="AB299">
        <v>1</v>
      </c>
      <c r="AC299">
        <v>0</v>
      </c>
      <c r="AD299">
        <v>0</v>
      </c>
      <c r="AE299">
        <v>0</v>
      </c>
      <c r="AF299">
        <v>0</v>
      </c>
      <c r="AG299">
        <v>0</v>
      </c>
      <c r="AH299">
        <v>1</v>
      </c>
      <c r="AI299">
        <v>0</v>
      </c>
      <c r="AJ299">
        <v>0</v>
      </c>
      <c r="AK299">
        <v>35</v>
      </c>
      <c r="AL299">
        <v>33</v>
      </c>
      <c r="AM299">
        <v>0</v>
      </c>
    </row>
    <row r="300" spans="1:39" x14ac:dyDescent="0.45">
      <c r="A300">
        <v>70893</v>
      </c>
      <c r="B300">
        <v>0</v>
      </c>
      <c r="C300">
        <v>0</v>
      </c>
      <c r="D300">
        <v>42</v>
      </c>
      <c r="E300">
        <v>768</v>
      </c>
      <c r="F300">
        <v>44</v>
      </c>
      <c r="G300">
        <v>561</v>
      </c>
      <c r="H300">
        <v>77</v>
      </c>
      <c r="I300">
        <v>44</v>
      </c>
      <c r="J300">
        <v>14</v>
      </c>
      <c r="K300">
        <v>1</v>
      </c>
      <c r="L300">
        <v>6</v>
      </c>
      <c r="M300">
        <v>6</v>
      </c>
      <c r="N300">
        <v>10</v>
      </c>
      <c r="O300">
        <v>3</v>
      </c>
      <c r="P300">
        <v>0</v>
      </c>
      <c r="Q300">
        <v>0</v>
      </c>
      <c r="R300">
        <v>0</v>
      </c>
      <c r="S300">
        <v>0</v>
      </c>
      <c r="T300">
        <v>0</v>
      </c>
      <c r="U300">
        <v>0</v>
      </c>
      <c r="V300">
        <v>3</v>
      </c>
      <c r="W300">
        <v>11</v>
      </c>
      <c r="X300">
        <v>0</v>
      </c>
      <c r="Y300">
        <v>44</v>
      </c>
      <c r="Z300">
        <v>2667</v>
      </c>
      <c r="AA300">
        <v>0</v>
      </c>
      <c r="AB300">
        <v>0</v>
      </c>
      <c r="AC300">
        <v>1</v>
      </c>
      <c r="AD300">
        <v>0</v>
      </c>
      <c r="AE300">
        <v>0</v>
      </c>
      <c r="AF300">
        <v>0</v>
      </c>
      <c r="AG300">
        <v>0</v>
      </c>
      <c r="AH300">
        <v>0</v>
      </c>
      <c r="AI300">
        <v>1</v>
      </c>
      <c r="AJ300">
        <v>0</v>
      </c>
      <c r="AK300">
        <v>1494</v>
      </c>
      <c r="AL300">
        <v>1480</v>
      </c>
      <c r="AM300">
        <v>0</v>
      </c>
    </row>
    <row r="301" spans="1:39" x14ac:dyDescent="0.45">
      <c r="A301">
        <v>54198</v>
      </c>
      <c r="B301">
        <v>1</v>
      </c>
      <c r="C301">
        <v>1</v>
      </c>
      <c r="D301">
        <v>13</v>
      </c>
      <c r="E301">
        <v>185</v>
      </c>
      <c r="F301">
        <v>0</v>
      </c>
      <c r="G301">
        <v>28</v>
      </c>
      <c r="H301">
        <v>3</v>
      </c>
      <c r="I301">
        <v>2</v>
      </c>
      <c r="J301">
        <v>17</v>
      </c>
      <c r="K301">
        <v>6</v>
      </c>
      <c r="L301">
        <v>3</v>
      </c>
      <c r="M301">
        <v>1</v>
      </c>
      <c r="N301">
        <v>6</v>
      </c>
      <c r="O301">
        <v>4</v>
      </c>
      <c r="P301">
        <v>0</v>
      </c>
      <c r="Q301">
        <v>0</v>
      </c>
      <c r="R301">
        <v>0</v>
      </c>
      <c r="S301">
        <v>0</v>
      </c>
      <c r="T301">
        <v>0</v>
      </c>
      <c r="U301">
        <v>0</v>
      </c>
      <c r="V301">
        <v>3</v>
      </c>
      <c r="W301">
        <v>11</v>
      </c>
      <c r="X301">
        <v>0</v>
      </c>
      <c r="Y301">
        <v>54</v>
      </c>
      <c r="Z301">
        <v>2353</v>
      </c>
      <c r="AA301">
        <v>0</v>
      </c>
      <c r="AB301">
        <v>1</v>
      </c>
      <c r="AC301">
        <v>0</v>
      </c>
      <c r="AD301">
        <v>0</v>
      </c>
      <c r="AE301">
        <v>0</v>
      </c>
      <c r="AF301">
        <v>0</v>
      </c>
      <c r="AG301">
        <v>0</v>
      </c>
      <c r="AH301">
        <v>1</v>
      </c>
      <c r="AI301">
        <v>0</v>
      </c>
      <c r="AJ301">
        <v>0</v>
      </c>
      <c r="AK301">
        <v>218</v>
      </c>
      <c r="AL301">
        <v>201</v>
      </c>
      <c r="AM301">
        <v>0</v>
      </c>
    </row>
    <row r="302" spans="1:39" x14ac:dyDescent="0.45">
      <c r="A302">
        <v>28839</v>
      </c>
      <c r="B302">
        <v>1</v>
      </c>
      <c r="C302">
        <v>1</v>
      </c>
      <c r="D302">
        <v>86</v>
      </c>
      <c r="E302">
        <v>24</v>
      </c>
      <c r="F302">
        <v>0</v>
      </c>
      <c r="G302">
        <v>7</v>
      </c>
      <c r="H302">
        <v>0</v>
      </c>
      <c r="I302">
        <v>0</v>
      </c>
      <c r="J302">
        <v>1</v>
      </c>
      <c r="K302">
        <v>2</v>
      </c>
      <c r="L302">
        <v>2</v>
      </c>
      <c r="M302">
        <v>0</v>
      </c>
      <c r="N302">
        <v>3</v>
      </c>
      <c r="O302">
        <v>5</v>
      </c>
      <c r="P302">
        <v>0</v>
      </c>
      <c r="Q302">
        <v>0</v>
      </c>
      <c r="R302">
        <v>0</v>
      </c>
      <c r="S302">
        <v>0</v>
      </c>
      <c r="T302">
        <v>0</v>
      </c>
      <c r="U302">
        <v>0</v>
      </c>
      <c r="V302">
        <v>3</v>
      </c>
      <c r="W302">
        <v>11</v>
      </c>
      <c r="X302">
        <v>0</v>
      </c>
      <c r="Y302">
        <v>64</v>
      </c>
      <c r="Z302">
        <v>2269</v>
      </c>
      <c r="AA302">
        <v>0</v>
      </c>
      <c r="AB302">
        <v>0</v>
      </c>
      <c r="AC302">
        <v>0</v>
      </c>
      <c r="AD302">
        <v>1</v>
      </c>
      <c r="AE302">
        <v>0</v>
      </c>
      <c r="AF302">
        <v>0</v>
      </c>
      <c r="AG302">
        <v>0</v>
      </c>
      <c r="AH302">
        <v>0</v>
      </c>
      <c r="AI302">
        <v>1</v>
      </c>
      <c r="AJ302">
        <v>0</v>
      </c>
      <c r="AK302">
        <v>31</v>
      </c>
      <c r="AL302">
        <v>30</v>
      </c>
      <c r="AM302">
        <v>0</v>
      </c>
    </row>
    <row r="303" spans="1:39" x14ac:dyDescent="0.45">
      <c r="A303">
        <v>40321</v>
      </c>
      <c r="B303">
        <v>1</v>
      </c>
      <c r="C303">
        <v>1</v>
      </c>
      <c r="D303">
        <v>59</v>
      </c>
      <c r="E303">
        <v>44</v>
      </c>
      <c r="F303">
        <v>4</v>
      </c>
      <c r="G303">
        <v>21</v>
      </c>
      <c r="H303">
        <v>6</v>
      </c>
      <c r="I303">
        <v>0</v>
      </c>
      <c r="J303">
        <v>27</v>
      </c>
      <c r="K303">
        <v>2</v>
      </c>
      <c r="L303">
        <v>3</v>
      </c>
      <c r="M303">
        <v>0</v>
      </c>
      <c r="N303">
        <v>3</v>
      </c>
      <c r="O303">
        <v>7</v>
      </c>
      <c r="P303">
        <v>0</v>
      </c>
      <c r="Q303">
        <v>0</v>
      </c>
      <c r="R303">
        <v>0</v>
      </c>
      <c r="S303">
        <v>0</v>
      </c>
      <c r="T303">
        <v>0</v>
      </c>
      <c r="U303">
        <v>0</v>
      </c>
      <c r="V303">
        <v>3</v>
      </c>
      <c r="W303">
        <v>11</v>
      </c>
      <c r="X303">
        <v>0</v>
      </c>
      <c r="Y303">
        <v>48</v>
      </c>
      <c r="Z303">
        <v>2494</v>
      </c>
      <c r="AA303">
        <v>0</v>
      </c>
      <c r="AB303">
        <v>1</v>
      </c>
      <c r="AC303">
        <v>0</v>
      </c>
      <c r="AD303">
        <v>0</v>
      </c>
      <c r="AE303">
        <v>0</v>
      </c>
      <c r="AF303">
        <v>0</v>
      </c>
      <c r="AG303">
        <v>0</v>
      </c>
      <c r="AH303">
        <v>1</v>
      </c>
      <c r="AI303">
        <v>0</v>
      </c>
      <c r="AJ303">
        <v>0</v>
      </c>
      <c r="AK303">
        <v>75</v>
      </c>
      <c r="AL303">
        <v>48</v>
      </c>
      <c r="AM303">
        <v>0</v>
      </c>
    </row>
    <row r="304" spans="1:39" x14ac:dyDescent="0.45">
      <c r="A304">
        <v>66503</v>
      </c>
      <c r="B304">
        <v>1</v>
      </c>
      <c r="C304">
        <v>0</v>
      </c>
      <c r="D304">
        <v>30</v>
      </c>
      <c r="E304">
        <v>91</v>
      </c>
      <c r="F304">
        <v>64</v>
      </c>
      <c r="G304">
        <v>128</v>
      </c>
      <c r="H304">
        <v>65</v>
      </c>
      <c r="I304">
        <v>3</v>
      </c>
      <c r="J304">
        <v>50</v>
      </c>
      <c r="K304">
        <v>2</v>
      </c>
      <c r="L304">
        <v>4</v>
      </c>
      <c r="M304">
        <v>3</v>
      </c>
      <c r="N304">
        <v>6</v>
      </c>
      <c r="O304">
        <v>3</v>
      </c>
      <c r="P304">
        <v>0</v>
      </c>
      <c r="Q304">
        <v>0</v>
      </c>
      <c r="R304">
        <v>0</v>
      </c>
      <c r="S304">
        <v>0</v>
      </c>
      <c r="T304">
        <v>0</v>
      </c>
      <c r="U304">
        <v>0</v>
      </c>
      <c r="V304">
        <v>3</v>
      </c>
      <c r="W304">
        <v>11</v>
      </c>
      <c r="X304">
        <v>0</v>
      </c>
      <c r="Y304">
        <v>35</v>
      </c>
      <c r="Z304">
        <v>2843</v>
      </c>
      <c r="AA304">
        <v>0</v>
      </c>
      <c r="AB304">
        <v>0</v>
      </c>
      <c r="AC304">
        <v>1</v>
      </c>
      <c r="AD304">
        <v>0</v>
      </c>
      <c r="AE304">
        <v>0</v>
      </c>
      <c r="AF304">
        <v>0</v>
      </c>
      <c r="AG304">
        <v>0</v>
      </c>
      <c r="AH304">
        <v>1</v>
      </c>
      <c r="AI304">
        <v>0</v>
      </c>
      <c r="AJ304">
        <v>0</v>
      </c>
      <c r="AK304">
        <v>351</v>
      </c>
      <c r="AL304">
        <v>301</v>
      </c>
      <c r="AM304">
        <v>0</v>
      </c>
    </row>
    <row r="305" spans="1:39" x14ac:dyDescent="0.45">
      <c r="A305">
        <v>30833</v>
      </c>
      <c r="B305">
        <v>1</v>
      </c>
      <c r="C305">
        <v>1</v>
      </c>
      <c r="D305">
        <v>33</v>
      </c>
      <c r="E305">
        <v>11</v>
      </c>
      <c r="F305">
        <v>0</v>
      </c>
      <c r="G305">
        <v>7</v>
      </c>
      <c r="H305">
        <v>3</v>
      </c>
      <c r="I305">
        <v>1</v>
      </c>
      <c r="J305">
        <v>6</v>
      </c>
      <c r="K305">
        <v>2</v>
      </c>
      <c r="L305">
        <v>1</v>
      </c>
      <c r="M305">
        <v>0</v>
      </c>
      <c r="N305">
        <v>3</v>
      </c>
      <c r="O305">
        <v>5</v>
      </c>
      <c r="P305">
        <v>0</v>
      </c>
      <c r="Q305">
        <v>0</v>
      </c>
      <c r="R305">
        <v>0</v>
      </c>
      <c r="S305">
        <v>0</v>
      </c>
      <c r="T305">
        <v>0</v>
      </c>
      <c r="U305">
        <v>0</v>
      </c>
      <c r="V305">
        <v>3</v>
      </c>
      <c r="W305">
        <v>11</v>
      </c>
      <c r="X305">
        <v>0</v>
      </c>
      <c r="Y305">
        <v>69</v>
      </c>
      <c r="Z305">
        <v>2507</v>
      </c>
      <c r="AA305">
        <v>0</v>
      </c>
      <c r="AB305">
        <v>1</v>
      </c>
      <c r="AC305">
        <v>0</v>
      </c>
      <c r="AD305">
        <v>0</v>
      </c>
      <c r="AE305">
        <v>0</v>
      </c>
      <c r="AF305">
        <v>0</v>
      </c>
      <c r="AG305">
        <v>0</v>
      </c>
      <c r="AH305">
        <v>1</v>
      </c>
      <c r="AI305">
        <v>0</v>
      </c>
      <c r="AJ305">
        <v>0</v>
      </c>
      <c r="AK305">
        <v>22</v>
      </c>
      <c r="AL305">
        <v>16</v>
      </c>
      <c r="AM305">
        <v>0</v>
      </c>
    </row>
    <row r="306" spans="1:39" x14ac:dyDescent="0.45">
      <c r="A306">
        <v>64795</v>
      </c>
      <c r="B306">
        <v>0</v>
      </c>
      <c r="C306">
        <v>1</v>
      </c>
      <c r="D306">
        <v>23</v>
      </c>
      <c r="E306">
        <v>412</v>
      </c>
      <c r="F306">
        <v>5</v>
      </c>
      <c r="G306">
        <v>119</v>
      </c>
      <c r="H306">
        <v>38</v>
      </c>
      <c r="I306">
        <v>29</v>
      </c>
      <c r="J306">
        <v>77</v>
      </c>
      <c r="K306">
        <v>3</v>
      </c>
      <c r="L306">
        <v>3</v>
      </c>
      <c r="M306">
        <v>3</v>
      </c>
      <c r="N306">
        <v>12</v>
      </c>
      <c r="O306">
        <v>2</v>
      </c>
      <c r="P306">
        <v>0</v>
      </c>
      <c r="Q306">
        <v>0</v>
      </c>
      <c r="R306">
        <v>0</v>
      </c>
      <c r="S306">
        <v>0</v>
      </c>
      <c r="T306">
        <v>0</v>
      </c>
      <c r="U306">
        <v>0</v>
      </c>
      <c r="V306">
        <v>3</v>
      </c>
      <c r="W306">
        <v>11</v>
      </c>
      <c r="X306">
        <v>0</v>
      </c>
      <c r="Y306">
        <v>49</v>
      </c>
      <c r="Z306">
        <v>2687</v>
      </c>
      <c r="AA306">
        <v>0</v>
      </c>
      <c r="AB306">
        <v>1</v>
      </c>
      <c r="AC306">
        <v>0</v>
      </c>
      <c r="AD306">
        <v>0</v>
      </c>
      <c r="AE306">
        <v>0</v>
      </c>
      <c r="AF306">
        <v>0</v>
      </c>
      <c r="AG306">
        <v>0</v>
      </c>
      <c r="AH306">
        <v>1</v>
      </c>
      <c r="AI306">
        <v>0</v>
      </c>
      <c r="AJ306">
        <v>0</v>
      </c>
      <c r="AK306">
        <v>603</v>
      </c>
      <c r="AL306">
        <v>526</v>
      </c>
      <c r="AM306">
        <v>0</v>
      </c>
    </row>
    <row r="307" spans="1:39" x14ac:dyDescent="0.45">
      <c r="A307">
        <v>34421</v>
      </c>
      <c r="B307">
        <v>1</v>
      </c>
      <c r="C307">
        <v>0</v>
      </c>
      <c r="D307">
        <v>81</v>
      </c>
      <c r="E307">
        <v>3</v>
      </c>
      <c r="F307">
        <v>3</v>
      </c>
      <c r="G307">
        <v>7</v>
      </c>
      <c r="H307">
        <v>6</v>
      </c>
      <c r="I307">
        <v>2</v>
      </c>
      <c r="J307">
        <v>9</v>
      </c>
      <c r="K307">
        <v>1</v>
      </c>
      <c r="L307">
        <v>1</v>
      </c>
      <c r="M307">
        <v>0</v>
      </c>
      <c r="N307">
        <v>2</v>
      </c>
      <c r="O307">
        <v>7</v>
      </c>
      <c r="P307">
        <v>0</v>
      </c>
      <c r="Q307">
        <v>0</v>
      </c>
      <c r="R307">
        <v>0</v>
      </c>
      <c r="S307">
        <v>0</v>
      </c>
      <c r="T307">
        <v>0</v>
      </c>
      <c r="U307">
        <v>0</v>
      </c>
      <c r="V307">
        <v>3</v>
      </c>
      <c r="W307">
        <v>11</v>
      </c>
      <c r="X307">
        <v>0</v>
      </c>
      <c r="Y307">
        <v>46</v>
      </c>
      <c r="Z307">
        <v>2522</v>
      </c>
      <c r="AA307">
        <v>0</v>
      </c>
      <c r="AB307">
        <v>1</v>
      </c>
      <c r="AC307">
        <v>0</v>
      </c>
      <c r="AD307">
        <v>0</v>
      </c>
      <c r="AE307">
        <v>0</v>
      </c>
      <c r="AF307">
        <v>0</v>
      </c>
      <c r="AG307">
        <v>0</v>
      </c>
      <c r="AH307">
        <v>1</v>
      </c>
      <c r="AI307">
        <v>0</v>
      </c>
      <c r="AJ307">
        <v>0</v>
      </c>
      <c r="AK307">
        <v>21</v>
      </c>
      <c r="AL307">
        <v>12</v>
      </c>
      <c r="AM307">
        <v>0</v>
      </c>
    </row>
    <row r="308" spans="1:39" x14ac:dyDescent="0.45">
      <c r="A308">
        <v>47025</v>
      </c>
      <c r="B308">
        <v>1</v>
      </c>
      <c r="C308">
        <v>1</v>
      </c>
      <c r="D308">
        <v>6</v>
      </c>
      <c r="E308">
        <v>16</v>
      </c>
      <c r="F308">
        <v>0</v>
      </c>
      <c r="G308">
        <v>3</v>
      </c>
      <c r="H308">
        <v>0</v>
      </c>
      <c r="I308">
        <v>0</v>
      </c>
      <c r="J308">
        <v>1</v>
      </c>
      <c r="K308">
        <v>1</v>
      </c>
      <c r="L308">
        <v>1</v>
      </c>
      <c r="M308">
        <v>0</v>
      </c>
      <c r="N308">
        <v>2</v>
      </c>
      <c r="O308">
        <v>7</v>
      </c>
      <c r="P308">
        <v>0</v>
      </c>
      <c r="Q308">
        <v>0</v>
      </c>
      <c r="R308">
        <v>0</v>
      </c>
      <c r="S308">
        <v>0</v>
      </c>
      <c r="T308">
        <v>0</v>
      </c>
      <c r="U308">
        <v>0</v>
      </c>
      <c r="V308">
        <v>3</v>
      </c>
      <c r="W308">
        <v>11</v>
      </c>
      <c r="X308">
        <v>0</v>
      </c>
      <c r="Y308">
        <v>55</v>
      </c>
      <c r="Z308">
        <v>2299</v>
      </c>
      <c r="AA308">
        <v>1</v>
      </c>
      <c r="AB308">
        <v>0</v>
      </c>
      <c r="AC308">
        <v>0</v>
      </c>
      <c r="AD308">
        <v>0</v>
      </c>
      <c r="AE308">
        <v>0</v>
      </c>
      <c r="AF308">
        <v>0</v>
      </c>
      <c r="AG308">
        <v>0</v>
      </c>
      <c r="AH308">
        <v>0</v>
      </c>
      <c r="AI308">
        <v>0</v>
      </c>
      <c r="AJ308">
        <v>1</v>
      </c>
      <c r="AK308">
        <v>19</v>
      </c>
      <c r="AL308">
        <v>18</v>
      </c>
      <c r="AM308">
        <v>0</v>
      </c>
    </row>
    <row r="309" spans="1:39" x14ac:dyDescent="0.45">
      <c r="A309">
        <v>64325</v>
      </c>
      <c r="B309">
        <v>0</v>
      </c>
      <c r="C309">
        <v>1</v>
      </c>
      <c r="D309">
        <v>41</v>
      </c>
      <c r="E309">
        <v>731</v>
      </c>
      <c r="F309">
        <v>60</v>
      </c>
      <c r="G309">
        <v>353</v>
      </c>
      <c r="H309">
        <v>78</v>
      </c>
      <c r="I309">
        <v>12</v>
      </c>
      <c r="J309">
        <v>73</v>
      </c>
      <c r="K309">
        <v>5</v>
      </c>
      <c r="L309">
        <v>10</v>
      </c>
      <c r="M309">
        <v>3</v>
      </c>
      <c r="N309">
        <v>5</v>
      </c>
      <c r="O309">
        <v>7</v>
      </c>
      <c r="P309">
        <v>0</v>
      </c>
      <c r="Q309">
        <v>0</v>
      </c>
      <c r="R309">
        <v>0</v>
      </c>
      <c r="S309">
        <v>0</v>
      </c>
      <c r="T309">
        <v>0</v>
      </c>
      <c r="U309">
        <v>0</v>
      </c>
      <c r="V309">
        <v>3</v>
      </c>
      <c r="W309">
        <v>11</v>
      </c>
      <c r="X309">
        <v>0</v>
      </c>
      <c r="Y309">
        <v>59</v>
      </c>
      <c r="Z309">
        <v>2666</v>
      </c>
      <c r="AA309">
        <v>1</v>
      </c>
      <c r="AB309">
        <v>0</v>
      </c>
      <c r="AC309">
        <v>0</v>
      </c>
      <c r="AD309">
        <v>0</v>
      </c>
      <c r="AE309">
        <v>0</v>
      </c>
      <c r="AF309">
        <v>0</v>
      </c>
      <c r="AG309">
        <v>0</v>
      </c>
      <c r="AH309">
        <v>0</v>
      </c>
      <c r="AI309">
        <v>0</v>
      </c>
      <c r="AJ309">
        <v>1</v>
      </c>
      <c r="AK309">
        <v>1234</v>
      </c>
      <c r="AL309">
        <v>1161</v>
      </c>
      <c r="AM309">
        <v>0</v>
      </c>
    </row>
    <row r="310" spans="1:39" x14ac:dyDescent="0.45">
      <c r="A310">
        <v>40464</v>
      </c>
      <c r="B310">
        <v>0</v>
      </c>
      <c r="C310">
        <v>1</v>
      </c>
      <c r="D310">
        <v>78</v>
      </c>
      <c r="E310">
        <v>424</v>
      </c>
      <c r="F310">
        <v>17</v>
      </c>
      <c r="G310">
        <v>118</v>
      </c>
      <c r="H310">
        <v>7</v>
      </c>
      <c r="I310">
        <v>23</v>
      </c>
      <c r="J310">
        <v>41</v>
      </c>
      <c r="K310">
        <v>6</v>
      </c>
      <c r="L310">
        <v>8</v>
      </c>
      <c r="M310">
        <v>2</v>
      </c>
      <c r="N310">
        <v>8</v>
      </c>
      <c r="O310">
        <v>8</v>
      </c>
      <c r="P310">
        <v>0</v>
      </c>
      <c r="Q310">
        <v>0</v>
      </c>
      <c r="R310">
        <v>0</v>
      </c>
      <c r="S310">
        <v>0</v>
      </c>
      <c r="T310">
        <v>0</v>
      </c>
      <c r="U310">
        <v>0</v>
      </c>
      <c r="V310">
        <v>3</v>
      </c>
      <c r="W310">
        <v>11</v>
      </c>
      <c r="X310">
        <v>0</v>
      </c>
      <c r="Y310">
        <v>67</v>
      </c>
      <c r="Z310">
        <v>2693</v>
      </c>
      <c r="AA310">
        <v>0</v>
      </c>
      <c r="AB310">
        <v>0</v>
      </c>
      <c r="AC310">
        <v>1</v>
      </c>
      <c r="AD310">
        <v>0</v>
      </c>
      <c r="AE310">
        <v>0</v>
      </c>
      <c r="AF310">
        <v>0</v>
      </c>
      <c r="AG310">
        <v>0</v>
      </c>
      <c r="AH310">
        <v>1</v>
      </c>
      <c r="AI310">
        <v>0</v>
      </c>
      <c r="AJ310">
        <v>0</v>
      </c>
      <c r="AK310">
        <v>589</v>
      </c>
      <c r="AL310">
        <v>548</v>
      </c>
      <c r="AM310">
        <v>0</v>
      </c>
    </row>
    <row r="311" spans="1:39" x14ac:dyDescent="0.45">
      <c r="A311">
        <v>62187</v>
      </c>
      <c r="B311">
        <v>0</v>
      </c>
      <c r="C311">
        <v>0</v>
      </c>
      <c r="D311">
        <v>49</v>
      </c>
      <c r="E311">
        <v>792</v>
      </c>
      <c r="F311">
        <v>0</v>
      </c>
      <c r="G311">
        <v>275</v>
      </c>
      <c r="H311">
        <v>45</v>
      </c>
      <c r="I311">
        <v>45</v>
      </c>
      <c r="J311">
        <v>126</v>
      </c>
      <c r="K311">
        <v>1</v>
      </c>
      <c r="L311">
        <v>4</v>
      </c>
      <c r="M311">
        <v>8</v>
      </c>
      <c r="N311">
        <v>5</v>
      </c>
      <c r="O311">
        <v>3</v>
      </c>
      <c r="P311">
        <v>0</v>
      </c>
      <c r="Q311">
        <v>0</v>
      </c>
      <c r="R311">
        <v>0</v>
      </c>
      <c r="S311">
        <v>0</v>
      </c>
      <c r="T311">
        <v>0</v>
      </c>
      <c r="U311">
        <v>0</v>
      </c>
      <c r="V311">
        <v>3</v>
      </c>
      <c r="W311">
        <v>11</v>
      </c>
      <c r="X311">
        <v>0</v>
      </c>
      <c r="Y311">
        <v>63</v>
      </c>
      <c r="Z311">
        <v>2518</v>
      </c>
      <c r="AA311">
        <v>0</v>
      </c>
      <c r="AB311">
        <v>1</v>
      </c>
      <c r="AC311">
        <v>0</v>
      </c>
      <c r="AD311">
        <v>0</v>
      </c>
      <c r="AE311">
        <v>0</v>
      </c>
      <c r="AF311">
        <v>0</v>
      </c>
      <c r="AG311">
        <v>0</v>
      </c>
      <c r="AH311">
        <v>1</v>
      </c>
      <c r="AI311">
        <v>0</v>
      </c>
      <c r="AJ311">
        <v>0</v>
      </c>
      <c r="AK311">
        <v>1157</v>
      </c>
      <c r="AL311">
        <v>1031</v>
      </c>
      <c r="AM311">
        <v>0</v>
      </c>
    </row>
    <row r="312" spans="1:39" x14ac:dyDescent="0.45">
      <c r="A312">
        <v>14849</v>
      </c>
      <c r="B312">
        <v>1</v>
      </c>
      <c r="C312">
        <v>0</v>
      </c>
      <c r="D312">
        <v>39</v>
      </c>
      <c r="E312">
        <v>21</v>
      </c>
      <c r="F312">
        <v>2</v>
      </c>
      <c r="G312">
        <v>28</v>
      </c>
      <c r="H312">
        <v>3</v>
      </c>
      <c r="I312">
        <v>2</v>
      </c>
      <c r="J312">
        <v>9</v>
      </c>
      <c r="K312">
        <v>3</v>
      </c>
      <c r="L312">
        <v>2</v>
      </c>
      <c r="M312">
        <v>0</v>
      </c>
      <c r="N312">
        <v>4</v>
      </c>
      <c r="O312">
        <v>8</v>
      </c>
      <c r="P312">
        <v>0</v>
      </c>
      <c r="Q312">
        <v>0</v>
      </c>
      <c r="R312">
        <v>0</v>
      </c>
      <c r="S312">
        <v>0</v>
      </c>
      <c r="T312">
        <v>0</v>
      </c>
      <c r="U312">
        <v>0</v>
      </c>
      <c r="V312">
        <v>3</v>
      </c>
      <c r="W312">
        <v>11</v>
      </c>
      <c r="X312">
        <v>0</v>
      </c>
      <c r="Y312">
        <v>44</v>
      </c>
      <c r="Z312">
        <v>2521</v>
      </c>
      <c r="AA312">
        <v>1</v>
      </c>
      <c r="AB312">
        <v>0</v>
      </c>
      <c r="AC312">
        <v>0</v>
      </c>
      <c r="AD312">
        <v>0</v>
      </c>
      <c r="AE312">
        <v>0</v>
      </c>
      <c r="AF312">
        <v>0</v>
      </c>
      <c r="AG312">
        <v>0</v>
      </c>
      <c r="AH312">
        <v>0</v>
      </c>
      <c r="AI312">
        <v>0</v>
      </c>
      <c r="AJ312">
        <v>1</v>
      </c>
      <c r="AK312">
        <v>56</v>
      </c>
      <c r="AL312">
        <v>47</v>
      </c>
      <c r="AM312">
        <v>0</v>
      </c>
    </row>
    <row r="313" spans="1:39" x14ac:dyDescent="0.45">
      <c r="A313">
        <v>27255</v>
      </c>
      <c r="B313">
        <v>1</v>
      </c>
      <c r="C313">
        <v>0</v>
      </c>
      <c r="D313">
        <v>3</v>
      </c>
      <c r="E313">
        <v>22</v>
      </c>
      <c r="F313">
        <v>1</v>
      </c>
      <c r="G313">
        <v>11</v>
      </c>
      <c r="H313">
        <v>0</v>
      </c>
      <c r="I313">
        <v>1</v>
      </c>
      <c r="J313">
        <v>2</v>
      </c>
      <c r="K313">
        <v>1</v>
      </c>
      <c r="L313">
        <v>1</v>
      </c>
      <c r="M313">
        <v>0</v>
      </c>
      <c r="N313">
        <v>3</v>
      </c>
      <c r="O313">
        <v>7</v>
      </c>
      <c r="P313">
        <v>0</v>
      </c>
      <c r="Q313">
        <v>0</v>
      </c>
      <c r="R313">
        <v>0</v>
      </c>
      <c r="S313">
        <v>0</v>
      </c>
      <c r="T313">
        <v>0</v>
      </c>
      <c r="U313">
        <v>0</v>
      </c>
      <c r="V313">
        <v>3</v>
      </c>
      <c r="W313">
        <v>11</v>
      </c>
      <c r="X313">
        <v>0</v>
      </c>
      <c r="Y313">
        <v>36</v>
      </c>
      <c r="Z313">
        <v>2393</v>
      </c>
      <c r="AA313">
        <v>0</v>
      </c>
      <c r="AB313">
        <v>1</v>
      </c>
      <c r="AC313">
        <v>0</v>
      </c>
      <c r="AD313">
        <v>0</v>
      </c>
      <c r="AE313">
        <v>0</v>
      </c>
      <c r="AF313">
        <v>0</v>
      </c>
      <c r="AG313">
        <v>0</v>
      </c>
      <c r="AH313">
        <v>1</v>
      </c>
      <c r="AI313">
        <v>0</v>
      </c>
      <c r="AJ313">
        <v>0</v>
      </c>
      <c r="AK313">
        <v>35</v>
      </c>
      <c r="AL313">
        <v>33</v>
      </c>
      <c r="AM313">
        <v>0</v>
      </c>
    </row>
    <row r="314" spans="1:39" x14ac:dyDescent="0.45">
      <c r="A314">
        <v>54432</v>
      </c>
      <c r="B314">
        <v>2</v>
      </c>
      <c r="C314">
        <v>1</v>
      </c>
      <c r="D314">
        <v>37</v>
      </c>
      <c r="E314">
        <v>33</v>
      </c>
      <c r="F314">
        <v>0</v>
      </c>
      <c r="G314">
        <v>5</v>
      </c>
      <c r="H314">
        <v>0</v>
      </c>
      <c r="I314">
        <v>0</v>
      </c>
      <c r="J314">
        <v>0</v>
      </c>
      <c r="K314">
        <v>1</v>
      </c>
      <c r="L314">
        <v>1</v>
      </c>
      <c r="M314">
        <v>0</v>
      </c>
      <c r="N314">
        <v>3</v>
      </c>
      <c r="O314">
        <v>4</v>
      </c>
      <c r="P314">
        <v>0</v>
      </c>
      <c r="Q314">
        <v>0</v>
      </c>
      <c r="R314">
        <v>0</v>
      </c>
      <c r="S314">
        <v>0</v>
      </c>
      <c r="T314">
        <v>0</v>
      </c>
      <c r="U314">
        <v>0</v>
      </c>
      <c r="V314">
        <v>3</v>
      </c>
      <c r="W314">
        <v>11</v>
      </c>
      <c r="X314">
        <v>0</v>
      </c>
      <c r="Y314">
        <v>70</v>
      </c>
      <c r="Z314">
        <v>2575</v>
      </c>
      <c r="AA314">
        <v>0</v>
      </c>
      <c r="AB314">
        <v>1</v>
      </c>
      <c r="AC314">
        <v>0</v>
      </c>
      <c r="AD314">
        <v>0</v>
      </c>
      <c r="AE314">
        <v>0</v>
      </c>
      <c r="AF314">
        <v>0</v>
      </c>
      <c r="AG314">
        <v>0</v>
      </c>
      <c r="AH314">
        <v>0</v>
      </c>
      <c r="AI314">
        <v>0</v>
      </c>
      <c r="AJ314">
        <v>1</v>
      </c>
      <c r="AK314">
        <v>38</v>
      </c>
      <c r="AL314">
        <v>38</v>
      </c>
      <c r="AM314">
        <v>0</v>
      </c>
    </row>
    <row r="315" spans="1:39" x14ac:dyDescent="0.45">
      <c r="A315">
        <v>29999</v>
      </c>
      <c r="B315">
        <v>1</v>
      </c>
      <c r="C315">
        <v>0</v>
      </c>
      <c r="D315">
        <v>22</v>
      </c>
      <c r="E315">
        <v>68</v>
      </c>
      <c r="F315">
        <v>7</v>
      </c>
      <c r="G315">
        <v>59</v>
      </c>
      <c r="H315">
        <v>10</v>
      </c>
      <c r="I315">
        <v>5</v>
      </c>
      <c r="J315">
        <v>11</v>
      </c>
      <c r="K315">
        <v>4</v>
      </c>
      <c r="L315">
        <v>3</v>
      </c>
      <c r="M315">
        <v>1</v>
      </c>
      <c r="N315">
        <v>4</v>
      </c>
      <c r="O315">
        <v>8</v>
      </c>
      <c r="P315">
        <v>0</v>
      </c>
      <c r="Q315">
        <v>0</v>
      </c>
      <c r="R315">
        <v>0</v>
      </c>
      <c r="S315">
        <v>0</v>
      </c>
      <c r="T315">
        <v>0</v>
      </c>
      <c r="U315">
        <v>0</v>
      </c>
      <c r="V315">
        <v>3</v>
      </c>
      <c r="W315">
        <v>11</v>
      </c>
      <c r="X315">
        <v>0</v>
      </c>
      <c r="Y315">
        <v>34</v>
      </c>
      <c r="Z315">
        <v>2660</v>
      </c>
      <c r="AA315">
        <v>0</v>
      </c>
      <c r="AB315">
        <v>0</v>
      </c>
      <c r="AC315">
        <v>1</v>
      </c>
      <c r="AD315">
        <v>0</v>
      </c>
      <c r="AE315">
        <v>0</v>
      </c>
      <c r="AF315">
        <v>0</v>
      </c>
      <c r="AG315">
        <v>0</v>
      </c>
      <c r="AH315">
        <v>0</v>
      </c>
      <c r="AI315">
        <v>0</v>
      </c>
      <c r="AJ315">
        <v>1</v>
      </c>
      <c r="AK315">
        <v>149</v>
      </c>
      <c r="AL315">
        <v>138</v>
      </c>
      <c r="AM315">
        <v>0</v>
      </c>
    </row>
    <row r="316" spans="1:39" x14ac:dyDescent="0.45">
      <c r="A316">
        <v>24072</v>
      </c>
      <c r="B316">
        <v>1</v>
      </c>
      <c r="C316">
        <v>0</v>
      </c>
      <c r="D316">
        <v>79</v>
      </c>
      <c r="E316">
        <v>9</v>
      </c>
      <c r="F316">
        <v>1</v>
      </c>
      <c r="G316">
        <v>6</v>
      </c>
      <c r="H316">
        <v>3</v>
      </c>
      <c r="I316">
        <v>0</v>
      </c>
      <c r="J316">
        <v>4</v>
      </c>
      <c r="K316">
        <v>1</v>
      </c>
      <c r="L316">
        <v>1</v>
      </c>
      <c r="M316">
        <v>0</v>
      </c>
      <c r="N316">
        <v>2</v>
      </c>
      <c r="O316">
        <v>8</v>
      </c>
      <c r="P316">
        <v>0</v>
      </c>
      <c r="Q316">
        <v>0</v>
      </c>
      <c r="R316">
        <v>0</v>
      </c>
      <c r="S316">
        <v>0</v>
      </c>
      <c r="T316">
        <v>0</v>
      </c>
      <c r="U316">
        <v>0</v>
      </c>
      <c r="V316">
        <v>3</v>
      </c>
      <c r="W316">
        <v>11</v>
      </c>
      <c r="X316">
        <v>0</v>
      </c>
      <c r="Y316">
        <v>37</v>
      </c>
      <c r="Z316">
        <v>2598</v>
      </c>
      <c r="AA316">
        <v>0</v>
      </c>
      <c r="AB316">
        <v>0</v>
      </c>
      <c r="AC316">
        <v>1</v>
      </c>
      <c r="AD316">
        <v>0</v>
      </c>
      <c r="AE316">
        <v>0</v>
      </c>
      <c r="AF316">
        <v>0</v>
      </c>
      <c r="AG316">
        <v>0</v>
      </c>
      <c r="AH316">
        <v>1</v>
      </c>
      <c r="AI316">
        <v>0</v>
      </c>
      <c r="AJ316">
        <v>0</v>
      </c>
      <c r="AK316">
        <v>19</v>
      </c>
      <c r="AL316">
        <v>15</v>
      </c>
      <c r="AM316">
        <v>0</v>
      </c>
    </row>
    <row r="317" spans="1:39" x14ac:dyDescent="0.45">
      <c r="A317">
        <v>33996</v>
      </c>
      <c r="B317">
        <v>0</v>
      </c>
      <c r="C317">
        <v>0</v>
      </c>
      <c r="D317">
        <v>46</v>
      </c>
      <c r="E317">
        <v>40</v>
      </c>
      <c r="F317">
        <v>2</v>
      </c>
      <c r="G317">
        <v>15</v>
      </c>
      <c r="H317">
        <v>8</v>
      </c>
      <c r="I317">
        <v>0</v>
      </c>
      <c r="J317">
        <v>6</v>
      </c>
      <c r="K317">
        <v>1</v>
      </c>
      <c r="L317">
        <v>1</v>
      </c>
      <c r="M317">
        <v>1</v>
      </c>
      <c r="N317">
        <v>3</v>
      </c>
      <c r="O317">
        <v>4</v>
      </c>
      <c r="P317">
        <v>0</v>
      </c>
      <c r="Q317">
        <v>0</v>
      </c>
      <c r="R317">
        <v>0</v>
      </c>
      <c r="S317">
        <v>0</v>
      </c>
      <c r="T317">
        <v>0</v>
      </c>
      <c r="U317">
        <v>0</v>
      </c>
      <c r="V317">
        <v>3</v>
      </c>
      <c r="W317">
        <v>11</v>
      </c>
      <c r="X317">
        <v>0</v>
      </c>
      <c r="Y317">
        <v>31</v>
      </c>
      <c r="Z317">
        <v>2450</v>
      </c>
      <c r="AA317">
        <v>0</v>
      </c>
      <c r="AB317">
        <v>0</v>
      </c>
      <c r="AC317">
        <v>1</v>
      </c>
      <c r="AD317">
        <v>0</v>
      </c>
      <c r="AE317">
        <v>0</v>
      </c>
      <c r="AF317">
        <v>0</v>
      </c>
      <c r="AG317">
        <v>0</v>
      </c>
      <c r="AH317">
        <v>0</v>
      </c>
      <c r="AI317">
        <v>0</v>
      </c>
      <c r="AJ317">
        <v>1</v>
      </c>
      <c r="AK317">
        <v>65</v>
      </c>
      <c r="AL317">
        <v>59</v>
      </c>
      <c r="AM317">
        <v>0</v>
      </c>
    </row>
    <row r="318" spans="1:39" x14ac:dyDescent="0.45">
      <c r="A318">
        <v>66334</v>
      </c>
      <c r="B318">
        <v>0</v>
      </c>
      <c r="C318">
        <v>1</v>
      </c>
      <c r="D318">
        <v>82</v>
      </c>
      <c r="E318">
        <v>909</v>
      </c>
      <c r="F318">
        <v>11</v>
      </c>
      <c r="G318">
        <v>218</v>
      </c>
      <c r="H318">
        <v>0</v>
      </c>
      <c r="I318">
        <v>0</v>
      </c>
      <c r="J318">
        <v>23</v>
      </c>
      <c r="K318">
        <v>2</v>
      </c>
      <c r="L318">
        <v>9</v>
      </c>
      <c r="M318">
        <v>3</v>
      </c>
      <c r="N318">
        <v>5</v>
      </c>
      <c r="O318">
        <v>5</v>
      </c>
      <c r="P318">
        <v>0</v>
      </c>
      <c r="Q318">
        <v>0</v>
      </c>
      <c r="R318">
        <v>0</v>
      </c>
      <c r="S318">
        <v>0</v>
      </c>
      <c r="T318">
        <v>0</v>
      </c>
      <c r="U318">
        <v>0</v>
      </c>
      <c r="V318">
        <v>3</v>
      </c>
      <c r="W318">
        <v>11</v>
      </c>
      <c r="X318">
        <v>1</v>
      </c>
      <c r="Y318">
        <v>64</v>
      </c>
      <c r="Z318">
        <v>2611</v>
      </c>
      <c r="AA318">
        <v>0</v>
      </c>
      <c r="AB318">
        <v>1</v>
      </c>
      <c r="AC318">
        <v>0</v>
      </c>
      <c r="AD318">
        <v>0</v>
      </c>
      <c r="AE318">
        <v>0</v>
      </c>
      <c r="AF318">
        <v>0</v>
      </c>
      <c r="AG318">
        <v>0</v>
      </c>
      <c r="AH318">
        <v>0</v>
      </c>
      <c r="AI318">
        <v>0</v>
      </c>
      <c r="AJ318">
        <v>1</v>
      </c>
      <c r="AK318">
        <v>1138</v>
      </c>
      <c r="AL318">
        <v>1115</v>
      </c>
      <c r="AM318">
        <v>0</v>
      </c>
    </row>
    <row r="319" spans="1:39" x14ac:dyDescent="0.45">
      <c r="A319">
        <v>35178</v>
      </c>
      <c r="B319">
        <v>1</v>
      </c>
      <c r="C319">
        <v>0</v>
      </c>
      <c r="D319">
        <v>10</v>
      </c>
      <c r="E319">
        <v>23</v>
      </c>
      <c r="F319">
        <v>1</v>
      </c>
      <c r="G319">
        <v>13</v>
      </c>
      <c r="H319">
        <v>2</v>
      </c>
      <c r="I319">
        <v>2</v>
      </c>
      <c r="J319">
        <v>18</v>
      </c>
      <c r="K319">
        <v>1</v>
      </c>
      <c r="L319">
        <v>1</v>
      </c>
      <c r="M319">
        <v>1</v>
      </c>
      <c r="N319">
        <v>2</v>
      </c>
      <c r="O319">
        <v>7</v>
      </c>
      <c r="P319">
        <v>1</v>
      </c>
      <c r="Q319">
        <v>0</v>
      </c>
      <c r="R319">
        <v>0</v>
      </c>
      <c r="S319">
        <v>0</v>
      </c>
      <c r="T319">
        <v>0</v>
      </c>
      <c r="U319">
        <v>0</v>
      </c>
      <c r="V319">
        <v>3</v>
      </c>
      <c r="W319">
        <v>11</v>
      </c>
      <c r="X319">
        <v>1</v>
      </c>
      <c r="Y319">
        <v>49</v>
      </c>
      <c r="Z319">
        <v>2694</v>
      </c>
      <c r="AA319">
        <v>0</v>
      </c>
      <c r="AB319">
        <v>1</v>
      </c>
      <c r="AC319">
        <v>0</v>
      </c>
      <c r="AD319">
        <v>0</v>
      </c>
      <c r="AE319">
        <v>0</v>
      </c>
      <c r="AF319">
        <v>0</v>
      </c>
      <c r="AG319">
        <v>0</v>
      </c>
      <c r="AH319">
        <v>0</v>
      </c>
      <c r="AI319">
        <v>1</v>
      </c>
      <c r="AJ319">
        <v>0</v>
      </c>
      <c r="AK319">
        <v>41</v>
      </c>
      <c r="AL319">
        <v>23</v>
      </c>
      <c r="AM319">
        <v>1</v>
      </c>
    </row>
    <row r="320" spans="1:39" x14ac:dyDescent="0.45">
      <c r="A320">
        <v>22010</v>
      </c>
      <c r="B320">
        <v>1</v>
      </c>
      <c r="C320">
        <v>0</v>
      </c>
      <c r="D320">
        <v>51</v>
      </c>
      <c r="E320">
        <v>11</v>
      </c>
      <c r="F320">
        <v>2</v>
      </c>
      <c r="G320">
        <v>9</v>
      </c>
      <c r="H320">
        <v>3</v>
      </c>
      <c r="I320">
        <v>0</v>
      </c>
      <c r="J320">
        <v>8</v>
      </c>
      <c r="K320">
        <v>2</v>
      </c>
      <c r="L320">
        <v>2</v>
      </c>
      <c r="M320">
        <v>0</v>
      </c>
      <c r="N320">
        <v>3</v>
      </c>
      <c r="O320">
        <v>8</v>
      </c>
      <c r="P320">
        <v>0</v>
      </c>
      <c r="Q320">
        <v>0</v>
      </c>
      <c r="R320">
        <v>0</v>
      </c>
      <c r="S320">
        <v>0</v>
      </c>
      <c r="T320">
        <v>0</v>
      </c>
      <c r="U320">
        <v>0</v>
      </c>
      <c r="V320">
        <v>3</v>
      </c>
      <c r="W320">
        <v>11</v>
      </c>
      <c r="X320">
        <v>0</v>
      </c>
      <c r="Y320">
        <v>37</v>
      </c>
      <c r="Z320">
        <v>2523</v>
      </c>
      <c r="AA320">
        <v>0</v>
      </c>
      <c r="AB320">
        <v>0</v>
      </c>
      <c r="AC320">
        <v>0</v>
      </c>
      <c r="AD320">
        <v>1</v>
      </c>
      <c r="AE320">
        <v>0</v>
      </c>
      <c r="AF320">
        <v>0</v>
      </c>
      <c r="AG320">
        <v>0</v>
      </c>
      <c r="AH320">
        <v>1</v>
      </c>
      <c r="AI320">
        <v>0</v>
      </c>
      <c r="AJ320">
        <v>0</v>
      </c>
      <c r="AK320">
        <v>25</v>
      </c>
      <c r="AL320">
        <v>17</v>
      </c>
      <c r="AM320">
        <v>0</v>
      </c>
    </row>
    <row r="321" spans="1:39" x14ac:dyDescent="0.45">
      <c r="A321">
        <v>62204</v>
      </c>
      <c r="B321">
        <v>0</v>
      </c>
      <c r="C321">
        <v>2</v>
      </c>
      <c r="D321">
        <v>38</v>
      </c>
      <c r="E321">
        <v>317</v>
      </c>
      <c r="F321">
        <v>46</v>
      </c>
      <c r="G321">
        <v>247</v>
      </c>
      <c r="H321">
        <v>151</v>
      </c>
      <c r="I321">
        <v>46</v>
      </c>
      <c r="J321">
        <v>139</v>
      </c>
      <c r="K321">
        <v>1</v>
      </c>
      <c r="L321">
        <v>4</v>
      </c>
      <c r="M321">
        <v>5</v>
      </c>
      <c r="N321">
        <v>12</v>
      </c>
      <c r="O321">
        <v>3</v>
      </c>
      <c r="P321">
        <v>0</v>
      </c>
      <c r="Q321">
        <v>0</v>
      </c>
      <c r="R321">
        <v>0</v>
      </c>
      <c r="S321">
        <v>0</v>
      </c>
      <c r="T321">
        <v>0</v>
      </c>
      <c r="U321">
        <v>0</v>
      </c>
      <c r="V321">
        <v>3</v>
      </c>
      <c r="W321">
        <v>11</v>
      </c>
      <c r="X321">
        <v>0</v>
      </c>
      <c r="Y321">
        <v>60</v>
      </c>
      <c r="Z321">
        <v>2814</v>
      </c>
      <c r="AA321">
        <v>1</v>
      </c>
      <c r="AB321">
        <v>0</v>
      </c>
      <c r="AC321">
        <v>0</v>
      </c>
      <c r="AD321">
        <v>0</v>
      </c>
      <c r="AE321">
        <v>0</v>
      </c>
      <c r="AF321">
        <v>0</v>
      </c>
      <c r="AG321">
        <v>0</v>
      </c>
      <c r="AH321">
        <v>1</v>
      </c>
      <c r="AI321">
        <v>0</v>
      </c>
      <c r="AJ321">
        <v>0</v>
      </c>
      <c r="AK321">
        <v>807</v>
      </c>
      <c r="AL321">
        <v>668</v>
      </c>
      <c r="AM321">
        <v>0</v>
      </c>
    </row>
    <row r="322" spans="1:39" x14ac:dyDescent="0.45">
      <c r="A322">
        <v>75693</v>
      </c>
      <c r="B322">
        <v>0</v>
      </c>
      <c r="C322">
        <v>0</v>
      </c>
      <c r="D322">
        <v>10</v>
      </c>
      <c r="E322">
        <v>797</v>
      </c>
      <c r="F322">
        <v>153</v>
      </c>
      <c r="G322">
        <v>293</v>
      </c>
      <c r="H322">
        <v>72</v>
      </c>
      <c r="I322">
        <v>97</v>
      </c>
      <c r="J322">
        <v>30</v>
      </c>
      <c r="K322">
        <v>1</v>
      </c>
      <c r="L322">
        <v>11</v>
      </c>
      <c r="M322">
        <v>4</v>
      </c>
      <c r="N322">
        <v>6</v>
      </c>
      <c r="O322">
        <v>4</v>
      </c>
      <c r="P322">
        <v>0</v>
      </c>
      <c r="Q322">
        <v>1</v>
      </c>
      <c r="R322">
        <v>1</v>
      </c>
      <c r="S322">
        <v>1</v>
      </c>
      <c r="T322">
        <v>0</v>
      </c>
      <c r="U322">
        <v>0</v>
      </c>
      <c r="V322">
        <v>3</v>
      </c>
      <c r="W322">
        <v>11</v>
      </c>
      <c r="X322">
        <v>1</v>
      </c>
      <c r="Y322">
        <v>52</v>
      </c>
      <c r="Z322">
        <v>2729</v>
      </c>
      <c r="AA322">
        <v>1</v>
      </c>
      <c r="AB322">
        <v>0</v>
      </c>
      <c r="AC322">
        <v>0</v>
      </c>
      <c r="AD322">
        <v>0</v>
      </c>
      <c r="AE322">
        <v>0</v>
      </c>
      <c r="AF322">
        <v>0</v>
      </c>
      <c r="AG322">
        <v>0</v>
      </c>
      <c r="AH322">
        <v>1</v>
      </c>
      <c r="AI322">
        <v>0</v>
      </c>
      <c r="AJ322">
        <v>0</v>
      </c>
      <c r="AK322">
        <v>1412</v>
      </c>
      <c r="AL322">
        <v>1382</v>
      </c>
      <c r="AM322">
        <v>3</v>
      </c>
    </row>
    <row r="323" spans="1:39" x14ac:dyDescent="0.45">
      <c r="A323">
        <v>30675</v>
      </c>
      <c r="B323">
        <v>1</v>
      </c>
      <c r="C323">
        <v>0</v>
      </c>
      <c r="D323">
        <v>14</v>
      </c>
      <c r="E323">
        <v>10</v>
      </c>
      <c r="F323">
        <v>2</v>
      </c>
      <c r="G323">
        <v>16</v>
      </c>
      <c r="H323">
        <v>11</v>
      </c>
      <c r="I323">
        <v>2</v>
      </c>
      <c r="J323">
        <v>21</v>
      </c>
      <c r="K323">
        <v>1</v>
      </c>
      <c r="L323">
        <v>1</v>
      </c>
      <c r="M323">
        <v>0</v>
      </c>
      <c r="N323">
        <v>3</v>
      </c>
      <c r="O323">
        <v>8</v>
      </c>
      <c r="P323">
        <v>0</v>
      </c>
      <c r="Q323">
        <v>0</v>
      </c>
      <c r="R323">
        <v>0</v>
      </c>
      <c r="S323">
        <v>0</v>
      </c>
      <c r="T323">
        <v>0</v>
      </c>
      <c r="U323">
        <v>0</v>
      </c>
      <c r="V323">
        <v>3</v>
      </c>
      <c r="W323">
        <v>11</v>
      </c>
      <c r="X323">
        <v>0</v>
      </c>
      <c r="Y323">
        <v>48</v>
      </c>
      <c r="Z323">
        <v>2753</v>
      </c>
      <c r="AA323">
        <v>0</v>
      </c>
      <c r="AB323">
        <v>1</v>
      </c>
      <c r="AC323">
        <v>0</v>
      </c>
      <c r="AD323">
        <v>0</v>
      </c>
      <c r="AE323">
        <v>0</v>
      </c>
      <c r="AF323">
        <v>0</v>
      </c>
      <c r="AG323">
        <v>0</v>
      </c>
      <c r="AH323">
        <v>1</v>
      </c>
      <c r="AI323">
        <v>0</v>
      </c>
      <c r="AJ323">
        <v>0</v>
      </c>
      <c r="AK323">
        <v>41</v>
      </c>
      <c r="AL323">
        <v>20</v>
      </c>
      <c r="AM323">
        <v>0</v>
      </c>
    </row>
    <row r="324" spans="1:39" x14ac:dyDescent="0.45">
      <c r="A324">
        <v>83003</v>
      </c>
      <c r="B324">
        <v>0</v>
      </c>
      <c r="C324">
        <v>0</v>
      </c>
      <c r="D324">
        <v>18</v>
      </c>
      <c r="E324">
        <v>856</v>
      </c>
      <c r="F324">
        <v>61</v>
      </c>
      <c r="G324">
        <v>570</v>
      </c>
      <c r="H324">
        <v>40</v>
      </c>
      <c r="I324">
        <v>25</v>
      </c>
      <c r="J324">
        <v>122</v>
      </c>
      <c r="K324">
        <v>1</v>
      </c>
      <c r="L324">
        <v>7</v>
      </c>
      <c r="M324">
        <v>6</v>
      </c>
      <c r="N324">
        <v>8</v>
      </c>
      <c r="O324">
        <v>3</v>
      </c>
      <c r="P324">
        <v>0</v>
      </c>
      <c r="Q324">
        <v>0</v>
      </c>
      <c r="R324">
        <v>1</v>
      </c>
      <c r="S324">
        <v>0</v>
      </c>
      <c r="T324">
        <v>0</v>
      </c>
      <c r="U324">
        <v>0</v>
      </c>
      <c r="V324">
        <v>3</v>
      </c>
      <c r="W324">
        <v>11</v>
      </c>
      <c r="X324">
        <v>1</v>
      </c>
      <c r="Y324">
        <v>55</v>
      </c>
      <c r="Z324">
        <v>2642</v>
      </c>
      <c r="AA324">
        <v>0</v>
      </c>
      <c r="AB324">
        <v>0</v>
      </c>
      <c r="AC324">
        <v>0</v>
      </c>
      <c r="AD324">
        <v>1</v>
      </c>
      <c r="AE324">
        <v>0</v>
      </c>
      <c r="AF324">
        <v>0</v>
      </c>
      <c r="AG324">
        <v>0</v>
      </c>
      <c r="AH324">
        <v>1</v>
      </c>
      <c r="AI324">
        <v>0</v>
      </c>
      <c r="AJ324">
        <v>0</v>
      </c>
      <c r="AK324">
        <v>1552</v>
      </c>
      <c r="AL324">
        <v>1430</v>
      </c>
      <c r="AM324">
        <v>1</v>
      </c>
    </row>
    <row r="325" spans="1:39" x14ac:dyDescent="0.45">
      <c r="A325">
        <v>68655</v>
      </c>
      <c r="B325">
        <v>0</v>
      </c>
      <c r="C325">
        <v>0</v>
      </c>
      <c r="D325">
        <v>95</v>
      </c>
      <c r="E325">
        <v>456</v>
      </c>
      <c r="F325">
        <v>19</v>
      </c>
      <c r="G325">
        <v>832</v>
      </c>
      <c r="H325">
        <v>75</v>
      </c>
      <c r="I325">
        <v>118</v>
      </c>
      <c r="J325">
        <v>38</v>
      </c>
      <c r="K325">
        <v>1</v>
      </c>
      <c r="L325">
        <v>4</v>
      </c>
      <c r="M325">
        <v>5</v>
      </c>
      <c r="N325">
        <v>11</v>
      </c>
      <c r="O325">
        <v>3</v>
      </c>
      <c r="P325">
        <v>0</v>
      </c>
      <c r="Q325">
        <v>0</v>
      </c>
      <c r="R325">
        <v>0</v>
      </c>
      <c r="S325">
        <v>0</v>
      </c>
      <c r="T325">
        <v>0</v>
      </c>
      <c r="U325">
        <v>0</v>
      </c>
      <c r="V325">
        <v>3</v>
      </c>
      <c r="W325">
        <v>11</v>
      </c>
      <c r="X325">
        <v>0</v>
      </c>
      <c r="Y325">
        <v>32</v>
      </c>
      <c r="Z325">
        <v>2847</v>
      </c>
      <c r="AA325">
        <v>0</v>
      </c>
      <c r="AB325">
        <v>0</v>
      </c>
      <c r="AC325">
        <v>1</v>
      </c>
      <c r="AD325">
        <v>0</v>
      </c>
      <c r="AE325">
        <v>0</v>
      </c>
      <c r="AF325">
        <v>0</v>
      </c>
      <c r="AG325">
        <v>0</v>
      </c>
      <c r="AH325">
        <v>1</v>
      </c>
      <c r="AI325">
        <v>0</v>
      </c>
      <c r="AJ325">
        <v>0</v>
      </c>
      <c r="AK325">
        <v>1500</v>
      </c>
      <c r="AL325">
        <v>1462</v>
      </c>
      <c r="AM325">
        <v>0</v>
      </c>
    </row>
    <row r="326" spans="1:39" x14ac:dyDescent="0.45">
      <c r="A326">
        <v>41411</v>
      </c>
      <c r="B326">
        <v>0</v>
      </c>
      <c r="C326">
        <v>0</v>
      </c>
      <c r="D326">
        <v>11</v>
      </c>
      <c r="E326">
        <v>37</v>
      </c>
      <c r="F326">
        <v>32</v>
      </c>
      <c r="G326">
        <v>38</v>
      </c>
      <c r="H326">
        <v>11</v>
      </c>
      <c r="I326">
        <v>3</v>
      </c>
      <c r="J326">
        <v>18</v>
      </c>
      <c r="K326">
        <v>1</v>
      </c>
      <c r="L326">
        <v>2</v>
      </c>
      <c r="M326">
        <v>1</v>
      </c>
      <c r="N326">
        <v>4</v>
      </c>
      <c r="O326">
        <v>6</v>
      </c>
      <c r="P326">
        <v>0</v>
      </c>
      <c r="Q326">
        <v>0</v>
      </c>
      <c r="R326">
        <v>0</v>
      </c>
      <c r="S326">
        <v>0</v>
      </c>
      <c r="T326">
        <v>0</v>
      </c>
      <c r="U326">
        <v>0</v>
      </c>
      <c r="V326">
        <v>3</v>
      </c>
      <c r="W326">
        <v>11</v>
      </c>
      <c r="X326">
        <v>0</v>
      </c>
      <c r="Y326">
        <v>34</v>
      </c>
      <c r="Z326">
        <v>2363</v>
      </c>
      <c r="AA326">
        <v>1</v>
      </c>
      <c r="AB326">
        <v>0</v>
      </c>
      <c r="AC326">
        <v>0</v>
      </c>
      <c r="AD326">
        <v>0</v>
      </c>
      <c r="AE326">
        <v>0</v>
      </c>
      <c r="AF326">
        <v>0</v>
      </c>
      <c r="AG326">
        <v>0</v>
      </c>
      <c r="AH326">
        <v>1</v>
      </c>
      <c r="AI326">
        <v>0</v>
      </c>
      <c r="AJ326">
        <v>0</v>
      </c>
      <c r="AK326">
        <v>121</v>
      </c>
      <c r="AL326">
        <v>103</v>
      </c>
      <c r="AM326">
        <v>0</v>
      </c>
    </row>
    <row r="327" spans="1:39" x14ac:dyDescent="0.45">
      <c r="A327">
        <v>55212</v>
      </c>
      <c r="B327">
        <v>0</v>
      </c>
      <c r="C327">
        <v>1</v>
      </c>
      <c r="D327">
        <v>65</v>
      </c>
      <c r="E327">
        <v>1103</v>
      </c>
      <c r="F327">
        <v>0</v>
      </c>
      <c r="G327">
        <v>45</v>
      </c>
      <c r="H327">
        <v>0</v>
      </c>
      <c r="I327">
        <v>0</v>
      </c>
      <c r="J327">
        <v>34</v>
      </c>
      <c r="K327">
        <v>3</v>
      </c>
      <c r="L327">
        <v>4</v>
      </c>
      <c r="M327">
        <v>2</v>
      </c>
      <c r="N327">
        <v>11</v>
      </c>
      <c r="O327">
        <v>8</v>
      </c>
      <c r="P327">
        <v>0</v>
      </c>
      <c r="Q327">
        <v>1</v>
      </c>
      <c r="R327">
        <v>0</v>
      </c>
      <c r="S327">
        <v>0</v>
      </c>
      <c r="T327">
        <v>1</v>
      </c>
      <c r="U327">
        <v>0</v>
      </c>
      <c r="V327">
        <v>3</v>
      </c>
      <c r="W327">
        <v>11</v>
      </c>
      <c r="X327">
        <v>0</v>
      </c>
      <c r="Y327">
        <v>51</v>
      </c>
      <c r="Z327">
        <v>2742</v>
      </c>
      <c r="AA327">
        <v>0</v>
      </c>
      <c r="AB327">
        <v>1</v>
      </c>
      <c r="AC327">
        <v>0</v>
      </c>
      <c r="AD327">
        <v>0</v>
      </c>
      <c r="AE327">
        <v>0</v>
      </c>
      <c r="AF327">
        <v>0</v>
      </c>
      <c r="AG327">
        <v>0</v>
      </c>
      <c r="AH327">
        <v>0</v>
      </c>
      <c r="AI327">
        <v>0</v>
      </c>
      <c r="AJ327">
        <v>1</v>
      </c>
      <c r="AK327">
        <v>1148</v>
      </c>
      <c r="AL327">
        <v>1114</v>
      </c>
      <c r="AM327">
        <v>2</v>
      </c>
    </row>
    <row r="328" spans="1:39" x14ac:dyDescent="0.45">
      <c r="A328">
        <v>59292</v>
      </c>
      <c r="B328">
        <v>0</v>
      </c>
      <c r="C328">
        <v>1</v>
      </c>
      <c r="D328">
        <v>71</v>
      </c>
      <c r="E328">
        <v>378</v>
      </c>
      <c r="F328">
        <v>14</v>
      </c>
      <c r="G328">
        <v>68</v>
      </c>
      <c r="H328">
        <v>19</v>
      </c>
      <c r="I328">
        <v>14</v>
      </c>
      <c r="J328">
        <v>14</v>
      </c>
      <c r="K328">
        <v>2</v>
      </c>
      <c r="L328">
        <v>3</v>
      </c>
      <c r="M328">
        <v>5</v>
      </c>
      <c r="N328">
        <v>8</v>
      </c>
      <c r="O328">
        <v>3</v>
      </c>
      <c r="P328">
        <v>0</v>
      </c>
      <c r="Q328">
        <v>0</v>
      </c>
      <c r="R328">
        <v>0</v>
      </c>
      <c r="S328">
        <v>0</v>
      </c>
      <c r="T328">
        <v>0</v>
      </c>
      <c r="U328">
        <v>0</v>
      </c>
      <c r="V328">
        <v>3</v>
      </c>
      <c r="W328">
        <v>11</v>
      </c>
      <c r="X328">
        <v>0</v>
      </c>
      <c r="Y328">
        <v>70</v>
      </c>
      <c r="Z328">
        <v>2540</v>
      </c>
      <c r="AA328">
        <v>0</v>
      </c>
      <c r="AB328">
        <v>0</v>
      </c>
      <c r="AC328">
        <v>0</v>
      </c>
      <c r="AD328">
        <v>1</v>
      </c>
      <c r="AE328">
        <v>0</v>
      </c>
      <c r="AF328">
        <v>0</v>
      </c>
      <c r="AG328">
        <v>0</v>
      </c>
      <c r="AH328">
        <v>0</v>
      </c>
      <c r="AI328">
        <v>0</v>
      </c>
      <c r="AJ328">
        <v>1</v>
      </c>
      <c r="AK328">
        <v>493</v>
      </c>
      <c r="AL328">
        <v>479</v>
      </c>
      <c r="AM328">
        <v>0</v>
      </c>
    </row>
    <row r="329" spans="1:39" x14ac:dyDescent="0.45">
      <c r="A329">
        <v>27190</v>
      </c>
      <c r="B329">
        <v>1</v>
      </c>
      <c r="C329">
        <v>0</v>
      </c>
      <c r="D329">
        <v>13</v>
      </c>
      <c r="E329">
        <v>1</v>
      </c>
      <c r="F329">
        <v>6</v>
      </c>
      <c r="G329">
        <v>7</v>
      </c>
      <c r="H329">
        <v>0</v>
      </c>
      <c r="I329">
        <v>1</v>
      </c>
      <c r="J329">
        <v>3</v>
      </c>
      <c r="K329">
        <v>1</v>
      </c>
      <c r="L329">
        <v>1</v>
      </c>
      <c r="M329">
        <v>0</v>
      </c>
      <c r="N329">
        <v>2</v>
      </c>
      <c r="O329">
        <v>8</v>
      </c>
      <c r="P329">
        <v>1</v>
      </c>
      <c r="Q329">
        <v>0</v>
      </c>
      <c r="R329">
        <v>0</v>
      </c>
      <c r="S329">
        <v>0</v>
      </c>
      <c r="T329">
        <v>0</v>
      </c>
      <c r="U329">
        <v>0</v>
      </c>
      <c r="V329">
        <v>3</v>
      </c>
      <c r="W329">
        <v>11</v>
      </c>
      <c r="X329">
        <v>1</v>
      </c>
      <c r="Y329">
        <v>47</v>
      </c>
      <c r="Z329">
        <v>2477</v>
      </c>
      <c r="AA329">
        <v>0</v>
      </c>
      <c r="AB329">
        <v>0</v>
      </c>
      <c r="AC329">
        <v>0</v>
      </c>
      <c r="AD329">
        <v>1</v>
      </c>
      <c r="AE329">
        <v>0</v>
      </c>
      <c r="AF329">
        <v>0</v>
      </c>
      <c r="AG329">
        <v>1</v>
      </c>
      <c r="AH329">
        <v>0</v>
      </c>
      <c r="AI329">
        <v>0</v>
      </c>
      <c r="AJ329">
        <v>0</v>
      </c>
      <c r="AK329">
        <v>15</v>
      </c>
      <c r="AL329">
        <v>12</v>
      </c>
      <c r="AM329">
        <v>1</v>
      </c>
    </row>
    <row r="330" spans="1:39" x14ac:dyDescent="0.45">
      <c r="A330">
        <v>82623</v>
      </c>
      <c r="B330">
        <v>0</v>
      </c>
      <c r="C330">
        <v>0</v>
      </c>
      <c r="D330">
        <v>58</v>
      </c>
      <c r="E330">
        <v>204</v>
      </c>
      <c r="F330">
        <v>34</v>
      </c>
      <c r="G330">
        <v>204</v>
      </c>
      <c r="H330">
        <v>172</v>
      </c>
      <c r="I330">
        <v>153</v>
      </c>
      <c r="J330">
        <v>173</v>
      </c>
      <c r="K330">
        <v>1</v>
      </c>
      <c r="L330">
        <v>2</v>
      </c>
      <c r="M330">
        <v>9</v>
      </c>
      <c r="N330">
        <v>4</v>
      </c>
      <c r="O330">
        <v>1</v>
      </c>
      <c r="P330">
        <v>0</v>
      </c>
      <c r="Q330">
        <v>0</v>
      </c>
      <c r="R330">
        <v>0</v>
      </c>
      <c r="S330">
        <v>0</v>
      </c>
      <c r="T330">
        <v>0</v>
      </c>
      <c r="U330">
        <v>0</v>
      </c>
      <c r="V330">
        <v>3</v>
      </c>
      <c r="W330">
        <v>11</v>
      </c>
      <c r="X330">
        <v>0</v>
      </c>
      <c r="Y330">
        <v>68</v>
      </c>
      <c r="Z330">
        <v>2390</v>
      </c>
      <c r="AA330">
        <v>1</v>
      </c>
      <c r="AB330">
        <v>0</v>
      </c>
      <c r="AC330">
        <v>0</v>
      </c>
      <c r="AD330">
        <v>0</v>
      </c>
      <c r="AE330">
        <v>0</v>
      </c>
      <c r="AF330">
        <v>0</v>
      </c>
      <c r="AG330">
        <v>0</v>
      </c>
      <c r="AH330">
        <v>1</v>
      </c>
      <c r="AI330">
        <v>0</v>
      </c>
      <c r="AJ330">
        <v>0</v>
      </c>
      <c r="AK330">
        <v>767</v>
      </c>
      <c r="AL330">
        <v>594</v>
      </c>
      <c r="AM330">
        <v>0</v>
      </c>
    </row>
    <row r="331" spans="1:39" x14ac:dyDescent="0.45">
      <c r="A331">
        <v>44300</v>
      </c>
      <c r="B331">
        <v>1</v>
      </c>
      <c r="C331">
        <v>1</v>
      </c>
      <c r="D331">
        <v>65</v>
      </c>
      <c r="E331">
        <v>30</v>
      </c>
      <c r="F331">
        <v>0</v>
      </c>
      <c r="G331">
        <v>9</v>
      </c>
      <c r="H331">
        <v>0</v>
      </c>
      <c r="I331">
        <v>0</v>
      </c>
      <c r="J331">
        <v>3</v>
      </c>
      <c r="K331">
        <v>2</v>
      </c>
      <c r="L331">
        <v>1</v>
      </c>
      <c r="M331">
        <v>0</v>
      </c>
      <c r="N331">
        <v>3</v>
      </c>
      <c r="O331">
        <v>6</v>
      </c>
      <c r="P331">
        <v>0</v>
      </c>
      <c r="Q331">
        <v>0</v>
      </c>
      <c r="R331">
        <v>0</v>
      </c>
      <c r="S331">
        <v>0</v>
      </c>
      <c r="T331">
        <v>0</v>
      </c>
      <c r="U331">
        <v>0</v>
      </c>
      <c r="V331">
        <v>3</v>
      </c>
      <c r="W331">
        <v>11</v>
      </c>
      <c r="X331">
        <v>0</v>
      </c>
      <c r="Y331">
        <v>55</v>
      </c>
      <c r="Z331">
        <v>2530</v>
      </c>
      <c r="AA331">
        <v>0</v>
      </c>
      <c r="AB331">
        <v>1</v>
      </c>
      <c r="AC331">
        <v>0</v>
      </c>
      <c r="AD331">
        <v>0</v>
      </c>
      <c r="AE331">
        <v>0</v>
      </c>
      <c r="AF331">
        <v>0</v>
      </c>
      <c r="AG331">
        <v>0</v>
      </c>
      <c r="AH331">
        <v>1</v>
      </c>
      <c r="AI331">
        <v>0</v>
      </c>
      <c r="AJ331">
        <v>0</v>
      </c>
      <c r="AK331">
        <v>39</v>
      </c>
      <c r="AL331">
        <v>36</v>
      </c>
      <c r="AM331">
        <v>0</v>
      </c>
    </row>
    <row r="332" spans="1:39" x14ac:dyDescent="0.45">
      <c r="A332">
        <v>84835</v>
      </c>
      <c r="B332">
        <v>0</v>
      </c>
      <c r="C332">
        <v>0</v>
      </c>
      <c r="D332">
        <v>0</v>
      </c>
      <c r="E332">
        <v>189</v>
      </c>
      <c r="F332">
        <v>104</v>
      </c>
      <c r="G332">
        <v>379</v>
      </c>
      <c r="H332">
        <v>111</v>
      </c>
      <c r="I332">
        <v>189</v>
      </c>
      <c r="J332">
        <v>218</v>
      </c>
      <c r="K332">
        <v>1</v>
      </c>
      <c r="L332">
        <v>4</v>
      </c>
      <c r="M332">
        <v>4</v>
      </c>
      <c r="N332">
        <v>6</v>
      </c>
      <c r="O332">
        <v>1</v>
      </c>
      <c r="P332">
        <v>0</v>
      </c>
      <c r="Q332">
        <v>0</v>
      </c>
      <c r="R332">
        <v>0</v>
      </c>
      <c r="S332">
        <v>0</v>
      </c>
      <c r="T332">
        <v>0</v>
      </c>
      <c r="U332">
        <v>0</v>
      </c>
      <c r="V332">
        <v>3</v>
      </c>
      <c r="W332">
        <v>11</v>
      </c>
      <c r="X332">
        <v>1</v>
      </c>
      <c r="Y332">
        <v>50</v>
      </c>
      <c r="Z332">
        <v>2172</v>
      </c>
      <c r="AA332">
        <v>1</v>
      </c>
      <c r="AB332">
        <v>0</v>
      </c>
      <c r="AC332">
        <v>0</v>
      </c>
      <c r="AD332">
        <v>0</v>
      </c>
      <c r="AE332">
        <v>0</v>
      </c>
      <c r="AF332">
        <v>0</v>
      </c>
      <c r="AG332">
        <v>0</v>
      </c>
      <c r="AH332">
        <v>1</v>
      </c>
      <c r="AI332">
        <v>0</v>
      </c>
      <c r="AJ332">
        <v>0</v>
      </c>
      <c r="AK332">
        <v>972</v>
      </c>
      <c r="AL332">
        <v>754</v>
      </c>
      <c r="AM332">
        <v>0</v>
      </c>
    </row>
    <row r="333" spans="1:39" x14ac:dyDescent="0.45">
      <c r="A333">
        <v>30372</v>
      </c>
      <c r="B333">
        <v>1</v>
      </c>
      <c r="C333">
        <v>1</v>
      </c>
      <c r="D333">
        <v>33</v>
      </c>
      <c r="E333">
        <v>15</v>
      </c>
      <c r="F333">
        <v>0</v>
      </c>
      <c r="G333">
        <v>12</v>
      </c>
      <c r="H333">
        <v>7</v>
      </c>
      <c r="I333">
        <v>3</v>
      </c>
      <c r="J333">
        <v>7</v>
      </c>
      <c r="K333">
        <v>3</v>
      </c>
      <c r="L333">
        <v>2</v>
      </c>
      <c r="M333">
        <v>0</v>
      </c>
      <c r="N333">
        <v>3</v>
      </c>
      <c r="O333">
        <v>7</v>
      </c>
      <c r="P333">
        <v>0</v>
      </c>
      <c r="Q333">
        <v>0</v>
      </c>
      <c r="R333">
        <v>0</v>
      </c>
      <c r="S333">
        <v>0</v>
      </c>
      <c r="T333">
        <v>0</v>
      </c>
      <c r="U333">
        <v>0</v>
      </c>
      <c r="V333">
        <v>3</v>
      </c>
      <c r="W333">
        <v>11</v>
      </c>
      <c r="X333">
        <v>0</v>
      </c>
      <c r="Y333">
        <v>49</v>
      </c>
      <c r="Z333">
        <v>2710</v>
      </c>
      <c r="AA333">
        <v>0</v>
      </c>
      <c r="AB333">
        <v>0</v>
      </c>
      <c r="AC333">
        <v>0</v>
      </c>
      <c r="AD333">
        <v>0</v>
      </c>
      <c r="AE333">
        <v>1</v>
      </c>
      <c r="AF333">
        <v>0</v>
      </c>
      <c r="AG333">
        <v>0</v>
      </c>
      <c r="AH333">
        <v>1</v>
      </c>
      <c r="AI333">
        <v>0</v>
      </c>
      <c r="AJ333">
        <v>0</v>
      </c>
      <c r="AK333">
        <v>37</v>
      </c>
      <c r="AL333">
        <v>30</v>
      </c>
      <c r="AM333">
        <v>0</v>
      </c>
    </row>
    <row r="334" spans="1:39" x14ac:dyDescent="0.45">
      <c r="A334">
        <v>33181</v>
      </c>
      <c r="B334">
        <v>1</v>
      </c>
      <c r="C334">
        <v>0</v>
      </c>
      <c r="D334">
        <v>90</v>
      </c>
      <c r="E334">
        <v>9</v>
      </c>
      <c r="F334">
        <v>0</v>
      </c>
      <c r="G334">
        <v>3</v>
      </c>
      <c r="H334">
        <v>0</v>
      </c>
      <c r="I334">
        <v>0</v>
      </c>
      <c r="J334">
        <v>4</v>
      </c>
      <c r="K334">
        <v>1</v>
      </c>
      <c r="L334">
        <v>1</v>
      </c>
      <c r="M334">
        <v>0</v>
      </c>
      <c r="N334">
        <v>2</v>
      </c>
      <c r="O334">
        <v>6</v>
      </c>
      <c r="P334">
        <v>1</v>
      </c>
      <c r="Q334">
        <v>0</v>
      </c>
      <c r="R334">
        <v>0</v>
      </c>
      <c r="S334">
        <v>0</v>
      </c>
      <c r="T334">
        <v>0</v>
      </c>
      <c r="U334">
        <v>0</v>
      </c>
      <c r="V334">
        <v>3</v>
      </c>
      <c r="W334">
        <v>11</v>
      </c>
      <c r="X334">
        <v>0</v>
      </c>
      <c r="Y334">
        <v>44</v>
      </c>
      <c r="Z334">
        <v>2336</v>
      </c>
      <c r="AA334">
        <v>0</v>
      </c>
      <c r="AB334">
        <v>1</v>
      </c>
      <c r="AC334">
        <v>0</v>
      </c>
      <c r="AD334">
        <v>0</v>
      </c>
      <c r="AE334">
        <v>0</v>
      </c>
      <c r="AF334">
        <v>0</v>
      </c>
      <c r="AG334">
        <v>0</v>
      </c>
      <c r="AH334">
        <v>0</v>
      </c>
      <c r="AI334">
        <v>1</v>
      </c>
      <c r="AJ334">
        <v>0</v>
      </c>
      <c r="AK334">
        <v>12</v>
      </c>
      <c r="AL334">
        <v>8</v>
      </c>
      <c r="AM334">
        <v>1</v>
      </c>
    </row>
    <row r="335" spans="1:39" x14ac:dyDescent="0.45">
      <c r="A335">
        <v>71113</v>
      </c>
      <c r="B335">
        <v>0</v>
      </c>
      <c r="C335">
        <v>1</v>
      </c>
      <c r="D335">
        <v>95</v>
      </c>
      <c r="E335">
        <v>495</v>
      </c>
      <c r="F335">
        <v>33</v>
      </c>
      <c r="G335">
        <v>255</v>
      </c>
      <c r="H335">
        <v>11</v>
      </c>
      <c r="I335">
        <v>33</v>
      </c>
      <c r="J335">
        <v>8</v>
      </c>
      <c r="K335">
        <v>4</v>
      </c>
      <c r="L335">
        <v>6</v>
      </c>
      <c r="M335">
        <v>7</v>
      </c>
      <c r="N335">
        <v>9</v>
      </c>
      <c r="O335">
        <v>4</v>
      </c>
      <c r="P335">
        <v>0</v>
      </c>
      <c r="Q335">
        <v>0</v>
      </c>
      <c r="R335">
        <v>0</v>
      </c>
      <c r="S335">
        <v>0</v>
      </c>
      <c r="T335">
        <v>0</v>
      </c>
      <c r="U335">
        <v>0</v>
      </c>
      <c r="V335">
        <v>3</v>
      </c>
      <c r="W335">
        <v>11</v>
      </c>
      <c r="X335">
        <v>0</v>
      </c>
      <c r="Y335">
        <v>63</v>
      </c>
      <c r="Z335">
        <v>2353</v>
      </c>
      <c r="AA335">
        <v>0</v>
      </c>
      <c r="AB335">
        <v>1</v>
      </c>
      <c r="AC335">
        <v>0</v>
      </c>
      <c r="AD335">
        <v>0</v>
      </c>
      <c r="AE335">
        <v>0</v>
      </c>
      <c r="AF335">
        <v>0</v>
      </c>
      <c r="AG335">
        <v>0</v>
      </c>
      <c r="AH335">
        <v>1</v>
      </c>
      <c r="AI335">
        <v>0</v>
      </c>
      <c r="AJ335">
        <v>0</v>
      </c>
      <c r="AK335">
        <v>827</v>
      </c>
      <c r="AL335">
        <v>819</v>
      </c>
      <c r="AM335">
        <v>0</v>
      </c>
    </row>
    <row r="336" spans="1:39" x14ac:dyDescent="0.45">
      <c r="A336">
        <v>71952</v>
      </c>
      <c r="B336">
        <v>1</v>
      </c>
      <c r="C336">
        <v>0</v>
      </c>
      <c r="D336">
        <v>93</v>
      </c>
      <c r="E336">
        <v>656</v>
      </c>
      <c r="F336">
        <v>80</v>
      </c>
      <c r="G336">
        <v>455</v>
      </c>
      <c r="H336">
        <v>52</v>
      </c>
      <c r="I336">
        <v>107</v>
      </c>
      <c r="J336">
        <v>93</v>
      </c>
      <c r="K336">
        <v>2</v>
      </c>
      <c r="L336">
        <v>8</v>
      </c>
      <c r="M336">
        <v>4</v>
      </c>
      <c r="N336">
        <v>8</v>
      </c>
      <c r="O336">
        <v>4</v>
      </c>
      <c r="P336">
        <v>1</v>
      </c>
      <c r="Q336">
        <v>0</v>
      </c>
      <c r="R336">
        <v>1</v>
      </c>
      <c r="S336">
        <v>0</v>
      </c>
      <c r="T336">
        <v>0</v>
      </c>
      <c r="U336">
        <v>0</v>
      </c>
      <c r="V336">
        <v>3</v>
      </c>
      <c r="W336">
        <v>11</v>
      </c>
      <c r="X336">
        <v>0</v>
      </c>
      <c r="Y336">
        <v>34</v>
      </c>
      <c r="Z336">
        <v>2694</v>
      </c>
      <c r="AA336">
        <v>0</v>
      </c>
      <c r="AB336">
        <v>1</v>
      </c>
      <c r="AC336">
        <v>0</v>
      </c>
      <c r="AD336">
        <v>0</v>
      </c>
      <c r="AE336">
        <v>0</v>
      </c>
      <c r="AF336">
        <v>0</v>
      </c>
      <c r="AG336">
        <v>0</v>
      </c>
      <c r="AH336">
        <v>1</v>
      </c>
      <c r="AI336">
        <v>0</v>
      </c>
      <c r="AJ336">
        <v>0</v>
      </c>
      <c r="AK336">
        <v>1350</v>
      </c>
      <c r="AL336">
        <v>1257</v>
      </c>
      <c r="AM336">
        <v>2</v>
      </c>
    </row>
    <row r="337" spans="1:39" x14ac:dyDescent="0.45">
      <c r="A337">
        <v>69759</v>
      </c>
      <c r="B337">
        <v>0</v>
      </c>
      <c r="C337">
        <v>0</v>
      </c>
      <c r="D337">
        <v>38</v>
      </c>
      <c r="E337">
        <v>452</v>
      </c>
      <c r="F337">
        <v>20</v>
      </c>
      <c r="G337">
        <v>514</v>
      </c>
      <c r="H337">
        <v>13</v>
      </c>
      <c r="I337">
        <v>30</v>
      </c>
      <c r="J337">
        <v>0</v>
      </c>
      <c r="K337">
        <v>3</v>
      </c>
      <c r="L337">
        <v>4</v>
      </c>
      <c r="M337">
        <v>6</v>
      </c>
      <c r="N337">
        <v>5</v>
      </c>
      <c r="O337">
        <v>3</v>
      </c>
      <c r="P337">
        <v>0</v>
      </c>
      <c r="Q337">
        <v>0</v>
      </c>
      <c r="R337">
        <v>0</v>
      </c>
      <c r="S337">
        <v>0</v>
      </c>
      <c r="T337">
        <v>0</v>
      </c>
      <c r="U337">
        <v>0</v>
      </c>
      <c r="V337">
        <v>3</v>
      </c>
      <c r="W337">
        <v>11</v>
      </c>
      <c r="X337">
        <v>1</v>
      </c>
      <c r="Y337">
        <v>54</v>
      </c>
      <c r="Z337">
        <v>2403</v>
      </c>
      <c r="AA337">
        <v>0</v>
      </c>
      <c r="AB337">
        <v>0</v>
      </c>
      <c r="AC337">
        <v>1</v>
      </c>
      <c r="AD337">
        <v>0</v>
      </c>
      <c r="AE337">
        <v>0</v>
      </c>
      <c r="AF337">
        <v>0</v>
      </c>
      <c r="AG337">
        <v>0</v>
      </c>
      <c r="AH337">
        <v>0</v>
      </c>
      <c r="AI337">
        <v>0</v>
      </c>
      <c r="AJ337">
        <v>1</v>
      </c>
      <c r="AK337">
        <v>1029</v>
      </c>
      <c r="AL337">
        <v>1029</v>
      </c>
      <c r="AM337">
        <v>0</v>
      </c>
    </row>
    <row r="338" spans="1:39" x14ac:dyDescent="0.45">
      <c r="A338">
        <v>72099</v>
      </c>
      <c r="B338">
        <v>0</v>
      </c>
      <c r="C338">
        <v>0</v>
      </c>
      <c r="D338">
        <v>18</v>
      </c>
      <c r="E338">
        <v>546</v>
      </c>
      <c r="F338">
        <v>91</v>
      </c>
      <c r="G338">
        <v>410</v>
      </c>
      <c r="H338">
        <v>119</v>
      </c>
      <c r="I338">
        <v>0</v>
      </c>
      <c r="J338">
        <v>22</v>
      </c>
      <c r="K338">
        <v>1</v>
      </c>
      <c r="L338">
        <v>3</v>
      </c>
      <c r="M338">
        <v>4</v>
      </c>
      <c r="N338">
        <v>10</v>
      </c>
      <c r="O338">
        <v>1</v>
      </c>
      <c r="P338">
        <v>0</v>
      </c>
      <c r="Q338">
        <v>0</v>
      </c>
      <c r="R338">
        <v>0</v>
      </c>
      <c r="S338">
        <v>0</v>
      </c>
      <c r="T338">
        <v>0</v>
      </c>
      <c r="U338">
        <v>0</v>
      </c>
      <c r="V338">
        <v>3</v>
      </c>
      <c r="W338">
        <v>11</v>
      </c>
      <c r="X338">
        <v>0</v>
      </c>
      <c r="Y338">
        <v>46</v>
      </c>
      <c r="Z338">
        <v>2769</v>
      </c>
      <c r="AA338">
        <v>0</v>
      </c>
      <c r="AB338">
        <v>1</v>
      </c>
      <c r="AC338">
        <v>0</v>
      </c>
      <c r="AD338">
        <v>0</v>
      </c>
      <c r="AE338">
        <v>0</v>
      </c>
      <c r="AF338">
        <v>0</v>
      </c>
      <c r="AG338">
        <v>0</v>
      </c>
      <c r="AH338">
        <v>1</v>
      </c>
      <c r="AI338">
        <v>0</v>
      </c>
      <c r="AJ338">
        <v>0</v>
      </c>
      <c r="AK338">
        <v>1166</v>
      </c>
      <c r="AL338">
        <v>1144</v>
      </c>
      <c r="AM338">
        <v>0</v>
      </c>
    </row>
    <row r="339" spans="1:39" x14ac:dyDescent="0.45">
      <c r="A339">
        <v>60000</v>
      </c>
      <c r="B339">
        <v>0</v>
      </c>
      <c r="C339">
        <v>1</v>
      </c>
      <c r="D339">
        <v>57</v>
      </c>
      <c r="E339">
        <v>1048</v>
      </c>
      <c r="F339">
        <v>0</v>
      </c>
      <c r="G339">
        <v>217</v>
      </c>
      <c r="H339">
        <v>0</v>
      </c>
      <c r="I339">
        <v>0</v>
      </c>
      <c r="J339">
        <v>12</v>
      </c>
      <c r="K339">
        <v>5</v>
      </c>
      <c r="L339">
        <v>11</v>
      </c>
      <c r="M339">
        <v>3</v>
      </c>
      <c r="N339">
        <v>5</v>
      </c>
      <c r="O339">
        <v>6</v>
      </c>
      <c r="P339">
        <v>0</v>
      </c>
      <c r="Q339">
        <v>0</v>
      </c>
      <c r="R339">
        <v>0</v>
      </c>
      <c r="S339">
        <v>0</v>
      </c>
      <c r="T339">
        <v>0</v>
      </c>
      <c r="U339">
        <v>0</v>
      </c>
      <c r="V339">
        <v>3</v>
      </c>
      <c r="W339">
        <v>11</v>
      </c>
      <c r="X339">
        <v>0</v>
      </c>
      <c r="Y339">
        <v>44</v>
      </c>
      <c r="Z339">
        <v>2713</v>
      </c>
      <c r="AA339">
        <v>0</v>
      </c>
      <c r="AB339">
        <v>0</v>
      </c>
      <c r="AC339">
        <v>1</v>
      </c>
      <c r="AD339">
        <v>0</v>
      </c>
      <c r="AE339">
        <v>0</v>
      </c>
      <c r="AF339">
        <v>0</v>
      </c>
      <c r="AG339">
        <v>0</v>
      </c>
      <c r="AH339">
        <v>0</v>
      </c>
      <c r="AI339">
        <v>0</v>
      </c>
      <c r="AJ339">
        <v>1</v>
      </c>
      <c r="AK339">
        <v>1265</v>
      </c>
      <c r="AL339">
        <v>1253</v>
      </c>
      <c r="AM339">
        <v>0</v>
      </c>
    </row>
    <row r="340" spans="1:39" x14ac:dyDescent="0.45">
      <c r="A340">
        <v>38643</v>
      </c>
      <c r="B340">
        <v>1</v>
      </c>
      <c r="C340">
        <v>1</v>
      </c>
      <c r="D340">
        <v>45</v>
      </c>
      <c r="E340">
        <v>22</v>
      </c>
      <c r="F340">
        <v>2</v>
      </c>
      <c r="G340">
        <v>14</v>
      </c>
      <c r="H340">
        <v>0</v>
      </c>
      <c r="I340">
        <v>1</v>
      </c>
      <c r="J340">
        <v>10</v>
      </c>
      <c r="K340">
        <v>2</v>
      </c>
      <c r="L340">
        <v>2</v>
      </c>
      <c r="M340">
        <v>0</v>
      </c>
      <c r="N340">
        <v>3</v>
      </c>
      <c r="O340">
        <v>7</v>
      </c>
      <c r="P340">
        <v>0</v>
      </c>
      <c r="Q340">
        <v>0</v>
      </c>
      <c r="R340">
        <v>0</v>
      </c>
      <c r="S340">
        <v>0</v>
      </c>
      <c r="T340">
        <v>0</v>
      </c>
      <c r="U340">
        <v>1</v>
      </c>
      <c r="V340">
        <v>3</v>
      </c>
      <c r="W340">
        <v>11</v>
      </c>
      <c r="X340">
        <v>0</v>
      </c>
      <c r="Y340">
        <v>42</v>
      </c>
      <c r="Z340">
        <v>2371</v>
      </c>
      <c r="AA340">
        <v>0</v>
      </c>
      <c r="AB340">
        <v>0</v>
      </c>
      <c r="AC340">
        <v>1</v>
      </c>
      <c r="AD340">
        <v>0</v>
      </c>
      <c r="AE340">
        <v>0</v>
      </c>
      <c r="AF340">
        <v>0</v>
      </c>
      <c r="AG340">
        <v>0</v>
      </c>
      <c r="AH340">
        <v>1</v>
      </c>
      <c r="AI340">
        <v>0</v>
      </c>
      <c r="AJ340">
        <v>0</v>
      </c>
      <c r="AK340">
        <v>39</v>
      </c>
      <c r="AL340">
        <v>29</v>
      </c>
      <c r="AM340">
        <v>0</v>
      </c>
    </row>
    <row r="341" spans="1:39" x14ac:dyDescent="0.45">
      <c r="A341">
        <v>50737</v>
      </c>
      <c r="B341">
        <v>0</v>
      </c>
      <c r="C341">
        <v>1</v>
      </c>
      <c r="D341">
        <v>61</v>
      </c>
      <c r="E341">
        <v>78</v>
      </c>
      <c r="F341">
        <v>0</v>
      </c>
      <c r="G341">
        <v>11</v>
      </c>
      <c r="H341">
        <v>0</v>
      </c>
      <c r="I341">
        <v>0</v>
      </c>
      <c r="J341">
        <v>10</v>
      </c>
      <c r="K341">
        <v>1</v>
      </c>
      <c r="L341">
        <v>2</v>
      </c>
      <c r="M341">
        <v>0</v>
      </c>
      <c r="N341">
        <v>4</v>
      </c>
      <c r="O341">
        <v>6</v>
      </c>
      <c r="P341">
        <v>0</v>
      </c>
      <c r="Q341">
        <v>1</v>
      </c>
      <c r="R341">
        <v>0</v>
      </c>
      <c r="S341">
        <v>0</v>
      </c>
      <c r="T341">
        <v>0</v>
      </c>
      <c r="U341">
        <v>0</v>
      </c>
      <c r="V341">
        <v>3</v>
      </c>
      <c r="W341">
        <v>11</v>
      </c>
      <c r="X341">
        <v>0</v>
      </c>
      <c r="Y341">
        <v>65</v>
      </c>
      <c r="Z341">
        <v>2573</v>
      </c>
      <c r="AA341">
        <v>0</v>
      </c>
      <c r="AB341">
        <v>1</v>
      </c>
      <c r="AC341">
        <v>0</v>
      </c>
      <c r="AD341">
        <v>0</v>
      </c>
      <c r="AE341">
        <v>0</v>
      </c>
      <c r="AF341">
        <v>0</v>
      </c>
      <c r="AG341">
        <v>0</v>
      </c>
      <c r="AH341">
        <v>1</v>
      </c>
      <c r="AI341">
        <v>0</v>
      </c>
      <c r="AJ341">
        <v>0</v>
      </c>
      <c r="AK341">
        <v>89</v>
      </c>
      <c r="AL341">
        <v>79</v>
      </c>
      <c r="AM341">
        <v>1</v>
      </c>
    </row>
    <row r="342" spans="1:39" x14ac:dyDescent="0.45">
      <c r="A342">
        <v>68462</v>
      </c>
      <c r="B342">
        <v>0</v>
      </c>
      <c r="C342">
        <v>0</v>
      </c>
      <c r="D342">
        <v>6</v>
      </c>
      <c r="E342">
        <v>561</v>
      </c>
      <c r="F342">
        <v>64</v>
      </c>
      <c r="G342">
        <v>785</v>
      </c>
      <c r="H342">
        <v>84</v>
      </c>
      <c r="I342">
        <v>128</v>
      </c>
      <c r="J342">
        <v>48</v>
      </c>
      <c r="K342">
        <v>1</v>
      </c>
      <c r="L342">
        <v>3</v>
      </c>
      <c r="M342">
        <v>3</v>
      </c>
      <c r="N342">
        <v>8</v>
      </c>
      <c r="O342">
        <v>1</v>
      </c>
      <c r="P342">
        <v>0</v>
      </c>
      <c r="Q342">
        <v>0</v>
      </c>
      <c r="R342">
        <v>0</v>
      </c>
      <c r="S342">
        <v>0</v>
      </c>
      <c r="T342">
        <v>0</v>
      </c>
      <c r="U342">
        <v>0</v>
      </c>
      <c r="V342">
        <v>3</v>
      </c>
      <c r="W342">
        <v>11</v>
      </c>
      <c r="X342">
        <v>0</v>
      </c>
      <c r="Y342">
        <v>51</v>
      </c>
      <c r="Z342">
        <v>2723</v>
      </c>
      <c r="AA342">
        <v>0</v>
      </c>
      <c r="AB342">
        <v>1</v>
      </c>
      <c r="AC342">
        <v>0</v>
      </c>
      <c r="AD342">
        <v>0</v>
      </c>
      <c r="AE342">
        <v>0</v>
      </c>
      <c r="AF342">
        <v>0</v>
      </c>
      <c r="AG342">
        <v>0</v>
      </c>
      <c r="AH342">
        <v>0</v>
      </c>
      <c r="AI342">
        <v>0</v>
      </c>
      <c r="AJ342">
        <v>1</v>
      </c>
      <c r="AK342">
        <v>1622</v>
      </c>
      <c r="AL342">
        <v>1574</v>
      </c>
      <c r="AM342">
        <v>0</v>
      </c>
    </row>
    <row r="343" spans="1:39" x14ac:dyDescent="0.45">
      <c r="A343">
        <v>65073</v>
      </c>
      <c r="B343">
        <v>0</v>
      </c>
      <c r="C343">
        <v>0</v>
      </c>
      <c r="D343">
        <v>65</v>
      </c>
      <c r="E343">
        <v>629</v>
      </c>
      <c r="F343">
        <v>17</v>
      </c>
      <c r="G343">
        <v>177</v>
      </c>
      <c r="H343">
        <v>69</v>
      </c>
      <c r="I343">
        <v>0</v>
      </c>
      <c r="J343">
        <v>8</v>
      </c>
      <c r="K343">
        <v>1</v>
      </c>
      <c r="L343">
        <v>5</v>
      </c>
      <c r="M343">
        <v>3</v>
      </c>
      <c r="N343">
        <v>5</v>
      </c>
      <c r="O343">
        <v>2</v>
      </c>
      <c r="P343">
        <v>0</v>
      </c>
      <c r="Q343">
        <v>0</v>
      </c>
      <c r="R343">
        <v>0</v>
      </c>
      <c r="S343">
        <v>0</v>
      </c>
      <c r="T343">
        <v>0</v>
      </c>
      <c r="U343">
        <v>1</v>
      </c>
      <c r="V343">
        <v>3</v>
      </c>
      <c r="W343">
        <v>11</v>
      </c>
      <c r="X343">
        <v>0</v>
      </c>
      <c r="Y343">
        <v>77</v>
      </c>
      <c r="Z343">
        <v>2472</v>
      </c>
      <c r="AA343">
        <v>0</v>
      </c>
      <c r="AB343">
        <v>1</v>
      </c>
      <c r="AC343">
        <v>0</v>
      </c>
      <c r="AD343">
        <v>0</v>
      </c>
      <c r="AE343">
        <v>0</v>
      </c>
      <c r="AF343">
        <v>0</v>
      </c>
      <c r="AG343">
        <v>0</v>
      </c>
      <c r="AH343">
        <v>0</v>
      </c>
      <c r="AI343">
        <v>1</v>
      </c>
      <c r="AJ343">
        <v>0</v>
      </c>
      <c r="AK343">
        <v>892</v>
      </c>
      <c r="AL343">
        <v>884</v>
      </c>
      <c r="AM343">
        <v>0</v>
      </c>
    </row>
    <row r="344" spans="1:39" x14ac:dyDescent="0.45">
      <c r="A344">
        <v>46681</v>
      </c>
      <c r="B344">
        <v>0</v>
      </c>
      <c r="C344">
        <v>2</v>
      </c>
      <c r="D344">
        <v>52</v>
      </c>
      <c r="E344">
        <v>269</v>
      </c>
      <c r="F344">
        <v>15</v>
      </c>
      <c r="G344">
        <v>69</v>
      </c>
      <c r="H344">
        <v>15</v>
      </c>
      <c r="I344">
        <v>19</v>
      </c>
      <c r="J344">
        <v>38</v>
      </c>
      <c r="K344">
        <v>2</v>
      </c>
      <c r="L344">
        <v>4</v>
      </c>
      <c r="M344">
        <v>6</v>
      </c>
      <c r="N344">
        <v>4</v>
      </c>
      <c r="O344">
        <v>5</v>
      </c>
      <c r="P344">
        <v>0</v>
      </c>
      <c r="Q344">
        <v>0</v>
      </c>
      <c r="R344">
        <v>0</v>
      </c>
      <c r="S344">
        <v>0</v>
      </c>
      <c r="T344">
        <v>0</v>
      </c>
      <c r="U344">
        <v>0</v>
      </c>
      <c r="V344">
        <v>3</v>
      </c>
      <c r="W344">
        <v>11</v>
      </c>
      <c r="X344">
        <v>0</v>
      </c>
      <c r="Y344">
        <v>72</v>
      </c>
      <c r="Z344">
        <v>2423</v>
      </c>
      <c r="AA344">
        <v>0</v>
      </c>
      <c r="AB344">
        <v>0</v>
      </c>
      <c r="AC344">
        <v>0</v>
      </c>
      <c r="AD344">
        <v>1</v>
      </c>
      <c r="AE344">
        <v>0</v>
      </c>
      <c r="AF344">
        <v>0</v>
      </c>
      <c r="AG344">
        <v>0</v>
      </c>
      <c r="AH344">
        <v>0</v>
      </c>
      <c r="AI344">
        <v>0</v>
      </c>
      <c r="AJ344">
        <v>1</v>
      </c>
      <c r="AK344">
        <v>387</v>
      </c>
      <c r="AL344">
        <v>349</v>
      </c>
      <c r="AM344">
        <v>0</v>
      </c>
    </row>
    <row r="345" spans="1:39" x14ac:dyDescent="0.45">
      <c r="A345">
        <v>78618</v>
      </c>
      <c r="B345">
        <v>0</v>
      </c>
      <c r="C345">
        <v>0</v>
      </c>
      <c r="D345">
        <v>87</v>
      </c>
      <c r="E345">
        <v>736</v>
      </c>
      <c r="F345">
        <v>163</v>
      </c>
      <c r="G345">
        <v>818</v>
      </c>
      <c r="H345">
        <v>212</v>
      </c>
      <c r="I345">
        <v>163</v>
      </c>
      <c r="J345">
        <v>61</v>
      </c>
      <c r="K345">
        <v>1</v>
      </c>
      <c r="L345">
        <v>4</v>
      </c>
      <c r="M345">
        <v>7</v>
      </c>
      <c r="N345">
        <v>10</v>
      </c>
      <c r="O345">
        <v>2</v>
      </c>
      <c r="P345">
        <v>0</v>
      </c>
      <c r="Q345">
        <v>1</v>
      </c>
      <c r="R345">
        <v>0</v>
      </c>
      <c r="S345">
        <v>0</v>
      </c>
      <c r="T345">
        <v>0</v>
      </c>
      <c r="U345">
        <v>0</v>
      </c>
      <c r="V345">
        <v>3</v>
      </c>
      <c r="W345">
        <v>11</v>
      </c>
      <c r="X345">
        <v>0</v>
      </c>
      <c r="Y345">
        <v>63</v>
      </c>
      <c r="Z345">
        <v>2798</v>
      </c>
      <c r="AA345">
        <v>0</v>
      </c>
      <c r="AB345">
        <v>1</v>
      </c>
      <c r="AC345">
        <v>0</v>
      </c>
      <c r="AD345">
        <v>0</v>
      </c>
      <c r="AE345">
        <v>0</v>
      </c>
      <c r="AF345">
        <v>0</v>
      </c>
      <c r="AG345">
        <v>0</v>
      </c>
      <c r="AH345">
        <v>1</v>
      </c>
      <c r="AI345">
        <v>0</v>
      </c>
      <c r="AJ345">
        <v>0</v>
      </c>
      <c r="AK345">
        <v>2092</v>
      </c>
      <c r="AL345">
        <v>2031</v>
      </c>
      <c r="AM345">
        <v>1</v>
      </c>
    </row>
    <row r="346" spans="1:39" x14ac:dyDescent="0.45">
      <c r="A346">
        <v>62187</v>
      </c>
      <c r="B346">
        <v>0</v>
      </c>
      <c r="C346">
        <v>1</v>
      </c>
      <c r="D346">
        <v>38</v>
      </c>
      <c r="E346">
        <v>512</v>
      </c>
      <c r="F346">
        <v>0</v>
      </c>
      <c r="G346">
        <v>83</v>
      </c>
      <c r="H346">
        <v>0</v>
      </c>
      <c r="I346">
        <v>0</v>
      </c>
      <c r="J346">
        <v>41</v>
      </c>
      <c r="K346">
        <v>3</v>
      </c>
      <c r="L346">
        <v>6</v>
      </c>
      <c r="M346">
        <v>2</v>
      </c>
      <c r="N346">
        <v>10</v>
      </c>
      <c r="O346">
        <v>4</v>
      </c>
      <c r="P346">
        <v>0</v>
      </c>
      <c r="Q346">
        <v>0</v>
      </c>
      <c r="R346">
        <v>0</v>
      </c>
      <c r="S346">
        <v>0</v>
      </c>
      <c r="T346">
        <v>0</v>
      </c>
      <c r="U346">
        <v>0</v>
      </c>
      <c r="V346">
        <v>3</v>
      </c>
      <c r="W346">
        <v>11</v>
      </c>
      <c r="X346">
        <v>0</v>
      </c>
      <c r="Y346">
        <v>51</v>
      </c>
      <c r="Z346">
        <v>2258</v>
      </c>
      <c r="AA346">
        <v>0</v>
      </c>
      <c r="AB346">
        <v>0</v>
      </c>
      <c r="AC346">
        <v>0</v>
      </c>
      <c r="AD346">
        <v>0</v>
      </c>
      <c r="AE346">
        <v>1</v>
      </c>
      <c r="AF346">
        <v>0</v>
      </c>
      <c r="AG346">
        <v>0</v>
      </c>
      <c r="AH346">
        <v>0</v>
      </c>
      <c r="AI346">
        <v>0</v>
      </c>
      <c r="AJ346">
        <v>1</v>
      </c>
      <c r="AK346">
        <v>595</v>
      </c>
      <c r="AL346">
        <v>554</v>
      </c>
      <c r="AM346">
        <v>0</v>
      </c>
    </row>
    <row r="347" spans="1:39" x14ac:dyDescent="0.45">
      <c r="A347">
        <v>28442</v>
      </c>
      <c r="B347">
        <v>2</v>
      </c>
      <c r="C347">
        <v>0</v>
      </c>
      <c r="D347">
        <v>53</v>
      </c>
      <c r="E347">
        <v>19</v>
      </c>
      <c r="F347">
        <v>3</v>
      </c>
      <c r="G347">
        <v>10</v>
      </c>
      <c r="H347">
        <v>11</v>
      </c>
      <c r="I347">
        <v>8</v>
      </c>
      <c r="J347">
        <v>6</v>
      </c>
      <c r="K347">
        <v>3</v>
      </c>
      <c r="L347">
        <v>2</v>
      </c>
      <c r="M347">
        <v>1</v>
      </c>
      <c r="N347">
        <v>4</v>
      </c>
      <c r="O347">
        <v>4</v>
      </c>
      <c r="P347">
        <v>0</v>
      </c>
      <c r="Q347">
        <v>0</v>
      </c>
      <c r="R347">
        <v>0</v>
      </c>
      <c r="S347">
        <v>0</v>
      </c>
      <c r="T347">
        <v>0</v>
      </c>
      <c r="U347">
        <v>0</v>
      </c>
      <c r="V347">
        <v>3</v>
      </c>
      <c r="W347">
        <v>11</v>
      </c>
      <c r="X347">
        <v>0</v>
      </c>
      <c r="Y347">
        <v>42</v>
      </c>
      <c r="Z347">
        <v>2284</v>
      </c>
      <c r="AA347">
        <v>0</v>
      </c>
      <c r="AB347">
        <v>1</v>
      </c>
      <c r="AC347">
        <v>0</v>
      </c>
      <c r="AD347">
        <v>0</v>
      </c>
      <c r="AE347">
        <v>0</v>
      </c>
      <c r="AF347">
        <v>0</v>
      </c>
      <c r="AG347">
        <v>0</v>
      </c>
      <c r="AH347">
        <v>1</v>
      </c>
      <c r="AI347">
        <v>0</v>
      </c>
      <c r="AJ347">
        <v>0</v>
      </c>
      <c r="AK347">
        <v>51</v>
      </c>
      <c r="AL347">
        <v>45</v>
      </c>
      <c r="AM347">
        <v>0</v>
      </c>
    </row>
    <row r="348" spans="1:39" x14ac:dyDescent="0.45">
      <c r="A348">
        <v>37717</v>
      </c>
      <c r="B348">
        <v>1</v>
      </c>
      <c r="C348">
        <v>0</v>
      </c>
      <c r="D348">
        <v>31</v>
      </c>
      <c r="E348">
        <v>9</v>
      </c>
      <c r="F348">
        <v>0</v>
      </c>
      <c r="G348">
        <v>6</v>
      </c>
      <c r="H348">
        <v>4</v>
      </c>
      <c r="I348">
        <v>1</v>
      </c>
      <c r="J348">
        <v>5</v>
      </c>
      <c r="K348">
        <v>1</v>
      </c>
      <c r="L348">
        <v>1</v>
      </c>
      <c r="M348">
        <v>0</v>
      </c>
      <c r="N348">
        <v>2</v>
      </c>
      <c r="O348">
        <v>9</v>
      </c>
      <c r="P348">
        <v>0</v>
      </c>
      <c r="Q348">
        <v>0</v>
      </c>
      <c r="R348">
        <v>0</v>
      </c>
      <c r="S348">
        <v>0</v>
      </c>
      <c r="T348">
        <v>0</v>
      </c>
      <c r="U348">
        <v>0</v>
      </c>
      <c r="V348">
        <v>3</v>
      </c>
      <c r="W348">
        <v>11</v>
      </c>
      <c r="X348">
        <v>0</v>
      </c>
      <c r="Y348">
        <v>42</v>
      </c>
      <c r="Z348">
        <v>2742</v>
      </c>
      <c r="AA348">
        <v>0</v>
      </c>
      <c r="AB348">
        <v>1</v>
      </c>
      <c r="AC348">
        <v>0</v>
      </c>
      <c r="AD348">
        <v>0</v>
      </c>
      <c r="AE348">
        <v>0</v>
      </c>
      <c r="AF348">
        <v>0</v>
      </c>
      <c r="AG348">
        <v>0</v>
      </c>
      <c r="AH348">
        <v>0</v>
      </c>
      <c r="AI348">
        <v>0</v>
      </c>
      <c r="AJ348">
        <v>1</v>
      </c>
      <c r="AK348">
        <v>20</v>
      </c>
      <c r="AL348">
        <v>15</v>
      </c>
      <c r="AM348">
        <v>0</v>
      </c>
    </row>
    <row r="349" spans="1:39" x14ac:dyDescent="0.45">
      <c r="A349">
        <v>51479</v>
      </c>
      <c r="B349">
        <v>1</v>
      </c>
      <c r="C349">
        <v>1</v>
      </c>
      <c r="D349">
        <v>67</v>
      </c>
      <c r="E349">
        <v>247</v>
      </c>
      <c r="F349">
        <v>8</v>
      </c>
      <c r="G349">
        <v>160</v>
      </c>
      <c r="H349">
        <v>6</v>
      </c>
      <c r="I349">
        <v>8</v>
      </c>
      <c r="J349">
        <v>65</v>
      </c>
      <c r="K349">
        <v>7</v>
      </c>
      <c r="L349">
        <v>6</v>
      </c>
      <c r="M349">
        <v>3</v>
      </c>
      <c r="N349">
        <v>6</v>
      </c>
      <c r="O349">
        <v>7</v>
      </c>
      <c r="P349">
        <v>0</v>
      </c>
      <c r="Q349">
        <v>0</v>
      </c>
      <c r="R349">
        <v>0</v>
      </c>
      <c r="S349">
        <v>0</v>
      </c>
      <c r="T349">
        <v>0</v>
      </c>
      <c r="U349">
        <v>0</v>
      </c>
      <c r="V349">
        <v>3</v>
      </c>
      <c r="W349">
        <v>11</v>
      </c>
      <c r="X349">
        <v>0</v>
      </c>
      <c r="Y349">
        <v>53</v>
      </c>
      <c r="Z349">
        <v>2707</v>
      </c>
      <c r="AA349">
        <v>0</v>
      </c>
      <c r="AB349">
        <v>1</v>
      </c>
      <c r="AC349">
        <v>0</v>
      </c>
      <c r="AD349">
        <v>0</v>
      </c>
      <c r="AE349">
        <v>0</v>
      </c>
      <c r="AF349">
        <v>0</v>
      </c>
      <c r="AG349">
        <v>0</v>
      </c>
      <c r="AH349">
        <v>1</v>
      </c>
      <c r="AI349">
        <v>0</v>
      </c>
      <c r="AJ349">
        <v>0</v>
      </c>
      <c r="AK349">
        <v>429</v>
      </c>
      <c r="AL349">
        <v>364</v>
      </c>
      <c r="AM349">
        <v>0</v>
      </c>
    </row>
    <row r="350" spans="1:39" x14ac:dyDescent="0.45">
      <c r="A350">
        <v>54803</v>
      </c>
      <c r="B350">
        <v>0</v>
      </c>
      <c r="C350">
        <v>1</v>
      </c>
      <c r="D350">
        <v>65</v>
      </c>
      <c r="E350">
        <v>404</v>
      </c>
      <c r="F350">
        <v>0</v>
      </c>
      <c r="G350">
        <v>92</v>
      </c>
      <c r="H350">
        <v>28</v>
      </c>
      <c r="I350">
        <v>27</v>
      </c>
      <c r="J350">
        <v>142</v>
      </c>
      <c r="K350">
        <v>2</v>
      </c>
      <c r="L350">
        <v>6</v>
      </c>
      <c r="M350">
        <v>2</v>
      </c>
      <c r="N350">
        <v>9</v>
      </c>
      <c r="O350">
        <v>4</v>
      </c>
      <c r="P350">
        <v>0</v>
      </c>
      <c r="Q350">
        <v>0</v>
      </c>
      <c r="R350">
        <v>0</v>
      </c>
      <c r="S350">
        <v>0</v>
      </c>
      <c r="T350">
        <v>0</v>
      </c>
      <c r="U350">
        <v>0</v>
      </c>
      <c r="V350">
        <v>3</v>
      </c>
      <c r="W350">
        <v>11</v>
      </c>
      <c r="X350">
        <v>0</v>
      </c>
      <c r="Y350">
        <v>51</v>
      </c>
      <c r="Z350">
        <v>2836</v>
      </c>
      <c r="AA350">
        <v>0</v>
      </c>
      <c r="AB350">
        <v>0</v>
      </c>
      <c r="AC350">
        <v>1</v>
      </c>
      <c r="AD350">
        <v>0</v>
      </c>
      <c r="AE350">
        <v>0</v>
      </c>
      <c r="AF350">
        <v>0</v>
      </c>
      <c r="AG350">
        <v>0</v>
      </c>
      <c r="AH350">
        <v>1</v>
      </c>
      <c r="AI350">
        <v>0</v>
      </c>
      <c r="AJ350">
        <v>0</v>
      </c>
      <c r="AK350">
        <v>551</v>
      </c>
      <c r="AL350">
        <v>409</v>
      </c>
      <c r="AM350">
        <v>0</v>
      </c>
    </row>
    <row r="351" spans="1:39" x14ac:dyDescent="0.45">
      <c r="A351">
        <v>79530</v>
      </c>
      <c r="B351">
        <v>0</v>
      </c>
      <c r="C351">
        <v>0</v>
      </c>
      <c r="D351">
        <v>64</v>
      </c>
      <c r="E351">
        <v>333</v>
      </c>
      <c r="F351">
        <v>0</v>
      </c>
      <c r="G351">
        <v>815</v>
      </c>
      <c r="H351">
        <v>129</v>
      </c>
      <c r="I351">
        <v>42</v>
      </c>
      <c r="J351">
        <v>29</v>
      </c>
      <c r="K351">
        <v>1</v>
      </c>
      <c r="L351">
        <v>4</v>
      </c>
      <c r="M351">
        <v>10</v>
      </c>
      <c r="N351">
        <v>11</v>
      </c>
      <c r="O351">
        <v>2</v>
      </c>
      <c r="P351">
        <v>0</v>
      </c>
      <c r="Q351">
        <v>0</v>
      </c>
      <c r="R351">
        <v>0</v>
      </c>
      <c r="S351">
        <v>0</v>
      </c>
      <c r="T351">
        <v>0</v>
      </c>
      <c r="U351">
        <v>0</v>
      </c>
      <c r="V351">
        <v>3</v>
      </c>
      <c r="W351">
        <v>11</v>
      </c>
      <c r="X351">
        <v>0</v>
      </c>
      <c r="Y351">
        <v>60</v>
      </c>
      <c r="Z351">
        <v>2567</v>
      </c>
      <c r="AA351">
        <v>0</v>
      </c>
      <c r="AB351">
        <v>1</v>
      </c>
      <c r="AC351">
        <v>0</v>
      </c>
      <c r="AD351">
        <v>0</v>
      </c>
      <c r="AE351">
        <v>0</v>
      </c>
      <c r="AF351">
        <v>0</v>
      </c>
      <c r="AG351">
        <v>0</v>
      </c>
      <c r="AH351">
        <v>1</v>
      </c>
      <c r="AI351">
        <v>0</v>
      </c>
      <c r="AJ351">
        <v>0</v>
      </c>
      <c r="AK351">
        <v>1319</v>
      </c>
      <c r="AL351">
        <v>1290</v>
      </c>
      <c r="AM351">
        <v>0</v>
      </c>
    </row>
    <row r="352" spans="1:39" x14ac:dyDescent="0.45">
      <c r="A352">
        <v>31615</v>
      </c>
      <c r="B352">
        <v>1</v>
      </c>
      <c r="C352">
        <v>0</v>
      </c>
      <c r="D352">
        <v>82</v>
      </c>
      <c r="E352">
        <v>2</v>
      </c>
      <c r="F352">
        <v>3</v>
      </c>
      <c r="G352">
        <v>20</v>
      </c>
      <c r="H352">
        <v>6</v>
      </c>
      <c r="I352">
        <v>11</v>
      </c>
      <c r="J352">
        <v>9</v>
      </c>
      <c r="K352">
        <v>2</v>
      </c>
      <c r="L352">
        <v>2</v>
      </c>
      <c r="M352">
        <v>0</v>
      </c>
      <c r="N352">
        <v>3</v>
      </c>
      <c r="O352">
        <v>7</v>
      </c>
      <c r="P352">
        <v>0</v>
      </c>
      <c r="Q352">
        <v>0</v>
      </c>
      <c r="R352">
        <v>0</v>
      </c>
      <c r="S352">
        <v>0</v>
      </c>
      <c r="T352">
        <v>0</v>
      </c>
      <c r="U352">
        <v>0</v>
      </c>
      <c r="V352">
        <v>3</v>
      </c>
      <c r="W352">
        <v>11</v>
      </c>
      <c r="X352">
        <v>0</v>
      </c>
      <c r="Y352">
        <v>44</v>
      </c>
      <c r="Z352">
        <v>2629</v>
      </c>
      <c r="AA352">
        <v>1</v>
      </c>
      <c r="AB352">
        <v>0</v>
      </c>
      <c r="AC352">
        <v>0</v>
      </c>
      <c r="AD352">
        <v>0</v>
      </c>
      <c r="AE352">
        <v>0</v>
      </c>
      <c r="AF352">
        <v>0</v>
      </c>
      <c r="AG352">
        <v>0</v>
      </c>
      <c r="AH352">
        <v>1</v>
      </c>
      <c r="AI352">
        <v>0</v>
      </c>
      <c r="AJ352">
        <v>0</v>
      </c>
      <c r="AK352">
        <v>42</v>
      </c>
      <c r="AL352">
        <v>33</v>
      </c>
      <c r="AM352">
        <v>0</v>
      </c>
    </row>
    <row r="353" spans="1:39" x14ac:dyDescent="0.45">
      <c r="A353">
        <v>72025</v>
      </c>
      <c r="B353">
        <v>0</v>
      </c>
      <c r="C353">
        <v>0</v>
      </c>
      <c r="D353">
        <v>27</v>
      </c>
      <c r="E353">
        <v>833</v>
      </c>
      <c r="F353">
        <v>33</v>
      </c>
      <c r="G353">
        <v>549</v>
      </c>
      <c r="H353">
        <v>151</v>
      </c>
      <c r="I353">
        <v>133</v>
      </c>
      <c r="J353">
        <v>233</v>
      </c>
      <c r="K353">
        <v>1</v>
      </c>
      <c r="L353">
        <v>4</v>
      </c>
      <c r="M353">
        <v>3</v>
      </c>
      <c r="N353">
        <v>8</v>
      </c>
      <c r="O353">
        <v>3</v>
      </c>
      <c r="P353">
        <v>0</v>
      </c>
      <c r="Q353">
        <v>0</v>
      </c>
      <c r="R353">
        <v>0</v>
      </c>
      <c r="S353">
        <v>0</v>
      </c>
      <c r="T353">
        <v>0</v>
      </c>
      <c r="U353">
        <v>0</v>
      </c>
      <c r="V353">
        <v>3</v>
      </c>
      <c r="W353">
        <v>11</v>
      </c>
      <c r="X353">
        <v>0</v>
      </c>
      <c r="Y353">
        <v>58</v>
      </c>
      <c r="Z353">
        <v>2748</v>
      </c>
      <c r="AA353">
        <v>0</v>
      </c>
      <c r="AB353">
        <v>0</v>
      </c>
      <c r="AC353">
        <v>0</v>
      </c>
      <c r="AD353">
        <v>1</v>
      </c>
      <c r="AE353">
        <v>0</v>
      </c>
      <c r="AF353">
        <v>0</v>
      </c>
      <c r="AG353">
        <v>0</v>
      </c>
      <c r="AH353">
        <v>1</v>
      </c>
      <c r="AI353">
        <v>0</v>
      </c>
      <c r="AJ353">
        <v>0</v>
      </c>
      <c r="AK353">
        <v>1699</v>
      </c>
      <c r="AL353">
        <v>1466</v>
      </c>
      <c r="AM353">
        <v>0</v>
      </c>
    </row>
    <row r="354" spans="1:39" x14ac:dyDescent="0.45">
      <c r="A354">
        <v>52614</v>
      </c>
      <c r="B354">
        <v>0</v>
      </c>
      <c r="C354">
        <v>1</v>
      </c>
      <c r="D354">
        <v>63</v>
      </c>
      <c r="E354">
        <v>789</v>
      </c>
      <c r="F354">
        <v>0</v>
      </c>
      <c r="G354">
        <v>142</v>
      </c>
      <c r="H354">
        <v>12</v>
      </c>
      <c r="I354">
        <v>9</v>
      </c>
      <c r="J354">
        <v>38</v>
      </c>
      <c r="K354">
        <v>2</v>
      </c>
      <c r="L354">
        <v>2</v>
      </c>
      <c r="M354">
        <v>4</v>
      </c>
      <c r="N354">
        <v>8</v>
      </c>
      <c r="O354">
        <v>8</v>
      </c>
      <c r="P354">
        <v>0</v>
      </c>
      <c r="Q354">
        <v>0</v>
      </c>
      <c r="R354">
        <v>0</v>
      </c>
      <c r="S354">
        <v>0</v>
      </c>
      <c r="T354">
        <v>0</v>
      </c>
      <c r="U354">
        <v>0</v>
      </c>
      <c r="V354">
        <v>3</v>
      </c>
      <c r="W354">
        <v>11</v>
      </c>
      <c r="X354">
        <v>0</v>
      </c>
      <c r="Y354">
        <v>45</v>
      </c>
      <c r="Z354">
        <v>2734</v>
      </c>
      <c r="AA354">
        <v>0</v>
      </c>
      <c r="AB354">
        <v>0</v>
      </c>
      <c r="AC354">
        <v>1</v>
      </c>
      <c r="AD354">
        <v>0</v>
      </c>
      <c r="AE354">
        <v>0</v>
      </c>
      <c r="AF354">
        <v>0</v>
      </c>
      <c r="AG354">
        <v>0</v>
      </c>
      <c r="AH354">
        <v>0</v>
      </c>
      <c r="AI354">
        <v>0</v>
      </c>
      <c r="AJ354">
        <v>1</v>
      </c>
      <c r="AK354">
        <v>952</v>
      </c>
      <c r="AL354">
        <v>914</v>
      </c>
      <c r="AM354">
        <v>0</v>
      </c>
    </row>
    <row r="355" spans="1:39" x14ac:dyDescent="0.45">
      <c r="A355">
        <v>35684</v>
      </c>
      <c r="B355">
        <v>1</v>
      </c>
      <c r="C355">
        <v>0</v>
      </c>
      <c r="D355">
        <v>66</v>
      </c>
      <c r="E355">
        <v>10</v>
      </c>
      <c r="F355">
        <v>4</v>
      </c>
      <c r="G355">
        <v>7</v>
      </c>
      <c r="H355">
        <v>0</v>
      </c>
      <c r="I355">
        <v>6</v>
      </c>
      <c r="J355">
        <v>3</v>
      </c>
      <c r="K355">
        <v>1</v>
      </c>
      <c r="L355">
        <v>1</v>
      </c>
      <c r="M355">
        <v>0</v>
      </c>
      <c r="N355">
        <v>3</v>
      </c>
      <c r="O355">
        <v>6</v>
      </c>
      <c r="P355">
        <v>0</v>
      </c>
      <c r="Q355">
        <v>0</v>
      </c>
      <c r="R355">
        <v>0</v>
      </c>
      <c r="S355">
        <v>0</v>
      </c>
      <c r="T355">
        <v>0</v>
      </c>
      <c r="U355">
        <v>0</v>
      </c>
      <c r="V355">
        <v>3</v>
      </c>
      <c r="W355">
        <v>11</v>
      </c>
      <c r="X355">
        <v>0</v>
      </c>
      <c r="Y355">
        <v>36</v>
      </c>
      <c r="Z355">
        <v>2227</v>
      </c>
      <c r="AA355">
        <v>0</v>
      </c>
      <c r="AB355">
        <v>1</v>
      </c>
      <c r="AC355">
        <v>0</v>
      </c>
      <c r="AD355">
        <v>0</v>
      </c>
      <c r="AE355">
        <v>0</v>
      </c>
      <c r="AF355">
        <v>1</v>
      </c>
      <c r="AG355">
        <v>0</v>
      </c>
      <c r="AH355">
        <v>0</v>
      </c>
      <c r="AI355">
        <v>0</v>
      </c>
      <c r="AJ355">
        <v>0</v>
      </c>
      <c r="AK355">
        <v>27</v>
      </c>
      <c r="AL355">
        <v>24</v>
      </c>
      <c r="AM355">
        <v>0</v>
      </c>
    </row>
    <row r="356" spans="1:39" x14ac:dyDescent="0.45">
      <c r="A356">
        <v>48178</v>
      </c>
      <c r="B356">
        <v>1</v>
      </c>
      <c r="C356">
        <v>1</v>
      </c>
      <c r="D356">
        <v>69</v>
      </c>
      <c r="E356">
        <v>159</v>
      </c>
      <c r="F356">
        <v>4</v>
      </c>
      <c r="G356">
        <v>45</v>
      </c>
      <c r="H356">
        <v>6</v>
      </c>
      <c r="I356">
        <v>2</v>
      </c>
      <c r="J356">
        <v>38</v>
      </c>
      <c r="K356">
        <v>6</v>
      </c>
      <c r="L356">
        <v>5</v>
      </c>
      <c r="M356">
        <v>1</v>
      </c>
      <c r="N356">
        <v>4</v>
      </c>
      <c r="O356">
        <v>8</v>
      </c>
      <c r="P356">
        <v>0</v>
      </c>
      <c r="Q356">
        <v>0</v>
      </c>
      <c r="R356">
        <v>0</v>
      </c>
      <c r="S356">
        <v>0</v>
      </c>
      <c r="T356">
        <v>0</v>
      </c>
      <c r="U356">
        <v>0</v>
      </c>
      <c r="V356">
        <v>3</v>
      </c>
      <c r="W356">
        <v>11</v>
      </c>
      <c r="X356">
        <v>0</v>
      </c>
      <c r="Y356">
        <v>45</v>
      </c>
      <c r="Z356">
        <v>2768</v>
      </c>
      <c r="AA356">
        <v>0</v>
      </c>
      <c r="AB356">
        <v>1</v>
      </c>
      <c r="AC356">
        <v>0</v>
      </c>
      <c r="AD356">
        <v>0</v>
      </c>
      <c r="AE356">
        <v>0</v>
      </c>
      <c r="AF356">
        <v>0</v>
      </c>
      <c r="AG356">
        <v>0</v>
      </c>
      <c r="AH356">
        <v>1</v>
      </c>
      <c r="AI356">
        <v>0</v>
      </c>
      <c r="AJ356">
        <v>0</v>
      </c>
      <c r="AK356">
        <v>216</v>
      </c>
      <c r="AL356">
        <v>178</v>
      </c>
      <c r="AM356">
        <v>0</v>
      </c>
    </row>
    <row r="357" spans="1:39" x14ac:dyDescent="0.45">
      <c r="A357">
        <v>29548</v>
      </c>
      <c r="B357">
        <v>1</v>
      </c>
      <c r="C357">
        <v>0</v>
      </c>
      <c r="D357">
        <v>52</v>
      </c>
      <c r="E357">
        <v>7</v>
      </c>
      <c r="F357">
        <v>1</v>
      </c>
      <c r="G357">
        <v>6</v>
      </c>
      <c r="H357">
        <v>3</v>
      </c>
      <c r="I357">
        <v>1</v>
      </c>
      <c r="J357">
        <v>11</v>
      </c>
      <c r="K357">
        <v>1</v>
      </c>
      <c r="L357">
        <v>1</v>
      </c>
      <c r="M357">
        <v>1</v>
      </c>
      <c r="N357">
        <v>2</v>
      </c>
      <c r="O357">
        <v>4</v>
      </c>
      <c r="P357">
        <v>1</v>
      </c>
      <c r="Q357">
        <v>0</v>
      </c>
      <c r="R357">
        <v>0</v>
      </c>
      <c r="S357">
        <v>0</v>
      </c>
      <c r="T357">
        <v>0</v>
      </c>
      <c r="U357">
        <v>0</v>
      </c>
      <c r="V357">
        <v>3</v>
      </c>
      <c r="W357">
        <v>11</v>
      </c>
      <c r="X357">
        <v>0</v>
      </c>
      <c r="Y357">
        <v>50</v>
      </c>
      <c r="Z357">
        <v>2463</v>
      </c>
      <c r="AA357">
        <v>0</v>
      </c>
      <c r="AB357">
        <v>0</v>
      </c>
      <c r="AC357">
        <v>1</v>
      </c>
      <c r="AD357">
        <v>0</v>
      </c>
      <c r="AE357">
        <v>0</v>
      </c>
      <c r="AF357">
        <v>0</v>
      </c>
      <c r="AG357">
        <v>0</v>
      </c>
      <c r="AH357">
        <v>0</v>
      </c>
      <c r="AI357">
        <v>1</v>
      </c>
      <c r="AJ357">
        <v>0</v>
      </c>
      <c r="AK357">
        <v>18</v>
      </c>
      <c r="AL357">
        <v>7</v>
      </c>
      <c r="AM357">
        <v>1</v>
      </c>
    </row>
    <row r="358" spans="1:39" x14ac:dyDescent="0.45">
      <c r="A358">
        <v>63810</v>
      </c>
      <c r="B358">
        <v>0</v>
      </c>
      <c r="C358">
        <v>1</v>
      </c>
      <c r="D358">
        <v>45</v>
      </c>
      <c r="E358">
        <v>977</v>
      </c>
      <c r="F358">
        <v>12</v>
      </c>
      <c r="G358">
        <v>253</v>
      </c>
      <c r="H358">
        <v>16</v>
      </c>
      <c r="I358">
        <v>12</v>
      </c>
      <c r="J358">
        <v>101</v>
      </c>
      <c r="K358">
        <v>4</v>
      </c>
      <c r="L358">
        <v>4</v>
      </c>
      <c r="M358">
        <v>3</v>
      </c>
      <c r="N358">
        <v>12</v>
      </c>
      <c r="O358">
        <v>8</v>
      </c>
      <c r="P358">
        <v>0</v>
      </c>
      <c r="Q358">
        <v>1</v>
      </c>
      <c r="R358">
        <v>0</v>
      </c>
      <c r="S358">
        <v>0</v>
      </c>
      <c r="T358">
        <v>0</v>
      </c>
      <c r="U358">
        <v>0</v>
      </c>
      <c r="V358">
        <v>3</v>
      </c>
      <c r="W358">
        <v>11</v>
      </c>
      <c r="X358">
        <v>0</v>
      </c>
      <c r="Y358">
        <v>54</v>
      </c>
      <c r="Z358">
        <v>2754</v>
      </c>
      <c r="AA358">
        <v>0</v>
      </c>
      <c r="AB358">
        <v>0</v>
      </c>
      <c r="AC358">
        <v>1</v>
      </c>
      <c r="AD358">
        <v>0</v>
      </c>
      <c r="AE358">
        <v>0</v>
      </c>
      <c r="AF358">
        <v>0</v>
      </c>
      <c r="AG358">
        <v>0</v>
      </c>
      <c r="AH358">
        <v>1</v>
      </c>
      <c r="AI358">
        <v>0</v>
      </c>
      <c r="AJ358">
        <v>0</v>
      </c>
      <c r="AK358">
        <v>1270</v>
      </c>
      <c r="AL358">
        <v>1169</v>
      </c>
      <c r="AM358">
        <v>1</v>
      </c>
    </row>
    <row r="359" spans="1:39" x14ac:dyDescent="0.45">
      <c r="A359">
        <v>38578</v>
      </c>
      <c r="B359">
        <v>1</v>
      </c>
      <c r="C359">
        <v>1</v>
      </c>
      <c r="D359">
        <v>2</v>
      </c>
      <c r="E359">
        <v>38</v>
      </c>
      <c r="F359">
        <v>4</v>
      </c>
      <c r="G359">
        <v>22</v>
      </c>
      <c r="H359">
        <v>3</v>
      </c>
      <c r="I359">
        <v>3</v>
      </c>
      <c r="J359">
        <v>3</v>
      </c>
      <c r="K359">
        <v>3</v>
      </c>
      <c r="L359">
        <v>3</v>
      </c>
      <c r="M359">
        <v>0</v>
      </c>
      <c r="N359">
        <v>3</v>
      </c>
      <c r="O359">
        <v>8</v>
      </c>
      <c r="P359">
        <v>0</v>
      </c>
      <c r="Q359">
        <v>0</v>
      </c>
      <c r="R359">
        <v>0</v>
      </c>
      <c r="S359">
        <v>0</v>
      </c>
      <c r="T359">
        <v>0</v>
      </c>
      <c r="U359">
        <v>0</v>
      </c>
      <c r="V359">
        <v>3</v>
      </c>
      <c r="W359">
        <v>11</v>
      </c>
      <c r="X359">
        <v>1</v>
      </c>
      <c r="Y359">
        <v>48</v>
      </c>
      <c r="Z359">
        <v>2531</v>
      </c>
      <c r="AA359">
        <v>0</v>
      </c>
      <c r="AB359">
        <v>0</v>
      </c>
      <c r="AC359">
        <v>1</v>
      </c>
      <c r="AD359">
        <v>0</v>
      </c>
      <c r="AE359">
        <v>0</v>
      </c>
      <c r="AF359">
        <v>0</v>
      </c>
      <c r="AG359">
        <v>0</v>
      </c>
      <c r="AH359">
        <v>0</v>
      </c>
      <c r="AI359">
        <v>0</v>
      </c>
      <c r="AJ359">
        <v>1</v>
      </c>
      <c r="AK359">
        <v>70</v>
      </c>
      <c r="AL359">
        <v>67</v>
      </c>
      <c r="AM359">
        <v>0</v>
      </c>
    </row>
    <row r="360" spans="1:39" x14ac:dyDescent="0.45">
      <c r="A360">
        <v>46098</v>
      </c>
      <c r="B360">
        <v>1</v>
      </c>
      <c r="C360">
        <v>1</v>
      </c>
      <c r="D360">
        <v>86</v>
      </c>
      <c r="E360">
        <v>57</v>
      </c>
      <c r="F360">
        <v>0</v>
      </c>
      <c r="G360">
        <v>27</v>
      </c>
      <c r="H360">
        <v>0</v>
      </c>
      <c r="I360">
        <v>0</v>
      </c>
      <c r="J360">
        <v>36</v>
      </c>
      <c r="K360">
        <v>4</v>
      </c>
      <c r="L360">
        <v>3</v>
      </c>
      <c r="M360">
        <v>2</v>
      </c>
      <c r="N360">
        <v>2</v>
      </c>
      <c r="O360">
        <v>8</v>
      </c>
      <c r="P360">
        <v>0</v>
      </c>
      <c r="Q360">
        <v>0</v>
      </c>
      <c r="R360">
        <v>0</v>
      </c>
      <c r="S360">
        <v>0</v>
      </c>
      <c r="T360">
        <v>0</v>
      </c>
      <c r="U360">
        <v>0</v>
      </c>
      <c r="V360">
        <v>3</v>
      </c>
      <c r="W360">
        <v>11</v>
      </c>
      <c r="X360">
        <v>0</v>
      </c>
      <c r="Y360">
        <v>45</v>
      </c>
      <c r="Z360">
        <v>2839</v>
      </c>
      <c r="AA360">
        <v>0</v>
      </c>
      <c r="AB360">
        <v>0</v>
      </c>
      <c r="AC360">
        <v>1</v>
      </c>
      <c r="AD360">
        <v>0</v>
      </c>
      <c r="AE360">
        <v>0</v>
      </c>
      <c r="AF360">
        <v>0</v>
      </c>
      <c r="AG360">
        <v>0</v>
      </c>
      <c r="AH360">
        <v>0</v>
      </c>
      <c r="AI360">
        <v>1</v>
      </c>
      <c r="AJ360">
        <v>0</v>
      </c>
      <c r="AK360">
        <v>84</v>
      </c>
      <c r="AL360">
        <v>48</v>
      </c>
      <c r="AM360">
        <v>0</v>
      </c>
    </row>
    <row r="361" spans="1:39" x14ac:dyDescent="0.45">
      <c r="A361">
        <v>22585</v>
      </c>
      <c r="B361">
        <v>0</v>
      </c>
      <c r="C361">
        <v>0</v>
      </c>
      <c r="D361">
        <v>23</v>
      </c>
      <c r="E361">
        <v>3</v>
      </c>
      <c r="F361">
        <v>9</v>
      </c>
      <c r="G361">
        <v>15</v>
      </c>
      <c r="H361">
        <v>13</v>
      </c>
      <c r="I361">
        <v>2</v>
      </c>
      <c r="J361">
        <v>39</v>
      </c>
      <c r="K361">
        <v>1</v>
      </c>
      <c r="L361">
        <v>1</v>
      </c>
      <c r="M361">
        <v>1</v>
      </c>
      <c r="N361">
        <v>2</v>
      </c>
      <c r="O361">
        <v>9</v>
      </c>
      <c r="P361">
        <v>1</v>
      </c>
      <c r="Q361">
        <v>0</v>
      </c>
      <c r="R361">
        <v>0</v>
      </c>
      <c r="S361">
        <v>0</v>
      </c>
      <c r="T361">
        <v>0</v>
      </c>
      <c r="U361">
        <v>0</v>
      </c>
      <c r="V361">
        <v>3</v>
      </c>
      <c r="W361">
        <v>11</v>
      </c>
      <c r="X361">
        <v>1</v>
      </c>
      <c r="Y361">
        <v>50</v>
      </c>
      <c r="Z361">
        <v>2627</v>
      </c>
      <c r="AA361">
        <v>0</v>
      </c>
      <c r="AB361">
        <v>0</v>
      </c>
      <c r="AC361">
        <v>1</v>
      </c>
      <c r="AD361">
        <v>0</v>
      </c>
      <c r="AE361">
        <v>0</v>
      </c>
      <c r="AF361">
        <v>0</v>
      </c>
      <c r="AG361">
        <v>0</v>
      </c>
      <c r="AH361">
        <v>1</v>
      </c>
      <c r="AI361">
        <v>0</v>
      </c>
      <c r="AJ361">
        <v>0</v>
      </c>
      <c r="AK361">
        <v>42</v>
      </c>
      <c r="AL361">
        <v>3</v>
      </c>
      <c r="AM361">
        <v>1</v>
      </c>
    </row>
    <row r="362" spans="1:39" x14ac:dyDescent="0.45">
      <c r="A362">
        <v>30279</v>
      </c>
      <c r="B362">
        <v>1</v>
      </c>
      <c r="C362">
        <v>0</v>
      </c>
      <c r="D362">
        <v>13</v>
      </c>
      <c r="E362">
        <v>10</v>
      </c>
      <c r="F362">
        <v>4</v>
      </c>
      <c r="G362">
        <v>14</v>
      </c>
      <c r="H362">
        <v>4</v>
      </c>
      <c r="I362">
        <v>4</v>
      </c>
      <c r="J362">
        <v>1</v>
      </c>
      <c r="K362">
        <v>1</v>
      </c>
      <c r="L362">
        <v>1</v>
      </c>
      <c r="M362">
        <v>0</v>
      </c>
      <c r="N362">
        <v>3</v>
      </c>
      <c r="O362">
        <v>8</v>
      </c>
      <c r="P362">
        <v>0</v>
      </c>
      <c r="Q362">
        <v>0</v>
      </c>
      <c r="R362">
        <v>0</v>
      </c>
      <c r="S362">
        <v>0</v>
      </c>
      <c r="T362">
        <v>0</v>
      </c>
      <c r="U362">
        <v>0</v>
      </c>
      <c r="V362">
        <v>3</v>
      </c>
      <c r="W362">
        <v>11</v>
      </c>
      <c r="X362">
        <v>0</v>
      </c>
      <c r="Y362">
        <v>31</v>
      </c>
      <c r="Z362">
        <v>2705</v>
      </c>
      <c r="AA362">
        <v>0</v>
      </c>
      <c r="AB362">
        <v>0</v>
      </c>
      <c r="AC362">
        <v>1</v>
      </c>
      <c r="AD362">
        <v>0</v>
      </c>
      <c r="AE362">
        <v>0</v>
      </c>
      <c r="AF362">
        <v>0</v>
      </c>
      <c r="AG362">
        <v>0</v>
      </c>
      <c r="AH362">
        <v>1</v>
      </c>
      <c r="AI362">
        <v>0</v>
      </c>
      <c r="AJ362">
        <v>0</v>
      </c>
      <c r="AK362">
        <v>36</v>
      </c>
      <c r="AL362">
        <v>35</v>
      </c>
      <c r="AM362">
        <v>0</v>
      </c>
    </row>
    <row r="363" spans="1:39" x14ac:dyDescent="0.45">
      <c r="A363">
        <v>66426</v>
      </c>
      <c r="B363">
        <v>0</v>
      </c>
      <c r="C363">
        <v>1</v>
      </c>
      <c r="D363">
        <v>14</v>
      </c>
      <c r="E363">
        <v>1043</v>
      </c>
      <c r="F363">
        <v>24</v>
      </c>
      <c r="G363">
        <v>97</v>
      </c>
      <c r="H363">
        <v>32</v>
      </c>
      <c r="I363">
        <v>24</v>
      </c>
      <c r="J363">
        <v>157</v>
      </c>
      <c r="K363">
        <v>2</v>
      </c>
      <c r="L363">
        <v>3</v>
      </c>
      <c r="M363">
        <v>5</v>
      </c>
      <c r="N363">
        <v>10</v>
      </c>
      <c r="O363">
        <v>6</v>
      </c>
      <c r="P363">
        <v>0</v>
      </c>
      <c r="Q363">
        <v>0</v>
      </c>
      <c r="R363">
        <v>0</v>
      </c>
      <c r="S363">
        <v>0</v>
      </c>
      <c r="T363">
        <v>0</v>
      </c>
      <c r="U363">
        <v>0</v>
      </c>
      <c r="V363">
        <v>3</v>
      </c>
      <c r="W363">
        <v>11</v>
      </c>
      <c r="X363">
        <v>0</v>
      </c>
      <c r="Y363">
        <v>59</v>
      </c>
      <c r="Z363">
        <v>2429</v>
      </c>
      <c r="AA363">
        <v>0</v>
      </c>
      <c r="AB363">
        <v>0</v>
      </c>
      <c r="AC363">
        <v>0</v>
      </c>
      <c r="AD363">
        <v>1</v>
      </c>
      <c r="AE363">
        <v>0</v>
      </c>
      <c r="AF363">
        <v>0</v>
      </c>
      <c r="AG363">
        <v>0</v>
      </c>
      <c r="AH363">
        <v>0</v>
      </c>
      <c r="AI363">
        <v>0</v>
      </c>
      <c r="AJ363">
        <v>1</v>
      </c>
      <c r="AK363">
        <v>1220</v>
      </c>
      <c r="AL363">
        <v>1063</v>
      </c>
      <c r="AM363">
        <v>0</v>
      </c>
    </row>
    <row r="364" spans="1:39" x14ac:dyDescent="0.45">
      <c r="A364">
        <v>30822</v>
      </c>
      <c r="B364">
        <v>1</v>
      </c>
      <c r="C364">
        <v>0</v>
      </c>
      <c r="D364">
        <v>92</v>
      </c>
      <c r="E364">
        <v>3</v>
      </c>
      <c r="F364">
        <v>9</v>
      </c>
      <c r="G364">
        <v>13</v>
      </c>
      <c r="H364">
        <v>2</v>
      </c>
      <c r="I364">
        <v>12</v>
      </c>
      <c r="J364">
        <v>12</v>
      </c>
      <c r="K364">
        <v>1</v>
      </c>
      <c r="L364">
        <v>1</v>
      </c>
      <c r="M364">
        <v>0</v>
      </c>
      <c r="N364">
        <v>3</v>
      </c>
      <c r="O364">
        <v>7</v>
      </c>
      <c r="P364">
        <v>0</v>
      </c>
      <c r="Q364">
        <v>0</v>
      </c>
      <c r="R364">
        <v>0</v>
      </c>
      <c r="S364">
        <v>0</v>
      </c>
      <c r="T364">
        <v>0</v>
      </c>
      <c r="U364">
        <v>0</v>
      </c>
      <c r="V364">
        <v>3</v>
      </c>
      <c r="W364">
        <v>11</v>
      </c>
      <c r="X364">
        <v>0</v>
      </c>
      <c r="Y364">
        <v>51</v>
      </c>
      <c r="Z364">
        <v>2539</v>
      </c>
      <c r="AA364">
        <v>0</v>
      </c>
      <c r="AB364">
        <v>0</v>
      </c>
      <c r="AC364">
        <v>1</v>
      </c>
      <c r="AD364">
        <v>0</v>
      </c>
      <c r="AE364">
        <v>0</v>
      </c>
      <c r="AF364">
        <v>0</v>
      </c>
      <c r="AG364">
        <v>0</v>
      </c>
      <c r="AH364">
        <v>1</v>
      </c>
      <c r="AI364">
        <v>0</v>
      </c>
      <c r="AJ364">
        <v>0</v>
      </c>
      <c r="AK364">
        <v>39</v>
      </c>
      <c r="AL364">
        <v>27</v>
      </c>
      <c r="AM364">
        <v>0</v>
      </c>
    </row>
    <row r="365" spans="1:39" x14ac:dyDescent="0.45">
      <c r="A365">
        <v>33581</v>
      </c>
      <c r="B365">
        <v>2</v>
      </c>
      <c r="C365">
        <v>0</v>
      </c>
      <c r="D365">
        <v>38</v>
      </c>
      <c r="E365">
        <v>11</v>
      </c>
      <c r="F365">
        <v>0</v>
      </c>
      <c r="G365">
        <v>5</v>
      </c>
      <c r="H365">
        <v>0</v>
      </c>
      <c r="I365">
        <v>0</v>
      </c>
      <c r="J365">
        <v>1</v>
      </c>
      <c r="K365">
        <v>1</v>
      </c>
      <c r="L365">
        <v>1</v>
      </c>
      <c r="M365">
        <v>0</v>
      </c>
      <c r="N365">
        <v>2</v>
      </c>
      <c r="O365">
        <v>8</v>
      </c>
      <c r="P365">
        <v>0</v>
      </c>
      <c r="Q365">
        <v>0</v>
      </c>
      <c r="R365">
        <v>0</v>
      </c>
      <c r="S365">
        <v>0</v>
      </c>
      <c r="T365">
        <v>0</v>
      </c>
      <c r="U365">
        <v>0</v>
      </c>
      <c r="V365">
        <v>3</v>
      </c>
      <c r="W365">
        <v>11</v>
      </c>
      <c r="X365">
        <v>0</v>
      </c>
      <c r="Y365">
        <v>51</v>
      </c>
      <c r="Z365">
        <v>2696</v>
      </c>
      <c r="AA365">
        <v>0</v>
      </c>
      <c r="AB365">
        <v>1</v>
      </c>
      <c r="AC365">
        <v>0</v>
      </c>
      <c r="AD365">
        <v>0</v>
      </c>
      <c r="AE365">
        <v>0</v>
      </c>
      <c r="AF365">
        <v>0</v>
      </c>
      <c r="AG365">
        <v>0</v>
      </c>
      <c r="AH365">
        <v>0</v>
      </c>
      <c r="AI365">
        <v>0</v>
      </c>
      <c r="AJ365">
        <v>1</v>
      </c>
      <c r="AK365">
        <v>16</v>
      </c>
      <c r="AL365">
        <v>15</v>
      </c>
      <c r="AM365">
        <v>0</v>
      </c>
    </row>
    <row r="366" spans="1:39" x14ac:dyDescent="0.45">
      <c r="A366">
        <v>19986</v>
      </c>
      <c r="B366">
        <v>1</v>
      </c>
      <c r="C366">
        <v>0</v>
      </c>
      <c r="D366">
        <v>74</v>
      </c>
      <c r="E366">
        <v>3</v>
      </c>
      <c r="F366">
        <v>6</v>
      </c>
      <c r="G366">
        <v>5</v>
      </c>
      <c r="H366">
        <v>0</v>
      </c>
      <c r="I366">
        <v>2</v>
      </c>
      <c r="J366">
        <v>6</v>
      </c>
      <c r="K366">
        <v>1</v>
      </c>
      <c r="L366">
        <v>0</v>
      </c>
      <c r="M366">
        <v>0</v>
      </c>
      <c r="N366">
        <v>3</v>
      </c>
      <c r="O366">
        <v>7</v>
      </c>
      <c r="P366">
        <v>0</v>
      </c>
      <c r="Q366">
        <v>0</v>
      </c>
      <c r="R366">
        <v>0</v>
      </c>
      <c r="S366">
        <v>0</v>
      </c>
      <c r="T366">
        <v>0</v>
      </c>
      <c r="U366">
        <v>0</v>
      </c>
      <c r="V366">
        <v>3</v>
      </c>
      <c r="W366">
        <v>11</v>
      </c>
      <c r="X366">
        <v>0</v>
      </c>
      <c r="Y366">
        <v>35</v>
      </c>
      <c r="Z366">
        <v>2386</v>
      </c>
      <c r="AA366">
        <v>0</v>
      </c>
      <c r="AB366">
        <v>1</v>
      </c>
      <c r="AC366">
        <v>0</v>
      </c>
      <c r="AD366">
        <v>0</v>
      </c>
      <c r="AE366">
        <v>0</v>
      </c>
      <c r="AF366">
        <v>0</v>
      </c>
      <c r="AG366">
        <v>0</v>
      </c>
      <c r="AH366">
        <v>1</v>
      </c>
      <c r="AI366">
        <v>0</v>
      </c>
      <c r="AJ366">
        <v>0</v>
      </c>
      <c r="AK366">
        <v>16</v>
      </c>
      <c r="AL366">
        <v>10</v>
      </c>
      <c r="AM366">
        <v>0</v>
      </c>
    </row>
    <row r="367" spans="1:39" x14ac:dyDescent="0.45">
      <c r="A367">
        <v>27421</v>
      </c>
      <c r="B367">
        <v>0</v>
      </c>
      <c r="C367">
        <v>0</v>
      </c>
      <c r="D367">
        <v>14</v>
      </c>
      <c r="E367">
        <v>43</v>
      </c>
      <c r="F367">
        <v>12</v>
      </c>
      <c r="G367">
        <v>96</v>
      </c>
      <c r="H367">
        <v>78</v>
      </c>
      <c r="I367">
        <v>40</v>
      </c>
      <c r="J367">
        <v>55</v>
      </c>
      <c r="K367">
        <v>3</v>
      </c>
      <c r="L367">
        <v>4</v>
      </c>
      <c r="M367">
        <v>1</v>
      </c>
      <c r="N367">
        <v>6</v>
      </c>
      <c r="O367">
        <v>7</v>
      </c>
      <c r="P367">
        <v>0</v>
      </c>
      <c r="Q367">
        <v>0</v>
      </c>
      <c r="R367">
        <v>0</v>
      </c>
      <c r="S367">
        <v>0</v>
      </c>
      <c r="T367">
        <v>0</v>
      </c>
      <c r="U367">
        <v>0</v>
      </c>
      <c r="V367">
        <v>3</v>
      </c>
      <c r="W367">
        <v>11</v>
      </c>
      <c r="X367">
        <v>0</v>
      </c>
      <c r="Y367">
        <v>66</v>
      </c>
      <c r="Z367">
        <v>2723</v>
      </c>
      <c r="AA367">
        <v>0</v>
      </c>
      <c r="AB367">
        <v>0</v>
      </c>
      <c r="AC367">
        <v>0</v>
      </c>
      <c r="AD367">
        <v>0</v>
      </c>
      <c r="AE367">
        <v>1</v>
      </c>
      <c r="AF367">
        <v>0</v>
      </c>
      <c r="AG367">
        <v>0</v>
      </c>
      <c r="AH367">
        <v>1</v>
      </c>
      <c r="AI367">
        <v>0</v>
      </c>
      <c r="AJ367">
        <v>0</v>
      </c>
      <c r="AK367">
        <v>269</v>
      </c>
      <c r="AL367">
        <v>214</v>
      </c>
      <c r="AM367">
        <v>0</v>
      </c>
    </row>
    <row r="368" spans="1:39" x14ac:dyDescent="0.45">
      <c r="A368">
        <v>35688</v>
      </c>
      <c r="B368">
        <v>2</v>
      </c>
      <c r="C368">
        <v>1</v>
      </c>
      <c r="D368">
        <v>94</v>
      </c>
      <c r="E368">
        <v>73</v>
      </c>
      <c r="F368">
        <v>3</v>
      </c>
      <c r="G368">
        <v>90</v>
      </c>
      <c r="H368">
        <v>12</v>
      </c>
      <c r="I368">
        <v>1</v>
      </c>
      <c r="J368">
        <v>32</v>
      </c>
      <c r="K368">
        <v>7</v>
      </c>
      <c r="L368">
        <v>4</v>
      </c>
      <c r="M368">
        <v>1</v>
      </c>
      <c r="N368">
        <v>4</v>
      </c>
      <c r="O368">
        <v>8</v>
      </c>
      <c r="P368">
        <v>0</v>
      </c>
      <c r="Q368">
        <v>0</v>
      </c>
      <c r="R368">
        <v>0</v>
      </c>
      <c r="S368">
        <v>0</v>
      </c>
      <c r="T368">
        <v>0</v>
      </c>
      <c r="U368">
        <v>0</v>
      </c>
      <c r="V368">
        <v>3</v>
      </c>
      <c r="W368">
        <v>11</v>
      </c>
      <c r="X368">
        <v>0</v>
      </c>
      <c r="Y368">
        <v>47</v>
      </c>
      <c r="Z368">
        <v>2835</v>
      </c>
      <c r="AA368">
        <v>0</v>
      </c>
      <c r="AB368">
        <v>1</v>
      </c>
      <c r="AC368">
        <v>0</v>
      </c>
      <c r="AD368">
        <v>0</v>
      </c>
      <c r="AE368">
        <v>0</v>
      </c>
      <c r="AF368">
        <v>1</v>
      </c>
      <c r="AG368">
        <v>0</v>
      </c>
      <c r="AH368">
        <v>0</v>
      </c>
      <c r="AI368">
        <v>0</v>
      </c>
      <c r="AJ368">
        <v>0</v>
      </c>
      <c r="AK368">
        <v>179</v>
      </c>
      <c r="AL368">
        <v>147</v>
      </c>
      <c r="AM368">
        <v>0</v>
      </c>
    </row>
    <row r="369" spans="1:39" x14ac:dyDescent="0.45">
      <c r="A369">
        <v>36143</v>
      </c>
      <c r="B369">
        <v>1</v>
      </c>
      <c r="C369">
        <v>0</v>
      </c>
      <c r="D369">
        <v>33</v>
      </c>
      <c r="E369">
        <v>12</v>
      </c>
      <c r="F369">
        <v>0</v>
      </c>
      <c r="G369">
        <v>1</v>
      </c>
      <c r="H369">
        <v>0</v>
      </c>
      <c r="I369">
        <v>0</v>
      </c>
      <c r="J369">
        <v>6</v>
      </c>
      <c r="K369">
        <v>1</v>
      </c>
      <c r="L369">
        <v>0</v>
      </c>
      <c r="M369">
        <v>1</v>
      </c>
      <c r="N369">
        <v>2</v>
      </c>
      <c r="O369">
        <v>3</v>
      </c>
      <c r="P369">
        <v>0</v>
      </c>
      <c r="Q369">
        <v>0</v>
      </c>
      <c r="R369">
        <v>0</v>
      </c>
      <c r="S369">
        <v>0</v>
      </c>
      <c r="T369">
        <v>0</v>
      </c>
      <c r="U369">
        <v>0</v>
      </c>
      <c r="V369">
        <v>3</v>
      </c>
      <c r="W369">
        <v>11</v>
      </c>
      <c r="X369">
        <v>0</v>
      </c>
      <c r="Y369">
        <v>39</v>
      </c>
      <c r="Z369">
        <v>2250</v>
      </c>
      <c r="AA369">
        <v>0</v>
      </c>
      <c r="AB369">
        <v>0</v>
      </c>
      <c r="AC369">
        <v>1</v>
      </c>
      <c r="AD369">
        <v>0</v>
      </c>
      <c r="AE369">
        <v>0</v>
      </c>
      <c r="AF369">
        <v>0</v>
      </c>
      <c r="AG369">
        <v>0</v>
      </c>
      <c r="AH369">
        <v>0</v>
      </c>
      <c r="AI369">
        <v>1</v>
      </c>
      <c r="AJ369">
        <v>0</v>
      </c>
      <c r="AK369">
        <v>13</v>
      </c>
      <c r="AL369">
        <v>7</v>
      </c>
      <c r="AM369">
        <v>0</v>
      </c>
    </row>
    <row r="370" spans="1:39" x14ac:dyDescent="0.45">
      <c r="A370">
        <v>10245</v>
      </c>
      <c r="B370">
        <v>1</v>
      </c>
      <c r="C370">
        <v>0</v>
      </c>
      <c r="D370">
        <v>32</v>
      </c>
      <c r="E370">
        <v>4</v>
      </c>
      <c r="F370">
        <v>7</v>
      </c>
      <c r="G370">
        <v>7</v>
      </c>
      <c r="H370">
        <v>6</v>
      </c>
      <c r="I370">
        <v>4</v>
      </c>
      <c r="J370">
        <v>13</v>
      </c>
      <c r="K370">
        <v>3</v>
      </c>
      <c r="L370">
        <v>1</v>
      </c>
      <c r="M370">
        <v>2</v>
      </c>
      <c r="N370">
        <v>2</v>
      </c>
      <c r="O370">
        <v>5</v>
      </c>
      <c r="P370">
        <v>0</v>
      </c>
      <c r="Q370">
        <v>0</v>
      </c>
      <c r="R370">
        <v>0</v>
      </c>
      <c r="S370">
        <v>0</v>
      </c>
      <c r="T370">
        <v>0</v>
      </c>
      <c r="U370">
        <v>0</v>
      </c>
      <c r="V370">
        <v>3</v>
      </c>
      <c r="W370">
        <v>11</v>
      </c>
      <c r="X370">
        <v>0</v>
      </c>
      <c r="Y370">
        <v>49</v>
      </c>
      <c r="Z370">
        <v>2569</v>
      </c>
      <c r="AA370">
        <v>0</v>
      </c>
      <c r="AB370">
        <v>0</v>
      </c>
      <c r="AC370">
        <v>1</v>
      </c>
      <c r="AD370">
        <v>0</v>
      </c>
      <c r="AE370">
        <v>0</v>
      </c>
      <c r="AF370">
        <v>0</v>
      </c>
      <c r="AG370">
        <v>0</v>
      </c>
      <c r="AH370">
        <v>1</v>
      </c>
      <c r="AI370">
        <v>0</v>
      </c>
      <c r="AJ370">
        <v>0</v>
      </c>
      <c r="AK370">
        <v>28</v>
      </c>
      <c r="AL370">
        <v>15</v>
      </c>
      <c r="AM370">
        <v>0</v>
      </c>
    </row>
    <row r="371" spans="1:39" x14ac:dyDescent="0.45">
      <c r="A371">
        <v>43795</v>
      </c>
      <c r="B371">
        <v>0</v>
      </c>
      <c r="C371">
        <v>1</v>
      </c>
      <c r="D371">
        <v>11</v>
      </c>
      <c r="E371">
        <v>314</v>
      </c>
      <c r="F371">
        <v>11</v>
      </c>
      <c r="G371">
        <v>53</v>
      </c>
      <c r="H371">
        <v>4</v>
      </c>
      <c r="I371">
        <v>3</v>
      </c>
      <c r="J371">
        <v>107</v>
      </c>
      <c r="K371">
        <v>3</v>
      </c>
      <c r="L371">
        <v>7</v>
      </c>
      <c r="M371">
        <v>3</v>
      </c>
      <c r="N371">
        <v>4</v>
      </c>
      <c r="O371">
        <v>7</v>
      </c>
      <c r="P371">
        <v>0</v>
      </c>
      <c r="Q371">
        <v>1</v>
      </c>
      <c r="R371">
        <v>0</v>
      </c>
      <c r="S371">
        <v>0</v>
      </c>
      <c r="T371">
        <v>0</v>
      </c>
      <c r="U371">
        <v>0</v>
      </c>
      <c r="V371">
        <v>3</v>
      </c>
      <c r="W371">
        <v>11</v>
      </c>
      <c r="X371">
        <v>1</v>
      </c>
      <c r="Y371">
        <v>52</v>
      </c>
      <c r="Z371">
        <v>2415</v>
      </c>
      <c r="AA371">
        <v>0</v>
      </c>
      <c r="AB371">
        <v>0</v>
      </c>
      <c r="AC371">
        <v>0</v>
      </c>
      <c r="AD371">
        <v>1</v>
      </c>
      <c r="AE371">
        <v>0</v>
      </c>
      <c r="AF371">
        <v>0</v>
      </c>
      <c r="AG371">
        <v>0</v>
      </c>
      <c r="AH371">
        <v>0</v>
      </c>
      <c r="AI371">
        <v>1</v>
      </c>
      <c r="AJ371">
        <v>0</v>
      </c>
      <c r="AK371">
        <v>385</v>
      </c>
      <c r="AL371">
        <v>278</v>
      </c>
      <c r="AM371">
        <v>1</v>
      </c>
    </row>
    <row r="372" spans="1:39" x14ac:dyDescent="0.45">
      <c r="A372">
        <v>63381</v>
      </c>
      <c r="B372">
        <v>0</v>
      </c>
      <c r="C372">
        <v>1</v>
      </c>
      <c r="D372">
        <v>78</v>
      </c>
      <c r="E372">
        <v>571</v>
      </c>
      <c r="F372">
        <v>50</v>
      </c>
      <c r="G372">
        <v>142</v>
      </c>
      <c r="H372">
        <v>33</v>
      </c>
      <c r="I372">
        <v>50</v>
      </c>
      <c r="J372">
        <v>159</v>
      </c>
      <c r="K372">
        <v>4</v>
      </c>
      <c r="L372">
        <v>4</v>
      </c>
      <c r="M372">
        <v>5</v>
      </c>
      <c r="N372">
        <v>13</v>
      </c>
      <c r="O372">
        <v>2</v>
      </c>
      <c r="P372">
        <v>0</v>
      </c>
      <c r="Q372">
        <v>0</v>
      </c>
      <c r="R372">
        <v>0</v>
      </c>
      <c r="S372">
        <v>0</v>
      </c>
      <c r="T372">
        <v>0</v>
      </c>
      <c r="U372">
        <v>0</v>
      </c>
      <c r="V372">
        <v>3</v>
      </c>
      <c r="W372">
        <v>11</v>
      </c>
      <c r="X372">
        <v>0</v>
      </c>
      <c r="Y372">
        <v>60</v>
      </c>
      <c r="Z372">
        <v>2791</v>
      </c>
      <c r="AA372">
        <v>0</v>
      </c>
      <c r="AB372">
        <v>0</v>
      </c>
      <c r="AC372">
        <v>0</v>
      </c>
      <c r="AD372">
        <v>1</v>
      </c>
      <c r="AE372">
        <v>0</v>
      </c>
      <c r="AF372">
        <v>0</v>
      </c>
      <c r="AG372">
        <v>0</v>
      </c>
      <c r="AH372">
        <v>1</v>
      </c>
      <c r="AI372">
        <v>0</v>
      </c>
      <c r="AJ372">
        <v>0</v>
      </c>
      <c r="AK372">
        <v>846</v>
      </c>
      <c r="AL372">
        <v>687</v>
      </c>
      <c r="AM372">
        <v>0</v>
      </c>
    </row>
    <row r="373" spans="1:39" x14ac:dyDescent="0.45">
      <c r="A373">
        <v>38823</v>
      </c>
      <c r="B373">
        <v>0</v>
      </c>
      <c r="C373">
        <v>1</v>
      </c>
      <c r="D373">
        <v>56</v>
      </c>
      <c r="E373">
        <v>70</v>
      </c>
      <c r="F373">
        <v>0</v>
      </c>
      <c r="G373">
        <v>11</v>
      </c>
      <c r="H373">
        <v>2</v>
      </c>
      <c r="I373">
        <v>8</v>
      </c>
      <c r="J373">
        <v>23</v>
      </c>
      <c r="K373">
        <v>1</v>
      </c>
      <c r="L373">
        <v>2</v>
      </c>
      <c r="M373">
        <v>1</v>
      </c>
      <c r="N373">
        <v>3</v>
      </c>
      <c r="O373">
        <v>6</v>
      </c>
      <c r="P373">
        <v>0</v>
      </c>
      <c r="Q373">
        <v>0</v>
      </c>
      <c r="R373">
        <v>0</v>
      </c>
      <c r="S373">
        <v>0</v>
      </c>
      <c r="T373">
        <v>0</v>
      </c>
      <c r="U373">
        <v>0</v>
      </c>
      <c r="V373">
        <v>3</v>
      </c>
      <c r="W373">
        <v>11</v>
      </c>
      <c r="X373">
        <v>0</v>
      </c>
      <c r="Y373">
        <v>71</v>
      </c>
      <c r="Z373">
        <v>2827</v>
      </c>
      <c r="AA373">
        <v>0</v>
      </c>
      <c r="AB373">
        <v>0</v>
      </c>
      <c r="AC373">
        <v>0</v>
      </c>
      <c r="AD373">
        <v>1</v>
      </c>
      <c r="AE373">
        <v>0</v>
      </c>
      <c r="AF373">
        <v>0</v>
      </c>
      <c r="AG373">
        <v>0</v>
      </c>
      <c r="AH373">
        <v>1</v>
      </c>
      <c r="AI373">
        <v>0</v>
      </c>
      <c r="AJ373">
        <v>0</v>
      </c>
      <c r="AK373">
        <v>91</v>
      </c>
      <c r="AL373">
        <v>68</v>
      </c>
      <c r="AM373">
        <v>0</v>
      </c>
    </row>
    <row r="374" spans="1:39" x14ac:dyDescent="0.45">
      <c r="A374">
        <v>83664</v>
      </c>
      <c r="B374">
        <v>1</v>
      </c>
      <c r="C374">
        <v>1</v>
      </c>
      <c r="D374">
        <v>57</v>
      </c>
      <c r="E374">
        <v>866</v>
      </c>
      <c r="F374">
        <v>21</v>
      </c>
      <c r="G374">
        <v>151</v>
      </c>
      <c r="H374">
        <v>28</v>
      </c>
      <c r="I374">
        <v>21</v>
      </c>
      <c r="J374">
        <v>86</v>
      </c>
      <c r="K374">
        <v>3</v>
      </c>
      <c r="L374">
        <v>2</v>
      </c>
      <c r="M374">
        <v>2</v>
      </c>
      <c r="N374">
        <v>12</v>
      </c>
      <c r="O374">
        <v>5</v>
      </c>
      <c r="P374">
        <v>0</v>
      </c>
      <c r="Q374">
        <v>0</v>
      </c>
      <c r="R374">
        <v>0</v>
      </c>
      <c r="S374">
        <v>0</v>
      </c>
      <c r="T374">
        <v>0</v>
      </c>
      <c r="U374">
        <v>0</v>
      </c>
      <c r="V374">
        <v>3</v>
      </c>
      <c r="W374">
        <v>11</v>
      </c>
      <c r="X374">
        <v>0</v>
      </c>
      <c r="Y374">
        <v>52</v>
      </c>
      <c r="Z374">
        <v>2576</v>
      </c>
      <c r="AA374">
        <v>1</v>
      </c>
      <c r="AB374">
        <v>0</v>
      </c>
      <c r="AC374">
        <v>0</v>
      </c>
      <c r="AD374">
        <v>0</v>
      </c>
      <c r="AE374">
        <v>0</v>
      </c>
      <c r="AF374">
        <v>0</v>
      </c>
      <c r="AG374">
        <v>0</v>
      </c>
      <c r="AH374">
        <v>0</v>
      </c>
      <c r="AI374">
        <v>0</v>
      </c>
      <c r="AJ374">
        <v>1</v>
      </c>
      <c r="AK374">
        <v>1087</v>
      </c>
      <c r="AL374">
        <v>1001</v>
      </c>
      <c r="AM374">
        <v>0</v>
      </c>
    </row>
    <row r="375" spans="1:39" x14ac:dyDescent="0.45">
      <c r="A375">
        <v>90300</v>
      </c>
      <c r="B375">
        <v>0</v>
      </c>
      <c r="C375">
        <v>0</v>
      </c>
      <c r="D375">
        <v>7</v>
      </c>
      <c r="E375">
        <v>594</v>
      </c>
      <c r="F375">
        <v>134</v>
      </c>
      <c r="G375">
        <v>786</v>
      </c>
      <c r="H375">
        <v>33</v>
      </c>
      <c r="I375">
        <v>134</v>
      </c>
      <c r="J375">
        <v>57</v>
      </c>
      <c r="K375">
        <v>0</v>
      </c>
      <c r="L375">
        <v>5</v>
      </c>
      <c r="M375">
        <v>6</v>
      </c>
      <c r="N375">
        <v>8</v>
      </c>
      <c r="O375">
        <v>1</v>
      </c>
      <c r="P375">
        <v>0</v>
      </c>
      <c r="Q375">
        <v>0</v>
      </c>
      <c r="R375">
        <v>1</v>
      </c>
      <c r="S375">
        <v>0</v>
      </c>
      <c r="T375">
        <v>0</v>
      </c>
      <c r="U375">
        <v>0</v>
      </c>
      <c r="V375">
        <v>3</v>
      </c>
      <c r="W375">
        <v>11</v>
      </c>
      <c r="X375">
        <v>0</v>
      </c>
      <c r="Y375">
        <v>41</v>
      </c>
      <c r="Z375">
        <v>2336</v>
      </c>
      <c r="AA375">
        <v>0</v>
      </c>
      <c r="AB375">
        <v>0</v>
      </c>
      <c r="AC375">
        <v>0</v>
      </c>
      <c r="AD375">
        <v>1</v>
      </c>
      <c r="AE375">
        <v>0</v>
      </c>
      <c r="AF375">
        <v>0</v>
      </c>
      <c r="AG375">
        <v>0</v>
      </c>
      <c r="AH375">
        <v>1</v>
      </c>
      <c r="AI375">
        <v>0</v>
      </c>
      <c r="AJ375">
        <v>0</v>
      </c>
      <c r="AK375">
        <v>1681</v>
      </c>
      <c r="AL375">
        <v>1624</v>
      </c>
      <c r="AM375">
        <v>1</v>
      </c>
    </row>
    <row r="376" spans="1:39" x14ac:dyDescent="0.45">
      <c r="A376">
        <v>62499</v>
      </c>
      <c r="B376">
        <v>1</v>
      </c>
      <c r="C376">
        <v>0</v>
      </c>
      <c r="D376">
        <v>0</v>
      </c>
      <c r="E376">
        <v>140</v>
      </c>
      <c r="F376">
        <v>4</v>
      </c>
      <c r="G376">
        <v>61</v>
      </c>
      <c r="H376">
        <v>0</v>
      </c>
      <c r="I376">
        <v>13</v>
      </c>
      <c r="J376">
        <v>4</v>
      </c>
      <c r="K376">
        <v>2</v>
      </c>
      <c r="L376">
        <v>3</v>
      </c>
      <c r="M376">
        <v>1</v>
      </c>
      <c r="N376">
        <v>6</v>
      </c>
      <c r="O376">
        <v>4</v>
      </c>
      <c r="P376">
        <v>0</v>
      </c>
      <c r="Q376">
        <v>0</v>
      </c>
      <c r="R376">
        <v>0</v>
      </c>
      <c r="S376">
        <v>0</v>
      </c>
      <c r="T376">
        <v>0</v>
      </c>
      <c r="U376">
        <v>0</v>
      </c>
      <c r="V376">
        <v>3</v>
      </c>
      <c r="W376">
        <v>11</v>
      </c>
      <c r="X376">
        <v>0</v>
      </c>
      <c r="Y376">
        <v>41</v>
      </c>
      <c r="Z376">
        <v>2361</v>
      </c>
      <c r="AA376">
        <v>0</v>
      </c>
      <c r="AB376">
        <v>0</v>
      </c>
      <c r="AC376">
        <v>0</v>
      </c>
      <c r="AD376">
        <v>1</v>
      </c>
      <c r="AE376">
        <v>0</v>
      </c>
      <c r="AF376">
        <v>0</v>
      </c>
      <c r="AG376">
        <v>0</v>
      </c>
      <c r="AH376">
        <v>0</v>
      </c>
      <c r="AI376">
        <v>1</v>
      </c>
      <c r="AJ376">
        <v>0</v>
      </c>
      <c r="AK376">
        <v>218</v>
      </c>
      <c r="AL376">
        <v>214</v>
      </c>
      <c r="AM376">
        <v>0</v>
      </c>
    </row>
    <row r="377" spans="1:39" x14ac:dyDescent="0.45">
      <c r="A377">
        <v>74293</v>
      </c>
      <c r="B377">
        <v>0</v>
      </c>
      <c r="C377">
        <v>0</v>
      </c>
      <c r="D377">
        <v>66</v>
      </c>
      <c r="E377">
        <v>375</v>
      </c>
      <c r="F377">
        <v>152</v>
      </c>
      <c r="G377">
        <v>335</v>
      </c>
      <c r="H377">
        <v>93</v>
      </c>
      <c r="I377">
        <v>91</v>
      </c>
      <c r="J377">
        <v>81</v>
      </c>
      <c r="K377">
        <v>1</v>
      </c>
      <c r="L377">
        <v>5</v>
      </c>
      <c r="M377">
        <v>4</v>
      </c>
      <c r="N377">
        <v>6</v>
      </c>
      <c r="O377">
        <v>2</v>
      </c>
      <c r="P377">
        <v>0</v>
      </c>
      <c r="Q377">
        <v>0</v>
      </c>
      <c r="R377">
        <v>0</v>
      </c>
      <c r="S377">
        <v>0</v>
      </c>
      <c r="T377">
        <v>0</v>
      </c>
      <c r="U377">
        <v>0</v>
      </c>
      <c r="V377">
        <v>3</v>
      </c>
      <c r="W377">
        <v>11</v>
      </c>
      <c r="X377">
        <v>0</v>
      </c>
      <c r="Y377">
        <v>27</v>
      </c>
      <c r="Z377">
        <v>2215</v>
      </c>
      <c r="AA377">
        <v>0</v>
      </c>
      <c r="AB377">
        <v>0</v>
      </c>
      <c r="AC377">
        <v>1</v>
      </c>
      <c r="AD377">
        <v>0</v>
      </c>
      <c r="AE377">
        <v>0</v>
      </c>
      <c r="AF377">
        <v>0</v>
      </c>
      <c r="AG377">
        <v>0</v>
      </c>
      <c r="AH377">
        <v>1</v>
      </c>
      <c r="AI377">
        <v>0</v>
      </c>
      <c r="AJ377">
        <v>0</v>
      </c>
      <c r="AK377">
        <v>1046</v>
      </c>
      <c r="AL377">
        <v>965</v>
      </c>
      <c r="AM377">
        <v>0</v>
      </c>
    </row>
    <row r="378" spans="1:39" x14ac:dyDescent="0.45">
      <c r="A378">
        <v>51012</v>
      </c>
      <c r="B378">
        <v>0</v>
      </c>
      <c r="C378">
        <v>0</v>
      </c>
      <c r="D378">
        <v>86</v>
      </c>
      <c r="E378">
        <v>102</v>
      </c>
      <c r="F378">
        <v>9</v>
      </c>
      <c r="G378">
        <v>63</v>
      </c>
      <c r="H378">
        <v>2</v>
      </c>
      <c r="I378">
        <v>9</v>
      </c>
      <c r="J378">
        <v>24</v>
      </c>
      <c r="K378">
        <v>1</v>
      </c>
      <c r="L378">
        <v>4</v>
      </c>
      <c r="M378">
        <v>1</v>
      </c>
      <c r="N378">
        <v>4</v>
      </c>
      <c r="O378">
        <v>6</v>
      </c>
      <c r="P378">
        <v>0</v>
      </c>
      <c r="Q378">
        <v>0</v>
      </c>
      <c r="R378">
        <v>0</v>
      </c>
      <c r="S378">
        <v>0</v>
      </c>
      <c r="T378">
        <v>0</v>
      </c>
      <c r="U378">
        <v>0</v>
      </c>
      <c r="V378">
        <v>3</v>
      </c>
      <c r="W378">
        <v>11</v>
      </c>
      <c r="X378">
        <v>0</v>
      </c>
      <c r="Y378">
        <v>74</v>
      </c>
      <c r="Z378">
        <v>2596</v>
      </c>
      <c r="AA378">
        <v>0</v>
      </c>
      <c r="AB378">
        <v>1</v>
      </c>
      <c r="AC378">
        <v>0</v>
      </c>
      <c r="AD378">
        <v>0</v>
      </c>
      <c r="AE378">
        <v>0</v>
      </c>
      <c r="AF378">
        <v>0</v>
      </c>
      <c r="AG378">
        <v>0</v>
      </c>
      <c r="AH378">
        <v>0</v>
      </c>
      <c r="AI378">
        <v>0</v>
      </c>
      <c r="AJ378">
        <v>1</v>
      </c>
      <c r="AK378">
        <v>185</v>
      </c>
      <c r="AL378">
        <v>161</v>
      </c>
      <c r="AM378">
        <v>0</v>
      </c>
    </row>
    <row r="379" spans="1:39" x14ac:dyDescent="0.45">
      <c r="A379">
        <v>70777</v>
      </c>
      <c r="B379">
        <v>0</v>
      </c>
      <c r="C379">
        <v>1</v>
      </c>
      <c r="D379">
        <v>80</v>
      </c>
      <c r="E379">
        <v>554</v>
      </c>
      <c r="F379">
        <v>35</v>
      </c>
      <c r="G379">
        <v>113</v>
      </c>
      <c r="H379">
        <v>0</v>
      </c>
      <c r="I379">
        <v>7</v>
      </c>
      <c r="J379">
        <v>78</v>
      </c>
      <c r="K379">
        <v>3</v>
      </c>
      <c r="L379">
        <v>5</v>
      </c>
      <c r="M379">
        <v>3</v>
      </c>
      <c r="N379">
        <v>12</v>
      </c>
      <c r="O379">
        <v>3</v>
      </c>
      <c r="P379">
        <v>0</v>
      </c>
      <c r="Q379">
        <v>0</v>
      </c>
      <c r="R379">
        <v>0</v>
      </c>
      <c r="S379">
        <v>0</v>
      </c>
      <c r="T379">
        <v>0</v>
      </c>
      <c r="U379">
        <v>0</v>
      </c>
      <c r="V379">
        <v>3</v>
      </c>
      <c r="W379">
        <v>11</v>
      </c>
      <c r="X379">
        <v>0</v>
      </c>
      <c r="Y379">
        <v>52</v>
      </c>
      <c r="Z379">
        <v>2283</v>
      </c>
      <c r="AA379">
        <v>0</v>
      </c>
      <c r="AB379">
        <v>1</v>
      </c>
      <c r="AC379">
        <v>0</v>
      </c>
      <c r="AD379">
        <v>0</v>
      </c>
      <c r="AE379">
        <v>0</v>
      </c>
      <c r="AF379">
        <v>0</v>
      </c>
      <c r="AG379">
        <v>0</v>
      </c>
      <c r="AH379">
        <v>0</v>
      </c>
      <c r="AI379">
        <v>1</v>
      </c>
      <c r="AJ379">
        <v>0</v>
      </c>
      <c r="AK379">
        <v>709</v>
      </c>
      <c r="AL379">
        <v>631</v>
      </c>
      <c r="AM379">
        <v>0</v>
      </c>
    </row>
    <row r="380" spans="1:39" x14ac:dyDescent="0.45">
      <c r="A380">
        <v>68682</v>
      </c>
      <c r="B380">
        <v>0</v>
      </c>
      <c r="C380">
        <v>0</v>
      </c>
      <c r="D380">
        <v>56</v>
      </c>
      <c r="E380">
        <v>919</v>
      </c>
      <c r="F380">
        <v>0</v>
      </c>
      <c r="G380">
        <v>505</v>
      </c>
      <c r="H380">
        <v>99</v>
      </c>
      <c r="I380">
        <v>30</v>
      </c>
      <c r="J380">
        <v>45</v>
      </c>
      <c r="K380">
        <v>1</v>
      </c>
      <c r="L380">
        <v>4</v>
      </c>
      <c r="M380">
        <v>9</v>
      </c>
      <c r="N380">
        <v>10</v>
      </c>
      <c r="O380">
        <v>2</v>
      </c>
      <c r="P380">
        <v>0</v>
      </c>
      <c r="Q380">
        <v>0</v>
      </c>
      <c r="R380">
        <v>0</v>
      </c>
      <c r="S380">
        <v>0</v>
      </c>
      <c r="T380">
        <v>0</v>
      </c>
      <c r="U380">
        <v>0</v>
      </c>
      <c r="V380">
        <v>3</v>
      </c>
      <c r="W380">
        <v>11</v>
      </c>
      <c r="X380">
        <v>0</v>
      </c>
      <c r="Y380">
        <v>29</v>
      </c>
      <c r="Z380">
        <v>2425</v>
      </c>
      <c r="AA380">
        <v>0</v>
      </c>
      <c r="AB380">
        <v>0</v>
      </c>
      <c r="AC380">
        <v>0</v>
      </c>
      <c r="AD380">
        <v>1</v>
      </c>
      <c r="AE380">
        <v>0</v>
      </c>
      <c r="AF380">
        <v>0</v>
      </c>
      <c r="AG380">
        <v>0</v>
      </c>
      <c r="AH380">
        <v>0</v>
      </c>
      <c r="AI380">
        <v>0</v>
      </c>
      <c r="AJ380">
        <v>1</v>
      </c>
      <c r="AK380">
        <v>1553</v>
      </c>
      <c r="AL380">
        <v>1508</v>
      </c>
      <c r="AM380">
        <v>0</v>
      </c>
    </row>
    <row r="381" spans="1:39" x14ac:dyDescent="0.45">
      <c r="A381">
        <v>43824</v>
      </c>
      <c r="B381">
        <v>1</v>
      </c>
      <c r="C381">
        <v>1</v>
      </c>
      <c r="D381">
        <v>18</v>
      </c>
      <c r="E381">
        <v>96</v>
      </c>
      <c r="F381">
        <v>1</v>
      </c>
      <c r="G381">
        <v>42</v>
      </c>
      <c r="H381">
        <v>12</v>
      </c>
      <c r="I381">
        <v>3</v>
      </c>
      <c r="J381">
        <v>32</v>
      </c>
      <c r="K381">
        <v>4</v>
      </c>
      <c r="L381">
        <v>3</v>
      </c>
      <c r="M381">
        <v>1</v>
      </c>
      <c r="N381">
        <v>4</v>
      </c>
      <c r="O381">
        <v>8</v>
      </c>
      <c r="P381">
        <v>0</v>
      </c>
      <c r="Q381">
        <v>0</v>
      </c>
      <c r="R381">
        <v>0</v>
      </c>
      <c r="S381">
        <v>0</v>
      </c>
      <c r="T381">
        <v>0</v>
      </c>
      <c r="U381">
        <v>0</v>
      </c>
      <c r="V381">
        <v>3</v>
      </c>
      <c r="W381">
        <v>11</v>
      </c>
      <c r="X381">
        <v>0</v>
      </c>
      <c r="Y381">
        <v>49</v>
      </c>
      <c r="Z381">
        <v>2811</v>
      </c>
      <c r="AA381">
        <v>0</v>
      </c>
      <c r="AB381">
        <v>1</v>
      </c>
      <c r="AC381">
        <v>0</v>
      </c>
      <c r="AD381">
        <v>0</v>
      </c>
      <c r="AE381">
        <v>0</v>
      </c>
      <c r="AF381">
        <v>0</v>
      </c>
      <c r="AG381">
        <v>0</v>
      </c>
      <c r="AH381">
        <v>1</v>
      </c>
      <c r="AI381">
        <v>0</v>
      </c>
      <c r="AJ381">
        <v>0</v>
      </c>
      <c r="AK381">
        <v>154</v>
      </c>
      <c r="AL381">
        <v>122</v>
      </c>
      <c r="AM381">
        <v>0</v>
      </c>
    </row>
    <row r="382" spans="1:39" x14ac:dyDescent="0.45">
      <c r="A382">
        <v>15345</v>
      </c>
      <c r="B382">
        <v>1</v>
      </c>
      <c r="C382">
        <v>0</v>
      </c>
      <c r="D382">
        <v>51</v>
      </c>
      <c r="E382">
        <v>5</v>
      </c>
      <c r="F382">
        <v>2</v>
      </c>
      <c r="G382">
        <v>16</v>
      </c>
      <c r="H382">
        <v>3</v>
      </c>
      <c r="I382">
        <v>2</v>
      </c>
      <c r="J382">
        <v>19</v>
      </c>
      <c r="K382">
        <v>2</v>
      </c>
      <c r="L382">
        <v>1</v>
      </c>
      <c r="M382">
        <v>1</v>
      </c>
      <c r="N382">
        <v>2</v>
      </c>
      <c r="O382">
        <v>8</v>
      </c>
      <c r="P382">
        <v>0</v>
      </c>
      <c r="Q382">
        <v>0</v>
      </c>
      <c r="R382">
        <v>0</v>
      </c>
      <c r="S382">
        <v>0</v>
      </c>
      <c r="T382">
        <v>0</v>
      </c>
      <c r="U382">
        <v>0</v>
      </c>
      <c r="V382">
        <v>3</v>
      </c>
      <c r="W382">
        <v>11</v>
      </c>
      <c r="X382">
        <v>1</v>
      </c>
      <c r="Y382">
        <v>36</v>
      </c>
      <c r="Z382">
        <v>2826</v>
      </c>
      <c r="AA382">
        <v>0</v>
      </c>
      <c r="AB382">
        <v>0</v>
      </c>
      <c r="AC382">
        <v>0</v>
      </c>
      <c r="AD382">
        <v>1</v>
      </c>
      <c r="AE382">
        <v>0</v>
      </c>
      <c r="AF382">
        <v>0</v>
      </c>
      <c r="AG382">
        <v>0</v>
      </c>
      <c r="AH382">
        <v>1</v>
      </c>
      <c r="AI382">
        <v>0</v>
      </c>
      <c r="AJ382">
        <v>0</v>
      </c>
      <c r="AK382">
        <v>28</v>
      </c>
      <c r="AL382">
        <v>9</v>
      </c>
      <c r="AM382">
        <v>0</v>
      </c>
    </row>
    <row r="383" spans="1:39" x14ac:dyDescent="0.45">
      <c r="A383">
        <v>23442</v>
      </c>
      <c r="B383">
        <v>1</v>
      </c>
      <c r="C383">
        <v>0</v>
      </c>
      <c r="D383">
        <v>71</v>
      </c>
      <c r="E383">
        <v>2</v>
      </c>
      <c r="F383">
        <v>0</v>
      </c>
      <c r="G383">
        <v>6</v>
      </c>
      <c r="H383">
        <v>8</v>
      </c>
      <c r="I383">
        <v>6</v>
      </c>
      <c r="J383">
        <v>5</v>
      </c>
      <c r="K383">
        <v>1</v>
      </c>
      <c r="L383">
        <v>1</v>
      </c>
      <c r="M383">
        <v>0</v>
      </c>
      <c r="N383">
        <v>3</v>
      </c>
      <c r="O383">
        <v>7</v>
      </c>
      <c r="P383">
        <v>0</v>
      </c>
      <c r="Q383">
        <v>0</v>
      </c>
      <c r="R383">
        <v>0</v>
      </c>
      <c r="S383">
        <v>0</v>
      </c>
      <c r="T383">
        <v>0</v>
      </c>
      <c r="U383">
        <v>0</v>
      </c>
      <c r="V383">
        <v>3</v>
      </c>
      <c r="W383">
        <v>11</v>
      </c>
      <c r="X383">
        <v>0</v>
      </c>
      <c r="Y383">
        <v>33</v>
      </c>
      <c r="Z383">
        <v>2711</v>
      </c>
      <c r="AA383">
        <v>0</v>
      </c>
      <c r="AB383">
        <v>0</v>
      </c>
      <c r="AC383">
        <v>1</v>
      </c>
      <c r="AD383">
        <v>0</v>
      </c>
      <c r="AE383">
        <v>0</v>
      </c>
      <c r="AF383">
        <v>0</v>
      </c>
      <c r="AG383">
        <v>0</v>
      </c>
      <c r="AH383">
        <v>1</v>
      </c>
      <c r="AI383">
        <v>0</v>
      </c>
      <c r="AJ383">
        <v>0</v>
      </c>
      <c r="AK383">
        <v>22</v>
      </c>
      <c r="AL383">
        <v>17</v>
      </c>
      <c r="AM383">
        <v>0</v>
      </c>
    </row>
    <row r="384" spans="1:39" x14ac:dyDescent="0.45">
      <c r="A384">
        <v>14515</v>
      </c>
      <c r="B384">
        <v>1</v>
      </c>
      <c r="C384">
        <v>0</v>
      </c>
      <c r="D384">
        <v>71</v>
      </c>
      <c r="E384">
        <v>6</v>
      </c>
      <c r="F384">
        <v>4</v>
      </c>
      <c r="G384">
        <v>9</v>
      </c>
      <c r="H384">
        <v>6</v>
      </c>
      <c r="I384">
        <v>36</v>
      </c>
      <c r="J384">
        <v>35</v>
      </c>
      <c r="K384">
        <v>4</v>
      </c>
      <c r="L384">
        <v>2</v>
      </c>
      <c r="M384">
        <v>2</v>
      </c>
      <c r="N384">
        <v>3</v>
      </c>
      <c r="O384">
        <v>7</v>
      </c>
      <c r="P384">
        <v>0</v>
      </c>
      <c r="Q384">
        <v>0</v>
      </c>
      <c r="R384">
        <v>0</v>
      </c>
      <c r="S384">
        <v>0</v>
      </c>
      <c r="T384">
        <v>0</v>
      </c>
      <c r="U384">
        <v>0</v>
      </c>
      <c r="V384">
        <v>3</v>
      </c>
      <c r="W384">
        <v>11</v>
      </c>
      <c r="X384">
        <v>1</v>
      </c>
      <c r="Y384">
        <v>40</v>
      </c>
      <c r="Z384">
        <v>2756</v>
      </c>
      <c r="AA384">
        <v>0</v>
      </c>
      <c r="AB384">
        <v>0</v>
      </c>
      <c r="AC384">
        <v>0</v>
      </c>
      <c r="AD384">
        <v>1</v>
      </c>
      <c r="AE384">
        <v>0</v>
      </c>
      <c r="AF384">
        <v>1</v>
      </c>
      <c r="AG384">
        <v>0</v>
      </c>
      <c r="AH384">
        <v>0</v>
      </c>
      <c r="AI384">
        <v>0</v>
      </c>
      <c r="AJ384">
        <v>0</v>
      </c>
      <c r="AK384">
        <v>61</v>
      </c>
      <c r="AL384">
        <v>26</v>
      </c>
      <c r="AM384">
        <v>0</v>
      </c>
    </row>
    <row r="385" spans="1:39" x14ac:dyDescent="0.45">
      <c r="A385">
        <v>31395</v>
      </c>
      <c r="B385">
        <v>1</v>
      </c>
      <c r="C385">
        <v>1</v>
      </c>
      <c r="D385">
        <v>80</v>
      </c>
      <c r="E385">
        <v>23</v>
      </c>
      <c r="F385">
        <v>1</v>
      </c>
      <c r="G385">
        <v>25</v>
      </c>
      <c r="H385">
        <v>0</v>
      </c>
      <c r="I385">
        <v>8</v>
      </c>
      <c r="J385">
        <v>7</v>
      </c>
      <c r="K385">
        <v>4</v>
      </c>
      <c r="L385">
        <v>2</v>
      </c>
      <c r="M385">
        <v>1</v>
      </c>
      <c r="N385">
        <v>3</v>
      </c>
      <c r="O385">
        <v>6</v>
      </c>
      <c r="P385">
        <v>0</v>
      </c>
      <c r="Q385">
        <v>0</v>
      </c>
      <c r="R385">
        <v>0</v>
      </c>
      <c r="S385">
        <v>0</v>
      </c>
      <c r="T385">
        <v>0</v>
      </c>
      <c r="U385">
        <v>0</v>
      </c>
      <c r="V385">
        <v>3</v>
      </c>
      <c r="W385">
        <v>11</v>
      </c>
      <c r="X385">
        <v>0</v>
      </c>
      <c r="Y385">
        <v>64</v>
      </c>
      <c r="Z385">
        <v>2622</v>
      </c>
      <c r="AA385">
        <v>1</v>
      </c>
      <c r="AB385">
        <v>0</v>
      </c>
      <c r="AC385">
        <v>0</v>
      </c>
      <c r="AD385">
        <v>0</v>
      </c>
      <c r="AE385">
        <v>0</v>
      </c>
      <c r="AF385">
        <v>1</v>
      </c>
      <c r="AG385">
        <v>0</v>
      </c>
      <c r="AH385">
        <v>0</v>
      </c>
      <c r="AI385">
        <v>0</v>
      </c>
      <c r="AJ385">
        <v>0</v>
      </c>
      <c r="AK385">
        <v>57</v>
      </c>
      <c r="AL385">
        <v>50</v>
      </c>
      <c r="AM385">
        <v>0</v>
      </c>
    </row>
    <row r="386" spans="1:39" x14ac:dyDescent="0.45">
      <c r="A386">
        <v>75276</v>
      </c>
      <c r="B386">
        <v>0</v>
      </c>
      <c r="C386">
        <v>0</v>
      </c>
      <c r="D386">
        <v>2</v>
      </c>
      <c r="E386">
        <v>610</v>
      </c>
      <c r="F386">
        <v>105</v>
      </c>
      <c r="G386">
        <v>125</v>
      </c>
      <c r="H386">
        <v>137</v>
      </c>
      <c r="I386">
        <v>42</v>
      </c>
      <c r="J386">
        <v>21</v>
      </c>
      <c r="K386">
        <v>1</v>
      </c>
      <c r="L386">
        <v>9</v>
      </c>
      <c r="M386">
        <v>4</v>
      </c>
      <c r="N386">
        <v>9</v>
      </c>
      <c r="O386">
        <v>5</v>
      </c>
      <c r="P386">
        <v>0</v>
      </c>
      <c r="Q386">
        <v>0</v>
      </c>
      <c r="R386">
        <v>0</v>
      </c>
      <c r="S386">
        <v>0</v>
      </c>
      <c r="T386">
        <v>0</v>
      </c>
      <c r="U386">
        <v>0</v>
      </c>
      <c r="V386">
        <v>3</v>
      </c>
      <c r="W386">
        <v>11</v>
      </c>
      <c r="X386">
        <v>0</v>
      </c>
      <c r="Y386">
        <v>55</v>
      </c>
      <c r="Z386">
        <v>2799</v>
      </c>
      <c r="AA386">
        <v>0</v>
      </c>
      <c r="AB386">
        <v>0</v>
      </c>
      <c r="AC386">
        <v>0</v>
      </c>
      <c r="AD386">
        <v>1</v>
      </c>
      <c r="AE386">
        <v>0</v>
      </c>
      <c r="AF386">
        <v>0</v>
      </c>
      <c r="AG386">
        <v>0</v>
      </c>
      <c r="AH386">
        <v>1</v>
      </c>
      <c r="AI386">
        <v>0</v>
      </c>
      <c r="AJ386">
        <v>0</v>
      </c>
      <c r="AK386">
        <v>1019</v>
      </c>
      <c r="AL386">
        <v>998</v>
      </c>
      <c r="AM386">
        <v>0</v>
      </c>
    </row>
    <row r="387" spans="1:39" x14ac:dyDescent="0.45">
      <c r="A387">
        <v>42373</v>
      </c>
      <c r="B387">
        <v>1</v>
      </c>
      <c r="C387">
        <v>1</v>
      </c>
      <c r="D387">
        <v>83</v>
      </c>
      <c r="E387">
        <v>67</v>
      </c>
      <c r="F387">
        <v>5</v>
      </c>
      <c r="G387">
        <v>61</v>
      </c>
      <c r="H387">
        <v>3</v>
      </c>
      <c r="I387">
        <v>8</v>
      </c>
      <c r="J387">
        <v>19</v>
      </c>
      <c r="K387">
        <v>5</v>
      </c>
      <c r="L387">
        <v>2</v>
      </c>
      <c r="M387">
        <v>1</v>
      </c>
      <c r="N387">
        <v>5</v>
      </c>
      <c r="O387">
        <v>5</v>
      </c>
      <c r="P387">
        <v>0</v>
      </c>
      <c r="Q387">
        <v>0</v>
      </c>
      <c r="R387">
        <v>0</v>
      </c>
      <c r="S387">
        <v>0</v>
      </c>
      <c r="T387">
        <v>0</v>
      </c>
      <c r="U387">
        <v>0</v>
      </c>
      <c r="V387">
        <v>3</v>
      </c>
      <c r="W387">
        <v>11</v>
      </c>
      <c r="X387">
        <v>0</v>
      </c>
      <c r="Y387">
        <v>46</v>
      </c>
      <c r="Z387">
        <v>2477</v>
      </c>
      <c r="AA387">
        <v>0</v>
      </c>
      <c r="AB387">
        <v>0</v>
      </c>
      <c r="AC387">
        <v>1</v>
      </c>
      <c r="AD387">
        <v>0</v>
      </c>
      <c r="AE387">
        <v>0</v>
      </c>
      <c r="AF387">
        <v>0</v>
      </c>
      <c r="AG387">
        <v>0</v>
      </c>
      <c r="AH387">
        <v>1</v>
      </c>
      <c r="AI387">
        <v>0</v>
      </c>
      <c r="AJ387">
        <v>0</v>
      </c>
      <c r="AK387">
        <v>144</v>
      </c>
      <c r="AL387">
        <v>125</v>
      </c>
      <c r="AM387">
        <v>0</v>
      </c>
    </row>
    <row r="388" spans="1:39" x14ac:dyDescent="0.45">
      <c r="A388">
        <v>30507</v>
      </c>
      <c r="B388">
        <v>0</v>
      </c>
      <c r="C388">
        <v>0</v>
      </c>
      <c r="D388">
        <v>29</v>
      </c>
      <c r="E388">
        <v>65</v>
      </c>
      <c r="F388">
        <v>36</v>
      </c>
      <c r="G388">
        <v>74</v>
      </c>
      <c r="H388">
        <v>38</v>
      </c>
      <c r="I388">
        <v>20</v>
      </c>
      <c r="J388">
        <v>110</v>
      </c>
      <c r="K388">
        <v>1</v>
      </c>
      <c r="L388">
        <v>5</v>
      </c>
      <c r="M388">
        <v>1</v>
      </c>
      <c r="N388">
        <v>4</v>
      </c>
      <c r="O388">
        <v>7</v>
      </c>
      <c r="P388">
        <v>0</v>
      </c>
      <c r="Q388">
        <v>0</v>
      </c>
      <c r="R388">
        <v>0</v>
      </c>
      <c r="S388">
        <v>0</v>
      </c>
      <c r="T388">
        <v>0</v>
      </c>
      <c r="U388">
        <v>0</v>
      </c>
      <c r="V388">
        <v>3</v>
      </c>
      <c r="W388">
        <v>11</v>
      </c>
      <c r="X388">
        <v>0</v>
      </c>
      <c r="Y388">
        <v>60</v>
      </c>
      <c r="Z388">
        <v>2634</v>
      </c>
      <c r="AA388">
        <v>0</v>
      </c>
      <c r="AB388">
        <v>0</v>
      </c>
      <c r="AC388">
        <v>0</v>
      </c>
      <c r="AD388">
        <v>1</v>
      </c>
      <c r="AE388">
        <v>0</v>
      </c>
      <c r="AF388">
        <v>0</v>
      </c>
      <c r="AG388">
        <v>0</v>
      </c>
      <c r="AH388">
        <v>1</v>
      </c>
      <c r="AI388">
        <v>0</v>
      </c>
      <c r="AJ388">
        <v>0</v>
      </c>
      <c r="AK388">
        <v>233</v>
      </c>
      <c r="AL388">
        <v>123</v>
      </c>
      <c r="AM388">
        <v>0</v>
      </c>
    </row>
    <row r="389" spans="1:39" x14ac:dyDescent="0.45">
      <c r="A389">
        <v>55521</v>
      </c>
      <c r="B389">
        <v>1</v>
      </c>
      <c r="C389">
        <v>2</v>
      </c>
      <c r="D389">
        <v>11</v>
      </c>
      <c r="E389">
        <v>416</v>
      </c>
      <c r="F389">
        <v>0</v>
      </c>
      <c r="G389">
        <v>26</v>
      </c>
      <c r="H389">
        <v>0</v>
      </c>
      <c r="I389">
        <v>0</v>
      </c>
      <c r="J389">
        <v>4</v>
      </c>
      <c r="K389">
        <v>9</v>
      </c>
      <c r="L389">
        <v>6</v>
      </c>
      <c r="M389">
        <v>3</v>
      </c>
      <c r="N389">
        <v>6</v>
      </c>
      <c r="O389">
        <v>7</v>
      </c>
      <c r="P389">
        <v>0</v>
      </c>
      <c r="Q389">
        <v>1</v>
      </c>
      <c r="R389">
        <v>0</v>
      </c>
      <c r="S389">
        <v>0</v>
      </c>
      <c r="T389">
        <v>0</v>
      </c>
      <c r="U389">
        <v>0</v>
      </c>
      <c r="V389">
        <v>3</v>
      </c>
      <c r="W389">
        <v>11</v>
      </c>
      <c r="X389">
        <v>1</v>
      </c>
      <c r="Y389">
        <v>65</v>
      </c>
      <c r="Z389">
        <v>2409</v>
      </c>
      <c r="AA389">
        <v>0</v>
      </c>
      <c r="AB389">
        <v>0</v>
      </c>
      <c r="AC389">
        <v>1</v>
      </c>
      <c r="AD389">
        <v>0</v>
      </c>
      <c r="AE389">
        <v>0</v>
      </c>
      <c r="AF389">
        <v>0</v>
      </c>
      <c r="AG389">
        <v>0</v>
      </c>
      <c r="AH389">
        <v>0</v>
      </c>
      <c r="AI389">
        <v>0</v>
      </c>
      <c r="AJ389">
        <v>1</v>
      </c>
      <c r="AK389">
        <v>442</v>
      </c>
      <c r="AL389">
        <v>438</v>
      </c>
      <c r="AM389">
        <v>1</v>
      </c>
    </row>
    <row r="390" spans="1:39" x14ac:dyDescent="0.45">
      <c r="A390">
        <v>48006</v>
      </c>
      <c r="B390">
        <v>1</v>
      </c>
      <c r="C390">
        <v>1</v>
      </c>
      <c r="D390">
        <v>55</v>
      </c>
      <c r="E390">
        <v>23</v>
      </c>
      <c r="F390">
        <v>0</v>
      </c>
      <c r="G390">
        <v>11</v>
      </c>
      <c r="H390">
        <v>3</v>
      </c>
      <c r="I390">
        <v>2</v>
      </c>
      <c r="J390">
        <v>2</v>
      </c>
      <c r="K390">
        <v>1</v>
      </c>
      <c r="L390">
        <v>1</v>
      </c>
      <c r="M390">
        <v>0</v>
      </c>
      <c r="N390">
        <v>3</v>
      </c>
      <c r="O390">
        <v>6</v>
      </c>
      <c r="P390">
        <v>0</v>
      </c>
      <c r="Q390">
        <v>0</v>
      </c>
      <c r="R390">
        <v>0</v>
      </c>
      <c r="S390">
        <v>0</v>
      </c>
      <c r="T390">
        <v>0</v>
      </c>
      <c r="U390">
        <v>0</v>
      </c>
      <c r="V390">
        <v>3</v>
      </c>
      <c r="W390">
        <v>11</v>
      </c>
      <c r="X390">
        <v>0</v>
      </c>
      <c r="Y390">
        <v>55</v>
      </c>
      <c r="Z390">
        <v>2179</v>
      </c>
      <c r="AA390">
        <v>0</v>
      </c>
      <c r="AB390">
        <v>1</v>
      </c>
      <c r="AC390">
        <v>0</v>
      </c>
      <c r="AD390">
        <v>0</v>
      </c>
      <c r="AE390">
        <v>0</v>
      </c>
      <c r="AF390">
        <v>0</v>
      </c>
      <c r="AG390">
        <v>0</v>
      </c>
      <c r="AH390">
        <v>1</v>
      </c>
      <c r="AI390">
        <v>0</v>
      </c>
      <c r="AJ390">
        <v>0</v>
      </c>
      <c r="AK390">
        <v>39</v>
      </c>
      <c r="AL390">
        <v>37</v>
      </c>
      <c r="AM390">
        <v>0</v>
      </c>
    </row>
    <row r="391" spans="1:39" x14ac:dyDescent="0.45">
      <c r="A391">
        <v>27213</v>
      </c>
      <c r="B391">
        <v>1</v>
      </c>
      <c r="C391">
        <v>0</v>
      </c>
      <c r="D391">
        <v>19</v>
      </c>
      <c r="E391">
        <v>19</v>
      </c>
      <c r="F391">
        <v>3</v>
      </c>
      <c r="G391">
        <v>26</v>
      </c>
      <c r="H391">
        <v>10</v>
      </c>
      <c r="I391">
        <v>9</v>
      </c>
      <c r="J391">
        <v>3</v>
      </c>
      <c r="K391">
        <v>3</v>
      </c>
      <c r="L391">
        <v>2</v>
      </c>
      <c r="M391">
        <v>0</v>
      </c>
      <c r="N391">
        <v>4</v>
      </c>
      <c r="O391">
        <v>8</v>
      </c>
      <c r="P391">
        <v>0</v>
      </c>
      <c r="Q391">
        <v>0</v>
      </c>
      <c r="R391">
        <v>0</v>
      </c>
      <c r="S391">
        <v>0</v>
      </c>
      <c r="T391">
        <v>0</v>
      </c>
      <c r="U391">
        <v>0</v>
      </c>
      <c r="V391">
        <v>3</v>
      </c>
      <c r="W391">
        <v>11</v>
      </c>
      <c r="X391">
        <v>1</v>
      </c>
      <c r="Y391">
        <v>48</v>
      </c>
      <c r="Z391">
        <v>2827</v>
      </c>
      <c r="AA391">
        <v>0</v>
      </c>
      <c r="AB391">
        <v>0</v>
      </c>
      <c r="AC391">
        <v>1</v>
      </c>
      <c r="AD391">
        <v>0</v>
      </c>
      <c r="AE391">
        <v>0</v>
      </c>
      <c r="AF391">
        <v>0</v>
      </c>
      <c r="AG391">
        <v>0</v>
      </c>
      <c r="AH391">
        <v>0</v>
      </c>
      <c r="AI391">
        <v>0</v>
      </c>
      <c r="AJ391">
        <v>1</v>
      </c>
      <c r="AK391">
        <v>67</v>
      </c>
      <c r="AL391">
        <v>64</v>
      </c>
      <c r="AM391">
        <v>0</v>
      </c>
    </row>
    <row r="392" spans="1:39" x14ac:dyDescent="0.45">
      <c r="A392">
        <v>65808</v>
      </c>
      <c r="B392">
        <v>1</v>
      </c>
      <c r="C392">
        <v>1</v>
      </c>
      <c r="D392">
        <v>1</v>
      </c>
      <c r="E392">
        <v>155</v>
      </c>
      <c r="F392">
        <v>7</v>
      </c>
      <c r="G392">
        <v>80</v>
      </c>
      <c r="H392">
        <v>13</v>
      </c>
      <c r="I392">
        <v>7</v>
      </c>
      <c r="J392">
        <v>10</v>
      </c>
      <c r="K392">
        <v>3</v>
      </c>
      <c r="L392">
        <v>5</v>
      </c>
      <c r="M392">
        <v>1</v>
      </c>
      <c r="N392">
        <v>5</v>
      </c>
      <c r="O392">
        <v>6</v>
      </c>
      <c r="P392">
        <v>0</v>
      </c>
      <c r="Q392">
        <v>0</v>
      </c>
      <c r="R392">
        <v>0</v>
      </c>
      <c r="S392">
        <v>0</v>
      </c>
      <c r="T392">
        <v>0</v>
      </c>
      <c r="U392">
        <v>0</v>
      </c>
      <c r="V392">
        <v>3</v>
      </c>
      <c r="W392">
        <v>11</v>
      </c>
      <c r="X392">
        <v>0</v>
      </c>
      <c r="Y392">
        <v>49</v>
      </c>
      <c r="Z392">
        <v>2189</v>
      </c>
      <c r="AA392">
        <v>1</v>
      </c>
      <c r="AB392">
        <v>0</v>
      </c>
      <c r="AC392">
        <v>0</v>
      </c>
      <c r="AD392">
        <v>0</v>
      </c>
      <c r="AE392">
        <v>0</v>
      </c>
      <c r="AF392">
        <v>0</v>
      </c>
      <c r="AG392">
        <v>0</v>
      </c>
      <c r="AH392">
        <v>0</v>
      </c>
      <c r="AI392">
        <v>0</v>
      </c>
      <c r="AJ392">
        <v>1</v>
      </c>
      <c r="AK392">
        <v>262</v>
      </c>
      <c r="AL392">
        <v>252</v>
      </c>
      <c r="AM392">
        <v>0</v>
      </c>
    </row>
    <row r="393" spans="1:39" x14ac:dyDescent="0.45">
      <c r="A393">
        <v>30351</v>
      </c>
      <c r="B393">
        <v>1</v>
      </c>
      <c r="C393">
        <v>0</v>
      </c>
      <c r="D393">
        <v>19</v>
      </c>
      <c r="E393">
        <v>14</v>
      </c>
      <c r="F393">
        <v>0</v>
      </c>
      <c r="G393">
        <v>24</v>
      </c>
      <c r="H393">
        <v>3</v>
      </c>
      <c r="I393">
        <v>3</v>
      </c>
      <c r="J393">
        <v>2</v>
      </c>
      <c r="K393">
        <v>1</v>
      </c>
      <c r="L393">
        <v>3</v>
      </c>
      <c r="M393">
        <v>0</v>
      </c>
      <c r="N393">
        <v>2</v>
      </c>
      <c r="O393">
        <v>9</v>
      </c>
      <c r="P393">
        <v>0</v>
      </c>
      <c r="Q393">
        <v>0</v>
      </c>
      <c r="R393">
        <v>0</v>
      </c>
      <c r="S393">
        <v>0</v>
      </c>
      <c r="T393">
        <v>0</v>
      </c>
      <c r="U393">
        <v>0</v>
      </c>
      <c r="V393">
        <v>3</v>
      </c>
      <c r="W393">
        <v>11</v>
      </c>
      <c r="X393">
        <v>0</v>
      </c>
      <c r="Y393">
        <v>46</v>
      </c>
      <c r="Z393">
        <v>2547</v>
      </c>
      <c r="AA393">
        <v>0</v>
      </c>
      <c r="AB393">
        <v>0</v>
      </c>
      <c r="AC393">
        <v>0</v>
      </c>
      <c r="AD393">
        <v>1</v>
      </c>
      <c r="AE393">
        <v>0</v>
      </c>
      <c r="AF393">
        <v>0</v>
      </c>
      <c r="AG393">
        <v>0</v>
      </c>
      <c r="AH393">
        <v>0</v>
      </c>
      <c r="AI393">
        <v>0</v>
      </c>
      <c r="AJ393">
        <v>1</v>
      </c>
      <c r="AK393">
        <v>44</v>
      </c>
      <c r="AL393">
        <v>42</v>
      </c>
      <c r="AM393">
        <v>0</v>
      </c>
    </row>
    <row r="394" spans="1:39" x14ac:dyDescent="0.45">
      <c r="A394">
        <v>50437</v>
      </c>
      <c r="B394">
        <v>0</v>
      </c>
      <c r="C394">
        <v>2</v>
      </c>
      <c r="D394">
        <v>28</v>
      </c>
      <c r="E394">
        <v>370</v>
      </c>
      <c r="F394">
        <v>9</v>
      </c>
      <c r="G394">
        <v>92</v>
      </c>
      <c r="H394">
        <v>6</v>
      </c>
      <c r="I394">
        <v>9</v>
      </c>
      <c r="J394">
        <v>4</v>
      </c>
      <c r="K394">
        <v>3</v>
      </c>
      <c r="L394">
        <v>7</v>
      </c>
      <c r="M394">
        <v>1</v>
      </c>
      <c r="N394">
        <v>8</v>
      </c>
      <c r="O394">
        <v>7</v>
      </c>
      <c r="P394">
        <v>0</v>
      </c>
      <c r="Q394">
        <v>0</v>
      </c>
      <c r="R394">
        <v>0</v>
      </c>
      <c r="S394">
        <v>0</v>
      </c>
      <c r="T394">
        <v>0</v>
      </c>
      <c r="U394">
        <v>0</v>
      </c>
      <c r="V394">
        <v>3</v>
      </c>
      <c r="W394">
        <v>11</v>
      </c>
      <c r="X394">
        <v>0</v>
      </c>
      <c r="Y394">
        <v>57</v>
      </c>
      <c r="Z394">
        <v>2779</v>
      </c>
      <c r="AA394">
        <v>0</v>
      </c>
      <c r="AB394">
        <v>1</v>
      </c>
      <c r="AC394">
        <v>0</v>
      </c>
      <c r="AD394">
        <v>0</v>
      </c>
      <c r="AE394">
        <v>0</v>
      </c>
      <c r="AF394">
        <v>0</v>
      </c>
      <c r="AG394">
        <v>0</v>
      </c>
      <c r="AH394">
        <v>1</v>
      </c>
      <c r="AI394">
        <v>0</v>
      </c>
      <c r="AJ394">
        <v>0</v>
      </c>
      <c r="AK394">
        <v>486</v>
      </c>
      <c r="AL394">
        <v>482</v>
      </c>
      <c r="AM394">
        <v>0</v>
      </c>
    </row>
    <row r="395" spans="1:39" x14ac:dyDescent="0.45">
      <c r="A395">
        <v>23616</v>
      </c>
      <c r="B395">
        <v>1</v>
      </c>
      <c r="C395">
        <v>0</v>
      </c>
      <c r="D395">
        <v>76</v>
      </c>
      <c r="E395">
        <v>4</v>
      </c>
      <c r="F395">
        <v>22</v>
      </c>
      <c r="G395">
        <v>11</v>
      </c>
      <c r="H395">
        <v>3</v>
      </c>
      <c r="I395">
        <v>7</v>
      </c>
      <c r="J395">
        <v>32</v>
      </c>
      <c r="K395">
        <v>2</v>
      </c>
      <c r="L395">
        <v>3</v>
      </c>
      <c r="M395">
        <v>0</v>
      </c>
      <c r="N395">
        <v>3</v>
      </c>
      <c r="O395">
        <v>8</v>
      </c>
      <c r="P395">
        <v>0</v>
      </c>
      <c r="Q395">
        <v>0</v>
      </c>
      <c r="R395">
        <v>0</v>
      </c>
      <c r="S395">
        <v>0</v>
      </c>
      <c r="T395">
        <v>0</v>
      </c>
      <c r="U395">
        <v>0</v>
      </c>
      <c r="V395">
        <v>3</v>
      </c>
      <c r="W395">
        <v>11</v>
      </c>
      <c r="X395">
        <v>1</v>
      </c>
      <c r="Y395">
        <v>38</v>
      </c>
      <c r="Z395">
        <v>2748</v>
      </c>
      <c r="AA395">
        <v>0</v>
      </c>
      <c r="AB395">
        <v>0</v>
      </c>
      <c r="AC395">
        <v>1</v>
      </c>
      <c r="AD395">
        <v>0</v>
      </c>
      <c r="AE395">
        <v>0</v>
      </c>
      <c r="AF395">
        <v>1</v>
      </c>
      <c r="AG395">
        <v>0</v>
      </c>
      <c r="AH395">
        <v>0</v>
      </c>
      <c r="AI395">
        <v>0</v>
      </c>
      <c r="AJ395">
        <v>0</v>
      </c>
      <c r="AK395">
        <v>47</v>
      </c>
      <c r="AL395">
        <v>15</v>
      </c>
      <c r="AM395">
        <v>0</v>
      </c>
    </row>
    <row r="396" spans="1:39" x14ac:dyDescent="0.45">
      <c r="A396">
        <v>53858</v>
      </c>
      <c r="B396">
        <v>0</v>
      </c>
      <c r="C396">
        <v>1</v>
      </c>
      <c r="D396">
        <v>50</v>
      </c>
      <c r="E396">
        <v>407</v>
      </c>
      <c r="F396">
        <v>53</v>
      </c>
      <c r="G396">
        <v>221</v>
      </c>
      <c r="H396">
        <v>58</v>
      </c>
      <c r="I396">
        <v>150</v>
      </c>
      <c r="J396">
        <v>26</v>
      </c>
      <c r="K396">
        <v>4</v>
      </c>
      <c r="L396">
        <v>4</v>
      </c>
      <c r="M396">
        <v>3</v>
      </c>
      <c r="N396">
        <v>6</v>
      </c>
      <c r="O396">
        <v>4</v>
      </c>
      <c r="P396">
        <v>0</v>
      </c>
      <c r="Q396">
        <v>0</v>
      </c>
      <c r="R396">
        <v>0</v>
      </c>
      <c r="S396">
        <v>0</v>
      </c>
      <c r="T396">
        <v>0</v>
      </c>
      <c r="U396">
        <v>0</v>
      </c>
      <c r="V396">
        <v>3</v>
      </c>
      <c r="W396">
        <v>11</v>
      </c>
      <c r="X396">
        <v>0</v>
      </c>
      <c r="Y396">
        <v>44</v>
      </c>
      <c r="Z396">
        <v>2756</v>
      </c>
      <c r="AA396">
        <v>0</v>
      </c>
      <c r="AB396">
        <v>1</v>
      </c>
      <c r="AC396">
        <v>0</v>
      </c>
      <c r="AD396">
        <v>0</v>
      </c>
      <c r="AE396">
        <v>0</v>
      </c>
      <c r="AF396">
        <v>0</v>
      </c>
      <c r="AG396">
        <v>0</v>
      </c>
      <c r="AH396">
        <v>1</v>
      </c>
      <c r="AI396">
        <v>0</v>
      </c>
      <c r="AJ396">
        <v>0</v>
      </c>
      <c r="AK396">
        <v>889</v>
      </c>
      <c r="AL396">
        <v>863</v>
      </c>
      <c r="AM396">
        <v>0</v>
      </c>
    </row>
    <row r="397" spans="1:39" x14ac:dyDescent="0.45">
      <c r="A397">
        <v>66465</v>
      </c>
      <c r="B397">
        <v>0</v>
      </c>
      <c r="C397">
        <v>1</v>
      </c>
      <c r="D397">
        <v>1</v>
      </c>
      <c r="E397">
        <v>1200</v>
      </c>
      <c r="F397">
        <v>0</v>
      </c>
      <c r="G397">
        <v>204</v>
      </c>
      <c r="H397">
        <v>38</v>
      </c>
      <c r="I397">
        <v>29</v>
      </c>
      <c r="J397">
        <v>14</v>
      </c>
      <c r="K397">
        <v>3</v>
      </c>
      <c r="L397">
        <v>11</v>
      </c>
      <c r="M397">
        <v>9</v>
      </c>
      <c r="N397">
        <v>12</v>
      </c>
      <c r="O397">
        <v>6</v>
      </c>
      <c r="P397">
        <v>0</v>
      </c>
      <c r="Q397">
        <v>0</v>
      </c>
      <c r="R397">
        <v>0</v>
      </c>
      <c r="S397">
        <v>1</v>
      </c>
      <c r="T397">
        <v>0</v>
      </c>
      <c r="U397">
        <v>0</v>
      </c>
      <c r="V397">
        <v>3</v>
      </c>
      <c r="W397">
        <v>11</v>
      </c>
      <c r="X397">
        <v>0</v>
      </c>
      <c r="Y397">
        <v>65</v>
      </c>
      <c r="Z397">
        <v>2615</v>
      </c>
      <c r="AA397">
        <v>0</v>
      </c>
      <c r="AB397">
        <v>1</v>
      </c>
      <c r="AC397">
        <v>0</v>
      </c>
      <c r="AD397">
        <v>0</v>
      </c>
      <c r="AE397">
        <v>0</v>
      </c>
      <c r="AF397">
        <v>0</v>
      </c>
      <c r="AG397">
        <v>0</v>
      </c>
      <c r="AH397">
        <v>0</v>
      </c>
      <c r="AI397">
        <v>0</v>
      </c>
      <c r="AJ397">
        <v>1</v>
      </c>
      <c r="AK397">
        <v>1471</v>
      </c>
      <c r="AL397">
        <v>1457</v>
      </c>
      <c r="AM397">
        <v>1</v>
      </c>
    </row>
    <row r="398" spans="1:39" x14ac:dyDescent="0.45">
      <c r="A398">
        <v>46923</v>
      </c>
      <c r="B398">
        <v>1</v>
      </c>
      <c r="C398">
        <v>0</v>
      </c>
      <c r="D398">
        <v>90</v>
      </c>
      <c r="E398">
        <v>85</v>
      </c>
      <c r="F398">
        <v>44</v>
      </c>
      <c r="G398">
        <v>54</v>
      </c>
      <c r="H398">
        <v>102</v>
      </c>
      <c r="I398">
        <v>78</v>
      </c>
      <c r="J398">
        <v>6</v>
      </c>
      <c r="K398">
        <v>3</v>
      </c>
      <c r="L398">
        <v>5</v>
      </c>
      <c r="M398">
        <v>1</v>
      </c>
      <c r="N398">
        <v>7</v>
      </c>
      <c r="O398">
        <v>7</v>
      </c>
      <c r="P398">
        <v>0</v>
      </c>
      <c r="Q398">
        <v>0</v>
      </c>
      <c r="R398">
        <v>0</v>
      </c>
      <c r="S398">
        <v>0</v>
      </c>
      <c r="T398">
        <v>0</v>
      </c>
      <c r="U398">
        <v>0</v>
      </c>
      <c r="V398">
        <v>3</v>
      </c>
      <c r="W398">
        <v>11</v>
      </c>
      <c r="X398">
        <v>0</v>
      </c>
      <c r="Y398">
        <v>33</v>
      </c>
      <c r="Z398">
        <v>2835</v>
      </c>
      <c r="AA398">
        <v>0</v>
      </c>
      <c r="AB398">
        <v>0</v>
      </c>
      <c r="AC398">
        <v>1</v>
      </c>
      <c r="AD398">
        <v>0</v>
      </c>
      <c r="AE398">
        <v>0</v>
      </c>
      <c r="AF398">
        <v>0</v>
      </c>
      <c r="AG398">
        <v>0</v>
      </c>
      <c r="AH398">
        <v>1</v>
      </c>
      <c r="AI398">
        <v>0</v>
      </c>
      <c r="AJ398">
        <v>0</v>
      </c>
      <c r="AK398">
        <v>363</v>
      </c>
      <c r="AL398">
        <v>357</v>
      </c>
      <c r="AM398">
        <v>0</v>
      </c>
    </row>
    <row r="399" spans="1:39" x14ac:dyDescent="0.45">
      <c r="A399">
        <v>75072</v>
      </c>
      <c r="B399">
        <v>0</v>
      </c>
      <c r="C399">
        <v>1</v>
      </c>
      <c r="D399">
        <v>83</v>
      </c>
      <c r="E399">
        <v>583</v>
      </c>
      <c r="F399">
        <v>34</v>
      </c>
      <c r="G399">
        <v>309</v>
      </c>
      <c r="H399">
        <v>0</v>
      </c>
      <c r="I399">
        <v>22</v>
      </c>
      <c r="J399">
        <v>125</v>
      </c>
      <c r="K399">
        <v>2</v>
      </c>
      <c r="L399">
        <v>5</v>
      </c>
      <c r="M399">
        <v>4</v>
      </c>
      <c r="N399">
        <v>8</v>
      </c>
      <c r="O399">
        <v>3</v>
      </c>
      <c r="P399">
        <v>0</v>
      </c>
      <c r="Q399">
        <v>0</v>
      </c>
      <c r="R399">
        <v>0</v>
      </c>
      <c r="S399">
        <v>0</v>
      </c>
      <c r="T399">
        <v>0</v>
      </c>
      <c r="U399">
        <v>0</v>
      </c>
      <c r="V399">
        <v>3</v>
      </c>
      <c r="W399">
        <v>11</v>
      </c>
      <c r="X399">
        <v>0</v>
      </c>
      <c r="Y399">
        <v>58</v>
      </c>
      <c r="Z399">
        <v>2681</v>
      </c>
      <c r="AA399">
        <v>0</v>
      </c>
      <c r="AB399">
        <v>0</v>
      </c>
      <c r="AC399">
        <v>0</v>
      </c>
      <c r="AD399">
        <v>1</v>
      </c>
      <c r="AE399">
        <v>0</v>
      </c>
      <c r="AF399">
        <v>0</v>
      </c>
      <c r="AG399">
        <v>0</v>
      </c>
      <c r="AH399">
        <v>1</v>
      </c>
      <c r="AI399">
        <v>0</v>
      </c>
      <c r="AJ399">
        <v>0</v>
      </c>
      <c r="AK399">
        <v>948</v>
      </c>
      <c r="AL399">
        <v>823</v>
      </c>
      <c r="AM399">
        <v>0</v>
      </c>
    </row>
    <row r="400" spans="1:39" x14ac:dyDescent="0.45">
      <c r="A400">
        <v>75865</v>
      </c>
      <c r="B400">
        <v>0</v>
      </c>
      <c r="C400">
        <v>0</v>
      </c>
      <c r="D400">
        <v>73</v>
      </c>
      <c r="E400">
        <v>483</v>
      </c>
      <c r="F400">
        <v>0</v>
      </c>
      <c r="G400">
        <v>591</v>
      </c>
      <c r="H400">
        <v>156</v>
      </c>
      <c r="I400">
        <v>0</v>
      </c>
      <c r="J400">
        <v>12</v>
      </c>
      <c r="K400">
        <v>1</v>
      </c>
      <c r="L400">
        <v>3</v>
      </c>
      <c r="M400">
        <v>5</v>
      </c>
      <c r="N400">
        <v>10</v>
      </c>
      <c r="O400">
        <v>1</v>
      </c>
      <c r="P400">
        <v>0</v>
      </c>
      <c r="Q400">
        <v>0</v>
      </c>
      <c r="R400">
        <v>0</v>
      </c>
      <c r="S400">
        <v>0</v>
      </c>
      <c r="T400">
        <v>0</v>
      </c>
      <c r="U400">
        <v>0</v>
      </c>
      <c r="V400">
        <v>3</v>
      </c>
      <c r="W400">
        <v>11</v>
      </c>
      <c r="X400">
        <v>0</v>
      </c>
      <c r="Y400">
        <v>77</v>
      </c>
      <c r="Z400">
        <v>2249</v>
      </c>
      <c r="AA400">
        <v>0</v>
      </c>
      <c r="AB400">
        <v>1</v>
      </c>
      <c r="AC400">
        <v>0</v>
      </c>
      <c r="AD400">
        <v>0</v>
      </c>
      <c r="AE400">
        <v>0</v>
      </c>
      <c r="AF400">
        <v>0</v>
      </c>
      <c r="AG400">
        <v>0</v>
      </c>
      <c r="AH400">
        <v>0</v>
      </c>
      <c r="AI400">
        <v>0</v>
      </c>
      <c r="AJ400">
        <v>1</v>
      </c>
      <c r="AK400">
        <v>1230</v>
      </c>
      <c r="AL400">
        <v>1218</v>
      </c>
      <c r="AM400">
        <v>0</v>
      </c>
    </row>
    <row r="401" spans="1:39" x14ac:dyDescent="0.45">
      <c r="A401">
        <v>19789</v>
      </c>
      <c r="B401">
        <v>1</v>
      </c>
      <c r="C401">
        <v>0</v>
      </c>
      <c r="D401">
        <v>24</v>
      </c>
      <c r="E401">
        <v>2</v>
      </c>
      <c r="F401">
        <v>5</v>
      </c>
      <c r="G401">
        <v>9</v>
      </c>
      <c r="H401">
        <v>28</v>
      </c>
      <c r="I401">
        <v>6</v>
      </c>
      <c r="J401">
        <v>28</v>
      </c>
      <c r="K401">
        <v>3</v>
      </c>
      <c r="L401">
        <v>2</v>
      </c>
      <c r="M401">
        <v>1</v>
      </c>
      <c r="N401">
        <v>3</v>
      </c>
      <c r="O401">
        <v>5</v>
      </c>
      <c r="P401">
        <v>1</v>
      </c>
      <c r="Q401">
        <v>0</v>
      </c>
      <c r="R401">
        <v>0</v>
      </c>
      <c r="S401">
        <v>0</v>
      </c>
      <c r="T401">
        <v>0</v>
      </c>
      <c r="U401">
        <v>0</v>
      </c>
      <c r="V401">
        <v>3</v>
      </c>
      <c r="W401">
        <v>11</v>
      </c>
      <c r="X401">
        <v>0</v>
      </c>
      <c r="Y401">
        <v>45</v>
      </c>
      <c r="Z401">
        <v>2380</v>
      </c>
      <c r="AA401">
        <v>0</v>
      </c>
      <c r="AB401">
        <v>0</v>
      </c>
      <c r="AC401">
        <v>0</v>
      </c>
      <c r="AD401">
        <v>1</v>
      </c>
      <c r="AE401">
        <v>0</v>
      </c>
      <c r="AF401">
        <v>1</v>
      </c>
      <c r="AG401">
        <v>0</v>
      </c>
      <c r="AH401">
        <v>0</v>
      </c>
      <c r="AI401">
        <v>0</v>
      </c>
      <c r="AJ401">
        <v>0</v>
      </c>
      <c r="AK401">
        <v>50</v>
      </c>
      <c r="AL401">
        <v>22</v>
      </c>
      <c r="AM401">
        <v>1</v>
      </c>
    </row>
    <row r="402" spans="1:39" x14ac:dyDescent="0.45">
      <c r="A402">
        <v>80134</v>
      </c>
      <c r="B402">
        <v>0</v>
      </c>
      <c r="C402">
        <v>0</v>
      </c>
      <c r="D402">
        <v>11</v>
      </c>
      <c r="E402">
        <v>966</v>
      </c>
      <c r="F402">
        <v>26</v>
      </c>
      <c r="G402">
        <v>282</v>
      </c>
      <c r="H402">
        <v>52</v>
      </c>
      <c r="I402">
        <v>26</v>
      </c>
      <c r="J402">
        <v>26</v>
      </c>
      <c r="K402">
        <v>1</v>
      </c>
      <c r="L402">
        <v>2</v>
      </c>
      <c r="M402">
        <v>7</v>
      </c>
      <c r="N402">
        <v>11</v>
      </c>
      <c r="O402">
        <v>5</v>
      </c>
      <c r="P402">
        <v>0</v>
      </c>
      <c r="Q402">
        <v>1</v>
      </c>
      <c r="R402">
        <v>1</v>
      </c>
      <c r="S402">
        <v>1</v>
      </c>
      <c r="T402">
        <v>1</v>
      </c>
      <c r="U402">
        <v>0</v>
      </c>
      <c r="V402">
        <v>3</v>
      </c>
      <c r="W402">
        <v>11</v>
      </c>
      <c r="X402">
        <v>0</v>
      </c>
      <c r="Y402">
        <v>26</v>
      </c>
      <c r="Z402">
        <v>2294</v>
      </c>
      <c r="AA402">
        <v>0</v>
      </c>
      <c r="AB402">
        <v>0</v>
      </c>
      <c r="AC402">
        <v>0</v>
      </c>
      <c r="AD402">
        <v>1</v>
      </c>
      <c r="AE402">
        <v>0</v>
      </c>
      <c r="AF402">
        <v>0</v>
      </c>
      <c r="AG402">
        <v>0</v>
      </c>
      <c r="AH402">
        <v>1</v>
      </c>
      <c r="AI402">
        <v>0</v>
      </c>
      <c r="AJ402">
        <v>0</v>
      </c>
      <c r="AK402">
        <v>1352</v>
      </c>
      <c r="AL402">
        <v>1326</v>
      </c>
      <c r="AM402">
        <v>4</v>
      </c>
    </row>
    <row r="403" spans="1:39" x14ac:dyDescent="0.45">
      <c r="A403">
        <v>91065</v>
      </c>
      <c r="B403">
        <v>0</v>
      </c>
      <c r="C403">
        <v>0</v>
      </c>
      <c r="D403">
        <v>33</v>
      </c>
      <c r="E403">
        <v>822</v>
      </c>
      <c r="F403">
        <v>114</v>
      </c>
      <c r="G403">
        <v>108</v>
      </c>
      <c r="H403">
        <v>179</v>
      </c>
      <c r="I403">
        <v>137</v>
      </c>
      <c r="J403">
        <v>114</v>
      </c>
      <c r="K403">
        <v>1</v>
      </c>
      <c r="L403">
        <v>7</v>
      </c>
      <c r="M403">
        <v>9</v>
      </c>
      <c r="N403">
        <v>9</v>
      </c>
      <c r="O403">
        <v>3</v>
      </c>
      <c r="P403">
        <v>0</v>
      </c>
      <c r="Q403">
        <v>0</v>
      </c>
      <c r="R403">
        <v>1</v>
      </c>
      <c r="S403">
        <v>1</v>
      </c>
      <c r="T403">
        <v>0</v>
      </c>
      <c r="U403">
        <v>0</v>
      </c>
      <c r="V403">
        <v>3</v>
      </c>
      <c r="W403">
        <v>11</v>
      </c>
      <c r="X403">
        <v>1</v>
      </c>
      <c r="Y403">
        <v>39</v>
      </c>
      <c r="Z403">
        <v>2651</v>
      </c>
      <c r="AA403">
        <v>0</v>
      </c>
      <c r="AB403">
        <v>0</v>
      </c>
      <c r="AC403">
        <v>1</v>
      </c>
      <c r="AD403">
        <v>0</v>
      </c>
      <c r="AE403">
        <v>0</v>
      </c>
      <c r="AF403">
        <v>0</v>
      </c>
      <c r="AG403">
        <v>0</v>
      </c>
      <c r="AH403">
        <v>1</v>
      </c>
      <c r="AI403">
        <v>0</v>
      </c>
      <c r="AJ403">
        <v>0</v>
      </c>
      <c r="AK403">
        <v>1360</v>
      </c>
      <c r="AL403">
        <v>1246</v>
      </c>
      <c r="AM403">
        <v>2</v>
      </c>
    </row>
    <row r="404" spans="1:39" x14ac:dyDescent="0.45">
      <c r="A404">
        <v>49505</v>
      </c>
      <c r="B404">
        <v>1</v>
      </c>
      <c r="C404">
        <v>1</v>
      </c>
      <c r="D404">
        <v>4</v>
      </c>
      <c r="E404">
        <v>604</v>
      </c>
      <c r="F404">
        <v>0</v>
      </c>
      <c r="G404">
        <v>100</v>
      </c>
      <c r="H404">
        <v>19</v>
      </c>
      <c r="I404">
        <v>0</v>
      </c>
      <c r="J404">
        <v>28</v>
      </c>
      <c r="K404">
        <v>9</v>
      </c>
      <c r="L404">
        <v>10</v>
      </c>
      <c r="M404">
        <v>2</v>
      </c>
      <c r="N404">
        <v>8</v>
      </c>
      <c r="O404">
        <v>8</v>
      </c>
      <c r="P404">
        <v>0</v>
      </c>
      <c r="Q404">
        <v>0</v>
      </c>
      <c r="R404">
        <v>0</v>
      </c>
      <c r="S404">
        <v>0</v>
      </c>
      <c r="T404">
        <v>0</v>
      </c>
      <c r="U404">
        <v>0</v>
      </c>
      <c r="V404">
        <v>3</v>
      </c>
      <c r="W404">
        <v>11</v>
      </c>
      <c r="X404">
        <v>0</v>
      </c>
      <c r="Y404">
        <v>49</v>
      </c>
      <c r="Z404">
        <v>2640</v>
      </c>
      <c r="AA404">
        <v>0</v>
      </c>
      <c r="AB404">
        <v>1</v>
      </c>
      <c r="AC404">
        <v>0</v>
      </c>
      <c r="AD404">
        <v>0</v>
      </c>
      <c r="AE404">
        <v>0</v>
      </c>
      <c r="AF404">
        <v>0</v>
      </c>
      <c r="AG404">
        <v>0</v>
      </c>
      <c r="AH404">
        <v>0</v>
      </c>
      <c r="AI404">
        <v>1</v>
      </c>
      <c r="AJ404">
        <v>0</v>
      </c>
      <c r="AK404">
        <v>723</v>
      </c>
      <c r="AL404">
        <v>695</v>
      </c>
      <c r="AM404">
        <v>0</v>
      </c>
    </row>
    <row r="405" spans="1:39" x14ac:dyDescent="0.45">
      <c r="A405">
        <v>37401</v>
      </c>
      <c r="B405">
        <v>1</v>
      </c>
      <c r="C405">
        <v>0</v>
      </c>
      <c r="D405">
        <v>14</v>
      </c>
      <c r="E405">
        <v>19</v>
      </c>
      <c r="F405">
        <v>3</v>
      </c>
      <c r="G405">
        <v>19</v>
      </c>
      <c r="H405">
        <v>3</v>
      </c>
      <c r="I405">
        <v>1</v>
      </c>
      <c r="J405">
        <v>3</v>
      </c>
      <c r="K405">
        <v>2</v>
      </c>
      <c r="L405">
        <v>2</v>
      </c>
      <c r="M405">
        <v>0</v>
      </c>
      <c r="N405">
        <v>3</v>
      </c>
      <c r="O405">
        <v>7</v>
      </c>
      <c r="P405">
        <v>0</v>
      </c>
      <c r="Q405">
        <v>0</v>
      </c>
      <c r="R405">
        <v>0</v>
      </c>
      <c r="S405">
        <v>0</v>
      </c>
      <c r="T405">
        <v>0</v>
      </c>
      <c r="U405">
        <v>0</v>
      </c>
      <c r="V405">
        <v>3</v>
      </c>
      <c r="W405">
        <v>11</v>
      </c>
      <c r="X405">
        <v>0</v>
      </c>
      <c r="Y405">
        <v>47</v>
      </c>
      <c r="Z405">
        <v>2213</v>
      </c>
      <c r="AA405">
        <v>0</v>
      </c>
      <c r="AB405">
        <v>1</v>
      </c>
      <c r="AC405">
        <v>0</v>
      </c>
      <c r="AD405">
        <v>0</v>
      </c>
      <c r="AE405">
        <v>0</v>
      </c>
      <c r="AF405">
        <v>0</v>
      </c>
      <c r="AG405">
        <v>0</v>
      </c>
      <c r="AH405">
        <v>0</v>
      </c>
      <c r="AI405">
        <v>0</v>
      </c>
      <c r="AJ405">
        <v>1</v>
      </c>
      <c r="AK405">
        <v>45</v>
      </c>
      <c r="AL405">
        <v>42</v>
      </c>
      <c r="AM405">
        <v>0</v>
      </c>
    </row>
    <row r="406" spans="1:39" x14ac:dyDescent="0.45">
      <c r="A406">
        <v>30096</v>
      </c>
      <c r="B406">
        <v>1</v>
      </c>
      <c r="C406">
        <v>0</v>
      </c>
      <c r="D406">
        <v>30</v>
      </c>
      <c r="E406">
        <v>5</v>
      </c>
      <c r="F406">
        <v>3</v>
      </c>
      <c r="G406">
        <v>11</v>
      </c>
      <c r="H406">
        <v>12</v>
      </c>
      <c r="I406">
        <v>5</v>
      </c>
      <c r="J406">
        <v>9</v>
      </c>
      <c r="K406">
        <v>1</v>
      </c>
      <c r="L406">
        <v>2</v>
      </c>
      <c r="M406">
        <v>0</v>
      </c>
      <c r="N406">
        <v>3</v>
      </c>
      <c r="O406">
        <v>6</v>
      </c>
      <c r="P406">
        <v>0</v>
      </c>
      <c r="Q406">
        <v>0</v>
      </c>
      <c r="R406">
        <v>0</v>
      </c>
      <c r="S406">
        <v>0</v>
      </c>
      <c r="T406">
        <v>0</v>
      </c>
      <c r="U406">
        <v>0</v>
      </c>
      <c r="V406">
        <v>3</v>
      </c>
      <c r="W406">
        <v>11</v>
      </c>
      <c r="X406">
        <v>0</v>
      </c>
      <c r="Y406">
        <v>37</v>
      </c>
      <c r="Z406">
        <v>2197</v>
      </c>
      <c r="AA406">
        <v>0</v>
      </c>
      <c r="AB406">
        <v>1</v>
      </c>
      <c r="AC406">
        <v>0</v>
      </c>
      <c r="AD406">
        <v>0</v>
      </c>
      <c r="AE406">
        <v>0</v>
      </c>
      <c r="AF406">
        <v>0</v>
      </c>
      <c r="AG406">
        <v>0</v>
      </c>
      <c r="AH406">
        <v>1</v>
      </c>
      <c r="AI406">
        <v>0</v>
      </c>
      <c r="AJ406">
        <v>0</v>
      </c>
      <c r="AK406">
        <v>36</v>
      </c>
      <c r="AL406">
        <v>27</v>
      </c>
      <c r="AM406">
        <v>0</v>
      </c>
    </row>
    <row r="407" spans="1:39" x14ac:dyDescent="0.45">
      <c r="A407">
        <v>18492</v>
      </c>
      <c r="B407">
        <v>1</v>
      </c>
      <c r="C407">
        <v>0</v>
      </c>
      <c r="D407">
        <v>75</v>
      </c>
      <c r="E407">
        <v>2</v>
      </c>
      <c r="F407">
        <v>2</v>
      </c>
      <c r="G407">
        <v>2</v>
      </c>
      <c r="H407">
        <v>2</v>
      </c>
      <c r="I407">
        <v>1</v>
      </c>
      <c r="J407">
        <v>1</v>
      </c>
      <c r="K407">
        <v>1</v>
      </c>
      <c r="L407">
        <v>1</v>
      </c>
      <c r="M407">
        <v>0</v>
      </c>
      <c r="N407">
        <v>2</v>
      </c>
      <c r="O407">
        <v>8</v>
      </c>
      <c r="P407">
        <v>0</v>
      </c>
      <c r="Q407">
        <v>0</v>
      </c>
      <c r="R407">
        <v>0</v>
      </c>
      <c r="S407">
        <v>0</v>
      </c>
      <c r="T407">
        <v>0</v>
      </c>
      <c r="U407">
        <v>0</v>
      </c>
      <c r="V407">
        <v>3</v>
      </c>
      <c r="W407">
        <v>11</v>
      </c>
      <c r="X407">
        <v>0</v>
      </c>
      <c r="Y407">
        <v>38</v>
      </c>
      <c r="Z407">
        <v>2183</v>
      </c>
      <c r="AA407">
        <v>0</v>
      </c>
      <c r="AB407">
        <v>0</v>
      </c>
      <c r="AC407">
        <v>0</v>
      </c>
      <c r="AD407">
        <v>1</v>
      </c>
      <c r="AE407">
        <v>0</v>
      </c>
      <c r="AF407">
        <v>0</v>
      </c>
      <c r="AG407">
        <v>0</v>
      </c>
      <c r="AH407">
        <v>0</v>
      </c>
      <c r="AI407">
        <v>1</v>
      </c>
      <c r="AJ407">
        <v>0</v>
      </c>
      <c r="AK407">
        <v>9</v>
      </c>
      <c r="AL407">
        <v>8</v>
      </c>
      <c r="AM407">
        <v>0</v>
      </c>
    </row>
    <row r="408" spans="1:39" x14ac:dyDescent="0.45">
      <c r="A408">
        <v>82584</v>
      </c>
      <c r="B408">
        <v>0</v>
      </c>
      <c r="C408">
        <v>0</v>
      </c>
      <c r="D408">
        <v>26</v>
      </c>
      <c r="E408">
        <v>1076</v>
      </c>
      <c r="F408">
        <v>68</v>
      </c>
      <c r="G408">
        <v>103</v>
      </c>
      <c r="H408">
        <v>29</v>
      </c>
      <c r="I408">
        <v>91</v>
      </c>
      <c r="J408">
        <v>68</v>
      </c>
      <c r="K408">
        <v>1</v>
      </c>
      <c r="L408">
        <v>3</v>
      </c>
      <c r="M408">
        <v>4</v>
      </c>
      <c r="N408">
        <v>8</v>
      </c>
      <c r="O408">
        <v>1</v>
      </c>
      <c r="P408">
        <v>0</v>
      </c>
      <c r="Q408">
        <v>1</v>
      </c>
      <c r="R408">
        <v>1</v>
      </c>
      <c r="S408">
        <v>0</v>
      </c>
      <c r="T408">
        <v>0</v>
      </c>
      <c r="U408">
        <v>0</v>
      </c>
      <c r="V408">
        <v>3</v>
      </c>
      <c r="W408">
        <v>11</v>
      </c>
      <c r="X408">
        <v>1</v>
      </c>
      <c r="Y408">
        <v>46</v>
      </c>
      <c r="Z408">
        <v>2549</v>
      </c>
      <c r="AA408">
        <v>0</v>
      </c>
      <c r="AB408">
        <v>1</v>
      </c>
      <c r="AC408">
        <v>0</v>
      </c>
      <c r="AD408">
        <v>0</v>
      </c>
      <c r="AE408">
        <v>0</v>
      </c>
      <c r="AF408">
        <v>0</v>
      </c>
      <c r="AG408">
        <v>0</v>
      </c>
      <c r="AH408">
        <v>0</v>
      </c>
      <c r="AI408">
        <v>1</v>
      </c>
      <c r="AJ408">
        <v>0</v>
      </c>
      <c r="AK408">
        <v>1367</v>
      </c>
      <c r="AL408">
        <v>1299</v>
      </c>
      <c r="AM408">
        <v>2</v>
      </c>
    </row>
    <row r="409" spans="1:39" x14ac:dyDescent="0.45">
      <c r="A409">
        <v>93027</v>
      </c>
      <c r="B409">
        <v>0</v>
      </c>
      <c r="C409">
        <v>0</v>
      </c>
      <c r="D409">
        <v>77</v>
      </c>
      <c r="E409">
        <v>1285</v>
      </c>
      <c r="F409">
        <v>42</v>
      </c>
      <c r="G409">
        <v>716</v>
      </c>
      <c r="H409">
        <v>55</v>
      </c>
      <c r="I409">
        <v>0</v>
      </c>
      <c r="J409">
        <v>21</v>
      </c>
      <c r="K409">
        <v>0</v>
      </c>
      <c r="L409">
        <v>7</v>
      </c>
      <c r="M409">
        <v>10</v>
      </c>
      <c r="N409">
        <v>5</v>
      </c>
      <c r="O409">
        <v>2</v>
      </c>
      <c r="P409">
        <v>0</v>
      </c>
      <c r="Q409">
        <v>0</v>
      </c>
      <c r="R409">
        <v>1</v>
      </c>
      <c r="S409">
        <v>0</v>
      </c>
      <c r="T409">
        <v>0</v>
      </c>
      <c r="U409">
        <v>0</v>
      </c>
      <c r="V409">
        <v>3</v>
      </c>
      <c r="W409">
        <v>11</v>
      </c>
      <c r="X409">
        <v>0</v>
      </c>
      <c r="Y409">
        <v>79</v>
      </c>
      <c r="Z409">
        <v>2601</v>
      </c>
      <c r="AA409">
        <v>0</v>
      </c>
      <c r="AB409">
        <v>1</v>
      </c>
      <c r="AC409">
        <v>0</v>
      </c>
      <c r="AD409">
        <v>0</v>
      </c>
      <c r="AE409">
        <v>0</v>
      </c>
      <c r="AF409">
        <v>0</v>
      </c>
      <c r="AG409">
        <v>0</v>
      </c>
      <c r="AH409">
        <v>0</v>
      </c>
      <c r="AI409">
        <v>0</v>
      </c>
      <c r="AJ409">
        <v>1</v>
      </c>
      <c r="AK409">
        <v>2098</v>
      </c>
      <c r="AL409">
        <v>2077</v>
      </c>
      <c r="AM409">
        <v>1</v>
      </c>
    </row>
    <row r="410" spans="1:39" x14ac:dyDescent="0.45">
      <c r="A410">
        <v>48686</v>
      </c>
      <c r="B410">
        <v>1</v>
      </c>
      <c r="C410">
        <v>2</v>
      </c>
      <c r="D410">
        <v>8</v>
      </c>
      <c r="E410">
        <v>10</v>
      </c>
      <c r="F410">
        <v>0</v>
      </c>
      <c r="G410">
        <v>7</v>
      </c>
      <c r="H410">
        <v>2</v>
      </c>
      <c r="I410">
        <v>0</v>
      </c>
      <c r="J410">
        <v>1</v>
      </c>
      <c r="K410">
        <v>1</v>
      </c>
      <c r="L410">
        <v>1</v>
      </c>
      <c r="M410">
        <v>0</v>
      </c>
      <c r="N410">
        <v>2</v>
      </c>
      <c r="O410">
        <v>8</v>
      </c>
      <c r="P410">
        <v>0</v>
      </c>
      <c r="Q410">
        <v>0</v>
      </c>
      <c r="R410">
        <v>0</v>
      </c>
      <c r="S410">
        <v>0</v>
      </c>
      <c r="T410">
        <v>0</v>
      </c>
      <c r="U410">
        <v>0</v>
      </c>
      <c r="V410">
        <v>3</v>
      </c>
      <c r="W410">
        <v>11</v>
      </c>
      <c r="X410">
        <v>0</v>
      </c>
      <c r="Y410">
        <v>67</v>
      </c>
      <c r="Z410">
        <v>2366</v>
      </c>
      <c r="AA410">
        <v>0</v>
      </c>
      <c r="AB410">
        <v>1</v>
      </c>
      <c r="AC410">
        <v>0</v>
      </c>
      <c r="AD410">
        <v>0</v>
      </c>
      <c r="AE410">
        <v>0</v>
      </c>
      <c r="AF410">
        <v>0</v>
      </c>
      <c r="AG410">
        <v>0</v>
      </c>
      <c r="AH410">
        <v>1</v>
      </c>
      <c r="AI410">
        <v>0</v>
      </c>
      <c r="AJ410">
        <v>0</v>
      </c>
      <c r="AK410">
        <v>19</v>
      </c>
      <c r="AL410">
        <v>18</v>
      </c>
      <c r="AM410">
        <v>0</v>
      </c>
    </row>
    <row r="411" spans="1:39" x14ac:dyDescent="0.45">
      <c r="A411">
        <v>92910</v>
      </c>
      <c r="B411">
        <v>0</v>
      </c>
      <c r="C411">
        <v>0</v>
      </c>
      <c r="D411">
        <v>42</v>
      </c>
      <c r="E411">
        <v>551</v>
      </c>
      <c r="F411">
        <v>137</v>
      </c>
      <c r="G411">
        <v>792</v>
      </c>
      <c r="H411">
        <v>179</v>
      </c>
      <c r="I411">
        <v>103</v>
      </c>
      <c r="J411">
        <v>33</v>
      </c>
      <c r="K411">
        <v>1</v>
      </c>
      <c r="L411">
        <v>6</v>
      </c>
      <c r="M411">
        <v>7</v>
      </c>
      <c r="N411">
        <v>13</v>
      </c>
      <c r="O411">
        <v>1</v>
      </c>
      <c r="P411">
        <v>0</v>
      </c>
      <c r="Q411">
        <v>1</v>
      </c>
      <c r="R411">
        <v>1</v>
      </c>
      <c r="S411">
        <v>1</v>
      </c>
      <c r="T411">
        <v>0</v>
      </c>
      <c r="U411">
        <v>0</v>
      </c>
      <c r="V411">
        <v>3</v>
      </c>
      <c r="W411">
        <v>11</v>
      </c>
      <c r="X411">
        <v>0</v>
      </c>
      <c r="Y411">
        <v>34</v>
      </c>
      <c r="Z411">
        <v>2225</v>
      </c>
      <c r="AA411">
        <v>0</v>
      </c>
      <c r="AB411">
        <v>1</v>
      </c>
      <c r="AC411">
        <v>0</v>
      </c>
      <c r="AD411">
        <v>0</v>
      </c>
      <c r="AE411">
        <v>0</v>
      </c>
      <c r="AF411">
        <v>0</v>
      </c>
      <c r="AG411">
        <v>0</v>
      </c>
      <c r="AH411">
        <v>1</v>
      </c>
      <c r="AI411">
        <v>0</v>
      </c>
      <c r="AJ411">
        <v>0</v>
      </c>
      <c r="AK411">
        <v>1762</v>
      </c>
      <c r="AL411">
        <v>1729</v>
      </c>
      <c r="AM411">
        <v>3</v>
      </c>
    </row>
    <row r="412" spans="1:39" x14ac:dyDescent="0.45">
      <c r="A412">
        <v>75433</v>
      </c>
      <c r="B412">
        <v>1</v>
      </c>
      <c r="C412">
        <v>0</v>
      </c>
      <c r="D412">
        <v>28</v>
      </c>
      <c r="E412">
        <v>800</v>
      </c>
      <c r="F412">
        <v>0</v>
      </c>
      <c r="G412">
        <v>297</v>
      </c>
      <c r="H412">
        <v>0</v>
      </c>
      <c r="I412">
        <v>34</v>
      </c>
      <c r="J412">
        <v>57</v>
      </c>
      <c r="K412">
        <v>2</v>
      </c>
      <c r="L412">
        <v>2</v>
      </c>
      <c r="M412">
        <v>5</v>
      </c>
      <c r="N412">
        <v>10</v>
      </c>
      <c r="O412">
        <v>6</v>
      </c>
      <c r="P412">
        <v>0</v>
      </c>
      <c r="Q412">
        <v>1</v>
      </c>
      <c r="R412">
        <v>0</v>
      </c>
      <c r="S412">
        <v>1</v>
      </c>
      <c r="T412">
        <v>0</v>
      </c>
      <c r="U412">
        <v>0</v>
      </c>
      <c r="V412">
        <v>3</v>
      </c>
      <c r="W412">
        <v>11</v>
      </c>
      <c r="X412">
        <v>0</v>
      </c>
      <c r="Y412">
        <v>31</v>
      </c>
      <c r="Z412">
        <v>2244</v>
      </c>
      <c r="AA412">
        <v>0</v>
      </c>
      <c r="AB412">
        <v>1</v>
      </c>
      <c r="AC412">
        <v>0</v>
      </c>
      <c r="AD412">
        <v>0</v>
      </c>
      <c r="AE412">
        <v>0</v>
      </c>
      <c r="AF412">
        <v>0</v>
      </c>
      <c r="AG412">
        <v>0</v>
      </c>
      <c r="AH412">
        <v>1</v>
      </c>
      <c r="AI412">
        <v>0</v>
      </c>
      <c r="AJ412">
        <v>0</v>
      </c>
      <c r="AK412">
        <v>1131</v>
      </c>
      <c r="AL412">
        <v>1074</v>
      </c>
      <c r="AM412">
        <v>2</v>
      </c>
    </row>
    <row r="413" spans="1:39" x14ac:dyDescent="0.45">
      <c r="A413">
        <v>10404</v>
      </c>
      <c r="B413">
        <v>1</v>
      </c>
      <c r="C413">
        <v>0</v>
      </c>
      <c r="D413">
        <v>52</v>
      </c>
      <c r="E413">
        <v>2</v>
      </c>
      <c r="F413">
        <v>2</v>
      </c>
      <c r="G413">
        <v>11</v>
      </c>
      <c r="H413">
        <v>10</v>
      </c>
      <c r="I413">
        <v>6</v>
      </c>
      <c r="J413">
        <v>12</v>
      </c>
      <c r="K413">
        <v>2</v>
      </c>
      <c r="L413">
        <v>1</v>
      </c>
      <c r="M413">
        <v>0</v>
      </c>
      <c r="N413">
        <v>4</v>
      </c>
      <c r="O413">
        <v>5</v>
      </c>
      <c r="P413">
        <v>0</v>
      </c>
      <c r="Q413">
        <v>0</v>
      </c>
      <c r="R413">
        <v>0</v>
      </c>
      <c r="S413">
        <v>0</v>
      </c>
      <c r="T413">
        <v>0</v>
      </c>
      <c r="U413">
        <v>0</v>
      </c>
      <c r="V413">
        <v>3</v>
      </c>
      <c r="W413">
        <v>11</v>
      </c>
      <c r="X413">
        <v>0</v>
      </c>
      <c r="Y413">
        <v>31</v>
      </c>
      <c r="Z413">
        <v>2215</v>
      </c>
      <c r="AA413">
        <v>0</v>
      </c>
      <c r="AB413">
        <v>0</v>
      </c>
      <c r="AC413">
        <v>0</v>
      </c>
      <c r="AD413">
        <v>1</v>
      </c>
      <c r="AE413">
        <v>0</v>
      </c>
      <c r="AF413">
        <v>1</v>
      </c>
      <c r="AG413">
        <v>0</v>
      </c>
      <c r="AH413">
        <v>0</v>
      </c>
      <c r="AI413">
        <v>0</v>
      </c>
      <c r="AJ413">
        <v>0</v>
      </c>
      <c r="AK413">
        <v>31</v>
      </c>
      <c r="AL413">
        <v>19</v>
      </c>
      <c r="AM413">
        <v>0</v>
      </c>
    </row>
    <row r="414" spans="1:39" x14ac:dyDescent="0.45">
      <c r="A414">
        <v>61314</v>
      </c>
      <c r="B414">
        <v>0</v>
      </c>
      <c r="C414">
        <v>1</v>
      </c>
      <c r="D414">
        <v>1</v>
      </c>
      <c r="E414">
        <v>378</v>
      </c>
      <c r="F414">
        <v>0</v>
      </c>
      <c r="G414">
        <v>189</v>
      </c>
      <c r="H414">
        <v>97</v>
      </c>
      <c r="I414">
        <v>172</v>
      </c>
      <c r="J414">
        <v>172</v>
      </c>
      <c r="K414">
        <v>2</v>
      </c>
      <c r="L414">
        <v>5</v>
      </c>
      <c r="M414">
        <v>5</v>
      </c>
      <c r="N414">
        <v>12</v>
      </c>
      <c r="O414">
        <v>3</v>
      </c>
      <c r="P414">
        <v>0</v>
      </c>
      <c r="Q414">
        <v>0</v>
      </c>
      <c r="R414">
        <v>0</v>
      </c>
      <c r="S414">
        <v>0</v>
      </c>
      <c r="T414">
        <v>0</v>
      </c>
      <c r="U414">
        <v>0</v>
      </c>
      <c r="V414">
        <v>3</v>
      </c>
      <c r="W414">
        <v>11</v>
      </c>
      <c r="X414">
        <v>0</v>
      </c>
      <c r="Y414">
        <v>52</v>
      </c>
      <c r="Z414">
        <v>2589</v>
      </c>
      <c r="AA414">
        <v>0</v>
      </c>
      <c r="AB414">
        <v>1</v>
      </c>
      <c r="AC414">
        <v>0</v>
      </c>
      <c r="AD414">
        <v>0</v>
      </c>
      <c r="AE414">
        <v>0</v>
      </c>
      <c r="AF414">
        <v>0</v>
      </c>
      <c r="AG414">
        <v>0</v>
      </c>
      <c r="AH414">
        <v>1</v>
      </c>
      <c r="AI414">
        <v>0</v>
      </c>
      <c r="AJ414">
        <v>0</v>
      </c>
      <c r="AK414">
        <v>836</v>
      </c>
      <c r="AL414">
        <v>664</v>
      </c>
      <c r="AM414">
        <v>0</v>
      </c>
    </row>
    <row r="415" spans="1:39" x14ac:dyDescent="0.45">
      <c r="A415">
        <v>84865</v>
      </c>
      <c r="B415">
        <v>0</v>
      </c>
      <c r="C415">
        <v>0</v>
      </c>
      <c r="D415">
        <v>1</v>
      </c>
      <c r="E415">
        <v>1248</v>
      </c>
      <c r="F415">
        <v>16</v>
      </c>
      <c r="G415">
        <v>349</v>
      </c>
      <c r="H415">
        <v>43</v>
      </c>
      <c r="I415">
        <v>16</v>
      </c>
      <c r="J415">
        <v>16</v>
      </c>
      <c r="K415">
        <v>1</v>
      </c>
      <c r="L415">
        <v>2</v>
      </c>
      <c r="M415">
        <v>4</v>
      </c>
      <c r="N415">
        <v>9</v>
      </c>
      <c r="O415">
        <v>4</v>
      </c>
      <c r="P415">
        <v>0</v>
      </c>
      <c r="Q415">
        <v>1</v>
      </c>
      <c r="R415">
        <v>1</v>
      </c>
      <c r="S415">
        <v>1</v>
      </c>
      <c r="T415">
        <v>1</v>
      </c>
      <c r="U415">
        <v>0</v>
      </c>
      <c r="V415">
        <v>3</v>
      </c>
      <c r="W415">
        <v>11</v>
      </c>
      <c r="X415">
        <v>1</v>
      </c>
      <c r="Y415">
        <v>59</v>
      </c>
      <c r="Z415">
        <v>2575</v>
      </c>
      <c r="AA415">
        <v>0</v>
      </c>
      <c r="AB415">
        <v>0</v>
      </c>
      <c r="AC415">
        <v>1</v>
      </c>
      <c r="AD415">
        <v>0</v>
      </c>
      <c r="AE415">
        <v>0</v>
      </c>
      <c r="AF415">
        <v>0</v>
      </c>
      <c r="AG415">
        <v>0</v>
      </c>
      <c r="AH415">
        <v>0</v>
      </c>
      <c r="AI415">
        <v>0</v>
      </c>
      <c r="AJ415">
        <v>1</v>
      </c>
      <c r="AK415">
        <v>1672</v>
      </c>
      <c r="AL415">
        <v>1656</v>
      </c>
      <c r="AM415">
        <v>4</v>
      </c>
    </row>
    <row r="416" spans="1:39" x14ac:dyDescent="0.45">
      <c r="A416">
        <v>42387</v>
      </c>
      <c r="B416">
        <v>1</v>
      </c>
      <c r="C416">
        <v>0</v>
      </c>
      <c r="D416">
        <v>42</v>
      </c>
      <c r="E416">
        <v>235</v>
      </c>
      <c r="F416">
        <v>0</v>
      </c>
      <c r="G416">
        <v>235</v>
      </c>
      <c r="H416">
        <v>19</v>
      </c>
      <c r="I416">
        <v>4</v>
      </c>
      <c r="J416">
        <v>191</v>
      </c>
      <c r="K416">
        <v>5</v>
      </c>
      <c r="L416">
        <v>8</v>
      </c>
      <c r="M416">
        <v>1</v>
      </c>
      <c r="N416">
        <v>7</v>
      </c>
      <c r="O416">
        <v>8</v>
      </c>
      <c r="P416">
        <v>0</v>
      </c>
      <c r="Q416">
        <v>0</v>
      </c>
      <c r="R416">
        <v>0</v>
      </c>
      <c r="S416">
        <v>0</v>
      </c>
      <c r="T416">
        <v>0</v>
      </c>
      <c r="U416">
        <v>0</v>
      </c>
      <c r="V416">
        <v>3</v>
      </c>
      <c r="W416">
        <v>11</v>
      </c>
      <c r="X416">
        <v>0</v>
      </c>
      <c r="Y416">
        <v>31</v>
      </c>
      <c r="Z416">
        <v>2767</v>
      </c>
      <c r="AA416">
        <v>0</v>
      </c>
      <c r="AB416">
        <v>1</v>
      </c>
      <c r="AC416">
        <v>0</v>
      </c>
      <c r="AD416">
        <v>0</v>
      </c>
      <c r="AE416">
        <v>0</v>
      </c>
      <c r="AF416">
        <v>0</v>
      </c>
      <c r="AG416">
        <v>0</v>
      </c>
      <c r="AH416">
        <v>1</v>
      </c>
      <c r="AI416">
        <v>0</v>
      </c>
      <c r="AJ416">
        <v>0</v>
      </c>
      <c r="AK416">
        <v>493</v>
      </c>
      <c r="AL416">
        <v>302</v>
      </c>
      <c r="AM416">
        <v>0</v>
      </c>
    </row>
    <row r="417" spans="1:39" x14ac:dyDescent="0.45">
      <c r="A417">
        <v>67309</v>
      </c>
      <c r="B417">
        <v>1</v>
      </c>
      <c r="C417">
        <v>1</v>
      </c>
      <c r="D417">
        <v>76</v>
      </c>
      <c r="E417">
        <v>515</v>
      </c>
      <c r="F417">
        <v>47</v>
      </c>
      <c r="G417">
        <v>181</v>
      </c>
      <c r="H417">
        <v>149</v>
      </c>
      <c r="I417">
        <v>95</v>
      </c>
      <c r="J417">
        <v>95</v>
      </c>
      <c r="K417">
        <v>15</v>
      </c>
      <c r="L417">
        <v>9</v>
      </c>
      <c r="M417">
        <v>6</v>
      </c>
      <c r="N417">
        <v>9</v>
      </c>
      <c r="O417">
        <v>7</v>
      </c>
      <c r="P417">
        <v>0</v>
      </c>
      <c r="Q417">
        <v>0</v>
      </c>
      <c r="R417">
        <v>0</v>
      </c>
      <c r="S417">
        <v>0</v>
      </c>
      <c r="T417">
        <v>0</v>
      </c>
      <c r="U417">
        <v>0</v>
      </c>
      <c r="V417">
        <v>3</v>
      </c>
      <c r="W417">
        <v>11</v>
      </c>
      <c r="X417">
        <v>0</v>
      </c>
      <c r="Y417">
        <v>53</v>
      </c>
      <c r="Z417">
        <v>2681</v>
      </c>
      <c r="AA417">
        <v>0</v>
      </c>
      <c r="AB417">
        <v>0</v>
      </c>
      <c r="AC417">
        <v>0</v>
      </c>
      <c r="AD417">
        <v>1</v>
      </c>
      <c r="AE417">
        <v>0</v>
      </c>
      <c r="AF417">
        <v>1</v>
      </c>
      <c r="AG417">
        <v>0</v>
      </c>
      <c r="AH417">
        <v>0</v>
      </c>
      <c r="AI417">
        <v>0</v>
      </c>
      <c r="AJ417">
        <v>0</v>
      </c>
      <c r="AK417">
        <v>987</v>
      </c>
      <c r="AL417">
        <v>892</v>
      </c>
      <c r="AM417">
        <v>0</v>
      </c>
    </row>
    <row r="418" spans="1:39" x14ac:dyDescent="0.45">
      <c r="A418">
        <v>75236</v>
      </c>
      <c r="B418">
        <v>0</v>
      </c>
      <c r="C418">
        <v>1</v>
      </c>
      <c r="D418">
        <v>27</v>
      </c>
      <c r="E418">
        <v>438</v>
      </c>
      <c r="F418">
        <v>66</v>
      </c>
      <c r="G418">
        <v>400</v>
      </c>
      <c r="H418">
        <v>12</v>
      </c>
      <c r="I418">
        <v>38</v>
      </c>
      <c r="J418">
        <v>114</v>
      </c>
      <c r="K418">
        <v>1</v>
      </c>
      <c r="L418">
        <v>8</v>
      </c>
      <c r="M418">
        <v>3</v>
      </c>
      <c r="N418">
        <v>13</v>
      </c>
      <c r="O418">
        <v>4</v>
      </c>
      <c r="P418">
        <v>0</v>
      </c>
      <c r="Q418">
        <v>0</v>
      </c>
      <c r="R418">
        <v>0</v>
      </c>
      <c r="S418">
        <v>0</v>
      </c>
      <c r="T418">
        <v>0</v>
      </c>
      <c r="U418">
        <v>0</v>
      </c>
      <c r="V418">
        <v>3</v>
      </c>
      <c r="W418">
        <v>11</v>
      </c>
      <c r="X418">
        <v>0</v>
      </c>
      <c r="Y418">
        <v>56</v>
      </c>
      <c r="Z418">
        <v>2375</v>
      </c>
      <c r="AA418">
        <v>0</v>
      </c>
      <c r="AB418">
        <v>1</v>
      </c>
      <c r="AC418">
        <v>0</v>
      </c>
      <c r="AD418">
        <v>0</v>
      </c>
      <c r="AE418">
        <v>0</v>
      </c>
      <c r="AF418">
        <v>0</v>
      </c>
      <c r="AG418">
        <v>0</v>
      </c>
      <c r="AH418">
        <v>1</v>
      </c>
      <c r="AI418">
        <v>0</v>
      </c>
      <c r="AJ418">
        <v>0</v>
      </c>
      <c r="AK418">
        <v>954</v>
      </c>
      <c r="AL418">
        <v>840</v>
      </c>
      <c r="AM418">
        <v>0</v>
      </c>
    </row>
    <row r="419" spans="1:39" x14ac:dyDescent="0.45">
      <c r="A419">
        <v>30015</v>
      </c>
      <c r="B419">
        <v>1</v>
      </c>
      <c r="C419">
        <v>0</v>
      </c>
      <c r="D419">
        <v>28</v>
      </c>
      <c r="E419">
        <v>25</v>
      </c>
      <c r="F419">
        <v>0</v>
      </c>
      <c r="G419">
        <v>22</v>
      </c>
      <c r="H419">
        <v>2</v>
      </c>
      <c r="I419">
        <v>3</v>
      </c>
      <c r="J419">
        <v>5</v>
      </c>
      <c r="K419">
        <v>2</v>
      </c>
      <c r="L419">
        <v>1</v>
      </c>
      <c r="M419">
        <v>0</v>
      </c>
      <c r="N419">
        <v>4</v>
      </c>
      <c r="O419">
        <v>5</v>
      </c>
      <c r="P419">
        <v>0</v>
      </c>
      <c r="Q419">
        <v>0</v>
      </c>
      <c r="R419">
        <v>0</v>
      </c>
      <c r="S419">
        <v>0</v>
      </c>
      <c r="T419">
        <v>0</v>
      </c>
      <c r="U419">
        <v>0</v>
      </c>
      <c r="V419">
        <v>3</v>
      </c>
      <c r="W419">
        <v>11</v>
      </c>
      <c r="X419">
        <v>0</v>
      </c>
      <c r="Y419">
        <v>50</v>
      </c>
      <c r="Z419">
        <v>2306</v>
      </c>
      <c r="AA419">
        <v>0</v>
      </c>
      <c r="AB419">
        <v>0</v>
      </c>
      <c r="AC419">
        <v>1</v>
      </c>
      <c r="AD419">
        <v>0</v>
      </c>
      <c r="AE419">
        <v>0</v>
      </c>
      <c r="AF419">
        <v>0</v>
      </c>
      <c r="AG419">
        <v>0</v>
      </c>
      <c r="AH419">
        <v>1</v>
      </c>
      <c r="AI419">
        <v>0</v>
      </c>
      <c r="AJ419">
        <v>0</v>
      </c>
      <c r="AK419">
        <v>52</v>
      </c>
      <c r="AL419">
        <v>47</v>
      </c>
      <c r="AM419">
        <v>0</v>
      </c>
    </row>
    <row r="420" spans="1:39" x14ac:dyDescent="0.45">
      <c r="A420">
        <v>50943</v>
      </c>
      <c r="B420">
        <v>0</v>
      </c>
      <c r="C420">
        <v>1</v>
      </c>
      <c r="D420">
        <v>49</v>
      </c>
      <c r="E420">
        <v>31</v>
      </c>
      <c r="F420">
        <v>0</v>
      </c>
      <c r="G420">
        <v>7</v>
      </c>
      <c r="H420">
        <v>2</v>
      </c>
      <c r="I420">
        <v>0</v>
      </c>
      <c r="J420">
        <v>6</v>
      </c>
      <c r="K420">
        <v>1</v>
      </c>
      <c r="L420">
        <v>1</v>
      </c>
      <c r="M420">
        <v>0</v>
      </c>
      <c r="N420">
        <v>3</v>
      </c>
      <c r="O420">
        <v>5</v>
      </c>
      <c r="P420">
        <v>0</v>
      </c>
      <c r="Q420">
        <v>0</v>
      </c>
      <c r="R420">
        <v>0</v>
      </c>
      <c r="S420">
        <v>0</v>
      </c>
      <c r="T420">
        <v>0</v>
      </c>
      <c r="U420">
        <v>0</v>
      </c>
      <c r="V420">
        <v>3</v>
      </c>
      <c r="W420">
        <v>11</v>
      </c>
      <c r="X420">
        <v>0</v>
      </c>
      <c r="Y420">
        <v>64</v>
      </c>
      <c r="Z420">
        <v>2532</v>
      </c>
      <c r="AA420">
        <v>0</v>
      </c>
      <c r="AB420">
        <v>0</v>
      </c>
      <c r="AC420">
        <v>0</v>
      </c>
      <c r="AD420">
        <v>1</v>
      </c>
      <c r="AE420">
        <v>0</v>
      </c>
      <c r="AF420">
        <v>0</v>
      </c>
      <c r="AG420">
        <v>0</v>
      </c>
      <c r="AH420">
        <v>0</v>
      </c>
      <c r="AI420">
        <v>1</v>
      </c>
      <c r="AJ420">
        <v>0</v>
      </c>
      <c r="AK420">
        <v>40</v>
      </c>
      <c r="AL420">
        <v>34</v>
      </c>
      <c r="AM420">
        <v>0</v>
      </c>
    </row>
    <row r="421" spans="1:39" x14ac:dyDescent="0.45">
      <c r="A421">
        <v>67272</v>
      </c>
      <c r="B421">
        <v>0</v>
      </c>
      <c r="C421">
        <v>1</v>
      </c>
      <c r="D421">
        <v>12</v>
      </c>
      <c r="E421">
        <v>357</v>
      </c>
      <c r="F421">
        <v>35</v>
      </c>
      <c r="G421">
        <v>271</v>
      </c>
      <c r="H421">
        <v>28</v>
      </c>
      <c r="I421">
        <v>28</v>
      </c>
      <c r="J421">
        <v>14</v>
      </c>
      <c r="K421">
        <v>3</v>
      </c>
      <c r="L421">
        <v>6</v>
      </c>
      <c r="M421">
        <v>2</v>
      </c>
      <c r="N421">
        <v>12</v>
      </c>
      <c r="O421">
        <v>5</v>
      </c>
      <c r="P421">
        <v>0</v>
      </c>
      <c r="Q421">
        <v>0</v>
      </c>
      <c r="R421">
        <v>0</v>
      </c>
      <c r="S421">
        <v>0</v>
      </c>
      <c r="T421">
        <v>0</v>
      </c>
      <c r="U421">
        <v>0</v>
      </c>
      <c r="V421">
        <v>3</v>
      </c>
      <c r="W421">
        <v>11</v>
      </c>
      <c r="X421">
        <v>0</v>
      </c>
      <c r="Y421">
        <v>54</v>
      </c>
      <c r="Z421">
        <v>2349</v>
      </c>
      <c r="AA421">
        <v>1</v>
      </c>
      <c r="AB421">
        <v>0</v>
      </c>
      <c r="AC421">
        <v>0</v>
      </c>
      <c r="AD421">
        <v>0</v>
      </c>
      <c r="AE421">
        <v>0</v>
      </c>
      <c r="AF421">
        <v>0</v>
      </c>
      <c r="AG421">
        <v>0</v>
      </c>
      <c r="AH421">
        <v>1</v>
      </c>
      <c r="AI421">
        <v>0</v>
      </c>
      <c r="AJ421">
        <v>0</v>
      </c>
      <c r="AK421">
        <v>719</v>
      </c>
      <c r="AL421">
        <v>705</v>
      </c>
      <c r="AM421">
        <v>0</v>
      </c>
    </row>
    <row r="422" spans="1:39" x14ac:dyDescent="0.45">
      <c r="A422">
        <v>51529</v>
      </c>
      <c r="B422">
        <v>0</v>
      </c>
      <c r="C422">
        <v>1</v>
      </c>
      <c r="D422">
        <v>14</v>
      </c>
      <c r="E422">
        <v>400</v>
      </c>
      <c r="F422">
        <v>4</v>
      </c>
      <c r="G422">
        <v>35</v>
      </c>
      <c r="H422">
        <v>6</v>
      </c>
      <c r="I422">
        <v>0</v>
      </c>
      <c r="J422">
        <v>22</v>
      </c>
      <c r="K422">
        <v>2</v>
      </c>
      <c r="L422">
        <v>9</v>
      </c>
      <c r="M422">
        <v>1</v>
      </c>
      <c r="N422">
        <v>5</v>
      </c>
      <c r="O422">
        <v>8</v>
      </c>
      <c r="P422">
        <v>0</v>
      </c>
      <c r="Q422">
        <v>0</v>
      </c>
      <c r="R422">
        <v>0</v>
      </c>
      <c r="S422">
        <v>0</v>
      </c>
      <c r="T422">
        <v>0</v>
      </c>
      <c r="U422">
        <v>0</v>
      </c>
      <c r="V422">
        <v>3</v>
      </c>
      <c r="W422">
        <v>11</v>
      </c>
      <c r="X422">
        <v>0</v>
      </c>
      <c r="Y422">
        <v>71</v>
      </c>
      <c r="Z422">
        <v>2454</v>
      </c>
      <c r="AA422">
        <v>0</v>
      </c>
      <c r="AB422">
        <v>0</v>
      </c>
      <c r="AC422">
        <v>0</v>
      </c>
      <c r="AD422">
        <v>0</v>
      </c>
      <c r="AE422">
        <v>1</v>
      </c>
      <c r="AF422">
        <v>0</v>
      </c>
      <c r="AG422">
        <v>0</v>
      </c>
      <c r="AH422">
        <v>0</v>
      </c>
      <c r="AI422">
        <v>1</v>
      </c>
      <c r="AJ422">
        <v>0</v>
      </c>
      <c r="AK422">
        <v>445</v>
      </c>
      <c r="AL422">
        <v>423</v>
      </c>
      <c r="AM422">
        <v>0</v>
      </c>
    </row>
    <row r="423" spans="1:39" x14ac:dyDescent="0.45">
      <c r="A423">
        <v>32011</v>
      </c>
      <c r="B423">
        <v>1</v>
      </c>
      <c r="C423">
        <v>0</v>
      </c>
      <c r="D423">
        <v>89</v>
      </c>
      <c r="E423">
        <v>99</v>
      </c>
      <c r="F423">
        <v>0</v>
      </c>
      <c r="G423">
        <v>15</v>
      </c>
      <c r="H423">
        <v>2</v>
      </c>
      <c r="I423">
        <v>1</v>
      </c>
      <c r="J423">
        <v>5</v>
      </c>
      <c r="K423">
        <v>3</v>
      </c>
      <c r="L423">
        <v>2</v>
      </c>
      <c r="M423">
        <v>1</v>
      </c>
      <c r="N423">
        <v>4</v>
      </c>
      <c r="O423">
        <v>7</v>
      </c>
      <c r="P423">
        <v>0</v>
      </c>
      <c r="Q423">
        <v>0</v>
      </c>
      <c r="R423">
        <v>0</v>
      </c>
      <c r="S423">
        <v>0</v>
      </c>
      <c r="T423">
        <v>0</v>
      </c>
      <c r="U423">
        <v>0</v>
      </c>
      <c r="V423">
        <v>3</v>
      </c>
      <c r="W423">
        <v>11</v>
      </c>
      <c r="X423">
        <v>0</v>
      </c>
      <c r="Y423">
        <v>49</v>
      </c>
      <c r="Z423">
        <v>2470</v>
      </c>
      <c r="AA423">
        <v>0</v>
      </c>
      <c r="AB423">
        <v>1</v>
      </c>
      <c r="AC423">
        <v>0</v>
      </c>
      <c r="AD423">
        <v>0</v>
      </c>
      <c r="AE423">
        <v>0</v>
      </c>
      <c r="AF423">
        <v>0</v>
      </c>
      <c r="AG423">
        <v>0</v>
      </c>
      <c r="AH423">
        <v>0</v>
      </c>
      <c r="AI423">
        <v>0</v>
      </c>
      <c r="AJ423">
        <v>1</v>
      </c>
      <c r="AK423">
        <v>117</v>
      </c>
      <c r="AL423">
        <v>112</v>
      </c>
      <c r="AM423">
        <v>0</v>
      </c>
    </row>
    <row r="424" spans="1:39" x14ac:dyDescent="0.45">
      <c r="A424">
        <v>7500</v>
      </c>
      <c r="B424">
        <v>1</v>
      </c>
      <c r="C424">
        <v>0</v>
      </c>
      <c r="D424">
        <v>96</v>
      </c>
      <c r="E424">
        <v>1</v>
      </c>
      <c r="F424">
        <v>11</v>
      </c>
      <c r="G424">
        <v>5</v>
      </c>
      <c r="H424">
        <v>4</v>
      </c>
      <c r="I424">
        <v>6</v>
      </c>
      <c r="J424">
        <v>9</v>
      </c>
      <c r="K424">
        <v>2</v>
      </c>
      <c r="L424">
        <v>2</v>
      </c>
      <c r="M424">
        <v>0</v>
      </c>
      <c r="N424">
        <v>3</v>
      </c>
      <c r="O424">
        <v>8</v>
      </c>
      <c r="P424">
        <v>0</v>
      </c>
      <c r="Q424">
        <v>0</v>
      </c>
      <c r="R424">
        <v>0</v>
      </c>
      <c r="S424">
        <v>0</v>
      </c>
      <c r="T424">
        <v>0</v>
      </c>
      <c r="U424">
        <v>0</v>
      </c>
      <c r="V424">
        <v>3</v>
      </c>
      <c r="W424">
        <v>11</v>
      </c>
      <c r="X424">
        <v>0</v>
      </c>
      <c r="Y424">
        <v>34</v>
      </c>
      <c r="Z424">
        <v>2666</v>
      </c>
      <c r="AA424">
        <v>0</v>
      </c>
      <c r="AB424">
        <v>1</v>
      </c>
      <c r="AC424">
        <v>0</v>
      </c>
      <c r="AD424">
        <v>0</v>
      </c>
      <c r="AE424">
        <v>0</v>
      </c>
      <c r="AF424">
        <v>1</v>
      </c>
      <c r="AG424">
        <v>0</v>
      </c>
      <c r="AH424">
        <v>0</v>
      </c>
      <c r="AI424">
        <v>0</v>
      </c>
      <c r="AJ424">
        <v>0</v>
      </c>
      <c r="AK424">
        <v>27</v>
      </c>
      <c r="AL424">
        <v>18</v>
      </c>
      <c r="AM424">
        <v>0</v>
      </c>
    </row>
    <row r="425" spans="1:39" x14ac:dyDescent="0.45">
      <c r="A425">
        <v>28691</v>
      </c>
      <c r="B425">
        <v>1</v>
      </c>
      <c r="C425">
        <v>0</v>
      </c>
      <c r="D425">
        <v>56</v>
      </c>
      <c r="E425">
        <v>5</v>
      </c>
      <c r="F425">
        <v>4</v>
      </c>
      <c r="G425">
        <v>13</v>
      </c>
      <c r="H425">
        <v>8</v>
      </c>
      <c r="I425">
        <v>0</v>
      </c>
      <c r="J425">
        <v>4</v>
      </c>
      <c r="K425">
        <v>1</v>
      </c>
      <c r="L425">
        <v>1</v>
      </c>
      <c r="M425">
        <v>0</v>
      </c>
      <c r="N425">
        <v>3</v>
      </c>
      <c r="O425">
        <v>8</v>
      </c>
      <c r="P425">
        <v>0</v>
      </c>
      <c r="Q425">
        <v>0</v>
      </c>
      <c r="R425">
        <v>0</v>
      </c>
      <c r="S425">
        <v>0</v>
      </c>
      <c r="T425">
        <v>0</v>
      </c>
      <c r="U425">
        <v>0</v>
      </c>
      <c r="V425">
        <v>3</v>
      </c>
      <c r="W425">
        <v>11</v>
      </c>
      <c r="X425">
        <v>0</v>
      </c>
      <c r="Y425">
        <v>31</v>
      </c>
      <c r="Z425">
        <v>2519</v>
      </c>
      <c r="AA425">
        <v>0</v>
      </c>
      <c r="AB425">
        <v>1</v>
      </c>
      <c r="AC425">
        <v>0</v>
      </c>
      <c r="AD425">
        <v>0</v>
      </c>
      <c r="AE425">
        <v>0</v>
      </c>
      <c r="AF425">
        <v>0</v>
      </c>
      <c r="AG425">
        <v>0</v>
      </c>
      <c r="AH425">
        <v>1</v>
      </c>
      <c r="AI425">
        <v>0</v>
      </c>
      <c r="AJ425">
        <v>0</v>
      </c>
      <c r="AK425">
        <v>30</v>
      </c>
      <c r="AL425">
        <v>26</v>
      </c>
      <c r="AM425">
        <v>0</v>
      </c>
    </row>
    <row r="426" spans="1:39" x14ac:dyDescent="0.45">
      <c r="A426">
        <v>56223</v>
      </c>
      <c r="B426">
        <v>0</v>
      </c>
      <c r="C426">
        <v>1</v>
      </c>
      <c r="D426">
        <v>72</v>
      </c>
      <c r="E426">
        <v>77</v>
      </c>
      <c r="F426">
        <v>28</v>
      </c>
      <c r="G426">
        <v>31</v>
      </c>
      <c r="H426">
        <v>16</v>
      </c>
      <c r="I426">
        <v>0</v>
      </c>
      <c r="J426">
        <v>4</v>
      </c>
      <c r="K426">
        <v>2</v>
      </c>
      <c r="L426">
        <v>2</v>
      </c>
      <c r="M426">
        <v>1</v>
      </c>
      <c r="N426">
        <v>5</v>
      </c>
      <c r="O426">
        <v>4</v>
      </c>
      <c r="P426">
        <v>0</v>
      </c>
      <c r="Q426">
        <v>0</v>
      </c>
      <c r="R426">
        <v>0</v>
      </c>
      <c r="S426">
        <v>0</v>
      </c>
      <c r="T426">
        <v>0</v>
      </c>
      <c r="U426">
        <v>0</v>
      </c>
      <c r="V426">
        <v>3</v>
      </c>
      <c r="W426">
        <v>11</v>
      </c>
      <c r="X426">
        <v>0</v>
      </c>
      <c r="Y426">
        <v>72</v>
      </c>
      <c r="Z426">
        <v>2350</v>
      </c>
      <c r="AA426">
        <v>0</v>
      </c>
      <c r="AB426">
        <v>1</v>
      </c>
      <c r="AC426">
        <v>0</v>
      </c>
      <c r="AD426">
        <v>0</v>
      </c>
      <c r="AE426">
        <v>0</v>
      </c>
      <c r="AF426">
        <v>0</v>
      </c>
      <c r="AG426">
        <v>0</v>
      </c>
      <c r="AH426">
        <v>0</v>
      </c>
      <c r="AI426">
        <v>0</v>
      </c>
      <c r="AJ426">
        <v>1</v>
      </c>
      <c r="AK426">
        <v>152</v>
      </c>
      <c r="AL426">
        <v>148</v>
      </c>
      <c r="AM426">
        <v>0</v>
      </c>
    </row>
    <row r="427" spans="1:39" x14ac:dyDescent="0.45">
      <c r="A427">
        <v>18100</v>
      </c>
      <c r="B427">
        <v>0</v>
      </c>
      <c r="C427">
        <v>0</v>
      </c>
      <c r="D427">
        <v>14</v>
      </c>
      <c r="E427">
        <v>3</v>
      </c>
      <c r="F427">
        <v>1</v>
      </c>
      <c r="G427">
        <v>2</v>
      </c>
      <c r="H427">
        <v>4</v>
      </c>
      <c r="I427">
        <v>3</v>
      </c>
      <c r="J427">
        <v>1</v>
      </c>
      <c r="K427">
        <v>1</v>
      </c>
      <c r="L427">
        <v>0</v>
      </c>
      <c r="M427">
        <v>0</v>
      </c>
      <c r="N427">
        <v>3</v>
      </c>
      <c r="O427">
        <v>5</v>
      </c>
      <c r="P427">
        <v>0</v>
      </c>
      <c r="Q427">
        <v>0</v>
      </c>
      <c r="R427">
        <v>0</v>
      </c>
      <c r="S427">
        <v>0</v>
      </c>
      <c r="T427">
        <v>0</v>
      </c>
      <c r="U427">
        <v>0</v>
      </c>
      <c r="V427">
        <v>3</v>
      </c>
      <c r="W427">
        <v>11</v>
      </c>
      <c r="X427">
        <v>0</v>
      </c>
      <c r="Y427">
        <v>74</v>
      </c>
      <c r="Z427">
        <v>2486</v>
      </c>
      <c r="AA427">
        <v>0</v>
      </c>
      <c r="AB427">
        <v>1</v>
      </c>
      <c r="AC427">
        <v>0</v>
      </c>
      <c r="AD427">
        <v>0</v>
      </c>
      <c r="AE427">
        <v>0</v>
      </c>
      <c r="AF427">
        <v>0</v>
      </c>
      <c r="AG427">
        <v>0</v>
      </c>
      <c r="AH427">
        <v>1</v>
      </c>
      <c r="AI427">
        <v>0</v>
      </c>
      <c r="AJ427">
        <v>0</v>
      </c>
      <c r="AK427">
        <v>13</v>
      </c>
      <c r="AL427">
        <v>12</v>
      </c>
      <c r="AM427">
        <v>0</v>
      </c>
    </row>
    <row r="428" spans="1:39" x14ac:dyDescent="0.45">
      <c r="A428">
        <v>30279</v>
      </c>
      <c r="B428">
        <v>1</v>
      </c>
      <c r="C428">
        <v>0</v>
      </c>
      <c r="D428">
        <v>13</v>
      </c>
      <c r="E428">
        <v>10</v>
      </c>
      <c r="F428">
        <v>4</v>
      </c>
      <c r="G428">
        <v>14</v>
      </c>
      <c r="H428">
        <v>4</v>
      </c>
      <c r="I428">
        <v>4</v>
      </c>
      <c r="J428">
        <v>1</v>
      </c>
      <c r="K428">
        <v>1</v>
      </c>
      <c r="L428">
        <v>1</v>
      </c>
      <c r="M428">
        <v>0</v>
      </c>
      <c r="N428">
        <v>3</v>
      </c>
      <c r="O428">
        <v>8</v>
      </c>
      <c r="P428">
        <v>0</v>
      </c>
      <c r="Q428">
        <v>0</v>
      </c>
      <c r="R428">
        <v>0</v>
      </c>
      <c r="S428">
        <v>0</v>
      </c>
      <c r="T428">
        <v>0</v>
      </c>
      <c r="U428">
        <v>0</v>
      </c>
      <c r="V428">
        <v>3</v>
      </c>
      <c r="W428">
        <v>11</v>
      </c>
      <c r="X428">
        <v>0</v>
      </c>
      <c r="Y428">
        <v>31</v>
      </c>
      <c r="Z428">
        <v>2705</v>
      </c>
      <c r="AA428">
        <v>0</v>
      </c>
      <c r="AB428">
        <v>0</v>
      </c>
      <c r="AC428">
        <v>1</v>
      </c>
      <c r="AD428">
        <v>0</v>
      </c>
      <c r="AE428">
        <v>0</v>
      </c>
      <c r="AF428">
        <v>0</v>
      </c>
      <c r="AG428">
        <v>0</v>
      </c>
      <c r="AH428">
        <v>1</v>
      </c>
      <c r="AI428">
        <v>0</v>
      </c>
      <c r="AJ428">
        <v>0</v>
      </c>
      <c r="AK428">
        <v>36</v>
      </c>
      <c r="AL428">
        <v>35</v>
      </c>
      <c r="AM428">
        <v>0</v>
      </c>
    </row>
    <row r="429" spans="1:39" x14ac:dyDescent="0.45">
      <c r="A429">
        <v>20130</v>
      </c>
      <c r="B429">
        <v>0</v>
      </c>
      <c r="C429">
        <v>0</v>
      </c>
      <c r="D429">
        <v>99</v>
      </c>
      <c r="E429">
        <v>0</v>
      </c>
      <c r="F429">
        <v>6</v>
      </c>
      <c r="G429">
        <v>3</v>
      </c>
      <c r="H429">
        <v>7</v>
      </c>
      <c r="I429">
        <v>6</v>
      </c>
      <c r="J429">
        <v>12</v>
      </c>
      <c r="K429">
        <v>1</v>
      </c>
      <c r="L429">
        <v>1</v>
      </c>
      <c r="M429">
        <v>0</v>
      </c>
      <c r="N429">
        <v>3</v>
      </c>
      <c r="O429">
        <v>8</v>
      </c>
      <c r="P429">
        <v>0</v>
      </c>
      <c r="Q429">
        <v>0</v>
      </c>
      <c r="R429">
        <v>0</v>
      </c>
      <c r="S429">
        <v>0</v>
      </c>
      <c r="T429">
        <v>0</v>
      </c>
      <c r="U429">
        <v>0</v>
      </c>
      <c r="V429">
        <v>3</v>
      </c>
      <c r="W429">
        <v>11</v>
      </c>
      <c r="X429">
        <v>0</v>
      </c>
      <c r="Y429">
        <v>46</v>
      </c>
      <c r="Z429">
        <v>2263</v>
      </c>
      <c r="AA429">
        <v>0</v>
      </c>
      <c r="AB429">
        <v>1</v>
      </c>
      <c r="AC429">
        <v>0</v>
      </c>
      <c r="AD429">
        <v>0</v>
      </c>
      <c r="AE429">
        <v>0</v>
      </c>
      <c r="AF429">
        <v>1</v>
      </c>
      <c r="AG429">
        <v>0</v>
      </c>
      <c r="AH429">
        <v>0</v>
      </c>
      <c r="AI429">
        <v>0</v>
      </c>
      <c r="AJ429">
        <v>0</v>
      </c>
      <c r="AK429">
        <v>22</v>
      </c>
      <c r="AL429">
        <v>10</v>
      </c>
      <c r="AM429">
        <v>0</v>
      </c>
    </row>
    <row r="430" spans="1:39" x14ac:dyDescent="0.45">
      <c r="A430">
        <v>23295</v>
      </c>
      <c r="B430">
        <v>0</v>
      </c>
      <c r="C430">
        <v>0</v>
      </c>
      <c r="D430">
        <v>72</v>
      </c>
      <c r="E430">
        <v>0</v>
      </c>
      <c r="F430">
        <v>0</v>
      </c>
      <c r="G430">
        <v>1</v>
      </c>
      <c r="H430">
        <v>2</v>
      </c>
      <c r="I430">
        <v>12</v>
      </c>
      <c r="J430">
        <v>5</v>
      </c>
      <c r="K430">
        <v>1</v>
      </c>
      <c r="L430">
        <v>1</v>
      </c>
      <c r="M430">
        <v>0</v>
      </c>
      <c r="N430">
        <v>2</v>
      </c>
      <c r="O430">
        <v>8</v>
      </c>
      <c r="P430">
        <v>0</v>
      </c>
      <c r="Q430">
        <v>0</v>
      </c>
      <c r="R430">
        <v>0</v>
      </c>
      <c r="S430">
        <v>0</v>
      </c>
      <c r="T430">
        <v>0</v>
      </c>
      <c r="U430">
        <v>0</v>
      </c>
      <c r="V430">
        <v>3</v>
      </c>
      <c r="W430">
        <v>11</v>
      </c>
      <c r="X430">
        <v>0</v>
      </c>
      <c r="Y430">
        <v>61</v>
      </c>
      <c r="Z430">
        <v>2510</v>
      </c>
      <c r="AA430">
        <v>1</v>
      </c>
      <c r="AB430">
        <v>0</v>
      </c>
      <c r="AC430">
        <v>0</v>
      </c>
      <c r="AD430">
        <v>0</v>
      </c>
      <c r="AE430">
        <v>0</v>
      </c>
      <c r="AF430">
        <v>0</v>
      </c>
      <c r="AG430">
        <v>0</v>
      </c>
      <c r="AH430">
        <v>1</v>
      </c>
      <c r="AI430">
        <v>0</v>
      </c>
      <c r="AJ430">
        <v>0</v>
      </c>
      <c r="AK430">
        <v>15</v>
      </c>
      <c r="AL430">
        <v>10</v>
      </c>
      <c r="AM430">
        <v>0</v>
      </c>
    </row>
    <row r="431" spans="1:39" x14ac:dyDescent="0.45">
      <c r="A431">
        <v>42618</v>
      </c>
      <c r="B431">
        <v>1</v>
      </c>
      <c r="C431">
        <v>0</v>
      </c>
      <c r="D431">
        <v>92</v>
      </c>
      <c r="E431">
        <v>76</v>
      </c>
      <c r="F431">
        <v>14</v>
      </c>
      <c r="G431">
        <v>74</v>
      </c>
      <c r="H431">
        <v>13</v>
      </c>
      <c r="I431">
        <v>5</v>
      </c>
      <c r="J431">
        <v>10</v>
      </c>
      <c r="K431">
        <v>2</v>
      </c>
      <c r="L431">
        <v>5</v>
      </c>
      <c r="M431">
        <v>0</v>
      </c>
      <c r="N431">
        <v>4</v>
      </c>
      <c r="O431">
        <v>8</v>
      </c>
      <c r="P431">
        <v>0</v>
      </c>
      <c r="Q431">
        <v>0</v>
      </c>
      <c r="R431">
        <v>0</v>
      </c>
      <c r="S431">
        <v>0</v>
      </c>
      <c r="T431">
        <v>0</v>
      </c>
      <c r="U431">
        <v>0</v>
      </c>
      <c r="V431">
        <v>3</v>
      </c>
      <c r="W431">
        <v>11</v>
      </c>
      <c r="X431">
        <v>0</v>
      </c>
      <c r="Y431">
        <v>48</v>
      </c>
      <c r="Z431">
        <v>2422</v>
      </c>
      <c r="AA431">
        <v>1</v>
      </c>
      <c r="AB431">
        <v>0</v>
      </c>
      <c r="AC431">
        <v>0</v>
      </c>
      <c r="AD431">
        <v>0</v>
      </c>
      <c r="AE431">
        <v>0</v>
      </c>
      <c r="AF431">
        <v>0</v>
      </c>
      <c r="AG431">
        <v>0</v>
      </c>
      <c r="AH431">
        <v>0</v>
      </c>
      <c r="AI431">
        <v>1</v>
      </c>
      <c r="AJ431">
        <v>0</v>
      </c>
      <c r="AK431">
        <v>182</v>
      </c>
      <c r="AL431">
        <v>172</v>
      </c>
      <c r="AM431">
        <v>0</v>
      </c>
    </row>
    <row r="432" spans="1:39" x14ac:dyDescent="0.45">
      <c r="A432">
        <v>81246</v>
      </c>
      <c r="B432">
        <v>0</v>
      </c>
      <c r="C432">
        <v>0</v>
      </c>
      <c r="D432">
        <v>87</v>
      </c>
      <c r="E432">
        <v>398</v>
      </c>
      <c r="F432">
        <v>190</v>
      </c>
      <c r="G432">
        <v>537</v>
      </c>
      <c r="H432">
        <v>61</v>
      </c>
      <c r="I432">
        <v>156</v>
      </c>
      <c r="J432">
        <v>37</v>
      </c>
      <c r="K432">
        <v>1</v>
      </c>
      <c r="L432">
        <v>4</v>
      </c>
      <c r="M432">
        <v>5</v>
      </c>
      <c r="N432">
        <v>7</v>
      </c>
      <c r="O432">
        <v>1</v>
      </c>
      <c r="P432">
        <v>1</v>
      </c>
      <c r="Q432">
        <v>0</v>
      </c>
      <c r="R432">
        <v>0</v>
      </c>
      <c r="S432">
        <v>1</v>
      </c>
      <c r="T432">
        <v>0</v>
      </c>
      <c r="U432">
        <v>0</v>
      </c>
      <c r="V432">
        <v>3</v>
      </c>
      <c r="W432">
        <v>11</v>
      </c>
      <c r="X432">
        <v>0</v>
      </c>
      <c r="Y432">
        <v>56</v>
      </c>
      <c r="Z432">
        <v>2341</v>
      </c>
      <c r="AA432">
        <v>0</v>
      </c>
      <c r="AB432">
        <v>0</v>
      </c>
      <c r="AC432">
        <v>1</v>
      </c>
      <c r="AD432">
        <v>0</v>
      </c>
      <c r="AE432">
        <v>0</v>
      </c>
      <c r="AF432">
        <v>0</v>
      </c>
      <c r="AG432">
        <v>0</v>
      </c>
      <c r="AH432">
        <v>1</v>
      </c>
      <c r="AI432">
        <v>0</v>
      </c>
      <c r="AJ432">
        <v>0</v>
      </c>
      <c r="AK432">
        <v>1342</v>
      </c>
      <c r="AL432">
        <v>1305</v>
      </c>
      <c r="AM432">
        <v>2</v>
      </c>
    </row>
    <row r="433" spans="1:39" x14ac:dyDescent="0.45">
      <c r="A433">
        <v>24027</v>
      </c>
      <c r="B433">
        <v>1</v>
      </c>
      <c r="C433">
        <v>0</v>
      </c>
      <c r="D433">
        <v>7</v>
      </c>
      <c r="E433">
        <v>14</v>
      </c>
      <c r="F433">
        <v>7</v>
      </c>
      <c r="G433">
        <v>11</v>
      </c>
      <c r="H433">
        <v>11</v>
      </c>
      <c r="I433">
        <v>0</v>
      </c>
      <c r="J433">
        <v>5</v>
      </c>
      <c r="K433">
        <v>2</v>
      </c>
      <c r="L433">
        <v>2</v>
      </c>
      <c r="M433">
        <v>0</v>
      </c>
      <c r="N433">
        <v>3</v>
      </c>
      <c r="O433">
        <v>8</v>
      </c>
      <c r="P433">
        <v>0</v>
      </c>
      <c r="Q433">
        <v>0</v>
      </c>
      <c r="R433">
        <v>0</v>
      </c>
      <c r="S433">
        <v>0</v>
      </c>
      <c r="T433">
        <v>0</v>
      </c>
      <c r="U433">
        <v>0</v>
      </c>
      <c r="V433">
        <v>3</v>
      </c>
      <c r="W433">
        <v>11</v>
      </c>
      <c r="X433">
        <v>0</v>
      </c>
      <c r="Y433">
        <v>44</v>
      </c>
      <c r="Z433">
        <v>2544</v>
      </c>
      <c r="AA433">
        <v>0</v>
      </c>
      <c r="AB433">
        <v>1</v>
      </c>
      <c r="AC433">
        <v>0</v>
      </c>
      <c r="AD433">
        <v>0</v>
      </c>
      <c r="AE433">
        <v>0</v>
      </c>
      <c r="AF433">
        <v>0</v>
      </c>
      <c r="AG433">
        <v>0</v>
      </c>
      <c r="AH433">
        <v>1</v>
      </c>
      <c r="AI433">
        <v>0</v>
      </c>
      <c r="AJ433">
        <v>0</v>
      </c>
      <c r="AK433">
        <v>43</v>
      </c>
      <c r="AL433">
        <v>38</v>
      </c>
      <c r="AM433">
        <v>0</v>
      </c>
    </row>
    <row r="434" spans="1:39" x14ac:dyDescent="0.45">
      <c r="A434">
        <v>55707</v>
      </c>
      <c r="B434">
        <v>0</v>
      </c>
      <c r="C434">
        <v>1</v>
      </c>
      <c r="D434">
        <v>91</v>
      </c>
      <c r="E434">
        <v>208</v>
      </c>
      <c r="F434">
        <v>7</v>
      </c>
      <c r="G434">
        <v>82</v>
      </c>
      <c r="H434">
        <v>30</v>
      </c>
      <c r="I434">
        <v>66</v>
      </c>
      <c r="J434">
        <v>35</v>
      </c>
      <c r="K434">
        <v>2</v>
      </c>
      <c r="L434">
        <v>3</v>
      </c>
      <c r="M434">
        <v>2</v>
      </c>
      <c r="N434">
        <v>9</v>
      </c>
      <c r="O434">
        <v>3</v>
      </c>
      <c r="P434">
        <v>0</v>
      </c>
      <c r="Q434">
        <v>0</v>
      </c>
      <c r="R434">
        <v>0</v>
      </c>
      <c r="S434">
        <v>0</v>
      </c>
      <c r="T434">
        <v>0</v>
      </c>
      <c r="U434">
        <v>0</v>
      </c>
      <c r="V434">
        <v>3</v>
      </c>
      <c r="W434">
        <v>11</v>
      </c>
      <c r="X434">
        <v>0</v>
      </c>
      <c r="Y434">
        <v>67</v>
      </c>
      <c r="Z434">
        <v>2348</v>
      </c>
      <c r="AA434">
        <v>0</v>
      </c>
      <c r="AB434">
        <v>1</v>
      </c>
      <c r="AC434">
        <v>0</v>
      </c>
      <c r="AD434">
        <v>0</v>
      </c>
      <c r="AE434">
        <v>0</v>
      </c>
      <c r="AF434">
        <v>0</v>
      </c>
      <c r="AG434">
        <v>0</v>
      </c>
      <c r="AH434">
        <v>0</v>
      </c>
      <c r="AI434">
        <v>0</v>
      </c>
      <c r="AJ434">
        <v>1</v>
      </c>
      <c r="AK434">
        <v>393</v>
      </c>
      <c r="AL434">
        <v>358</v>
      </c>
      <c r="AM434">
        <v>0</v>
      </c>
    </row>
    <row r="435" spans="1:39" x14ac:dyDescent="0.45">
      <c r="A435">
        <v>57959</v>
      </c>
      <c r="B435">
        <v>0</v>
      </c>
      <c r="C435">
        <v>1</v>
      </c>
      <c r="D435">
        <v>71</v>
      </c>
      <c r="E435">
        <v>430</v>
      </c>
      <c r="F435">
        <v>16</v>
      </c>
      <c r="G435">
        <v>322</v>
      </c>
      <c r="H435">
        <v>43</v>
      </c>
      <c r="I435">
        <v>24</v>
      </c>
      <c r="J435">
        <v>33</v>
      </c>
      <c r="K435">
        <v>5</v>
      </c>
      <c r="L435">
        <v>4</v>
      </c>
      <c r="M435">
        <v>7</v>
      </c>
      <c r="N435">
        <v>11</v>
      </c>
      <c r="O435">
        <v>3</v>
      </c>
      <c r="P435">
        <v>0</v>
      </c>
      <c r="Q435">
        <v>0</v>
      </c>
      <c r="R435">
        <v>0</v>
      </c>
      <c r="S435">
        <v>0</v>
      </c>
      <c r="T435">
        <v>0</v>
      </c>
      <c r="U435">
        <v>0</v>
      </c>
      <c r="V435">
        <v>3</v>
      </c>
      <c r="W435">
        <v>11</v>
      </c>
      <c r="X435">
        <v>0</v>
      </c>
      <c r="Y435">
        <v>65</v>
      </c>
      <c r="Z435">
        <v>2582</v>
      </c>
      <c r="AA435">
        <v>0</v>
      </c>
      <c r="AB435">
        <v>0</v>
      </c>
      <c r="AC435">
        <v>1</v>
      </c>
      <c r="AD435">
        <v>0</v>
      </c>
      <c r="AE435">
        <v>0</v>
      </c>
      <c r="AF435">
        <v>0</v>
      </c>
      <c r="AG435">
        <v>0</v>
      </c>
      <c r="AH435">
        <v>1</v>
      </c>
      <c r="AI435">
        <v>0</v>
      </c>
      <c r="AJ435">
        <v>0</v>
      </c>
      <c r="AK435">
        <v>835</v>
      </c>
      <c r="AL435">
        <v>802</v>
      </c>
      <c r="AM435">
        <v>0</v>
      </c>
    </row>
    <row r="436" spans="1:39" x14ac:dyDescent="0.45">
      <c r="A436">
        <v>56796</v>
      </c>
      <c r="B436">
        <v>0</v>
      </c>
      <c r="C436">
        <v>1</v>
      </c>
      <c r="D436">
        <v>24</v>
      </c>
      <c r="E436">
        <v>656</v>
      </c>
      <c r="F436">
        <v>38</v>
      </c>
      <c r="G436">
        <v>161</v>
      </c>
      <c r="H436">
        <v>62</v>
      </c>
      <c r="I436">
        <v>47</v>
      </c>
      <c r="J436">
        <v>37</v>
      </c>
      <c r="K436">
        <v>3</v>
      </c>
      <c r="L436">
        <v>8</v>
      </c>
      <c r="M436">
        <v>9</v>
      </c>
      <c r="N436">
        <v>7</v>
      </c>
      <c r="O436">
        <v>7</v>
      </c>
      <c r="P436">
        <v>0</v>
      </c>
      <c r="Q436">
        <v>0</v>
      </c>
      <c r="R436">
        <v>0</v>
      </c>
      <c r="S436">
        <v>0</v>
      </c>
      <c r="T436">
        <v>0</v>
      </c>
      <c r="U436">
        <v>0</v>
      </c>
      <c r="V436">
        <v>3</v>
      </c>
      <c r="W436">
        <v>11</v>
      </c>
      <c r="X436">
        <v>0</v>
      </c>
      <c r="Y436">
        <v>51</v>
      </c>
      <c r="Z436">
        <v>2657</v>
      </c>
      <c r="AA436">
        <v>0</v>
      </c>
      <c r="AB436">
        <v>1</v>
      </c>
      <c r="AC436">
        <v>0</v>
      </c>
      <c r="AD436">
        <v>0</v>
      </c>
      <c r="AE436">
        <v>0</v>
      </c>
      <c r="AF436">
        <v>0</v>
      </c>
      <c r="AG436">
        <v>0</v>
      </c>
      <c r="AH436">
        <v>1</v>
      </c>
      <c r="AI436">
        <v>0</v>
      </c>
      <c r="AJ436">
        <v>0</v>
      </c>
      <c r="AK436">
        <v>964</v>
      </c>
      <c r="AL436">
        <v>927</v>
      </c>
      <c r="AM436">
        <v>0</v>
      </c>
    </row>
    <row r="437" spans="1:39" x14ac:dyDescent="0.45">
      <c r="A437">
        <v>36230</v>
      </c>
      <c r="B437">
        <v>1</v>
      </c>
      <c r="C437">
        <v>0</v>
      </c>
      <c r="D437">
        <v>17</v>
      </c>
      <c r="E437">
        <v>14</v>
      </c>
      <c r="F437">
        <v>2</v>
      </c>
      <c r="G437">
        <v>30</v>
      </c>
      <c r="H437">
        <v>8</v>
      </c>
      <c r="I437">
        <v>2</v>
      </c>
      <c r="J437">
        <v>3</v>
      </c>
      <c r="K437">
        <v>1</v>
      </c>
      <c r="L437">
        <v>2</v>
      </c>
      <c r="M437">
        <v>0</v>
      </c>
      <c r="N437">
        <v>4</v>
      </c>
      <c r="O437">
        <v>5</v>
      </c>
      <c r="P437">
        <v>0</v>
      </c>
      <c r="Q437">
        <v>0</v>
      </c>
      <c r="R437">
        <v>0</v>
      </c>
      <c r="S437">
        <v>0</v>
      </c>
      <c r="T437">
        <v>0</v>
      </c>
      <c r="U437">
        <v>0</v>
      </c>
      <c r="V437">
        <v>3</v>
      </c>
      <c r="W437">
        <v>11</v>
      </c>
      <c r="X437">
        <v>0</v>
      </c>
      <c r="Y437">
        <v>49</v>
      </c>
      <c r="Z437">
        <v>2414</v>
      </c>
      <c r="AA437">
        <v>0</v>
      </c>
      <c r="AB437">
        <v>0</v>
      </c>
      <c r="AC437">
        <v>1</v>
      </c>
      <c r="AD437">
        <v>0</v>
      </c>
      <c r="AE437">
        <v>0</v>
      </c>
      <c r="AF437">
        <v>0</v>
      </c>
      <c r="AG437">
        <v>0</v>
      </c>
      <c r="AH437">
        <v>0</v>
      </c>
      <c r="AI437">
        <v>1</v>
      </c>
      <c r="AJ437">
        <v>0</v>
      </c>
      <c r="AK437">
        <v>56</v>
      </c>
      <c r="AL437">
        <v>53</v>
      </c>
      <c r="AM437">
        <v>0</v>
      </c>
    </row>
    <row r="438" spans="1:39" x14ac:dyDescent="0.45">
      <c r="A438">
        <v>70829</v>
      </c>
      <c r="B438">
        <v>1</v>
      </c>
      <c r="C438">
        <v>1</v>
      </c>
      <c r="D438">
        <v>87</v>
      </c>
      <c r="E438">
        <v>141</v>
      </c>
      <c r="F438">
        <v>70</v>
      </c>
      <c r="G438">
        <v>106</v>
      </c>
      <c r="H438">
        <v>72</v>
      </c>
      <c r="I438">
        <v>19</v>
      </c>
      <c r="J438">
        <v>23</v>
      </c>
      <c r="K438">
        <v>2</v>
      </c>
      <c r="L438">
        <v>4</v>
      </c>
      <c r="M438">
        <v>2</v>
      </c>
      <c r="N438">
        <v>8</v>
      </c>
      <c r="O438">
        <v>3</v>
      </c>
      <c r="P438">
        <v>0</v>
      </c>
      <c r="Q438">
        <v>0</v>
      </c>
      <c r="R438">
        <v>0</v>
      </c>
      <c r="S438">
        <v>0</v>
      </c>
      <c r="T438">
        <v>0</v>
      </c>
      <c r="U438">
        <v>0</v>
      </c>
      <c r="V438">
        <v>3</v>
      </c>
      <c r="W438">
        <v>11</v>
      </c>
      <c r="X438">
        <v>0</v>
      </c>
      <c r="Y438">
        <v>40</v>
      </c>
      <c r="Z438">
        <v>2369</v>
      </c>
      <c r="AA438">
        <v>0</v>
      </c>
      <c r="AB438">
        <v>1</v>
      </c>
      <c r="AC438">
        <v>0</v>
      </c>
      <c r="AD438">
        <v>0</v>
      </c>
      <c r="AE438">
        <v>0</v>
      </c>
      <c r="AF438">
        <v>1</v>
      </c>
      <c r="AG438">
        <v>0</v>
      </c>
      <c r="AH438">
        <v>0</v>
      </c>
      <c r="AI438">
        <v>0</v>
      </c>
      <c r="AJ438">
        <v>0</v>
      </c>
      <c r="AK438">
        <v>408</v>
      </c>
      <c r="AL438">
        <v>385</v>
      </c>
      <c r="AM438">
        <v>0</v>
      </c>
    </row>
    <row r="439" spans="1:39" x14ac:dyDescent="0.45">
      <c r="A439">
        <v>65991</v>
      </c>
      <c r="B439">
        <v>0</v>
      </c>
      <c r="C439">
        <v>1</v>
      </c>
      <c r="D439">
        <v>21</v>
      </c>
      <c r="E439">
        <v>507</v>
      </c>
      <c r="F439">
        <v>19</v>
      </c>
      <c r="G439">
        <v>364</v>
      </c>
      <c r="H439">
        <v>25</v>
      </c>
      <c r="I439">
        <v>47</v>
      </c>
      <c r="J439">
        <v>9</v>
      </c>
      <c r="K439">
        <v>3</v>
      </c>
      <c r="L439">
        <v>9</v>
      </c>
      <c r="M439">
        <v>5</v>
      </c>
      <c r="N439">
        <v>10</v>
      </c>
      <c r="O439">
        <v>7</v>
      </c>
      <c r="P439">
        <v>0</v>
      </c>
      <c r="Q439">
        <v>0</v>
      </c>
      <c r="R439">
        <v>0</v>
      </c>
      <c r="S439">
        <v>0</v>
      </c>
      <c r="T439">
        <v>0</v>
      </c>
      <c r="U439">
        <v>0</v>
      </c>
      <c r="V439">
        <v>3</v>
      </c>
      <c r="W439">
        <v>11</v>
      </c>
      <c r="X439">
        <v>0</v>
      </c>
      <c r="Y439">
        <v>44</v>
      </c>
      <c r="Z439">
        <v>2819</v>
      </c>
      <c r="AA439">
        <v>0</v>
      </c>
      <c r="AB439">
        <v>1</v>
      </c>
      <c r="AC439">
        <v>0</v>
      </c>
      <c r="AD439">
        <v>0</v>
      </c>
      <c r="AE439">
        <v>0</v>
      </c>
      <c r="AF439">
        <v>0</v>
      </c>
      <c r="AG439">
        <v>0</v>
      </c>
      <c r="AH439">
        <v>1</v>
      </c>
      <c r="AI439">
        <v>0</v>
      </c>
      <c r="AJ439">
        <v>0</v>
      </c>
      <c r="AK439">
        <v>962</v>
      </c>
      <c r="AL439">
        <v>953</v>
      </c>
      <c r="AM439">
        <v>0</v>
      </c>
    </row>
    <row r="440" spans="1:39" x14ac:dyDescent="0.45">
      <c r="A440">
        <v>38988</v>
      </c>
      <c r="B440">
        <v>1</v>
      </c>
      <c r="C440">
        <v>2</v>
      </c>
      <c r="D440">
        <v>90</v>
      </c>
      <c r="E440">
        <v>164</v>
      </c>
      <c r="F440">
        <v>24</v>
      </c>
      <c r="G440">
        <v>103</v>
      </c>
      <c r="H440">
        <v>12</v>
      </c>
      <c r="I440">
        <v>3</v>
      </c>
      <c r="J440">
        <v>42</v>
      </c>
      <c r="K440">
        <v>7</v>
      </c>
      <c r="L440">
        <v>5</v>
      </c>
      <c r="M440">
        <v>1</v>
      </c>
      <c r="N440">
        <v>6</v>
      </c>
      <c r="O440">
        <v>8</v>
      </c>
      <c r="P440">
        <v>0</v>
      </c>
      <c r="Q440">
        <v>0</v>
      </c>
      <c r="R440">
        <v>0</v>
      </c>
      <c r="S440">
        <v>0</v>
      </c>
      <c r="T440">
        <v>0</v>
      </c>
      <c r="U440">
        <v>0</v>
      </c>
      <c r="V440">
        <v>3</v>
      </c>
      <c r="W440">
        <v>11</v>
      </c>
      <c r="X440">
        <v>0</v>
      </c>
      <c r="Y440">
        <v>48</v>
      </c>
      <c r="Z440">
        <v>2837</v>
      </c>
      <c r="AA440">
        <v>0</v>
      </c>
      <c r="AB440">
        <v>1</v>
      </c>
      <c r="AC440">
        <v>0</v>
      </c>
      <c r="AD440">
        <v>0</v>
      </c>
      <c r="AE440">
        <v>0</v>
      </c>
      <c r="AF440">
        <v>0</v>
      </c>
      <c r="AG440">
        <v>0</v>
      </c>
      <c r="AH440">
        <v>1</v>
      </c>
      <c r="AI440">
        <v>0</v>
      </c>
      <c r="AJ440">
        <v>0</v>
      </c>
      <c r="AK440">
        <v>306</v>
      </c>
      <c r="AL440">
        <v>264</v>
      </c>
      <c r="AM440">
        <v>0</v>
      </c>
    </row>
    <row r="441" spans="1:39" x14ac:dyDescent="0.45">
      <c r="A441">
        <v>89572</v>
      </c>
      <c r="B441">
        <v>0</v>
      </c>
      <c r="C441">
        <v>0</v>
      </c>
      <c r="D441">
        <v>44</v>
      </c>
      <c r="E441">
        <v>606</v>
      </c>
      <c r="F441">
        <v>24</v>
      </c>
      <c r="G441">
        <v>974</v>
      </c>
      <c r="H441">
        <v>197</v>
      </c>
      <c r="I441">
        <v>194</v>
      </c>
      <c r="J441">
        <v>64</v>
      </c>
      <c r="K441">
        <v>1</v>
      </c>
      <c r="L441">
        <v>7</v>
      </c>
      <c r="M441">
        <v>7</v>
      </c>
      <c r="N441">
        <v>9</v>
      </c>
      <c r="O441">
        <v>4</v>
      </c>
      <c r="P441">
        <v>0</v>
      </c>
      <c r="Q441">
        <v>1</v>
      </c>
      <c r="R441">
        <v>0</v>
      </c>
      <c r="S441">
        <v>1</v>
      </c>
      <c r="T441">
        <v>0</v>
      </c>
      <c r="U441">
        <v>0</v>
      </c>
      <c r="V441">
        <v>3</v>
      </c>
      <c r="W441">
        <v>11</v>
      </c>
      <c r="X441">
        <v>1</v>
      </c>
      <c r="Y441">
        <v>54</v>
      </c>
      <c r="Z441">
        <v>2811</v>
      </c>
      <c r="AA441">
        <v>0</v>
      </c>
      <c r="AB441">
        <v>0</v>
      </c>
      <c r="AC441">
        <v>1</v>
      </c>
      <c r="AD441">
        <v>0</v>
      </c>
      <c r="AE441">
        <v>0</v>
      </c>
      <c r="AF441">
        <v>1</v>
      </c>
      <c r="AG441">
        <v>0</v>
      </c>
      <c r="AH441">
        <v>0</v>
      </c>
      <c r="AI441">
        <v>0</v>
      </c>
      <c r="AJ441">
        <v>0</v>
      </c>
      <c r="AK441">
        <v>1995</v>
      </c>
      <c r="AL441">
        <v>1931</v>
      </c>
      <c r="AM441">
        <v>2</v>
      </c>
    </row>
    <row r="442" spans="1:39" x14ac:dyDescent="0.45">
      <c r="A442">
        <v>42207</v>
      </c>
      <c r="B442">
        <v>1</v>
      </c>
      <c r="C442">
        <v>0</v>
      </c>
      <c r="D442">
        <v>71</v>
      </c>
      <c r="E442">
        <v>116</v>
      </c>
      <c r="F442">
        <v>11</v>
      </c>
      <c r="G442">
        <v>72</v>
      </c>
      <c r="H442">
        <v>3</v>
      </c>
      <c r="I442">
        <v>17</v>
      </c>
      <c r="J442">
        <v>46</v>
      </c>
      <c r="K442">
        <v>4</v>
      </c>
      <c r="L442">
        <v>4</v>
      </c>
      <c r="M442">
        <v>1</v>
      </c>
      <c r="N442">
        <v>5</v>
      </c>
      <c r="O442">
        <v>6</v>
      </c>
      <c r="P442">
        <v>1</v>
      </c>
      <c r="Q442">
        <v>0</v>
      </c>
      <c r="R442">
        <v>0</v>
      </c>
      <c r="S442">
        <v>0</v>
      </c>
      <c r="T442">
        <v>0</v>
      </c>
      <c r="U442">
        <v>0</v>
      </c>
      <c r="V442">
        <v>3</v>
      </c>
      <c r="W442">
        <v>11</v>
      </c>
      <c r="X442">
        <v>1</v>
      </c>
      <c r="Y442">
        <v>36</v>
      </c>
      <c r="Z442">
        <v>2613</v>
      </c>
      <c r="AA442">
        <v>0</v>
      </c>
      <c r="AB442">
        <v>1</v>
      </c>
      <c r="AC442">
        <v>0</v>
      </c>
      <c r="AD442">
        <v>0</v>
      </c>
      <c r="AE442">
        <v>0</v>
      </c>
      <c r="AF442">
        <v>0</v>
      </c>
      <c r="AG442">
        <v>0</v>
      </c>
      <c r="AH442">
        <v>0</v>
      </c>
      <c r="AI442">
        <v>1</v>
      </c>
      <c r="AJ442">
        <v>0</v>
      </c>
      <c r="AK442">
        <v>219</v>
      </c>
      <c r="AL442">
        <v>173</v>
      </c>
      <c r="AM442">
        <v>1</v>
      </c>
    </row>
    <row r="443" spans="1:39" x14ac:dyDescent="0.45">
      <c r="A443">
        <v>50300</v>
      </c>
      <c r="B443">
        <v>0</v>
      </c>
      <c r="C443">
        <v>1</v>
      </c>
      <c r="D443">
        <v>52</v>
      </c>
      <c r="E443">
        <v>143</v>
      </c>
      <c r="F443">
        <v>15</v>
      </c>
      <c r="G443">
        <v>60</v>
      </c>
      <c r="H443">
        <v>24</v>
      </c>
      <c r="I443">
        <v>23</v>
      </c>
      <c r="J443">
        <v>5</v>
      </c>
      <c r="K443">
        <v>2</v>
      </c>
      <c r="L443">
        <v>2</v>
      </c>
      <c r="M443">
        <v>1</v>
      </c>
      <c r="N443">
        <v>8</v>
      </c>
      <c r="O443">
        <v>2</v>
      </c>
      <c r="P443">
        <v>0</v>
      </c>
      <c r="Q443">
        <v>0</v>
      </c>
      <c r="R443">
        <v>0</v>
      </c>
      <c r="S443">
        <v>0</v>
      </c>
      <c r="T443">
        <v>0</v>
      </c>
      <c r="U443">
        <v>0</v>
      </c>
      <c r="V443">
        <v>3</v>
      </c>
      <c r="W443">
        <v>11</v>
      </c>
      <c r="X443">
        <v>0</v>
      </c>
      <c r="Y443">
        <v>68</v>
      </c>
      <c r="Z443">
        <v>2194</v>
      </c>
      <c r="AA443">
        <v>0</v>
      </c>
      <c r="AB443">
        <v>1</v>
      </c>
      <c r="AC443">
        <v>0</v>
      </c>
      <c r="AD443">
        <v>0</v>
      </c>
      <c r="AE443">
        <v>0</v>
      </c>
      <c r="AF443">
        <v>0</v>
      </c>
      <c r="AG443">
        <v>0</v>
      </c>
      <c r="AH443">
        <v>1</v>
      </c>
      <c r="AI443">
        <v>0</v>
      </c>
      <c r="AJ443">
        <v>0</v>
      </c>
      <c r="AK443">
        <v>265</v>
      </c>
      <c r="AL443">
        <v>260</v>
      </c>
      <c r="AM443">
        <v>0</v>
      </c>
    </row>
    <row r="444" spans="1:39" x14ac:dyDescent="0.45">
      <c r="A444">
        <v>66664</v>
      </c>
      <c r="B444">
        <v>0</v>
      </c>
      <c r="C444">
        <v>0</v>
      </c>
      <c r="D444">
        <v>78</v>
      </c>
      <c r="E444">
        <v>398</v>
      </c>
      <c r="F444">
        <v>96</v>
      </c>
      <c r="G444">
        <v>447</v>
      </c>
      <c r="H444">
        <v>220</v>
      </c>
      <c r="I444">
        <v>96</v>
      </c>
      <c r="J444">
        <v>32</v>
      </c>
      <c r="K444">
        <v>1</v>
      </c>
      <c r="L444">
        <v>5</v>
      </c>
      <c r="M444">
        <v>7</v>
      </c>
      <c r="N444">
        <v>6</v>
      </c>
      <c r="O444">
        <v>3</v>
      </c>
      <c r="P444">
        <v>0</v>
      </c>
      <c r="Q444">
        <v>0</v>
      </c>
      <c r="R444">
        <v>0</v>
      </c>
      <c r="S444">
        <v>0</v>
      </c>
      <c r="T444">
        <v>0</v>
      </c>
      <c r="U444">
        <v>0</v>
      </c>
      <c r="V444">
        <v>3</v>
      </c>
      <c r="W444">
        <v>11</v>
      </c>
      <c r="X444">
        <v>0</v>
      </c>
      <c r="Y444">
        <v>38</v>
      </c>
      <c r="Z444">
        <v>2801</v>
      </c>
      <c r="AA444">
        <v>0</v>
      </c>
      <c r="AB444">
        <v>0</v>
      </c>
      <c r="AC444">
        <v>0</v>
      </c>
      <c r="AD444">
        <v>1</v>
      </c>
      <c r="AE444">
        <v>0</v>
      </c>
      <c r="AF444">
        <v>1</v>
      </c>
      <c r="AG444">
        <v>0</v>
      </c>
      <c r="AH444">
        <v>0</v>
      </c>
      <c r="AI444">
        <v>0</v>
      </c>
      <c r="AJ444">
        <v>0</v>
      </c>
      <c r="AK444">
        <v>1257</v>
      </c>
      <c r="AL444">
        <v>1225</v>
      </c>
      <c r="AM444">
        <v>0</v>
      </c>
    </row>
    <row r="445" spans="1:39" x14ac:dyDescent="0.45">
      <c r="A445">
        <v>60597</v>
      </c>
      <c r="B445">
        <v>0</v>
      </c>
      <c r="C445">
        <v>1</v>
      </c>
      <c r="D445">
        <v>2</v>
      </c>
      <c r="E445">
        <v>522</v>
      </c>
      <c r="F445">
        <v>0</v>
      </c>
      <c r="G445">
        <v>257</v>
      </c>
      <c r="H445">
        <v>32</v>
      </c>
      <c r="I445">
        <v>16</v>
      </c>
      <c r="J445">
        <v>66</v>
      </c>
      <c r="K445">
        <v>4</v>
      </c>
      <c r="L445">
        <v>2</v>
      </c>
      <c r="M445">
        <v>2</v>
      </c>
      <c r="N445">
        <v>8</v>
      </c>
      <c r="O445">
        <v>7</v>
      </c>
      <c r="P445">
        <v>0</v>
      </c>
      <c r="Q445">
        <v>0</v>
      </c>
      <c r="R445">
        <v>0</v>
      </c>
      <c r="S445">
        <v>1</v>
      </c>
      <c r="T445">
        <v>0</v>
      </c>
      <c r="U445">
        <v>0</v>
      </c>
      <c r="V445">
        <v>3</v>
      </c>
      <c r="W445">
        <v>11</v>
      </c>
      <c r="X445">
        <v>1</v>
      </c>
      <c r="Y445">
        <v>56</v>
      </c>
      <c r="Z445">
        <v>2338</v>
      </c>
      <c r="AA445">
        <v>0</v>
      </c>
      <c r="AB445">
        <v>1</v>
      </c>
      <c r="AC445">
        <v>0</v>
      </c>
      <c r="AD445">
        <v>0</v>
      </c>
      <c r="AE445">
        <v>0</v>
      </c>
      <c r="AF445">
        <v>0</v>
      </c>
      <c r="AG445">
        <v>0</v>
      </c>
      <c r="AH445">
        <v>1</v>
      </c>
      <c r="AI445">
        <v>0</v>
      </c>
      <c r="AJ445">
        <v>0</v>
      </c>
      <c r="AK445">
        <v>827</v>
      </c>
      <c r="AL445">
        <v>761</v>
      </c>
      <c r="AM445">
        <v>1</v>
      </c>
    </row>
    <row r="446" spans="1:39" x14ac:dyDescent="0.45">
      <c r="A446">
        <v>70165</v>
      </c>
      <c r="B446">
        <v>0</v>
      </c>
      <c r="C446">
        <v>0</v>
      </c>
      <c r="D446">
        <v>60</v>
      </c>
      <c r="E446">
        <v>161</v>
      </c>
      <c r="F446">
        <v>0</v>
      </c>
      <c r="G446">
        <v>253</v>
      </c>
      <c r="H446">
        <v>199</v>
      </c>
      <c r="I446">
        <v>191</v>
      </c>
      <c r="J446">
        <v>122</v>
      </c>
      <c r="K446">
        <v>1</v>
      </c>
      <c r="L446">
        <v>3</v>
      </c>
      <c r="M446">
        <v>7</v>
      </c>
      <c r="N446">
        <v>11</v>
      </c>
      <c r="O446">
        <v>1</v>
      </c>
      <c r="P446">
        <v>0</v>
      </c>
      <c r="Q446">
        <v>0</v>
      </c>
      <c r="R446">
        <v>0</v>
      </c>
      <c r="S446">
        <v>0</v>
      </c>
      <c r="T446">
        <v>0</v>
      </c>
      <c r="U446">
        <v>0</v>
      </c>
      <c r="V446">
        <v>3</v>
      </c>
      <c r="W446">
        <v>11</v>
      </c>
      <c r="X446">
        <v>0</v>
      </c>
      <c r="Y446">
        <v>71</v>
      </c>
      <c r="Z446">
        <v>2439</v>
      </c>
      <c r="AA446">
        <v>0</v>
      </c>
      <c r="AB446">
        <v>0</v>
      </c>
      <c r="AC446">
        <v>0</v>
      </c>
      <c r="AD446">
        <v>0</v>
      </c>
      <c r="AE446">
        <v>1</v>
      </c>
      <c r="AF446">
        <v>0</v>
      </c>
      <c r="AG446">
        <v>0</v>
      </c>
      <c r="AH446">
        <v>1</v>
      </c>
      <c r="AI446">
        <v>0</v>
      </c>
      <c r="AJ446">
        <v>0</v>
      </c>
      <c r="AK446">
        <v>804</v>
      </c>
      <c r="AL446">
        <v>682</v>
      </c>
      <c r="AM446">
        <v>0</v>
      </c>
    </row>
    <row r="447" spans="1:39" x14ac:dyDescent="0.45">
      <c r="A447">
        <v>50520</v>
      </c>
      <c r="B447">
        <v>0</v>
      </c>
      <c r="C447">
        <v>1</v>
      </c>
      <c r="D447">
        <v>25</v>
      </c>
      <c r="E447">
        <v>112</v>
      </c>
      <c r="F447">
        <v>0</v>
      </c>
      <c r="G447">
        <v>6</v>
      </c>
      <c r="H447">
        <v>2</v>
      </c>
      <c r="I447">
        <v>1</v>
      </c>
      <c r="J447">
        <v>14</v>
      </c>
      <c r="K447">
        <v>2</v>
      </c>
      <c r="L447">
        <v>3</v>
      </c>
      <c r="M447">
        <v>1</v>
      </c>
      <c r="N447">
        <v>3</v>
      </c>
      <c r="O447">
        <v>6</v>
      </c>
      <c r="P447">
        <v>0</v>
      </c>
      <c r="Q447">
        <v>0</v>
      </c>
      <c r="R447">
        <v>0</v>
      </c>
      <c r="S447">
        <v>0</v>
      </c>
      <c r="T447">
        <v>0</v>
      </c>
      <c r="U447">
        <v>0</v>
      </c>
      <c r="V447">
        <v>3</v>
      </c>
      <c r="W447">
        <v>11</v>
      </c>
      <c r="X447">
        <v>0</v>
      </c>
      <c r="Y447">
        <v>62</v>
      </c>
      <c r="Z447">
        <v>2311</v>
      </c>
      <c r="AA447">
        <v>0</v>
      </c>
      <c r="AB447">
        <v>0</v>
      </c>
      <c r="AC447">
        <v>0</v>
      </c>
      <c r="AD447">
        <v>0</v>
      </c>
      <c r="AE447">
        <v>1</v>
      </c>
      <c r="AF447">
        <v>0</v>
      </c>
      <c r="AG447">
        <v>0</v>
      </c>
      <c r="AH447">
        <v>0</v>
      </c>
      <c r="AI447">
        <v>0</v>
      </c>
      <c r="AJ447">
        <v>1</v>
      </c>
      <c r="AK447">
        <v>121</v>
      </c>
      <c r="AL447">
        <v>107</v>
      </c>
      <c r="AM447">
        <v>0</v>
      </c>
    </row>
    <row r="448" spans="1:39" x14ac:dyDescent="0.45">
      <c r="A448">
        <v>80124</v>
      </c>
      <c r="B448">
        <v>0</v>
      </c>
      <c r="C448">
        <v>0</v>
      </c>
      <c r="D448">
        <v>47</v>
      </c>
      <c r="E448">
        <v>483</v>
      </c>
      <c r="F448">
        <v>84</v>
      </c>
      <c r="G448">
        <v>398</v>
      </c>
      <c r="H448">
        <v>205</v>
      </c>
      <c r="I448">
        <v>84</v>
      </c>
      <c r="J448">
        <v>241</v>
      </c>
      <c r="K448">
        <v>1</v>
      </c>
      <c r="L448">
        <v>3</v>
      </c>
      <c r="M448">
        <v>7</v>
      </c>
      <c r="N448">
        <v>8</v>
      </c>
      <c r="O448">
        <v>1</v>
      </c>
      <c r="P448">
        <v>1</v>
      </c>
      <c r="Q448">
        <v>0</v>
      </c>
      <c r="R448">
        <v>0</v>
      </c>
      <c r="S448">
        <v>0</v>
      </c>
      <c r="T448">
        <v>0</v>
      </c>
      <c r="U448">
        <v>0</v>
      </c>
      <c r="V448">
        <v>3</v>
      </c>
      <c r="W448">
        <v>11</v>
      </c>
      <c r="X448">
        <v>0</v>
      </c>
      <c r="Y448">
        <v>57</v>
      </c>
      <c r="Z448">
        <v>2162</v>
      </c>
      <c r="AA448">
        <v>0</v>
      </c>
      <c r="AB448">
        <v>1</v>
      </c>
      <c r="AC448">
        <v>0</v>
      </c>
      <c r="AD448">
        <v>0</v>
      </c>
      <c r="AE448">
        <v>0</v>
      </c>
      <c r="AF448">
        <v>0</v>
      </c>
      <c r="AG448">
        <v>0</v>
      </c>
      <c r="AH448">
        <v>1</v>
      </c>
      <c r="AI448">
        <v>0</v>
      </c>
      <c r="AJ448">
        <v>0</v>
      </c>
      <c r="AK448">
        <v>1254</v>
      </c>
      <c r="AL448">
        <v>1013</v>
      </c>
      <c r="AM448">
        <v>1</v>
      </c>
    </row>
    <row r="449" spans="1:39" x14ac:dyDescent="0.45">
      <c r="A449">
        <v>33183</v>
      </c>
      <c r="B449">
        <v>1</v>
      </c>
      <c r="C449">
        <v>0</v>
      </c>
      <c r="D449">
        <v>46</v>
      </c>
      <c r="E449">
        <v>7</v>
      </c>
      <c r="F449">
        <v>5</v>
      </c>
      <c r="G449">
        <v>39</v>
      </c>
      <c r="H449">
        <v>17</v>
      </c>
      <c r="I449">
        <v>15</v>
      </c>
      <c r="J449">
        <v>37</v>
      </c>
      <c r="K449">
        <v>2</v>
      </c>
      <c r="L449">
        <v>4</v>
      </c>
      <c r="M449">
        <v>0</v>
      </c>
      <c r="N449">
        <v>3</v>
      </c>
      <c r="O449">
        <v>7</v>
      </c>
      <c r="P449">
        <v>0</v>
      </c>
      <c r="Q449">
        <v>0</v>
      </c>
      <c r="R449">
        <v>0</v>
      </c>
      <c r="S449">
        <v>0</v>
      </c>
      <c r="T449">
        <v>0</v>
      </c>
      <c r="U449">
        <v>0</v>
      </c>
      <c r="V449">
        <v>3</v>
      </c>
      <c r="W449">
        <v>11</v>
      </c>
      <c r="X449">
        <v>0</v>
      </c>
      <c r="Y449">
        <v>45</v>
      </c>
      <c r="Z449">
        <v>2284</v>
      </c>
      <c r="AA449">
        <v>0</v>
      </c>
      <c r="AB449">
        <v>1</v>
      </c>
      <c r="AC449">
        <v>0</v>
      </c>
      <c r="AD449">
        <v>0</v>
      </c>
      <c r="AE449">
        <v>0</v>
      </c>
      <c r="AF449">
        <v>0</v>
      </c>
      <c r="AG449">
        <v>0</v>
      </c>
      <c r="AH449">
        <v>1</v>
      </c>
      <c r="AI449">
        <v>0</v>
      </c>
      <c r="AJ449">
        <v>0</v>
      </c>
      <c r="AK449">
        <v>83</v>
      </c>
      <c r="AL449">
        <v>46</v>
      </c>
      <c r="AM449">
        <v>0</v>
      </c>
    </row>
    <row r="450" spans="1:39" x14ac:dyDescent="0.45">
      <c r="A450">
        <v>66582</v>
      </c>
      <c r="B450">
        <v>0</v>
      </c>
      <c r="C450">
        <v>0</v>
      </c>
      <c r="D450">
        <v>83</v>
      </c>
      <c r="E450">
        <v>789</v>
      </c>
      <c r="F450">
        <v>25</v>
      </c>
      <c r="G450">
        <v>420</v>
      </c>
      <c r="H450">
        <v>16</v>
      </c>
      <c r="I450">
        <v>38</v>
      </c>
      <c r="J450">
        <v>0</v>
      </c>
      <c r="K450">
        <v>1</v>
      </c>
      <c r="L450">
        <v>2</v>
      </c>
      <c r="M450">
        <v>8</v>
      </c>
      <c r="N450">
        <v>9</v>
      </c>
      <c r="O450">
        <v>1</v>
      </c>
      <c r="P450">
        <v>0</v>
      </c>
      <c r="Q450">
        <v>0</v>
      </c>
      <c r="R450">
        <v>0</v>
      </c>
      <c r="S450">
        <v>0</v>
      </c>
      <c r="T450">
        <v>0</v>
      </c>
      <c r="U450">
        <v>0</v>
      </c>
      <c r="V450">
        <v>3</v>
      </c>
      <c r="W450">
        <v>11</v>
      </c>
      <c r="X450">
        <v>0</v>
      </c>
      <c r="Y450">
        <v>51</v>
      </c>
      <c r="Z450">
        <v>2277</v>
      </c>
      <c r="AA450">
        <v>0</v>
      </c>
      <c r="AB450">
        <v>0</v>
      </c>
      <c r="AC450">
        <v>1</v>
      </c>
      <c r="AD450">
        <v>0</v>
      </c>
      <c r="AE450">
        <v>0</v>
      </c>
      <c r="AF450">
        <v>0</v>
      </c>
      <c r="AG450">
        <v>0</v>
      </c>
      <c r="AH450">
        <v>0</v>
      </c>
      <c r="AI450">
        <v>0</v>
      </c>
      <c r="AJ450">
        <v>1</v>
      </c>
      <c r="AK450">
        <v>1288</v>
      </c>
      <c r="AL450">
        <v>1288</v>
      </c>
      <c r="AM450">
        <v>0</v>
      </c>
    </row>
    <row r="451" spans="1:39" x14ac:dyDescent="0.45">
      <c r="A451">
        <v>75261</v>
      </c>
      <c r="B451">
        <v>0</v>
      </c>
      <c r="C451">
        <v>0</v>
      </c>
      <c r="D451">
        <v>17</v>
      </c>
      <c r="E451">
        <v>1239</v>
      </c>
      <c r="F451">
        <v>17</v>
      </c>
      <c r="G451">
        <v>413</v>
      </c>
      <c r="H451">
        <v>23</v>
      </c>
      <c r="I451">
        <v>34</v>
      </c>
      <c r="J451">
        <v>17</v>
      </c>
      <c r="K451">
        <v>1</v>
      </c>
      <c r="L451">
        <v>5</v>
      </c>
      <c r="M451">
        <v>6</v>
      </c>
      <c r="N451">
        <v>5</v>
      </c>
      <c r="O451">
        <v>2</v>
      </c>
      <c r="P451">
        <v>0</v>
      </c>
      <c r="Q451">
        <v>1</v>
      </c>
      <c r="R451">
        <v>1</v>
      </c>
      <c r="S451">
        <v>0</v>
      </c>
      <c r="T451">
        <v>0</v>
      </c>
      <c r="U451">
        <v>0</v>
      </c>
      <c r="V451">
        <v>3</v>
      </c>
      <c r="W451">
        <v>11</v>
      </c>
      <c r="X451">
        <v>1</v>
      </c>
      <c r="Y451">
        <v>65</v>
      </c>
      <c r="Z451">
        <v>2591</v>
      </c>
      <c r="AA451">
        <v>0</v>
      </c>
      <c r="AB451">
        <v>0</v>
      </c>
      <c r="AC451">
        <v>0</v>
      </c>
      <c r="AD451">
        <v>1</v>
      </c>
      <c r="AE451">
        <v>0</v>
      </c>
      <c r="AF451">
        <v>0</v>
      </c>
      <c r="AG451">
        <v>0</v>
      </c>
      <c r="AH451">
        <v>0</v>
      </c>
      <c r="AI451">
        <v>0</v>
      </c>
      <c r="AJ451">
        <v>1</v>
      </c>
      <c r="AK451">
        <v>1726</v>
      </c>
      <c r="AL451">
        <v>1709</v>
      </c>
      <c r="AM451">
        <v>2</v>
      </c>
    </row>
    <row r="452" spans="1:39" x14ac:dyDescent="0.45">
      <c r="A452">
        <v>31880</v>
      </c>
      <c r="B452">
        <v>1</v>
      </c>
      <c r="C452">
        <v>0</v>
      </c>
      <c r="D452">
        <v>13</v>
      </c>
      <c r="E452">
        <v>4</v>
      </c>
      <c r="F452">
        <v>1</v>
      </c>
      <c r="G452">
        <v>5</v>
      </c>
      <c r="H452">
        <v>2</v>
      </c>
      <c r="I452">
        <v>0</v>
      </c>
      <c r="J452">
        <v>3</v>
      </c>
      <c r="K452">
        <v>1</v>
      </c>
      <c r="L452">
        <v>1</v>
      </c>
      <c r="M452">
        <v>0</v>
      </c>
      <c r="N452">
        <v>2</v>
      </c>
      <c r="O452">
        <v>8</v>
      </c>
      <c r="P452">
        <v>0</v>
      </c>
      <c r="Q452">
        <v>0</v>
      </c>
      <c r="R452">
        <v>0</v>
      </c>
      <c r="S452">
        <v>0</v>
      </c>
      <c r="T452">
        <v>0</v>
      </c>
      <c r="U452">
        <v>0</v>
      </c>
      <c r="V452">
        <v>3</v>
      </c>
      <c r="W452">
        <v>11</v>
      </c>
      <c r="X452">
        <v>0</v>
      </c>
      <c r="Y452">
        <v>50</v>
      </c>
      <c r="Z452">
        <v>2765</v>
      </c>
      <c r="AA452">
        <v>0</v>
      </c>
      <c r="AB452">
        <v>0</v>
      </c>
      <c r="AC452">
        <v>0</v>
      </c>
      <c r="AD452">
        <v>0</v>
      </c>
      <c r="AE452">
        <v>1</v>
      </c>
      <c r="AF452">
        <v>0</v>
      </c>
      <c r="AG452">
        <v>0</v>
      </c>
      <c r="AH452">
        <v>1</v>
      </c>
      <c r="AI452">
        <v>0</v>
      </c>
      <c r="AJ452">
        <v>0</v>
      </c>
      <c r="AK452">
        <v>12</v>
      </c>
      <c r="AL452">
        <v>9</v>
      </c>
      <c r="AM452">
        <v>0</v>
      </c>
    </row>
    <row r="453" spans="1:39" x14ac:dyDescent="0.45">
      <c r="A453">
        <v>53790</v>
      </c>
      <c r="B453">
        <v>0</v>
      </c>
      <c r="C453">
        <v>2</v>
      </c>
      <c r="D453">
        <v>86</v>
      </c>
      <c r="E453">
        <v>335</v>
      </c>
      <c r="F453">
        <v>42</v>
      </c>
      <c r="G453">
        <v>127</v>
      </c>
      <c r="H453">
        <v>28</v>
      </c>
      <c r="I453">
        <v>5</v>
      </c>
      <c r="J453">
        <v>5</v>
      </c>
      <c r="K453">
        <v>3</v>
      </c>
      <c r="L453">
        <v>7</v>
      </c>
      <c r="M453">
        <v>2</v>
      </c>
      <c r="N453">
        <v>8</v>
      </c>
      <c r="O453">
        <v>6</v>
      </c>
      <c r="P453">
        <v>0</v>
      </c>
      <c r="Q453">
        <v>0</v>
      </c>
      <c r="R453">
        <v>0</v>
      </c>
      <c r="S453">
        <v>0</v>
      </c>
      <c r="T453">
        <v>0</v>
      </c>
      <c r="U453">
        <v>0</v>
      </c>
      <c r="V453">
        <v>3</v>
      </c>
      <c r="W453">
        <v>11</v>
      </c>
      <c r="X453">
        <v>0</v>
      </c>
      <c r="Y453">
        <v>69</v>
      </c>
      <c r="Z453">
        <v>2274</v>
      </c>
      <c r="AA453">
        <v>0</v>
      </c>
      <c r="AB453">
        <v>1</v>
      </c>
      <c r="AC453">
        <v>0</v>
      </c>
      <c r="AD453">
        <v>0</v>
      </c>
      <c r="AE453">
        <v>0</v>
      </c>
      <c r="AF453">
        <v>0</v>
      </c>
      <c r="AG453">
        <v>0</v>
      </c>
      <c r="AH453">
        <v>1</v>
      </c>
      <c r="AI453">
        <v>0</v>
      </c>
      <c r="AJ453">
        <v>0</v>
      </c>
      <c r="AK453">
        <v>537</v>
      </c>
      <c r="AL453">
        <v>532</v>
      </c>
      <c r="AM453">
        <v>0</v>
      </c>
    </row>
    <row r="454" spans="1:39" x14ac:dyDescent="0.45">
      <c r="A454">
        <v>49269</v>
      </c>
      <c r="B454">
        <v>1</v>
      </c>
      <c r="C454">
        <v>0</v>
      </c>
      <c r="D454">
        <v>92</v>
      </c>
      <c r="E454">
        <v>639</v>
      </c>
      <c r="F454">
        <v>8</v>
      </c>
      <c r="G454">
        <v>166</v>
      </c>
      <c r="H454">
        <v>11</v>
      </c>
      <c r="I454">
        <v>8</v>
      </c>
      <c r="J454">
        <v>58</v>
      </c>
      <c r="K454">
        <v>3</v>
      </c>
      <c r="L454">
        <v>7</v>
      </c>
      <c r="M454">
        <v>3</v>
      </c>
      <c r="N454">
        <v>12</v>
      </c>
      <c r="O454">
        <v>7</v>
      </c>
      <c r="P454">
        <v>0</v>
      </c>
      <c r="Q454">
        <v>0</v>
      </c>
      <c r="R454">
        <v>0</v>
      </c>
      <c r="S454">
        <v>0</v>
      </c>
      <c r="T454">
        <v>0</v>
      </c>
      <c r="U454">
        <v>0</v>
      </c>
      <c r="V454">
        <v>3</v>
      </c>
      <c r="W454">
        <v>11</v>
      </c>
      <c r="X454">
        <v>0</v>
      </c>
      <c r="Y454">
        <v>49</v>
      </c>
      <c r="Z454">
        <v>2842</v>
      </c>
      <c r="AA454">
        <v>0</v>
      </c>
      <c r="AB454">
        <v>0</v>
      </c>
      <c r="AC454">
        <v>0</v>
      </c>
      <c r="AD454">
        <v>1</v>
      </c>
      <c r="AE454">
        <v>0</v>
      </c>
      <c r="AF454">
        <v>0</v>
      </c>
      <c r="AG454">
        <v>0</v>
      </c>
      <c r="AH454">
        <v>0</v>
      </c>
      <c r="AI454">
        <v>0</v>
      </c>
      <c r="AJ454">
        <v>1</v>
      </c>
      <c r="AK454">
        <v>832</v>
      </c>
      <c r="AL454">
        <v>774</v>
      </c>
      <c r="AM454">
        <v>0</v>
      </c>
    </row>
    <row r="455" spans="1:39" x14ac:dyDescent="0.45">
      <c r="A455">
        <v>61456</v>
      </c>
      <c r="B455">
        <v>0</v>
      </c>
      <c r="C455">
        <v>1</v>
      </c>
      <c r="D455">
        <v>47</v>
      </c>
      <c r="E455">
        <v>563</v>
      </c>
      <c r="F455">
        <v>76</v>
      </c>
      <c r="G455">
        <v>384</v>
      </c>
      <c r="H455">
        <v>84</v>
      </c>
      <c r="I455">
        <v>192</v>
      </c>
      <c r="J455">
        <v>89</v>
      </c>
      <c r="K455">
        <v>4</v>
      </c>
      <c r="L455">
        <v>6</v>
      </c>
      <c r="M455">
        <v>10</v>
      </c>
      <c r="N455">
        <v>13</v>
      </c>
      <c r="O455">
        <v>4</v>
      </c>
      <c r="P455">
        <v>0</v>
      </c>
      <c r="Q455">
        <v>0</v>
      </c>
      <c r="R455">
        <v>0</v>
      </c>
      <c r="S455">
        <v>0</v>
      </c>
      <c r="T455">
        <v>0</v>
      </c>
      <c r="U455">
        <v>0</v>
      </c>
      <c r="V455">
        <v>3</v>
      </c>
      <c r="W455">
        <v>11</v>
      </c>
      <c r="X455">
        <v>0</v>
      </c>
      <c r="Y455">
        <v>45</v>
      </c>
      <c r="Z455">
        <v>2618</v>
      </c>
      <c r="AA455">
        <v>0</v>
      </c>
      <c r="AB455">
        <v>1</v>
      </c>
      <c r="AC455">
        <v>0</v>
      </c>
      <c r="AD455">
        <v>0</v>
      </c>
      <c r="AE455">
        <v>0</v>
      </c>
      <c r="AF455">
        <v>0</v>
      </c>
      <c r="AG455">
        <v>0</v>
      </c>
      <c r="AH455">
        <v>1</v>
      </c>
      <c r="AI455">
        <v>0</v>
      </c>
      <c r="AJ455">
        <v>0</v>
      </c>
      <c r="AK455">
        <v>1299</v>
      </c>
      <c r="AL455">
        <v>1210</v>
      </c>
      <c r="AM455">
        <v>0</v>
      </c>
    </row>
    <row r="456" spans="1:39" x14ac:dyDescent="0.45">
      <c r="A456">
        <v>37406</v>
      </c>
      <c r="B456">
        <v>1</v>
      </c>
      <c r="C456">
        <v>0</v>
      </c>
      <c r="D456">
        <v>18</v>
      </c>
      <c r="E456">
        <v>2</v>
      </c>
      <c r="F456">
        <v>0</v>
      </c>
      <c r="G456">
        <v>8</v>
      </c>
      <c r="H456">
        <v>2</v>
      </c>
      <c r="I456">
        <v>2</v>
      </c>
      <c r="J456">
        <v>3</v>
      </c>
      <c r="K456">
        <v>1</v>
      </c>
      <c r="L456">
        <v>1</v>
      </c>
      <c r="M456">
        <v>0</v>
      </c>
      <c r="N456">
        <v>2</v>
      </c>
      <c r="O456">
        <v>8</v>
      </c>
      <c r="P456">
        <v>0</v>
      </c>
      <c r="Q456">
        <v>0</v>
      </c>
      <c r="R456">
        <v>0</v>
      </c>
      <c r="S456">
        <v>0</v>
      </c>
      <c r="T456">
        <v>0</v>
      </c>
      <c r="U456">
        <v>0</v>
      </c>
      <c r="V456">
        <v>3</v>
      </c>
      <c r="W456">
        <v>11</v>
      </c>
      <c r="X456">
        <v>1</v>
      </c>
      <c r="Y456">
        <v>40</v>
      </c>
      <c r="Z456">
        <v>2421</v>
      </c>
      <c r="AA456">
        <v>0</v>
      </c>
      <c r="AB456">
        <v>1</v>
      </c>
      <c r="AC456">
        <v>0</v>
      </c>
      <c r="AD456">
        <v>0</v>
      </c>
      <c r="AE456">
        <v>0</v>
      </c>
      <c r="AF456">
        <v>0</v>
      </c>
      <c r="AG456">
        <v>0</v>
      </c>
      <c r="AH456">
        <v>1</v>
      </c>
      <c r="AI456">
        <v>0</v>
      </c>
      <c r="AJ456">
        <v>0</v>
      </c>
      <c r="AK456">
        <v>14</v>
      </c>
      <c r="AL456">
        <v>11</v>
      </c>
      <c r="AM456">
        <v>0</v>
      </c>
    </row>
    <row r="457" spans="1:39" x14ac:dyDescent="0.45">
      <c r="A457">
        <v>56937</v>
      </c>
      <c r="B457">
        <v>1</v>
      </c>
      <c r="C457">
        <v>0</v>
      </c>
      <c r="D457">
        <v>81</v>
      </c>
      <c r="E457">
        <v>746</v>
      </c>
      <c r="F457">
        <v>8</v>
      </c>
      <c r="G457">
        <v>125</v>
      </c>
      <c r="H457">
        <v>11</v>
      </c>
      <c r="I457">
        <v>8</v>
      </c>
      <c r="J457">
        <v>8</v>
      </c>
      <c r="K457">
        <v>7</v>
      </c>
      <c r="L457">
        <v>8</v>
      </c>
      <c r="M457">
        <v>6</v>
      </c>
      <c r="N457">
        <v>9</v>
      </c>
      <c r="O457">
        <v>6</v>
      </c>
      <c r="P457">
        <v>0</v>
      </c>
      <c r="Q457">
        <v>1</v>
      </c>
      <c r="R457">
        <v>0</v>
      </c>
      <c r="S457">
        <v>0</v>
      </c>
      <c r="T457">
        <v>0</v>
      </c>
      <c r="U457">
        <v>0</v>
      </c>
      <c r="V457">
        <v>3</v>
      </c>
      <c r="W457">
        <v>11</v>
      </c>
      <c r="X457">
        <v>1</v>
      </c>
      <c r="Y457">
        <v>39</v>
      </c>
      <c r="Z457">
        <v>2853</v>
      </c>
      <c r="AA457">
        <v>0</v>
      </c>
      <c r="AB457">
        <v>0</v>
      </c>
      <c r="AC457">
        <v>0</v>
      </c>
      <c r="AD457">
        <v>1</v>
      </c>
      <c r="AE457">
        <v>0</v>
      </c>
      <c r="AF457">
        <v>0</v>
      </c>
      <c r="AG457">
        <v>0</v>
      </c>
      <c r="AH457">
        <v>0</v>
      </c>
      <c r="AI457">
        <v>0</v>
      </c>
      <c r="AJ457">
        <v>1</v>
      </c>
      <c r="AK457">
        <v>898</v>
      </c>
      <c r="AL457">
        <v>890</v>
      </c>
      <c r="AM457">
        <v>1</v>
      </c>
    </row>
    <row r="458" spans="1:39" x14ac:dyDescent="0.45">
      <c r="A458">
        <v>38415</v>
      </c>
      <c r="B458">
        <v>1</v>
      </c>
      <c r="C458">
        <v>1</v>
      </c>
      <c r="D458">
        <v>91</v>
      </c>
      <c r="E458">
        <v>22</v>
      </c>
      <c r="F458">
        <v>1</v>
      </c>
      <c r="G458">
        <v>13</v>
      </c>
      <c r="H458">
        <v>4</v>
      </c>
      <c r="I458">
        <v>0</v>
      </c>
      <c r="J458">
        <v>4</v>
      </c>
      <c r="K458">
        <v>2</v>
      </c>
      <c r="L458">
        <v>1</v>
      </c>
      <c r="M458">
        <v>0</v>
      </c>
      <c r="N458">
        <v>3</v>
      </c>
      <c r="O458">
        <v>7</v>
      </c>
      <c r="P458">
        <v>0</v>
      </c>
      <c r="Q458">
        <v>0</v>
      </c>
      <c r="R458">
        <v>0</v>
      </c>
      <c r="S458">
        <v>0</v>
      </c>
      <c r="T458">
        <v>0</v>
      </c>
      <c r="U458">
        <v>0</v>
      </c>
      <c r="V458">
        <v>3</v>
      </c>
      <c r="W458">
        <v>11</v>
      </c>
      <c r="X458">
        <v>0</v>
      </c>
      <c r="Y458">
        <v>42</v>
      </c>
      <c r="Z458">
        <v>2702</v>
      </c>
      <c r="AA458">
        <v>0</v>
      </c>
      <c r="AB458">
        <v>1</v>
      </c>
      <c r="AC458">
        <v>0</v>
      </c>
      <c r="AD458">
        <v>0</v>
      </c>
      <c r="AE458">
        <v>0</v>
      </c>
      <c r="AF458">
        <v>0</v>
      </c>
      <c r="AG458">
        <v>0</v>
      </c>
      <c r="AH458">
        <v>1</v>
      </c>
      <c r="AI458">
        <v>0</v>
      </c>
      <c r="AJ458">
        <v>0</v>
      </c>
      <c r="AK458">
        <v>40</v>
      </c>
      <c r="AL458">
        <v>36</v>
      </c>
      <c r="AM458">
        <v>0</v>
      </c>
    </row>
    <row r="459" spans="1:39" x14ac:dyDescent="0.45">
      <c r="A459">
        <v>20518</v>
      </c>
      <c r="B459">
        <v>1</v>
      </c>
      <c r="C459">
        <v>0</v>
      </c>
      <c r="D459">
        <v>58</v>
      </c>
      <c r="E459">
        <v>4</v>
      </c>
      <c r="F459">
        <v>1</v>
      </c>
      <c r="G459">
        <v>6</v>
      </c>
      <c r="H459">
        <v>4</v>
      </c>
      <c r="I459">
        <v>1</v>
      </c>
      <c r="J459">
        <v>9</v>
      </c>
      <c r="K459">
        <v>1</v>
      </c>
      <c r="L459">
        <v>1</v>
      </c>
      <c r="M459">
        <v>1</v>
      </c>
      <c r="N459">
        <v>2</v>
      </c>
      <c r="O459">
        <v>5</v>
      </c>
      <c r="P459">
        <v>0</v>
      </c>
      <c r="Q459">
        <v>0</v>
      </c>
      <c r="R459">
        <v>0</v>
      </c>
      <c r="S459">
        <v>0</v>
      </c>
      <c r="T459">
        <v>0</v>
      </c>
      <c r="U459">
        <v>0</v>
      </c>
      <c r="V459">
        <v>3</v>
      </c>
      <c r="W459">
        <v>11</v>
      </c>
      <c r="X459">
        <v>0</v>
      </c>
      <c r="Y459">
        <v>32</v>
      </c>
      <c r="Z459">
        <v>2201</v>
      </c>
      <c r="AA459">
        <v>0</v>
      </c>
      <c r="AB459">
        <v>0</v>
      </c>
      <c r="AC459">
        <v>1</v>
      </c>
      <c r="AD459">
        <v>0</v>
      </c>
      <c r="AE459">
        <v>0</v>
      </c>
      <c r="AF459">
        <v>0</v>
      </c>
      <c r="AG459">
        <v>0</v>
      </c>
      <c r="AH459">
        <v>1</v>
      </c>
      <c r="AI459">
        <v>0</v>
      </c>
      <c r="AJ459">
        <v>0</v>
      </c>
      <c r="AK459">
        <v>16</v>
      </c>
      <c r="AL459">
        <v>7</v>
      </c>
      <c r="AM459">
        <v>0</v>
      </c>
    </row>
    <row r="460" spans="1:39" x14ac:dyDescent="0.45">
      <c r="A460">
        <v>62503</v>
      </c>
      <c r="B460">
        <v>0</v>
      </c>
      <c r="C460">
        <v>1</v>
      </c>
      <c r="D460">
        <v>40</v>
      </c>
      <c r="E460">
        <v>478</v>
      </c>
      <c r="F460">
        <v>0</v>
      </c>
      <c r="G460">
        <v>193</v>
      </c>
      <c r="H460">
        <v>110</v>
      </c>
      <c r="I460">
        <v>75</v>
      </c>
      <c r="J460">
        <v>117</v>
      </c>
      <c r="K460">
        <v>4</v>
      </c>
      <c r="L460">
        <v>8</v>
      </c>
      <c r="M460">
        <v>3</v>
      </c>
      <c r="N460">
        <v>11</v>
      </c>
      <c r="O460">
        <v>5</v>
      </c>
      <c r="P460">
        <v>0</v>
      </c>
      <c r="Q460">
        <v>0</v>
      </c>
      <c r="R460">
        <v>0</v>
      </c>
      <c r="S460">
        <v>0</v>
      </c>
      <c r="T460">
        <v>0</v>
      </c>
      <c r="U460">
        <v>0</v>
      </c>
      <c r="V460">
        <v>3</v>
      </c>
      <c r="W460">
        <v>11</v>
      </c>
      <c r="X460">
        <v>0</v>
      </c>
      <c r="Y460">
        <v>64</v>
      </c>
      <c r="Z460">
        <v>2655</v>
      </c>
      <c r="AA460">
        <v>0</v>
      </c>
      <c r="AB460">
        <v>1</v>
      </c>
      <c r="AC460">
        <v>0</v>
      </c>
      <c r="AD460">
        <v>0</v>
      </c>
      <c r="AE460">
        <v>0</v>
      </c>
      <c r="AF460">
        <v>0</v>
      </c>
      <c r="AG460">
        <v>0</v>
      </c>
      <c r="AH460">
        <v>1</v>
      </c>
      <c r="AI460">
        <v>0</v>
      </c>
      <c r="AJ460">
        <v>0</v>
      </c>
      <c r="AK460">
        <v>856</v>
      </c>
      <c r="AL460">
        <v>739</v>
      </c>
      <c r="AM460">
        <v>0</v>
      </c>
    </row>
    <row r="461" spans="1:39" x14ac:dyDescent="0.45">
      <c r="A461">
        <v>41644</v>
      </c>
      <c r="B461">
        <v>1</v>
      </c>
      <c r="C461">
        <v>1</v>
      </c>
      <c r="D461">
        <v>67</v>
      </c>
      <c r="E461">
        <v>20</v>
      </c>
      <c r="F461">
        <v>3</v>
      </c>
      <c r="G461">
        <v>4</v>
      </c>
      <c r="H461">
        <v>2</v>
      </c>
      <c r="I461">
        <v>0</v>
      </c>
      <c r="J461">
        <v>2</v>
      </c>
      <c r="K461">
        <v>2</v>
      </c>
      <c r="L461">
        <v>1</v>
      </c>
      <c r="M461">
        <v>0</v>
      </c>
      <c r="N461">
        <v>3</v>
      </c>
      <c r="O461">
        <v>3</v>
      </c>
      <c r="P461">
        <v>0</v>
      </c>
      <c r="Q461">
        <v>0</v>
      </c>
      <c r="R461">
        <v>0</v>
      </c>
      <c r="S461">
        <v>0</v>
      </c>
      <c r="T461">
        <v>0</v>
      </c>
      <c r="U461">
        <v>0</v>
      </c>
      <c r="V461">
        <v>3</v>
      </c>
      <c r="W461">
        <v>11</v>
      </c>
      <c r="X461">
        <v>0</v>
      </c>
      <c r="Y461">
        <v>48</v>
      </c>
      <c r="Z461">
        <v>2210</v>
      </c>
      <c r="AA461">
        <v>0</v>
      </c>
      <c r="AB461">
        <v>0</v>
      </c>
      <c r="AC461">
        <v>1</v>
      </c>
      <c r="AD461">
        <v>0</v>
      </c>
      <c r="AE461">
        <v>0</v>
      </c>
      <c r="AF461">
        <v>0</v>
      </c>
      <c r="AG461">
        <v>0</v>
      </c>
      <c r="AH461">
        <v>0</v>
      </c>
      <c r="AI461">
        <v>0</v>
      </c>
      <c r="AJ461">
        <v>1</v>
      </c>
      <c r="AK461">
        <v>29</v>
      </c>
      <c r="AL461">
        <v>27</v>
      </c>
      <c r="AM461">
        <v>0</v>
      </c>
    </row>
    <row r="462" spans="1:39" x14ac:dyDescent="0.45">
      <c r="A462">
        <v>55842</v>
      </c>
      <c r="B462">
        <v>0</v>
      </c>
      <c r="C462">
        <v>1</v>
      </c>
      <c r="D462">
        <v>19</v>
      </c>
      <c r="E462">
        <v>451</v>
      </c>
      <c r="F462">
        <v>0</v>
      </c>
      <c r="G462">
        <v>39</v>
      </c>
      <c r="H462">
        <v>0</v>
      </c>
      <c r="I462">
        <v>4</v>
      </c>
      <c r="J462">
        <v>24</v>
      </c>
      <c r="K462">
        <v>1</v>
      </c>
      <c r="L462">
        <v>7</v>
      </c>
      <c r="M462">
        <v>1</v>
      </c>
      <c r="N462">
        <v>8</v>
      </c>
      <c r="O462">
        <v>5</v>
      </c>
      <c r="P462">
        <v>0</v>
      </c>
      <c r="Q462">
        <v>0</v>
      </c>
      <c r="R462">
        <v>0</v>
      </c>
      <c r="S462">
        <v>0</v>
      </c>
      <c r="T462">
        <v>0</v>
      </c>
      <c r="U462">
        <v>0</v>
      </c>
      <c r="V462">
        <v>3</v>
      </c>
      <c r="W462">
        <v>11</v>
      </c>
      <c r="X462">
        <v>0</v>
      </c>
      <c r="Y462">
        <v>43</v>
      </c>
      <c r="Z462">
        <v>2196</v>
      </c>
      <c r="AA462">
        <v>0</v>
      </c>
      <c r="AB462">
        <v>1</v>
      </c>
      <c r="AC462">
        <v>0</v>
      </c>
      <c r="AD462">
        <v>0</v>
      </c>
      <c r="AE462">
        <v>0</v>
      </c>
      <c r="AF462">
        <v>0</v>
      </c>
      <c r="AG462">
        <v>0</v>
      </c>
      <c r="AH462">
        <v>0</v>
      </c>
      <c r="AI462">
        <v>1</v>
      </c>
      <c r="AJ462">
        <v>0</v>
      </c>
      <c r="AK462">
        <v>494</v>
      </c>
      <c r="AL462">
        <v>470</v>
      </c>
      <c r="AM462">
        <v>0</v>
      </c>
    </row>
    <row r="463" spans="1:39" x14ac:dyDescent="0.45">
      <c r="A463">
        <v>62010</v>
      </c>
      <c r="B463">
        <v>0</v>
      </c>
      <c r="C463">
        <v>1</v>
      </c>
      <c r="D463">
        <v>93</v>
      </c>
      <c r="E463">
        <v>371</v>
      </c>
      <c r="F463">
        <v>22</v>
      </c>
      <c r="G463">
        <v>39</v>
      </c>
      <c r="H463">
        <v>6</v>
      </c>
      <c r="I463">
        <v>0</v>
      </c>
      <c r="J463">
        <v>92</v>
      </c>
      <c r="K463">
        <v>4</v>
      </c>
      <c r="L463">
        <v>6</v>
      </c>
      <c r="M463">
        <v>2</v>
      </c>
      <c r="N463">
        <v>7</v>
      </c>
      <c r="O463">
        <v>5</v>
      </c>
      <c r="P463">
        <v>0</v>
      </c>
      <c r="Q463">
        <v>0</v>
      </c>
      <c r="R463">
        <v>0</v>
      </c>
      <c r="S463">
        <v>0</v>
      </c>
      <c r="T463">
        <v>0</v>
      </c>
      <c r="U463">
        <v>0</v>
      </c>
      <c r="V463">
        <v>3</v>
      </c>
      <c r="W463">
        <v>11</v>
      </c>
      <c r="X463">
        <v>0</v>
      </c>
      <c r="Y463">
        <v>48</v>
      </c>
      <c r="Z463">
        <v>2773</v>
      </c>
      <c r="AA463">
        <v>0</v>
      </c>
      <c r="AB463">
        <v>1</v>
      </c>
      <c r="AC463">
        <v>0</v>
      </c>
      <c r="AD463">
        <v>0</v>
      </c>
      <c r="AE463">
        <v>0</v>
      </c>
      <c r="AF463">
        <v>0</v>
      </c>
      <c r="AG463">
        <v>0</v>
      </c>
      <c r="AH463">
        <v>0</v>
      </c>
      <c r="AI463">
        <v>0</v>
      </c>
      <c r="AJ463">
        <v>1</v>
      </c>
      <c r="AK463">
        <v>438</v>
      </c>
      <c r="AL463">
        <v>346</v>
      </c>
      <c r="AM463">
        <v>0</v>
      </c>
    </row>
    <row r="464" spans="1:39" x14ac:dyDescent="0.45">
      <c r="A464">
        <v>41124</v>
      </c>
      <c r="B464">
        <v>1</v>
      </c>
      <c r="C464">
        <v>0</v>
      </c>
      <c r="D464">
        <v>41</v>
      </c>
      <c r="E464">
        <v>281</v>
      </c>
      <c r="F464">
        <v>7</v>
      </c>
      <c r="G464">
        <v>84</v>
      </c>
      <c r="H464">
        <v>15</v>
      </c>
      <c r="I464">
        <v>0</v>
      </c>
      <c r="J464">
        <v>119</v>
      </c>
      <c r="K464">
        <v>7</v>
      </c>
      <c r="L464">
        <v>7</v>
      </c>
      <c r="M464">
        <v>3</v>
      </c>
      <c r="N464">
        <v>4</v>
      </c>
      <c r="O464">
        <v>8</v>
      </c>
      <c r="P464">
        <v>0</v>
      </c>
      <c r="Q464">
        <v>0</v>
      </c>
      <c r="R464">
        <v>0</v>
      </c>
      <c r="S464">
        <v>0</v>
      </c>
      <c r="T464">
        <v>0</v>
      </c>
      <c r="U464">
        <v>0</v>
      </c>
      <c r="V464">
        <v>3</v>
      </c>
      <c r="W464">
        <v>11</v>
      </c>
      <c r="X464">
        <v>0</v>
      </c>
      <c r="Y464">
        <v>43</v>
      </c>
      <c r="Z464">
        <v>2765</v>
      </c>
      <c r="AA464">
        <v>0</v>
      </c>
      <c r="AB464">
        <v>1</v>
      </c>
      <c r="AC464">
        <v>0</v>
      </c>
      <c r="AD464">
        <v>0</v>
      </c>
      <c r="AE464">
        <v>0</v>
      </c>
      <c r="AF464">
        <v>0</v>
      </c>
      <c r="AG464">
        <v>0</v>
      </c>
      <c r="AH464">
        <v>1</v>
      </c>
      <c r="AI464">
        <v>0</v>
      </c>
      <c r="AJ464">
        <v>0</v>
      </c>
      <c r="AK464">
        <v>387</v>
      </c>
      <c r="AL464">
        <v>268</v>
      </c>
      <c r="AM464">
        <v>0</v>
      </c>
    </row>
    <row r="465" spans="1:39" x14ac:dyDescent="0.45">
      <c r="A465">
        <v>38961</v>
      </c>
      <c r="B465">
        <v>1</v>
      </c>
      <c r="C465">
        <v>0</v>
      </c>
      <c r="D465">
        <v>60</v>
      </c>
      <c r="E465">
        <v>19</v>
      </c>
      <c r="F465">
        <v>7</v>
      </c>
      <c r="G465">
        <v>19</v>
      </c>
      <c r="H465">
        <v>0</v>
      </c>
      <c r="I465">
        <v>1</v>
      </c>
      <c r="J465">
        <v>24</v>
      </c>
      <c r="K465">
        <v>1</v>
      </c>
      <c r="L465">
        <v>2</v>
      </c>
      <c r="M465">
        <v>1</v>
      </c>
      <c r="N465">
        <v>2</v>
      </c>
      <c r="O465">
        <v>7</v>
      </c>
      <c r="P465">
        <v>0</v>
      </c>
      <c r="Q465">
        <v>0</v>
      </c>
      <c r="R465">
        <v>0</v>
      </c>
      <c r="S465">
        <v>0</v>
      </c>
      <c r="T465">
        <v>0</v>
      </c>
      <c r="U465">
        <v>0</v>
      </c>
      <c r="V465">
        <v>3</v>
      </c>
      <c r="W465">
        <v>11</v>
      </c>
      <c r="X465">
        <v>0</v>
      </c>
      <c r="Y465">
        <v>47</v>
      </c>
      <c r="Z465">
        <v>2340</v>
      </c>
      <c r="AA465">
        <v>0</v>
      </c>
      <c r="AB465">
        <v>1</v>
      </c>
      <c r="AC465">
        <v>0</v>
      </c>
      <c r="AD465">
        <v>0</v>
      </c>
      <c r="AE465">
        <v>0</v>
      </c>
      <c r="AF465">
        <v>0</v>
      </c>
      <c r="AG465">
        <v>0</v>
      </c>
      <c r="AH465">
        <v>0</v>
      </c>
      <c r="AI465">
        <v>1</v>
      </c>
      <c r="AJ465">
        <v>0</v>
      </c>
      <c r="AK465">
        <v>46</v>
      </c>
      <c r="AL465">
        <v>22</v>
      </c>
      <c r="AM465">
        <v>0</v>
      </c>
    </row>
    <row r="466" spans="1:39" x14ac:dyDescent="0.45">
      <c r="A466">
        <v>37760</v>
      </c>
      <c r="B466">
        <v>1</v>
      </c>
      <c r="C466">
        <v>0</v>
      </c>
      <c r="D466">
        <v>54</v>
      </c>
      <c r="E466">
        <v>26</v>
      </c>
      <c r="F466">
        <v>3</v>
      </c>
      <c r="G466">
        <v>13</v>
      </c>
      <c r="H466">
        <v>2</v>
      </c>
      <c r="I466">
        <v>10</v>
      </c>
      <c r="J466">
        <v>0</v>
      </c>
      <c r="K466">
        <v>1</v>
      </c>
      <c r="L466">
        <v>2</v>
      </c>
      <c r="M466">
        <v>0</v>
      </c>
      <c r="N466">
        <v>3</v>
      </c>
      <c r="O466">
        <v>6</v>
      </c>
      <c r="P466">
        <v>0</v>
      </c>
      <c r="Q466">
        <v>0</v>
      </c>
      <c r="R466">
        <v>0</v>
      </c>
      <c r="S466">
        <v>0</v>
      </c>
      <c r="T466">
        <v>0</v>
      </c>
      <c r="U466">
        <v>0</v>
      </c>
      <c r="V466">
        <v>3</v>
      </c>
      <c r="W466">
        <v>11</v>
      </c>
      <c r="X466">
        <v>0</v>
      </c>
      <c r="Y466">
        <v>48</v>
      </c>
      <c r="Z466">
        <v>2481</v>
      </c>
      <c r="AA466">
        <v>1</v>
      </c>
      <c r="AB466">
        <v>0</v>
      </c>
      <c r="AC466">
        <v>0</v>
      </c>
      <c r="AD466">
        <v>0</v>
      </c>
      <c r="AE466">
        <v>0</v>
      </c>
      <c r="AF466">
        <v>0</v>
      </c>
      <c r="AG466">
        <v>0</v>
      </c>
      <c r="AH466">
        <v>0</v>
      </c>
      <c r="AI466">
        <v>1</v>
      </c>
      <c r="AJ466">
        <v>0</v>
      </c>
      <c r="AK466">
        <v>54</v>
      </c>
      <c r="AL466">
        <v>54</v>
      </c>
      <c r="AM466">
        <v>0</v>
      </c>
    </row>
    <row r="467" spans="1:39" x14ac:dyDescent="0.45">
      <c r="A467">
        <v>32233</v>
      </c>
      <c r="B467">
        <v>1</v>
      </c>
      <c r="C467">
        <v>0</v>
      </c>
      <c r="D467">
        <v>26</v>
      </c>
      <c r="E467">
        <v>138</v>
      </c>
      <c r="F467">
        <v>15</v>
      </c>
      <c r="G467">
        <v>35</v>
      </c>
      <c r="H467">
        <v>25</v>
      </c>
      <c r="I467">
        <v>11</v>
      </c>
      <c r="J467">
        <v>72</v>
      </c>
      <c r="K467">
        <v>2</v>
      </c>
      <c r="L467">
        <v>6</v>
      </c>
      <c r="M467">
        <v>2</v>
      </c>
      <c r="N467">
        <v>2</v>
      </c>
      <c r="O467">
        <v>9</v>
      </c>
      <c r="P467">
        <v>1</v>
      </c>
      <c r="Q467">
        <v>0</v>
      </c>
      <c r="R467">
        <v>0</v>
      </c>
      <c r="S467">
        <v>0</v>
      </c>
      <c r="T467">
        <v>0</v>
      </c>
      <c r="U467">
        <v>0</v>
      </c>
      <c r="V467">
        <v>3</v>
      </c>
      <c r="W467">
        <v>11</v>
      </c>
      <c r="X467">
        <v>1</v>
      </c>
      <c r="Y467">
        <v>46</v>
      </c>
      <c r="Z467">
        <v>2838</v>
      </c>
      <c r="AA467">
        <v>0</v>
      </c>
      <c r="AB467">
        <v>0</v>
      </c>
      <c r="AC467">
        <v>1</v>
      </c>
      <c r="AD467">
        <v>0</v>
      </c>
      <c r="AE467">
        <v>0</v>
      </c>
      <c r="AF467">
        <v>0</v>
      </c>
      <c r="AG467">
        <v>0</v>
      </c>
      <c r="AH467">
        <v>1</v>
      </c>
      <c r="AI467">
        <v>0</v>
      </c>
      <c r="AJ467">
        <v>0</v>
      </c>
      <c r="AK467">
        <v>224</v>
      </c>
      <c r="AL467">
        <v>152</v>
      </c>
      <c r="AM467">
        <v>1</v>
      </c>
    </row>
    <row r="468" spans="1:39" x14ac:dyDescent="0.45">
      <c r="A468">
        <v>43057</v>
      </c>
      <c r="B468">
        <v>0</v>
      </c>
      <c r="C468">
        <v>1</v>
      </c>
      <c r="D468">
        <v>30</v>
      </c>
      <c r="E468">
        <v>213</v>
      </c>
      <c r="F468">
        <v>2</v>
      </c>
      <c r="G468">
        <v>44</v>
      </c>
      <c r="H468">
        <v>0</v>
      </c>
      <c r="I468">
        <v>2</v>
      </c>
      <c r="J468">
        <v>5</v>
      </c>
      <c r="K468">
        <v>4</v>
      </c>
      <c r="L468">
        <v>4</v>
      </c>
      <c r="M468">
        <v>2</v>
      </c>
      <c r="N468">
        <v>5</v>
      </c>
      <c r="O468">
        <v>5</v>
      </c>
      <c r="P468">
        <v>0</v>
      </c>
      <c r="Q468">
        <v>0</v>
      </c>
      <c r="R468">
        <v>0</v>
      </c>
      <c r="S468">
        <v>0</v>
      </c>
      <c r="T468">
        <v>0</v>
      </c>
      <c r="U468">
        <v>0</v>
      </c>
      <c r="V468">
        <v>3</v>
      </c>
      <c r="W468">
        <v>11</v>
      </c>
      <c r="X468">
        <v>0</v>
      </c>
      <c r="Y468">
        <v>45</v>
      </c>
      <c r="Z468">
        <v>2401</v>
      </c>
      <c r="AA468">
        <v>0</v>
      </c>
      <c r="AB468">
        <v>1</v>
      </c>
      <c r="AC468">
        <v>0</v>
      </c>
      <c r="AD468">
        <v>0</v>
      </c>
      <c r="AE468">
        <v>0</v>
      </c>
      <c r="AF468">
        <v>0</v>
      </c>
      <c r="AG468">
        <v>0</v>
      </c>
      <c r="AH468">
        <v>1</v>
      </c>
      <c r="AI468">
        <v>0</v>
      </c>
      <c r="AJ468">
        <v>0</v>
      </c>
      <c r="AK468">
        <v>261</v>
      </c>
      <c r="AL468">
        <v>256</v>
      </c>
      <c r="AM468">
        <v>0</v>
      </c>
    </row>
    <row r="469" spans="1:39" x14ac:dyDescent="0.45">
      <c r="A469">
        <v>83151</v>
      </c>
      <c r="B469">
        <v>0</v>
      </c>
      <c r="C469">
        <v>0</v>
      </c>
      <c r="D469">
        <v>93</v>
      </c>
      <c r="E469">
        <v>407</v>
      </c>
      <c r="F469">
        <v>28</v>
      </c>
      <c r="G469">
        <v>100</v>
      </c>
      <c r="H469">
        <v>120</v>
      </c>
      <c r="I469">
        <v>74</v>
      </c>
      <c r="J469">
        <v>18</v>
      </c>
      <c r="K469">
        <v>1</v>
      </c>
      <c r="L469">
        <v>5</v>
      </c>
      <c r="M469">
        <v>9</v>
      </c>
      <c r="N469">
        <v>4</v>
      </c>
      <c r="O469">
        <v>3</v>
      </c>
      <c r="P469">
        <v>0</v>
      </c>
      <c r="Q469">
        <v>0</v>
      </c>
      <c r="R469">
        <v>0</v>
      </c>
      <c r="S469">
        <v>0</v>
      </c>
      <c r="T469">
        <v>0</v>
      </c>
      <c r="U469">
        <v>0</v>
      </c>
      <c r="V469">
        <v>3</v>
      </c>
      <c r="W469">
        <v>11</v>
      </c>
      <c r="X469">
        <v>0</v>
      </c>
      <c r="Y469">
        <v>60</v>
      </c>
      <c r="Z469">
        <v>2786</v>
      </c>
      <c r="AA469">
        <v>0</v>
      </c>
      <c r="AB469">
        <v>0</v>
      </c>
      <c r="AC469">
        <v>0</v>
      </c>
      <c r="AD469">
        <v>1</v>
      </c>
      <c r="AE469">
        <v>0</v>
      </c>
      <c r="AF469">
        <v>0</v>
      </c>
      <c r="AG469">
        <v>0</v>
      </c>
      <c r="AH469">
        <v>0</v>
      </c>
      <c r="AI469">
        <v>1</v>
      </c>
      <c r="AJ469">
        <v>0</v>
      </c>
      <c r="AK469">
        <v>729</v>
      </c>
      <c r="AL469">
        <v>711</v>
      </c>
      <c r="AM469">
        <v>0</v>
      </c>
    </row>
    <row r="470" spans="1:39" x14ac:dyDescent="0.45">
      <c r="A470">
        <v>78825</v>
      </c>
      <c r="B470">
        <v>0</v>
      </c>
      <c r="C470">
        <v>0</v>
      </c>
      <c r="D470">
        <v>35</v>
      </c>
      <c r="E470">
        <v>483</v>
      </c>
      <c r="F470">
        <v>74</v>
      </c>
      <c r="G470">
        <v>114</v>
      </c>
      <c r="H470">
        <v>169</v>
      </c>
      <c r="I470">
        <v>37</v>
      </c>
      <c r="J470">
        <v>18</v>
      </c>
      <c r="K470">
        <v>1</v>
      </c>
      <c r="L470">
        <v>5</v>
      </c>
      <c r="M470">
        <v>10</v>
      </c>
      <c r="N470">
        <v>13</v>
      </c>
      <c r="O470">
        <v>3</v>
      </c>
      <c r="P470">
        <v>0</v>
      </c>
      <c r="Q470">
        <v>0</v>
      </c>
      <c r="R470">
        <v>0</v>
      </c>
      <c r="S470">
        <v>0</v>
      </c>
      <c r="T470">
        <v>0</v>
      </c>
      <c r="U470">
        <v>0</v>
      </c>
      <c r="V470">
        <v>3</v>
      </c>
      <c r="W470">
        <v>11</v>
      </c>
      <c r="X470">
        <v>1</v>
      </c>
      <c r="Y470">
        <v>56</v>
      </c>
      <c r="Z470">
        <v>2812</v>
      </c>
      <c r="AA470">
        <v>1</v>
      </c>
      <c r="AB470">
        <v>0</v>
      </c>
      <c r="AC470">
        <v>0</v>
      </c>
      <c r="AD470">
        <v>0</v>
      </c>
      <c r="AE470">
        <v>0</v>
      </c>
      <c r="AF470">
        <v>0</v>
      </c>
      <c r="AG470">
        <v>0</v>
      </c>
      <c r="AH470">
        <v>0</v>
      </c>
      <c r="AI470">
        <v>0</v>
      </c>
      <c r="AJ470">
        <v>1</v>
      </c>
      <c r="AK470">
        <v>877</v>
      </c>
      <c r="AL470">
        <v>859</v>
      </c>
      <c r="AM470">
        <v>0</v>
      </c>
    </row>
    <row r="471" spans="1:39" x14ac:dyDescent="0.45">
      <c r="A471">
        <v>65104</v>
      </c>
      <c r="B471">
        <v>0</v>
      </c>
      <c r="C471">
        <v>1</v>
      </c>
      <c r="D471">
        <v>4</v>
      </c>
      <c r="E471">
        <v>738</v>
      </c>
      <c r="F471">
        <v>0</v>
      </c>
      <c r="G471">
        <v>232</v>
      </c>
      <c r="H471">
        <v>13</v>
      </c>
      <c r="I471">
        <v>20</v>
      </c>
      <c r="J471">
        <v>50</v>
      </c>
      <c r="K471">
        <v>2</v>
      </c>
      <c r="L471">
        <v>3</v>
      </c>
      <c r="M471">
        <v>5</v>
      </c>
      <c r="N471">
        <v>7</v>
      </c>
      <c r="O471">
        <v>7</v>
      </c>
      <c r="P471">
        <v>0</v>
      </c>
      <c r="Q471">
        <v>0</v>
      </c>
      <c r="R471">
        <v>0</v>
      </c>
      <c r="S471">
        <v>0</v>
      </c>
      <c r="T471">
        <v>0</v>
      </c>
      <c r="U471">
        <v>0</v>
      </c>
      <c r="V471">
        <v>3</v>
      </c>
      <c r="W471">
        <v>11</v>
      </c>
      <c r="X471">
        <v>0</v>
      </c>
      <c r="Y471">
        <v>44</v>
      </c>
      <c r="Z471">
        <v>2386</v>
      </c>
      <c r="AA471">
        <v>0</v>
      </c>
      <c r="AB471">
        <v>0</v>
      </c>
      <c r="AC471">
        <v>0</v>
      </c>
      <c r="AD471">
        <v>1</v>
      </c>
      <c r="AE471">
        <v>0</v>
      </c>
      <c r="AF471">
        <v>0</v>
      </c>
      <c r="AG471">
        <v>0</v>
      </c>
      <c r="AH471">
        <v>0</v>
      </c>
      <c r="AI471">
        <v>1</v>
      </c>
      <c r="AJ471">
        <v>0</v>
      </c>
      <c r="AK471">
        <v>1003</v>
      </c>
      <c r="AL471">
        <v>953</v>
      </c>
      <c r="AM471">
        <v>0</v>
      </c>
    </row>
    <row r="472" spans="1:39" x14ac:dyDescent="0.45">
      <c r="A472">
        <v>60093</v>
      </c>
      <c r="B472">
        <v>0</v>
      </c>
      <c r="C472">
        <v>1</v>
      </c>
      <c r="D472">
        <v>92</v>
      </c>
      <c r="E472">
        <v>502</v>
      </c>
      <c r="F472">
        <v>12</v>
      </c>
      <c r="G472">
        <v>109</v>
      </c>
      <c r="H472">
        <v>16</v>
      </c>
      <c r="I472">
        <v>6</v>
      </c>
      <c r="J472">
        <v>90</v>
      </c>
      <c r="K472">
        <v>2</v>
      </c>
      <c r="L472">
        <v>7</v>
      </c>
      <c r="M472">
        <v>2</v>
      </c>
      <c r="N472">
        <v>10</v>
      </c>
      <c r="O472">
        <v>6</v>
      </c>
      <c r="P472">
        <v>0</v>
      </c>
      <c r="Q472">
        <v>0</v>
      </c>
      <c r="R472">
        <v>0</v>
      </c>
      <c r="S472">
        <v>0</v>
      </c>
      <c r="T472">
        <v>0</v>
      </c>
      <c r="U472">
        <v>0</v>
      </c>
      <c r="V472">
        <v>3</v>
      </c>
      <c r="W472">
        <v>11</v>
      </c>
      <c r="X472">
        <v>0</v>
      </c>
      <c r="Y472">
        <v>46</v>
      </c>
      <c r="Z472">
        <v>2527</v>
      </c>
      <c r="AA472">
        <v>0</v>
      </c>
      <c r="AB472">
        <v>1</v>
      </c>
      <c r="AC472">
        <v>0</v>
      </c>
      <c r="AD472">
        <v>0</v>
      </c>
      <c r="AE472">
        <v>0</v>
      </c>
      <c r="AF472">
        <v>0</v>
      </c>
      <c r="AG472">
        <v>0</v>
      </c>
      <c r="AH472">
        <v>1</v>
      </c>
      <c r="AI472">
        <v>0</v>
      </c>
      <c r="AJ472">
        <v>0</v>
      </c>
      <c r="AK472">
        <v>645</v>
      </c>
      <c r="AL472">
        <v>555</v>
      </c>
      <c r="AM472">
        <v>0</v>
      </c>
    </row>
    <row r="473" spans="1:39" x14ac:dyDescent="0.45">
      <c r="A473">
        <v>14045</v>
      </c>
      <c r="B473">
        <v>1</v>
      </c>
      <c r="C473">
        <v>0</v>
      </c>
      <c r="D473">
        <v>24</v>
      </c>
      <c r="E473">
        <v>11</v>
      </c>
      <c r="F473">
        <v>0</v>
      </c>
      <c r="G473">
        <v>5</v>
      </c>
      <c r="H473">
        <v>2</v>
      </c>
      <c r="I473">
        <v>1</v>
      </c>
      <c r="J473">
        <v>1</v>
      </c>
      <c r="K473">
        <v>1</v>
      </c>
      <c r="L473">
        <v>1</v>
      </c>
      <c r="M473">
        <v>0</v>
      </c>
      <c r="N473">
        <v>3</v>
      </c>
      <c r="O473">
        <v>7</v>
      </c>
      <c r="P473">
        <v>0</v>
      </c>
      <c r="Q473">
        <v>0</v>
      </c>
      <c r="R473">
        <v>0</v>
      </c>
      <c r="S473">
        <v>0</v>
      </c>
      <c r="T473">
        <v>0</v>
      </c>
      <c r="U473">
        <v>0</v>
      </c>
      <c r="V473">
        <v>3</v>
      </c>
      <c r="W473">
        <v>11</v>
      </c>
      <c r="X473">
        <v>0</v>
      </c>
      <c r="Y473">
        <v>51</v>
      </c>
      <c r="Z473">
        <v>2313</v>
      </c>
      <c r="AA473">
        <v>0</v>
      </c>
      <c r="AB473">
        <v>1</v>
      </c>
      <c r="AC473">
        <v>0</v>
      </c>
      <c r="AD473">
        <v>0</v>
      </c>
      <c r="AE473">
        <v>0</v>
      </c>
      <c r="AF473">
        <v>0</v>
      </c>
      <c r="AG473">
        <v>0</v>
      </c>
      <c r="AH473">
        <v>1</v>
      </c>
      <c r="AI473">
        <v>0</v>
      </c>
      <c r="AJ473">
        <v>0</v>
      </c>
      <c r="AK473">
        <v>19</v>
      </c>
      <c r="AL473">
        <v>18</v>
      </c>
      <c r="AM473">
        <v>0</v>
      </c>
    </row>
    <row r="474" spans="1:39" x14ac:dyDescent="0.45">
      <c r="A474">
        <v>28457</v>
      </c>
      <c r="B474">
        <v>0</v>
      </c>
      <c r="C474">
        <v>0</v>
      </c>
      <c r="D474">
        <v>96</v>
      </c>
      <c r="E474">
        <v>24</v>
      </c>
      <c r="F474">
        <v>1</v>
      </c>
      <c r="G474">
        <v>108</v>
      </c>
      <c r="H474">
        <v>29</v>
      </c>
      <c r="I474">
        <v>29</v>
      </c>
      <c r="J474">
        <v>14</v>
      </c>
      <c r="K474">
        <v>1</v>
      </c>
      <c r="L474">
        <v>4</v>
      </c>
      <c r="M474">
        <v>1</v>
      </c>
      <c r="N474">
        <v>4</v>
      </c>
      <c r="O474">
        <v>8</v>
      </c>
      <c r="P474">
        <v>0</v>
      </c>
      <c r="Q474">
        <v>0</v>
      </c>
      <c r="R474">
        <v>0</v>
      </c>
      <c r="S474">
        <v>0</v>
      </c>
      <c r="T474">
        <v>0</v>
      </c>
      <c r="U474">
        <v>0</v>
      </c>
      <c r="V474">
        <v>3</v>
      </c>
      <c r="W474">
        <v>11</v>
      </c>
      <c r="X474">
        <v>0</v>
      </c>
      <c r="Y474">
        <v>68</v>
      </c>
      <c r="Z474">
        <v>2768</v>
      </c>
      <c r="AA474">
        <v>0</v>
      </c>
      <c r="AB474">
        <v>0</v>
      </c>
      <c r="AC474">
        <v>0</v>
      </c>
      <c r="AD474">
        <v>0</v>
      </c>
      <c r="AE474">
        <v>1</v>
      </c>
      <c r="AF474">
        <v>1</v>
      </c>
      <c r="AG474">
        <v>0</v>
      </c>
      <c r="AH474">
        <v>0</v>
      </c>
      <c r="AI474">
        <v>0</v>
      </c>
      <c r="AJ474">
        <v>0</v>
      </c>
      <c r="AK474">
        <v>191</v>
      </c>
      <c r="AL474">
        <v>177</v>
      </c>
      <c r="AM474">
        <v>0</v>
      </c>
    </row>
    <row r="475" spans="1:39" x14ac:dyDescent="0.45">
      <c r="A475">
        <v>78952</v>
      </c>
      <c r="B475">
        <v>0</v>
      </c>
      <c r="C475">
        <v>1</v>
      </c>
      <c r="D475">
        <v>11</v>
      </c>
      <c r="E475">
        <v>1170</v>
      </c>
      <c r="F475">
        <v>19</v>
      </c>
      <c r="G475">
        <v>594</v>
      </c>
      <c r="H475">
        <v>99</v>
      </c>
      <c r="I475">
        <v>76</v>
      </c>
      <c r="J475">
        <v>134</v>
      </c>
      <c r="K475">
        <v>2</v>
      </c>
      <c r="L475">
        <v>2</v>
      </c>
      <c r="M475">
        <v>5</v>
      </c>
      <c r="N475">
        <v>12</v>
      </c>
      <c r="O475">
        <v>6</v>
      </c>
      <c r="P475">
        <v>0</v>
      </c>
      <c r="Q475">
        <v>0</v>
      </c>
      <c r="R475">
        <v>0</v>
      </c>
      <c r="S475">
        <v>0</v>
      </c>
      <c r="T475">
        <v>0</v>
      </c>
      <c r="U475">
        <v>0</v>
      </c>
      <c r="V475">
        <v>3</v>
      </c>
      <c r="W475">
        <v>11</v>
      </c>
      <c r="X475">
        <v>0</v>
      </c>
      <c r="Y475">
        <v>62</v>
      </c>
      <c r="Z475">
        <v>2802</v>
      </c>
      <c r="AA475">
        <v>0</v>
      </c>
      <c r="AB475">
        <v>0</v>
      </c>
      <c r="AC475">
        <v>0</v>
      </c>
      <c r="AD475">
        <v>1</v>
      </c>
      <c r="AE475">
        <v>0</v>
      </c>
      <c r="AF475">
        <v>0</v>
      </c>
      <c r="AG475">
        <v>0</v>
      </c>
      <c r="AH475">
        <v>0</v>
      </c>
      <c r="AI475">
        <v>0</v>
      </c>
      <c r="AJ475">
        <v>1</v>
      </c>
      <c r="AK475">
        <v>1958</v>
      </c>
      <c r="AL475">
        <v>1824</v>
      </c>
      <c r="AM475">
        <v>0</v>
      </c>
    </row>
    <row r="476" spans="1:39" x14ac:dyDescent="0.45">
      <c r="A476">
        <v>46310</v>
      </c>
      <c r="B476">
        <v>1</v>
      </c>
      <c r="C476">
        <v>0</v>
      </c>
      <c r="D476">
        <v>99</v>
      </c>
      <c r="E476">
        <v>185</v>
      </c>
      <c r="F476">
        <v>2</v>
      </c>
      <c r="G476">
        <v>88</v>
      </c>
      <c r="H476">
        <v>15</v>
      </c>
      <c r="I476">
        <v>5</v>
      </c>
      <c r="J476">
        <v>14</v>
      </c>
      <c r="K476">
        <v>2</v>
      </c>
      <c r="L476">
        <v>6</v>
      </c>
      <c r="M476">
        <v>1</v>
      </c>
      <c r="N476">
        <v>5</v>
      </c>
      <c r="O476">
        <v>8</v>
      </c>
      <c r="P476">
        <v>0</v>
      </c>
      <c r="Q476">
        <v>0</v>
      </c>
      <c r="R476">
        <v>0</v>
      </c>
      <c r="S476">
        <v>0</v>
      </c>
      <c r="T476">
        <v>0</v>
      </c>
      <c r="U476">
        <v>0</v>
      </c>
      <c r="V476">
        <v>3</v>
      </c>
      <c r="W476">
        <v>11</v>
      </c>
      <c r="X476">
        <v>0</v>
      </c>
      <c r="Y476">
        <v>44</v>
      </c>
      <c r="Z476">
        <v>2732</v>
      </c>
      <c r="AA476">
        <v>1</v>
      </c>
      <c r="AB476">
        <v>0</v>
      </c>
      <c r="AC476">
        <v>0</v>
      </c>
      <c r="AD476">
        <v>0</v>
      </c>
      <c r="AE476">
        <v>0</v>
      </c>
      <c r="AF476">
        <v>0</v>
      </c>
      <c r="AG476">
        <v>0</v>
      </c>
      <c r="AH476">
        <v>1</v>
      </c>
      <c r="AI476">
        <v>0</v>
      </c>
      <c r="AJ476">
        <v>0</v>
      </c>
      <c r="AK476">
        <v>295</v>
      </c>
      <c r="AL476">
        <v>281</v>
      </c>
      <c r="AM476">
        <v>0</v>
      </c>
    </row>
    <row r="477" spans="1:39" x14ac:dyDescent="0.45">
      <c r="A477">
        <v>76005</v>
      </c>
      <c r="B477">
        <v>0</v>
      </c>
      <c r="C477">
        <v>0</v>
      </c>
      <c r="D477">
        <v>72</v>
      </c>
      <c r="E477">
        <v>983</v>
      </c>
      <c r="F477">
        <v>20</v>
      </c>
      <c r="G477">
        <v>389</v>
      </c>
      <c r="H477">
        <v>240</v>
      </c>
      <c r="I477">
        <v>50</v>
      </c>
      <c r="J477">
        <v>40</v>
      </c>
      <c r="K477">
        <v>1</v>
      </c>
      <c r="L477">
        <v>3</v>
      </c>
      <c r="M477">
        <v>5</v>
      </c>
      <c r="N477">
        <v>13</v>
      </c>
      <c r="O477">
        <v>6</v>
      </c>
      <c r="P477">
        <v>0</v>
      </c>
      <c r="Q477">
        <v>0</v>
      </c>
      <c r="R477">
        <v>0</v>
      </c>
      <c r="S477">
        <v>1</v>
      </c>
      <c r="T477">
        <v>0</v>
      </c>
      <c r="U477">
        <v>0</v>
      </c>
      <c r="V477">
        <v>3</v>
      </c>
      <c r="W477">
        <v>11</v>
      </c>
      <c r="X477">
        <v>0</v>
      </c>
      <c r="Y477">
        <v>65</v>
      </c>
      <c r="Z477">
        <v>2651</v>
      </c>
      <c r="AA477">
        <v>0</v>
      </c>
      <c r="AB477">
        <v>0</v>
      </c>
      <c r="AC477">
        <v>0</v>
      </c>
      <c r="AD477">
        <v>1</v>
      </c>
      <c r="AE477">
        <v>0</v>
      </c>
      <c r="AF477">
        <v>0</v>
      </c>
      <c r="AG477">
        <v>0</v>
      </c>
      <c r="AH477">
        <v>1</v>
      </c>
      <c r="AI477">
        <v>0</v>
      </c>
      <c r="AJ477">
        <v>0</v>
      </c>
      <c r="AK477">
        <v>1682</v>
      </c>
      <c r="AL477">
        <v>1642</v>
      </c>
      <c r="AM477">
        <v>1</v>
      </c>
    </row>
    <row r="478" spans="1:39" x14ac:dyDescent="0.45">
      <c r="A478">
        <v>58308</v>
      </c>
      <c r="B478">
        <v>0</v>
      </c>
      <c r="C478">
        <v>1</v>
      </c>
      <c r="D478">
        <v>77</v>
      </c>
      <c r="E478">
        <v>691</v>
      </c>
      <c r="F478">
        <v>0</v>
      </c>
      <c r="G478">
        <v>69</v>
      </c>
      <c r="H478">
        <v>10</v>
      </c>
      <c r="I478">
        <v>0</v>
      </c>
      <c r="J478">
        <v>130</v>
      </c>
      <c r="K478">
        <v>4</v>
      </c>
      <c r="L478">
        <v>2</v>
      </c>
      <c r="M478">
        <v>6</v>
      </c>
      <c r="N478">
        <v>3</v>
      </c>
      <c r="O478">
        <v>8</v>
      </c>
      <c r="P478">
        <v>0</v>
      </c>
      <c r="Q478">
        <v>0</v>
      </c>
      <c r="R478">
        <v>0</v>
      </c>
      <c r="S478">
        <v>0</v>
      </c>
      <c r="T478">
        <v>0</v>
      </c>
      <c r="U478">
        <v>0</v>
      </c>
      <c r="V478">
        <v>3</v>
      </c>
      <c r="W478">
        <v>11</v>
      </c>
      <c r="X478">
        <v>0</v>
      </c>
      <c r="Y478">
        <v>56</v>
      </c>
      <c r="Z478">
        <v>2692</v>
      </c>
      <c r="AA478">
        <v>0</v>
      </c>
      <c r="AB478">
        <v>0</v>
      </c>
      <c r="AC478">
        <v>1</v>
      </c>
      <c r="AD478">
        <v>0</v>
      </c>
      <c r="AE478">
        <v>0</v>
      </c>
      <c r="AF478">
        <v>0</v>
      </c>
      <c r="AG478">
        <v>0</v>
      </c>
      <c r="AH478">
        <v>0</v>
      </c>
      <c r="AI478">
        <v>1</v>
      </c>
      <c r="AJ478">
        <v>0</v>
      </c>
      <c r="AK478">
        <v>770</v>
      </c>
      <c r="AL478">
        <v>640</v>
      </c>
      <c r="AM478">
        <v>0</v>
      </c>
    </row>
    <row r="479" spans="1:39" x14ac:dyDescent="0.45">
      <c r="A479">
        <v>55614</v>
      </c>
      <c r="B479">
        <v>0</v>
      </c>
      <c r="C479">
        <v>0</v>
      </c>
      <c r="D479">
        <v>85</v>
      </c>
      <c r="E479">
        <v>504</v>
      </c>
      <c r="F479">
        <v>13</v>
      </c>
      <c r="G479">
        <v>131</v>
      </c>
      <c r="H479">
        <v>8</v>
      </c>
      <c r="I479">
        <v>0</v>
      </c>
      <c r="J479">
        <v>26</v>
      </c>
      <c r="K479">
        <v>1</v>
      </c>
      <c r="L479">
        <v>9</v>
      </c>
      <c r="M479">
        <v>4</v>
      </c>
      <c r="N479">
        <v>6</v>
      </c>
      <c r="O479">
        <v>7</v>
      </c>
      <c r="P479">
        <v>0</v>
      </c>
      <c r="Q479">
        <v>1</v>
      </c>
      <c r="R479">
        <v>0</v>
      </c>
      <c r="S479">
        <v>0</v>
      </c>
      <c r="T479">
        <v>0</v>
      </c>
      <c r="U479">
        <v>0</v>
      </c>
      <c r="V479">
        <v>3</v>
      </c>
      <c r="W479">
        <v>11</v>
      </c>
      <c r="X479">
        <v>0</v>
      </c>
      <c r="Y479">
        <v>76</v>
      </c>
      <c r="Z479">
        <v>2373</v>
      </c>
      <c r="AA479">
        <v>1</v>
      </c>
      <c r="AB479">
        <v>0</v>
      </c>
      <c r="AC479">
        <v>0</v>
      </c>
      <c r="AD479">
        <v>0</v>
      </c>
      <c r="AE479">
        <v>0</v>
      </c>
      <c r="AF479">
        <v>0</v>
      </c>
      <c r="AG479">
        <v>0</v>
      </c>
      <c r="AH479">
        <v>0</v>
      </c>
      <c r="AI479">
        <v>0</v>
      </c>
      <c r="AJ479">
        <v>1</v>
      </c>
      <c r="AK479">
        <v>656</v>
      </c>
      <c r="AL479">
        <v>630</v>
      </c>
      <c r="AM479">
        <v>1</v>
      </c>
    </row>
    <row r="480" spans="1:39" x14ac:dyDescent="0.45">
      <c r="A480">
        <v>59432</v>
      </c>
      <c r="B480">
        <v>0</v>
      </c>
      <c r="C480">
        <v>1</v>
      </c>
      <c r="D480">
        <v>88</v>
      </c>
      <c r="E480">
        <v>317</v>
      </c>
      <c r="F480">
        <v>25</v>
      </c>
      <c r="G480">
        <v>265</v>
      </c>
      <c r="H480">
        <v>25</v>
      </c>
      <c r="I480">
        <v>19</v>
      </c>
      <c r="J480">
        <v>12</v>
      </c>
      <c r="K480">
        <v>3</v>
      </c>
      <c r="L480">
        <v>5</v>
      </c>
      <c r="M480">
        <v>3</v>
      </c>
      <c r="N480">
        <v>11</v>
      </c>
      <c r="O480">
        <v>5</v>
      </c>
      <c r="P480">
        <v>0</v>
      </c>
      <c r="Q480">
        <v>0</v>
      </c>
      <c r="R480">
        <v>0</v>
      </c>
      <c r="S480">
        <v>0</v>
      </c>
      <c r="T480">
        <v>0</v>
      </c>
      <c r="U480">
        <v>0</v>
      </c>
      <c r="V480">
        <v>3</v>
      </c>
      <c r="W480">
        <v>11</v>
      </c>
      <c r="X480">
        <v>0</v>
      </c>
      <c r="Y480">
        <v>58</v>
      </c>
      <c r="Z480">
        <v>2601</v>
      </c>
      <c r="AA480">
        <v>1</v>
      </c>
      <c r="AB480">
        <v>0</v>
      </c>
      <c r="AC480">
        <v>0</v>
      </c>
      <c r="AD480">
        <v>0</v>
      </c>
      <c r="AE480">
        <v>0</v>
      </c>
      <c r="AF480">
        <v>0</v>
      </c>
      <c r="AG480">
        <v>0</v>
      </c>
      <c r="AH480">
        <v>0</v>
      </c>
      <c r="AI480">
        <v>1</v>
      </c>
      <c r="AJ480">
        <v>0</v>
      </c>
      <c r="AK480">
        <v>651</v>
      </c>
      <c r="AL480">
        <v>639</v>
      </c>
      <c r="AM480">
        <v>0</v>
      </c>
    </row>
    <row r="481" spans="1:39" x14ac:dyDescent="0.45">
      <c r="A481">
        <v>55563</v>
      </c>
      <c r="B481">
        <v>0</v>
      </c>
      <c r="C481">
        <v>1</v>
      </c>
      <c r="D481">
        <v>22</v>
      </c>
      <c r="E481">
        <v>29</v>
      </c>
      <c r="F481">
        <v>1</v>
      </c>
      <c r="G481">
        <v>9</v>
      </c>
      <c r="H481">
        <v>2</v>
      </c>
      <c r="I481">
        <v>0</v>
      </c>
      <c r="J481">
        <v>2</v>
      </c>
      <c r="K481">
        <v>1</v>
      </c>
      <c r="L481">
        <v>2</v>
      </c>
      <c r="M481">
        <v>0</v>
      </c>
      <c r="N481">
        <v>3</v>
      </c>
      <c r="O481">
        <v>3</v>
      </c>
      <c r="P481">
        <v>0</v>
      </c>
      <c r="Q481">
        <v>0</v>
      </c>
      <c r="R481">
        <v>0</v>
      </c>
      <c r="S481">
        <v>0</v>
      </c>
      <c r="T481">
        <v>0</v>
      </c>
      <c r="U481">
        <v>0</v>
      </c>
      <c r="V481">
        <v>3</v>
      </c>
      <c r="W481">
        <v>11</v>
      </c>
      <c r="X481">
        <v>0</v>
      </c>
      <c r="Y481">
        <v>42</v>
      </c>
      <c r="Z481">
        <v>2244</v>
      </c>
      <c r="AA481">
        <v>1</v>
      </c>
      <c r="AB481">
        <v>0</v>
      </c>
      <c r="AC481">
        <v>0</v>
      </c>
      <c r="AD481">
        <v>0</v>
      </c>
      <c r="AE481">
        <v>0</v>
      </c>
      <c r="AF481">
        <v>0</v>
      </c>
      <c r="AG481">
        <v>0</v>
      </c>
      <c r="AH481">
        <v>1</v>
      </c>
      <c r="AI481">
        <v>0</v>
      </c>
      <c r="AJ481">
        <v>0</v>
      </c>
      <c r="AK481">
        <v>41</v>
      </c>
      <c r="AL481">
        <v>39</v>
      </c>
      <c r="AM481">
        <v>0</v>
      </c>
    </row>
    <row r="482" spans="1:39" x14ac:dyDescent="0.45">
      <c r="A482">
        <v>78642</v>
      </c>
      <c r="B482">
        <v>0</v>
      </c>
      <c r="C482">
        <v>1</v>
      </c>
      <c r="D482">
        <v>83</v>
      </c>
      <c r="E482">
        <v>1396</v>
      </c>
      <c r="F482">
        <v>0</v>
      </c>
      <c r="G482">
        <v>322</v>
      </c>
      <c r="H482">
        <v>46</v>
      </c>
      <c r="I482">
        <v>35</v>
      </c>
      <c r="J482">
        <v>17</v>
      </c>
      <c r="K482">
        <v>1</v>
      </c>
      <c r="L482">
        <v>4</v>
      </c>
      <c r="M482">
        <v>9</v>
      </c>
      <c r="N482">
        <v>4</v>
      </c>
      <c r="O482">
        <v>6</v>
      </c>
      <c r="P482">
        <v>0</v>
      </c>
      <c r="Q482">
        <v>0</v>
      </c>
      <c r="R482">
        <v>0</v>
      </c>
      <c r="S482">
        <v>0</v>
      </c>
      <c r="T482">
        <v>0</v>
      </c>
      <c r="U482">
        <v>0</v>
      </c>
      <c r="V482">
        <v>3</v>
      </c>
      <c r="W482">
        <v>11</v>
      </c>
      <c r="X482">
        <v>0</v>
      </c>
      <c r="Y482">
        <v>49</v>
      </c>
      <c r="Z482">
        <v>2593</v>
      </c>
      <c r="AA482">
        <v>0</v>
      </c>
      <c r="AB482">
        <v>0</v>
      </c>
      <c r="AC482">
        <v>0</v>
      </c>
      <c r="AD482">
        <v>1</v>
      </c>
      <c r="AE482">
        <v>0</v>
      </c>
      <c r="AF482">
        <v>0</v>
      </c>
      <c r="AG482">
        <v>0</v>
      </c>
      <c r="AH482">
        <v>0</v>
      </c>
      <c r="AI482">
        <v>0</v>
      </c>
      <c r="AJ482">
        <v>1</v>
      </c>
      <c r="AK482">
        <v>1799</v>
      </c>
      <c r="AL482">
        <v>1782</v>
      </c>
      <c r="AM482">
        <v>0</v>
      </c>
    </row>
    <row r="483" spans="1:39" x14ac:dyDescent="0.45">
      <c r="A483">
        <v>67911</v>
      </c>
      <c r="B483">
        <v>0</v>
      </c>
      <c r="C483">
        <v>1</v>
      </c>
      <c r="D483">
        <v>63</v>
      </c>
      <c r="E483">
        <v>529</v>
      </c>
      <c r="F483">
        <v>0</v>
      </c>
      <c r="G483">
        <v>356</v>
      </c>
      <c r="H483">
        <v>63</v>
      </c>
      <c r="I483">
        <v>28</v>
      </c>
      <c r="J483">
        <v>0</v>
      </c>
      <c r="K483">
        <v>3</v>
      </c>
      <c r="L483">
        <v>6</v>
      </c>
      <c r="M483">
        <v>7</v>
      </c>
      <c r="N483">
        <v>11</v>
      </c>
      <c r="O483">
        <v>3</v>
      </c>
      <c r="P483">
        <v>0</v>
      </c>
      <c r="Q483">
        <v>0</v>
      </c>
      <c r="R483">
        <v>0</v>
      </c>
      <c r="S483">
        <v>0</v>
      </c>
      <c r="T483">
        <v>0</v>
      </c>
      <c r="U483">
        <v>0</v>
      </c>
      <c r="V483">
        <v>3</v>
      </c>
      <c r="W483">
        <v>11</v>
      </c>
      <c r="X483">
        <v>0</v>
      </c>
      <c r="Y483">
        <v>71</v>
      </c>
      <c r="Z483">
        <v>2197</v>
      </c>
      <c r="AA483">
        <v>0</v>
      </c>
      <c r="AB483">
        <v>0</v>
      </c>
      <c r="AC483">
        <v>0</v>
      </c>
      <c r="AD483">
        <v>1</v>
      </c>
      <c r="AE483">
        <v>0</v>
      </c>
      <c r="AF483">
        <v>0</v>
      </c>
      <c r="AG483">
        <v>0</v>
      </c>
      <c r="AH483">
        <v>0</v>
      </c>
      <c r="AI483">
        <v>0</v>
      </c>
      <c r="AJ483">
        <v>1</v>
      </c>
      <c r="AK483">
        <v>976</v>
      </c>
      <c r="AL483">
        <v>976</v>
      </c>
      <c r="AM483">
        <v>0</v>
      </c>
    </row>
    <row r="484" spans="1:39" x14ac:dyDescent="0.45">
      <c r="A484">
        <v>65275</v>
      </c>
      <c r="B484">
        <v>0</v>
      </c>
      <c r="C484">
        <v>0</v>
      </c>
      <c r="D484">
        <v>9</v>
      </c>
      <c r="E484">
        <v>388</v>
      </c>
      <c r="F484">
        <v>14</v>
      </c>
      <c r="G484">
        <v>218</v>
      </c>
      <c r="H484">
        <v>91</v>
      </c>
      <c r="I484">
        <v>14</v>
      </c>
      <c r="J484">
        <v>21</v>
      </c>
      <c r="K484">
        <v>1</v>
      </c>
      <c r="L484">
        <v>4</v>
      </c>
      <c r="M484">
        <v>3</v>
      </c>
      <c r="N484">
        <v>13</v>
      </c>
      <c r="O484">
        <v>2</v>
      </c>
      <c r="P484">
        <v>0</v>
      </c>
      <c r="Q484">
        <v>0</v>
      </c>
      <c r="R484">
        <v>0</v>
      </c>
      <c r="S484">
        <v>0</v>
      </c>
      <c r="T484">
        <v>0</v>
      </c>
      <c r="U484">
        <v>0</v>
      </c>
      <c r="V484">
        <v>3</v>
      </c>
      <c r="W484">
        <v>11</v>
      </c>
      <c r="X484">
        <v>0</v>
      </c>
      <c r="Y484">
        <v>76</v>
      </c>
      <c r="Z484">
        <v>2611</v>
      </c>
      <c r="AA484">
        <v>0</v>
      </c>
      <c r="AB484">
        <v>1</v>
      </c>
      <c r="AC484">
        <v>0</v>
      </c>
      <c r="AD484">
        <v>0</v>
      </c>
      <c r="AE484">
        <v>0</v>
      </c>
      <c r="AF484">
        <v>0</v>
      </c>
      <c r="AG484">
        <v>0</v>
      </c>
      <c r="AH484">
        <v>1</v>
      </c>
      <c r="AI484">
        <v>0</v>
      </c>
      <c r="AJ484">
        <v>0</v>
      </c>
      <c r="AK484">
        <v>725</v>
      </c>
      <c r="AL484">
        <v>704</v>
      </c>
      <c r="AM484">
        <v>0</v>
      </c>
    </row>
    <row r="485" spans="1:39" x14ac:dyDescent="0.45">
      <c r="A485">
        <v>27203</v>
      </c>
      <c r="B485">
        <v>1</v>
      </c>
      <c r="C485">
        <v>1</v>
      </c>
      <c r="D485">
        <v>92</v>
      </c>
      <c r="E485">
        <v>13</v>
      </c>
      <c r="F485">
        <v>2</v>
      </c>
      <c r="G485">
        <v>21</v>
      </c>
      <c r="H485">
        <v>4</v>
      </c>
      <c r="I485">
        <v>0</v>
      </c>
      <c r="J485">
        <v>24</v>
      </c>
      <c r="K485">
        <v>2</v>
      </c>
      <c r="L485">
        <v>1</v>
      </c>
      <c r="M485">
        <v>1</v>
      </c>
      <c r="N485">
        <v>2</v>
      </c>
      <c r="O485">
        <v>8</v>
      </c>
      <c r="P485">
        <v>0</v>
      </c>
      <c r="Q485">
        <v>0</v>
      </c>
      <c r="R485">
        <v>0</v>
      </c>
      <c r="S485">
        <v>0</v>
      </c>
      <c r="T485">
        <v>0</v>
      </c>
      <c r="U485">
        <v>0</v>
      </c>
      <c r="V485">
        <v>3</v>
      </c>
      <c r="W485">
        <v>11</v>
      </c>
      <c r="X485">
        <v>0</v>
      </c>
      <c r="Y485">
        <v>70</v>
      </c>
      <c r="Z485">
        <v>2851</v>
      </c>
      <c r="AA485">
        <v>0</v>
      </c>
      <c r="AB485">
        <v>0</v>
      </c>
      <c r="AC485">
        <v>0</v>
      </c>
      <c r="AD485">
        <v>1</v>
      </c>
      <c r="AE485">
        <v>0</v>
      </c>
      <c r="AF485">
        <v>0</v>
      </c>
      <c r="AG485">
        <v>0</v>
      </c>
      <c r="AH485">
        <v>1</v>
      </c>
      <c r="AI485">
        <v>0</v>
      </c>
      <c r="AJ485">
        <v>0</v>
      </c>
      <c r="AK485">
        <v>40</v>
      </c>
      <c r="AL485">
        <v>16</v>
      </c>
      <c r="AM485">
        <v>0</v>
      </c>
    </row>
    <row r="486" spans="1:39" x14ac:dyDescent="0.45">
      <c r="A486">
        <v>48330</v>
      </c>
      <c r="B486">
        <v>0</v>
      </c>
      <c r="C486">
        <v>1</v>
      </c>
      <c r="D486">
        <v>2</v>
      </c>
      <c r="E486">
        <v>28</v>
      </c>
      <c r="F486">
        <v>0</v>
      </c>
      <c r="G486">
        <v>4</v>
      </c>
      <c r="H486">
        <v>0</v>
      </c>
      <c r="I486">
        <v>0</v>
      </c>
      <c r="J486">
        <v>0</v>
      </c>
      <c r="K486">
        <v>1</v>
      </c>
      <c r="L486">
        <v>1</v>
      </c>
      <c r="M486">
        <v>0</v>
      </c>
      <c r="N486">
        <v>3</v>
      </c>
      <c r="O486">
        <v>5</v>
      </c>
      <c r="P486">
        <v>0</v>
      </c>
      <c r="Q486">
        <v>0</v>
      </c>
      <c r="R486">
        <v>0</v>
      </c>
      <c r="S486">
        <v>0</v>
      </c>
      <c r="T486">
        <v>0</v>
      </c>
      <c r="U486">
        <v>0</v>
      </c>
      <c r="V486">
        <v>3</v>
      </c>
      <c r="W486">
        <v>11</v>
      </c>
      <c r="X486">
        <v>0</v>
      </c>
      <c r="Y486">
        <v>59</v>
      </c>
      <c r="Z486">
        <v>2385</v>
      </c>
      <c r="AA486">
        <v>0</v>
      </c>
      <c r="AB486">
        <v>0</v>
      </c>
      <c r="AC486">
        <v>0</v>
      </c>
      <c r="AD486">
        <v>1</v>
      </c>
      <c r="AE486">
        <v>0</v>
      </c>
      <c r="AF486">
        <v>0</v>
      </c>
      <c r="AG486">
        <v>0</v>
      </c>
      <c r="AH486">
        <v>0</v>
      </c>
      <c r="AI486">
        <v>1</v>
      </c>
      <c r="AJ486">
        <v>0</v>
      </c>
      <c r="AK486">
        <v>32</v>
      </c>
      <c r="AL486">
        <v>32</v>
      </c>
      <c r="AM486">
        <v>0</v>
      </c>
    </row>
    <row r="487" spans="1:39" x14ac:dyDescent="0.45">
      <c r="A487">
        <v>24279</v>
      </c>
      <c r="B487">
        <v>0</v>
      </c>
      <c r="C487">
        <v>0</v>
      </c>
      <c r="D487">
        <v>6</v>
      </c>
      <c r="E487">
        <v>16</v>
      </c>
      <c r="F487">
        <v>36</v>
      </c>
      <c r="G487">
        <v>21</v>
      </c>
      <c r="H487">
        <v>20</v>
      </c>
      <c r="I487">
        <v>62</v>
      </c>
      <c r="J487">
        <v>108</v>
      </c>
      <c r="K487">
        <v>1</v>
      </c>
      <c r="L487">
        <v>4</v>
      </c>
      <c r="M487">
        <v>1</v>
      </c>
      <c r="N487">
        <v>3</v>
      </c>
      <c r="O487">
        <v>8</v>
      </c>
      <c r="P487">
        <v>0</v>
      </c>
      <c r="Q487">
        <v>0</v>
      </c>
      <c r="R487">
        <v>0</v>
      </c>
      <c r="S487">
        <v>0</v>
      </c>
      <c r="T487">
        <v>0</v>
      </c>
      <c r="U487">
        <v>0</v>
      </c>
      <c r="V487">
        <v>3</v>
      </c>
      <c r="W487">
        <v>11</v>
      </c>
      <c r="X487">
        <v>0</v>
      </c>
      <c r="Y487">
        <v>30</v>
      </c>
      <c r="Z487">
        <v>2706</v>
      </c>
      <c r="AA487">
        <v>0</v>
      </c>
      <c r="AB487">
        <v>1</v>
      </c>
      <c r="AC487">
        <v>0</v>
      </c>
      <c r="AD487">
        <v>0</v>
      </c>
      <c r="AE487">
        <v>0</v>
      </c>
      <c r="AF487">
        <v>0</v>
      </c>
      <c r="AG487">
        <v>1</v>
      </c>
      <c r="AH487">
        <v>0</v>
      </c>
      <c r="AI487">
        <v>0</v>
      </c>
      <c r="AJ487">
        <v>0</v>
      </c>
      <c r="AK487">
        <v>155</v>
      </c>
      <c r="AL487">
        <v>47</v>
      </c>
      <c r="AM487">
        <v>0</v>
      </c>
    </row>
    <row r="488" spans="1:39" x14ac:dyDescent="0.45">
      <c r="A488">
        <v>64355</v>
      </c>
      <c r="B488">
        <v>1</v>
      </c>
      <c r="C488">
        <v>0</v>
      </c>
      <c r="D488">
        <v>66</v>
      </c>
      <c r="E488">
        <v>1047</v>
      </c>
      <c r="F488">
        <v>0</v>
      </c>
      <c r="G488">
        <v>140</v>
      </c>
      <c r="H488">
        <v>67</v>
      </c>
      <c r="I488">
        <v>38</v>
      </c>
      <c r="J488">
        <v>153</v>
      </c>
      <c r="K488">
        <v>2</v>
      </c>
      <c r="L488">
        <v>4</v>
      </c>
      <c r="M488">
        <v>3</v>
      </c>
      <c r="N488">
        <v>12</v>
      </c>
      <c r="O488">
        <v>8</v>
      </c>
      <c r="P488">
        <v>0</v>
      </c>
      <c r="Q488">
        <v>0</v>
      </c>
      <c r="R488">
        <v>0</v>
      </c>
      <c r="S488">
        <v>0</v>
      </c>
      <c r="T488">
        <v>0</v>
      </c>
      <c r="U488">
        <v>0</v>
      </c>
      <c r="V488">
        <v>3</v>
      </c>
      <c r="W488">
        <v>11</v>
      </c>
      <c r="X488">
        <v>0</v>
      </c>
      <c r="Y488">
        <v>35</v>
      </c>
      <c r="Z488">
        <v>2833</v>
      </c>
      <c r="AA488">
        <v>0</v>
      </c>
      <c r="AB488">
        <v>1</v>
      </c>
      <c r="AC488">
        <v>0</v>
      </c>
      <c r="AD488">
        <v>0</v>
      </c>
      <c r="AE488">
        <v>0</v>
      </c>
      <c r="AF488">
        <v>0</v>
      </c>
      <c r="AG488">
        <v>0</v>
      </c>
      <c r="AH488">
        <v>0</v>
      </c>
      <c r="AI488">
        <v>0</v>
      </c>
      <c r="AJ488">
        <v>1</v>
      </c>
      <c r="AK488">
        <v>1292</v>
      </c>
      <c r="AL488">
        <v>1139</v>
      </c>
      <c r="AM488">
        <v>0</v>
      </c>
    </row>
    <row r="489" spans="1:39" x14ac:dyDescent="0.45">
      <c r="A489">
        <v>50943</v>
      </c>
      <c r="B489">
        <v>0</v>
      </c>
      <c r="C489">
        <v>1</v>
      </c>
      <c r="D489">
        <v>49</v>
      </c>
      <c r="E489">
        <v>31</v>
      </c>
      <c r="F489">
        <v>0</v>
      </c>
      <c r="G489">
        <v>7</v>
      </c>
      <c r="H489">
        <v>2</v>
      </c>
      <c r="I489">
        <v>0</v>
      </c>
      <c r="J489">
        <v>6</v>
      </c>
      <c r="K489">
        <v>1</v>
      </c>
      <c r="L489">
        <v>1</v>
      </c>
      <c r="M489">
        <v>0</v>
      </c>
      <c r="N489">
        <v>3</v>
      </c>
      <c r="O489">
        <v>5</v>
      </c>
      <c r="P489">
        <v>0</v>
      </c>
      <c r="Q489">
        <v>0</v>
      </c>
      <c r="R489">
        <v>0</v>
      </c>
      <c r="S489">
        <v>0</v>
      </c>
      <c r="T489">
        <v>0</v>
      </c>
      <c r="U489">
        <v>0</v>
      </c>
      <c r="V489">
        <v>3</v>
      </c>
      <c r="W489">
        <v>11</v>
      </c>
      <c r="X489">
        <v>0</v>
      </c>
      <c r="Y489">
        <v>64</v>
      </c>
      <c r="Z489">
        <v>2532</v>
      </c>
      <c r="AA489">
        <v>0</v>
      </c>
      <c r="AB489">
        <v>0</v>
      </c>
      <c r="AC489">
        <v>0</v>
      </c>
      <c r="AD489">
        <v>1</v>
      </c>
      <c r="AE489">
        <v>0</v>
      </c>
      <c r="AF489">
        <v>0</v>
      </c>
      <c r="AG489">
        <v>0</v>
      </c>
      <c r="AH489">
        <v>0</v>
      </c>
      <c r="AI489">
        <v>1</v>
      </c>
      <c r="AJ489">
        <v>0</v>
      </c>
      <c r="AK489">
        <v>40</v>
      </c>
      <c r="AL489">
        <v>34</v>
      </c>
      <c r="AM489">
        <v>0</v>
      </c>
    </row>
    <row r="490" spans="1:39" x14ac:dyDescent="0.45">
      <c r="A490">
        <v>53653</v>
      </c>
      <c r="B490">
        <v>0</v>
      </c>
      <c r="C490">
        <v>0</v>
      </c>
      <c r="D490">
        <v>29</v>
      </c>
      <c r="E490">
        <v>815</v>
      </c>
      <c r="F490">
        <v>10</v>
      </c>
      <c r="G490">
        <v>239</v>
      </c>
      <c r="H490">
        <v>28</v>
      </c>
      <c r="I490">
        <v>10</v>
      </c>
      <c r="J490">
        <v>108</v>
      </c>
      <c r="K490">
        <v>2</v>
      </c>
      <c r="L490">
        <v>10</v>
      </c>
      <c r="M490">
        <v>4</v>
      </c>
      <c r="N490">
        <v>12</v>
      </c>
      <c r="O490">
        <v>6</v>
      </c>
      <c r="P490">
        <v>0</v>
      </c>
      <c r="Q490">
        <v>0</v>
      </c>
      <c r="R490">
        <v>0</v>
      </c>
      <c r="S490">
        <v>0</v>
      </c>
      <c r="T490">
        <v>0</v>
      </c>
      <c r="U490">
        <v>0</v>
      </c>
      <c r="V490">
        <v>3</v>
      </c>
      <c r="W490">
        <v>11</v>
      </c>
      <c r="X490">
        <v>0</v>
      </c>
      <c r="Y490">
        <v>67</v>
      </c>
      <c r="Z490">
        <v>2758</v>
      </c>
      <c r="AA490">
        <v>0</v>
      </c>
      <c r="AB490">
        <v>0</v>
      </c>
      <c r="AC490">
        <v>0</v>
      </c>
      <c r="AD490">
        <v>0</v>
      </c>
      <c r="AE490">
        <v>1</v>
      </c>
      <c r="AF490">
        <v>0</v>
      </c>
      <c r="AG490">
        <v>0</v>
      </c>
      <c r="AH490">
        <v>1</v>
      </c>
      <c r="AI490">
        <v>0</v>
      </c>
      <c r="AJ490">
        <v>0</v>
      </c>
      <c r="AK490">
        <v>1102</v>
      </c>
      <c r="AL490">
        <v>994</v>
      </c>
      <c r="AM490">
        <v>0</v>
      </c>
    </row>
    <row r="491" spans="1:39" x14ac:dyDescent="0.45">
      <c r="A491">
        <v>65665</v>
      </c>
      <c r="B491">
        <v>0</v>
      </c>
      <c r="C491">
        <v>1</v>
      </c>
      <c r="D491">
        <v>77</v>
      </c>
      <c r="E491">
        <v>225</v>
      </c>
      <c r="F491">
        <v>162</v>
      </c>
      <c r="G491">
        <v>387</v>
      </c>
      <c r="H491">
        <v>106</v>
      </c>
      <c r="I491">
        <v>36</v>
      </c>
      <c r="J491">
        <v>29</v>
      </c>
      <c r="K491">
        <v>1</v>
      </c>
      <c r="L491">
        <v>5</v>
      </c>
      <c r="M491">
        <v>10</v>
      </c>
      <c r="N491">
        <v>8</v>
      </c>
      <c r="O491">
        <v>3</v>
      </c>
      <c r="P491">
        <v>0</v>
      </c>
      <c r="Q491">
        <v>0</v>
      </c>
      <c r="R491">
        <v>0</v>
      </c>
      <c r="S491">
        <v>0</v>
      </c>
      <c r="T491">
        <v>0</v>
      </c>
      <c r="U491">
        <v>0</v>
      </c>
      <c r="V491">
        <v>3</v>
      </c>
      <c r="W491">
        <v>11</v>
      </c>
      <c r="X491">
        <v>0</v>
      </c>
      <c r="Y491">
        <v>44</v>
      </c>
      <c r="Z491">
        <v>2368</v>
      </c>
      <c r="AA491">
        <v>0</v>
      </c>
      <c r="AB491">
        <v>1</v>
      </c>
      <c r="AC491">
        <v>0</v>
      </c>
      <c r="AD491">
        <v>0</v>
      </c>
      <c r="AE491">
        <v>0</v>
      </c>
      <c r="AF491">
        <v>0</v>
      </c>
      <c r="AG491">
        <v>0</v>
      </c>
      <c r="AH491">
        <v>1</v>
      </c>
      <c r="AI491">
        <v>0</v>
      </c>
      <c r="AJ491">
        <v>0</v>
      </c>
      <c r="AK491">
        <v>916</v>
      </c>
      <c r="AL491">
        <v>887</v>
      </c>
      <c r="AM491">
        <v>0</v>
      </c>
    </row>
    <row r="492" spans="1:39" x14ac:dyDescent="0.45">
      <c r="A492">
        <v>81217</v>
      </c>
      <c r="B492">
        <v>0</v>
      </c>
      <c r="C492">
        <v>0</v>
      </c>
      <c r="D492">
        <v>77</v>
      </c>
      <c r="E492">
        <v>493</v>
      </c>
      <c r="F492">
        <v>70</v>
      </c>
      <c r="G492">
        <v>324</v>
      </c>
      <c r="H492">
        <v>146</v>
      </c>
      <c r="I492">
        <v>40</v>
      </c>
      <c r="J492">
        <v>84</v>
      </c>
      <c r="K492">
        <v>1</v>
      </c>
      <c r="L492">
        <v>3</v>
      </c>
      <c r="M492">
        <v>7</v>
      </c>
      <c r="N492">
        <v>11</v>
      </c>
      <c r="O492">
        <v>1</v>
      </c>
      <c r="P492">
        <v>0</v>
      </c>
      <c r="Q492">
        <v>0</v>
      </c>
      <c r="R492">
        <v>0</v>
      </c>
      <c r="S492">
        <v>0</v>
      </c>
      <c r="T492">
        <v>0</v>
      </c>
      <c r="U492">
        <v>0</v>
      </c>
      <c r="V492">
        <v>3</v>
      </c>
      <c r="W492">
        <v>11</v>
      </c>
      <c r="X492">
        <v>0</v>
      </c>
      <c r="Y492">
        <v>31</v>
      </c>
      <c r="Z492">
        <v>2504</v>
      </c>
      <c r="AA492">
        <v>0</v>
      </c>
      <c r="AB492">
        <v>0</v>
      </c>
      <c r="AC492">
        <v>1</v>
      </c>
      <c r="AD492">
        <v>0</v>
      </c>
      <c r="AE492">
        <v>0</v>
      </c>
      <c r="AF492">
        <v>0</v>
      </c>
      <c r="AG492">
        <v>0</v>
      </c>
      <c r="AH492">
        <v>1</v>
      </c>
      <c r="AI492">
        <v>0</v>
      </c>
      <c r="AJ492">
        <v>0</v>
      </c>
      <c r="AK492">
        <v>1073</v>
      </c>
      <c r="AL492">
        <v>989</v>
      </c>
      <c r="AM492">
        <v>0</v>
      </c>
    </row>
    <row r="493" spans="1:39" x14ac:dyDescent="0.45">
      <c r="A493">
        <v>34935</v>
      </c>
      <c r="B493">
        <v>0</v>
      </c>
      <c r="C493">
        <v>0</v>
      </c>
      <c r="D493">
        <v>71</v>
      </c>
      <c r="E493">
        <v>34</v>
      </c>
      <c r="F493">
        <v>4</v>
      </c>
      <c r="G493">
        <v>66</v>
      </c>
      <c r="H493">
        <v>3</v>
      </c>
      <c r="I493">
        <v>10</v>
      </c>
      <c r="J493">
        <v>20</v>
      </c>
      <c r="K493">
        <v>1</v>
      </c>
      <c r="L493">
        <v>2</v>
      </c>
      <c r="M493">
        <v>1</v>
      </c>
      <c r="N493">
        <v>4</v>
      </c>
      <c r="O493">
        <v>7</v>
      </c>
      <c r="P493">
        <v>0</v>
      </c>
      <c r="Q493">
        <v>0</v>
      </c>
      <c r="R493">
        <v>0</v>
      </c>
      <c r="S493">
        <v>0</v>
      </c>
      <c r="T493">
        <v>0</v>
      </c>
      <c r="U493">
        <v>0</v>
      </c>
      <c r="V493">
        <v>3</v>
      </c>
      <c r="W493">
        <v>11</v>
      </c>
      <c r="X493">
        <v>0</v>
      </c>
      <c r="Y493">
        <v>28</v>
      </c>
      <c r="Z493">
        <v>2532</v>
      </c>
      <c r="AA493">
        <v>0</v>
      </c>
      <c r="AB493">
        <v>1</v>
      </c>
      <c r="AC493">
        <v>0</v>
      </c>
      <c r="AD493">
        <v>0</v>
      </c>
      <c r="AE493">
        <v>0</v>
      </c>
      <c r="AF493">
        <v>0</v>
      </c>
      <c r="AG493">
        <v>0</v>
      </c>
      <c r="AH493">
        <v>1</v>
      </c>
      <c r="AI493">
        <v>0</v>
      </c>
      <c r="AJ493">
        <v>0</v>
      </c>
      <c r="AK493">
        <v>117</v>
      </c>
      <c r="AL493">
        <v>97</v>
      </c>
      <c r="AM493">
        <v>0</v>
      </c>
    </row>
    <row r="494" spans="1:39" x14ac:dyDescent="0.45">
      <c r="A494">
        <v>61250</v>
      </c>
      <c r="B494">
        <v>0</v>
      </c>
      <c r="C494">
        <v>1</v>
      </c>
      <c r="D494">
        <v>49</v>
      </c>
      <c r="E494">
        <v>382</v>
      </c>
      <c r="F494">
        <v>138</v>
      </c>
      <c r="G494">
        <v>65</v>
      </c>
      <c r="H494">
        <v>60</v>
      </c>
      <c r="I494">
        <v>26</v>
      </c>
      <c r="J494">
        <v>59</v>
      </c>
      <c r="K494">
        <v>6</v>
      </c>
      <c r="L494">
        <v>5</v>
      </c>
      <c r="M494">
        <v>2</v>
      </c>
      <c r="N494">
        <v>12</v>
      </c>
      <c r="O494">
        <v>5</v>
      </c>
      <c r="P494">
        <v>0</v>
      </c>
      <c r="Q494">
        <v>0</v>
      </c>
      <c r="R494">
        <v>0</v>
      </c>
      <c r="S494">
        <v>0</v>
      </c>
      <c r="T494">
        <v>0</v>
      </c>
      <c r="U494">
        <v>0</v>
      </c>
      <c r="V494">
        <v>3</v>
      </c>
      <c r="W494">
        <v>11</v>
      </c>
      <c r="X494">
        <v>0</v>
      </c>
      <c r="Y494">
        <v>61</v>
      </c>
      <c r="Z494">
        <v>2719</v>
      </c>
      <c r="AA494">
        <v>1</v>
      </c>
      <c r="AB494">
        <v>0</v>
      </c>
      <c r="AC494">
        <v>0</v>
      </c>
      <c r="AD494">
        <v>0</v>
      </c>
      <c r="AE494">
        <v>0</v>
      </c>
      <c r="AF494">
        <v>0</v>
      </c>
      <c r="AG494">
        <v>0</v>
      </c>
      <c r="AH494">
        <v>1</v>
      </c>
      <c r="AI494">
        <v>0</v>
      </c>
      <c r="AJ494">
        <v>0</v>
      </c>
      <c r="AK494">
        <v>671</v>
      </c>
      <c r="AL494">
        <v>612</v>
      </c>
      <c r="AM494">
        <v>0</v>
      </c>
    </row>
    <row r="495" spans="1:39" x14ac:dyDescent="0.45">
      <c r="A495">
        <v>39665</v>
      </c>
      <c r="B495">
        <v>1</v>
      </c>
      <c r="C495">
        <v>0</v>
      </c>
      <c r="D495">
        <v>97</v>
      </c>
      <c r="E495">
        <v>127</v>
      </c>
      <c r="F495">
        <v>1</v>
      </c>
      <c r="G495">
        <v>56</v>
      </c>
      <c r="H495">
        <v>0</v>
      </c>
      <c r="I495">
        <v>1</v>
      </c>
      <c r="J495">
        <v>31</v>
      </c>
      <c r="K495">
        <v>3</v>
      </c>
      <c r="L495">
        <v>4</v>
      </c>
      <c r="M495">
        <v>2</v>
      </c>
      <c r="N495">
        <v>3</v>
      </c>
      <c r="O495">
        <v>7</v>
      </c>
      <c r="P495">
        <v>1</v>
      </c>
      <c r="Q495">
        <v>0</v>
      </c>
      <c r="R495">
        <v>0</v>
      </c>
      <c r="S495">
        <v>0</v>
      </c>
      <c r="T495">
        <v>0</v>
      </c>
      <c r="U495">
        <v>0</v>
      </c>
      <c r="V495">
        <v>3</v>
      </c>
      <c r="W495">
        <v>11</v>
      </c>
      <c r="X495">
        <v>0</v>
      </c>
      <c r="Y495">
        <v>39</v>
      </c>
      <c r="Z495">
        <v>2559</v>
      </c>
      <c r="AA495">
        <v>0</v>
      </c>
      <c r="AB495">
        <v>0</v>
      </c>
      <c r="AC495">
        <v>0</v>
      </c>
      <c r="AD495">
        <v>1</v>
      </c>
      <c r="AE495">
        <v>0</v>
      </c>
      <c r="AF495">
        <v>0</v>
      </c>
      <c r="AG495">
        <v>0</v>
      </c>
      <c r="AH495">
        <v>0</v>
      </c>
      <c r="AI495">
        <v>0</v>
      </c>
      <c r="AJ495">
        <v>1</v>
      </c>
      <c r="AK495">
        <v>185</v>
      </c>
      <c r="AL495">
        <v>154</v>
      </c>
      <c r="AM495">
        <v>1</v>
      </c>
    </row>
    <row r="496" spans="1:39" x14ac:dyDescent="0.45">
      <c r="A496">
        <v>60152</v>
      </c>
      <c r="B496">
        <v>0</v>
      </c>
      <c r="C496">
        <v>1</v>
      </c>
      <c r="D496">
        <v>6</v>
      </c>
      <c r="E496">
        <v>325</v>
      </c>
      <c r="F496">
        <v>83</v>
      </c>
      <c r="G496">
        <v>300</v>
      </c>
      <c r="H496">
        <v>86</v>
      </c>
      <c r="I496">
        <v>58</v>
      </c>
      <c r="J496">
        <v>91</v>
      </c>
      <c r="K496">
        <v>1</v>
      </c>
      <c r="L496">
        <v>6</v>
      </c>
      <c r="M496">
        <v>4</v>
      </c>
      <c r="N496">
        <v>12</v>
      </c>
      <c r="O496">
        <v>3</v>
      </c>
      <c r="P496">
        <v>0</v>
      </c>
      <c r="Q496">
        <v>0</v>
      </c>
      <c r="R496">
        <v>0</v>
      </c>
      <c r="S496">
        <v>0</v>
      </c>
      <c r="T496">
        <v>0</v>
      </c>
      <c r="U496">
        <v>0</v>
      </c>
      <c r="V496">
        <v>3</v>
      </c>
      <c r="W496">
        <v>11</v>
      </c>
      <c r="X496">
        <v>0</v>
      </c>
      <c r="Y496">
        <v>41</v>
      </c>
      <c r="Z496">
        <v>2617</v>
      </c>
      <c r="AA496">
        <v>0</v>
      </c>
      <c r="AB496">
        <v>0</v>
      </c>
      <c r="AC496">
        <v>1</v>
      </c>
      <c r="AD496">
        <v>0</v>
      </c>
      <c r="AE496">
        <v>0</v>
      </c>
      <c r="AF496">
        <v>0</v>
      </c>
      <c r="AG496">
        <v>0</v>
      </c>
      <c r="AH496">
        <v>1</v>
      </c>
      <c r="AI496">
        <v>0</v>
      </c>
      <c r="AJ496">
        <v>0</v>
      </c>
      <c r="AK496">
        <v>852</v>
      </c>
      <c r="AL496">
        <v>761</v>
      </c>
      <c r="AM496">
        <v>0</v>
      </c>
    </row>
    <row r="497" spans="1:39" x14ac:dyDescent="0.45">
      <c r="A497">
        <v>48920</v>
      </c>
      <c r="B497">
        <v>0</v>
      </c>
      <c r="C497">
        <v>2</v>
      </c>
      <c r="D497">
        <v>93</v>
      </c>
      <c r="E497">
        <v>238</v>
      </c>
      <c r="F497">
        <v>17</v>
      </c>
      <c r="G497">
        <v>68</v>
      </c>
      <c r="H497">
        <v>8</v>
      </c>
      <c r="I497">
        <v>10</v>
      </c>
      <c r="J497">
        <v>6</v>
      </c>
      <c r="K497">
        <v>3</v>
      </c>
      <c r="L497">
        <v>6</v>
      </c>
      <c r="M497">
        <v>2</v>
      </c>
      <c r="N497">
        <v>5</v>
      </c>
      <c r="O497">
        <v>7</v>
      </c>
      <c r="P497">
        <v>0</v>
      </c>
      <c r="Q497">
        <v>1</v>
      </c>
      <c r="R497">
        <v>0</v>
      </c>
      <c r="S497">
        <v>0</v>
      </c>
      <c r="T497">
        <v>0</v>
      </c>
      <c r="U497">
        <v>0</v>
      </c>
      <c r="V497">
        <v>3</v>
      </c>
      <c r="W497">
        <v>11</v>
      </c>
      <c r="X497">
        <v>0</v>
      </c>
      <c r="Y497">
        <v>56</v>
      </c>
      <c r="Z497">
        <v>2411</v>
      </c>
      <c r="AA497">
        <v>0</v>
      </c>
      <c r="AB497">
        <v>1</v>
      </c>
      <c r="AC497">
        <v>0</v>
      </c>
      <c r="AD497">
        <v>0</v>
      </c>
      <c r="AE497">
        <v>0</v>
      </c>
      <c r="AF497">
        <v>0</v>
      </c>
      <c r="AG497">
        <v>0</v>
      </c>
      <c r="AH497">
        <v>1</v>
      </c>
      <c r="AI497">
        <v>0</v>
      </c>
      <c r="AJ497">
        <v>0</v>
      </c>
      <c r="AK497">
        <v>341</v>
      </c>
      <c r="AL497">
        <v>335</v>
      </c>
      <c r="AM497">
        <v>1</v>
      </c>
    </row>
    <row r="498" spans="1:39" x14ac:dyDescent="0.45">
      <c r="A498">
        <v>89120</v>
      </c>
      <c r="B498">
        <v>0</v>
      </c>
      <c r="C498">
        <v>0</v>
      </c>
      <c r="D498">
        <v>78</v>
      </c>
      <c r="E498">
        <v>1168</v>
      </c>
      <c r="F498">
        <v>92</v>
      </c>
      <c r="G498">
        <v>408</v>
      </c>
      <c r="H498">
        <v>72</v>
      </c>
      <c r="I498">
        <v>129</v>
      </c>
      <c r="J498">
        <v>55</v>
      </c>
      <c r="K498">
        <v>1</v>
      </c>
      <c r="L498">
        <v>5</v>
      </c>
      <c r="M498">
        <v>6</v>
      </c>
      <c r="N498">
        <v>7</v>
      </c>
      <c r="O498">
        <v>1</v>
      </c>
      <c r="P498">
        <v>0</v>
      </c>
      <c r="Q498">
        <v>0</v>
      </c>
      <c r="R498">
        <v>1</v>
      </c>
      <c r="S498">
        <v>0</v>
      </c>
      <c r="T498">
        <v>0</v>
      </c>
      <c r="U498">
        <v>0</v>
      </c>
      <c r="V498">
        <v>3</v>
      </c>
      <c r="W498">
        <v>11</v>
      </c>
      <c r="X498">
        <v>0</v>
      </c>
      <c r="Y498">
        <v>61</v>
      </c>
      <c r="Z498">
        <v>2263</v>
      </c>
      <c r="AA498">
        <v>0</v>
      </c>
      <c r="AB498">
        <v>0</v>
      </c>
      <c r="AC498">
        <v>0</v>
      </c>
      <c r="AD498">
        <v>1</v>
      </c>
      <c r="AE498">
        <v>0</v>
      </c>
      <c r="AF498">
        <v>0</v>
      </c>
      <c r="AG498">
        <v>0</v>
      </c>
      <c r="AH498">
        <v>0</v>
      </c>
      <c r="AI498">
        <v>1</v>
      </c>
      <c r="AJ498">
        <v>0</v>
      </c>
      <c r="AK498">
        <v>1869</v>
      </c>
      <c r="AL498">
        <v>1814</v>
      </c>
      <c r="AM498">
        <v>1</v>
      </c>
    </row>
    <row r="499" spans="1:39" x14ac:dyDescent="0.45">
      <c r="A499">
        <v>44124</v>
      </c>
      <c r="B499">
        <v>0</v>
      </c>
      <c r="C499">
        <v>1</v>
      </c>
      <c r="D499">
        <v>62</v>
      </c>
      <c r="E499">
        <v>284</v>
      </c>
      <c r="F499">
        <v>0</v>
      </c>
      <c r="G499">
        <v>55</v>
      </c>
      <c r="H499">
        <v>0</v>
      </c>
      <c r="I499">
        <v>6</v>
      </c>
      <c r="J499">
        <v>52</v>
      </c>
      <c r="K499">
        <v>4</v>
      </c>
      <c r="L499">
        <v>6</v>
      </c>
      <c r="M499">
        <v>2</v>
      </c>
      <c r="N499">
        <v>5</v>
      </c>
      <c r="O499">
        <v>8</v>
      </c>
      <c r="P499">
        <v>0</v>
      </c>
      <c r="Q499">
        <v>0</v>
      </c>
      <c r="R499">
        <v>0</v>
      </c>
      <c r="S499">
        <v>0</v>
      </c>
      <c r="T499">
        <v>0</v>
      </c>
      <c r="U499">
        <v>0</v>
      </c>
      <c r="V499">
        <v>3</v>
      </c>
      <c r="W499">
        <v>11</v>
      </c>
      <c r="X499">
        <v>0</v>
      </c>
      <c r="Y499">
        <v>74</v>
      </c>
      <c r="Z499">
        <v>2573</v>
      </c>
      <c r="AA499">
        <v>0</v>
      </c>
      <c r="AB499">
        <v>0</v>
      </c>
      <c r="AC499">
        <v>0</v>
      </c>
      <c r="AD499">
        <v>1</v>
      </c>
      <c r="AE499">
        <v>0</v>
      </c>
      <c r="AF499">
        <v>0</v>
      </c>
      <c r="AG499">
        <v>0</v>
      </c>
      <c r="AH499">
        <v>0</v>
      </c>
      <c r="AI499">
        <v>0</v>
      </c>
      <c r="AJ499">
        <v>1</v>
      </c>
      <c r="AK499">
        <v>345</v>
      </c>
      <c r="AL499">
        <v>293</v>
      </c>
      <c r="AM499">
        <v>0</v>
      </c>
    </row>
    <row r="500" spans="1:39" x14ac:dyDescent="0.45">
      <c r="A500">
        <v>81169</v>
      </c>
      <c r="B500">
        <v>0</v>
      </c>
      <c r="C500">
        <v>0</v>
      </c>
      <c r="D500">
        <v>47</v>
      </c>
      <c r="E500">
        <v>1288</v>
      </c>
      <c r="F500">
        <v>20</v>
      </c>
      <c r="G500">
        <v>613</v>
      </c>
      <c r="H500">
        <v>80</v>
      </c>
      <c r="I500">
        <v>61</v>
      </c>
      <c r="J500">
        <v>27</v>
      </c>
      <c r="K500">
        <v>1</v>
      </c>
      <c r="L500">
        <v>5</v>
      </c>
      <c r="M500">
        <v>7</v>
      </c>
      <c r="N500">
        <v>9</v>
      </c>
      <c r="O500">
        <v>2</v>
      </c>
      <c r="P500">
        <v>0</v>
      </c>
      <c r="Q500">
        <v>0</v>
      </c>
      <c r="R500">
        <v>0</v>
      </c>
      <c r="S500">
        <v>0</v>
      </c>
      <c r="T500">
        <v>0</v>
      </c>
      <c r="U500">
        <v>0</v>
      </c>
      <c r="V500">
        <v>3</v>
      </c>
      <c r="W500">
        <v>11</v>
      </c>
      <c r="X500">
        <v>0</v>
      </c>
      <c r="Y500">
        <v>45</v>
      </c>
      <c r="Z500">
        <v>2600</v>
      </c>
      <c r="AA500">
        <v>0</v>
      </c>
      <c r="AB500">
        <v>0</v>
      </c>
      <c r="AC500">
        <v>1</v>
      </c>
      <c r="AD500">
        <v>0</v>
      </c>
      <c r="AE500">
        <v>0</v>
      </c>
      <c r="AF500">
        <v>0</v>
      </c>
      <c r="AG500">
        <v>0</v>
      </c>
      <c r="AH500">
        <v>0</v>
      </c>
      <c r="AI500">
        <v>1</v>
      </c>
      <c r="AJ500">
        <v>0</v>
      </c>
      <c r="AK500">
        <v>2062</v>
      </c>
      <c r="AL500">
        <v>2035</v>
      </c>
      <c r="AM500">
        <v>0</v>
      </c>
    </row>
    <row r="501" spans="1:39" x14ac:dyDescent="0.45">
      <c r="A501">
        <v>36443</v>
      </c>
      <c r="B501">
        <v>1</v>
      </c>
      <c r="C501">
        <v>1</v>
      </c>
      <c r="D501">
        <v>9</v>
      </c>
      <c r="E501">
        <v>65</v>
      </c>
      <c r="F501">
        <v>0</v>
      </c>
      <c r="G501">
        <v>46</v>
      </c>
      <c r="H501">
        <v>4</v>
      </c>
      <c r="I501">
        <v>3</v>
      </c>
      <c r="J501">
        <v>20</v>
      </c>
      <c r="K501">
        <v>4</v>
      </c>
      <c r="L501">
        <v>3</v>
      </c>
      <c r="M501">
        <v>1</v>
      </c>
      <c r="N501">
        <v>3</v>
      </c>
      <c r="O501">
        <v>8</v>
      </c>
      <c r="P501">
        <v>0</v>
      </c>
      <c r="Q501">
        <v>0</v>
      </c>
      <c r="R501">
        <v>0</v>
      </c>
      <c r="S501">
        <v>0</v>
      </c>
      <c r="T501">
        <v>0</v>
      </c>
      <c r="U501">
        <v>0</v>
      </c>
      <c r="V501">
        <v>3</v>
      </c>
      <c r="W501">
        <v>11</v>
      </c>
      <c r="X501">
        <v>0</v>
      </c>
      <c r="Y501">
        <v>59</v>
      </c>
      <c r="Z501">
        <v>2670</v>
      </c>
      <c r="AA501">
        <v>0</v>
      </c>
      <c r="AB501">
        <v>1</v>
      </c>
      <c r="AC501">
        <v>0</v>
      </c>
      <c r="AD501">
        <v>0</v>
      </c>
      <c r="AE501">
        <v>0</v>
      </c>
      <c r="AF501">
        <v>0</v>
      </c>
      <c r="AG501">
        <v>0</v>
      </c>
      <c r="AH501">
        <v>1</v>
      </c>
      <c r="AI501">
        <v>0</v>
      </c>
      <c r="AJ501">
        <v>0</v>
      </c>
      <c r="AK501">
        <v>118</v>
      </c>
      <c r="AL501">
        <v>98</v>
      </c>
      <c r="AM501">
        <v>0</v>
      </c>
    </row>
    <row r="502" spans="1:39" x14ac:dyDescent="0.45">
      <c r="A502">
        <v>26095</v>
      </c>
      <c r="B502">
        <v>1</v>
      </c>
      <c r="C502">
        <v>0</v>
      </c>
      <c r="D502">
        <v>77</v>
      </c>
      <c r="E502">
        <v>11</v>
      </c>
      <c r="F502">
        <v>7</v>
      </c>
      <c r="G502">
        <v>9</v>
      </c>
      <c r="H502">
        <v>3</v>
      </c>
      <c r="I502">
        <v>1</v>
      </c>
      <c r="J502">
        <v>11</v>
      </c>
      <c r="K502">
        <v>1</v>
      </c>
      <c r="L502">
        <v>1</v>
      </c>
      <c r="M502">
        <v>0</v>
      </c>
      <c r="N502">
        <v>3</v>
      </c>
      <c r="O502">
        <v>7</v>
      </c>
      <c r="P502">
        <v>0</v>
      </c>
      <c r="Q502">
        <v>0</v>
      </c>
      <c r="R502">
        <v>0</v>
      </c>
      <c r="S502">
        <v>0</v>
      </c>
      <c r="T502">
        <v>0</v>
      </c>
      <c r="U502">
        <v>0</v>
      </c>
      <c r="V502">
        <v>3</v>
      </c>
      <c r="W502">
        <v>11</v>
      </c>
      <c r="X502">
        <v>0</v>
      </c>
      <c r="Y502">
        <v>30</v>
      </c>
      <c r="Z502">
        <v>2523</v>
      </c>
      <c r="AA502">
        <v>0</v>
      </c>
      <c r="AB502">
        <v>0</v>
      </c>
      <c r="AC502">
        <v>1</v>
      </c>
      <c r="AD502">
        <v>0</v>
      </c>
      <c r="AE502">
        <v>0</v>
      </c>
      <c r="AF502">
        <v>0</v>
      </c>
      <c r="AG502">
        <v>0</v>
      </c>
      <c r="AH502">
        <v>1</v>
      </c>
      <c r="AI502">
        <v>0</v>
      </c>
      <c r="AJ502">
        <v>0</v>
      </c>
      <c r="AK502">
        <v>31</v>
      </c>
      <c r="AL502">
        <v>20</v>
      </c>
      <c r="AM502">
        <v>0</v>
      </c>
    </row>
    <row r="503" spans="1:39" x14ac:dyDescent="0.45">
      <c r="A503">
        <v>71367</v>
      </c>
      <c r="B503">
        <v>0</v>
      </c>
      <c r="C503">
        <v>0</v>
      </c>
      <c r="D503">
        <v>24</v>
      </c>
      <c r="E503">
        <v>227</v>
      </c>
      <c r="F503">
        <v>23</v>
      </c>
      <c r="G503">
        <v>389</v>
      </c>
      <c r="H503">
        <v>42</v>
      </c>
      <c r="I503">
        <v>21</v>
      </c>
      <c r="J503">
        <v>75</v>
      </c>
      <c r="K503">
        <v>1</v>
      </c>
      <c r="L503">
        <v>4</v>
      </c>
      <c r="M503">
        <v>5</v>
      </c>
      <c r="N503">
        <v>7</v>
      </c>
      <c r="O503">
        <v>2</v>
      </c>
      <c r="P503">
        <v>0</v>
      </c>
      <c r="Q503">
        <v>0</v>
      </c>
      <c r="R503">
        <v>0</v>
      </c>
      <c r="S503">
        <v>0</v>
      </c>
      <c r="T503">
        <v>0</v>
      </c>
      <c r="U503">
        <v>0</v>
      </c>
      <c r="V503">
        <v>3</v>
      </c>
      <c r="W503">
        <v>11</v>
      </c>
      <c r="X503">
        <v>0</v>
      </c>
      <c r="Y503">
        <v>61</v>
      </c>
      <c r="Z503">
        <v>2469</v>
      </c>
      <c r="AA503">
        <v>0</v>
      </c>
      <c r="AB503">
        <v>0</v>
      </c>
      <c r="AC503">
        <v>0</v>
      </c>
      <c r="AD503">
        <v>1</v>
      </c>
      <c r="AE503">
        <v>0</v>
      </c>
      <c r="AF503">
        <v>0</v>
      </c>
      <c r="AG503">
        <v>0</v>
      </c>
      <c r="AH503">
        <v>1</v>
      </c>
      <c r="AI503">
        <v>0</v>
      </c>
      <c r="AJ503">
        <v>0</v>
      </c>
      <c r="AK503">
        <v>702</v>
      </c>
      <c r="AL503">
        <v>627</v>
      </c>
      <c r="AM503">
        <v>0</v>
      </c>
    </row>
    <row r="504" spans="1:39" x14ac:dyDescent="0.45">
      <c r="A504">
        <v>80184</v>
      </c>
      <c r="B504">
        <v>0</v>
      </c>
      <c r="C504">
        <v>0</v>
      </c>
      <c r="D504">
        <v>19</v>
      </c>
      <c r="E504">
        <v>1035</v>
      </c>
      <c r="F504">
        <v>134</v>
      </c>
      <c r="G504">
        <v>670</v>
      </c>
      <c r="H504">
        <v>25</v>
      </c>
      <c r="I504">
        <v>38</v>
      </c>
      <c r="J504">
        <v>0</v>
      </c>
      <c r="K504">
        <v>1</v>
      </c>
      <c r="L504">
        <v>6</v>
      </c>
      <c r="M504">
        <v>3</v>
      </c>
      <c r="N504">
        <v>10</v>
      </c>
      <c r="O504">
        <v>3</v>
      </c>
      <c r="P504">
        <v>0</v>
      </c>
      <c r="Q504">
        <v>0</v>
      </c>
      <c r="R504">
        <v>1</v>
      </c>
      <c r="S504">
        <v>1</v>
      </c>
      <c r="T504">
        <v>0</v>
      </c>
      <c r="U504">
        <v>0</v>
      </c>
      <c r="V504">
        <v>3</v>
      </c>
      <c r="W504">
        <v>11</v>
      </c>
      <c r="X504">
        <v>0</v>
      </c>
      <c r="Y504">
        <v>76</v>
      </c>
      <c r="Z504">
        <v>2279</v>
      </c>
      <c r="AA504">
        <v>0</v>
      </c>
      <c r="AB504">
        <v>1</v>
      </c>
      <c r="AC504">
        <v>0</v>
      </c>
      <c r="AD504">
        <v>0</v>
      </c>
      <c r="AE504">
        <v>0</v>
      </c>
      <c r="AF504">
        <v>0</v>
      </c>
      <c r="AG504">
        <v>0</v>
      </c>
      <c r="AH504">
        <v>0</v>
      </c>
      <c r="AI504">
        <v>1</v>
      </c>
      <c r="AJ504">
        <v>0</v>
      </c>
      <c r="AK504">
        <v>1902</v>
      </c>
      <c r="AL504">
        <v>1902</v>
      </c>
      <c r="AM504">
        <v>2</v>
      </c>
    </row>
    <row r="505" spans="1:39" x14ac:dyDescent="0.45">
      <c r="A505">
        <v>30630</v>
      </c>
      <c r="B505">
        <v>1</v>
      </c>
      <c r="C505">
        <v>1</v>
      </c>
      <c r="D505">
        <v>67</v>
      </c>
      <c r="E505">
        <v>27</v>
      </c>
      <c r="F505">
        <v>1</v>
      </c>
      <c r="G505">
        <v>12</v>
      </c>
      <c r="H505">
        <v>2</v>
      </c>
      <c r="I505">
        <v>0</v>
      </c>
      <c r="J505">
        <v>10</v>
      </c>
      <c r="K505">
        <v>2</v>
      </c>
      <c r="L505">
        <v>2</v>
      </c>
      <c r="M505">
        <v>0</v>
      </c>
      <c r="N505">
        <v>3</v>
      </c>
      <c r="O505">
        <v>7</v>
      </c>
      <c r="P505">
        <v>0</v>
      </c>
      <c r="Q505">
        <v>0</v>
      </c>
      <c r="R505">
        <v>0</v>
      </c>
      <c r="S505">
        <v>0</v>
      </c>
      <c r="T505">
        <v>0</v>
      </c>
      <c r="U505">
        <v>0</v>
      </c>
      <c r="V505">
        <v>3</v>
      </c>
      <c r="W505">
        <v>11</v>
      </c>
      <c r="X505">
        <v>0</v>
      </c>
      <c r="Y505">
        <v>55</v>
      </c>
      <c r="Z505">
        <v>2312</v>
      </c>
      <c r="AA505">
        <v>1</v>
      </c>
      <c r="AB505">
        <v>0</v>
      </c>
      <c r="AC505">
        <v>0</v>
      </c>
      <c r="AD505">
        <v>0</v>
      </c>
      <c r="AE505">
        <v>0</v>
      </c>
      <c r="AF505">
        <v>0</v>
      </c>
      <c r="AG505">
        <v>0</v>
      </c>
      <c r="AH505">
        <v>1</v>
      </c>
      <c r="AI505">
        <v>0</v>
      </c>
      <c r="AJ505">
        <v>0</v>
      </c>
      <c r="AK505">
        <v>42</v>
      </c>
      <c r="AL505">
        <v>32</v>
      </c>
      <c r="AM505">
        <v>0</v>
      </c>
    </row>
    <row r="506" spans="1:39" x14ac:dyDescent="0.45">
      <c r="A506">
        <v>73454</v>
      </c>
      <c r="B506">
        <v>0</v>
      </c>
      <c r="C506">
        <v>0</v>
      </c>
      <c r="D506">
        <v>95</v>
      </c>
      <c r="E506">
        <v>982</v>
      </c>
      <c r="F506">
        <v>73</v>
      </c>
      <c r="G506">
        <v>351</v>
      </c>
      <c r="H506">
        <v>56</v>
      </c>
      <c r="I506">
        <v>14</v>
      </c>
      <c r="J506">
        <v>175</v>
      </c>
      <c r="K506">
        <v>1</v>
      </c>
      <c r="L506">
        <v>2</v>
      </c>
      <c r="M506">
        <v>4</v>
      </c>
      <c r="N506">
        <v>6</v>
      </c>
      <c r="O506">
        <v>5</v>
      </c>
      <c r="P506">
        <v>1</v>
      </c>
      <c r="Q506">
        <v>0</v>
      </c>
      <c r="R506">
        <v>0</v>
      </c>
      <c r="S506">
        <v>0</v>
      </c>
      <c r="T506">
        <v>0</v>
      </c>
      <c r="U506">
        <v>0</v>
      </c>
      <c r="V506">
        <v>3</v>
      </c>
      <c r="W506">
        <v>11</v>
      </c>
      <c r="X506">
        <v>0</v>
      </c>
      <c r="Y506">
        <v>33</v>
      </c>
      <c r="Z506">
        <v>2279</v>
      </c>
      <c r="AA506">
        <v>0</v>
      </c>
      <c r="AB506">
        <v>0</v>
      </c>
      <c r="AC506">
        <v>1</v>
      </c>
      <c r="AD506">
        <v>0</v>
      </c>
      <c r="AE506">
        <v>0</v>
      </c>
      <c r="AF506">
        <v>0</v>
      </c>
      <c r="AG506">
        <v>0</v>
      </c>
      <c r="AH506">
        <v>0</v>
      </c>
      <c r="AI506">
        <v>1</v>
      </c>
      <c r="AJ506">
        <v>0</v>
      </c>
      <c r="AK506">
        <v>1476</v>
      </c>
      <c r="AL506">
        <v>1301</v>
      </c>
      <c r="AM506">
        <v>1</v>
      </c>
    </row>
    <row r="507" spans="1:39" x14ac:dyDescent="0.45">
      <c r="A507">
        <v>42691</v>
      </c>
      <c r="B507">
        <v>0</v>
      </c>
      <c r="C507">
        <v>0</v>
      </c>
      <c r="D507">
        <v>48</v>
      </c>
      <c r="E507">
        <v>179</v>
      </c>
      <c r="F507">
        <v>2</v>
      </c>
      <c r="G507">
        <v>64</v>
      </c>
      <c r="H507">
        <v>38</v>
      </c>
      <c r="I507">
        <v>17</v>
      </c>
      <c r="J507">
        <v>58</v>
      </c>
      <c r="K507">
        <v>1</v>
      </c>
      <c r="L507">
        <v>5</v>
      </c>
      <c r="M507">
        <v>1</v>
      </c>
      <c r="N507">
        <v>6</v>
      </c>
      <c r="O507">
        <v>5</v>
      </c>
      <c r="P507">
        <v>0</v>
      </c>
      <c r="Q507">
        <v>0</v>
      </c>
      <c r="R507">
        <v>0</v>
      </c>
      <c r="S507">
        <v>0</v>
      </c>
      <c r="T507">
        <v>0</v>
      </c>
      <c r="U507">
        <v>0</v>
      </c>
      <c r="V507">
        <v>3</v>
      </c>
      <c r="W507">
        <v>11</v>
      </c>
      <c r="X507">
        <v>0</v>
      </c>
      <c r="Y507">
        <v>29</v>
      </c>
      <c r="Z507">
        <v>2476</v>
      </c>
      <c r="AA507">
        <v>0</v>
      </c>
      <c r="AB507">
        <v>1</v>
      </c>
      <c r="AC507">
        <v>0</v>
      </c>
      <c r="AD507">
        <v>0</v>
      </c>
      <c r="AE507">
        <v>0</v>
      </c>
      <c r="AF507">
        <v>0</v>
      </c>
      <c r="AG507">
        <v>0</v>
      </c>
      <c r="AH507">
        <v>1</v>
      </c>
      <c r="AI507">
        <v>0</v>
      </c>
      <c r="AJ507">
        <v>0</v>
      </c>
      <c r="AK507">
        <v>300</v>
      </c>
      <c r="AL507">
        <v>242</v>
      </c>
      <c r="AM507">
        <v>0</v>
      </c>
    </row>
    <row r="508" spans="1:39" x14ac:dyDescent="0.45">
      <c r="A508">
        <v>70503</v>
      </c>
      <c r="B508">
        <v>0</v>
      </c>
      <c r="C508">
        <v>0</v>
      </c>
      <c r="D508">
        <v>73</v>
      </c>
      <c r="E508">
        <v>1379</v>
      </c>
      <c r="F508">
        <v>33</v>
      </c>
      <c r="G508">
        <v>216</v>
      </c>
      <c r="H508">
        <v>0</v>
      </c>
      <c r="I508">
        <v>33</v>
      </c>
      <c r="J508">
        <v>66</v>
      </c>
      <c r="K508">
        <v>1</v>
      </c>
      <c r="L508">
        <v>2</v>
      </c>
      <c r="M508">
        <v>4</v>
      </c>
      <c r="N508">
        <v>9</v>
      </c>
      <c r="O508">
        <v>6</v>
      </c>
      <c r="P508">
        <v>0</v>
      </c>
      <c r="Q508">
        <v>1</v>
      </c>
      <c r="R508">
        <v>1</v>
      </c>
      <c r="S508">
        <v>0</v>
      </c>
      <c r="T508">
        <v>0</v>
      </c>
      <c r="U508">
        <v>0</v>
      </c>
      <c r="V508">
        <v>3</v>
      </c>
      <c r="W508">
        <v>11</v>
      </c>
      <c r="X508">
        <v>0</v>
      </c>
      <c r="Y508">
        <v>67</v>
      </c>
      <c r="Z508">
        <v>2796</v>
      </c>
      <c r="AA508">
        <v>0</v>
      </c>
      <c r="AB508">
        <v>1</v>
      </c>
      <c r="AC508">
        <v>0</v>
      </c>
      <c r="AD508">
        <v>0</v>
      </c>
      <c r="AE508">
        <v>0</v>
      </c>
      <c r="AF508">
        <v>0</v>
      </c>
      <c r="AG508">
        <v>0</v>
      </c>
      <c r="AH508">
        <v>1</v>
      </c>
      <c r="AI508">
        <v>0</v>
      </c>
      <c r="AJ508">
        <v>0</v>
      </c>
      <c r="AK508">
        <v>1661</v>
      </c>
      <c r="AL508">
        <v>1595</v>
      </c>
      <c r="AM508">
        <v>2</v>
      </c>
    </row>
    <row r="509" spans="1:39" x14ac:dyDescent="0.45">
      <c r="A509">
        <v>25545</v>
      </c>
      <c r="B509">
        <v>1</v>
      </c>
      <c r="C509">
        <v>0</v>
      </c>
      <c r="D509">
        <v>35</v>
      </c>
      <c r="E509">
        <v>32</v>
      </c>
      <c r="F509">
        <v>1</v>
      </c>
      <c r="G509">
        <v>64</v>
      </c>
      <c r="H509">
        <v>16</v>
      </c>
      <c r="I509">
        <v>12</v>
      </c>
      <c r="J509">
        <v>85</v>
      </c>
      <c r="K509">
        <v>3</v>
      </c>
      <c r="L509">
        <v>2</v>
      </c>
      <c r="M509">
        <v>2</v>
      </c>
      <c r="N509">
        <v>3</v>
      </c>
      <c r="O509">
        <v>6</v>
      </c>
      <c r="P509">
        <v>0</v>
      </c>
      <c r="Q509">
        <v>0</v>
      </c>
      <c r="R509">
        <v>0</v>
      </c>
      <c r="S509">
        <v>0</v>
      </c>
      <c r="T509">
        <v>0</v>
      </c>
      <c r="U509">
        <v>0</v>
      </c>
      <c r="V509">
        <v>3</v>
      </c>
      <c r="W509">
        <v>11</v>
      </c>
      <c r="X509">
        <v>1</v>
      </c>
      <c r="Y509">
        <v>33</v>
      </c>
      <c r="Z509">
        <v>2818</v>
      </c>
      <c r="AA509">
        <v>0</v>
      </c>
      <c r="AB509">
        <v>1</v>
      </c>
      <c r="AC509">
        <v>0</v>
      </c>
      <c r="AD509">
        <v>0</v>
      </c>
      <c r="AE509">
        <v>0</v>
      </c>
      <c r="AF509">
        <v>0</v>
      </c>
      <c r="AG509">
        <v>0</v>
      </c>
      <c r="AH509">
        <v>1</v>
      </c>
      <c r="AI509">
        <v>0</v>
      </c>
      <c r="AJ509">
        <v>0</v>
      </c>
      <c r="AK509">
        <v>125</v>
      </c>
      <c r="AL509">
        <v>40</v>
      </c>
      <c r="AM509">
        <v>0</v>
      </c>
    </row>
    <row r="510" spans="1:39" x14ac:dyDescent="0.45">
      <c r="A510">
        <v>32880</v>
      </c>
      <c r="B510">
        <v>1</v>
      </c>
      <c r="C510">
        <v>0</v>
      </c>
      <c r="D510">
        <v>76</v>
      </c>
      <c r="E510">
        <v>8</v>
      </c>
      <c r="F510">
        <v>4</v>
      </c>
      <c r="G510">
        <v>15</v>
      </c>
      <c r="H510">
        <v>7</v>
      </c>
      <c r="I510">
        <v>6</v>
      </c>
      <c r="J510">
        <v>2</v>
      </c>
      <c r="K510">
        <v>1</v>
      </c>
      <c r="L510">
        <v>1</v>
      </c>
      <c r="M510">
        <v>0</v>
      </c>
      <c r="N510">
        <v>3</v>
      </c>
      <c r="O510">
        <v>8</v>
      </c>
      <c r="P510">
        <v>0</v>
      </c>
      <c r="Q510">
        <v>0</v>
      </c>
      <c r="R510">
        <v>0</v>
      </c>
      <c r="S510">
        <v>0</v>
      </c>
      <c r="T510">
        <v>0</v>
      </c>
      <c r="U510">
        <v>0</v>
      </c>
      <c r="V510">
        <v>3</v>
      </c>
      <c r="W510">
        <v>11</v>
      </c>
      <c r="X510">
        <v>0</v>
      </c>
      <c r="Y510">
        <v>34</v>
      </c>
      <c r="Z510">
        <v>2731</v>
      </c>
      <c r="AA510">
        <v>0</v>
      </c>
      <c r="AB510">
        <v>1</v>
      </c>
      <c r="AC510">
        <v>0</v>
      </c>
      <c r="AD510">
        <v>0</v>
      </c>
      <c r="AE510">
        <v>0</v>
      </c>
      <c r="AF510">
        <v>0</v>
      </c>
      <c r="AG510">
        <v>0</v>
      </c>
      <c r="AH510">
        <v>1</v>
      </c>
      <c r="AI510">
        <v>0</v>
      </c>
      <c r="AJ510">
        <v>0</v>
      </c>
      <c r="AK510">
        <v>40</v>
      </c>
      <c r="AL510">
        <v>38</v>
      </c>
      <c r="AM510">
        <v>0</v>
      </c>
    </row>
    <row r="511" spans="1:39" x14ac:dyDescent="0.45">
      <c r="A511">
        <v>77863</v>
      </c>
      <c r="B511">
        <v>0</v>
      </c>
      <c r="C511">
        <v>0</v>
      </c>
      <c r="D511">
        <v>20</v>
      </c>
      <c r="E511">
        <v>881</v>
      </c>
      <c r="F511">
        <v>38</v>
      </c>
      <c r="G511">
        <v>319</v>
      </c>
      <c r="H511">
        <v>16</v>
      </c>
      <c r="I511">
        <v>25</v>
      </c>
      <c r="J511">
        <v>12</v>
      </c>
      <c r="K511">
        <v>1</v>
      </c>
      <c r="L511">
        <v>4</v>
      </c>
      <c r="M511">
        <v>5</v>
      </c>
      <c r="N511">
        <v>10</v>
      </c>
      <c r="O511">
        <v>2</v>
      </c>
      <c r="P511">
        <v>0</v>
      </c>
      <c r="Q511">
        <v>0</v>
      </c>
      <c r="R511">
        <v>0</v>
      </c>
      <c r="S511">
        <v>0</v>
      </c>
      <c r="T511">
        <v>0</v>
      </c>
      <c r="U511">
        <v>0</v>
      </c>
      <c r="V511">
        <v>3</v>
      </c>
      <c r="W511">
        <v>11</v>
      </c>
      <c r="X511">
        <v>0</v>
      </c>
      <c r="Y511">
        <v>62</v>
      </c>
      <c r="Z511">
        <v>2373</v>
      </c>
      <c r="AA511">
        <v>0</v>
      </c>
      <c r="AB511">
        <v>0</v>
      </c>
      <c r="AC511">
        <v>0</v>
      </c>
      <c r="AD511">
        <v>1</v>
      </c>
      <c r="AE511">
        <v>0</v>
      </c>
      <c r="AF511">
        <v>0</v>
      </c>
      <c r="AG511">
        <v>0</v>
      </c>
      <c r="AH511">
        <v>0</v>
      </c>
      <c r="AI511">
        <v>0</v>
      </c>
      <c r="AJ511">
        <v>1</v>
      </c>
      <c r="AK511">
        <v>1279</v>
      </c>
      <c r="AL511">
        <v>1267</v>
      </c>
      <c r="AM511">
        <v>0</v>
      </c>
    </row>
    <row r="512" spans="1:39" x14ac:dyDescent="0.45">
      <c r="A512">
        <v>50353</v>
      </c>
      <c r="B512">
        <v>0</v>
      </c>
      <c r="C512">
        <v>0</v>
      </c>
      <c r="D512">
        <v>72</v>
      </c>
      <c r="E512">
        <v>141</v>
      </c>
      <c r="F512">
        <v>15</v>
      </c>
      <c r="G512">
        <v>153</v>
      </c>
      <c r="H512">
        <v>67</v>
      </c>
      <c r="I512">
        <v>31</v>
      </c>
      <c r="J512">
        <v>35</v>
      </c>
      <c r="K512">
        <v>1</v>
      </c>
      <c r="L512">
        <v>4</v>
      </c>
      <c r="M512">
        <v>4</v>
      </c>
      <c r="N512">
        <v>6</v>
      </c>
      <c r="O512">
        <v>3</v>
      </c>
      <c r="P512">
        <v>0</v>
      </c>
      <c r="Q512">
        <v>0</v>
      </c>
      <c r="R512">
        <v>0</v>
      </c>
      <c r="S512">
        <v>0</v>
      </c>
      <c r="T512">
        <v>0</v>
      </c>
      <c r="U512">
        <v>0</v>
      </c>
      <c r="V512">
        <v>3</v>
      </c>
      <c r="W512">
        <v>11</v>
      </c>
      <c r="X512">
        <v>0</v>
      </c>
      <c r="Y512">
        <v>43</v>
      </c>
      <c r="Z512">
        <v>2180</v>
      </c>
      <c r="AA512">
        <v>0</v>
      </c>
      <c r="AB512">
        <v>1</v>
      </c>
      <c r="AC512">
        <v>0</v>
      </c>
      <c r="AD512">
        <v>0</v>
      </c>
      <c r="AE512">
        <v>0</v>
      </c>
      <c r="AF512">
        <v>0</v>
      </c>
      <c r="AG512">
        <v>0</v>
      </c>
      <c r="AH512">
        <v>0</v>
      </c>
      <c r="AI512">
        <v>1</v>
      </c>
      <c r="AJ512">
        <v>0</v>
      </c>
      <c r="AK512">
        <v>407</v>
      </c>
      <c r="AL512">
        <v>372</v>
      </c>
      <c r="AM512">
        <v>0</v>
      </c>
    </row>
    <row r="513" spans="1:39" x14ac:dyDescent="0.45">
      <c r="A513">
        <v>61839</v>
      </c>
      <c r="B513">
        <v>0</v>
      </c>
      <c r="C513">
        <v>0</v>
      </c>
      <c r="D513">
        <v>20</v>
      </c>
      <c r="E513">
        <v>1000</v>
      </c>
      <c r="F513">
        <v>155</v>
      </c>
      <c r="G513">
        <v>379</v>
      </c>
      <c r="H513">
        <v>224</v>
      </c>
      <c r="I513">
        <v>17</v>
      </c>
      <c r="J513">
        <v>120</v>
      </c>
      <c r="K513">
        <v>1</v>
      </c>
      <c r="L513">
        <v>4</v>
      </c>
      <c r="M513">
        <v>8</v>
      </c>
      <c r="N513">
        <v>4</v>
      </c>
      <c r="O513">
        <v>8</v>
      </c>
      <c r="P513">
        <v>0</v>
      </c>
      <c r="Q513">
        <v>0</v>
      </c>
      <c r="R513">
        <v>0</v>
      </c>
      <c r="S513">
        <v>0</v>
      </c>
      <c r="T513">
        <v>0</v>
      </c>
      <c r="U513">
        <v>0</v>
      </c>
      <c r="V513">
        <v>3</v>
      </c>
      <c r="W513">
        <v>11</v>
      </c>
      <c r="X513">
        <v>0</v>
      </c>
      <c r="Y513">
        <v>56</v>
      </c>
      <c r="Z513">
        <v>2845</v>
      </c>
      <c r="AA513">
        <v>0</v>
      </c>
      <c r="AB513">
        <v>0</v>
      </c>
      <c r="AC513">
        <v>1</v>
      </c>
      <c r="AD513">
        <v>0</v>
      </c>
      <c r="AE513">
        <v>0</v>
      </c>
      <c r="AF513">
        <v>0</v>
      </c>
      <c r="AG513">
        <v>0</v>
      </c>
      <c r="AH513">
        <v>1</v>
      </c>
      <c r="AI513">
        <v>0</v>
      </c>
      <c r="AJ513">
        <v>0</v>
      </c>
      <c r="AK513">
        <v>1775</v>
      </c>
      <c r="AL513">
        <v>1655</v>
      </c>
      <c r="AM513">
        <v>0</v>
      </c>
    </row>
    <row r="514" spans="1:39" x14ac:dyDescent="0.45">
      <c r="A514">
        <v>49154</v>
      </c>
      <c r="B514">
        <v>1</v>
      </c>
      <c r="C514">
        <v>1</v>
      </c>
      <c r="D514">
        <v>69</v>
      </c>
      <c r="E514">
        <v>206</v>
      </c>
      <c r="F514">
        <v>10</v>
      </c>
      <c r="G514">
        <v>67</v>
      </c>
      <c r="H514">
        <v>30</v>
      </c>
      <c r="I514">
        <v>27</v>
      </c>
      <c r="J514">
        <v>71</v>
      </c>
      <c r="K514">
        <v>6</v>
      </c>
      <c r="L514">
        <v>4</v>
      </c>
      <c r="M514">
        <v>1</v>
      </c>
      <c r="N514">
        <v>8</v>
      </c>
      <c r="O514">
        <v>6</v>
      </c>
      <c r="P514">
        <v>0</v>
      </c>
      <c r="Q514">
        <v>0</v>
      </c>
      <c r="R514">
        <v>0</v>
      </c>
      <c r="S514">
        <v>0</v>
      </c>
      <c r="T514">
        <v>0</v>
      </c>
      <c r="U514">
        <v>0</v>
      </c>
      <c r="V514">
        <v>3</v>
      </c>
      <c r="W514">
        <v>11</v>
      </c>
      <c r="X514">
        <v>0</v>
      </c>
      <c r="Y514">
        <v>60</v>
      </c>
      <c r="Z514">
        <v>2397</v>
      </c>
      <c r="AA514">
        <v>0</v>
      </c>
      <c r="AB514">
        <v>1</v>
      </c>
      <c r="AC514">
        <v>0</v>
      </c>
      <c r="AD514">
        <v>0</v>
      </c>
      <c r="AE514">
        <v>0</v>
      </c>
      <c r="AF514">
        <v>0</v>
      </c>
      <c r="AG514">
        <v>0</v>
      </c>
      <c r="AH514">
        <v>0</v>
      </c>
      <c r="AI514">
        <v>0</v>
      </c>
      <c r="AJ514">
        <v>1</v>
      </c>
      <c r="AK514">
        <v>340</v>
      </c>
      <c r="AL514">
        <v>269</v>
      </c>
      <c r="AM514">
        <v>0</v>
      </c>
    </row>
    <row r="515" spans="1:39" x14ac:dyDescent="0.45">
      <c r="A515">
        <v>47682</v>
      </c>
      <c r="B515">
        <v>0</v>
      </c>
      <c r="C515">
        <v>1</v>
      </c>
      <c r="D515">
        <v>80</v>
      </c>
      <c r="E515">
        <v>162</v>
      </c>
      <c r="F515">
        <v>61</v>
      </c>
      <c r="G515">
        <v>83</v>
      </c>
      <c r="H515">
        <v>97</v>
      </c>
      <c r="I515">
        <v>57</v>
      </c>
      <c r="J515">
        <v>61</v>
      </c>
      <c r="K515">
        <v>4</v>
      </c>
      <c r="L515">
        <v>4</v>
      </c>
      <c r="M515">
        <v>3</v>
      </c>
      <c r="N515">
        <v>8</v>
      </c>
      <c r="O515">
        <v>5</v>
      </c>
      <c r="P515">
        <v>0</v>
      </c>
      <c r="Q515">
        <v>0</v>
      </c>
      <c r="R515">
        <v>0</v>
      </c>
      <c r="S515">
        <v>0</v>
      </c>
      <c r="T515">
        <v>0</v>
      </c>
      <c r="U515">
        <v>0</v>
      </c>
      <c r="V515">
        <v>3</v>
      </c>
      <c r="W515">
        <v>11</v>
      </c>
      <c r="X515">
        <v>0</v>
      </c>
      <c r="Y515">
        <v>45</v>
      </c>
      <c r="Z515">
        <v>2658</v>
      </c>
      <c r="AA515">
        <v>0</v>
      </c>
      <c r="AB515">
        <v>0</v>
      </c>
      <c r="AC515">
        <v>0</v>
      </c>
      <c r="AD515">
        <v>0</v>
      </c>
      <c r="AE515">
        <v>1</v>
      </c>
      <c r="AF515">
        <v>1</v>
      </c>
      <c r="AG515">
        <v>0</v>
      </c>
      <c r="AH515">
        <v>0</v>
      </c>
      <c r="AI515">
        <v>0</v>
      </c>
      <c r="AJ515">
        <v>0</v>
      </c>
      <c r="AK515">
        <v>460</v>
      </c>
      <c r="AL515">
        <v>399</v>
      </c>
      <c r="AM515">
        <v>0</v>
      </c>
    </row>
    <row r="516" spans="1:39" x14ac:dyDescent="0.45">
      <c r="A516">
        <v>72679</v>
      </c>
      <c r="B516">
        <v>0</v>
      </c>
      <c r="C516">
        <v>1</v>
      </c>
      <c r="D516">
        <v>65</v>
      </c>
      <c r="E516">
        <v>619</v>
      </c>
      <c r="F516">
        <v>54</v>
      </c>
      <c r="G516">
        <v>260</v>
      </c>
      <c r="H516">
        <v>127</v>
      </c>
      <c r="I516">
        <v>54</v>
      </c>
      <c r="J516">
        <v>54</v>
      </c>
      <c r="K516">
        <v>1</v>
      </c>
      <c r="L516">
        <v>4</v>
      </c>
      <c r="M516">
        <v>7</v>
      </c>
      <c r="N516">
        <v>5</v>
      </c>
      <c r="O516">
        <v>1</v>
      </c>
      <c r="P516">
        <v>0</v>
      </c>
      <c r="Q516">
        <v>0</v>
      </c>
      <c r="R516">
        <v>0</v>
      </c>
      <c r="S516">
        <v>0</v>
      </c>
      <c r="T516">
        <v>0</v>
      </c>
      <c r="U516">
        <v>0</v>
      </c>
      <c r="V516">
        <v>3</v>
      </c>
      <c r="W516">
        <v>11</v>
      </c>
      <c r="X516">
        <v>0</v>
      </c>
      <c r="Y516">
        <v>51</v>
      </c>
      <c r="Z516">
        <v>2443</v>
      </c>
      <c r="AA516">
        <v>0</v>
      </c>
      <c r="AB516">
        <v>0</v>
      </c>
      <c r="AC516">
        <v>1</v>
      </c>
      <c r="AD516">
        <v>0</v>
      </c>
      <c r="AE516">
        <v>0</v>
      </c>
      <c r="AF516">
        <v>0</v>
      </c>
      <c r="AG516">
        <v>0</v>
      </c>
      <c r="AH516">
        <v>1</v>
      </c>
      <c r="AI516">
        <v>0</v>
      </c>
      <c r="AJ516">
        <v>0</v>
      </c>
      <c r="AK516">
        <v>1114</v>
      </c>
      <c r="AL516">
        <v>1060</v>
      </c>
      <c r="AM516">
        <v>0</v>
      </c>
    </row>
    <row r="517" spans="1:39" x14ac:dyDescent="0.45">
      <c r="A517">
        <v>57954</v>
      </c>
      <c r="B517">
        <v>1</v>
      </c>
      <c r="C517">
        <v>1</v>
      </c>
      <c r="D517">
        <v>52</v>
      </c>
      <c r="E517">
        <v>456</v>
      </c>
      <c r="F517">
        <v>4</v>
      </c>
      <c r="G517">
        <v>24</v>
      </c>
      <c r="H517">
        <v>0</v>
      </c>
      <c r="I517">
        <v>0</v>
      </c>
      <c r="J517">
        <v>9</v>
      </c>
      <c r="K517">
        <v>7</v>
      </c>
      <c r="L517">
        <v>8</v>
      </c>
      <c r="M517">
        <v>2</v>
      </c>
      <c r="N517">
        <v>6</v>
      </c>
      <c r="O517">
        <v>7</v>
      </c>
      <c r="P517">
        <v>0</v>
      </c>
      <c r="Q517">
        <v>1</v>
      </c>
      <c r="R517">
        <v>0</v>
      </c>
      <c r="S517">
        <v>0</v>
      </c>
      <c r="T517">
        <v>0</v>
      </c>
      <c r="U517">
        <v>0</v>
      </c>
      <c r="V517">
        <v>3</v>
      </c>
      <c r="W517">
        <v>11</v>
      </c>
      <c r="X517">
        <v>0</v>
      </c>
      <c r="Y517">
        <v>43</v>
      </c>
      <c r="Z517">
        <v>2170</v>
      </c>
      <c r="AA517">
        <v>0</v>
      </c>
      <c r="AB517">
        <v>0</v>
      </c>
      <c r="AC517">
        <v>0</v>
      </c>
      <c r="AD517">
        <v>1</v>
      </c>
      <c r="AE517">
        <v>0</v>
      </c>
      <c r="AF517">
        <v>0</v>
      </c>
      <c r="AG517">
        <v>0</v>
      </c>
      <c r="AH517">
        <v>0</v>
      </c>
      <c r="AI517">
        <v>1</v>
      </c>
      <c r="AJ517">
        <v>0</v>
      </c>
      <c r="AK517">
        <v>484</v>
      </c>
      <c r="AL517">
        <v>475</v>
      </c>
      <c r="AM517">
        <v>1</v>
      </c>
    </row>
    <row r="518" spans="1:39" x14ac:dyDescent="0.45">
      <c r="A518">
        <v>65316</v>
      </c>
      <c r="B518">
        <v>1</v>
      </c>
      <c r="C518">
        <v>1</v>
      </c>
      <c r="D518">
        <v>65</v>
      </c>
      <c r="E518">
        <v>112</v>
      </c>
      <c r="F518">
        <v>6</v>
      </c>
      <c r="G518">
        <v>92</v>
      </c>
      <c r="H518">
        <v>3</v>
      </c>
      <c r="I518">
        <v>9</v>
      </c>
      <c r="J518">
        <v>38</v>
      </c>
      <c r="K518">
        <v>2</v>
      </c>
      <c r="L518">
        <v>3</v>
      </c>
      <c r="M518">
        <v>2</v>
      </c>
      <c r="N518">
        <v>5</v>
      </c>
      <c r="O518">
        <v>4</v>
      </c>
      <c r="P518">
        <v>0</v>
      </c>
      <c r="Q518">
        <v>0</v>
      </c>
      <c r="R518">
        <v>0</v>
      </c>
      <c r="S518">
        <v>0</v>
      </c>
      <c r="T518">
        <v>0</v>
      </c>
      <c r="U518">
        <v>0</v>
      </c>
      <c r="V518">
        <v>3</v>
      </c>
      <c r="W518">
        <v>11</v>
      </c>
      <c r="X518">
        <v>0</v>
      </c>
      <c r="Y518">
        <v>58</v>
      </c>
      <c r="Z518">
        <v>2590</v>
      </c>
      <c r="AA518">
        <v>0</v>
      </c>
      <c r="AB518">
        <v>1</v>
      </c>
      <c r="AC518">
        <v>0</v>
      </c>
      <c r="AD518">
        <v>0</v>
      </c>
      <c r="AE518">
        <v>0</v>
      </c>
      <c r="AF518">
        <v>0</v>
      </c>
      <c r="AG518">
        <v>0</v>
      </c>
      <c r="AH518">
        <v>1</v>
      </c>
      <c r="AI518">
        <v>0</v>
      </c>
      <c r="AJ518">
        <v>0</v>
      </c>
      <c r="AK518">
        <v>222</v>
      </c>
      <c r="AL518">
        <v>184</v>
      </c>
      <c r="AM518">
        <v>0</v>
      </c>
    </row>
    <row r="519" spans="1:39" x14ac:dyDescent="0.45">
      <c r="A519">
        <v>28567</v>
      </c>
      <c r="B519">
        <v>1</v>
      </c>
      <c r="C519">
        <v>0</v>
      </c>
      <c r="D519">
        <v>57</v>
      </c>
      <c r="E519">
        <v>11</v>
      </c>
      <c r="F519">
        <v>3</v>
      </c>
      <c r="G519">
        <v>22</v>
      </c>
      <c r="H519">
        <v>2</v>
      </c>
      <c r="I519">
        <v>2</v>
      </c>
      <c r="J519">
        <v>6</v>
      </c>
      <c r="K519">
        <v>2</v>
      </c>
      <c r="L519">
        <v>2</v>
      </c>
      <c r="M519">
        <v>0</v>
      </c>
      <c r="N519">
        <v>3</v>
      </c>
      <c r="O519">
        <v>6</v>
      </c>
      <c r="P519">
        <v>0</v>
      </c>
      <c r="Q519">
        <v>0</v>
      </c>
      <c r="R519">
        <v>0</v>
      </c>
      <c r="S519">
        <v>0</v>
      </c>
      <c r="T519">
        <v>0</v>
      </c>
      <c r="U519">
        <v>0</v>
      </c>
      <c r="V519">
        <v>3</v>
      </c>
      <c r="W519">
        <v>11</v>
      </c>
      <c r="X519">
        <v>0</v>
      </c>
      <c r="Y519">
        <v>38</v>
      </c>
      <c r="Z519">
        <v>2536</v>
      </c>
      <c r="AA519">
        <v>0</v>
      </c>
      <c r="AB519">
        <v>0</v>
      </c>
      <c r="AC519">
        <v>1</v>
      </c>
      <c r="AD519">
        <v>0</v>
      </c>
      <c r="AE519">
        <v>0</v>
      </c>
      <c r="AF519">
        <v>0</v>
      </c>
      <c r="AG519">
        <v>0</v>
      </c>
      <c r="AH519">
        <v>1</v>
      </c>
      <c r="AI519">
        <v>0</v>
      </c>
      <c r="AJ519">
        <v>0</v>
      </c>
      <c r="AK519">
        <v>40</v>
      </c>
      <c r="AL519">
        <v>34</v>
      </c>
      <c r="AM519">
        <v>0</v>
      </c>
    </row>
    <row r="520" spans="1:39" x14ac:dyDescent="0.45">
      <c r="A520">
        <v>47352</v>
      </c>
      <c r="B520">
        <v>0</v>
      </c>
      <c r="C520">
        <v>1</v>
      </c>
      <c r="D520">
        <v>70</v>
      </c>
      <c r="E520">
        <v>172</v>
      </c>
      <c r="F520">
        <v>12</v>
      </c>
      <c r="G520">
        <v>112</v>
      </c>
      <c r="H520">
        <v>8</v>
      </c>
      <c r="I520">
        <v>0</v>
      </c>
      <c r="J520">
        <v>15</v>
      </c>
      <c r="K520">
        <v>4</v>
      </c>
      <c r="L520">
        <v>6</v>
      </c>
      <c r="M520">
        <v>1</v>
      </c>
      <c r="N520">
        <v>5</v>
      </c>
      <c r="O520">
        <v>7</v>
      </c>
      <c r="P520">
        <v>0</v>
      </c>
      <c r="Q520">
        <v>0</v>
      </c>
      <c r="R520">
        <v>0</v>
      </c>
      <c r="S520">
        <v>0</v>
      </c>
      <c r="T520">
        <v>0</v>
      </c>
      <c r="U520">
        <v>0</v>
      </c>
      <c r="V520">
        <v>3</v>
      </c>
      <c r="W520">
        <v>11</v>
      </c>
      <c r="X520">
        <v>0</v>
      </c>
      <c r="Y520">
        <v>69</v>
      </c>
      <c r="Z520">
        <v>2603</v>
      </c>
      <c r="AA520">
        <v>0</v>
      </c>
      <c r="AB520">
        <v>0</v>
      </c>
      <c r="AC520">
        <v>0</v>
      </c>
      <c r="AD520">
        <v>1</v>
      </c>
      <c r="AE520">
        <v>0</v>
      </c>
      <c r="AF520">
        <v>0</v>
      </c>
      <c r="AG520">
        <v>0</v>
      </c>
      <c r="AH520">
        <v>0</v>
      </c>
      <c r="AI520">
        <v>1</v>
      </c>
      <c r="AJ520">
        <v>0</v>
      </c>
      <c r="AK520">
        <v>304</v>
      </c>
      <c r="AL520">
        <v>289</v>
      </c>
      <c r="AM520">
        <v>0</v>
      </c>
    </row>
    <row r="521" spans="1:39" x14ac:dyDescent="0.45">
      <c r="A521">
        <v>44931</v>
      </c>
      <c r="B521">
        <v>0</v>
      </c>
      <c r="C521">
        <v>1</v>
      </c>
      <c r="D521">
        <v>0</v>
      </c>
      <c r="E521">
        <v>78</v>
      </c>
      <c r="F521">
        <v>0</v>
      </c>
      <c r="G521">
        <v>11</v>
      </c>
      <c r="H521">
        <v>0</v>
      </c>
      <c r="I521">
        <v>0</v>
      </c>
      <c r="J521">
        <v>7</v>
      </c>
      <c r="K521">
        <v>1</v>
      </c>
      <c r="L521">
        <v>2</v>
      </c>
      <c r="M521">
        <v>1</v>
      </c>
      <c r="N521">
        <v>3</v>
      </c>
      <c r="O521">
        <v>5</v>
      </c>
      <c r="P521">
        <v>0</v>
      </c>
      <c r="Q521">
        <v>0</v>
      </c>
      <c r="R521">
        <v>0</v>
      </c>
      <c r="S521">
        <v>0</v>
      </c>
      <c r="T521">
        <v>0</v>
      </c>
      <c r="U521">
        <v>0</v>
      </c>
      <c r="V521">
        <v>3</v>
      </c>
      <c r="W521">
        <v>11</v>
      </c>
      <c r="X521">
        <v>0</v>
      </c>
      <c r="Y521">
        <v>53</v>
      </c>
      <c r="Z521">
        <v>2321</v>
      </c>
      <c r="AA521">
        <v>0</v>
      </c>
      <c r="AB521">
        <v>0</v>
      </c>
      <c r="AC521">
        <v>0</v>
      </c>
      <c r="AD521">
        <v>1</v>
      </c>
      <c r="AE521">
        <v>0</v>
      </c>
      <c r="AF521">
        <v>0</v>
      </c>
      <c r="AG521">
        <v>0</v>
      </c>
      <c r="AH521">
        <v>1</v>
      </c>
      <c r="AI521">
        <v>0</v>
      </c>
      <c r="AJ521">
        <v>0</v>
      </c>
      <c r="AK521">
        <v>89</v>
      </c>
      <c r="AL521">
        <v>82</v>
      </c>
      <c r="AM521">
        <v>0</v>
      </c>
    </row>
    <row r="522" spans="1:39" x14ac:dyDescent="0.45">
      <c r="A522">
        <v>76982</v>
      </c>
      <c r="B522">
        <v>0</v>
      </c>
      <c r="C522">
        <v>0</v>
      </c>
      <c r="D522">
        <v>19</v>
      </c>
      <c r="E522">
        <v>464</v>
      </c>
      <c r="F522">
        <v>151</v>
      </c>
      <c r="G522">
        <v>292</v>
      </c>
      <c r="H522">
        <v>65</v>
      </c>
      <c r="I522">
        <v>60</v>
      </c>
      <c r="J522">
        <v>30</v>
      </c>
      <c r="K522">
        <v>1</v>
      </c>
      <c r="L522">
        <v>8</v>
      </c>
      <c r="M522">
        <v>3</v>
      </c>
      <c r="N522">
        <v>4</v>
      </c>
      <c r="O522">
        <v>4</v>
      </c>
      <c r="P522">
        <v>0</v>
      </c>
      <c r="Q522">
        <v>0</v>
      </c>
      <c r="R522">
        <v>1</v>
      </c>
      <c r="S522">
        <v>0</v>
      </c>
      <c r="T522">
        <v>0</v>
      </c>
      <c r="U522">
        <v>0</v>
      </c>
      <c r="V522">
        <v>3</v>
      </c>
      <c r="W522">
        <v>11</v>
      </c>
      <c r="X522">
        <v>1</v>
      </c>
      <c r="Y522">
        <v>53</v>
      </c>
      <c r="Z522">
        <v>2293</v>
      </c>
      <c r="AA522">
        <v>1</v>
      </c>
      <c r="AB522">
        <v>0</v>
      </c>
      <c r="AC522">
        <v>0</v>
      </c>
      <c r="AD522">
        <v>0</v>
      </c>
      <c r="AE522">
        <v>0</v>
      </c>
      <c r="AF522">
        <v>0</v>
      </c>
      <c r="AG522">
        <v>0</v>
      </c>
      <c r="AH522">
        <v>1</v>
      </c>
      <c r="AI522">
        <v>0</v>
      </c>
      <c r="AJ522">
        <v>0</v>
      </c>
      <c r="AK522">
        <v>1032</v>
      </c>
      <c r="AL522">
        <v>1002</v>
      </c>
      <c r="AM522">
        <v>1</v>
      </c>
    </row>
    <row r="523" spans="1:39" x14ac:dyDescent="0.45">
      <c r="A523">
        <v>57247</v>
      </c>
      <c r="B523">
        <v>0</v>
      </c>
      <c r="C523">
        <v>1</v>
      </c>
      <c r="D523">
        <v>50</v>
      </c>
      <c r="E523">
        <v>99</v>
      </c>
      <c r="F523">
        <v>4</v>
      </c>
      <c r="G523">
        <v>32</v>
      </c>
      <c r="H523">
        <v>37</v>
      </c>
      <c r="I523">
        <v>54</v>
      </c>
      <c r="J523">
        <v>6</v>
      </c>
      <c r="K523">
        <v>2</v>
      </c>
      <c r="L523">
        <v>2</v>
      </c>
      <c r="M523">
        <v>1</v>
      </c>
      <c r="N523">
        <v>7</v>
      </c>
      <c r="O523">
        <v>2</v>
      </c>
      <c r="P523">
        <v>0</v>
      </c>
      <c r="Q523">
        <v>0</v>
      </c>
      <c r="R523">
        <v>0</v>
      </c>
      <c r="S523">
        <v>0</v>
      </c>
      <c r="T523">
        <v>0</v>
      </c>
      <c r="U523">
        <v>0</v>
      </c>
      <c r="V523">
        <v>3</v>
      </c>
      <c r="W523">
        <v>11</v>
      </c>
      <c r="X523">
        <v>0</v>
      </c>
      <c r="Y523">
        <v>68</v>
      </c>
      <c r="Z523">
        <v>2484</v>
      </c>
      <c r="AA523">
        <v>0</v>
      </c>
      <c r="AB523">
        <v>0</v>
      </c>
      <c r="AC523">
        <v>0</v>
      </c>
      <c r="AD523">
        <v>1</v>
      </c>
      <c r="AE523">
        <v>0</v>
      </c>
      <c r="AF523">
        <v>1</v>
      </c>
      <c r="AG523">
        <v>0</v>
      </c>
      <c r="AH523">
        <v>0</v>
      </c>
      <c r="AI523">
        <v>0</v>
      </c>
      <c r="AJ523">
        <v>0</v>
      </c>
      <c r="AK523">
        <v>226</v>
      </c>
      <c r="AL523">
        <v>220</v>
      </c>
      <c r="AM523">
        <v>0</v>
      </c>
    </row>
    <row r="524" spans="1:39" x14ac:dyDescent="0.45">
      <c r="A524">
        <v>22944</v>
      </c>
      <c r="B524">
        <v>1</v>
      </c>
      <c r="C524">
        <v>0</v>
      </c>
      <c r="D524">
        <v>67</v>
      </c>
      <c r="E524">
        <v>19</v>
      </c>
      <c r="F524">
        <v>3</v>
      </c>
      <c r="G524">
        <v>19</v>
      </c>
      <c r="H524">
        <v>4</v>
      </c>
      <c r="I524">
        <v>5</v>
      </c>
      <c r="J524">
        <v>26</v>
      </c>
      <c r="K524">
        <v>3</v>
      </c>
      <c r="L524">
        <v>3</v>
      </c>
      <c r="M524">
        <v>0</v>
      </c>
      <c r="N524">
        <v>3</v>
      </c>
      <c r="O524">
        <v>7</v>
      </c>
      <c r="P524">
        <v>0</v>
      </c>
      <c r="Q524">
        <v>0</v>
      </c>
      <c r="R524">
        <v>0</v>
      </c>
      <c r="S524">
        <v>0</v>
      </c>
      <c r="T524">
        <v>0</v>
      </c>
      <c r="U524">
        <v>0</v>
      </c>
      <c r="V524">
        <v>3</v>
      </c>
      <c r="W524">
        <v>11</v>
      </c>
      <c r="X524">
        <v>0</v>
      </c>
      <c r="Y524">
        <v>39</v>
      </c>
      <c r="Z524">
        <v>2347</v>
      </c>
      <c r="AA524">
        <v>0</v>
      </c>
      <c r="AB524">
        <v>0</v>
      </c>
      <c r="AC524">
        <v>1</v>
      </c>
      <c r="AD524">
        <v>0</v>
      </c>
      <c r="AE524">
        <v>0</v>
      </c>
      <c r="AF524">
        <v>0</v>
      </c>
      <c r="AG524">
        <v>0</v>
      </c>
      <c r="AH524">
        <v>0</v>
      </c>
      <c r="AI524">
        <v>1</v>
      </c>
      <c r="AJ524">
        <v>0</v>
      </c>
      <c r="AK524">
        <v>50</v>
      </c>
      <c r="AL524">
        <v>24</v>
      </c>
      <c r="AM524">
        <v>0</v>
      </c>
    </row>
    <row r="525" spans="1:39" x14ac:dyDescent="0.45">
      <c r="A525">
        <v>25315</v>
      </c>
      <c r="B525">
        <v>1</v>
      </c>
      <c r="C525">
        <v>0</v>
      </c>
      <c r="D525">
        <v>46</v>
      </c>
      <c r="E525">
        <v>1</v>
      </c>
      <c r="F525">
        <v>9</v>
      </c>
      <c r="G525">
        <v>8</v>
      </c>
      <c r="H525">
        <v>11</v>
      </c>
      <c r="I525">
        <v>3</v>
      </c>
      <c r="J525">
        <v>22</v>
      </c>
      <c r="K525">
        <v>3</v>
      </c>
      <c r="L525">
        <v>3</v>
      </c>
      <c r="M525">
        <v>0</v>
      </c>
      <c r="N525">
        <v>3</v>
      </c>
      <c r="O525">
        <v>8</v>
      </c>
      <c r="P525">
        <v>0</v>
      </c>
      <c r="Q525">
        <v>0</v>
      </c>
      <c r="R525">
        <v>0</v>
      </c>
      <c r="S525">
        <v>0</v>
      </c>
      <c r="T525">
        <v>0</v>
      </c>
      <c r="U525">
        <v>0</v>
      </c>
      <c r="V525">
        <v>3</v>
      </c>
      <c r="W525">
        <v>11</v>
      </c>
      <c r="X525">
        <v>0</v>
      </c>
      <c r="Y525">
        <v>43</v>
      </c>
      <c r="Z525">
        <v>2393</v>
      </c>
      <c r="AA525">
        <v>0</v>
      </c>
      <c r="AB525">
        <v>0</v>
      </c>
      <c r="AC525">
        <v>0</v>
      </c>
      <c r="AD525">
        <v>1</v>
      </c>
      <c r="AE525">
        <v>0</v>
      </c>
      <c r="AF525">
        <v>1</v>
      </c>
      <c r="AG525">
        <v>0</v>
      </c>
      <c r="AH525">
        <v>0</v>
      </c>
      <c r="AI525">
        <v>0</v>
      </c>
      <c r="AJ525">
        <v>0</v>
      </c>
      <c r="AK525">
        <v>32</v>
      </c>
      <c r="AL525">
        <v>10</v>
      </c>
      <c r="AM525">
        <v>0</v>
      </c>
    </row>
    <row r="526" spans="1:39" x14ac:dyDescent="0.45">
      <c r="A526">
        <v>43638</v>
      </c>
      <c r="B526">
        <v>0</v>
      </c>
      <c r="C526">
        <v>1</v>
      </c>
      <c r="D526">
        <v>37</v>
      </c>
      <c r="E526">
        <v>63</v>
      </c>
      <c r="F526">
        <v>10</v>
      </c>
      <c r="G526">
        <v>83</v>
      </c>
      <c r="H526">
        <v>7</v>
      </c>
      <c r="I526">
        <v>19</v>
      </c>
      <c r="J526">
        <v>19</v>
      </c>
      <c r="K526">
        <v>2</v>
      </c>
      <c r="L526">
        <v>4</v>
      </c>
      <c r="M526">
        <v>1</v>
      </c>
      <c r="N526">
        <v>4</v>
      </c>
      <c r="O526">
        <v>7</v>
      </c>
      <c r="P526">
        <v>0</v>
      </c>
      <c r="Q526">
        <v>0</v>
      </c>
      <c r="R526">
        <v>0</v>
      </c>
      <c r="S526">
        <v>0</v>
      </c>
      <c r="T526">
        <v>0</v>
      </c>
      <c r="U526">
        <v>0</v>
      </c>
      <c r="V526">
        <v>3</v>
      </c>
      <c r="W526">
        <v>11</v>
      </c>
      <c r="X526">
        <v>0</v>
      </c>
      <c r="Y526">
        <v>51</v>
      </c>
      <c r="Z526">
        <v>2851</v>
      </c>
      <c r="AA526">
        <v>0</v>
      </c>
      <c r="AB526">
        <v>0</v>
      </c>
      <c r="AC526">
        <v>0</v>
      </c>
      <c r="AD526">
        <v>0</v>
      </c>
      <c r="AE526">
        <v>1</v>
      </c>
      <c r="AF526">
        <v>0</v>
      </c>
      <c r="AG526">
        <v>0</v>
      </c>
      <c r="AH526">
        <v>1</v>
      </c>
      <c r="AI526">
        <v>0</v>
      </c>
      <c r="AJ526">
        <v>0</v>
      </c>
      <c r="AK526">
        <v>182</v>
      </c>
      <c r="AL526">
        <v>163</v>
      </c>
      <c r="AM526">
        <v>0</v>
      </c>
    </row>
    <row r="527" spans="1:39" x14ac:dyDescent="0.45">
      <c r="A527">
        <v>42710</v>
      </c>
      <c r="B527">
        <v>1</v>
      </c>
      <c r="C527">
        <v>0</v>
      </c>
      <c r="D527">
        <v>38</v>
      </c>
      <c r="E527">
        <v>252</v>
      </c>
      <c r="F527">
        <v>3</v>
      </c>
      <c r="G527">
        <v>42</v>
      </c>
      <c r="H527">
        <v>4</v>
      </c>
      <c r="I527">
        <v>3</v>
      </c>
      <c r="J527">
        <v>102</v>
      </c>
      <c r="K527">
        <v>2</v>
      </c>
      <c r="L527">
        <v>4</v>
      </c>
      <c r="M527">
        <v>5</v>
      </c>
      <c r="N527">
        <v>3</v>
      </c>
      <c r="O527">
        <v>6</v>
      </c>
      <c r="P527">
        <v>0</v>
      </c>
      <c r="Q527">
        <v>0</v>
      </c>
      <c r="R527">
        <v>0</v>
      </c>
      <c r="S527">
        <v>0</v>
      </c>
      <c r="T527">
        <v>0</v>
      </c>
      <c r="U527">
        <v>0</v>
      </c>
      <c r="V527">
        <v>3</v>
      </c>
      <c r="W527">
        <v>11</v>
      </c>
      <c r="X527">
        <v>0</v>
      </c>
      <c r="Y527">
        <v>36</v>
      </c>
      <c r="Z527">
        <v>2737</v>
      </c>
      <c r="AA527">
        <v>0</v>
      </c>
      <c r="AB527">
        <v>0</v>
      </c>
      <c r="AC527">
        <v>1</v>
      </c>
      <c r="AD527">
        <v>0</v>
      </c>
      <c r="AE527">
        <v>0</v>
      </c>
      <c r="AF527">
        <v>0</v>
      </c>
      <c r="AG527">
        <v>0</v>
      </c>
      <c r="AH527">
        <v>0</v>
      </c>
      <c r="AI527">
        <v>0</v>
      </c>
      <c r="AJ527">
        <v>1</v>
      </c>
      <c r="AK527">
        <v>304</v>
      </c>
      <c r="AL527">
        <v>202</v>
      </c>
      <c r="AM527">
        <v>0</v>
      </c>
    </row>
    <row r="528" spans="1:39" x14ac:dyDescent="0.45">
      <c r="A528">
        <v>84169</v>
      </c>
      <c r="B528">
        <v>0</v>
      </c>
      <c r="C528">
        <v>0</v>
      </c>
      <c r="D528">
        <v>9</v>
      </c>
      <c r="E528">
        <v>1478</v>
      </c>
      <c r="F528">
        <v>19</v>
      </c>
      <c r="G528">
        <v>403</v>
      </c>
      <c r="H528">
        <v>0</v>
      </c>
      <c r="I528">
        <v>19</v>
      </c>
      <c r="J528">
        <v>0</v>
      </c>
      <c r="K528">
        <v>1</v>
      </c>
      <c r="L528">
        <v>7</v>
      </c>
      <c r="M528">
        <v>6</v>
      </c>
      <c r="N528">
        <v>6</v>
      </c>
      <c r="O528">
        <v>3</v>
      </c>
      <c r="P528">
        <v>0</v>
      </c>
      <c r="Q528">
        <v>1</v>
      </c>
      <c r="R528">
        <v>1</v>
      </c>
      <c r="S528">
        <v>0</v>
      </c>
      <c r="T528">
        <v>0</v>
      </c>
      <c r="U528">
        <v>0</v>
      </c>
      <c r="V528">
        <v>3</v>
      </c>
      <c r="W528">
        <v>11</v>
      </c>
      <c r="X528">
        <v>1</v>
      </c>
      <c r="Y528">
        <v>38</v>
      </c>
      <c r="Z528">
        <v>2485</v>
      </c>
      <c r="AA528">
        <v>0</v>
      </c>
      <c r="AB528">
        <v>1</v>
      </c>
      <c r="AC528">
        <v>0</v>
      </c>
      <c r="AD528">
        <v>0</v>
      </c>
      <c r="AE528">
        <v>0</v>
      </c>
      <c r="AF528">
        <v>0</v>
      </c>
      <c r="AG528">
        <v>0</v>
      </c>
      <c r="AH528">
        <v>0</v>
      </c>
      <c r="AI528">
        <v>0</v>
      </c>
      <c r="AJ528">
        <v>1</v>
      </c>
      <c r="AK528">
        <v>1919</v>
      </c>
      <c r="AL528">
        <v>1919</v>
      </c>
      <c r="AM528">
        <v>2</v>
      </c>
    </row>
    <row r="529" spans="1:39" x14ac:dyDescent="0.45">
      <c r="A529">
        <v>54058</v>
      </c>
      <c r="B529">
        <v>0</v>
      </c>
      <c r="C529">
        <v>1</v>
      </c>
      <c r="D529">
        <v>56</v>
      </c>
      <c r="E529">
        <v>198</v>
      </c>
      <c r="F529">
        <v>18</v>
      </c>
      <c r="G529">
        <v>252</v>
      </c>
      <c r="H529">
        <v>32</v>
      </c>
      <c r="I529">
        <v>108</v>
      </c>
      <c r="J529">
        <v>54</v>
      </c>
      <c r="K529">
        <v>2</v>
      </c>
      <c r="L529">
        <v>4</v>
      </c>
      <c r="M529">
        <v>6</v>
      </c>
      <c r="N529">
        <v>8</v>
      </c>
      <c r="O529">
        <v>3</v>
      </c>
      <c r="P529">
        <v>0</v>
      </c>
      <c r="Q529">
        <v>0</v>
      </c>
      <c r="R529">
        <v>0</v>
      </c>
      <c r="S529">
        <v>0</v>
      </c>
      <c r="T529">
        <v>0</v>
      </c>
      <c r="U529">
        <v>0</v>
      </c>
      <c r="V529">
        <v>3</v>
      </c>
      <c r="W529">
        <v>11</v>
      </c>
      <c r="X529">
        <v>0</v>
      </c>
      <c r="Y529">
        <v>44</v>
      </c>
      <c r="Z529">
        <v>2549</v>
      </c>
      <c r="AA529">
        <v>0</v>
      </c>
      <c r="AB529">
        <v>0</v>
      </c>
      <c r="AC529">
        <v>0</v>
      </c>
      <c r="AD529">
        <v>1</v>
      </c>
      <c r="AE529">
        <v>0</v>
      </c>
      <c r="AF529">
        <v>0</v>
      </c>
      <c r="AG529">
        <v>0</v>
      </c>
      <c r="AH529">
        <v>1</v>
      </c>
      <c r="AI529">
        <v>0</v>
      </c>
      <c r="AJ529">
        <v>0</v>
      </c>
      <c r="AK529">
        <v>608</v>
      </c>
      <c r="AL529">
        <v>554</v>
      </c>
      <c r="AM529">
        <v>0</v>
      </c>
    </row>
    <row r="530" spans="1:39" x14ac:dyDescent="0.45">
      <c r="A530">
        <v>24683</v>
      </c>
      <c r="B530">
        <v>1</v>
      </c>
      <c r="C530">
        <v>0</v>
      </c>
      <c r="D530">
        <v>98</v>
      </c>
      <c r="E530">
        <v>8</v>
      </c>
      <c r="F530">
        <v>4</v>
      </c>
      <c r="G530">
        <v>10</v>
      </c>
      <c r="H530">
        <v>6</v>
      </c>
      <c r="I530">
        <v>7</v>
      </c>
      <c r="J530">
        <v>6</v>
      </c>
      <c r="K530">
        <v>2</v>
      </c>
      <c r="L530">
        <v>2</v>
      </c>
      <c r="M530">
        <v>0</v>
      </c>
      <c r="N530">
        <v>4</v>
      </c>
      <c r="O530">
        <v>5</v>
      </c>
      <c r="P530">
        <v>0</v>
      </c>
      <c r="Q530">
        <v>0</v>
      </c>
      <c r="R530">
        <v>0</v>
      </c>
      <c r="S530">
        <v>0</v>
      </c>
      <c r="T530">
        <v>0</v>
      </c>
      <c r="U530">
        <v>0</v>
      </c>
      <c r="V530">
        <v>3</v>
      </c>
      <c r="W530">
        <v>11</v>
      </c>
      <c r="X530">
        <v>0</v>
      </c>
      <c r="Y530">
        <v>30</v>
      </c>
      <c r="Z530">
        <v>2272</v>
      </c>
      <c r="AA530">
        <v>0</v>
      </c>
      <c r="AB530">
        <v>1</v>
      </c>
      <c r="AC530">
        <v>0</v>
      </c>
      <c r="AD530">
        <v>0</v>
      </c>
      <c r="AE530">
        <v>0</v>
      </c>
      <c r="AF530">
        <v>1</v>
      </c>
      <c r="AG530">
        <v>0</v>
      </c>
      <c r="AH530">
        <v>0</v>
      </c>
      <c r="AI530">
        <v>0</v>
      </c>
      <c r="AJ530">
        <v>0</v>
      </c>
      <c r="AK530">
        <v>35</v>
      </c>
      <c r="AL530">
        <v>29</v>
      </c>
      <c r="AM530">
        <v>0</v>
      </c>
    </row>
    <row r="531" spans="1:39" x14ac:dyDescent="0.45">
      <c r="A531">
        <v>85620</v>
      </c>
      <c r="B531">
        <v>0</v>
      </c>
      <c r="C531">
        <v>0</v>
      </c>
      <c r="D531">
        <v>68</v>
      </c>
      <c r="E531">
        <v>416</v>
      </c>
      <c r="F531">
        <v>46</v>
      </c>
      <c r="G531">
        <v>925</v>
      </c>
      <c r="H531">
        <v>60</v>
      </c>
      <c r="I531">
        <v>107</v>
      </c>
      <c r="J531">
        <v>46</v>
      </c>
      <c r="K531">
        <v>1</v>
      </c>
      <c r="L531">
        <v>3</v>
      </c>
      <c r="M531">
        <v>6</v>
      </c>
      <c r="N531">
        <v>4</v>
      </c>
      <c r="O531">
        <v>1</v>
      </c>
      <c r="P531">
        <v>0</v>
      </c>
      <c r="Q531">
        <v>0</v>
      </c>
      <c r="R531">
        <v>0</v>
      </c>
      <c r="S531">
        <v>0</v>
      </c>
      <c r="T531">
        <v>0</v>
      </c>
      <c r="U531">
        <v>0</v>
      </c>
      <c r="V531">
        <v>3</v>
      </c>
      <c r="W531">
        <v>11</v>
      </c>
      <c r="X531">
        <v>1</v>
      </c>
      <c r="Y531">
        <v>56</v>
      </c>
      <c r="Z531">
        <v>2332</v>
      </c>
      <c r="AA531">
        <v>0</v>
      </c>
      <c r="AB531">
        <v>0</v>
      </c>
      <c r="AC531">
        <v>0</v>
      </c>
      <c r="AD531">
        <v>0</v>
      </c>
      <c r="AE531">
        <v>1</v>
      </c>
      <c r="AF531">
        <v>0</v>
      </c>
      <c r="AG531">
        <v>0</v>
      </c>
      <c r="AH531">
        <v>1</v>
      </c>
      <c r="AI531">
        <v>0</v>
      </c>
      <c r="AJ531">
        <v>0</v>
      </c>
      <c r="AK531">
        <v>1554</v>
      </c>
      <c r="AL531">
        <v>1508</v>
      </c>
      <c r="AM531">
        <v>0</v>
      </c>
    </row>
    <row r="532" spans="1:39" x14ac:dyDescent="0.45">
      <c r="A532">
        <v>47850</v>
      </c>
      <c r="B532">
        <v>1</v>
      </c>
      <c r="C532">
        <v>0</v>
      </c>
      <c r="D532">
        <v>72</v>
      </c>
      <c r="E532">
        <v>42</v>
      </c>
      <c r="F532">
        <v>7</v>
      </c>
      <c r="G532">
        <v>43</v>
      </c>
      <c r="H532">
        <v>20</v>
      </c>
      <c r="I532">
        <v>12</v>
      </c>
      <c r="J532">
        <v>10</v>
      </c>
      <c r="K532">
        <v>1</v>
      </c>
      <c r="L532">
        <v>3</v>
      </c>
      <c r="M532">
        <v>0</v>
      </c>
      <c r="N532">
        <v>4</v>
      </c>
      <c r="O532">
        <v>6</v>
      </c>
      <c r="P532">
        <v>0</v>
      </c>
      <c r="Q532">
        <v>0</v>
      </c>
      <c r="R532">
        <v>0</v>
      </c>
      <c r="S532">
        <v>0</v>
      </c>
      <c r="T532">
        <v>0</v>
      </c>
      <c r="U532">
        <v>0</v>
      </c>
      <c r="V532">
        <v>3</v>
      </c>
      <c r="W532">
        <v>11</v>
      </c>
      <c r="X532">
        <v>0</v>
      </c>
      <c r="Y532">
        <v>40</v>
      </c>
      <c r="Z532">
        <v>2367</v>
      </c>
      <c r="AA532">
        <v>0</v>
      </c>
      <c r="AB532">
        <v>1</v>
      </c>
      <c r="AC532">
        <v>0</v>
      </c>
      <c r="AD532">
        <v>0</v>
      </c>
      <c r="AE532">
        <v>0</v>
      </c>
      <c r="AF532">
        <v>0</v>
      </c>
      <c r="AG532">
        <v>0</v>
      </c>
      <c r="AH532">
        <v>1</v>
      </c>
      <c r="AI532">
        <v>0</v>
      </c>
      <c r="AJ532">
        <v>0</v>
      </c>
      <c r="AK532">
        <v>124</v>
      </c>
      <c r="AL532">
        <v>114</v>
      </c>
      <c r="AM532">
        <v>0</v>
      </c>
    </row>
    <row r="533" spans="1:39" x14ac:dyDescent="0.45">
      <c r="A533">
        <v>19514</v>
      </c>
      <c r="B533">
        <v>1</v>
      </c>
      <c r="C533">
        <v>1</v>
      </c>
      <c r="D533">
        <v>47</v>
      </c>
      <c r="E533">
        <v>14</v>
      </c>
      <c r="F533">
        <v>3</v>
      </c>
      <c r="G533">
        <v>21</v>
      </c>
      <c r="H533">
        <v>2</v>
      </c>
      <c r="I533">
        <v>1</v>
      </c>
      <c r="J533">
        <v>28</v>
      </c>
      <c r="K533">
        <v>4</v>
      </c>
      <c r="L533">
        <v>3</v>
      </c>
      <c r="M533">
        <v>1</v>
      </c>
      <c r="N533">
        <v>2</v>
      </c>
      <c r="O533">
        <v>8</v>
      </c>
      <c r="P533">
        <v>1</v>
      </c>
      <c r="Q533">
        <v>0</v>
      </c>
      <c r="R533">
        <v>0</v>
      </c>
      <c r="S533">
        <v>0</v>
      </c>
      <c r="T533">
        <v>0</v>
      </c>
      <c r="U533">
        <v>0</v>
      </c>
      <c r="V533">
        <v>3</v>
      </c>
      <c r="W533">
        <v>11</v>
      </c>
      <c r="X533">
        <v>1</v>
      </c>
      <c r="Y533">
        <v>52</v>
      </c>
      <c r="Z533">
        <v>2313</v>
      </c>
      <c r="AA533">
        <v>0</v>
      </c>
      <c r="AB533">
        <v>1</v>
      </c>
      <c r="AC533">
        <v>0</v>
      </c>
      <c r="AD533">
        <v>0</v>
      </c>
      <c r="AE533">
        <v>0</v>
      </c>
      <c r="AF533">
        <v>0</v>
      </c>
      <c r="AG533">
        <v>0</v>
      </c>
      <c r="AH533">
        <v>1</v>
      </c>
      <c r="AI533">
        <v>0</v>
      </c>
      <c r="AJ533">
        <v>0</v>
      </c>
      <c r="AK533">
        <v>41</v>
      </c>
      <c r="AL533">
        <v>13</v>
      </c>
      <c r="AM533">
        <v>1</v>
      </c>
    </row>
    <row r="534" spans="1:39" x14ac:dyDescent="0.45">
      <c r="A534">
        <v>27159</v>
      </c>
      <c r="B534">
        <v>1</v>
      </c>
      <c r="C534">
        <v>1</v>
      </c>
      <c r="D534">
        <v>33</v>
      </c>
      <c r="E534">
        <v>17</v>
      </c>
      <c r="F534">
        <v>0</v>
      </c>
      <c r="G534">
        <v>3</v>
      </c>
      <c r="H534">
        <v>0</v>
      </c>
      <c r="I534">
        <v>0</v>
      </c>
      <c r="J534">
        <v>1</v>
      </c>
      <c r="K534">
        <v>2</v>
      </c>
      <c r="L534">
        <v>1</v>
      </c>
      <c r="M534">
        <v>0</v>
      </c>
      <c r="N534">
        <v>3</v>
      </c>
      <c r="O534">
        <v>6</v>
      </c>
      <c r="P534">
        <v>0</v>
      </c>
      <c r="Q534">
        <v>0</v>
      </c>
      <c r="R534">
        <v>0</v>
      </c>
      <c r="S534">
        <v>0</v>
      </c>
      <c r="T534">
        <v>0</v>
      </c>
      <c r="U534">
        <v>0</v>
      </c>
      <c r="V534">
        <v>3</v>
      </c>
      <c r="W534">
        <v>11</v>
      </c>
      <c r="X534">
        <v>0</v>
      </c>
      <c r="Y534">
        <v>47</v>
      </c>
      <c r="Z534">
        <v>2251</v>
      </c>
      <c r="AA534">
        <v>0</v>
      </c>
      <c r="AB534">
        <v>1</v>
      </c>
      <c r="AC534">
        <v>0</v>
      </c>
      <c r="AD534">
        <v>0</v>
      </c>
      <c r="AE534">
        <v>0</v>
      </c>
      <c r="AF534">
        <v>0</v>
      </c>
      <c r="AG534">
        <v>0</v>
      </c>
      <c r="AH534">
        <v>0</v>
      </c>
      <c r="AI534">
        <v>1</v>
      </c>
      <c r="AJ534">
        <v>0</v>
      </c>
      <c r="AK534">
        <v>20</v>
      </c>
      <c r="AL534">
        <v>19</v>
      </c>
      <c r="AM534">
        <v>0</v>
      </c>
    </row>
    <row r="535" spans="1:39" x14ac:dyDescent="0.45">
      <c r="A535">
        <v>39548</v>
      </c>
      <c r="B535">
        <v>1</v>
      </c>
      <c r="C535">
        <v>1</v>
      </c>
      <c r="D535">
        <v>87</v>
      </c>
      <c r="E535">
        <v>15</v>
      </c>
      <c r="F535">
        <v>4</v>
      </c>
      <c r="G535">
        <v>10</v>
      </c>
      <c r="H535">
        <v>3</v>
      </c>
      <c r="I535">
        <v>4</v>
      </c>
      <c r="J535">
        <v>18</v>
      </c>
      <c r="K535">
        <v>2</v>
      </c>
      <c r="L535">
        <v>1</v>
      </c>
      <c r="M535">
        <v>1</v>
      </c>
      <c r="N535">
        <v>3</v>
      </c>
      <c r="O535">
        <v>3</v>
      </c>
      <c r="P535">
        <v>0</v>
      </c>
      <c r="Q535">
        <v>0</v>
      </c>
      <c r="R535">
        <v>0</v>
      </c>
      <c r="S535">
        <v>0</v>
      </c>
      <c r="T535">
        <v>0</v>
      </c>
      <c r="U535">
        <v>0</v>
      </c>
      <c r="V535">
        <v>3</v>
      </c>
      <c r="W535">
        <v>11</v>
      </c>
      <c r="X535">
        <v>0</v>
      </c>
      <c r="Y535">
        <v>57</v>
      </c>
      <c r="Z535">
        <v>2249</v>
      </c>
      <c r="AA535">
        <v>0</v>
      </c>
      <c r="AB535">
        <v>0</v>
      </c>
      <c r="AC535">
        <v>1</v>
      </c>
      <c r="AD535">
        <v>0</v>
      </c>
      <c r="AE535">
        <v>0</v>
      </c>
      <c r="AF535">
        <v>1</v>
      </c>
      <c r="AG535">
        <v>0</v>
      </c>
      <c r="AH535">
        <v>0</v>
      </c>
      <c r="AI535">
        <v>0</v>
      </c>
      <c r="AJ535">
        <v>0</v>
      </c>
      <c r="AK535">
        <v>36</v>
      </c>
      <c r="AL535">
        <v>18</v>
      </c>
      <c r="AM535">
        <v>0</v>
      </c>
    </row>
    <row r="536" spans="1:39" x14ac:dyDescent="0.45">
      <c r="A536">
        <v>21474</v>
      </c>
      <c r="B536">
        <v>1</v>
      </c>
      <c r="C536">
        <v>0</v>
      </c>
      <c r="D536">
        <v>0</v>
      </c>
      <c r="E536">
        <v>6</v>
      </c>
      <c r="F536">
        <v>16</v>
      </c>
      <c r="G536">
        <v>24</v>
      </c>
      <c r="H536">
        <v>11</v>
      </c>
      <c r="I536">
        <v>0</v>
      </c>
      <c r="J536">
        <v>34</v>
      </c>
      <c r="K536">
        <v>2</v>
      </c>
      <c r="L536">
        <v>3</v>
      </c>
      <c r="M536">
        <v>1</v>
      </c>
      <c r="N536">
        <v>2</v>
      </c>
      <c r="O536">
        <v>7</v>
      </c>
      <c r="P536">
        <v>1</v>
      </c>
      <c r="Q536">
        <v>0</v>
      </c>
      <c r="R536">
        <v>0</v>
      </c>
      <c r="S536">
        <v>0</v>
      </c>
      <c r="T536">
        <v>0</v>
      </c>
      <c r="U536">
        <v>0</v>
      </c>
      <c r="V536">
        <v>3</v>
      </c>
      <c r="W536">
        <v>11</v>
      </c>
      <c r="X536">
        <v>1</v>
      </c>
      <c r="Y536">
        <v>31</v>
      </c>
      <c r="Z536">
        <v>2241</v>
      </c>
      <c r="AA536">
        <v>0</v>
      </c>
      <c r="AB536">
        <v>0</v>
      </c>
      <c r="AC536">
        <v>1</v>
      </c>
      <c r="AD536">
        <v>0</v>
      </c>
      <c r="AE536">
        <v>0</v>
      </c>
      <c r="AF536">
        <v>0</v>
      </c>
      <c r="AG536">
        <v>0</v>
      </c>
      <c r="AH536">
        <v>1</v>
      </c>
      <c r="AI536">
        <v>0</v>
      </c>
      <c r="AJ536">
        <v>0</v>
      </c>
      <c r="AK536">
        <v>57</v>
      </c>
      <c r="AL536">
        <v>23</v>
      </c>
      <c r="AM536">
        <v>1</v>
      </c>
    </row>
    <row r="537" spans="1:39" x14ac:dyDescent="0.45">
      <c r="A537">
        <v>60504</v>
      </c>
      <c r="B537">
        <v>0</v>
      </c>
      <c r="C537">
        <v>1</v>
      </c>
      <c r="D537">
        <v>73</v>
      </c>
      <c r="E537">
        <v>458</v>
      </c>
      <c r="F537">
        <v>0</v>
      </c>
      <c r="G537">
        <v>24</v>
      </c>
      <c r="H537">
        <v>6</v>
      </c>
      <c r="I537">
        <v>4</v>
      </c>
      <c r="J537">
        <v>34</v>
      </c>
      <c r="K537">
        <v>2</v>
      </c>
      <c r="L537">
        <v>6</v>
      </c>
      <c r="M537">
        <v>2</v>
      </c>
      <c r="N537">
        <v>8</v>
      </c>
      <c r="O537">
        <v>6</v>
      </c>
      <c r="P537">
        <v>0</v>
      </c>
      <c r="Q537">
        <v>0</v>
      </c>
      <c r="R537">
        <v>0</v>
      </c>
      <c r="S537">
        <v>0</v>
      </c>
      <c r="T537">
        <v>0</v>
      </c>
      <c r="U537">
        <v>0</v>
      </c>
      <c r="V537">
        <v>3</v>
      </c>
      <c r="W537">
        <v>11</v>
      </c>
      <c r="X537">
        <v>0</v>
      </c>
      <c r="Y537">
        <v>49</v>
      </c>
      <c r="Z537">
        <v>2301</v>
      </c>
      <c r="AA537">
        <v>0</v>
      </c>
      <c r="AB537">
        <v>0</v>
      </c>
      <c r="AC537">
        <v>1</v>
      </c>
      <c r="AD537">
        <v>0</v>
      </c>
      <c r="AE537">
        <v>0</v>
      </c>
      <c r="AF537">
        <v>0</v>
      </c>
      <c r="AG537">
        <v>0</v>
      </c>
      <c r="AH537">
        <v>0</v>
      </c>
      <c r="AI537">
        <v>0</v>
      </c>
      <c r="AJ537">
        <v>1</v>
      </c>
      <c r="AK537">
        <v>492</v>
      </c>
      <c r="AL537">
        <v>458</v>
      </c>
      <c r="AM537">
        <v>0</v>
      </c>
    </row>
    <row r="538" spans="1:39" x14ac:dyDescent="0.45">
      <c r="A538">
        <v>22419</v>
      </c>
      <c r="B538">
        <v>0</v>
      </c>
      <c r="C538">
        <v>0</v>
      </c>
      <c r="D538">
        <v>74</v>
      </c>
      <c r="E538">
        <v>30</v>
      </c>
      <c r="F538">
        <v>3</v>
      </c>
      <c r="G538">
        <v>47</v>
      </c>
      <c r="H538">
        <v>19</v>
      </c>
      <c r="I538">
        <v>21</v>
      </c>
      <c r="J538">
        <v>42</v>
      </c>
      <c r="K538">
        <v>1</v>
      </c>
      <c r="L538">
        <v>3</v>
      </c>
      <c r="M538">
        <v>2</v>
      </c>
      <c r="N538">
        <v>2</v>
      </c>
      <c r="O538">
        <v>8</v>
      </c>
      <c r="P538">
        <v>0</v>
      </c>
      <c r="Q538">
        <v>0</v>
      </c>
      <c r="R538">
        <v>0</v>
      </c>
      <c r="S538">
        <v>0</v>
      </c>
      <c r="T538">
        <v>0</v>
      </c>
      <c r="U538">
        <v>0</v>
      </c>
      <c r="V538">
        <v>3</v>
      </c>
      <c r="W538">
        <v>11</v>
      </c>
      <c r="X538">
        <v>0</v>
      </c>
      <c r="Y538">
        <v>57</v>
      </c>
      <c r="Z538">
        <v>2596</v>
      </c>
      <c r="AA538">
        <v>0</v>
      </c>
      <c r="AB538">
        <v>1</v>
      </c>
      <c r="AC538">
        <v>0</v>
      </c>
      <c r="AD538">
        <v>0</v>
      </c>
      <c r="AE538">
        <v>0</v>
      </c>
      <c r="AF538">
        <v>0</v>
      </c>
      <c r="AG538">
        <v>0</v>
      </c>
      <c r="AH538">
        <v>1</v>
      </c>
      <c r="AI538">
        <v>0</v>
      </c>
      <c r="AJ538">
        <v>0</v>
      </c>
      <c r="AK538">
        <v>120</v>
      </c>
      <c r="AL538">
        <v>78</v>
      </c>
      <c r="AM538">
        <v>0</v>
      </c>
    </row>
    <row r="539" spans="1:39" x14ac:dyDescent="0.45">
      <c r="A539">
        <v>81698</v>
      </c>
      <c r="B539">
        <v>0</v>
      </c>
      <c r="C539">
        <v>0</v>
      </c>
      <c r="D539">
        <v>4</v>
      </c>
      <c r="E539">
        <v>179</v>
      </c>
      <c r="F539">
        <v>28</v>
      </c>
      <c r="G539">
        <v>520</v>
      </c>
      <c r="H539">
        <v>111</v>
      </c>
      <c r="I539">
        <v>123</v>
      </c>
      <c r="J539">
        <v>47</v>
      </c>
      <c r="K539">
        <v>1</v>
      </c>
      <c r="L539">
        <v>3</v>
      </c>
      <c r="M539">
        <v>8</v>
      </c>
      <c r="N539">
        <v>13</v>
      </c>
      <c r="O539">
        <v>1</v>
      </c>
      <c r="P539">
        <v>0</v>
      </c>
      <c r="Q539">
        <v>0</v>
      </c>
      <c r="R539">
        <v>0</v>
      </c>
      <c r="S539">
        <v>0</v>
      </c>
      <c r="T539">
        <v>0</v>
      </c>
      <c r="U539">
        <v>0</v>
      </c>
      <c r="V539">
        <v>3</v>
      </c>
      <c r="W539">
        <v>11</v>
      </c>
      <c r="X539">
        <v>1</v>
      </c>
      <c r="Y539">
        <v>71</v>
      </c>
      <c r="Z539">
        <v>2394</v>
      </c>
      <c r="AA539">
        <v>0</v>
      </c>
      <c r="AB539">
        <v>1</v>
      </c>
      <c r="AC539">
        <v>0</v>
      </c>
      <c r="AD539">
        <v>0</v>
      </c>
      <c r="AE539">
        <v>0</v>
      </c>
      <c r="AF539">
        <v>0</v>
      </c>
      <c r="AG539">
        <v>0</v>
      </c>
      <c r="AH539">
        <v>0</v>
      </c>
      <c r="AI539">
        <v>1</v>
      </c>
      <c r="AJ539">
        <v>0</v>
      </c>
      <c r="AK539">
        <v>961</v>
      </c>
      <c r="AL539">
        <v>914</v>
      </c>
      <c r="AM539">
        <v>0</v>
      </c>
    </row>
    <row r="540" spans="1:39" x14ac:dyDescent="0.45">
      <c r="A540">
        <v>43462</v>
      </c>
      <c r="B540">
        <v>1</v>
      </c>
      <c r="C540">
        <v>1</v>
      </c>
      <c r="D540">
        <v>50</v>
      </c>
      <c r="E540">
        <v>90</v>
      </c>
      <c r="F540">
        <v>17</v>
      </c>
      <c r="G540">
        <v>97</v>
      </c>
      <c r="H540">
        <v>15</v>
      </c>
      <c r="I540">
        <v>6</v>
      </c>
      <c r="J540">
        <v>15</v>
      </c>
      <c r="K540">
        <v>6</v>
      </c>
      <c r="L540">
        <v>4</v>
      </c>
      <c r="M540">
        <v>1</v>
      </c>
      <c r="N540">
        <v>5</v>
      </c>
      <c r="O540">
        <v>8</v>
      </c>
      <c r="P540">
        <v>0</v>
      </c>
      <c r="Q540">
        <v>0</v>
      </c>
      <c r="R540">
        <v>0</v>
      </c>
      <c r="S540">
        <v>0</v>
      </c>
      <c r="T540">
        <v>0</v>
      </c>
      <c r="U540">
        <v>0</v>
      </c>
      <c r="V540">
        <v>3</v>
      </c>
      <c r="W540">
        <v>11</v>
      </c>
      <c r="X540">
        <v>0</v>
      </c>
      <c r="Y540">
        <v>68</v>
      </c>
      <c r="Z540">
        <v>2814</v>
      </c>
      <c r="AA540">
        <v>0</v>
      </c>
      <c r="AB540">
        <v>0</v>
      </c>
      <c r="AC540">
        <v>0</v>
      </c>
      <c r="AD540">
        <v>1</v>
      </c>
      <c r="AE540">
        <v>0</v>
      </c>
      <c r="AF540">
        <v>0</v>
      </c>
      <c r="AG540">
        <v>0</v>
      </c>
      <c r="AH540">
        <v>1</v>
      </c>
      <c r="AI540">
        <v>0</v>
      </c>
      <c r="AJ540">
        <v>0</v>
      </c>
      <c r="AK540">
        <v>225</v>
      </c>
      <c r="AL540">
        <v>210</v>
      </c>
      <c r="AM540">
        <v>0</v>
      </c>
    </row>
    <row r="541" spans="1:39" x14ac:dyDescent="0.45">
      <c r="A541">
        <v>54880</v>
      </c>
      <c r="B541">
        <v>1</v>
      </c>
      <c r="C541">
        <v>0</v>
      </c>
      <c r="D541">
        <v>57</v>
      </c>
      <c r="E541">
        <v>308</v>
      </c>
      <c r="F541">
        <v>85</v>
      </c>
      <c r="G541">
        <v>137</v>
      </c>
      <c r="H541">
        <v>102</v>
      </c>
      <c r="I541">
        <v>45</v>
      </c>
      <c r="J541">
        <v>118</v>
      </c>
      <c r="K541">
        <v>2</v>
      </c>
      <c r="L541">
        <v>6</v>
      </c>
      <c r="M541">
        <v>2</v>
      </c>
      <c r="N541">
        <v>11</v>
      </c>
      <c r="O541">
        <v>5</v>
      </c>
      <c r="P541">
        <v>0</v>
      </c>
      <c r="Q541">
        <v>0</v>
      </c>
      <c r="R541">
        <v>0</v>
      </c>
      <c r="S541">
        <v>0</v>
      </c>
      <c r="T541">
        <v>0</v>
      </c>
      <c r="U541">
        <v>0</v>
      </c>
      <c r="V541">
        <v>3</v>
      </c>
      <c r="W541">
        <v>11</v>
      </c>
      <c r="X541">
        <v>0</v>
      </c>
      <c r="Y541">
        <v>42</v>
      </c>
      <c r="Z541">
        <v>2644</v>
      </c>
      <c r="AA541">
        <v>0</v>
      </c>
      <c r="AB541">
        <v>0</v>
      </c>
      <c r="AC541">
        <v>1</v>
      </c>
      <c r="AD541">
        <v>0</v>
      </c>
      <c r="AE541">
        <v>0</v>
      </c>
      <c r="AF541">
        <v>0</v>
      </c>
      <c r="AG541">
        <v>0</v>
      </c>
      <c r="AH541">
        <v>0</v>
      </c>
      <c r="AI541">
        <v>0</v>
      </c>
      <c r="AJ541">
        <v>1</v>
      </c>
      <c r="AK541">
        <v>677</v>
      </c>
      <c r="AL541">
        <v>559</v>
      </c>
      <c r="AM541">
        <v>0</v>
      </c>
    </row>
    <row r="542" spans="1:39" x14ac:dyDescent="0.45">
      <c r="A542">
        <v>79908</v>
      </c>
      <c r="B542">
        <v>0</v>
      </c>
      <c r="C542">
        <v>0</v>
      </c>
      <c r="D542">
        <v>30</v>
      </c>
      <c r="E542">
        <v>557</v>
      </c>
      <c r="F542">
        <v>129</v>
      </c>
      <c r="G542">
        <v>761</v>
      </c>
      <c r="H542">
        <v>29</v>
      </c>
      <c r="I542">
        <v>185</v>
      </c>
      <c r="J542">
        <v>111</v>
      </c>
      <c r="K542">
        <v>1</v>
      </c>
      <c r="L542">
        <v>5</v>
      </c>
      <c r="M542">
        <v>6</v>
      </c>
      <c r="N542">
        <v>7</v>
      </c>
      <c r="O542">
        <v>2</v>
      </c>
      <c r="P542">
        <v>0</v>
      </c>
      <c r="Q542">
        <v>0</v>
      </c>
      <c r="R542">
        <v>1</v>
      </c>
      <c r="S542">
        <v>0</v>
      </c>
      <c r="T542">
        <v>0</v>
      </c>
      <c r="U542">
        <v>0</v>
      </c>
      <c r="V542">
        <v>3</v>
      </c>
      <c r="W542">
        <v>11</v>
      </c>
      <c r="X542">
        <v>0</v>
      </c>
      <c r="Y542">
        <v>38</v>
      </c>
      <c r="Z542">
        <v>2609</v>
      </c>
      <c r="AA542">
        <v>0</v>
      </c>
      <c r="AB542">
        <v>1</v>
      </c>
      <c r="AC542">
        <v>0</v>
      </c>
      <c r="AD542">
        <v>0</v>
      </c>
      <c r="AE542">
        <v>0</v>
      </c>
      <c r="AF542">
        <v>0</v>
      </c>
      <c r="AG542">
        <v>0</v>
      </c>
      <c r="AH542">
        <v>1</v>
      </c>
      <c r="AI542">
        <v>0</v>
      </c>
      <c r="AJ542">
        <v>0</v>
      </c>
      <c r="AK542">
        <v>1661</v>
      </c>
      <c r="AL542">
        <v>1550</v>
      </c>
      <c r="AM542">
        <v>1</v>
      </c>
    </row>
    <row r="543" spans="1:39" x14ac:dyDescent="0.45">
      <c r="A543">
        <v>15315</v>
      </c>
      <c r="B543">
        <v>0</v>
      </c>
      <c r="C543">
        <v>0</v>
      </c>
      <c r="D543">
        <v>27</v>
      </c>
      <c r="E543">
        <v>7</v>
      </c>
      <c r="F543">
        <v>4</v>
      </c>
      <c r="G543">
        <v>13</v>
      </c>
      <c r="H543">
        <v>15</v>
      </c>
      <c r="I543">
        <v>8</v>
      </c>
      <c r="J543">
        <v>17</v>
      </c>
      <c r="K543">
        <v>2</v>
      </c>
      <c r="L543">
        <v>2</v>
      </c>
      <c r="M543">
        <v>0</v>
      </c>
      <c r="N543">
        <v>4</v>
      </c>
      <c r="O543">
        <v>5</v>
      </c>
      <c r="P543">
        <v>0</v>
      </c>
      <c r="Q543">
        <v>0</v>
      </c>
      <c r="R543">
        <v>0</v>
      </c>
      <c r="S543">
        <v>0</v>
      </c>
      <c r="T543">
        <v>0</v>
      </c>
      <c r="U543">
        <v>0</v>
      </c>
      <c r="V543">
        <v>3</v>
      </c>
      <c r="W543">
        <v>11</v>
      </c>
      <c r="X543">
        <v>0</v>
      </c>
      <c r="Y543">
        <v>50</v>
      </c>
      <c r="Z543">
        <v>2489</v>
      </c>
      <c r="AA543">
        <v>0</v>
      </c>
      <c r="AB543">
        <v>1</v>
      </c>
      <c r="AC543">
        <v>0</v>
      </c>
      <c r="AD543">
        <v>0</v>
      </c>
      <c r="AE543">
        <v>0</v>
      </c>
      <c r="AF543">
        <v>1</v>
      </c>
      <c r="AG543">
        <v>0</v>
      </c>
      <c r="AH543">
        <v>0</v>
      </c>
      <c r="AI543">
        <v>0</v>
      </c>
      <c r="AJ543">
        <v>0</v>
      </c>
      <c r="AK543">
        <v>47</v>
      </c>
      <c r="AL543">
        <v>30</v>
      </c>
      <c r="AM543">
        <v>0</v>
      </c>
    </row>
    <row r="544" spans="1:39" x14ac:dyDescent="0.45">
      <c r="A544">
        <v>87771</v>
      </c>
      <c r="B544">
        <v>0</v>
      </c>
      <c r="C544">
        <v>1</v>
      </c>
      <c r="D544">
        <v>61</v>
      </c>
      <c r="E544">
        <v>1492</v>
      </c>
      <c r="F544">
        <v>38</v>
      </c>
      <c r="G544">
        <v>287</v>
      </c>
      <c r="H544">
        <v>50</v>
      </c>
      <c r="I544">
        <v>57</v>
      </c>
      <c r="J544">
        <v>33</v>
      </c>
      <c r="K544">
        <v>1</v>
      </c>
      <c r="L544">
        <v>5</v>
      </c>
      <c r="M544">
        <v>10</v>
      </c>
      <c r="N544">
        <v>4</v>
      </c>
      <c r="O544">
        <v>6</v>
      </c>
      <c r="P544">
        <v>0</v>
      </c>
      <c r="Q544">
        <v>1</v>
      </c>
      <c r="R544">
        <v>1</v>
      </c>
      <c r="S544">
        <v>1</v>
      </c>
      <c r="T544">
        <v>1</v>
      </c>
      <c r="U544">
        <v>0</v>
      </c>
      <c r="V544">
        <v>3</v>
      </c>
      <c r="W544">
        <v>11</v>
      </c>
      <c r="X544">
        <v>1</v>
      </c>
      <c r="Y544">
        <v>61</v>
      </c>
      <c r="Z544">
        <v>2562</v>
      </c>
      <c r="AA544">
        <v>0</v>
      </c>
      <c r="AB544">
        <v>0</v>
      </c>
      <c r="AC544">
        <v>0</v>
      </c>
      <c r="AD544">
        <v>1</v>
      </c>
      <c r="AE544">
        <v>0</v>
      </c>
      <c r="AF544">
        <v>0</v>
      </c>
      <c r="AG544">
        <v>0</v>
      </c>
      <c r="AH544">
        <v>1</v>
      </c>
      <c r="AI544">
        <v>0</v>
      </c>
      <c r="AJ544">
        <v>0</v>
      </c>
      <c r="AK544">
        <v>1924</v>
      </c>
      <c r="AL544">
        <v>1891</v>
      </c>
      <c r="AM544">
        <v>4</v>
      </c>
    </row>
    <row r="545" spans="1:39" x14ac:dyDescent="0.45">
      <c r="A545">
        <v>33039</v>
      </c>
      <c r="B545">
        <v>1</v>
      </c>
      <c r="C545">
        <v>0</v>
      </c>
      <c r="D545">
        <v>4</v>
      </c>
      <c r="E545">
        <v>30</v>
      </c>
      <c r="F545">
        <v>8</v>
      </c>
      <c r="G545">
        <v>12</v>
      </c>
      <c r="H545">
        <v>8</v>
      </c>
      <c r="I545">
        <v>8</v>
      </c>
      <c r="J545">
        <v>12</v>
      </c>
      <c r="K545">
        <v>1</v>
      </c>
      <c r="L545">
        <v>2</v>
      </c>
      <c r="M545">
        <v>0</v>
      </c>
      <c r="N545">
        <v>4</v>
      </c>
      <c r="O545">
        <v>5</v>
      </c>
      <c r="P545">
        <v>0</v>
      </c>
      <c r="Q545">
        <v>0</v>
      </c>
      <c r="R545">
        <v>0</v>
      </c>
      <c r="S545">
        <v>0</v>
      </c>
      <c r="T545">
        <v>0</v>
      </c>
      <c r="U545">
        <v>0</v>
      </c>
      <c r="V545">
        <v>3</v>
      </c>
      <c r="W545">
        <v>11</v>
      </c>
      <c r="X545">
        <v>0</v>
      </c>
      <c r="Y545">
        <v>42</v>
      </c>
      <c r="Z545">
        <v>2452</v>
      </c>
      <c r="AA545">
        <v>0</v>
      </c>
      <c r="AB545">
        <v>1</v>
      </c>
      <c r="AC545">
        <v>0</v>
      </c>
      <c r="AD545">
        <v>0</v>
      </c>
      <c r="AE545">
        <v>0</v>
      </c>
      <c r="AF545">
        <v>0</v>
      </c>
      <c r="AG545">
        <v>0</v>
      </c>
      <c r="AH545">
        <v>1</v>
      </c>
      <c r="AI545">
        <v>0</v>
      </c>
      <c r="AJ545">
        <v>0</v>
      </c>
      <c r="AK545">
        <v>66</v>
      </c>
      <c r="AL545">
        <v>54</v>
      </c>
      <c r="AM545">
        <v>0</v>
      </c>
    </row>
    <row r="546" spans="1:39" x14ac:dyDescent="0.45">
      <c r="A546">
        <v>81741</v>
      </c>
      <c r="B546">
        <v>0</v>
      </c>
      <c r="C546">
        <v>0</v>
      </c>
      <c r="D546">
        <v>75</v>
      </c>
      <c r="E546">
        <v>249</v>
      </c>
      <c r="F546">
        <v>153</v>
      </c>
      <c r="G546">
        <v>940</v>
      </c>
      <c r="H546">
        <v>58</v>
      </c>
      <c r="I546">
        <v>134</v>
      </c>
      <c r="J546">
        <v>38</v>
      </c>
      <c r="K546">
        <v>0</v>
      </c>
      <c r="L546">
        <v>6</v>
      </c>
      <c r="M546">
        <v>6</v>
      </c>
      <c r="N546">
        <v>7</v>
      </c>
      <c r="O546">
        <v>2</v>
      </c>
      <c r="P546">
        <v>0</v>
      </c>
      <c r="Q546">
        <v>0</v>
      </c>
      <c r="R546">
        <v>0</v>
      </c>
      <c r="S546">
        <v>0</v>
      </c>
      <c r="T546">
        <v>0</v>
      </c>
      <c r="U546">
        <v>0</v>
      </c>
      <c r="V546">
        <v>3</v>
      </c>
      <c r="W546">
        <v>11</v>
      </c>
      <c r="X546">
        <v>0</v>
      </c>
      <c r="Y546">
        <v>40</v>
      </c>
      <c r="Z546">
        <v>2537</v>
      </c>
      <c r="AA546">
        <v>0</v>
      </c>
      <c r="AB546">
        <v>0</v>
      </c>
      <c r="AC546">
        <v>1</v>
      </c>
      <c r="AD546">
        <v>0</v>
      </c>
      <c r="AE546">
        <v>0</v>
      </c>
      <c r="AF546">
        <v>0</v>
      </c>
      <c r="AG546">
        <v>0</v>
      </c>
      <c r="AH546">
        <v>1</v>
      </c>
      <c r="AI546">
        <v>0</v>
      </c>
      <c r="AJ546">
        <v>0</v>
      </c>
      <c r="AK546">
        <v>1534</v>
      </c>
      <c r="AL546">
        <v>1496</v>
      </c>
      <c r="AM546">
        <v>0</v>
      </c>
    </row>
    <row r="547" spans="1:39" x14ac:dyDescent="0.45">
      <c r="A547">
        <v>71499</v>
      </c>
      <c r="B547">
        <v>0</v>
      </c>
      <c r="C547">
        <v>1</v>
      </c>
      <c r="D547">
        <v>12</v>
      </c>
      <c r="E547">
        <v>465</v>
      </c>
      <c r="F547">
        <v>25</v>
      </c>
      <c r="G547">
        <v>132</v>
      </c>
      <c r="H547">
        <v>136</v>
      </c>
      <c r="I547">
        <v>0</v>
      </c>
      <c r="J547">
        <v>37</v>
      </c>
      <c r="K547">
        <v>2</v>
      </c>
      <c r="L547">
        <v>8</v>
      </c>
      <c r="M547">
        <v>3</v>
      </c>
      <c r="N547">
        <v>13</v>
      </c>
      <c r="O547">
        <v>4</v>
      </c>
      <c r="P547">
        <v>0</v>
      </c>
      <c r="Q547">
        <v>0</v>
      </c>
      <c r="R547">
        <v>0</v>
      </c>
      <c r="S547">
        <v>0</v>
      </c>
      <c r="T547">
        <v>0</v>
      </c>
      <c r="U547">
        <v>0</v>
      </c>
      <c r="V547">
        <v>3</v>
      </c>
      <c r="W547">
        <v>11</v>
      </c>
      <c r="X547">
        <v>0</v>
      </c>
      <c r="Y547">
        <v>49</v>
      </c>
      <c r="Z547">
        <v>2528</v>
      </c>
      <c r="AA547">
        <v>0</v>
      </c>
      <c r="AB547">
        <v>0</v>
      </c>
      <c r="AC547">
        <v>0</v>
      </c>
      <c r="AD547">
        <v>1</v>
      </c>
      <c r="AE547">
        <v>0</v>
      </c>
      <c r="AF547">
        <v>0</v>
      </c>
      <c r="AG547">
        <v>0</v>
      </c>
      <c r="AH547">
        <v>0</v>
      </c>
      <c r="AI547">
        <v>1</v>
      </c>
      <c r="AJ547">
        <v>0</v>
      </c>
      <c r="AK547">
        <v>758</v>
      </c>
      <c r="AL547">
        <v>721</v>
      </c>
      <c r="AM547">
        <v>0</v>
      </c>
    </row>
    <row r="548" spans="1:39" x14ac:dyDescent="0.45">
      <c r="A548">
        <v>62466</v>
      </c>
      <c r="B548">
        <v>0</v>
      </c>
      <c r="C548">
        <v>1</v>
      </c>
      <c r="D548">
        <v>13</v>
      </c>
      <c r="E548">
        <v>129</v>
      </c>
      <c r="F548">
        <v>129</v>
      </c>
      <c r="G548">
        <v>259</v>
      </c>
      <c r="H548">
        <v>168</v>
      </c>
      <c r="I548">
        <v>121</v>
      </c>
      <c r="J548">
        <v>83</v>
      </c>
      <c r="K548">
        <v>5</v>
      </c>
      <c r="L548">
        <v>6</v>
      </c>
      <c r="M548">
        <v>3</v>
      </c>
      <c r="N548">
        <v>12</v>
      </c>
      <c r="O548">
        <v>4</v>
      </c>
      <c r="P548">
        <v>0</v>
      </c>
      <c r="Q548">
        <v>0</v>
      </c>
      <c r="R548">
        <v>0</v>
      </c>
      <c r="S548">
        <v>0</v>
      </c>
      <c r="T548">
        <v>0</v>
      </c>
      <c r="U548">
        <v>0</v>
      </c>
      <c r="V548">
        <v>3</v>
      </c>
      <c r="W548">
        <v>11</v>
      </c>
      <c r="X548">
        <v>0</v>
      </c>
      <c r="Y548">
        <v>50</v>
      </c>
      <c r="Z548">
        <v>2324</v>
      </c>
      <c r="AA548">
        <v>0</v>
      </c>
      <c r="AB548">
        <v>1</v>
      </c>
      <c r="AC548">
        <v>0</v>
      </c>
      <c r="AD548">
        <v>0</v>
      </c>
      <c r="AE548">
        <v>0</v>
      </c>
      <c r="AF548">
        <v>1</v>
      </c>
      <c r="AG548">
        <v>0</v>
      </c>
      <c r="AH548">
        <v>0</v>
      </c>
      <c r="AI548">
        <v>0</v>
      </c>
      <c r="AJ548">
        <v>0</v>
      </c>
      <c r="AK548">
        <v>806</v>
      </c>
      <c r="AL548">
        <v>723</v>
      </c>
      <c r="AM548">
        <v>0</v>
      </c>
    </row>
    <row r="549" spans="1:39" x14ac:dyDescent="0.45">
      <c r="A549">
        <v>48799</v>
      </c>
      <c r="B549">
        <v>0</v>
      </c>
      <c r="C549">
        <v>1</v>
      </c>
      <c r="D549">
        <v>9</v>
      </c>
      <c r="E549">
        <v>174</v>
      </c>
      <c r="F549">
        <v>18</v>
      </c>
      <c r="G549">
        <v>81</v>
      </c>
      <c r="H549">
        <v>28</v>
      </c>
      <c r="I549">
        <v>6</v>
      </c>
      <c r="J549">
        <v>24</v>
      </c>
      <c r="K549">
        <v>3</v>
      </c>
      <c r="L549">
        <v>3</v>
      </c>
      <c r="M549">
        <v>2</v>
      </c>
      <c r="N549">
        <v>7</v>
      </c>
      <c r="O549">
        <v>3</v>
      </c>
      <c r="P549">
        <v>0</v>
      </c>
      <c r="Q549">
        <v>0</v>
      </c>
      <c r="R549">
        <v>0</v>
      </c>
      <c r="S549">
        <v>0</v>
      </c>
      <c r="T549">
        <v>0</v>
      </c>
      <c r="U549">
        <v>0</v>
      </c>
      <c r="V549">
        <v>3</v>
      </c>
      <c r="W549">
        <v>11</v>
      </c>
      <c r="X549">
        <v>0</v>
      </c>
      <c r="Y549">
        <v>57</v>
      </c>
      <c r="Z549">
        <v>2395</v>
      </c>
      <c r="AA549">
        <v>1</v>
      </c>
      <c r="AB549">
        <v>0</v>
      </c>
      <c r="AC549">
        <v>0</v>
      </c>
      <c r="AD549">
        <v>0</v>
      </c>
      <c r="AE549">
        <v>0</v>
      </c>
      <c r="AF549">
        <v>0</v>
      </c>
      <c r="AG549">
        <v>0</v>
      </c>
      <c r="AH549">
        <v>0</v>
      </c>
      <c r="AI549">
        <v>0</v>
      </c>
      <c r="AJ549">
        <v>1</v>
      </c>
      <c r="AK549">
        <v>307</v>
      </c>
      <c r="AL549">
        <v>283</v>
      </c>
      <c r="AM549">
        <v>0</v>
      </c>
    </row>
    <row r="550" spans="1:39" x14ac:dyDescent="0.45">
      <c r="A550">
        <v>52157</v>
      </c>
      <c r="B550">
        <v>0</v>
      </c>
      <c r="C550">
        <v>1</v>
      </c>
      <c r="D550">
        <v>48</v>
      </c>
      <c r="E550">
        <v>189</v>
      </c>
      <c r="F550">
        <v>2</v>
      </c>
      <c r="G550">
        <v>29</v>
      </c>
      <c r="H550">
        <v>3</v>
      </c>
      <c r="I550">
        <v>2</v>
      </c>
      <c r="J550">
        <v>40</v>
      </c>
      <c r="K550">
        <v>2</v>
      </c>
      <c r="L550">
        <v>3</v>
      </c>
      <c r="M550">
        <v>2</v>
      </c>
      <c r="N550">
        <v>5</v>
      </c>
      <c r="O550">
        <v>4</v>
      </c>
      <c r="P550">
        <v>0</v>
      </c>
      <c r="Q550">
        <v>0</v>
      </c>
      <c r="R550">
        <v>0</v>
      </c>
      <c r="S550">
        <v>0</v>
      </c>
      <c r="T550">
        <v>0</v>
      </c>
      <c r="U550">
        <v>0</v>
      </c>
      <c r="V550">
        <v>3</v>
      </c>
      <c r="W550">
        <v>11</v>
      </c>
      <c r="X550">
        <v>0</v>
      </c>
      <c r="Y550">
        <v>70</v>
      </c>
      <c r="Z550">
        <v>2181</v>
      </c>
      <c r="AA550">
        <v>0</v>
      </c>
      <c r="AB550">
        <v>0</v>
      </c>
      <c r="AC550">
        <v>0</v>
      </c>
      <c r="AD550">
        <v>1</v>
      </c>
      <c r="AE550">
        <v>0</v>
      </c>
      <c r="AF550">
        <v>0</v>
      </c>
      <c r="AG550">
        <v>0</v>
      </c>
      <c r="AH550">
        <v>0</v>
      </c>
      <c r="AI550">
        <v>0</v>
      </c>
      <c r="AJ550">
        <v>1</v>
      </c>
      <c r="AK550">
        <v>225</v>
      </c>
      <c r="AL550">
        <v>185</v>
      </c>
      <c r="AM550">
        <v>0</v>
      </c>
    </row>
    <row r="551" spans="1:39" x14ac:dyDescent="0.45">
      <c r="A551">
        <v>66565</v>
      </c>
      <c r="B551">
        <v>0</v>
      </c>
      <c r="C551">
        <v>1</v>
      </c>
      <c r="D551">
        <v>80</v>
      </c>
      <c r="E551">
        <v>747</v>
      </c>
      <c r="F551">
        <v>10</v>
      </c>
      <c r="G551">
        <v>161</v>
      </c>
      <c r="H551">
        <v>65</v>
      </c>
      <c r="I551">
        <v>40</v>
      </c>
      <c r="J551">
        <v>42</v>
      </c>
      <c r="K551">
        <v>4</v>
      </c>
      <c r="L551">
        <v>4</v>
      </c>
      <c r="M551">
        <v>2</v>
      </c>
      <c r="N551">
        <v>9</v>
      </c>
      <c r="O551">
        <v>8</v>
      </c>
      <c r="P551">
        <v>0</v>
      </c>
      <c r="Q551">
        <v>0</v>
      </c>
      <c r="R551">
        <v>0</v>
      </c>
      <c r="S551">
        <v>0</v>
      </c>
      <c r="T551">
        <v>0</v>
      </c>
      <c r="U551">
        <v>0</v>
      </c>
      <c r="V551">
        <v>3</v>
      </c>
      <c r="W551">
        <v>11</v>
      </c>
      <c r="X551">
        <v>0</v>
      </c>
      <c r="Y551">
        <v>58</v>
      </c>
      <c r="Z551">
        <v>2730</v>
      </c>
      <c r="AA551">
        <v>0</v>
      </c>
      <c r="AB551">
        <v>0</v>
      </c>
      <c r="AC551">
        <v>1</v>
      </c>
      <c r="AD551">
        <v>0</v>
      </c>
      <c r="AE551">
        <v>0</v>
      </c>
      <c r="AF551">
        <v>0</v>
      </c>
      <c r="AG551">
        <v>0</v>
      </c>
      <c r="AH551">
        <v>1</v>
      </c>
      <c r="AI551">
        <v>0</v>
      </c>
      <c r="AJ551">
        <v>0</v>
      </c>
      <c r="AK551">
        <v>1023</v>
      </c>
      <c r="AL551">
        <v>981</v>
      </c>
      <c r="AM551">
        <v>0</v>
      </c>
    </row>
    <row r="552" spans="1:39" x14ac:dyDescent="0.45">
      <c r="A552">
        <v>29298</v>
      </c>
      <c r="B552">
        <v>1</v>
      </c>
      <c r="C552">
        <v>1</v>
      </c>
      <c r="D552">
        <v>60</v>
      </c>
      <c r="E552">
        <v>6</v>
      </c>
      <c r="F552">
        <v>0</v>
      </c>
      <c r="G552">
        <v>2</v>
      </c>
      <c r="H552">
        <v>2</v>
      </c>
      <c r="I552">
        <v>0</v>
      </c>
      <c r="J552">
        <v>1</v>
      </c>
      <c r="K552">
        <v>1</v>
      </c>
      <c r="L552">
        <v>1</v>
      </c>
      <c r="M552">
        <v>0</v>
      </c>
      <c r="N552">
        <v>2</v>
      </c>
      <c r="O552">
        <v>5</v>
      </c>
      <c r="P552">
        <v>0</v>
      </c>
      <c r="Q552">
        <v>0</v>
      </c>
      <c r="R552">
        <v>0</v>
      </c>
      <c r="S552">
        <v>0</v>
      </c>
      <c r="T552">
        <v>0</v>
      </c>
      <c r="U552">
        <v>0</v>
      </c>
      <c r="V552">
        <v>3</v>
      </c>
      <c r="W552">
        <v>11</v>
      </c>
      <c r="X552">
        <v>0</v>
      </c>
      <c r="Y552">
        <v>69</v>
      </c>
      <c r="Z552">
        <v>2454</v>
      </c>
      <c r="AA552">
        <v>0</v>
      </c>
      <c r="AB552">
        <v>0</v>
      </c>
      <c r="AC552">
        <v>0</v>
      </c>
      <c r="AD552">
        <v>1</v>
      </c>
      <c r="AE552">
        <v>0</v>
      </c>
      <c r="AF552">
        <v>0</v>
      </c>
      <c r="AG552">
        <v>0</v>
      </c>
      <c r="AH552">
        <v>0</v>
      </c>
      <c r="AI552">
        <v>1</v>
      </c>
      <c r="AJ552">
        <v>0</v>
      </c>
      <c r="AK552">
        <v>10</v>
      </c>
      <c r="AL552">
        <v>9</v>
      </c>
      <c r="AM552">
        <v>0</v>
      </c>
    </row>
    <row r="553" spans="1:39" x14ac:dyDescent="0.45">
      <c r="A553">
        <v>47691</v>
      </c>
      <c r="B553">
        <v>0</v>
      </c>
      <c r="C553">
        <v>1</v>
      </c>
      <c r="D553">
        <v>43</v>
      </c>
      <c r="E553">
        <v>14</v>
      </c>
      <c r="F553">
        <v>0</v>
      </c>
      <c r="G553">
        <v>3</v>
      </c>
      <c r="H553">
        <v>0</v>
      </c>
      <c r="I553">
        <v>0</v>
      </c>
      <c r="J553">
        <v>4</v>
      </c>
      <c r="K553">
        <v>1</v>
      </c>
      <c r="L553">
        <v>1</v>
      </c>
      <c r="M553">
        <v>0</v>
      </c>
      <c r="N553">
        <v>2</v>
      </c>
      <c r="O553">
        <v>6</v>
      </c>
      <c r="P553">
        <v>0</v>
      </c>
      <c r="Q553">
        <v>0</v>
      </c>
      <c r="R553">
        <v>0</v>
      </c>
      <c r="S553">
        <v>0</v>
      </c>
      <c r="T553">
        <v>0</v>
      </c>
      <c r="U553">
        <v>0</v>
      </c>
      <c r="V553">
        <v>3</v>
      </c>
      <c r="W553">
        <v>11</v>
      </c>
      <c r="X553">
        <v>0</v>
      </c>
      <c r="Y553">
        <v>41</v>
      </c>
      <c r="Z553">
        <v>2518</v>
      </c>
      <c r="AA553">
        <v>0</v>
      </c>
      <c r="AB553">
        <v>0</v>
      </c>
      <c r="AC553">
        <v>1</v>
      </c>
      <c r="AD553">
        <v>0</v>
      </c>
      <c r="AE553">
        <v>0</v>
      </c>
      <c r="AF553">
        <v>0</v>
      </c>
      <c r="AG553">
        <v>0</v>
      </c>
      <c r="AH553">
        <v>1</v>
      </c>
      <c r="AI553">
        <v>0</v>
      </c>
      <c r="AJ553">
        <v>0</v>
      </c>
      <c r="AK553">
        <v>17</v>
      </c>
      <c r="AL553">
        <v>13</v>
      </c>
      <c r="AM553">
        <v>0</v>
      </c>
    </row>
    <row r="554" spans="1:39" x14ac:dyDescent="0.45">
      <c r="A554">
        <v>38200</v>
      </c>
      <c r="B554">
        <v>1</v>
      </c>
      <c r="C554">
        <v>1</v>
      </c>
      <c r="D554">
        <v>19</v>
      </c>
      <c r="E554">
        <v>12</v>
      </c>
      <c r="F554">
        <v>0</v>
      </c>
      <c r="G554">
        <v>4</v>
      </c>
      <c r="H554">
        <v>0</v>
      </c>
      <c r="I554">
        <v>0</v>
      </c>
      <c r="J554">
        <v>1</v>
      </c>
      <c r="K554">
        <v>1</v>
      </c>
      <c r="L554">
        <v>1</v>
      </c>
      <c r="M554">
        <v>0</v>
      </c>
      <c r="N554">
        <v>2</v>
      </c>
      <c r="O554">
        <v>7</v>
      </c>
      <c r="P554">
        <v>0</v>
      </c>
      <c r="Q554">
        <v>0</v>
      </c>
      <c r="R554">
        <v>0</v>
      </c>
      <c r="S554">
        <v>0</v>
      </c>
      <c r="T554">
        <v>0</v>
      </c>
      <c r="U554">
        <v>0</v>
      </c>
      <c r="V554">
        <v>3</v>
      </c>
      <c r="W554">
        <v>11</v>
      </c>
      <c r="X554">
        <v>0</v>
      </c>
      <c r="Y554">
        <v>50</v>
      </c>
      <c r="Z554">
        <v>2728</v>
      </c>
      <c r="AA554">
        <v>0</v>
      </c>
      <c r="AB554">
        <v>0</v>
      </c>
      <c r="AC554">
        <v>0</v>
      </c>
      <c r="AD554">
        <v>1</v>
      </c>
      <c r="AE554">
        <v>0</v>
      </c>
      <c r="AF554">
        <v>0</v>
      </c>
      <c r="AG554">
        <v>0</v>
      </c>
      <c r="AH554">
        <v>1</v>
      </c>
      <c r="AI554">
        <v>0</v>
      </c>
      <c r="AJ554">
        <v>0</v>
      </c>
      <c r="AK554">
        <v>16</v>
      </c>
      <c r="AL554">
        <v>15</v>
      </c>
      <c r="AM554">
        <v>0</v>
      </c>
    </row>
    <row r="555" spans="1:39" x14ac:dyDescent="0.45">
      <c r="A555">
        <v>44989</v>
      </c>
      <c r="B555">
        <v>0</v>
      </c>
      <c r="C555">
        <v>1</v>
      </c>
      <c r="D555">
        <v>26</v>
      </c>
      <c r="E555">
        <v>98</v>
      </c>
      <c r="F555">
        <v>0</v>
      </c>
      <c r="G555">
        <v>106</v>
      </c>
      <c r="H555">
        <v>49</v>
      </c>
      <c r="I555">
        <v>10</v>
      </c>
      <c r="J555">
        <v>106</v>
      </c>
      <c r="K555">
        <v>5</v>
      </c>
      <c r="L555">
        <v>5</v>
      </c>
      <c r="M555">
        <v>1</v>
      </c>
      <c r="N555">
        <v>5</v>
      </c>
      <c r="O555">
        <v>6</v>
      </c>
      <c r="P555">
        <v>0</v>
      </c>
      <c r="Q555">
        <v>0</v>
      </c>
      <c r="R555">
        <v>0</v>
      </c>
      <c r="S555">
        <v>0</v>
      </c>
      <c r="T555">
        <v>0</v>
      </c>
      <c r="U555">
        <v>0</v>
      </c>
      <c r="V555">
        <v>3</v>
      </c>
      <c r="W555">
        <v>11</v>
      </c>
      <c r="X555">
        <v>0</v>
      </c>
      <c r="Y555">
        <v>46</v>
      </c>
      <c r="Z555">
        <v>2814</v>
      </c>
      <c r="AA555">
        <v>0</v>
      </c>
      <c r="AB555">
        <v>1</v>
      </c>
      <c r="AC555">
        <v>0</v>
      </c>
      <c r="AD555">
        <v>0</v>
      </c>
      <c r="AE555">
        <v>0</v>
      </c>
      <c r="AF555">
        <v>0</v>
      </c>
      <c r="AG555">
        <v>0</v>
      </c>
      <c r="AH555">
        <v>1</v>
      </c>
      <c r="AI555">
        <v>0</v>
      </c>
      <c r="AJ555">
        <v>0</v>
      </c>
      <c r="AK555">
        <v>263</v>
      </c>
      <c r="AL555">
        <v>157</v>
      </c>
      <c r="AM555">
        <v>0</v>
      </c>
    </row>
    <row r="556" spans="1:39" x14ac:dyDescent="0.45">
      <c r="A556">
        <v>38443</v>
      </c>
      <c r="B556">
        <v>1</v>
      </c>
      <c r="C556">
        <v>1</v>
      </c>
      <c r="D556">
        <v>58</v>
      </c>
      <c r="E556">
        <v>32</v>
      </c>
      <c r="F556">
        <v>0</v>
      </c>
      <c r="G556">
        <v>5</v>
      </c>
      <c r="H556">
        <v>0</v>
      </c>
      <c r="I556">
        <v>0</v>
      </c>
      <c r="J556">
        <v>1</v>
      </c>
      <c r="K556">
        <v>2</v>
      </c>
      <c r="L556">
        <v>1</v>
      </c>
      <c r="M556">
        <v>0</v>
      </c>
      <c r="N556">
        <v>3</v>
      </c>
      <c r="O556">
        <v>7</v>
      </c>
      <c r="P556">
        <v>0</v>
      </c>
      <c r="Q556">
        <v>0</v>
      </c>
      <c r="R556">
        <v>0</v>
      </c>
      <c r="S556">
        <v>0</v>
      </c>
      <c r="T556">
        <v>0</v>
      </c>
      <c r="U556">
        <v>0</v>
      </c>
      <c r="V556">
        <v>3</v>
      </c>
      <c r="W556">
        <v>11</v>
      </c>
      <c r="X556">
        <v>0</v>
      </c>
      <c r="Y556">
        <v>52</v>
      </c>
      <c r="Z556">
        <v>2312</v>
      </c>
      <c r="AA556">
        <v>0</v>
      </c>
      <c r="AB556">
        <v>1</v>
      </c>
      <c r="AC556">
        <v>0</v>
      </c>
      <c r="AD556">
        <v>0</v>
      </c>
      <c r="AE556">
        <v>0</v>
      </c>
      <c r="AF556">
        <v>0</v>
      </c>
      <c r="AG556">
        <v>0</v>
      </c>
      <c r="AH556">
        <v>0</v>
      </c>
      <c r="AI556">
        <v>0</v>
      </c>
      <c r="AJ556">
        <v>1</v>
      </c>
      <c r="AK556">
        <v>37</v>
      </c>
      <c r="AL556">
        <v>36</v>
      </c>
      <c r="AM556">
        <v>0</v>
      </c>
    </row>
    <row r="557" spans="1:39" x14ac:dyDescent="0.45">
      <c r="A557">
        <v>38593</v>
      </c>
      <c r="B557">
        <v>1</v>
      </c>
      <c r="C557">
        <v>0</v>
      </c>
      <c r="D557">
        <v>42</v>
      </c>
      <c r="E557">
        <v>51</v>
      </c>
      <c r="F557">
        <v>12</v>
      </c>
      <c r="G557">
        <v>49</v>
      </c>
      <c r="H557">
        <v>17</v>
      </c>
      <c r="I557">
        <v>24</v>
      </c>
      <c r="J557">
        <v>24</v>
      </c>
      <c r="K557">
        <v>3</v>
      </c>
      <c r="L557">
        <v>4</v>
      </c>
      <c r="M557">
        <v>1</v>
      </c>
      <c r="N557">
        <v>3</v>
      </c>
      <c r="O557">
        <v>8</v>
      </c>
      <c r="P557">
        <v>0</v>
      </c>
      <c r="Q557">
        <v>0</v>
      </c>
      <c r="R557">
        <v>0</v>
      </c>
      <c r="S557">
        <v>0</v>
      </c>
      <c r="T557">
        <v>0</v>
      </c>
      <c r="U557">
        <v>0</v>
      </c>
      <c r="V557">
        <v>3</v>
      </c>
      <c r="W557">
        <v>11</v>
      </c>
      <c r="X557">
        <v>0</v>
      </c>
      <c r="Y557">
        <v>42</v>
      </c>
      <c r="Z557">
        <v>2448</v>
      </c>
      <c r="AA557">
        <v>0</v>
      </c>
      <c r="AB557">
        <v>0</v>
      </c>
      <c r="AC557">
        <v>1</v>
      </c>
      <c r="AD557">
        <v>0</v>
      </c>
      <c r="AE557">
        <v>0</v>
      </c>
      <c r="AF557">
        <v>1</v>
      </c>
      <c r="AG557">
        <v>0</v>
      </c>
      <c r="AH557">
        <v>0</v>
      </c>
      <c r="AI557">
        <v>0</v>
      </c>
      <c r="AJ557">
        <v>0</v>
      </c>
      <c r="AK557">
        <v>153</v>
      </c>
      <c r="AL557">
        <v>129</v>
      </c>
      <c r="AM557">
        <v>0</v>
      </c>
    </row>
    <row r="558" spans="1:39" x14ac:dyDescent="0.45">
      <c r="A558">
        <v>64413</v>
      </c>
      <c r="B558">
        <v>0</v>
      </c>
      <c r="C558">
        <v>1</v>
      </c>
      <c r="D558">
        <v>27</v>
      </c>
      <c r="E558">
        <v>200</v>
      </c>
      <c r="F558">
        <v>5</v>
      </c>
      <c r="G558">
        <v>44</v>
      </c>
      <c r="H558">
        <v>0</v>
      </c>
      <c r="I558">
        <v>10</v>
      </c>
      <c r="J558">
        <v>20</v>
      </c>
      <c r="K558">
        <v>1</v>
      </c>
      <c r="L558">
        <v>5</v>
      </c>
      <c r="M558">
        <v>1</v>
      </c>
      <c r="N558">
        <v>5</v>
      </c>
      <c r="O558">
        <v>5</v>
      </c>
      <c r="P558">
        <v>0</v>
      </c>
      <c r="Q558">
        <v>0</v>
      </c>
      <c r="R558">
        <v>0</v>
      </c>
      <c r="S558">
        <v>0</v>
      </c>
      <c r="T558">
        <v>0</v>
      </c>
      <c r="U558">
        <v>0</v>
      </c>
      <c r="V558">
        <v>3</v>
      </c>
      <c r="W558">
        <v>11</v>
      </c>
      <c r="X558">
        <v>0</v>
      </c>
      <c r="Y558">
        <v>50</v>
      </c>
      <c r="Z558">
        <v>2491</v>
      </c>
      <c r="AA558">
        <v>0</v>
      </c>
      <c r="AB558">
        <v>0</v>
      </c>
      <c r="AC558">
        <v>0</v>
      </c>
      <c r="AD558">
        <v>1</v>
      </c>
      <c r="AE558">
        <v>0</v>
      </c>
      <c r="AF558">
        <v>0</v>
      </c>
      <c r="AG558">
        <v>0</v>
      </c>
      <c r="AH558">
        <v>0</v>
      </c>
      <c r="AI558">
        <v>0</v>
      </c>
      <c r="AJ558">
        <v>1</v>
      </c>
      <c r="AK558">
        <v>259</v>
      </c>
      <c r="AL558">
        <v>239</v>
      </c>
      <c r="AM558">
        <v>0</v>
      </c>
    </row>
    <row r="559" spans="1:39" x14ac:dyDescent="0.45">
      <c r="A559">
        <v>36959</v>
      </c>
      <c r="B559">
        <v>1</v>
      </c>
      <c r="C559">
        <v>0</v>
      </c>
      <c r="D559">
        <v>56</v>
      </c>
      <c r="E559">
        <v>25</v>
      </c>
      <c r="F559">
        <v>6</v>
      </c>
      <c r="G559">
        <v>25</v>
      </c>
      <c r="H559">
        <v>6</v>
      </c>
      <c r="I559">
        <v>0</v>
      </c>
      <c r="J559">
        <v>0</v>
      </c>
      <c r="K559">
        <v>2</v>
      </c>
      <c r="L559">
        <v>2</v>
      </c>
      <c r="M559">
        <v>0</v>
      </c>
      <c r="N559">
        <v>3</v>
      </c>
      <c r="O559">
        <v>8</v>
      </c>
      <c r="P559">
        <v>0</v>
      </c>
      <c r="Q559">
        <v>0</v>
      </c>
      <c r="R559">
        <v>0</v>
      </c>
      <c r="S559">
        <v>0</v>
      </c>
      <c r="T559">
        <v>0</v>
      </c>
      <c r="U559">
        <v>0</v>
      </c>
      <c r="V559">
        <v>3</v>
      </c>
      <c r="W559">
        <v>11</v>
      </c>
      <c r="X559">
        <v>0</v>
      </c>
      <c r="Y559">
        <v>39</v>
      </c>
      <c r="Z559">
        <v>2429</v>
      </c>
      <c r="AA559">
        <v>0</v>
      </c>
      <c r="AB559">
        <v>1</v>
      </c>
      <c r="AC559">
        <v>0</v>
      </c>
      <c r="AD559">
        <v>0</v>
      </c>
      <c r="AE559">
        <v>0</v>
      </c>
      <c r="AF559">
        <v>0</v>
      </c>
      <c r="AG559">
        <v>0</v>
      </c>
      <c r="AH559">
        <v>0</v>
      </c>
      <c r="AI559">
        <v>1</v>
      </c>
      <c r="AJ559">
        <v>0</v>
      </c>
      <c r="AK559">
        <v>62</v>
      </c>
      <c r="AL559">
        <v>62</v>
      </c>
      <c r="AM559">
        <v>0</v>
      </c>
    </row>
    <row r="560" spans="1:39" x14ac:dyDescent="0.45">
      <c r="A560">
        <v>61996</v>
      </c>
      <c r="B560">
        <v>0</v>
      </c>
      <c r="C560">
        <v>1</v>
      </c>
      <c r="D560">
        <v>27</v>
      </c>
      <c r="E560">
        <v>1050</v>
      </c>
      <c r="F560">
        <v>12</v>
      </c>
      <c r="G560">
        <v>144</v>
      </c>
      <c r="H560">
        <v>0</v>
      </c>
      <c r="I560">
        <v>0</v>
      </c>
      <c r="J560">
        <v>24</v>
      </c>
      <c r="K560">
        <v>3</v>
      </c>
      <c r="L560">
        <v>6</v>
      </c>
      <c r="M560">
        <v>4</v>
      </c>
      <c r="N560">
        <v>8</v>
      </c>
      <c r="O560">
        <v>5</v>
      </c>
      <c r="P560">
        <v>0</v>
      </c>
      <c r="Q560">
        <v>1</v>
      </c>
      <c r="R560">
        <v>0</v>
      </c>
      <c r="S560">
        <v>1</v>
      </c>
      <c r="T560">
        <v>1</v>
      </c>
      <c r="U560">
        <v>0</v>
      </c>
      <c r="V560">
        <v>3</v>
      </c>
      <c r="W560">
        <v>11</v>
      </c>
      <c r="X560">
        <v>1</v>
      </c>
      <c r="Y560">
        <v>43</v>
      </c>
      <c r="Z560">
        <v>2673</v>
      </c>
      <c r="AA560">
        <v>0</v>
      </c>
      <c r="AB560">
        <v>1</v>
      </c>
      <c r="AC560">
        <v>0</v>
      </c>
      <c r="AD560">
        <v>0</v>
      </c>
      <c r="AE560">
        <v>0</v>
      </c>
      <c r="AF560">
        <v>0</v>
      </c>
      <c r="AG560">
        <v>0</v>
      </c>
      <c r="AH560">
        <v>0</v>
      </c>
      <c r="AI560">
        <v>0</v>
      </c>
      <c r="AJ560">
        <v>1</v>
      </c>
      <c r="AK560">
        <v>1206</v>
      </c>
      <c r="AL560">
        <v>1182</v>
      </c>
      <c r="AM560">
        <v>3</v>
      </c>
    </row>
    <row r="561" spans="1:39" x14ac:dyDescent="0.45">
      <c r="A561">
        <v>51287</v>
      </c>
      <c r="B561">
        <v>1</v>
      </c>
      <c r="C561">
        <v>1</v>
      </c>
      <c r="D561">
        <v>10</v>
      </c>
      <c r="E561">
        <v>117</v>
      </c>
      <c r="F561">
        <v>0</v>
      </c>
      <c r="G561">
        <v>22</v>
      </c>
      <c r="H561">
        <v>13</v>
      </c>
      <c r="I561">
        <v>0</v>
      </c>
      <c r="J561">
        <v>30</v>
      </c>
      <c r="K561">
        <v>3</v>
      </c>
      <c r="L561">
        <v>4</v>
      </c>
      <c r="M561">
        <v>1</v>
      </c>
      <c r="N561">
        <v>3</v>
      </c>
      <c r="O561">
        <v>7</v>
      </c>
      <c r="P561">
        <v>0</v>
      </c>
      <c r="Q561">
        <v>0</v>
      </c>
      <c r="R561">
        <v>0</v>
      </c>
      <c r="S561">
        <v>0</v>
      </c>
      <c r="T561">
        <v>0</v>
      </c>
      <c r="U561">
        <v>0</v>
      </c>
      <c r="V561">
        <v>3</v>
      </c>
      <c r="W561">
        <v>11</v>
      </c>
      <c r="X561">
        <v>0</v>
      </c>
      <c r="Y561">
        <v>52</v>
      </c>
      <c r="Z561">
        <v>2248</v>
      </c>
      <c r="AA561">
        <v>0</v>
      </c>
      <c r="AB561">
        <v>1</v>
      </c>
      <c r="AC561">
        <v>0</v>
      </c>
      <c r="AD561">
        <v>0</v>
      </c>
      <c r="AE561">
        <v>0</v>
      </c>
      <c r="AF561">
        <v>0</v>
      </c>
      <c r="AG561">
        <v>0</v>
      </c>
      <c r="AH561">
        <v>1</v>
      </c>
      <c r="AI561">
        <v>0</v>
      </c>
      <c r="AJ561">
        <v>0</v>
      </c>
      <c r="AK561">
        <v>152</v>
      </c>
      <c r="AL561">
        <v>122</v>
      </c>
      <c r="AM561">
        <v>0</v>
      </c>
    </row>
    <row r="562" spans="1:39" x14ac:dyDescent="0.45">
      <c r="A562">
        <v>13260</v>
      </c>
      <c r="B562">
        <v>1</v>
      </c>
      <c r="C562">
        <v>1</v>
      </c>
      <c r="D562">
        <v>48</v>
      </c>
      <c r="E562">
        <v>9</v>
      </c>
      <c r="F562">
        <v>4</v>
      </c>
      <c r="G562">
        <v>17</v>
      </c>
      <c r="H562">
        <v>10</v>
      </c>
      <c r="I562">
        <v>2</v>
      </c>
      <c r="J562">
        <v>7</v>
      </c>
      <c r="K562">
        <v>4</v>
      </c>
      <c r="L562">
        <v>3</v>
      </c>
      <c r="M562">
        <v>0</v>
      </c>
      <c r="N562">
        <v>3</v>
      </c>
      <c r="O562">
        <v>8</v>
      </c>
      <c r="P562">
        <v>0</v>
      </c>
      <c r="Q562">
        <v>0</v>
      </c>
      <c r="R562">
        <v>0</v>
      </c>
      <c r="S562">
        <v>0</v>
      </c>
      <c r="T562">
        <v>0</v>
      </c>
      <c r="U562">
        <v>0</v>
      </c>
      <c r="V562">
        <v>3</v>
      </c>
      <c r="W562">
        <v>11</v>
      </c>
      <c r="X562">
        <v>0</v>
      </c>
      <c r="Y562">
        <v>50</v>
      </c>
      <c r="Z562">
        <v>2469</v>
      </c>
      <c r="AA562">
        <v>0</v>
      </c>
      <c r="AB562">
        <v>1</v>
      </c>
      <c r="AC562">
        <v>0</v>
      </c>
      <c r="AD562">
        <v>0</v>
      </c>
      <c r="AE562">
        <v>0</v>
      </c>
      <c r="AF562">
        <v>0</v>
      </c>
      <c r="AG562">
        <v>0</v>
      </c>
      <c r="AH562">
        <v>1</v>
      </c>
      <c r="AI562">
        <v>0</v>
      </c>
      <c r="AJ562">
        <v>0</v>
      </c>
      <c r="AK562">
        <v>42</v>
      </c>
      <c r="AL562">
        <v>35</v>
      </c>
      <c r="AM562">
        <v>0</v>
      </c>
    </row>
    <row r="563" spans="1:39" x14ac:dyDescent="0.45">
      <c r="A563">
        <v>47472</v>
      </c>
      <c r="B563">
        <v>1</v>
      </c>
      <c r="C563">
        <v>1</v>
      </c>
      <c r="D563">
        <v>39</v>
      </c>
      <c r="E563">
        <v>56</v>
      </c>
      <c r="F563">
        <v>0</v>
      </c>
      <c r="G563">
        <v>11</v>
      </c>
      <c r="H563">
        <v>0</v>
      </c>
      <c r="I563">
        <v>0</v>
      </c>
      <c r="J563">
        <v>8</v>
      </c>
      <c r="K563">
        <v>2</v>
      </c>
      <c r="L563">
        <v>2</v>
      </c>
      <c r="M563">
        <v>0</v>
      </c>
      <c r="N563">
        <v>4</v>
      </c>
      <c r="O563">
        <v>5</v>
      </c>
      <c r="P563">
        <v>0</v>
      </c>
      <c r="Q563">
        <v>0</v>
      </c>
      <c r="R563">
        <v>0</v>
      </c>
      <c r="S563">
        <v>0</v>
      </c>
      <c r="T563">
        <v>0</v>
      </c>
      <c r="U563">
        <v>0</v>
      </c>
      <c r="V563">
        <v>3</v>
      </c>
      <c r="W563">
        <v>11</v>
      </c>
      <c r="X563">
        <v>0</v>
      </c>
      <c r="Y563">
        <v>54</v>
      </c>
      <c r="Z563">
        <v>2445</v>
      </c>
      <c r="AA563">
        <v>0</v>
      </c>
      <c r="AB563">
        <v>0</v>
      </c>
      <c r="AC563">
        <v>0</v>
      </c>
      <c r="AD563">
        <v>1</v>
      </c>
      <c r="AE563">
        <v>0</v>
      </c>
      <c r="AF563">
        <v>0</v>
      </c>
      <c r="AG563">
        <v>0</v>
      </c>
      <c r="AH563">
        <v>0</v>
      </c>
      <c r="AI563">
        <v>0</v>
      </c>
      <c r="AJ563">
        <v>1</v>
      </c>
      <c r="AK563">
        <v>67</v>
      </c>
      <c r="AL563">
        <v>59</v>
      </c>
      <c r="AM563">
        <v>0</v>
      </c>
    </row>
    <row r="564" spans="1:39" x14ac:dyDescent="0.45">
      <c r="A564">
        <v>54603</v>
      </c>
      <c r="B564">
        <v>1</v>
      </c>
      <c r="C564">
        <v>1</v>
      </c>
      <c r="D564">
        <v>85</v>
      </c>
      <c r="E564">
        <v>145</v>
      </c>
      <c r="F564">
        <v>13</v>
      </c>
      <c r="G564">
        <v>46</v>
      </c>
      <c r="H564">
        <v>17</v>
      </c>
      <c r="I564">
        <v>2</v>
      </c>
      <c r="J564">
        <v>4</v>
      </c>
      <c r="K564">
        <v>6</v>
      </c>
      <c r="L564">
        <v>4</v>
      </c>
      <c r="M564">
        <v>2</v>
      </c>
      <c r="N564">
        <v>4</v>
      </c>
      <c r="O564">
        <v>7</v>
      </c>
      <c r="P564">
        <v>0</v>
      </c>
      <c r="Q564">
        <v>0</v>
      </c>
      <c r="R564">
        <v>0</v>
      </c>
      <c r="S564">
        <v>0</v>
      </c>
      <c r="T564">
        <v>0</v>
      </c>
      <c r="U564">
        <v>0</v>
      </c>
      <c r="V564">
        <v>3</v>
      </c>
      <c r="W564">
        <v>11</v>
      </c>
      <c r="X564">
        <v>0</v>
      </c>
      <c r="Y564">
        <v>64</v>
      </c>
      <c r="Z564">
        <v>2514</v>
      </c>
      <c r="AA564">
        <v>0</v>
      </c>
      <c r="AB564">
        <v>0</v>
      </c>
      <c r="AC564">
        <v>0</v>
      </c>
      <c r="AD564">
        <v>1</v>
      </c>
      <c r="AE564">
        <v>0</v>
      </c>
      <c r="AF564">
        <v>0</v>
      </c>
      <c r="AG564">
        <v>0</v>
      </c>
      <c r="AH564">
        <v>0</v>
      </c>
      <c r="AI564">
        <v>1</v>
      </c>
      <c r="AJ564">
        <v>0</v>
      </c>
      <c r="AK564">
        <v>223</v>
      </c>
      <c r="AL564">
        <v>219</v>
      </c>
      <c r="AM564">
        <v>0</v>
      </c>
    </row>
    <row r="565" spans="1:39" x14ac:dyDescent="0.45">
      <c r="A565">
        <v>45207</v>
      </c>
      <c r="B565">
        <v>1</v>
      </c>
      <c r="C565">
        <v>1</v>
      </c>
      <c r="D565">
        <v>64</v>
      </c>
      <c r="E565">
        <v>203</v>
      </c>
      <c r="F565">
        <v>0</v>
      </c>
      <c r="G565">
        <v>10</v>
      </c>
      <c r="H565">
        <v>0</v>
      </c>
      <c r="I565">
        <v>0</v>
      </c>
      <c r="J565">
        <v>2</v>
      </c>
      <c r="K565">
        <v>5</v>
      </c>
      <c r="L565">
        <v>3</v>
      </c>
      <c r="M565">
        <v>1</v>
      </c>
      <c r="N565">
        <v>6</v>
      </c>
      <c r="O565">
        <v>6</v>
      </c>
      <c r="P565">
        <v>0</v>
      </c>
      <c r="Q565">
        <v>1</v>
      </c>
      <c r="R565">
        <v>0</v>
      </c>
      <c r="S565">
        <v>0</v>
      </c>
      <c r="T565">
        <v>0</v>
      </c>
      <c r="U565">
        <v>0</v>
      </c>
      <c r="V565">
        <v>3</v>
      </c>
      <c r="W565">
        <v>11</v>
      </c>
      <c r="X565">
        <v>0</v>
      </c>
      <c r="Y565">
        <v>46</v>
      </c>
      <c r="Z565">
        <v>2755</v>
      </c>
      <c r="AA565">
        <v>0</v>
      </c>
      <c r="AB565">
        <v>1</v>
      </c>
      <c r="AC565">
        <v>0</v>
      </c>
      <c r="AD565">
        <v>0</v>
      </c>
      <c r="AE565">
        <v>0</v>
      </c>
      <c r="AF565">
        <v>0</v>
      </c>
      <c r="AG565">
        <v>0</v>
      </c>
      <c r="AH565">
        <v>0</v>
      </c>
      <c r="AI565">
        <v>0</v>
      </c>
      <c r="AJ565">
        <v>1</v>
      </c>
      <c r="AK565">
        <v>213</v>
      </c>
      <c r="AL565">
        <v>211</v>
      </c>
      <c r="AM565">
        <v>1</v>
      </c>
    </row>
    <row r="566" spans="1:39" x14ac:dyDescent="0.45">
      <c r="A566">
        <v>40689</v>
      </c>
      <c r="B566">
        <v>0</v>
      </c>
      <c r="C566">
        <v>1</v>
      </c>
      <c r="D566">
        <v>69</v>
      </c>
      <c r="E566">
        <v>270</v>
      </c>
      <c r="F566">
        <v>3</v>
      </c>
      <c r="G566">
        <v>27</v>
      </c>
      <c r="H566">
        <v>39</v>
      </c>
      <c r="I566">
        <v>6</v>
      </c>
      <c r="J566">
        <v>99</v>
      </c>
      <c r="K566">
        <v>7</v>
      </c>
      <c r="L566">
        <v>7</v>
      </c>
      <c r="M566">
        <v>1</v>
      </c>
      <c r="N566">
        <v>5</v>
      </c>
      <c r="O566">
        <v>8</v>
      </c>
      <c r="P566">
        <v>0</v>
      </c>
      <c r="Q566">
        <v>0</v>
      </c>
      <c r="R566">
        <v>0</v>
      </c>
      <c r="S566">
        <v>0</v>
      </c>
      <c r="T566">
        <v>0</v>
      </c>
      <c r="U566">
        <v>0</v>
      </c>
      <c r="V566">
        <v>3</v>
      </c>
      <c r="W566">
        <v>11</v>
      </c>
      <c r="X566">
        <v>0</v>
      </c>
      <c r="Y566">
        <v>69</v>
      </c>
      <c r="Z566">
        <v>2627</v>
      </c>
      <c r="AA566">
        <v>0</v>
      </c>
      <c r="AB566">
        <v>0</v>
      </c>
      <c r="AC566">
        <v>0</v>
      </c>
      <c r="AD566">
        <v>1</v>
      </c>
      <c r="AE566">
        <v>0</v>
      </c>
      <c r="AF566">
        <v>0</v>
      </c>
      <c r="AG566">
        <v>0</v>
      </c>
      <c r="AH566">
        <v>1</v>
      </c>
      <c r="AI566">
        <v>0</v>
      </c>
      <c r="AJ566">
        <v>0</v>
      </c>
      <c r="AK566">
        <v>345</v>
      </c>
      <c r="AL566">
        <v>246</v>
      </c>
      <c r="AM566">
        <v>0</v>
      </c>
    </row>
    <row r="567" spans="1:39" x14ac:dyDescent="0.45">
      <c r="A567">
        <v>47821</v>
      </c>
      <c r="B567">
        <v>1</v>
      </c>
      <c r="C567">
        <v>1</v>
      </c>
      <c r="D567">
        <v>54</v>
      </c>
      <c r="E567">
        <v>9</v>
      </c>
      <c r="F567">
        <v>0</v>
      </c>
      <c r="G567">
        <v>16</v>
      </c>
      <c r="H567">
        <v>6</v>
      </c>
      <c r="I567">
        <v>6</v>
      </c>
      <c r="J567">
        <v>10</v>
      </c>
      <c r="K567">
        <v>1</v>
      </c>
      <c r="L567">
        <v>1</v>
      </c>
      <c r="M567">
        <v>0</v>
      </c>
      <c r="N567">
        <v>3</v>
      </c>
      <c r="O567">
        <v>8</v>
      </c>
      <c r="P567">
        <v>0</v>
      </c>
      <c r="Q567">
        <v>0</v>
      </c>
      <c r="R567">
        <v>0</v>
      </c>
      <c r="S567">
        <v>0</v>
      </c>
      <c r="T567">
        <v>0</v>
      </c>
      <c r="U567">
        <v>0</v>
      </c>
      <c r="V567">
        <v>3</v>
      </c>
      <c r="W567">
        <v>11</v>
      </c>
      <c r="X567">
        <v>0</v>
      </c>
      <c r="Y567">
        <v>53</v>
      </c>
      <c r="Z567">
        <v>2411</v>
      </c>
      <c r="AA567">
        <v>0</v>
      </c>
      <c r="AB567">
        <v>0</v>
      </c>
      <c r="AC567">
        <v>0</v>
      </c>
      <c r="AD567">
        <v>1</v>
      </c>
      <c r="AE567">
        <v>0</v>
      </c>
      <c r="AF567">
        <v>1</v>
      </c>
      <c r="AG567">
        <v>0</v>
      </c>
      <c r="AH567">
        <v>0</v>
      </c>
      <c r="AI567">
        <v>0</v>
      </c>
      <c r="AJ567">
        <v>0</v>
      </c>
      <c r="AK567">
        <v>37</v>
      </c>
      <c r="AL567">
        <v>27</v>
      </c>
      <c r="AM567">
        <v>0</v>
      </c>
    </row>
    <row r="568" spans="1:39" x14ac:dyDescent="0.45">
      <c r="A568">
        <v>27450</v>
      </c>
      <c r="B568">
        <v>0</v>
      </c>
      <c r="C568">
        <v>0</v>
      </c>
      <c r="D568">
        <v>57</v>
      </c>
      <c r="E568">
        <v>37</v>
      </c>
      <c r="F568">
        <v>12</v>
      </c>
      <c r="G568">
        <v>23</v>
      </c>
      <c r="H568">
        <v>8</v>
      </c>
      <c r="I568">
        <v>11</v>
      </c>
      <c r="J568">
        <v>52</v>
      </c>
      <c r="K568">
        <v>1</v>
      </c>
      <c r="L568">
        <v>2</v>
      </c>
      <c r="M568">
        <v>1</v>
      </c>
      <c r="N568">
        <v>3</v>
      </c>
      <c r="O568">
        <v>7</v>
      </c>
      <c r="P568">
        <v>0</v>
      </c>
      <c r="Q568">
        <v>0</v>
      </c>
      <c r="R568">
        <v>0</v>
      </c>
      <c r="S568">
        <v>0</v>
      </c>
      <c r="T568">
        <v>0</v>
      </c>
      <c r="U568">
        <v>0</v>
      </c>
      <c r="V568">
        <v>3</v>
      </c>
      <c r="W568">
        <v>11</v>
      </c>
      <c r="X568">
        <v>0</v>
      </c>
      <c r="Y568">
        <v>69</v>
      </c>
      <c r="Z568">
        <v>2599</v>
      </c>
      <c r="AA568">
        <v>0</v>
      </c>
      <c r="AB568">
        <v>1</v>
      </c>
      <c r="AC568">
        <v>0</v>
      </c>
      <c r="AD568">
        <v>0</v>
      </c>
      <c r="AE568">
        <v>0</v>
      </c>
      <c r="AF568">
        <v>0</v>
      </c>
      <c r="AG568">
        <v>0</v>
      </c>
      <c r="AH568">
        <v>0</v>
      </c>
      <c r="AI568">
        <v>1</v>
      </c>
      <c r="AJ568">
        <v>0</v>
      </c>
      <c r="AK568">
        <v>91</v>
      </c>
      <c r="AL568">
        <v>39</v>
      </c>
      <c r="AM568">
        <v>0</v>
      </c>
    </row>
    <row r="569" spans="1:39" x14ac:dyDescent="0.45">
      <c r="A569">
        <v>39453</v>
      </c>
      <c r="B569">
        <v>1</v>
      </c>
      <c r="C569">
        <v>0</v>
      </c>
      <c r="D569">
        <v>64</v>
      </c>
      <c r="E569">
        <v>46</v>
      </c>
      <c r="F569">
        <v>0</v>
      </c>
      <c r="G569">
        <v>7</v>
      </c>
      <c r="H569">
        <v>0</v>
      </c>
      <c r="I569">
        <v>0</v>
      </c>
      <c r="J569">
        <v>2</v>
      </c>
      <c r="K569">
        <v>2</v>
      </c>
      <c r="L569">
        <v>2</v>
      </c>
      <c r="M569">
        <v>0</v>
      </c>
      <c r="N569">
        <v>3</v>
      </c>
      <c r="O569">
        <v>6</v>
      </c>
      <c r="P569">
        <v>0</v>
      </c>
      <c r="Q569">
        <v>0</v>
      </c>
      <c r="R569">
        <v>0</v>
      </c>
      <c r="S569">
        <v>0</v>
      </c>
      <c r="T569">
        <v>0</v>
      </c>
      <c r="U569">
        <v>0</v>
      </c>
      <c r="V569">
        <v>3</v>
      </c>
      <c r="W569">
        <v>11</v>
      </c>
      <c r="X569">
        <v>0</v>
      </c>
      <c r="Y569">
        <v>37</v>
      </c>
      <c r="Z569">
        <v>2246</v>
      </c>
      <c r="AA569">
        <v>0</v>
      </c>
      <c r="AB569">
        <v>0</v>
      </c>
      <c r="AC569">
        <v>0</v>
      </c>
      <c r="AD569">
        <v>1</v>
      </c>
      <c r="AE569">
        <v>0</v>
      </c>
      <c r="AF569">
        <v>0</v>
      </c>
      <c r="AG569">
        <v>0</v>
      </c>
      <c r="AH569">
        <v>1</v>
      </c>
      <c r="AI569">
        <v>0</v>
      </c>
      <c r="AJ569">
        <v>0</v>
      </c>
      <c r="AK569">
        <v>53</v>
      </c>
      <c r="AL569">
        <v>51</v>
      </c>
      <c r="AM569">
        <v>0</v>
      </c>
    </row>
    <row r="570" spans="1:39" x14ac:dyDescent="0.45">
      <c r="A570">
        <v>26850</v>
      </c>
      <c r="B570">
        <v>1</v>
      </c>
      <c r="C570">
        <v>1</v>
      </c>
      <c r="D570">
        <v>10</v>
      </c>
      <c r="E570">
        <v>31</v>
      </c>
      <c r="F570">
        <v>1</v>
      </c>
      <c r="G570">
        <v>13</v>
      </c>
      <c r="H570">
        <v>7</v>
      </c>
      <c r="I570">
        <v>2</v>
      </c>
      <c r="J570">
        <v>9</v>
      </c>
      <c r="K570">
        <v>4</v>
      </c>
      <c r="L570">
        <v>2</v>
      </c>
      <c r="M570">
        <v>1</v>
      </c>
      <c r="N570">
        <v>4</v>
      </c>
      <c r="O570">
        <v>4</v>
      </c>
      <c r="P570">
        <v>0</v>
      </c>
      <c r="Q570">
        <v>0</v>
      </c>
      <c r="R570">
        <v>0</v>
      </c>
      <c r="S570">
        <v>0</v>
      </c>
      <c r="T570">
        <v>0</v>
      </c>
      <c r="U570">
        <v>0</v>
      </c>
      <c r="V570">
        <v>3</v>
      </c>
      <c r="W570">
        <v>11</v>
      </c>
      <c r="X570">
        <v>0</v>
      </c>
      <c r="Y570">
        <v>49</v>
      </c>
      <c r="Z570">
        <v>2231</v>
      </c>
      <c r="AA570">
        <v>0</v>
      </c>
      <c r="AB570">
        <v>0</v>
      </c>
      <c r="AC570">
        <v>0</v>
      </c>
      <c r="AD570">
        <v>1</v>
      </c>
      <c r="AE570">
        <v>0</v>
      </c>
      <c r="AF570">
        <v>1</v>
      </c>
      <c r="AG570">
        <v>0</v>
      </c>
      <c r="AH570">
        <v>0</v>
      </c>
      <c r="AI570">
        <v>0</v>
      </c>
      <c r="AJ570">
        <v>0</v>
      </c>
      <c r="AK570">
        <v>54</v>
      </c>
      <c r="AL570">
        <v>45</v>
      </c>
      <c r="AM570">
        <v>0</v>
      </c>
    </row>
    <row r="571" spans="1:39" x14ac:dyDescent="0.45">
      <c r="A571">
        <v>79800</v>
      </c>
      <c r="B571">
        <v>0</v>
      </c>
      <c r="C571">
        <v>0</v>
      </c>
      <c r="D571">
        <v>65</v>
      </c>
      <c r="E571">
        <v>1060</v>
      </c>
      <c r="F571">
        <v>21</v>
      </c>
      <c r="G571">
        <v>530</v>
      </c>
      <c r="H571">
        <v>32</v>
      </c>
      <c r="I571">
        <v>0</v>
      </c>
      <c r="J571">
        <v>224</v>
      </c>
      <c r="K571">
        <v>1</v>
      </c>
      <c r="L571">
        <v>5</v>
      </c>
      <c r="M571">
        <v>11</v>
      </c>
      <c r="N571">
        <v>5</v>
      </c>
      <c r="O571">
        <v>3</v>
      </c>
      <c r="P571">
        <v>1</v>
      </c>
      <c r="Q571">
        <v>0</v>
      </c>
      <c r="R571">
        <v>1</v>
      </c>
      <c r="S571">
        <v>1</v>
      </c>
      <c r="T571">
        <v>0</v>
      </c>
      <c r="U571">
        <v>0</v>
      </c>
      <c r="V571">
        <v>3</v>
      </c>
      <c r="W571">
        <v>11</v>
      </c>
      <c r="X571">
        <v>1</v>
      </c>
      <c r="Y571">
        <v>65</v>
      </c>
      <c r="Z571">
        <v>2803</v>
      </c>
      <c r="AA571">
        <v>0</v>
      </c>
      <c r="AB571">
        <v>0</v>
      </c>
      <c r="AC571">
        <v>0</v>
      </c>
      <c r="AD571">
        <v>0</v>
      </c>
      <c r="AE571">
        <v>1</v>
      </c>
      <c r="AF571">
        <v>0</v>
      </c>
      <c r="AG571">
        <v>0</v>
      </c>
      <c r="AH571">
        <v>1</v>
      </c>
      <c r="AI571">
        <v>0</v>
      </c>
      <c r="AJ571">
        <v>0</v>
      </c>
      <c r="AK571">
        <v>1643</v>
      </c>
      <c r="AL571">
        <v>1419</v>
      </c>
      <c r="AM571">
        <v>3</v>
      </c>
    </row>
    <row r="572" spans="1:39" x14ac:dyDescent="0.45">
      <c r="A572">
        <v>61794</v>
      </c>
      <c r="B572">
        <v>0</v>
      </c>
      <c r="C572">
        <v>1</v>
      </c>
      <c r="D572">
        <v>74</v>
      </c>
      <c r="E572">
        <v>264</v>
      </c>
      <c r="F572">
        <v>47</v>
      </c>
      <c r="G572">
        <v>188</v>
      </c>
      <c r="H572">
        <v>54</v>
      </c>
      <c r="I572">
        <v>47</v>
      </c>
      <c r="J572">
        <v>11</v>
      </c>
      <c r="K572">
        <v>2</v>
      </c>
      <c r="L572">
        <v>4</v>
      </c>
      <c r="M572">
        <v>4</v>
      </c>
      <c r="N572">
        <v>10</v>
      </c>
      <c r="O572">
        <v>2</v>
      </c>
      <c r="P572">
        <v>0</v>
      </c>
      <c r="Q572">
        <v>0</v>
      </c>
      <c r="R572">
        <v>0</v>
      </c>
      <c r="S572">
        <v>0</v>
      </c>
      <c r="T572">
        <v>0</v>
      </c>
      <c r="U572">
        <v>0</v>
      </c>
      <c r="V572">
        <v>3</v>
      </c>
      <c r="W572">
        <v>11</v>
      </c>
      <c r="X572">
        <v>0</v>
      </c>
      <c r="Y572">
        <v>59</v>
      </c>
      <c r="Z572">
        <v>2447</v>
      </c>
      <c r="AA572">
        <v>0</v>
      </c>
      <c r="AB572">
        <v>1</v>
      </c>
      <c r="AC572">
        <v>0</v>
      </c>
      <c r="AD572">
        <v>0</v>
      </c>
      <c r="AE572">
        <v>0</v>
      </c>
      <c r="AF572">
        <v>0</v>
      </c>
      <c r="AG572">
        <v>0</v>
      </c>
      <c r="AH572">
        <v>0</v>
      </c>
      <c r="AI572">
        <v>1</v>
      </c>
      <c r="AJ572">
        <v>0</v>
      </c>
      <c r="AK572">
        <v>600</v>
      </c>
      <c r="AL572">
        <v>589</v>
      </c>
      <c r="AM572">
        <v>0</v>
      </c>
    </row>
    <row r="573" spans="1:39" x14ac:dyDescent="0.45">
      <c r="A573">
        <v>53863</v>
      </c>
      <c r="B573">
        <v>0</v>
      </c>
      <c r="C573">
        <v>1</v>
      </c>
      <c r="D573">
        <v>4</v>
      </c>
      <c r="E573">
        <v>399</v>
      </c>
      <c r="F573">
        <v>4</v>
      </c>
      <c r="G573">
        <v>30</v>
      </c>
      <c r="H573">
        <v>6</v>
      </c>
      <c r="I573">
        <v>4</v>
      </c>
      <c r="J573">
        <v>30</v>
      </c>
      <c r="K573">
        <v>3</v>
      </c>
      <c r="L573">
        <v>7</v>
      </c>
      <c r="M573">
        <v>1</v>
      </c>
      <c r="N573">
        <v>7</v>
      </c>
      <c r="O573">
        <v>7</v>
      </c>
      <c r="P573">
        <v>0</v>
      </c>
      <c r="Q573">
        <v>1</v>
      </c>
      <c r="R573">
        <v>0</v>
      </c>
      <c r="S573">
        <v>0</v>
      </c>
      <c r="T573">
        <v>0</v>
      </c>
      <c r="U573">
        <v>0</v>
      </c>
      <c r="V573">
        <v>3</v>
      </c>
      <c r="W573">
        <v>11</v>
      </c>
      <c r="X573">
        <v>0</v>
      </c>
      <c r="Y573">
        <v>65</v>
      </c>
      <c r="Z573">
        <v>2202</v>
      </c>
      <c r="AA573">
        <v>0</v>
      </c>
      <c r="AB573">
        <v>0</v>
      </c>
      <c r="AC573">
        <v>0</v>
      </c>
      <c r="AD573">
        <v>1</v>
      </c>
      <c r="AE573">
        <v>0</v>
      </c>
      <c r="AF573">
        <v>0</v>
      </c>
      <c r="AG573">
        <v>0</v>
      </c>
      <c r="AH573">
        <v>1</v>
      </c>
      <c r="AI573">
        <v>0</v>
      </c>
      <c r="AJ573">
        <v>0</v>
      </c>
      <c r="AK573">
        <v>443</v>
      </c>
      <c r="AL573">
        <v>413</v>
      </c>
      <c r="AM573">
        <v>1</v>
      </c>
    </row>
    <row r="574" spans="1:39" x14ac:dyDescent="0.45">
      <c r="A574">
        <v>24221</v>
      </c>
      <c r="B574">
        <v>0</v>
      </c>
      <c r="C574">
        <v>0</v>
      </c>
      <c r="D574">
        <v>94</v>
      </c>
      <c r="E574">
        <v>8</v>
      </c>
      <c r="F574">
        <v>9</v>
      </c>
      <c r="G574">
        <v>9</v>
      </c>
      <c r="H574">
        <v>2</v>
      </c>
      <c r="I574">
        <v>5</v>
      </c>
      <c r="J574">
        <v>22</v>
      </c>
      <c r="K574">
        <v>1</v>
      </c>
      <c r="L574">
        <v>1</v>
      </c>
      <c r="M574">
        <v>1</v>
      </c>
      <c r="N574">
        <v>3</v>
      </c>
      <c r="O574">
        <v>4</v>
      </c>
      <c r="P574">
        <v>0</v>
      </c>
      <c r="Q574">
        <v>0</v>
      </c>
      <c r="R574">
        <v>0</v>
      </c>
      <c r="S574">
        <v>0</v>
      </c>
      <c r="T574">
        <v>0</v>
      </c>
      <c r="U574">
        <v>0</v>
      </c>
      <c r="V574">
        <v>3</v>
      </c>
      <c r="W574">
        <v>11</v>
      </c>
      <c r="X574">
        <v>0</v>
      </c>
      <c r="Y574">
        <v>61</v>
      </c>
      <c r="Z574">
        <v>2472</v>
      </c>
      <c r="AA574">
        <v>0</v>
      </c>
      <c r="AB574">
        <v>0</v>
      </c>
      <c r="AC574">
        <v>0</v>
      </c>
      <c r="AD574">
        <v>1</v>
      </c>
      <c r="AE574">
        <v>0</v>
      </c>
      <c r="AF574">
        <v>0</v>
      </c>
      <c r="AG574">
        <v>0</v>
      </c>
      <c r="AH574">
        <v>1</v>
      </c>
      <c r="AI574">
        <v>0</v>
      </c>
      <c r="AJ574">
        <v>0</v>
      </c>
      <c r="AK574">
        <v>33</v>
      </c>
      <c r="AL574">
        <v>11</v>
      </c>
      <c r="AM574">
        <v>0</v>
      </c>
    </row>
    <row r="575" spans="1:39" x14ac:dyDescent="0.45">
      <c r="A575">
        <v>39684</v>
      </c>
      <c r="B575">
        <v>1</v>
      </c>
      <c r="C575">
        <v>0</v>
      </c>
      <c r="D575">
        <v>41</v>
      </c>
      <c r="E575">
        <v>19</v>
      </c>
      <c r="F575">
        <v>0</v>
      </c>
      <c r="G575">
        <v>35</v>
      </c>
      <c r="H575">
        <v>6</v>
      </c>
      <c r="I575">
        <v>4</v>
      </c>
      <c r="J575">
        <v>17</v>
      </c>
      <c r="K575">
        <v>2</v>
      </c>
      <c r="L575">
        <v>2</v>
      </c>
      <c r="M575">
        <v>1</v>
      </c>
      <c r="N575">
        <v>2</v>
      </c>
      <c r="O575">
        <v>7</v>
      </c>
      <c r="P575">
        <v>0</v>
      </c>
      <c r="Q575">
        <v>0</v>
      </c>
      <c r="R575">
        <v>0</v>
      </c>
      <c r="S575">
        <v>0</v>
      </c>
      <c r="T575">
        <v>0</v>
      </c>
      <c r="U575">
        <v>1</v>
      </c>
      <c r="V575">
        <v>3</v>
      </c>
      <c r="W575">
        <v>11</v>
      </c>
      <c r="X575">
        <v>1</v>
      </c>
      <c r="Y575">
        <v>36</v>
      </c>
      <c r="Z575">
        <v>2784</v>
      </c>
      <c r="AA575">
        <v>0</v>
      </c>
      <c r="AB575">
        <v>0</v>
      </c>
      <c r="AC575">
        <v>1</v>
      </c>
      <c r="AD575">
        <v>0</v>
      </c>
      <c r="AE575">
        <v>0</v>
      </c>
      <c r="AF575">
        <v>0</v>
      </c>
      <c r="AG575">
        <v>0</v>
      </c>
      <c r="AH575">
        <v>0</v>
      </c>
      <c r="AI575">
        <v>0</v>
      </c>
      <c r="AJ575">
        <v>1</v>
      </c>
      <c r="AK575">
        <v>64</v>
      </c>
      <c r="AL575">
        <v>47</v>
      </c>
      <c r="AM575">
        <v>0</v>
      </c>
    </row>
    <row r="576" spans="1:39" x14ac:dyDescent="0.45">
      <c r="A576">
        <v>92163</v>
      </c>
      <c r="B576">
        <v>0</v>
      </c>
      <c r="C576">
        <v>0</v>
      </c>
      <c r="D576">
        <v>25</v>
      </c>
      <c r="E576">
        <v>817</v>
      </c>
      <c r="F576">
        <v>183</v>
      </c>
      <c r="G576">
        <v>797</v>
      </c>
      <c r="H576">
        <v>106</v>
      </c>
      <c r="I576">
        <v>163</v>
      </c>
      <c r="J576">
        <v>20</v>
      </c>
      <c r="K576">
        <v>0</v>
      </c>
      <c r="L576">
        <v>5</v>
      </c>
      <c r="M576">
        <v>11</v>
      </c>
      <c r="N576">
        <v>5</v>
      </c>
      <c r="O576">
        <v>2</v>
      </c>
      <c r="P576">
        <v>0</v>
      </c>
      <c r="Q576">
        <v>0</v>
      </c>
      <c r="R576">
        <v>1</v>
      </c>
      <c r="S576">
        <v>1</v>
      </c>
      <c r="T576">
        <v>0</v>
      </c>
      <c r="U576">
        <v>0</v>
      </c>
      <c r="V576">
        <v>3</v>
      </c>
      <c r="W576">
        <v>11</v>
      </c>
      <c r="X576">
        <v>1</v>
      </c>
      <c r="Y576">
        <v>45</v>
      </c>
      <c r="Z576">
        <v>2723</v>
      </c>
      <c r="AA576">
        <v>0</v>
      </c>
      <c r="AB576">
        <v>1</v>
      </c>
      <c r="AC576">
        <v>0</v>
      </c>
      <c r="AD576">
        <v>0</v>
      </c>
      <c r="AE576">
        <v>0</v>
      </c>
      <c r="AF576">
        <v>0</v>
      </c>
      <c r="AG576">
        <v>0</v>
      </c>
      <c r="AH576">
        <v>0</v>
      </c>
      <c r="AI576">
        <v>1</v>
      </c>
      <c r="AJ576">
        <v>0</v>
      </c>
      <c r="AK576">
        <v>2066</v>
      </c>
      <c r="AL576">
        <v>2046</v>
      </c>
      <c r="AM576">
        <v>2</v>
      </c>
    </row>
    <row r="577" spans="1:39" x14ac:dyDescent="0.45">
      <c r="A577">
        <v>69882</v>
      </c>
      <c r="B577">
        <v>0</v>
      </c>
      <c r="C577">
        <v>0</v>
      </c>
      <c r="D577">
        <v>94</v>
      </c>
      <c r="E577">
        <v>292</v>
      </c>
      <c r="F577">
        <v>127</v>
      </c>
      <c r="G577">
        <v>635</v>
      </c>
      <c r="H577">
        <v>132</v>
      </c>
      <c r="I577">
        <v>127</v>
      </c>
      <c r="J577">
        <v>165</v>
      </c>
      <c r="K577">
        <v>1</v>
      </c>
      <c r="L577">
        <v>3</v>
      </c>
      <c r="M577">
        <v>7</v>
      </c>
      <c r="N577">
        <v>9</v>
      </c>
      <c r="O577">
        <v>1</v>
      </c>
      <c r="P577">
        <v>0</v>
      </c>
      <c r="Q577">
        <v>0</v>
      </c>
      <c r="R577">
        <v>0</v>
      </c>
      <c r="S577">
        <v>0</v>
      </c>
      <c r="T577">
        <v>0</v>
      </c>
      <c r="U577">
        <v>0</v>
      </c>
      <c r="V577">
        <v>3</v>
      </c>
      <c r="W577">
        <v>11</v>
      </c>
      <c r="X577">
        <v>0</v>
      </c>
      <c r="Y577">
        <v>55</v>
      </c>
      <c r="Z577">
        <v>2390</v>
      </c>
      <c r="AA577">
        <v>0</v>
      </c>
      <c r="AB577">
        <v>0</v>
      </c>
      <c r="AC577">
        <v>1</v>
      </c>
      <c r="AD577">
        <v>0</v>
      </c>
      <c r="AE577">
        <v>0</v>
      </c>
      <c r="AF577">
        <v>0</v>
      </c>
      <c r="AG577">
        <v>0</v>
      </c>
      <c r="AH577">
        <v>0</v>
      </c>
      <c r="AI577">
        <v>1</v>
      </c>
      <c r="AJ577">
        <v>0</v>
      </c>
      <c r="AK577">
        <v>1313</v>
      </c>
      <c r="AL577">
        <v>1148</v>
      </c>
      <c r="AM577">
        <v>0</v>
      </c>
    </row>
    <row r="578" spans="1:39" x14ac:dyDescent="0.45">
      <c r="A578">
        <v>33178</v>
      </c>
      <c r="B578">
        <v>1</v>
      </c>
      <c r="C578">
        <v>0</v>
      </c>
      <c r="D578">
        <v>9</v>
      </c>
      <c r="E578">
        <v>12</v>
      </c>
      <c r="F578">
        <v>6</v>
      </c>
      <c r="G578">
        <v>2</v>
      </c>
      <c r="H578">
        <v>11</v>
      </c>
      <c r="I578">
        <v>2</v>
      </c>
      <c r="J578">
        <v>16</v>
      </c>
      <c r="K578">
        <v>1</v>
      </c>
      <c r="L578">
        <v>1</v>
      </c>
      <c r="M578">
        <v>0</v>
      </c>
      <c r="N578">
        <v>3</v>
      </c>
      <c r="O578">
        <v>4</v>
      </c>
      <c r="P578">
        <v>0</v>
      </c>
      <c r="Q578">
        <v>0</v>
      </c>
      <c r="R578">
        <v>0</v>
      </c>
      <c r="S578">
        <v>0</v>
      </c>
      <c r="T578">
        <v>0</v>
      </c>
      <c r="U578">
        <v>0</v>
      </c>
      <c r="V578">
        <v>3</v>
      </c>
      <c r="W578">
        <v>11</v>
      </c>
      <c r="X578">
        <v>0</v>
      </c>
      <c r="Y578">
        <v>43</v>
      </c>
      <c r="Z578">
        <v>2309</v>
      </c>
      <c r="AA578">
        <v>0</v>
      </c>
      <c r="AB578">
        <v>0</v>
      </c>
      <c r="AC578">
        <v>0</v>
      </c>
      <c r="AD578">
        <v>1</v>
      </c>
      <c r="AE578">
        <v>0</v>
      </c>
      <c r="AF578">
        <v>0</v>
      </c>
      <c r="AG578">
        <v>0</v>
      </c>
      <c r="AH578">
        <v>1</v>
      </c>
      <c r="AI578">
        <v>0</v>
      </c>
      <c r="AJ578">
        <v>0</v>
      </c>
      <c r="AK578">
        <v>33</v>
      </c>
      <c r="AL578">
        <v>17</v>
      </c>
      <c r="AM578">
        <v>0</v>
      </c>
    </row>
    <row r="579" spans="1:39" x14ac:dyDescent="0.45">
      <c r="A579">
        <v>59973</v>
      </c>
      <c r="B579">
        <v>0</v>
      </c>
      <c r="C579">
        <v>0</v>
      </c>
      <c r="D579">
        <v>47</v>
      </c>
      <c r="E579">
        <v>130</v>
      </c>
      <c r="F579">
        <v>30</v>
      </c>
      <c r="G579">
        <v>168</v>
      </c>
      <c r="H579">
        <v>20</v>
      </c>
      <c r="I579">
        <v>34</v>
      </c>
      <c r="J579">
        <v>0</v>
      </c>
      <c r="K579">
        <v>1</v>
      </c>
      <c r="L579">
        <v>3</v>
      </c>
      <c r="M579">
        <v>4</v>
      </c>
      <c r="N579">
        <v>7</v>
      </c>
      <c r="O579">
        <v>1</v>
      </c>
      <c r="P579">
        <v>0</v>
      </c>
      <c r="Q579">
        <v>0</v>
      </c>
      <c r="R579">
        <v>0</v>
      </c>
      <c r="S579">
        <v>0</v>
      </c>
      <c r="T579">
        <v>0</v>
      </c>
      <c r="U579">
        <v>0</v>
      </c>
      <c r="V579">
        <v>3</v>
      </c>
      <c r="W579">
        <v>11</v>
      </c>
      <c r="X579">
        <v>0</v>
      </c>
      <c r="Y579">
        <v>48</v>
      </c>
      <c r="Z579">
        <v>2450</v>
      </c>
      <c r="AA579">
        <v>0</v>
      </c>
      <c r="AB579">
        <v>1</v>
      </c>
      <c r="AC579">
        <v>0</v>
      </c>
      <c r="AD579">
        <v>0</v>
      </c>
      <c r="AE579">
        <v>0</v>
      </c>
      <c r="AF579">
        <v>0</v>
      </c>
      <c r="AG579">
        <v>0</v>
      </c>
      <c r="AH579">
        <v>0</v>
      </c>
      <c r="AI579">
        <v>0</v>
      </c>
      <c r="AJ579">
        <v>1</v>
      </c>
      <c r="AK579">
        <v>382</v>
      </c>
      <c r="AL579">
        <v>382</v>
      </c>
      <c r="AM579">
        <v>0</v>
      </c>
    </row>
    <row r="580" spans="1:39" x14ac:dyDescent="0.45">
      <c r="A580">
        <v>17459</v>
      </c>
      <c r="B580">
        <v>1</v>
      </c>
      <c r="C580">
        <v>0</v>
      </c>
      <c r="D580">
        <v>12</v>
      </c>
      <c r="E580">
        <v>6</v>
      </c>
      <c r="F580">
        <v>4</v>
      </c>
      <c r="G580">
        <v>16</v>
      </c>
      <c r="H580">
        <v>3</v>
      </c>
      <c r="I580">
        <v>10</v>
      </c>
      <c r="J580">
        <v>30</v>
      </c>
      <c r="K580">
        <v>3</v>
      </c>
      <c r="L580">
        <v>3</v>
      </c>
      <c r="M580">
        <v>1</v>
      </c>
      <c r="N580">
        <v>2</v>
      </c>
      <c r="O580">
        <v>7</v>
      </c>
      <c r="P580">
        <v>0</v>
      </c>
      <c r="Q580">
        <v>0</v>
      </c>
      <c r="R580">
        <v>0</v>
      </c>
      <c r="S580">
        <v>0</v>
      </c>
      <c r="T580">
        <v>0</v>
      </c>
      <c r="U580">
        <v>0</v>
      </c>
      <c r="V580">
        <v>3</v>
      </c>
      <c r="W580">
        <v>11</v>
      </c>
      <c r="X580">
        <v>1</v>
      </c>
      <c r="Y580">
        <v>45</v>
      </c>
      <c r="Z580">
        <v>2442</v>
      </c>
      <c r="AA580">
        <v>0</v>
      </c>
      <c r="AB580">
        <v>0</v>
      </c>
      <c r="AC580">
        <v>0</v>
      </c>
      <c r="AD580">
        <v>1</v>
      </c>
      <c r="AE580">
        <v>0</v>
      </c>
      <c r="AF580">
        <v>0</v>
      </c>
      <c r="AG580">
        <v>0</v>
      </c>
      <c r="AH580">
        <v>0</v>
      </c>
      <c r="AI580">
        <v>1</v>
      </c>
      <c r="AJ580">
        <v>0</v>
      </c>
      <c r="AK580">
        <v>39</v>
      </c>
      <c r="AL580">
        <v>9</v>
      </c>
      <c r="AM580">
        <v>0</v>
      </c>
    </row>
    <row r="581" spans="1:39" x14ac:dyDescent="0.45">
      <c r="A581">
        <v>23910</v>
      </c>
      <c r="B581">
        <v>1</v>
      </c>
      <c r="C581">
        <v>0</v>
      </c>
      <c r="D581">
        <v>80</v>
      </c>
      <c r="E581">
        <v>16</v>
      </c>
      <c r="F581">
        <v>12</v>
      </c>
      <c r="G581">
        <v>18</v>
      </c>
      <c r="H581">
        <v>7</v>
      </c>
      <c r="I581">
        <v>1</v>
      </c>
      <c r="J581">
        <v>13</v>
      </c>
      <c r="K581">
        <v>1</v>
      </c>
      <c r="L581">
        <v>2</v>
      </c>
      <c r="M581">
        <v>0</v>
      </c>
      <c r="N581">
        <v>3</v>
      </c>
      <c r="O581">
        <v>7</v>
      </c>
      <c r="P581">
        <v>0</v>
      </c>
      <c r="Q581">
        <v>0</v>
      </c>
      <c r="R581">
        <v>0</v>
      </c>
      <c r="S581">
        <v>0</v>
      </c>
      <c r="T581">
        <v>0</v>
      </c>
      <c r="U581">
        <v>0</v>
      </c>
      <c r="V581">
        <v>3</v>
      </c>
      <c r="W581">
        <v>11</v>
      </c>
      <c r="X581">
        <v>0</v>
      </c>
      <c r="Y581">
        <v>51</v>
      </c>
      <c r="Z581">
        <v>2770</v>
      </c>
      <c r="AA581">
        <v>1</v>
      </c>
      <c r="AB581">
        <v>0</v>
      </c>
      <c r="AC581">
        <v>0</v>
      </c>
      <c r="AD581">
        <v>0</v>
      </c>
      <c r="AE581">
        <v>0</v>
      </c>
      <c r="AF581">
        <v>0</v>
      </c>
      <c r="AG581">
        <v>0</v>
      </c>
      <c r="AH581">
        <v>1</v>
      </c>
      <c r="AI581">
        <v>0</v>
      </c>
      <c r="AJ581">
        <v>0</v>
      </c>
      <c r="AK581">
        <v>54</v>
      </c>
      <c r="AL581">
        <v>41</v>
      </c>
      <c r="AM581">
        <v>0</v>
      </c>
    </row>
    <row r="582" spans="1:39" x14ac:dyDescent="0.45">
      <c r="A582">
        <v>42169</v>
      </c>
      <c r="B582">
        <v>1</v>
      </c>
      <c r="C582">
        <v>1</v>
      </c>
      <c r="D582">
        <v>20</v>
      </c>
      <c r="E582">
        <v>19</v>
      </c>
      <c r="F582">
        <v>0</v>
      </c>
      <c r="G582">
        <v>9</v>
      </c>
      <c r="H582">
        <v>0</v>
      </c>
      <c r="I582">
        <v>0</v>
      </c>
      <c r="J582">
        <v>2</v>
      </c>
      <c r="K582">
        <v>2</v>
      </c>
      <c r="L582">
        <v>1</v>
      </c>
      <c r="M582">
        <v>0</v>
      </c>
      <c r="N582">
        <v>3</v>
      </c>
      <c r="O582">
        <v>8</v>
      </c>
      <c r="P582">
        <v>0</v>
      </c>
      <c r="Q582">
        <v>0</v>
      </c>
      <c r="R582">
        <v>0</v>
      </c>
      <c r="S582">
        <v>0</v>
      </c>
      <c r="T582">
        <v>0</v>
      </c>
      <c r="U582">
        <v>0</v>
      </c>
      <c r="V582">
        <v>3</v>
      </c>
      <c r="W582">
        <v>11</v>
      </c>
      <c r="X582">
        <v>0</v>
      </c>
      <c r="Y582">
        <v>51</v>
      </c>
      <c r="Z582">
        <v>2412</v>
      </c>
      <c r="AA582">
        <v>0</v>
      </c>
      <c r="AB582">
        <v>1</v>
      </c>
      <c r="AC582">
        <v>0</v>
      </c>
      <c r="AD582">
        <v>0</v>
      </c>
      <c r="AE582">
        <v>0</v>
      </c>
      <c r="AF582">
        <v>0</v>
      </c>
      <c r="AG582">
        <v>0</v>
      </c>
      <c r="AH582">
        <v>0</v>
      </c>
      <c r="AI582">
        <v>1</v>
      </c>
      <c r="AJ582">
        <v>0</v>
      </c>
      <c r="AK582">
        <v>28</v>
      </c>
      <c r="AL582">
        <v>26</v>
      </c>
      <c r="AM582">
        <v>0</v>
      </c>
    </row>
    <row r="583" spans="1:39" x14ac:dyDescent="0.45">
      <c r="A583">
        <v>26224</v>
      </c>
      <c r="B583">
        <v>1</v>
      </c>
      <c r="C583">
        <v>0</v>
      </c>
      <c r="D583">
        <v>39</v>
      </c>
      <c r="E583">
        <v>4</v>
      </c>
      <c r="F583">
        <v>7</v>
      </c>
      <c r="G583">
        <v>15</v>
      </c>
      <c r="H583">
        <v>13</v>
      </c>
      <c r="I583">
        <v>9</v>
      </c>
      <c r="J583">
        <v>15</v>
      </c>
      <c r="K583">
        <v>3</v>
      </c>
      <c r="L583">
        <v>2</v>
      </c>
      <c r="M583">
        <v>1</v>
      </c>
      <c r="N583">
        <v>3</v>
      </c>
      <c r="O583">
        <v>6</v>
      </c>
      <c r="P583">
        <v>0</v>
      </c>
      <c r="Q583">
        <v>0</v>
      </c>
      <c r="R583">
        <v>0</v>
      </c>
      <c r="S583">
        <v>0</v>
      </c>
      <c r="T583">
        <v>0</v>
      </c>
      <c r="U583">
        <v>0</v>
      </c>
      <c r="V583">
        <v>3</v>
      </c>
      <c r="W583">
        <v>11</v>
      </c>
      <c r="X583">
        <v>0</v>
      </c>
      <c r="Y583">
        <v>42</v>
      </c>
      <c r="Z583">
        <v>2549</v>
      </c>
      <c r="AA583">
        <v>0</v>
      </c>
      <c r="AB583">
        <v>1</v>
      </c>
      <c r="AC583">
        <v>0</v>
      </c>
      <c r="AD583">
        <v>0</v>
      </c>
      <c r="AE583">
        <v>0</v>
      </c>
      <c r="AF583">
        <v>1</v>
      </c>
      <c r="AG583">
        <v>0</v>
      </c>
      <c r="AH583">
        <v>0</v>
      </c>
      <c r="AI583">
        <v>0</v>
      </c>
      <c r="AJ583">
        <v>0</v>
      </c>
      <c r="AK583">
        <v>48</v>
      </c>
      <c r="AL583">
        <v>33</v>
      </c>
      <c r="AM583">
        <v>0</v>
      </c>
    </row>
    <row r="584" spans="1:39" x14ac:dyDescent="0.45">
      <c r="A584">
        <v>31089</v>
      </c>
      <c r="B584">
        <v>1</v>
      </c>
      <c r="C584">
        <v>0</v>
      </c>
      <c r="D584">
        <v>57</v>
      </c>
      <c r="E584">
        <v>31</v>
      </c>
      <c r="F584">
        <v>3</v>
      </c>
      <c r="G584">
        <v>31</v>
      </c>
      <c r="H584">
        <v>2</v>
      </c>
      <c r="I584">
        <v>8</v>
      </c>
      <c r="J584">
        <v>4</v>
      </c>
      <c r="K584">
        <v>3</v>
      </c>
      <c r="L584">
        <v>3</v>
      </c>
      <c r="M584">
        <v>0</v>
      </c>
      <c r="N584">
        <v>4</v>
      </c>
      <c r="O584">
        <v>8</v>
      </c>
      <c r="P584">
        <v>0</v>
      </c>
      <c r="Q584">
        <v>0</v>
      </c>
      <c r="R584">
        <v>0</v>
      </c>
      <c r="S584">
        <v>0</v>
      </c>
      <c r="T584">
        <v>0</v>
      </c>
      <c r="U584">
        <v>0</v>
      </c>
      <c r="V584">
        <v>3</v>
      </c>
      <c r="W584">
        <v>11</v>
      </c>
      <c r="X584">
        <v>0</v>
      </c>
      <c r="Y584">
        <v>39</v>
      </c>
      <c r="Z584">
        <v>2840</v>
      </c>
      <c r="AA584">
        <v>0</v>
      </c>
      <c r="AB584">
        <v>0</v>
      </c>
      <c r="AC584">
        <v>0</v>
      </c>
      <c r="AD584">
        <v>1</v>
      </c>
      <c r="AE584">
        <v>0</v>
      </c>
      <c r="AF584">
        <v>0</v>
      </c>
      <c r="AG584">
        <v>0</v>
      </c>
      <c r="AH584">
        <v>1</v>
      </c>
      <c r="AI584">
        <v>0</v>
      </c>
      <c r="AJ584">
        <v>0</v>
      </c>
      <c r="AK584">
        <v>75</v>
      </c>
      <c r="AL584">
        <v>71</v>
      </c>
      <c r="AM584">
        <v>0</v>
      </c>
    </row>
    <row r="585" spans="1:39" x14ac:dyDescent="0.45">
      <c r="A585">
        <v>30081</v>
      </c>
      <c r="B585">
        <v>0</v>
      </c>
      <c r="C585">
        <v>1</v>
      </c>
      <c r="D585">
        <v>27</v>
      </c>
      <c r="E585">
        <v>36</v>
      </c>
      <c r="F585">
        <v>0</v>
      </c>
      <c r="G585">
        <v>2</v>
      </c>
      <c r="H585">
        <v>0</v>
      </c>
      <c r="I585">
        <v>0</v>
      </c>
      <c r="J585">
        <v>4</v>
      </c>
      <c r="K585">
        <v>1</v>
      </c>
      <c r="L585">
        <v>1</v>
      </c>
      <c r="M585">
        <v>0</v>
      </c>
      <c r="N585">
        <v>3</v>
      </c>
      <c r="O585">
        <v>7</v>
      </c>
      <c r="P585">
        <v>0</v>
      </c>
      <c r="Q585">
        <v>0</v>
      </c>
      <c r="R585">
        <v>0</v>
      </c>
      <c r="S585">
        <v>0</v>
      </c>
      <c r="T585">
        <v>0</v>
      </c>
      <c r="U585">
        <v>0</v>
      </c>
      <c r="V585">
        <v>3</v>
      </c>
      <c r="W585">
        <v>11</v>
      </c>
      <c r="X585">
        <v>0</v>
      </c>
      <c r="Y585">
        <v>59</v>
      </c>
      <c r="Z585">
        <v>2652</v>
      </c>
      <c r="AA585">
        <v>0</v>
      </c>
      <c r="AB585">
        <v>0</v>
      </c>
      <c r="AC585">
        <v>1</v>
      </c>
      <c r="AD585">
        <v>0</v>
      </c>
      <c r="AE585">
        <v>0</v>
      </c>
      <c r="AF585">
        <v>0</v>
      </c>
      <c r="AG585">
        <v>0</v>
      </c>
      <c r="AH585">
        <v>1</v>
      </c>
      <c r="AI585">
        <v>0</v>
      </c>
      <c r="AJ585">
        <v>0</v>
      </c>
      <c r="AK585">
        <v>38</v>
      </c>
      <c r="AL585">
        <v>34</v>
      </c>
      <c r="AM585">
        <v>0</v>
      </c>
    </row>
    <row r="586" spans="1:39" x14ac:dyDescent="0.45">
      <c r="A586">
        <v>62807</v>
      </c>
      <c r="B586">
        <v>0</v>
      </c>
      <c r="C586">
        <v>1</v>
      </c>
      <c r="D586">
        <v>83</v>
      </c>
      <c r="E586">
        <v>526</v>
      </c>
      <c r="F586">
        <v>28</v>
      </c>
      <c r="G586">
        <v>135</v>
      </c>
      <c r="H586">
        <v>10</v>
      </c>
      <c r="I586">
        <v>21</v>
      </c>
      <c r="J586">
        <v>99</v>
      </c>
      <c r="K586">
        <v>3</v>
      </c>
      <c r="L586">
        <v>5</v>
      </c>
      <c r="M586">
        <v>3</v>
      </c>
      <c r="N586">
        <v>12</v>
      </c>
      <c r="O586">
        <v>5</v>
      </c>
      <c r="P586">
        <v>0</v>
      </c>
      <c r="Q586">
        <v>0</v>
      </c>
      <c r="R586">
        <v>0</v>
      </c>
      <c r="S586">
        <v>0</v>
      </c>
      <c r="T586">
        <v>0</v>
      </c>
      <c r="U586">
        <v>0</v>
      </c>
      <c r="V586">
        <v>3</v>
      </c>
      <c r="W586">
        <v>11</v>
      </c>
      <c r="X586">
        <v>0</v>
      </c>
      <c r="Y586">
        <v>60</v>
      </c>
      <c r="Z586">
        <v>2826</v>
      </c>
      <c r="AA586">
        <v>0</v>
      </c>
      <c r="AB586">
        <v>0</v>
      </c>
      <c r="AC586">
        <v>0</v>
      </c>
      <c r="AD586">
        <v>1</v>
      </c>
      <c r="AE586">
        <v>0</v>
      </c>
      <c r="AF586">
        <v>0</v>
      </c>
      <c r="AG586">
        <v>0</v>
      </c>
      <c r="AH586">
        <v>1</v>
      </c>
      <c r="AI586">
        <v>0</v>
      </c>
      <c r="AJ586">
        <v>0</v>
      </c>
      <c r="AK586">
        <v>720</v>
      </c>
      <c r="AL586">
        <v>621</v>
      </c>
      <c r="AM586">
        <v>0</v>
      </c>
    </row>
    <row r="587" spans="1:39" x14ac:dyDescent="0.45">
      <c r="A587">
        <v>72906</v>
      </c>
      <c r="B587">
        <v>0</v>
      </c>
      <c r="C587">
        <v>0</v>
      </c>
      <c r="D587">
        <v>79</v>
      </c>
      <c r="E587">
        <v>400</v>
      </c>
      <c r="F587">
        <v>32</v>
      </c>
      <c r="G587">
        <v>519</v>
      </c>
      <c r="H587">
        <v>71</v>
      </c>
      <c r="I587">
        <v>75</v>
      </c>
      <c r="J587">
        <v>54</v>
      </c>
      <c r="K587">
        <v>1</v>
      </c>
      <c r="L587">
        <v>3</v>
      </c>
      <c r="M587">
        <v>4</v>
      </c>
      <c r="N587">
        <v>9</v>
      </c>
      <c r="O587">
        <v>1</v>
      </c>
      <c r="P587">
        <v>0</v>
      </c>
      <c r="Q587">
        <v>0</v>
      </c>
      <c r="R587">
        <v>0</v>
      </c>
      <c r="S587">
        <v>0</v>
      </c>
      <c r="T587">
        <v>0</v>
      </c>
      <c r="U587">
        <v>0</v>
      </c>
      <c r="V587">
        <v>3</v>
      </c>
      <c r="W587">
        <v>11</v>
      </c>
      <c r="X587">
        <v>0</v>
      </c>
      <c r="Y587">
        <v>65</v>
      </c>
      <c r="Z587">
        <v>2444</v>
      </c>
      <c r="AA587">
        <v>0</v>
      </c>
      <c r="AB587">
        <v>0</v>
      </c>
      <c r="AC587">
        <v>1</v>
      </c>
      <c r="AD587">
        <v>0</v>
      </c>
      <c r="AE587">
        <v>0</v>
      </c>
      <c r="AF587">
        <v>0</v>
      </c>
      <c r="AG587">
        <v>0</v>
      </c>
      <c r="AH587">
        <v>1</v>
      </c>
      <c r="AI587">
        <v>0</v>
      </c>
      <c r="AJ587">
        <v>0</v>
      </c>
      <c r="AK587">
        <v>1097</v>
      </c>
      <c r="AL587">
        <v>1043</v>
      </c>
      <c r="AM587">
        <v>0</v>
      </c>
    </row>
    <row r="588" spans="1:39" x14ac:dyDescent="0.45">
      <c r="A588">
        <v>61467</v>
      </c>
      <c r="B588">
        <v>0</v>
      </c>
      <c r="C588">
        <v>2</v>
      </c>
      <c r="D588">
        <v>69</v>
      </c>
      <c r="E588">
        <v>410</v>
      </c>
      <c r="F588">
        <v>16</v>
      </c>
      <c r="G588">
        <v>114</v>
      </c>
      <c r="H588">
        <v>0</v>
      </c>
      <c r="I588">
        <v>5</v>
      </c>
      <c r="J588">
        <v>49</v>
      </c>
      <c r="K588">
        <v>3</v>
      </c>
      <c r="L588">
        <v>5</v>
      </c>
      <c r="M588">
        <v>2</v>
      </c>
      <c r="N588">
        <v>10</v>
      </c>
      <c r="O588">
        <v>5</v>
      </c>
      <c r="P588">
        <v>0</v>
      </c>
      <c r="Q588">
        <v>0</v>
      </c>
      <c r="R588">
        <v>0</v>
      </c>
      <c r="S588">
        <v>0</v>
      </c>
      <c r="T588">
        <v>0</v>
      </c>
      <c r="U588">
        <v>0</v>
      </c>
      <c r="V588">
        <v>3</v>
      </c>
      <c r="W588">
        <v>11</v>
      </c>
      <c r="X588">
        <v>0</v>
      </c>
      <c r="Y588">
        <v>72</v>
      </c>
      <c r="Z588">
        <v>2726</v>
      </c>
      <c r="AA588">
        <v>0</v>
      </c>
      <c r="AB588">
        <v>1</v>
      </c>
      <c r="AC588">
        <v>0</v>
      </c>
      <c r="AD588">
        <v>0</v>
      </c>
      <c r="AE588">
        <v>0</v>
      </c>
      <c r="AF588">
        <v>0</v>
      </c>
      <c r="AG588">
        <v>0</v>
      </c>
      <c r="AH588">
        <v>0</v>
      </c>
      <c r="AI588">
        <v>0</v>
      </c>
      <c r="AJ588">
        <v>1</v>
      </c>
      <c r="AK588">
        <v>545</v>
      </c>
      <c r="AL588">
        <v>496</v>
      </c>
      <c r="AM588">
        <v>0</v>
      </c>
    </row>
    <row r="589" spans="1:39" x14ac:dyDescent="0.45">
      <c r="A589">
        <v>49618</v>
      </c>
      <c r="B589">
        <v>1</v>
      </c>
      <c r="C589">
        <v>1</v>
      </c>
      <c r="D589">
        <v>77</v>
      </c>
      <c r="E589">
        <v>80</v>
      </c>
      <c r="F589">
        <v>3</v>
      </c>
      <c r="G589">
        <v>26</v>
      </c>
      <c r="H589">
        <v>4</v>
      </c>
      <c r="I589">
        <v>2</v>
      </c>
      <c r="J589">
        <v>14</v>
      </c>
      <c r="K589">
        <v>4</v>
      </c>
      <c r="L589">
        <v>3</v>
      </c>
      <c r="M589">
        <v>1</v>
      </c>
      <c r="N589">
        <v>3</v>
      </c>
      <c r="O589">
        <v>7</v>
      </c>
      <c r="P589">
        <v>0</v>
      </c>
      <c r="Q589">
        <v>0</v>
      </c>
      <c r="R589">
        <v>0</v>
      </c>
      <c r="S589">
        <v>0</v>
      </c>
      <c r="T589">
        <v>0</v>
      </c>
      <c r="U589">
        <v>0</v>
      </c>
      <c r="V589">
        <v>3</v>
      </c>
      <c r="W589">
        <v>11</v>
      </c>
      <c r="X589">
        <v>0</v>
      </c>
      <c r="Y589">
        <v>54</v>
      </c>
      <c r="Z589">
        <v>2678</v>
      </c>
      <c r="AA589">
        <v>0</v>
      </c>
      <c r="AB589">
        <v>0</v>
      </c>
      <c r="AC589">
        <v>0</v>
      </c>
      <c r="AD589">
        <v>1</v>
      </c>
      <c r="AE589">
        <v>0</v>
      </c>
      <c r="AF589">
        <v>0</v>
      </c>
      <c r="AG589">
        <v>0</v>
      </c>
      <c r="AH589">
        <v>0</v>
      </c>
      <c r="AI589">
        <v>1</v>
      </c>
      <c r="AJ589">
        <v>0</v>
      </c>
      <c r="AK589">
        <v>115</v>
      </c>
      <c r="AL589">
        <v>101</v>
      </c>
      <c r="AM589">
        <v>0</v>
      </c>
    </row>
    <row r="590" spans="1:39" x14ac:dyDescent="0.45">
      <c r="A590">
        <v>21888</v>
      </c>
      <c r="B590">
        <v>1</v>
      </c>
      <c r="C590">
        <v>0</v>
      </c>
      <c r="D590">
        <v>15</v>
      </c>
      <c r="E590">
        <v>88</v>
      </c>
      <c r="F590">
        <v>10</v>
      </c>
      <c r="G590">
        <v>46</v>
      </c>
      <c r="H590">
        <v>2</v>
      </c>
      <c r="I590">
        <v>3</v>
      </c>
      <c r="J590">
        <v>64</v>
      </c>
      <c r="K590">
        <v>4</v>
      </c>
      <c r="L590">
        <v>5</v>
      </c>
      <c r="M590">
        <v>1</v>
      </c>
      <c r="N590">
        <v>2</v>
      </c>
      <c r="O590">
        <v>10</v>
      </c>
      <c r="P590">
        <v>0</v>
      </c>
      <c r="Q590">
        <v>0</v>
      </c>
      <c r="R590">
        <v>0</v>
      </c>
      <c r="S590">
        <v>0</v>
      </c>
      <c r="T590">
        <v>0</v>
      </c>
      <c r="U590">
        <v>0</v>
      </c>
      <c r="V590">
        <v>3</v>
      </c>
      <c r="W590">
        <v>11</v>
      </c>
      <c r="X590">
        <v>1</v>
      </c>
      <c r="Y590">
        <v>34</v>
      </c>
      <c r="Z590">
        <v>2706</v>
      </c>
      <c r="AA590">
        <v>0</v>
      </c>
      <c r="AB590">
        <v>0</v>
      </c>
      <c r="AC590">
        <v>1</v>
      </c>
      <c r="AD590">
        <v>0</v>
      </c>
      <c r="AE590">
        <v>0</v>
      </c>
      <c r="AF590">
        <v>0</v>
      </c>
      <c r="AG590">
        <v>0</v>
      </c>
      <c r="AH590">
        <v>0</v>
      </c>
      <c r="AI590">
        <v>1</v>
      </c>
      <c r="AJ590">
        <v>0</v>
      </c>
      <c r="AK590">
        <v>149</v>
      </c>
      <c r="AL590">
        <v>85</v>
      </c>
      <c r="AM590">
        <v>0</v>
      </c>
    </row>
    <row r="591" spans="1:39" x14ac:dyDescent="0.45">
      <c r="A591">
        <v>42429</v>
      </c>
      <c r="B591">
        <v>0</v>
      </c>
      <c r="C591">
        <v>1</v>
      </c>
      <c r="D591">
        <v>99</v>
      </c>
      <c r="E591">
        <v>55</v>
      </c>
      <c r="F591">
        <v>0</v>
      </c>
      <c r="G591">
        <v>6</v>
      </c>
      <c r="H591">
        <v>2</v>
      </c>
      <c r="I591">
        <v>0</v>
      </c>
      <c r="J591">
        <v>4</v>
      </c>
      <c r="K591">
        <v>2</v>
      </c>
      <c r="L591">
        <v>1</v>
      </c>
      <c r="M591">
        <v>1</v>
      </c>
      <c r="N591">
        <v>3</v>
      </c>
      <c r="O591">
        <v>5</v>
      </c>
      <c r="P591">
        <v>0</v>
      </c>
      <c r="Q591">
        <v>0</v>
      </c>
      <c r="R591">
        <v>0</v>
      </c>
      <c r="S591">
        <v>0</v>
      </c>
      <c r="T591">
        <v>0</v>
      </c>
      <c r="U591">
        <v>0</v>
      </c>
      <c r="V591">
        <v>3</v>
      </c>
      <c r="W591">
        <v>11</v>
      </c>
      <c r="X591">
        <v>0</v>
      </c>
      <c r="Y591">
        <v>47</v>
      </c>
      <c r="Z591">
        <v>2297</v>
      </c>
      <c r="AA591">
        <v>0</v>
      </c>
      <c r="AB591">
        <v>0</v>
      </c>
      <c r="AC591">
        <v>0</v>
      </c>
      <c r="AD591">
        <v>0</v>
      </c>
      <c r="AE591">
        <v>1</v>
      </c>
      <c r="AF591">
        <v>0</v>
      </c>
      <c r="AG591">
        <v>0</v>
      </c>
      <c r="AH591">
        <v>1</v>
      </c>
      <c r="AI591">
        <v>0</v>
      </c>
      <c r="AJ591">
        <v>0</v>
      </c>
      <c r="AK591">
        <v>63</v>
      </c>
      <c r="AL591">
        <v>59</v>
      </c>
      <c r="AM591">
        <v>0</v>
      </c>
    </row>
    <row r="592" spans="1:39" x14ac:dyDescent="0.45">
      <c r="A592">
        <v>26150</v>
      </c>
      <c r="B592">
        <v>2</v>
      </c>
      <c r="C592">
        <v>1</v>
      </c>
      <c r="D592">
        <v>61</v>
      </c>
      <c r="E592">
        <v>5</v>
      </c>
      <c r="F592">
        <v>1</v>
      </c>
      <c r="G592">
        <v>13</v>
      </c>
      <c r="H592">
        <v>3</v>
      </c>
      <c r="I592">
        <v>5</v>
      </c>
      <c r="J592">
        <v>1</v>
      </c>
      <c r="K592">
        <v>1</v>
      </c>
      <c r="L592">
        <v>1</v>
      </c>
      <c r="M592">
        <v>0</v>
      </c>
      <c r="N592">
        <v>3</v>
      </c>
      <c r="O592">
        <v>7</v>
      </c>
      <c r="P592">
        <v>0</v>
      </c>
      <c r="Q592">
        <v>0</v>
      </c>
      <c r="R592">
        <v>0</v>
      </c>
      <c r="S592">
        <v>0</v>
      </c>
      <c r="T592">
        <v>0</v>
      </c>
      <c r="U592">
        <v>0</v>
      </c>
      <c r="V592">
        <v>3</v>
      </c>
      <c r="W592">
        <v>11</v>
      </c>
      <c r="X592">
        <v>0</v>
      </c>
      <c r="Y592">
        <v>64</v>
      </c>
      <c r="Z592">
        <v>2634</v>
      </c>
      <c r="AA592">
        <v>1</v>
      </c>
      <c r="AB592">
        <v>0</v>
      </c>
      <c r="AC592">
        <v>0</v>
      </c>
      <c r="AD592">
        <v>0</v>
      </c>
      <c r="AE592">
        <v>0</v>
      </c>
      <c r="AF592">
        <v>0</v>
      </c>
      <c r="AG592">
        <v>0</v>
      </c>
      <c r="AH592">
        <v>1</v>
      </c>
      <c r="AI592">
        <v>0</v>
      </c>
      <c r="AJ592">
        <v>0</v>
      </c>
      <c r="AK592">
        <v>27</v>
      </c>
      <c r="AL592">
        <v>26</v>
      </c>
      <c r="AM592">
        <v>0</v>
      </c>
    </row>
    <row r="593" spans="1:39" x14ac:dyDescent="0.45">
      <c r="A593">
        <v>30801</v>
      </c>
      <c r="B593">
        <v>0</v>
      </c>
      <c r="C593">
        <v>1</v>
      </c>
      <c r="D593">
        <v>23</v>
      </c>
      <c r="E593">
        <v>8</v>
      </c>
      <c r="F593">
        <v>4</v>
      </c>
      <c r="G593">
        <v>5</v>
      </c>
      <c r="H593">
        <v>15</v>
      </c>
      <c r="I593">
        <v>2</v>
      </c>
      <c r="J593">
        <v>11</v>
      </c>
      <c r="K593">
        <v>2</v>
      </c>
      <c r="L593">
        <v>1</v>
      </c>
      <c r="M593">
        <v>0</v>
      </c>
      <c r="N593">
        <v>3</v>
      </c>
      <c r="O593">
        <v>7</v>
      </c>
      <c r="P593">
        <v>0</v>
      </c>
      <c r="Q593">
        <v>0</v>
      </c>
      <c r="R593">
        <v>0</v>
      </c>
      <c r="S593">
        <v>0</v>
      </c>
      <c r="T593">
        <v>0</v>
      </c>
      <c r="U593">
        <v>0</v>
      </c>
      <c r="V593">
        <v>3</v>
      </c>
      <c r="W593">
        <v>11</v>
      </c>
      <c r="X593">
        <v>0</v>
      </c>
      <c r="Y593">
        <v>45</v>
      </c>
      <c r="Z593">
        <v>2770</v>
      </c>
      <c r="AA593">
        <v>0</v>
      </c>
      <c r="AB593">
        <v>1</v>
      </c>
      <c r="AC593">
        <v>0</v>
      </c>
      <c r="AD593">
        <v>0</v>
      </c>
      <c r="AE593">
        <v>0</v>
      </c>
      <c r="AF593">
        <v>0</v>
      </c>
      <c r="AG593">
        <v>1</v>
      </c>
      <c r="AH593">
        <v>0</v>
      </c>
      <c r="AI593">
        <v>0</v>
      </c>
      <c r="AJ593">
        <v>0</v>
      </c>
      <c r="AK593">
        <v>34</v>
      </c>
      <c r="AL593">
        <v>23</v>
      </c>
      <c r="AM593">
        <v>0</v>
      </c>
    </row>
    <row r="594" spans="1:39" x14ac:dyDescent="0.45">
      <c r="A594">
        <v>81168</v>
      </c>
      <c r="B594">
        <v>0</v>
      </c>
      <c r="C594">
        <v>0</v>
      </c>
      <c r="D594">
        <v>84</v>
      </c>
      <c r="E594">
        <v>410</v>
      </c>
      <c r="F594">
        <v>0</v>
      </c>
      <c r="G594">
        <v>592</v>
      </c>
      <c r="H594">
        <v>147</v>
      </c>
      <c r="I594">
        <v>22</v>
      </c>
      <c r="J594">
        <v>22</v>
      </c>
      <c r="K594">
        <v>1</v>
      </c>
      <c r="L594">
        <v>6</v>
      </c>
      <c r="M594">
        <v>4</v>
      </c>
      <c r="N594">
        <v>7</v>
      </c>
      <c r="O594">
        <v>3</v>
      </c>
      <c r="P594">
        <v>0</v>
      </c>
      <c r="Q594">
        <v>0</v>
      </c>
      <c r="R594">
        <v>0</v>
      </c>
      <c r="S594">
        <v>1</v>
      </c>
      <c r="T594">
        <v>0</v>
      </c>
      <c r="U594">
        <v>0</v>
      </c>
      <c r="V594">
        <v>3</v>
      </c>
      <c r="W594">
        <v>11</v>
      </c>
      <c r="X594">
        <v>0</v>
      </c>
      <c r="Y594">
        <v>55</v>
      </c>
      <c r="Z594">
        <v>2212</v>
      </c>
      <c r="AA594">
        <v>0</v>
      </c>
      <c r="AB594">
        <v>1</v>
      </c>
      <c r="AC594">
        <v>0</v>
      </c>
      <c r="AD594">
        <v>0</v>
      </c>
      <c r="AE594">
        <v>0</v>
      </c>
      <c r="AF594">
        <v>0</v>
      </c>
      <c r="AG594">
        <v>0</v>
      </c>
      <c r="AH594">
        <v>1</v>
      </c>
      <c r="AI594">
        <v>0</v>
      </c>
      <c r="AJ594">
        <v>0</v>
      </c>
      <c r="AK594">
        <v>1171</v>
      </c>
      <c r="AL594">
        <v>1149</v>
      </c>
      <c r="AM594">
        <v>1</v>
      </c>
    </row>
    <row r="595" spans="1:39" x14ac:dyDescent="0.45">
      <c r="A595">
        <v>26877</v>
      </c>
      <c r="B595">
        <v>0</v>
      </c>
      <c r="C595">
        <v>0</v>
      </c>
      <c r="D595">
        <v>74</v>
      </c>
      <c r="E595">
        <v>101</v>
      </c>
      <c r="F595">
        <v>13</v>
      </c>
      <c r="G595">
        <v>76</v>
      </c>
      <c r="H595">
        <v>20</v>
      </c>
      <c r="I595">
        <v>18</v>
      </c>
      <c r="J595">
        <v>40</v>
      </c>
      <c r="K595">
        <v>2</v>
      </c>
      <c r="L595">
        <v>3</v>
      </c>
      <c r="M595">
        <v>1</v>
      </c>
      <c r="N595">
        <v>6</v>
      </c>
      <c r="O595">
        <v>6</v>
      </c>
      <c r="P595">
        <v>0</v>
      </c>
      <c r="Q595">
        <v>0</v>
      </c>
      <c r="R595">
        <v>0</v>
      </c>
      <c r="S595">
        <v>0</v>
      </c>
      <c r="T595">
        <v>0</v>
      </c>
      <c r="U595">
        <v>0</v>
      </c>
      <c r="V595">
        <v>3</v>
      </c>
      <c r="W595">
        <v>11</v>
      </c>
      <c r="X595">
        <v>0</v>
      </c>
      <c r="Y595">
        <v>51</v>
      </c>
      <c r="Z595">
        <v>2473</v>
      </c>
      <c r="AA595">
        <v>0</v>
      </c>
      <c r="AB595">
        <v>0</v>
      </c>
      <c r="AC595">
        <v>1</v>
      </c>
      <c r="AD595">
        <v>0</v>
      </c>
      <c r="AE595">
        <v>0</v>
      </c>
      <c r="AF595">
        <v>0</v>
      </c>
      <c r="AG595">
        <v>0</v>
      </c>
      <c r="AH595">
        <v>0</v>
      </c>
      <c r="AI595">
        <v>1</v>
      </c>
      <c r="AJ595">
        <v>0</v>
      </c>
      <c r="AK595">
        <v>228</v>
      </c>
      <c r="AL595">
        <v>188</v>
      </c>
      <c r="AM595">
        <v>0</v>
      </c>
    </row>
    <row r="596" spans="1:39" x14ac:dyDescent="0.45">
      <c r="A596">
        <v>45006</v>
      </c>
      <c r="B596">
        <v>0</v>
      </c>
      <c r="C596">
        <v>0</v>
      </c>
      <c r="D596">
        <v>90</v>
      </c>
      <c r="E596">
        <v>162</v>
      </c>
      <c r="F596">
        <v>25</v>
      </c>
      <c r="G596">
        <v>53</v>
      </c>
      <c r="H596">
        <v>16</v>
      </c>
      <c r="I596">
        <v>0</v>
      </c>
      <c r="J596">
        <v>10</v>
      </c>
      <c r="K596">
        <v>1</v>
      </c>
      <c r="L596">
        <v>3</v>
      </c>
      <c r="M596">
        <v>1</v>
      </c>
      <c r="N596">
        <v>7</v>
      </c>
      <c r="O596">
        <v>3</v>
      </c>
      <c r="P596">
        <v>0</v>
      </c>
      <c r="Q596">
        <v>0</v>
      </c>
      <c r="R596">
        <v>0</v>
      </c>
      <c r="S596">
        <v>0</v>
      </c>
      <c r="T596">
        <v>0</v>
      </c>
      <c r="U596">
        <v>0</v>
      </c>
      <c r="V596">
        <v>3</v>
      </c>
      <c r="W596">
        <v>11</v>
      </c>
      <c r="X596">
        <v>0</v>
      </c>
      <c r="Y596">
        <v>76</v>
      </c>
      <c r="Z596">
        <v>2505</v>
      </c>
      <c r="AA596">
        <v>0</v>
      </c>
      <c r="AB596">
        <v>0</v>
      </c>
      <c r="AC596">
        <v>0</v>
      </c>
      <c r="AD596">
        <v>0</v>
      </c>
      <c r="AE596">
        <v>1</v>
      </c>
      <c r="AF596">
        <v>0</v>
      </c>
      <c r="AG596">
        <v>0</v>
      </c>
      <c r="AH596">
        <v>0</v>
      </c>
      <c r="AI596">
        <v>1</v>
      </c>
      <c r="AJ596">
        <v>0</v>
      </c>
      <c r="AK596">
        <v>256</v>
      </c>
      <c r="AL596">
        <v>246</v>
      </c>
      <c r="AM596">
        <v>0</v>
      </c>
    </row>
    <row r="597" spans="1:39" x14ac:dyDescent="0.45">
      <c r="A597">
        <v>18978</v>
      </c>
      <c r="B597">
        <v>1</v>
      </c>
      <c r="C597">
        <v>0</v>
      </c>
      <c r="D597">
        <v>41</v>
      </c>
      <c r="E597">
        <v>2</v>
      </c>
      <c r="F597">
        <v>8</v>
      </c>
      <c r="G597">
        <v>1</v>
      </c>
      <c r="H597">
        <v>4</v>
      </c>
      <c r="I597">
        <v>7</v>
      </c>
      <c r="J597">
        <v>15</v>
      </c>
      <c r="K597">
        <v>1</v>
      </c>
      <c r="L597">
        <v>1</v>
      </c>
      <c r="M597">
        <v>0</v>
      </c>
      <c r="N597">
        <v>3</v>
      </c>
      <c r="O597">
        <v>8</v>
      </c>
      <c r="P597">
        <v>0</v>
      </c>
      <c r="Q597">
        <v>0</v>
      </c>
      <c r="R597">
        <v>0</v>
      </c>
      <c r="S597">
        <v>0</v>
      </c>
      <c r="T597">
        <v>0</v>
      </c>
      <c r="U597">
        <v>0</v>
      </c>
      <c r="V597">
        <v>3</v>
      </c>
      <c r="W597">
        <v>11</v>
      </c>
      <c r="X597">
        <v>0</v>
      </c>
      <c r="Y597">
        <v>47</v>
      </c>
      <c r="Z597">
        <v>2724</v>
      </c>
      <c r="AA597">
        <v>0</v>
      </c>
      <c r="AB597">
        <v>1</v>
      </c>
      <c r="AC597">
        <v>0</v>
      </c>
      <c r="AD597">
        <v>0</v>
      </c>
      <c r="AE597">
        <v>0</v>
      </c>
      <c r="AF597">
        <v>0</v>
      </c>
      <c r="AG597">
        <v>1</v>
      </c>
      <c r="AH597">
        <v>0</v>
      </c>
      <c r="AI597">
        <v>0</v>
      </c>
      <c r="AJ597">
        <v>0</v>
      </c>
      <c r="AK597">
        <v>22</v>
      </c>
      <c r="AL597">
        <v>7</v>
      </c>
      <c r="AM597">
        <v>0</v>
      </c>
    </row>
    <row r="598" spans="1:39" x14ac:dyDescent="0.45">
      <c r="A598">
        <v>22574</v>
      </c>
      <c r="B598">
        <v>2</v>
      </c>
      <c r="C598">
        <v>1</v>
      </c>
      <c r="D598">
        <v>28</v>
      </c>
      <c r="E598">
        <v>25</v>
      </c>
      <c r="F598">
        <v>0</v>
      </c>
      <c r="G598">
        <v>8</v>
      </c>
      <c r="H598">
        <v>2</v>
      </c>
      <c r="I598">
        <v>0</v>
      </c>
      <c r="J598">
        <v>2</v>
      </c>
      <c r="K598">
        <v>2</v>
      </c>
      <c r="L598">
        <v>2</v>
      </c>
      <c r="M598">
        <v>0</v>
      </c>
      <c r="N598">
        <v>3</v>
      </c>
      <c r="O598">
        <v>7</v>
      </c>
      <c r="P598">
        <v>0</v>
      </c>
      <c r="Q598">
        <v>0</v>
      </c>
      <c r="R598">
        <v>0</v>
      </c>
      <c r="S598">
        <v>0</v>
      </c>
      <c r="T598">
        <v>0</v>
      </c>
      <c r="U598">
        <v>0</v>
      </c>
      <c r="V598">
        <v>3</v>
      </c>
      <c r="W598">
        <v>11</v>
      </c>
      <c r="X598">
        <v>0</v>
      </c>
      <c r="Y598">
        <v>53</v>
      </c>
      <c r="Z598">
        <v>2403</v>
      </c>
      <c r="AA598">
        <v>0</v>
      </c>
      <c r="AB598">
        <v>1</v>
      </c>
      <c r="AC598">
        <v>0</v>
      </c>
      <c r="AD598">
        <v>0</v>
      </c>
      <c r="AE598">
        <v>0</v>
      </c>
      <c r="AF598">
        <v>0</v>
      </c>
      <c r="AG598">
        <v>0</v>
      </c>
      <c r="AH598">
        <v>1</v>
      </c>
      <c r="AI598">
        <v>0</v>
      </c>
      <c r="AJ598">
        <v>0</v>
      </c>
      <c r="AK598">
        <v>35</v>
      </c>
      <c r="AL598">
        <v>33</v>
      </c>
      <c r="AM598">
        <v>0</v>
      </c>
    </row>
    <row r="599" spans="1:39" x14ac:dyDescent="0.45">
      <c r="A599">
        <v>48240</v>
      </c>
      <c r="B599">
        <v>0</v>
      </c>
      <c r="C599">
        <v>0</v>
      </c>
      <c r="D599">
        <v>73</v>
      </c>
      <c r="E599">
        <v>389</v>
      </c>
      <c r="F599">
        <v>91</v>
      </c>
      <c r="G599">
        <v>248</v>
      </c>
      <c r="H599">
        <v>64</v>
      </c>
      <c r="I599">
        <v>49</v>
      </c>
      <c r="J599">
        <v>41</v>
      </c>
      <c r="K599">
        <v>3</v>
      </c>
      <c r="L599">
        <v>6</v>
      </c>
      <c r="M599">
        <v>3</v>
      </c>
      <c r="N599">
        <v>13</v>
      </c>
      <c r="O599">
        <v>5</v>
      </c>
      <c r="P599">
        <v>0</v>
      </c>
      <c r="Q599">
        <v>0</v>
      </c>
      <c r="R599">
        <v>0</v>
      </c>
      <c r="S599">
        <v>0</v>
      </c>
      <c r="T599">
        <v>0</v>
      </c>
      <c r="U599">
        <v>0</v>
      </c>
      <c r="V599">
        <v>3</v>
      </c>
      <c r="W599">
        <v>11</v>
      </c>
      <c r="X599">
        <v>1</v>
      </c>
      <c r="Y599">
        <v>51</v>
      </c>
      <c r="Z599">
        <v>2756</v>
      </c>
      <c r="AA599">
        <v>0</v>
      </c>
      <c r="AB599">
        <v>0</v>
      </c>
      <c r="AC599">
        <v>1</v>
      </c>
      <c r="AD599">
        <v>0</v>
      </c>
      <c r="AE599">
        <v>0</v>
      </c>
      <c r="AF599">
        <v>0</v>
      </c>
      <c r="AG599">
        <v>0</v>
      </c>
      <c r="AH599">
        <v>0</v>
      </c>
      <c r="AI599">
        <v>0</v>
      </c>
      <c r="AJ599">
        <v>1</v>
      </c>
      <c r="AK599">
        <v>841</v>
      </c>
      <c r="AL599">
        <v>800</v>
      </c>
      <c r="AM599">
        <v>0</v>
      </c>
    </row>
    <row r="600" spans="1:39" x14ac:dyDescent="0.45">
      <c r="A600">
        <v>45837</v>
      </c>
      <c r="B600">
        <v>1</v>
      </c>
      <c r="C600">
        <v>1</v>
      </c>
      <c r="D600">
        <v>88</v>
      </c>
      <c r="E600">
        <v>215</v>
      </c>
      <c r="F600">
        <v>13</v>
      </c>
      <c r="G600">
        <v>87</v>
      </c>
      <c r="H600">
        <v>17</v>
      </c>
      <c r="I600">
        <v>17</v>
      </c>
      <c r="J600">
        <v>24</v>
      </c>
      <c r="K600">
        <v>5</v>
      </c>
      <c r="L600">
        <v>6</v>
      </c>
      <c r="M600">
        <v>2</v>
      </c>
      <c r="N600">
        <v>5</v>
      </c>
      <c r="O600">
        <v>7</v>
      </c>
      <c r="P600">
        <v>0</v>
      </c>
      <c r="Q600">
        <v>0</v>
      </c>
      <c r="R600">
        <v>0</v>
      </c>
      <c r="S600">
        <v>0</v>
      </c>
      <c r="T600">
        <v>0</v>
      </c>
      <c r="U600">
        <v>0</v>
      </c>
      <c r="V600">
        <v>3</v>
      </c>
      <c r="W600">
        <v>11</v>
      </c>
      <c r="X600">
        <v>0</v>
      </c>
      <c r="Y600">
        <v>46</v>
      </c>
      <c r="Z600">
        <v>2497</v>
      </c>
      <c r="AA600">
        <v>0</v>
      </c>
      <c r="AB600">
        <v>1</v>
      </c>
      <c r="AC600">
        <v>0</v>
      </c>
      <c r="AD600">
        <v>0</v>
      </c>
      <c r="AE600">
        <v>0</v>
      </c>
      <c r="AF600">
        <v>0</v>
      </c>
      <c r="AG600">
        <v>0</v>
      </c>
      <c r="AH600">
        <v>1</v>
      </c>
      <c r="AI600">
        <v>0</v>
      </c>
      <c r="AJ600">
        <v>0</v>
      </c>
      <c r="AK600">
        <v>349</v>
      </c>
      <c r="AL600">
        <v>325</v>
      </c>
      <c r="AM600">
        <v>0</v>
      </c>
    </row>
    <row r="601" spans="1:39" x14ac:dyDescent="0.45">
      <c r="A601">
        <v>35791</v>
      </c>
      <c r="B601">
        <v>2</v>
      </c>
      <c r="C601">
        <v>1</v>
      </c>
      <c r="D601">
        <v>94</v>
      </c>
      <c r="E601">
        <v>27</v>
      </c>
      <c r="F601">
        <v>0</v>
      </c>
      <c r="G601">
        <v>5</v>
      </c>
      <c r="H601">
        <v>0</v>
      </c>
      <c r="I601">
        <v>0</v>
      </c>
      <c r="J601">
        <v>3</v>
      </c>
      <c r="K601">
        <v>2</v>
      </c>
      <c r="L601">
        <v>1</v>
      </c>
      <c r="M601">
        <v>0</v>
      </c>
      <c r="N601">
        <v>3</v>
      </c>
      <c r="O601">
        <v>8</v>
      </c>
      <c r="P601">
        <v>0</v>
      </c>
      <c r="Q601">
        <v>0</v>
      </c>
      <c r="R601">
        <v>0</v>
      </c>
      <c r="S601">
        <v>0</v>
      </c>
      <c r="T601">
        <v>0</v>
      </c>
      <c r="U601">
        <v>0</v>
      </c>
      <c r="V601">
        <v>3</v>
      </c>
      <c r="W601">
        <v>11</v>
      </c>
      <c r="X601">
        <v>0</v>
      </c>
      <c r="Y601">
        <v>55</v>
      </c>
      <c r="Z601">
        <v>2578</v>
      </c>
      <c r="AA601">
        <v>0</v>
      </c>
      <c r="AB601">
        <v>0</v>
      </c>
      <c r="AC601">
        <v>1</v>
      </c>
      <c r="AD601">
        <v>0</v>
      </c>
      <c r="AE601">
        <v>0</v>
      </c>
      <c r="AF601">
        <v>0</v>
      </c>
      <c r="AG601">
        <v>0</v>
      </c>
      <c r="AH601">
        <v>0</v>
      </c>
      <c r="AI601">
        <v>1</v>
      </c>
      <c r="AJ601">
        <v>0</v>
      </c>
      <c r="AK601">
        <v>32</v>
      </c>
      <c r="AL601">
        <v>29</v>
      </c>
      <c r="AM601">
        <v>0</v>
      </c>
    </row>
    <row r="602" spans="1:39" x14ac:dyDescent="0.45">
      <c r="A602">
        <v>54162</v>
      </c>
      <c r="B602">
        <v>1</v>
      </c>
      <c r="C602">
        <v>1</v>
      </c>
      <c r="D602">
        <v>31</v>
      </c>
      <c r="E602">
        <v>5</v>
      </c>
      <c r="F602">
        <v>6</v>
      </c>
      <c r="G602">
        <v>10</v>
      </c>
      <c r="H602">
        <v>6</v>
      </c>
      <c r="I602">
        <v>5</v>
      </c>
      <c r="J602">
        <v>10</v>
      </c>
      <c r="K602">
        <v>1</v>
      </c>
      <c r="L602">
        <v>1</v>
      </c>
      <c r="M602">
        <v>0</v>
      </c>
      <c r="N602">
        <v>3</v>
      </c>
      <c r="O602">
        <v>4</v>
      </c>
      <c r="P602">
        <v>0</v>
      </c>
      <c r="Q602">
        <v>0</v>
      </c>
      <c r="R602">
        <v>0</v>
      </c>
      <c r="S602">
        <v>0</v>
      </c>
      <c r="T602">
        <v>0</v>
      </c>
      <c r="U602">
        <v>0</v>
      </c>
      <c r="V602">
        <v>3</v>
      </c>
      <c r="W602">
        <v>11</v>
      </c>
      <c r="X602">
        <v>0</v>
      </c>
      <c r="Y602">
        <v>42</v>
      </c>
      <c r="Z602">
        <v>2627</v>
      </c>
      <c r="AA602">
        <v>0</v>
      </c>
      <c r="AB602">
        <v>0</v>
      </c>
      <c r="AC602">
        <v>0</v>
      </c>
      <c r="AD602">
        <v>0</v>
      </c>
      <c r="AE602">
        <v>1</v>
      </c>
      <c r="AF602">
        <v>0</v>
      </c>
      <c r="AG602">
        <v>0</v>
      </c>
      <c r="AH602">
        <v>1</v>
      </c>
      <c r="AI602">
        <v>0</v>
      </c>
      <c r="AJ602">
        <v>0</v>
      </c>
      <c r="AK602">
        <v>32</v>
      </c>
      <c r="AL602">
        <v>22</v>
      </c>
      <c r="AM602">
        <v>0</v>
      </c>
    </row>
    <row r="603" spans="1:39" x14ac:dyDescent="0.45">
      <c r="A603">
        <v>30522</v>
      </c>
      <c r="B603">
        <v>0</v>
      </c>
      <c r="C603">
        <v>1</v>
      </c>
      <c r="D603">
        <v>6</v>
      </c>
      <c r="E603">
        <v>179</v>
      </c>
      <c r="F603">
        <v>8</v>
      </c>
      <c r="G603">
        <v>83</v>
      </c>
      <c r="H603">
        <v>19</v>
      </c>
      <c r="I603">
        <v>11</v>
      </c>
      <c r="J603">
        <v>26</v>
      </c>
      <c r="K603">
        <v>5</v>
      </c>
      <c r="L603">
        <v>1</v>
      </c>
      <c r="M603">
        <v>2</v>
      </c>
      <c r="N603">
        <v>9</v>
      </c>
      <c r="O603">
        <v>2</v>
      </c>
      <c r="P603">
        <v>0</v>
      </c>
      <c r="Q603">
        <v>0</v>
      </c>
      <c r="R603">
        <v>0</v>
      </c>
      <c r="S603">
        <v>0</v>
      </c>
      <c r="T603">
        <v>0</v>
      </c>
      <c r="U603">
        <v>0</v>
      </c>
      <c r="V603">
        <v>3</v>
      </c>
      <c r="W603">
        <v>11</v>
      </c>
      <c r="X603">
        <v>0</v>
      </c>
      <c r="Y603">
        <v>60</v>
      </c>
      <c r="Z603">
        <v>2840</v>
      </c>
      <c r="AA603">
        <v>0</v>
      </c>
      <c r="AB603">
        <v>1</v>
      </c>
      <c r="AC603">
        <v>0</v>
      </c>
      <c r="AD603">
        <v>0</v>
      </c>
      <c r="AE603">
        <v>0</v>
      </c>
      <c r="AF603">
        <v>0</v>
      </c>
      <c r="AG603">
        <v>0</v>
      </c>
      <c r="AH603">
        <v>0</v>
      </c>
      <c r="AI603">
        <v>1</v>
      </c>
      <c r="AJ603">
        <v>0</v>
      </c>
      <c r="AK603">
        <v>300</v>
      </c>
      <c r="AL603">
        <v>274</v>
      </c>
      <c r="AM603">
        <v>0</v>
      </c>
    </row>
    <row r="604" spans="1:39" x14ac:dyDescent="0.45">
      <c r="A604">
        <v>54456</v>
      </c>
      <c r="B604">
        <v>0</v>
      </c>
      <c r="C604">
        <v>1</v>
      </c>
      <c r="D604">
        <v>23</v>
      </c>
      <c r="E604">
        <v>352</v>
      </c>
      <c r="F604">
        <v>0</v>
      </c>
      <c r="G604">
        <v>27</v>
      </c>
      <c r="H604">
        <v>10</v>
      </c>
      <c r="I604">
        <v>0</v>
      </c>
      <c r="J604">
        <v>15</v>
      </c>
      <c r="K604">
        <v>3</v>
      </c>
      <c r="L604">
        <v>6</v>
      </c>
      <c r="M604">
        <v>1</v>
      </c>
      <c r="N604">
        <v>7</v>
      </c>
      <c r="O604">
        <v>6</v>
      </c>
      <c r="P604">
        <v>0</v>
      </c>
      <c r="Q604">
        <v>0</v>
      </c>
      <c r="R604">
        <v>0</v>
      </c>
      <c r="S604">
        <v>0</v>
      </c>
      <c r="T604">
        <v>0</v>
      </c>
      <c r="U604">
        <v>0</v>
      </c>
      <c r="V604">
        <v>3</v>
      </c>
      <c r="W604">
        <v>11</v>
      </c>
      <c r="X604">
        <v>0</v>
      </c>
      <c r="Y604">
        <v>59</v>
      </c>
      <c r="Z604">
        <v>2512</v>
      </c>
      <c r="AA604">
        <v>0</v>
      </c>
      <c r="AB604">
        <v>1</v>
      </c>
      <c r="AC604">
        <v>0</v>
      </c>
      <c r="AD604">
        <v>0</v>
      </c>
      <c r="AE604">
        <v>0</v>
      </c>
      <c r="AF604">
        <v>0</v>
      </c>
      <c r="AG604">
        <v>0</v>
      </c>
      <c r="AH604">
        <v>0</v>
      </c>
      <c r="AI604">
        <v>0</v>
      </c>
      <c r="AJ604">
        <v>1</v>
      </c>
      <c r="AK604">
        <v>389</v>
      </c>
      <c r="AL604">
        <v>374</v>
      </c>
      <c r="AM604">
        <v>0</v>
      </c>
    </row>
    <row r="605" spans="1:39" x14ac:dyDescent="0.45">
      <c r="A605">
        <v>31632</v>
      </c>
      <c r="B605">
        <v>0</v>
      </c>
      <c r="C605">
        <v>0</v>
      </c>
      <c r="D605">
        <v>92</v>
      </c>
      <c r="E605">
        <v>17</v>
      </c>
      <c r="F605">
        <v>8</v>
      </c>
      <c r="G605">
        <v>12</v>
      </c>
      <c r="H605">
        <v>11</v>
      </c>
      <c r="I605">
        <v>15</v>
      </c>
      <c r="J605">
        <v>32</v>
      </c>
      <c r="K605">
        <v>1</v>
      </c>
      <c r="L605">
        <v>2</v>
      </c>
      <c r="M605">
        <v>1</v>
      </c>
      <c r="N605">
        <v>2</v>
      </c>
      <c r="O605">
        <v>7</v>
      </c>
      <c r="P605">
        <v>0</v>
      </c>
      <c r="Q605">
        <v>0</v>
      </c>
      <c r="R605">
        <v>0</v>
      </c>
      <c r="S605">
        <v>0</v>
      </c>
      <c r="T605">
        <v>0</v>
      </c>
      <c r="U605">
        <v>0</v>
      </c>
      <c r="V605">
        <v>3</v>
      </c>
      <c r="W605">
        <v>11</v>
      </c>
      <c r="X605">
        <v>0</v>
      </c>
      <c r="Y605">
        <v>49</v>
      </c>
      <c r="Z605">
        <v>2509</v>
      </c>
      <c r="AA605">
        <v>0</v>
      </c>
      <c r="AB605">
        <v>0</v>
      </c>
      <c r="AC605">
        <v>1</v>
      </c>
      <c r="AD605">
        <v>0</v>
      </c>
      <c r="AE605">
        <v>0</v>
      </c>
      <c r="AF605">
        <v>0</v>
      </c>
      <c r="AG605">
        <v>0</v>
      </c>
      <c r="AH605">
        <v>1</v>
      </c>
      <c r="AI605">
        <v>0</v>
      </c>
      <c r="AJ605">
        <v>0</v>
      </c>
      <c r="AK605">
        <v>63</v>
      </c>
      <c r="AL605">
        <v>31</v>
      </c>
      <c r="AM605">
        <v>0</v>
      </c>
    </row>
    <row r="606" spans="1:39" x14ac:dyDescent="0.45">
      <c r="A606">
        <v>72298</v>
      </c>
      <c r="B606">
        <v>0</v>
      </c>
      <c r="C606">
        <v>0</v>
      </c>
      <c r="D606">
        <v>52</v>
      </c>
      <c r="E606">
        <v>625</v>
      </c>
      <c r="F606">
        <v>35</v>
      </c>
      <c r="G606">
        <v>169</v>
      </c>
      <c r="H606">
        <v>58</v>
      </c>
      <c r="I606">
        <v>17</v>
      </c>
      <c r="J606">
        <v>35</v>
      </c>
      <c r="K606">
        <v>1</v>
      </c>
      <c r="L606">
        <v>4</v>
      </c>
      <c r="M606">
        <v>3</v>
      </c>
      <c r="N606">
        <v>6</v>
      </c>
      <c r="O606">
        <v>1</v>
      </c>
      <c r="P606">
        <v>0</v>
      </c>
      <c r="Q606">
        <v>1</v>
      </c>
      <c r="R606">
        <v>1</v>
      </c>
      <c r="S606">
        <v>0</v>
      </c>
      <c r="T606">
        <v>0</v>
      </c>
      <c r="U606">
        <v>0</v>
      </c>
      <c r="V606">
        <v>3</v>
      </c>
      <c r="W606">
        <v>11</v>
      </c>
      <c r="X606">
        <v>0</v>
      </c>
      <c r="Y606">
        <v>71</v>
      </c>
      <c r="Z606">
        <v>2270</v>
      </c>
      <c r="AA606">
        <v>0</v>
      </c>
      <c r="AB606">
        <v>0</v>
      </c>
      <c r="AC606">
        <v>0</v>
      </c>
      <c r="AD606">
        <v>0</v>
      </c>
      <c r="AE606">
        <v>1</v>
      </c>
      <c r="AF606">
        <v>0</v>
      </c>
      <c r="AG606">
        <v>0</v>
      </c>
      <c r="AH606">
        <v>1</v>
      </c>
      <c r="AI606">
        <v>0</v>
      </c>
      <c r="AJ606">
        <v>0</v>
      </c>
      <c r="AK606">
        <v>904</v>
      </c>
      <c r="AL606">
        <v>869</v>
      </c>
      <c r="AM606">
        <v>2</v>
      </c>
    </row>
    <row r="607" spans="1:39" x14ac:dyDescent="0.45">
      <c r="A607">
        <v>36975</v>
      </c>
      <c r="B607">
        <v>1</v>
      </c>
      <c r="C607">
        <v>0</v>
      </c>
      <c r="D607">
        <v>50</v>
      </c>
      <c r="E607">
        <v>10</v>
      </c>
      <c r="F607">
        <v>6</v>
      </c>
      <c r="G607">
        <v>11</v>
      </c>
      <c r="H607">
        <v>0</v>
      </c>
      <c r="I607">
        <v>4</v>
      </c>
      <c r="J607">
        <v>2</v>
      </c>
      <c r="K607">
        <v>1</v>
      </c>
      <c r="L607">
        <v>1</v>
      </c>
      <c r="M607">
        <v>0</v>
      </c>
      <c r="N607">
        <v>3</v>
      </c>
      <c r="O607">
        <v>7</v>
      </c>
      <c r="P607">
        <v>0</v>
      </c>
      <c r="Q607">
        <v>0</v>
      </c>
      <c r="R607">
        <v>0</v>
      </c>
      <c r="S607">
        <v>0</v>
      </c>
      <c r="T607">
        <v>0</v>
      </c>
      <c r="U607">
        <v>0</v>
      </c>
      <c r="V607">
        <v>3</v>
      </c>
      <c r="W607">
        <v>11</v>
      </c>
      <c r="X607">
        <v>0</v>
      </c>
      <c r="Y607">
        <v>42</v>
      </c>
      <c r="Z607">
        <v>2342</v>
      </c>
      <c r="AA607">
        <v>0</v>
      </c>
      <c r="AB607">
        <v>0</v>
      </c>
      <c r="AC607">
        <v>1</v>
      </c>
      <c r="AD607">
        <v>0</v>
      </c>
      <c r="AE607">
        <v>0</v>
      </c>
      <c r="AF607">
        <v>1</v>
      </c>
      <c r="AG607">
        <v>0</v>
      </c>
      <c r="AH607">
        <v>0</v>
      </c>
      <c r="AI607">
        <v>0</v>
      </c>
      <c r="AJ607">
        <v>0</v>
      </c>
      <c r="AK607">
        <v>31</v>
      </c>
      <c r="AL607">
        <v>29</v>
      </c>
      <c r="AM607">
        <v>0</v>
      </c>
    </row>
    <row r="608" spans="1:39" x14ac:dyDescent="0.45">
      <c r="A608">
        <v>72635</v>
      </c>
      <c r="B608">
        <v>0</v>
      </c>
      <c r="C608">
        <v>0</v>
      </c>
      <c r="D608">
        <v>54</v>
      </c>
      <c r="E608">
        <v>390</v>
      </c>
      <c r="F608">
        <v>22</v>
      </c>
      <c r="G608">
        <v>323</v>
      </c>
      <c r="H608">
        <v>104</v>
      </c>
      <c r="I608">
        <v>35</v>
      </c>
      <c r="J608">
        <v>107</v>
      </c>
      <c r="K608">
        <v>1</v>
      </c>
      <c r="L608">
        <v>6</v>
      </c>
      <c r="M608">
        <v>8</v>
      </c>
      <c r="N608">
        <v>6</v>
      </c>
      <c r="O608">
        <v>3</v>
      </c>
      <c r="P608">
        <v>0</v>
      </c>
      <c r="Q608">
        <v>0</v>
      </c>
      <c r="R608">
        <v>0</v>
      </c>
      <c r="S608">
        <v>1</v>
      </c>
      <c r="T608">
        <v>0</v>
      </c>
      <c r="U608">
        <v>0</v>
      </c>
      <c r="V608">
        <v>3</v>
      </c>
      <c r="W608">
        <v>11</v>
      </c>
      <c r="X608">
        <v>0</v>
      </c>
      <c r="Y608">
        <v>65</v>
      </c>
      <c r="Z608">
        <v>2550</v>
      </c>
      <c r="AA608">
        <v>0</v>
      </c>
      <c r="AB608">
        <v>1</v>
      </c>
      <c r="AC608">
        <v>0</v>
      </c>
      <c r="AD608">
        <v>0</v>
      </c>
      <c r="AE608">
        <v>0</v>
      </c>
      <c r="AF608">
        <v>1</v>
      </c>
      <c r="AG608">
        <v>0</v>
      </c>
      <c r="AH608">
        <v>0</v>
      </c>
      <c r="AI608">
        <v>0</v>
      </c>
      <c r="AJ608">
        <v>0</v>
      </c>
      <c r="AK608">
        <v>874</v>
      </c>
      <c r="AL608">
        <v>767</v>
      </c>
      <c r="AM608">
        <v>1</v>
      </c>
    </row>
    <row r="609" spans="1:39" x14ac:dyDescent="0.45">
      <c r="A609">
        <v>13624</v>
      </c>
      <c r="B609">
        <v>1</v>
      </c>
      <c r="C609">
        <v>0</v>
      </c>
      <c r="D609">
        <v>93</v>
      </c>
      <c r="E609">
        <v>10</v>
      </c>
      <c r="F609">
        <v>2</v>
      </c>
      <c r="G609">
        <v>15</v>
      </c>
      <c r="H609">
        <v>2</v>
      </c>
      <c r="I609">
        <v>1</v>
      </c>
      <c r="J609">
        <v>6</v>
      </c>
      <c r="K609">
        <v>2</v>
      </c>
      <c r="L609">
        <v>2</v>
      </c>
      <c r="M609">
        <v>0</v>
      </c>
      <c r="N609">
        <v>3</v>
      </c>
      <c r="O609">
        <v>6</v>
      </c>
      <c r="P609">
        <v>0</v>
      </c>
      <c r="Q609">
        <v>0</v>
      </c>
      <c r="R609">
        <v>0</v>
      </c>
      <c r="S609">
        <v>0</v>
      </c>
      <c r="T609">
        <v>0</v>
      </c>
      <c r="U609">
        <v>0</v>
      </c>
      <c r="V609">
        <v>3</v>
      </c>
      <c r="W609">
        <v>11</v>
      </c>
      <c r="X609">
        <v>0</v>
      </c>
      <c r="Y609">
        <v>44</v>
      </c>
      <c r="Z609">
        <v>2684</v>
      </c>
      <c r="AA609">
        <v>0</v>
      </c>
      <c r="AB609">
        <v>1</v>
      </c>
      <c r="AC609">
        <v>0</v>
      </c>
      <c r="AD609">
        <v>0</v>
      </c>
      <c r="AE609">
        <v>0</v>
      </c>
      <c r="AF609">
        <v>0</v>
      </c>
      <c r="AG609">
        <v>0</v>
      </c>
      <c r="AH609">
        <v>1</v>
      </c>
      <c r="AI609">
        <v>0</v>
      </c>
      <c r="AJ609">
        <v>0</v>
      </c>
      <c r="AK609">
        <v>30</v>
      </c>
      <c r="AL609">
        <v>24</v>
      </c>
      <c r="AM609">
        <v>0</v>
      </c>
    </row>
    <row r="610" spans="1:39" x14ac:dyDescent="0.45">
      <c r="A610">
        <v>84196</v>
      </c>
      <c r="B610">
        <v>0</v>
      </c>
      <c r="C610">
        <v>1</v>
      </c>
      <c r="D610">
        <v>56</v>
      </c>
      <c r="E610">
        <v>215</v>
      </c>
      <c r="F610">
        <v>63</v>
      </c>
      <c r="G610">
        <v>507</v>
      </c>
      <c r="H610">
        <v>231</v>
      </c>
      <c r="I610">
        <v>31</v>
      </c>
      <c r="J610">
        <v>190</v>
      </c>
      <c r="K610">
        <v>1</v>
      </c>
      <c r="L610">
        <v>8</v>
      </c>
      <c r="M610">
        <v>4</v>
      </c>
      <c r="N610">
        <v>7</v>
      </c>
      <c r="O610">
        <v>3</v>
      </c>
      <c r="P610">
        <v>0</v>
      </c>
      <c r="Q610">
        <v>0</v>
      </c>
      <c r="R610">
        <v>0</v>
      </c>
      <c r="S610">
        <v>0</v>
      </c>
      <c r="T610">
        <v>0</v>
      </c>
      <c r="U610">
        <v>0</v>
      </c>
      <c r="V610">
        <v>3</v>
      </c>
      <c r="W610">
        <v>11</v>
      </c>
      <c r="X610">
        <v>0</v>
      </c>
      <c r="Y610">
        <v>45</v>
      </c>
      <c r="Z610">
        <v>2550</v>
      </c>
      <c r="AA610">
        <v>0</v>
      </c>
      <c r="AB610">
        <v>0</v>
      </c>
      <c r="AC610">
        <v>1</v>
      </c>
      <c r="AD610">
        <v>0</v>
      </c>
      <c r="AE610">
        <v>0</v>
      </c>
      <c r="AF610">
        <v>0</v>
      </c>
      <c r="AG610">
        <v>0</v>
      </c>
      <c r="AH610">
        <v>1</v>
      </c>
      <c r="AI610">
        <v>0</v>
      </c>
      <c r="AJ610">
        <v>0</v>
      </c>
      <c r="AK610">
        <v>1047</v>
      </c>
      <c r="AL610">
        <v>857</v>
      </c>
      <c r="AM610">
        <v>0</v>
      </c>
    </row>
    <row r="611" spans="1:39" x14ac:dyDescent="0.45">
      <c r="A611">
        <v>70971</v>
      </c>
      <c r="B611">
        <v>0</v>
      </c>
      <c r="C611">
        <v>1</v>
      </c>
      <c r="D611">
        <v>28</v>
      </c>
      <c r="E611">
        <v>1001</v>
      </c>
      <c r="F611">
        <v>17</v>
      </c>
      <c r="G611">
        <v>572</v>
      </c>
      <c r="H611">
        <v>93</v>
      </c>
      <c r="I611">
        <v>125</v>
      </c>
      <c r="J611">
        <v>17</v>
      </c>
      <c r="K611">
        <v>7</v>
      </c>
      <c r="L611">
        <v>11</v>
      </c>
      <c r="M611">
        <v>11</v>
      </c>
      <c r="N611">
        <v>5</v>
      </c>
      <c r="O611">
        <v>7</v>
      </c>
      <c r="P611">
        <v>0</v>
      </c>
      <c r="Q611">
        <v>0</v>
      </c>
      <c r="R611">
        <v>0</v>
      </c>
      <c r="S611">
        <v>0</v>
      </c>
      <c r="T611">
        <v>0</v>
      </c>
      <c r="U611">
        <v>0</v>
      </c>
      <c r="V611">
        <v>3</v>
      </c>
      <c r="W611">
        <v>11</v>
      </c>
      <c r="X611">
        <v>1</v>
      </c>
      <c r="Y611">
        <v>60</v>
      </c>
      <c r="Z611">
        <v>2805</v>
      </c>
      <c r="AA611">
        <v>0</v>
      </c>
      <c r="AB611">
        <v>0</v>
      </c>
      <c r="AC611">
        <v>0</v>
      </c>
      <c r="AD611">
        <v>1</v>
      </c>
      <c r="AE611">
        <v>0</v>
      </c>
      <c r="AF611">
        <v>0</v>
      </c>
      <c r="AG611">
        <v>0</v>
      </c>
      <c r="AH611">
        <v>1</v>
      </c>
      <c r="AI611">
        <v>0</v>
      </c>
      <c r="AJ611">
        <v>0</v>
      </c>
      <c r="AK611">
        <v>1808</v>
      </c>
      <c r="AL611">
        <v>1791</v>
      </c>
      <c r="AM611">
        <v>0</v>
      </c>
    </row>
    <row r="612" spans="1:39" x14ac:dyDescent="0.45">
      <c r="A612">
        <v>34487</v>
      </c>
      <c r="B612">
        <v>1</v>
      </c>
      <c r="C612">
        <v>1</v>
      </c>
      <c r="D612">
        <v>94</v>
      </c>
      <c r="E612">
        <v>19</v>
      </c>
      <c r="F612">
        <v>18</v>
      </c>
      <c r="G612">
        <v>33</v>
      </c>
      <c r="H612">
        <v>24</v>
      </c>
      <c r="I612">
        <v>1</v>
      </c>
      <c r="J612">
        <v>8</v>
      </c>
      <c r="K612">
        <v>3</v>
      </c>
      <c r="L612">
        <v>3</v>
      </c>
      <c r="M612">
        <v>0</v>
      </c>
      <c r="N612">
        <v>3</v>
      </c>
      <c r="O612">
        <v>9</v>
      </c>
      <c r="P612">
        <v>0</v>
      </c>
      <c r="Q612">
        <v>0</v>
      </c>
      <c r="R612">
        <v>0</v>
      </c>
      <c r="S612">
        <v>0</v>
      </c>
      <c r="T612">
        <v>0</v>
      </c>
      <c r="U612">
        <v>0</v>
      </c>
      <c r="V612">
        <v>3</v>
      </c>
      <c r="W612">
        <v>11</v>
      </c>
      <c r="X612">
        <v>0</v>
      </c>
      <c r="Y612">
        <v>43</v>
      </c>
      <c r="Z612">
        <v>2820</v>
      </c>
      <c r="AA612">
        <v>1</v>
      </c>
      <c r="AB612">
        <v>0</v>
      </c>
      <c r="AC612">
        <v>0</v>
      </c>
      <c r="AD612">
        <v>0</v>
      </c>
      <c r="AE612">
        <v>0</v>
      </c>
      <c r="AF612">
        <v>0</v>
      </c>
      <c r="AG612">
        <v>0</v>
      </c>
      <c r="AH612">
        <v>0</v>
      </c>
      <c r="AI612">
        <v>0</v>
      </c>
      <c r="AJ612">
        <v>1</v>
      </c>
      <c r="AK612">
        <v>95</v>
      </c>
      <c r="AL612">
        <v>87</v>
      </c>
      <c r="AM612">
        <v>0</v>
      </c>
    </row>
    <row r="613" spans="1:39" x14ac:dyDescent="0.45">
      <c r="A613">
        <v>28769</v>
      </c>
      <c r="B613">
        <v>1</v>
      </c>
      <c r="C613">
        <v>0</v>
      </c>
      <c r="D613">
        <v>76</v>
      </c>
      <c r="E613">
        <v>41</v>
      </c>
      <c r="F613">
        <v>5</v>
      </c>
      <c r="G613">
        <v>129</v>
      </c>
      <c r="H613">
        <v>10</v>
      </c>
      <c r="I613">
        <v>3</v>
      </c>
      <c r="J613">
        <v>3</v>
      </c>
      <c r="K613">
        <v>3</v>
      </c>
      <c r="L613">
        <v>4</v>
      </c>
      <c r="M613">
        <v>1</v>
      </c>
      <c r="N613">
        <v>4</v>
      </c>
      <c r="O613">
        <v>9</v>
      </c>
      <c r="P613">
        <v>0</v>
      </c>
      <c r="Q613">
        <v>0</v>
      </c>
      <c r="R613">
        <v>0</v>
      </c>
      <c r="S613">
        <v>0</v>
      </c>
      <c r="T613">
        <v>0</v>
      </c>
      <c r="U613">
        <v>0</v>
      </c>
      <c r="V613">
        <v>3</v>
      </c>
      <c r="W613">
        <v>11</v>
      </c>
      <c r="X613">
        <v>0</v>
      </c>
      <c r="Y613">
        <v>43</v>
      </c>
      <c r="Z613">
        <v>2717</v>
      </c>
      <c r="AA613">
        <v>0</v>
      </c>
      <c r="AB613">
        <v>0</v>
      </c>
      <c r="AC613">
        <v>1</v>
      </c>
      <c r="AD613">
        <v>0</v>
      </c>
      <c r="AE613">
        <v>0</v>
      </c>
      <c r="AF613">
        <v>0</v>
      </c>
      <c r="AG613">
        <v>0</v>
      </c>
      <c r="AH613">
        <v>1</v>
      </c>
      <c r="AI613">
        <v>0</v>
      </c>
      <c r="AJ613">
        <v>0</v>
      </c>
      <c r="AK613">
        <v>188</v>
      </c>
      <c r="AL613">
        <v>185</v>
      </c>
      <c r="AM613">
        <v>0</v>
      </c>
    </row>
    <row r="614" spans="1:39" x14ac:dyDescent="0.45">
      <c r="A614">
        <v>69084</v>
      </c>
      <c r="B614">
        <v>1</v>
      </c>
      <c r="C614">
        <v>0</v>
      </c>
      <c r="D614">
        <v>43</v>
      </c>
      <c r="E614">
        <v>1181</v>
      </c>
      <c r="F614">
        <v>107</v>
      </c>
      <c r="G614">
        <v>199</v>
      </c>
      <c r="H614">
        <v>39</v>
      </c>
      <c r="I614">
        <v>30</v>
      </c>
      <c r="J614">
        <v>30</v>
      </c>
      <c r="K614">
        <v>2</v>
      </c>
      <c r="L614">
        <v>7</v>
      </c>
      <c r="M614">
        <v>3</v>
      </c>
      <c r="N614">
        <v>13</v>
      </c>
      <c r="O614">
        <v>8</v>
      </c>
      <c r="P614">
        <v>0</v>
      </c>
      <c r="Q614">
        <v>0</v>
      </c>
      <c r="R614">
        <v>0</v>
      </c>
      <c r="S614">
        <v>0</v>
      </c>
      <c r="T614">
        <v>0</v>
      </c>
      <c r="U614">
        <v>0</v>
      </c>
      <c r="V614">
        <v>3</v>
      </c>
      <c r="W614">
        <v>11</v>
      </c>
      <c r="X614">
        <v>0</v>
      </c>
      <c r="Y614">
        <v>50</v>
      </c>
      <c r="Z614">
        <v>2381</v>
      </c>
      <c r="AA614">
        <v>0</v>
      </c>
      <c r="AB614">
        <v>1</v>
      </c>
      <c r="AC614">
        <v>0</v>
      </c>
      <c r="AD614">
        <v>0</v>
      </c>
      <c r="AE614">
        <v>0</v>
      </c>
      <c r="AF614">
        <v>0</v>
      </c>
      <c r="AG614">
        <v>0</v>
      </c>
      <c r="AH614">
        <v>0</v>
      </c>
      <c r="AI614">
        <v>0</v>
      </c>
      <c r="AJ614">
        <v>1</v>
      </c>
      <c r="AK614">
        <v>1556</v>
      </c>
      <c r="AL614">
        <v>1526</v>
      </c>
      <c r="AM614">
        <v>0</v>
      </c>
    </row>
    <row r="615" spans="1:39" x14ac:dyDescent="0.45">
      <c r="A615">
        <v>65488</v>
      </c>
      <c r="B615">
        <v>0</v>
      </c>
      <c r="C615">
        <v>0</v>
      </c>
      <c r="D615">
        <v>46</v>
      </c>
      <c r="E615">
        <v>603</v>
      </c>
      <c r="F615">
        <v>45</v>
      </c>
      <c r="G615">
        <v>207</v>
      </c>
      <c r="H615">
        <v>36</v>
      </c>
      <c r="I615">
        <v>18</v>
      </c>
      <c r="J615">
        <v>54</v>
      </c>
      <c r="K615">
        <v>1</v>
      </c>
      <c r="L615">
        <v>3</v>
      </c>
      <c r="M615">
        <v>4</v>
      </c>
      <c r="N615">
        <v>6</v>
      </c>
      <c r="O615">
        <v>1</v>
      </c>
      <c r="P615">
        <v>0</v>
      </c>
      <c r="Q615">
        <v>0</v>
      </c>
      <c r="R615">
        <v>0</v>
      </c>
      <c r="S615">
        <v>0</v>
      </c>
      <c r="T615">
        <v>0</v>
      </c>
      <c r="U615">
        <v>0</v>
      </c>
      <c r="V615">
        <v>3</v>
      </c>
      <c r="W615">
        <v>11</v>
      </c>
      <c r="X615">
        <v>0</v>
      </c>
      <c r="Y615">
        <v>62</v>
      </c>
      <c r="Z615">
        <v>2175</v>
      </c>
      <c r="AA615">
        <v>0</v>
      </c>
      <c r="AB615">
        <v>0</v>
      </c>
      <c r="AC615">
        <v>0</v>
      </c>
      <c r="AD615">
        <v>1</v>
      </c>
      <c r="AE615">
        <v>0</v>
      </c>
      <c r="AF615">
        <v>0</v>
      </c>
      <c r="AG615">
        <v>0</v>
      </c>
      <c r="AH615">
        <v>0</v>
      </c>
      <c r="AI615">
        <v>0</v>
      </c>
      <c r="AJ615">
        <v>1</v>
      </c>
      <c r="AK615">
        <v>909</v>
      </c>
      <c r="AL615">
        <v>855</v>
      </c>
      <c r="AM615">
        <v>0</v>
      </c>
    </row>
    <row r="616" spans="1:39" x14ac:dyDescent="0.45">
      <c r="A616">
        <v>62466</v>
      </c>
      <c r="B616">
        <v>0</v>
      </c>
      <c r="C616">
        <v>1</v>
      </c>
      <c r="D616">
        <v>13</v>
      </c>
      <c r="E616">
        <v>129</v>
      </c>
      <c r="F616">
        <v>129</v>
      </c>
      <c r="G616">
        <v>259</v>
      </c>
      <c r="H616">
        <v>168</v>
      </c>
      <c r="I616">
        <v>121</v>
      </c>
      <c r="J616">
        <v>83</v>
      </c>
      <c r="K616">
        <v>5</v>
      </c>
      <c r="L616">
        <v>6</v>
      </c>
      <c r="M616">
        <v>3</v>
      </c>
      <c r="N616">
        <v>12</v>
      </c>
      <c r="O616">
        <v>4</v>
      </c>
      <c r="P616">
        <v>0</v>
      </c>
      <c r="Q616">
        <v>0</v>
      </c>
      <c r="R616">
        <v>0</v>
      </c>
      <c r="S616">
        <v>0</v>
      </c>
      <c r="T616">
        <v>0</v>
      </c>
      <c r="U616">
        <v>0</v>
      </c>
      <c r="V616">
        <v>3</v>
      </c>
      <c r="W616">
        <v>11</v>
      </c>
      <c r="X616">
        <v>0</v>
      </c>
      <c r="Y616">
        <v>50</v>
      </c>
      <c r="Z616">
        <v>2324</v>
      </c>
      <c r="AA616">
        <v>0</v>
      </c>
      <c r="AB616">
        <v>1</v>
      </c>
      <c r="AC616">
        <v>0</v>
      </c>
      <c r="AD616">
        <v>0</v>
      </c>
      <c r="AE616">
        <v>0</v>
      </c>
      <c r="AF616">
        <v>1</v>
      </c>
      <c r="AG616">
        <v>0</v>
      </c>
      <c r="AH616">
        <v>0</v>
      </c>
      <c r="AI616">
        <v>0</v>
      </c>
      <c r="AJ616">
        <v>0</v>
      </c>
      <c r="AK616">
        <v>806</v>
      </c>
      <c r="AL616">
        <v>723</v>
      </c>
      <c r="AM616">
        <v>0</v>
      </c>
    </row>
    <row r="617" spans="1:39" x14ac:dyDescent="0.45">
      <c r="A617">
        <v>32218</v>
      </c>
      <c r="B617">
        <v>0</v>
      </c>
      <c r="C617">
        <v>0</v>
      </c>
      <c r="D617">
        <v>27</v>
      </c>
      <c r="E617">
        <v>10</v>
      </c>
      <c r="F617">
        <v>24</v>
      </c>
      <c r="G617">
        <v>15</v>
      </c>
      <c r="H617">
        <v>13</v>
      </c>
      <c r="I617">
        <v>1</v>
      </c>
      <c r="J617">
        <v>30</v>
      </c>
      <c r="K617">
        <v>1</v>
      </c>
      <c r="L617">
        <v>2</v>
      </c>
      <c r="M617">
        <v>1</v>
      </c>
      <c r="N617">
        <v>3</v>
      </c>
      <c r="O617">
        <v>7</v>
      </c>
      <c r="P617">
        <v>1</v>
      </c>
      <c r="Q617">
        <v>0</v>
      </c>
      <c r="R617">
        <v>0</v>
      </c>
      <c r="S617">
        <v>0</v>
      </c>
      <c r="T617">
        <v>0</v>
      </c>
      <c r="U617">
        <v>0</v>
      </c>
      <c r="V617">
        <v>3</v>
      </c>
      <c r="W617">
        <v>11</v>
      </c>
      <c r="X617">
        <v>1</v>
      </c>
      <c r="Y617">
        <v>60</v>
      </c>
      <c r="Z617">
        <v>2293</v>
      </c>
      <c r="AA617">
        <v>0</v>
      </c>
      <c r="AB617">
        <v>0</v>
      </c>
      <c r="AC617">
        <v>1</v>
      </c>
      <c r="AD617">
        <v>0</v>
      </c>
      <c r="AE617">
        <v>0</v>
      </c>
      <c r="AF617">
        <v>1</v>
      </c>
      <c r="AG617">
        <v>0</v>
      </c>
      <c r="AH617">
        <v>0</v>
      </c>
      <c r="AI617">
        <v>0</v>
      </c>
      <c r="AJ617">
        <v>0</v>
      </c>
      <c r="AK617">
        <v>63</v>
      </c>
      <c r="AL617">
        <v>33</v>
      </c>
      <c r="AM617">
        <v>1</v>
      </c>
    </row>
    <row r="618" spans="1:39" x14ac:dyDescent="0.45">
      <c r="A618">
        <v>83917</v>
      </c>
      <c r="B618">
        <v>0</v>
      </c>
      <c r="C618">
        <v>0</v>
      </c>
      <c r="D618">
        <v>12</v>
      </c>
      <c r="E618">
        <v>514</v>
      </c>
      <c r="F618">
        <v>22</v>
      </c>
      <c r="G618">
        <v>732</v>
      </c>
      <c r="H618">
        <v>42</v>
      </c>
      <c r="I618">
        <v>198</v>
      </c>
      <c r="J618">
        <v>79</v>
      </c>
      <c r="K618">
        <v>1</v>
      </c>
      <c r="L618">
        <v>6</v>
      </c>
      <c r="M618">
        <v>7</v>
      </c>
      <c r="N618">
        <v>7</v>
      </c>
      <c r="O618">
        <v>3</v>
      </c>
      <c r="P618">
        <v>0</v>
      </c>
      <c r="Q618">
        <v>0</v>
      </c>
      <c r="R618">
        <v>0</v>
      </c>
      <c r="S618">
        <v>0</v>
      </c>
      <c r="T618">
        <v>0</v>
      </c>
      <c r="U618">
        <v>0</v>
      </c>
      <c r="V618">
        <v>3</v>
      </c>
      <c r="W618">
        <v>11</v>
      </c>
      <c r="X618">
        <v>1</v>
      </c>
      <c r="Y618">
        <v>47</v>
      </c>
      <c r="Z618">
        <v>2596</v>
      </c>
      <c r="AA618">
        <v>0</v>
      </c>
      <c r="AB618">
        <v>0</v>
      </c>
      <c r="AC618">
        <v>1</v>
      </c>
      <c r="AD618">
        <v>0</v>
      </c>
      <c r="AE618">
        <v>0</v>
      </c>
      <c r="AF618">
        <v>0</v>
      </c>
      <c r="AG618">
        <v>0</v>
      </c>
      <c r="AH618">
        <v>1</v>
      </c>
      <c r="AI618">
        <v>0</v>
      </c>
      <c r="AJ618">
        <v>0</v>
      </c>
      <c r="AK618">
        <v>1508</v>
      </c>
      <c r="AL618">
        <v>1429</v>
      </c>
      <c r="AM618">
        <v>0</v>
      </c>
    </row>
    <row r="619" spans="1:39" x14ac:dyDescent="0.45">
      <c r="A619">
        <v>46102</v>
      </c>
      <c r="B619">
        <v>2</v>
      </c>
      <c r="C619">
        <v>1</v>
      </c>
      <c r="D619">
        <v>3</v>
      </c>
      <c r="E619">
        <v>14</v>
      </c>
      <c r="F619">
        <v>0</v>
      </c>
      <c r="G619">
        <v>1</v>
      </c>
      <c r="H619">
        <v>0</v>
      </c>
      <c r="I619">
        <v>0</v>
      </c>
      <c r="J619">
        <v>1</v>
      </c>
      <c r="K619">
        <v>1</v>
      </c>
      <c r="L619">
        <v>1</v>
      </c>
      <c r="M619">
        <v>0</v>
      </c>
      <c r="N619">
        <v>2</v>
      </c>
      <c r="O619">
        <v>7</v>
      </c>
      <c r="P619">
        <v>0</v>
      </c>
      <c r="Q619">
        <v>0</v>
      </c>
      <c r="R619">
        <v>0</v>
      </c>
      <c r="S619">
        <v>0</v>
      </c>
      <c r="T619">
        <v>0</v>
      </c>
      <c r="U619">
        <v>0</v>
      </c>
      <c r="V619">
        <v>3</v>
      </c>
      <c r="W619">
        <v>11</v>
      </c>
      <c r="X619">
        <v>0</v>
      </c>
      <c r="Y619">
        <v>58</v>
      </c>
      <c r="Z619">
        <v>2270</v>
      </c>
      <c r="AA619">
        <v>1</v>
      </c>
      <c r="AB619">
        <v>0</v>
      </c>
      <c r="AC619">
        <v>0</v>
      </c>
      <c r="AD619">
        <v>0</v>
      </c>
      <c r="AE619">
        <v>0</v>
      </c>
      <c r="AF619">
        <v>0</v>
      </c>
      <c r="AG619">
        <v>0</v>
      </c>
      <c r="AH619">
        <v>1</v>
      </c>
      <c r="AI619">
        <v>0</v>
      </c>
      <c r="AJ619">
        <v>0</v>
      </c>
      <c r="AK619">
        <v>15</v>
      </c>
      <c r="AL619">
        <v>14</v>
      </c>
      <c r="AM619">
        <v>0</v>
      </c>
    </row>
    <row r="620" spans="1:39" x14ac:dyDescent="0.45">
      <c r="A620">
        <v>84574</v>
      </c>
      <c r="B620">
        <v>0</v>
      </c>
      <c r="C620">
        <v>0</v>
      </c>
      <c r="D620">
        <v>72</v>
      </c>
      <c r="E620">
        <v>387</v>
      </c>
      <c r="F620">
        <v>20</v>
      </c>
      <c r="G620">
        <v>713</v>
      </c>
      <c r="H620">
        <v>38</v>
      </c>
      <c r="I620">
        <v>54</v>
      </c>
      <c r="J620">
        <v>163</v>
      </c>
      <c r="K620">
        <v>1</v>
      </c>
      <c r="L620">
        <v>9</v>
      </c>
      <c r="M620">
        <v>11</v>
      </c>
      <c r="N620">
        <v>11</v>
      </c>
      <c r="O620">
        <v>5</v>
      </c>
      <c r="P620">
        <v>0</v>
      </c>
      <c r="Q620">
        <v>0</v>
      </c>
      <c r="R620">
        <v>0</v>
      </c>
      <c r="S620">
        <v>0</v>
      </c>
      <c r="T620">
        <v>0</v>
      </c>
      <c r="U620">
        <v>0</v>
      </c>
      <c r="V620">
        <v>3</v>
      </c>
      <c r="W620">
        <v>11</v>
      </c>
      <c r="X620">
        <v>0</v>
      </c>
      <c r="Y620">
        <v>68</v>
      </c>
      <c r="Z620">
        <v>2549</v>
      </c>
      <c r="AA620">
        <v>0</v>
      </c>
      <c r="AB620">
        <v>0</v>
      </c>
      <c r="AC620">
        <v>1</v>
      </c>
      <c r="AD620">
        <v>0</v>
      </c>
      <c r="AE620">
        <v>0</v>
      </c>
      <c r="AF620">
        <v>0</v>
      </c>
      <c r="AG620">
        <v>0</v>
      </c>
      <c r="AH620">
        <v>1</v>
      </c>
      <c r="AI620">
        <v>0</v>
      </c>
      <c r="AJ620">
        <v>0</v>
      </c>
      <c r="AK620">
        <v>1212</v>
      </c>
      <c r="AL620">
        <v>1049</v>
      </c>
      <c r="AM620">
        <v>0</v>
      </c>
    </row>
    <row r="621" spans="1:39" x14ac:dyDescent="0.45">
      <c r="A621">
        <v>56181</v>
      </c>
      <c r="B621">
        <v>0</v>
      </c>
      <c r="C621">
        <v>1</v>
      </c>
      <c r="D621">
        <v>6</v>
      </c>
      <c r="E621">
        <v>121</v>
      </c>
      <c r="F621">
        <v>103</v>
      </c>
      <c r="G621">
        <v>69</v>
      </c>
      <c r="H621">
        <v>8</v>
      </c>
      <c r="I621">
        <v>44</v>
      </c>
      <c r="J621">
        <v>48</v>
      </c>
      <c r="K621">
        <v>1</v>
      </c>
      <c r="L621">
        <v>4</v>
      </c>
      <c r="M621">
        <v>2</v>
      </c>
      <c r="N621">
        <v>7</v>
      </c>
      <c r="O621">
        <v>4</v>
      </c>
      <c r="P621">
        <v>0</v>
      </c>
      <c r="Q621">
        <v>0</v>
      </c>
      <c r="R621">
        <v>0</v>
      </c>
      <c r="S621">
        <v>0</v>
      </c>
      <c r="T621">
        <v>0</v>
      </c>
      <c r="U621">
        <v>0</v>
      </c>
      <c r="V621">
        <v>3</v>
      </c>
      <c r="W621">
        <v>11</v>
      </c>
      <c r="X621">
        <v>0</v>
      </c>
      <c r="Y621">
        <v>58</v>
      </c>
      <c r="Z621">
        <v>2696</v>
      </c>
      <c r="AA621">
        <v>0</v>
      </c>
      <c r="AB621">
        <v>1</v>
      </c>
      <c r="AC621">
        <v>0</v>
      </c>
      <c r="AD621">
        <v>0</v>
      </c>
      <c r="AE621">
        <v>0</v>
      </c>
      <c r="AF621">
        <v>0</v>
      </c>
      <c r="AG621">
        <v>0</v>
      </c>
      <c r="AH621">
        <v>1</v>
      </c>
      <c r="AI621">
        <v>0</v>
      </c>
      <c r="AJ621">
        <v>0</v>
      </c>
      <c r="AK621">
        <v>345</v>
      </c>
      <c r="AL621">
        <v>297</v>
      </c>
      <c r="AM621">
        <v>0</v>
      </c>
    </row>
    <row r="622" spans="1:39" x14ac:dyDescent="0.45">
      <c r="A622">
        <v>63120</v>
      </c>
      <c r="B622">
        <v>0</v>
      </c>
      <c r="C622">
        <v>1</v>
      </c>
      <c r="D622">
        <v>53</v>
      </c>
      <c r="E622">
        <v>965</v>
      </c>
      <c r="F622">
        <v>69</v>
      </c>
      <c r="G622">
        <v>279</v>
      </c>
      <c r="H622">
        <v>54</v>
      </c>
      <c r="I622">
        <v>41</v>
      </c>
      <c r="J622">
        <v>69</v>
      </c>
      <c r="K622">
        <v>5</v>
      </c>
      <c r="L622">
        <v>8</v>
      </c>
      <c r="M622">
        <v>4</v>
      </c>
      <c r="N622">
        <v>9</v>
      </c>
      <c r="O622">
        <v>7</v>
      </c>
      <c r="P622">
        <v>0</v>
      </c>
      <c r="Q622">
        <v>0</v>
      </c>
      <c r="R622">
        <v>0</v>
      </c>
      <c r="S622">
        <v>0</v>
      </c>
      <c r="T622">
        <v>0</v>
      </c>
      <c r="U622">
        <v>0</v>
      </c>
      <c r="V622">
        <v>3</v>
      </c>
      <c r="W622">
        <v>11</v>
      </c>
      <c r="X622">
        <v>1</v>
      </c>
      <c r="Y622">
        <v>70</v>
      </c>
      <c r="Z622">
        <v>2798</v>
      </c>
      <c r="AA622">
        <v>1</v>
      </c>
      <c r="AB622">
        <v>0</v>
      </c>
      <c r="AC622">
        <v>0</v>
      </c>
      <c r="AD622">
        <v>0</v>
      </c>
      <c r="AE622">
        <v>0</v>
      </c>
      <c r="AF622">
        <v>0</v>
      </c>
      <c r="AG622">
        <v>0</v>
      </c>
      <c r="AH622">
        <v>0</v>
      </c>
      <c r="AI622">
        <v>1</v>
      </c>
      <c r="AJ622">
        <v>0</v>
      </c>
      <c r="AK622">
        <v>1408</v>
      </c>
      <c r="AL622">
        <v>1339</v>
      </c>
      <c r="AM622">
        <v>0</v>
      </c>
    </row>
    <row r="623" spans="1:39" x14ac:dyDescent="0.45">
      <c r="A623">
        <v>73691</v>
      </c>
      <c r="B623">
        <v>0</v>
      </c>
      <c r="C623">
        <v>1</v>
      </c>
      <c r="D623">
        <v>58</v>
      </c>
      <c r="E623">
        <v>707</v>
      </c>
      <c r="F623">
        <v>21</v>
      </c>
      <c r="G623">
        <v>250</v>
      </c>
      <c r="H623">
        <v>85</v>
      </c>
      <c r="I623">
        <v>43</v>
      </c>
      <c r="J623">
        <v>73</v>
      </c>
      <c r="K623">
        <v>2</v>
      </c>
      <c r="L623">
        <v>6</v>
      </c>
      <c r="M623">
        <v>2</v>
      </c>
      <c r="N623">
        <v>8</v>
      </c>
      <c r="O623">
        <v>2</v>
      </c>
      <c r="P623">
        <v>1</v>
      </c>
      <c r="Q623">
        <v>0</v>
      </c>
      <c r="R623">
        <v>0</v>
      </c>
      <c r="S623">
        <v>0</v>
      </c>
      <c r="T623">
        <v>0</v>
      </c>
      <c r="U623">
        <v>0</v>
      </c>
      <c r="V623">
        <v>3</v>
      </c>
      <c r="W623">
        <v>11</v>
      </c>
      <c r="X623">
        <v>0</v>
      </c>
      <c r="Y623">
        <v>49</v>
      </c>
      <c r="Z623">
        <v>2394</v>
      </c>
      <c r="AA623">
        <v>0</v>
      </c>
      <c r="AB623">
        <v>1</v>
      </c>
      <c r="AC623">
        <v>0</v>
      </c>
      <c r="AD623">
        <v>0</v>
      </c>
      <c r="AE623">
        <v>0</v>
      </c>
      <c r="AF623">
        <v>0</v>
      </c>
      <c r="AG623">
        <v>0</v>
      </c>
      <c r="AH623">
        <v>1</v>
      </c>
      <c r="AI623">
        <v>0</v>
      </c>
      <c r="AJ623">
        <v>0</v>
      </c>
      <c r="AK623">
        <v>1106</v>
      </c>
      <c r="AL623">
        <v>1033</v>
      </c>
      <c r="AM623">
        <v>1</v>
      </c>
    </row>
    <row r="624" spans="1:39" x14ac:dyDescent="0.45">
      <c r="A624">
        <v>63381</v>
      </c>
      <c r="B624">
        <v>0</v>
      </c>
      <c r="C624">
        <v>1</v>
      </c>
      <c r="D624">
        <v>78</v>
      </c>
      <c r="E624">
        <v>571</v>
      </c>
      <c r="F624">
        <v>50</v>
      </c>
      <c r="G624">
        <v>142</v>
      </c>
      <c r="H624">
        <v>33</v>
      </c>
      <c r="I624">
        <v>50</v>
      </c>
      <c r="J624">
        <v>159</v>
      </c>
      <c r="K624">
        <v>4</v>
      </c>
      <c r="L624">
        <v>4</v>
      </c>
      <c r="M624">
        <v>5</v>
      </c>
      <c r="N624">
        <v>13</v>
      </c>
      <c r="O624">
        <v>2</v>
      </c>
      <c r="P624">
        <v>0</v>
      </c>
      <c r="Q624">
        <v>0</v>
      </c>
      <c r="R624">
        <v>0</v>
      </c>
      <c r="S624">
        <v>0</v>
      </c>
      <c r="T624">
        <v>0</v>
      </c>
      <c r="U624">
        <v>0</v>
      </c>
      <c r="V624">
        <v>3</v>
      </c>
      <c r="W624">
        <v>11</v>
      </c>
      <c r="X624">
        <v>0</v>
      </c>
      <c r="Y624">
        <v>60</v>
      </c>
      <c r="Z624">
        <v>2791</v>
      </c>
      <c r="AA624">
        <v>0</v>
      </c>
      <c r="AB624">
        <v>0</v>
      </c>
      <c r="AC624">
        <v>0</v>
      </c>
      <c r="AD624">
        <v>1</v>
      </c>
      <c r="AE624">
        <v>0</v>
      </c>
      <c r="AF624">
        <v>0</v>
      </c>
      <c r="AG624">
        <v>0</v>
      </c>
      <c r="AH624">
        <v>1</v>
      </c>
      <c r="AI624">
        <v>0</v>
      </c>
      <c r="AJ624">
        <v>0</v>
      </c>
      <c r="AK624">
        <v>846</v>
      </c>
      <c r="AL624">
        <v>687</v>
      </c>
      <c r="AM624">
        <v>0</v>
      </c>
    </row>
    <row r="625" spans="1:39" x14ac:dyDescent="0.45">
      <c r="A625">
        <v>76140</v>
      </c>
      <c r="B625">
        <v>0</v>
      </c>
      <c r="C625">
        <v>0</v>
      </c>
      <c r="D625">
        <v>57</v>
      </c>
      <c r="E625">
        <v>586</v>
      </c>
      <c r="F625">
        <v>66</v>
      </c>
      <c r="G625">
        <v>653</v>
      </c>
      <c r="H625">
        <v>17</v>
      </c>
      <c r="I625">
        <v>0</v>
      </c>
      <c r="J625">
        <v>26</v>
      </c>
      <c r="K625">
        <v>1</v>
      </c>
      <c r="L625">
        <v>5</v>
      </c>
      <c r="M625">
        <v>9</v>
      </c>
      <c r="N625">
        <v>6</v>
      </c>
      <c r="O625">
        <v>2</v>
      </c>
      <c r="P625">
        <v>0</v>
      </c>
      <c r="Q625">
        <v>0</v>
      </c>
      <c r="R625">
        <v>0</v>
      </c>
      <c r="S625">
        <v>0</v>
      </c>
      <c r="T625">
        <v>0</v>
      </c>
      <c r="U625">
        <v>0</v>
      </c>
      <c r="V625">
        <v>3</v>
      </c>
      <c r="W625">
        <v>11</v>
      </c>
      <c r="X625">
        <v>0</v>
      </c>
      <c r="Y625">
        <v>72</v>
      </c>
      <c r="Z625">
        <v>2206</v>
      </c>
      <c r="AA625">
        <v>0</v>
      </c>
      <c r="AB625">
        <v>0</v>
      </c>
      <c r="AC625">
        <v>0</v>
      </c>
      <c r="AD625">
        <v>1</v>
      </c>
      <c r="AE625">
        <v>0</v>
      </c>
      <c r="AF625">
        <v>0</v>
      </c>
      <c r="AG625">
        <v>0</v>
      </c>
      <c r="AH625">
        <v>0</v>
      </c>
      <c r="AI625">
        <v>0</v>
      </c>
      <c r="AJ625">
        <v>1</v>
      </c>
      <c r="AK625">
        <v>1322</v>
      </c>
      <c r="AL625">
        <v>1296</v>
      </c>
      <c r="AM625">
        <v>0</v>
      </c>
    </row>
    <row r="626" spans="1:39" x14ac:dyDescent="0.45">
      <c r="A626">
        <v>62859</v>
      </c>
      <c r="B626">
        <v>0</v>
      </c>
      <c r="C626">
        <v>1</v>
      </c>
      <c r="D626">
        <v>37</v>
      </c>
      <c r="E626">
        <v>1063</v>
      </c>
      <c r="F626">
        <v>89</v>
      </c>
      <c r="G626">
        <v>102</v>
      </c>
      <c r="H626">
        <v>16</v>
      </c>
      <c r="I626">
        <v>12</v>
      </c>
      <c r="J626">
        <v>25</v>
      </c>
      <c r="K626">
        <v>4</v>
      </c>
      <c r="L626">
        <v>9</v>
      </c>
      <c r="M626">
        <v>4</v>
      </c>
      <c r="N626">
        <v>6</v>
      </c>
      <c r="O626">
        <v>6</v>
      </c>
      <c r="P626">
        <v>0</v>
      </c>
      <c r="Q626">
        <v>0</v>
      </c>
      <c r="R626">
        <v>0</v>
      </c>
      <c r="S626">
        <v>0</v>
      </c>
      <c r="T626">
        <v>0</v>
      </c>
      <c r="U626">
        <v>0</v>
      </c>
      <c r="V626">
        <v>3</v>
      </c>
      <c r="W626">
        <v>11</v>
      </c>
      <c r="X626">
        <v>0</v>
      </c>
      <c r="Y626">
        <v>61</v>
      </c>
      <c r="Z626">
        <v>2705</v>
      </c>
      <c r="AA626">
        <v>1</v>
      </c>
      <c r="AB626">
        <v>0</v>
      </c>
      <c r="AC626">
        <v>0</v>
      </c>
      <c r="AD626">
        <v>0</v>
      </c>
      <c r="AE626">
        <v>0</v>
      </c>
      <c r="AF626">
        <v>0</v>
      </c>
      <c r="AG626">
        <v>0</v>
      </c>
      <c r="AH626">
        <v>0</v>
      </c>
      <c r="AI626">
        <v>0</v>
      </c>
      <c r="AJ626">
        <v>1</v>
      </c>
      <c r="AK626">
        <v>1282</v>
      </c>
      <c r="AL626">
        <v>1257</v>
      </c>
      <c r="AM626">
        <v>0</v>
      </c>
    </row>
    <row r="627" spans="1:39" x14ac:dyDescent="0.45">
      <c r="A627">
        <v>45906</v>
      </c>
      <c r="B627">
        <v>0</v>
      </c>
      <c r="C627">
        <v>1</v>
      </c>
      <c r="D627">
        <v>20</v>
      </c>
      <c r="E627">
        <v>305</v>
      </c>
      <c r="F627">
        <v>3</v>
      </c>
      <c r="G627">
        <v>27</v>
      </c>
      <c r="H627">
        <v>4</v>
      </c>
      <c r="I627">
        <v>3</v>
      </c>
      <c r="J627">
        <v>144</v>
      </c>
      <c r="K627">
        <v>2</v>
      </c>
      <c r="L627">
        <v>5</v>
      </c>
      <c r="M627">
        <v>4</v>
      </c>
      <c r="N627">
        <v>4</v>
      </c>
      <c r="O627">
        <v>5</v>
      </c>
      <c r="P627">
        <v>1</v>
      </c>
      <c r="Q627">
        <v>0</v>
      </c>
      <c r="R627">
        <v>0</v>
      </c>
      <c r="S627">
        <v>0</v>
      </c>
      <c r="T627">
        <v>0</v>
      </c>
      <c r="U627">
        <v>0</v>
      </c>
      <c r="V627">
        <v>3</v>
      </c>
      <c r="W627">
        <v>11</v>
      </c>
      <c r="X627">
        <v>0</v>
      </c>
      <c r="Y627">
        <v>56</v>
      </c>
      <c r="Z627">
        <v>2577</v>
      </c>
      <c r="AA627">
        <v>0</v>
      </c>
      <c r="AB627">
        <v>0</v>
      </c>
      <c r="AC627">
        <v>1</v>
      </c>
      <c r="AD627">
        <v>0</v>
      </c>
      <c r="AE627">
        <v>0</v>
      </c>
      <c r="AF627">
        <v>0</v>
      </c>
      <c r="AG627">
        <v>0</v>
      </c>
      <c r="AH627">
        <v>1</v>
      </c>
      <c r="AI627">
        <v>0</v>
      </c>
      <c r="AJ627">
        <v>0</v>
      </c>
      <c r="AK627">
        <v>342</v>
      </c>
      <c r="AL627">
        <v>198</v>
      </c>
      <c r="AM627">
        <v>1</v>
      </c>
    </row>
    <row r="628" spans="1:39" x14ac:dyDescent="0.45">
      <c r="A628">
        <v>77632</v>
      </c>
      <c r="B628">
        <v>0</v>
      </c>
      <c r="C628">
        <v>0</v>
      </c>
      <c r="D628">
        <v>73</v>
      </c>
      <c r="E628">
        <v>1200</v>
      </c>
      <c r="F628">
        <v>105</v>
      </c>
      <c r="G628">
        <v>758</v>
      </c>
      <c r="H628">
        <v>0</v>
      </c>
      <c r="I628">
        <v>42</v>
      </c>
      <c r="J628">
        <v>147</v>
      </c>
      <c r="K628">
        <v>1</v>
      </c>
      <c r="L628">
        <v>4</v>
      </c>
      <c r="M628">
        <v>2</v>
      </c>
      <c r="N628">
        <v>6</v>
      </c>
      <c r="O628">
        <v>2</v>
      </c>
      <c r="P628">
        <v>0</v>
      </c>
      <c r="Q628">
        <v>1</v>
      </c>
      <c r="R628">
        <v>1</v>
      </c>
      <c r="S628">
        <v>0</v>
      </c>
      <c r="T628">
        <v>0</v>
      </c>
      <c r="U628">
        <v>0</v>
      </c>
      <c r="V628">
        <v>3</v>
      </c>
      <c r="W628">
        <v>11</v>
      </c>
      <c r="X628">
        <v>1</v>
      </c>
      <c r="Y628">
        <v>73</v>
      </c>
      <c r="Z628">
        <v>2635</v>
      </c>
      <c r="AA628">
        <v>0</v>
      </c>
      <c r="AB628">
        <v>0</v>
      </c>
      <c r="AC628">
        <v>0</v>
      </c>
      <c r="AD628">
        <v>1</v>
      </c>
      <c r="AE628">
        <v>0</v>
      </c>
      <c r="AF628">
        <v>0</v>
      </c>
      <c r="AG628">
        <v>0</v>
      </c>
      <c r="AH628">
        <v>0</v>
      </c>
      <c r="AI628">
        <v>1</v>
      </c>
      <c r="AJ628">
        <v>0</v>
      </c>
      <c r="AK628">
        <v>2105</v>
      </c>
      <c r="AL628">
        <v>1958</v>
      </c>
      <c r="AM628">
        <v>2</v>
      </c>
    </row>
    <row r="629" spans="1:39" x14ac:dyDescent="0.45">
      <c r="A629">
        <v>46463</v>
      </c>
      <c r="B629">
        <v>1</v>
      </c>
      <c r="C629">
        <v>1</v>
      </c>
      <c r="D629">
        <v>56</v>
      </c>
      <c r="E629">
        <v>163</v>
      </c>
      <c r="F629">
        <v>2</v>
      </c>
      <c r="G629">
        <v>40</v>
      </c>
      <c r="H629">
        <v>8</v>
      </c>
      <c r="I629">
        <v>11</v>
      </c>
      <c r="J629">
        <v>11</v>
      </c>
      <c r="K629">
        <v>7</v>
      </c>
      <c r="L629">
        <v>3</v>
      </c>
      <c r="M629">
        <v>1</v>
      </c>
      <c r="N629">
        <v>6</v>
      </c>
      <c r="O629">
        <v>6</v>
      </c>
      <c r="P629">
        <v>0</v>
      </c>
      <c r="Q629">
        <v>0</v>
      </c>
      <c r="R629">
        <v>0</v>
      </c>
      <c r="S629">
        <v>0</v>
      </c>
      <c r="T629">
        <v>0</v>
      </c>
      <c r="U629">
        <v>0</v>
      </c>
      <c r="V629">
        <v>3</v>
      </c>
      <c r="W629">
        <v>11</v>
      </c>
      <c r="X629">
        <v>0</v>
      </c>
      <c r="Y629">
        <v>49</v>
      </c>
      <c r="Z629">
        <v>2474</v>
      </c>
      <c r="AA629">
        <v>0</v>
      </c>
      <c r="AB629">
        <v>1</v>
      </c>
      <c r="AC629">
        <v>0</v>
      </c>
      <c r="AD629">
        <v>0</v>
      </c>
      <c r="AE629">
        <v>0</v>
      </c>
      <c r="AF629">
        <v>0</v>
      </c>
      <c r="AG629">
        <v>0</v>
      </c>
      <c r="AH629">
        <v>0</v>
      </c>
      <c r="AI629">
        <v>0</v>
      </c>
      <c r="AJ629">
        <v>1</v>
      </c>
      <c r="AK629">
        <v>224</v>
      </c>
      <c r="AL629">
        <v>213</v>
      </c>
      <c r="AM629">
        <v>0</v>
      </c>
    </row>
    <row r="630" spans="1:39" x14ac:dyDescent="0.45">
      <c r="A630">
        <v>105471</v>
      </c>
      <c r="B630">
        <v>0</v>
      </c>
      <c r="C630">
        <v>0</v>
      </c>
      <c r="D630">
        <v>36</v>
      </c>
      <c r="E630">
        <v>1009</v>
      </c>
      <c r="F630">
        <v>181</v>
      </c>
      <c r="G630">
        <v>104</v>
      </c>
      <c r="H630">
        <v>202</v>
      </c>
      <c r="I630">
        <v>21</v>
      </c>
      <c r="J630">
        <v>207</v>
      </c>
      <c r="K630">
        <v>0</v>
      </c>
      <c r="L630">
        <v>9</v>
      </c>
      <c r="M630">
        <v>8</v>
      </c>
      <c r="N630">
        <v>13</v>
      </c>
      <c r="O630">
        <v>3</v>
      </c>
      <c r="P630">
        <v>0</v>
      </c>
      <c r="Q630">
        <v>0</v>
      </c>
      <c r="R630">
        <v>1</v>
      </c>
      <c r="S630">
        <v>1</v>
      </c>
      <c r="T630">
        <v>0</v>
      </c>
      <c r="U630">
        <v>0</v>
      </c>
      <c r="V630">
        <v>3</v>
      </c>
      <c r="W630">
        <v>11</v>
      </c>
      <c r="X630">
        <v>1</v>
      </c>
      <c r="Y630">
        <v>50</v>
      </c>
      <c r="Z630">
        <v>2683</v>
      </c>
      <c r="AA630">
        <v>0</v>
      </c>
      <c r="AB630">
        <v>0</v>
      </c>
      <c r="AC630">
        <v>0</v>
      </c>
      <c r="AD630">
        <v>1</v>
      </c>
      <c r="AE630">
        <v>0</v>
      </c>
      <c r="AF630">
        <v>0</v>
      </c>
      <c r="AG630">
        <v>0</v>
      </c>
      <c r="AH630">
        <v>1</v>
      </c>
      <c r="AI630">
        <v>0</v>
      </c>
      <c r="AJ630">
        <v>0</v>
      </c>
      <c r="AK630">
        <v>1517</v>
      </c>
      <c r="AL630">
        <v>1310</v>
      </c>
      <c r="AM630">
        <v>2</v>
      </c>
    </row>
    <row r="631" spans="1:39" x14ac:dyDescent="0.45">
      <c r="A631">
        <v>55282</v>
      </c>
      <c r="B631">
        <v>1</v>
      </c>
      <c r="C631">
        <v>0</v>
      </c>
      <c r="D631">
        <v>9</v>
      </c>
      <c r="E631">
        <v>125</v>
      </c>
      <c r="F631">
        <v>6</v>
      </c>
      <c r="G631">
        <v>73</v>
      </c>
      <c r="H631">
        <v>8</v>
      </c>
      <c r="I631">
        <v>4</v>
      </c>
      <c r="J631">
        <v>19</v>
      </c>
      <c r="K631">
        <v>1</v>
      </c>
      <c r="L631">
        <v>3</v>
      </c>
      <c r="M631">
        <v>1</v>
      </c>
      <c r="N631">
        <v>6</v>
      </c>
      <c r="O631">
        <v>4</v>
      </c>
      <c r="P631">
        <v>0</v>
      </c>
      <c r="Q631">
        <v>0</v>
      </c>
      <c r="R631">
        <v>0</v>
      </c>
      <c r="S631">
        <v>0</v>
      </c>
      <c r="T631">
        <v>0</v>
      </c>
      <c r="U631">
        <v>0</v>
      </c>
      <c r="V631">
        <v>3</v>
      </c>
      <c r="W631">
        <v>11</v>
      </c>
      <c r="X631">
        <v>0</v>
      </c>
      <c r="Y631">
        <v>50</v>
      </c>
      <c r="Z631">
        <v>2357</v>
      </c>
      <c r="AA631">
        <v>1</v>
      </c>
      <c r="AB631">
        <v>0</v>
      </c>
      <c r="AC631">
        <v>0</v>
      </c>
      <c r="AD631">
        <v>0</v>
      </c>
      <c r="AE631">
        <v>0</v>
      </c>
      <c r="AF631">
        <v>0</v>
      </c>
      <c r="AG631">
        <v>0</v>
      </c>
      <c r="AH631">
        <v>0</v>
      </c>
      <c r="AI631">
        <v>1</v>
      </c>
      <c r="AJ631">
        <v>0</v>
      </c>
      <c r="AK631">
        <v>216</v>
      </c>
      <c r="AL631">
        <v>197</v>
      </c>
      <c r="AM631">
        <v>0</v>
      </c>
    </row>
    <row r="632" spans="1:39" x14ac:dyDescent="0.45">
      <c r="A632">
        <v>78710</v>
      </c>
      <c r="B632">
        <v>0</v>
      </c>
      <c r="C632">
        <v>1</v>
      </c>
      <c r="D632">
        <v>42</v>
      </c>
      <c r="E632">
        <v>721</v>
      </c>
      <c r="F632">
        <v>0</v>
      </c>
      <c r="G632">
        <v>152</v>
      </c>
      <c r="H632">
        <v>119</v>
      </c>
      <c r="I632">
        <v>50</v>
      </c>
      <c r="J632">
        <v>50</v>
      </c>
      <c r="K632">
        <v>3</v>
      </c>
      <c r="L632">
        <v>7</v>
      </c>
      <c r="M632">
        <v>6</v>
      </c>
      <c r="N632">
        <v>12</v>
      </c>
      <c r="O632">
        <v>4</v>
      </c>
      <c r="P632">
        <v>0</v>
      </c>
      <c r="Q632">
        <v>0</v>
      </c>
      <c r="R632">
        <v>0</v>
      </c>
      <c r="S632">
        <v>0</v>
      </c>
      <c r="T632">
        <v>0</v>
      </c>
      <c r="U632">
        <v>0</v>
      </c>
      <c r="V632">
        <v>3</v>
      </c>
      <c r="W632">
        <v>11</v>
      </c>
      <c r="X632">
        <v>0</v>
      </c>
      <c r="Y632">
        <v>43</v>
      </c>
      <c r="Z632">
        <v>2196</v>
      </c>
      <c r="AA632">
        <v>0</v>
      </c>
      <c r="AB632">
        <v>1</v>
      </c>
      <c r="AC632">
        <v>0</v>
      </c>
      <c r="AD632">
        <v>0</v>
      </c>
      <c r="AE632">
        <v>0</v>
      </c>
      <c r="AF632">
        <v>0</v>
      </c>
      <c r="AG632">
        <v>0</v>
      </c>
      <c r="AH632">
        <v>0</v>
      </c>
      <c r="AI632">
        <v>1</v>
      </c>
      <c r="AJ632">
        <v>0</v>
      </c>
      <c r="AK632">
        <v>1042</v>
      </c>
      <c r="AL632">
        <v>992</v>
      </c>
      <c r="AM632">
        <v>0</v>
      </c>
    </row>
    <row r="633" spans="1:39" x14ac:dyDescent="0.45">
      <c r="A633">
        <v>66886</v>
      </c>
      <c r="B633">
        <v>0</v>
      </c>
      <c r="C633">
        <v>1</v>
      </c>
      <c r="D633">
        <v>28</v>
      </c>
      <c r="E633">
        <v>315</v>
      </c>
      <c r="F633">
        <v>4</v>
      </c>
      <c r="G633">
        <v>62</v>
      </c>
      <c r="H633">
        <v>41</v>
      </c>
      <c r="I633">
        <v>31</v>
      </c>
      <c r="J633">
        <v>146</v>
      </c>
      <c r="K633">
        <v>2</v>
      </c>
      <c r="L633">
        <v>7</v>
      </c>
      <c r="M633">
        <v>1</v>
      </c>
      <c r="N633">
        <v>7</v>
      </c>
      <c r="O633">
        <v>5</v>
      </c>
      <c r="P633">
        <v>0</v>
      </c>
      <c r="Q633">
        <v>0</v>
      </c>
      <c r="R633">
        <v>0</v>
      </c>
      <c r="S633">
        <v>0</v>
      </c>
      <c r="T633">
        <v>0</v>
      </c>
      <c r="U633">
        <v>0</v>
      </c>
      <c r="V633">
        <v>3</v>
      </c>
      <c r="W633">
        <v>11</v>
      </c>
      <c r="X633">
        <v>0</v>
      </c>
      <c r="Y633">
        <v>62</v>
      </c>
      <c r="Z633">
        <v>2445</v>
      </c>
      <c r="AA633">
        <v>0</v>
      </c>
      <c r="AB633">
        <v>0</v>
      </c>
      <c r="AC633">
        <v>0</v>
      </c>
      <c r="AD633">
        <v>1</v>
      </c>
      <c r="AE633">
        <v>0</v>
      </c>
      <c r="AF633">
        <v>0</v>
      </c>
      <c r="AG633">
        <v>0</v>
      </c>
      <c r="AH633">
        <v>1</v>
      </c>
      <c r="AI633">
        <v>0</v>
      </c>
      <c r="AJ633">
        <v>0</v>
      </c>
      <c r="AK633">
        <v>453</v>
      </c>
      <c r="AL633">
        <v>307</v>
      </c>
      <c r="AM633">
        <v>0</v>
      </c>
    </row>
    <row r="634" spans="1:39" x14ac:dyDescent="0.45">
      <c r="A634">
        <v>98777</v>
      </c>
      <c r="B634">
        <v>0</v>
      </c>
      <c r="C634">
        <v>0</v>
      </c>
      <c r="D634">
        <v>23</v>
      </c>
      <c r="E634">
        <v>1000</v>
      </c>
      <c r="F634">
        <v>19</v>
      </c>
      <c r="G634">
        <v>711</v>
      </c>
      <c r="H634">
        <v>125</v>
      </c>
      <c r="I634">
        <v>115</v>
      </c>
      <c r="J634">
        <v>38</v>
      </c>
      <c r="K634">
        <v>0</v>
      </c>
      <c r="L634">
        <v>4</v>
      </c>
      <c r="M634">
        <v>6</v>
      </c>
      <c r="N634">
        <v>9</v>
      </c>
      <c r="O634">
        <v>1</v>
      </c>
      <c r="P634">
        <v>0</v>
      </c>
      <c r="Q634">
        <v>1</v>
      </c>
      <c r="R634">
        <v>0</v>
      </c>
      <c r="S634">
        <v>0</v>
      </c>
      <c r="T634">
        <v>0</v>
      </c>
      <c r="U634">
        <v>0</v>
      </c>
      <c r="V634">
        <v>3</v>
      </c>
      <c r="W634">
        <v>11</v>
      </c>
      <c r="X634">
        <v>0</v>
      </c>
      <c r="Y634">
        <v>60</v>
      </c>
      <c r="Z634">
        <v>2291</v>
      </c>
      <c r="AA634">
        <v>0</v>
      </c>
      <c r="AB634">
        <v>0</v>
      </c>
      <c r="AC634">
        <v>1</v>
      </c>
      <c r="AD634">
        <v>0</v>
      </c>
      <c r="AE634">
        <v>0</v>
      </c>
      <c r="AF634">
        <v>0</v>
      </c>
      <c r="AG634">
        <v>0</v>
      </c>
      <c r="AH634">
        <v>0</v>
      </c>
      <c r="AI634">
        <v>1</v>
      </c>
      <c r="AJ634">
        <v>0</v>
      </c>
      <c r="AK634">
        <v>1970</v>
      </c>
      <c r="AL634">
        <v>1932</v>
      </c>
      <c r="AM634">
        <v>1</v>
      </c>
    </row>
    <row r="635" spans="1:39" x14ac:dyDescent="0.45">
      <c r="A635">
        <v>29103</v>
      </c>
      <c r="B635">
        <v>1</v>
      </c>
      <c r="C635">
        <v>0</v>
      </c>
      <c r="D635">
        <v>38</v>
      </c>
      <c r="E635">
        <v>16</v>
      </c>
      <c r="F635">
        <v>0</v>
      </c>
      <c r="G635">
        <v>17</v>
      </c>
      <c r="H635">
        <v>6</v>
      </c>
      <c r="I635">
        <v>3</v>
      </c>
      <c r="J635">
        <v>6</v>
      </c>
      <c r="K635">
        <v>2</v>
      </c>
      <c r="L635">
        <v>1</v>
      </c>
      <c r="M635">
        <v>0</v>
      </c>
      <c r="N635">
        <v>3</v>
      </c>
      <c r="O635">
        <v>9</v>
      </c>
      <c r="P635">
        <v>0</v>
      </c>
      <c r="Q635">
        <v>0</v>
      </c>
      <c r="R635">
        <v>0</v>
      </c>
      <c r="S635">
        <v>0</v>
      </c>
      <c r="T635">
        <v>0</v>
      </c>
      <c r="U635">
        <v>0</v>
      </c>
      <c r="V635">
        <v>3</v>
      </c>
      <c r="W635">
        <v>11</v>
      </c>
      <c r="X635">
        <v>0</v>
      </c>
      <c r="Y635">
        <v>35</v>
      </c>
      <c r="Z635">
        <v>2830</v>
      </c>
      <c r="AA635">
        <v>0</v>
      </c>
      <c r="AB635">
        <v>0</v>
      </c>
      <c r="AC635">
        <v>0</v>
      </c>
      <c r="AD635">
        <v>1</v>
      </c>
      <c r="AE635">
        <v>0</v>
      </c>
      <c r="AF635">
        <v>0</v>
      </c>
      <c r="AG635">
        <v>0</v>
      </c>
      <c r="AH635">
        <v>1</v>
      </c>
      <c r="AI635">
        <v>0</v>
      </c>
      <c r="AJ635">
        <v>0</v>
      </c>
      <c r="AK635">
        <v>42</v>
      </c>
      <c r="AL635">
        <v>36</v>
      </c>
      <c r="AM635">
        <v>0</v>
      </c>
    </row>
    <row r="636" spans="1:39" x14ac:dyDescent="0.45">
      <c r="A636">
        <v>67445</v>
      </c>
      <c r="B636">
        <v>0</v>
      </c>
      <c r="C636">
        <v>1</v>
      </c>
      <c r="D636">
        <v>63</v>
      </c>
      <c r="E636">
        <v>757</v>
      </c>
      <c r="F636">
        <v>80</v>
      </c>
      <c r="G636">
        <v>217</v>
      </c>
      <c r="H636">
        <v>29</v>
      </c>
      <c r="I636">
        <v>80</v>
      </c>
      <c r="J636">
        <v>11</v>
      </c>
      <c r="K636">
        <v>5</v>
      </c>
      <c r="L636">
        <v>9</v>
      </c>
      <c r="M636">
        <v>6</v>
      </c>
      <c r="N636">
        <v>12</v>
      </c>
      <c r="O636">
        <v>6</v>
      </c>
      <c r="P636">
        <v>0</v>
      </c>
      <c r="Q636">
        <v>0</v>
      </c>
      <c r="R636">
        <v>0</v>
      </c>
      <c r="S636">
        <v>0</v>
      </c>
      <c r="T636">
        <v>0</v>
      </c>
      <c r="U636">
        <v>0</v>
      </c>
      <c r="V636">
        <v>3</v>
      </c>
      <c r="W636">
        <v>11</v>
      </c>
      <c r="X636">
        <v>0</v>
      </c>
      <c r="Y636">
        <v>46</v>
      </c>
      <c r="Z636">
        <v>2845</v>
      </c>
      <c r="AA636">
        <v>0</v>
      </c>
      <c r="AB636">
        <v>1</v>
      </c>
      <c r="AC636">
        <v>0</v>
      </c>
      <c r="AD636">
        <v>0</v>
      </c>
      <c r="AE636">
        <v>0</v>
      </c>
      <c r="AF636">
        <v>0</v>
      </c>
      <c r="AG636">
        <v>0</v>
      </c>
      <c r="AH636">
        <v>1</v>
      </c>
      <c r="AI636">
        <v>0</v>
      </c>
      <c r="AJ636">
        <v>0</v>
      </c>
      <c r="AK636">
        <v>1163</v>
      </c>
      <c r="AL636">
        <v>1152</v>
      </c>
      <c r="AM636">
        <v>0</v>
      </c>
    </row>
    <row r="637" spans="1:39" x14ac:dyDescent="0.45">
      <c r="A637">
        <v>50616</v>
      </c>
      <c r="B637">
        <v>0</v>
      </c>
      <c r="C637">
        <v>1</v>
      </c>
      <c r="D637">
        <v>71</v>
      </c>
      <c r="E637">
        <v>30</v>
      </c>
      <c r="F637">
        <v>2</v>
      </c>
      <c r="G637">
        <v>25</v>
      </c>
      <c r="H637">
        <v>0</v>
      </c>
      <c r="I637">
        <v>1</v>
      </c>
      <c r="J637">
        <v>9</v>
      </c>
      <c r="K637">
        <v>1</v>
      </c>
      <c r="L637">
        <v>1</v>
      </c>
      <c r="M637">
        <v>1</v>
      </c>
      <c r="N637">
        <v>4</v>
      </c>
      <c r="O637">
        <v>2</v>
      </c>
      <c r="P637">
        <v>0</v>
      </c>
      <c r="Q637">
        <v>0</v>
      </c>
      <c r="R637">
        <v>0</v>
      </c>
      <c r="S637">
        <v>0</v>
      </c>
      <c r="T637">
        <v>0</v>
      </c>
      <c r="U637">
        <v>0</v>
      </c>
      <c r="V637">
        <v>3</v>
      </c>
      <c r="W637">
        <v>11</v>
      </c>
      <c r="X637">
        <v>0</v>
      </c>
      <c r="Y637">
        <v>70</v>
      </c>
      <c r="Z637">
        <v>2236</v>
      </c>
      <c r="AA637">
        <v>0</v>
      </c>
      <c r="AB637">
        <v>0</v>
      </c>
      <c r="AC637">
        <v>0</v>
      </c>
      <c r="AD637">
        <v>1</v>
      </c>
      <c r="AE637">
        <v>0</v>
      </c>
      <c r="AF637">
        <v>0</v>
      </c>
      <c r="AG637">
        <v>0</v>
      </c>
      <c r="AH637">
        <v>0</v>
      </c>
      <c r="AI637">
        <v>0</v>
      </c>
      <c r="AJ637">
        <v>1</v>
      </c>
      <c r="AK637">
        <v>58</v>
      </c>
      <c r="AL637">
        <v>49</v>
      </c>
      <c r="AM637">
        <v>0</v>
      </c>
    </row>
    <row r="638" spans="1:39" x14ac:dyDescent="0.45">
      <c r="A638">
        <v>49431</v>
      </c>
      <c r="B638">
        <v>0</v>
      </c>
      <c r="C638">
        <v>1</v>
      </c>
      <c r="D638">
        <v>9</v>
      </c>
      <c r="E638">
        <v>219</v>
      </c>
      <c r="F638">
        <v>3</v>
      </c>
      <c r="G638">
        <v>100</v>
      </c>
      <c r="H638">
        <v>26</v>
      </c>
      <c r="I638">
        <v>0</v>
      </c>
      <c r="J638">
        <v>17</v>
      </c>
      <c r="K638">
        <v>2</v>
      </c>
      <c r="L638">
        <v>7</v>
      </c>
      <c r="M638">
        <v>1</v>
      </c>
      <c r="N638">
        <v>5</v>
      </c>
      <c r="O638">
        <v>8</v>
      </c>
      <c r="P638">
        <v>0</v>
      </c>
      <c r="Q638">
        <v>0</v>
      </c>
      <c r="R638">
        <v>0</v>
      </c>
      <c r="S638">
        <v>0</v>
      </c>
      <c r="T638">
        <v>0</v>
      </c>
      <c r="U638">
        <v>0</v>
      </c>
      <c r="V638">
        <v>3</v>
      </c>
      <c r="W638">
        <v>11</v>
      </c>
      <c r="X638">
        <v>0</v>
      </c>
      <c r="Y638">
        <v>65</v>
      </c>
      <c r="Z638">
        <v>2854</v>
      </c>
      <c r="AA638">
        <v>1</v>
      </c>
      <c r="AB638">
        <v>0</v>
      </c>
      <c r="AC638">
        <v>0</v>
      </c>
      <c r="AD638">
        <v>0</v>
      </c>
      <c r="AE638">
        <v>0</v>
      </c>
      <c r="AF638">
        <v>0</v>
      </c>
      <c r="AG638">
        <v>0</v>
      </c>
      <c r="AH638">
        <v>1</v>
      </c>
      <c r="AI638">
        <v>0</v>
      </c>
      <c r="AJ638">
        <v>0</v>
      </c>
      <c r="AK638">
        <v>348</v>
      </c>
      <c r="AL638">
        <v>331</v>
      </c>
      <c r="AM638">
        <v>0</v>
      </c>
    </row>
    <row r="639" spans="1:39" x14ac:dyDescent="0.45">
      <c r="A639">
        <v>61278</v>
      </c>
      <c r="B639">
        <v>0</v>
      </c>
      <c r="C639">
        <v>1</v>
      </c>
      <c r="D639">
        <v>87</v>
      </c>
      <c r="E639">
        <v>111</v>
      </c>
      <c r="F639">
        <v>3</v>
      </c>
      <c r="G639">
        <v>28</v>
      </c>
      <c r="H639">
        <v>2</v>
      </c>
      <c r="I639">
        <v>6</v>
      </c>
      <c r="J639">
        <v>15</v>
      </c>
      <c r="K639">
        <v>2</v>
      </c>
      <c r="L639">
        <v>3</v>
      </c>
      <c r="M639">
        <v>1</v>
      </c>
      <c r="N639">
        <v>4</v>
      </c>
      <c r="O639">
        <v>6</v>
      </c>
      <c r="P639">
        <v>0</v>
      </c>
      <c r="Q639">
        <v>0</v>
      </c>
      <c r="R639">
        <v>0</v>
      </c>
      <c r="S639">
        <v>0</v>
      </c>
      <c r="T639">
        <v>0</v>
      </c>
      <c r="U639">
        <v>0</v>
      </c>
      <c r="V639">
        <v>3</v>
      </c>
      <c r="W639">
        <v>11</v>
      </c>
      <c r="X639">
        <v>0</v>
      </c>
      <c r="Y639">
        <v>67</v>
      </c>
      <c r="Z639">
        <v>2335</v>
      </c>
      <c r="AA639">
        <v>0</v>
      </c>
      <c r="AB639">
        <v>0</v>
      </c>
      <c r="AC639">
        <v>0</v>
      </c>
      <c r="AD639">
        <v>1</v>
      </c>
      <c r="AE639">
        <v>0</v>
      </c>
      <c r="AF639">
        <v>0</v>
      </c>
      <c r="AG639">
        <v>0</v>
      </c>
      <c r="AH639">
        <v>1</v>
      </c>
      <c r="AI639">
        <v>0</v>
      </c>
      <c r="AJ639">
        <v>0</v>
      </c>
      <c r="AK639">
        <v>150</v>
      </c>
      <c r="AL639">
        <v>135</v>
      </c>
      <c r="AM639">
        <v>0</v>
      </c>
    </row>
    <row r="640" spans="1:39" x14ac:dyDescent="0.45">
      <c r="A640">
        <v>26490</v>
      </c>
      <c r="B640">
        <v>0</v>
      </c>
      <c r="C640">
        <v>0</v>
      </c>
      <c r="D640">
        <v>92</v>
      </c>
      <c r="E640">
        <v>45</v>
      </c>
      <c r="F640">
        <v>47</v>
      </c>
      <c r="G640">
        <v>52</v>
      </c>
      <c r="H640">
        <v>21</v>
      </c>
      <c r="I640">
        <v>20</v>
      </c>
      <c r="J640">
        <v>25</v>
      </c>
      <c r="K640">
        <v>2</v>
      </c>
      <c r="L640">
        <v>3</v>
      </c>
      <c r="M640">
        <v>1</v>
      </c>
      <c r="N640">
        <v>5</v>
      </c>
      <c r="O640">
        <v>6</v>
      </c>
      <c r="P640">
        <v>0</v>
      </c>
      <c r="Q640">
        <v>0</v>
      </c>
      <c r="R640">
        <v>0</v>
      </c>
      <c r="S640">
        <v>0</v>
      </c>
      <c r="T640">
        <v>0</v>
      </c>
      <c r="U640">
        <v>0</v>
      </c>
      <c r="V640">
        <v>3</v>
      </c>
      <c r="W640">
        <v>11</v>
      </c>
      <c r="X640">
        <v>0</v>
      </c>
      <c r="Y640">
        <v>62</v>
      </c>
      <c r="Z640">
        <v>2804</v>
      </c>
      <c r="AA640">
        <v>0</v>
      </c>
      <c r="AB640">
        <v>0</v>
      </c>
      <c r="AC640">
        <v>0</v>
      </c>
      <c r="AD640">
        <v>1</v>
      </c>
      <c r="AE640">
        <v>0</v>
      </c>
      <c r="AF640">
        <v>1</v>
      </c>
      <c r="AG640">
        <v>0</v>
      </c>
      <c r="AH640">
        <v>0</v>
      </c>
      <c r="AI640">
        <v>0</v>
      </c>
      <c r="AJ640">
        <v>0</v>
      </c>
      <c r="AK640">
        <v>185</v>
      </c>
      <c r="AL640">
        <v>160</v>
      </c>
      <c r="AM640">
        <v>0</v>
      </c>
    </row>
    <row r="641" spans="1:39" x14ac:dyDescent="0.45">
      <c r="A641">
        <v>73059</v>
      </c>
      <c r="B641">
        <v>0</v>
      </c>
      <c r="C641">
        <v>1</v>
      </c>
      <c r="D641">
        <v>36</v>
      </c>
      <c r="E641">
        <v>410</v>
      </c>
      <c r="F641">
        <v>112</v>
      </c>
      <c r="G641">
        <v>420</v>
      </c>
      <c r="H641">
        <v>0</v>
      </c>
      <c r="I641">
        <v>82</v>
      </c>
      <c r="J641">
        <v>71</v>
      </c>
      <c r="K641">
        <v>1</v>
      </c>
      <c r="L641">
        <v>9</v>
      </c>
      <c r="M641">
        <v>3</v>
      </c>
      <c r="N641">
        <v>13</v>
      </c>
      <c r="O641">
        <v>4</v>
      </c>
      <c r="P641">
        <v>0</v>
      </c>
      <c r="Q641">
        <v>0</v>
      </c>
      <c r="R641">
        <v>0</v>
      </c>
      <c r="S641">
        <v>0</v>
      </c>
      <c r="T641">
        <v>0</v>
      </c>
      <c r="U641">
        <v>0</v>
      </c>
      <c r="V641">
        <v>3</v>
      </c>
      <c r="W641">
        <v>11</v>
      </c>
      <c r="X641">
        <v>0</v>
      </c>
      <c r="Y641">
        <v>73</v>
      </c>
      <c r="Z641">
        <v>2461</v>
      </c>
      <c r="AA641">
        <v>0</v>
      </c>
      <c r="AB641">
        <v>0</v>
      </c>
      <c r="AC641">
        <v>0</v>
      </c>
      <c r="AD641">
        <v>1</v>
      </c>
      <c r="AE641">
        <v>0</v>
      </c>
      <c r="AF641">
        <v>0</v>
      </c>
      <c r="AG641">
        <v>0</v>
      </c>
      <c r="AH641">
        <v>0</v>
      </c>
      <c r="AI641">
        <v>0</v>
      </c>
      <c r="AJ641">
        <v>1</v>
      </c>
      <c r="AK641">
        <v>1024</v>
      </c>
      <c r="AL641">
        <v>953</v>
      </c>
      <c r="AM641">
        <v>0</v>
      </c>
    </row>
    <row r="642" spans="1:39" x14ac:dyDescent="0.45">
      <c r="A642">
        <v>46734</v>
      </c>
      <c r="B642">
        <v>1</v>
      </c>
      <c r="C642">
        <v>2</v>
      </c>
      <c r="D642">
        <v>86</v>
      </c>
      <c r="E642">
        <v>100</v>
      </c>
      <c r="F642">
        <v>1</v>
      </c>
      <c r="G642">
        <v>39</v>
      </c>
      <c r="H642">
        <v>6</v>
      </c>
      <c r="I642">
        <v>1</v>
      </c>
      <c r="J642">
        <v>76</v>
      </c>
      <c r="K642">
        <v>4</v>
      </c>
      <c r="L642">
        <v>3</v>
      </c>
      <c r="M642">
        <v>2</v>
      </c>
      <c r="N642">
        <v>3</v>
      </c>
      <c r="O642">
        <v>6</v>
      </c>
      <c r="P642">
        <v>1</v>
      </c>
      <c r="Q642">
        <v>0</v>
      </c>
      <c r="R642">
        <v>0</v>
      </c>
      <c r="S642">
        <v>0</v>
      </c>
      <c r="T642">
        <v>0</v>
      </c>
      <c r="U642">
        <v>0</v>
      </c>
      <c r="V642">
        <v>3</v>
      </c>
      <c r="W642">
        <v>11</v>
      </c>
      <c r="X642">
        <v>0</v>
      </c>
      <c r="Y642">
        <v>54</v>
      </c>
      <c r="Z642">
        <v>2410</v>
      </c>
      <c r="AA642">
        <v>0</v>
      </c>
      <c r="AB642">
        <v>0</v>
      </c>
      <c r="AC642">
        <v>1</v>
      </c>
      <c r="AD642">
        <v>0</v>
      </c>
      <c r="AE642">
        <v>0</v>
      </c>
      <c r="AF642">
        <v>0</v>
      </c>
      <c r="AG642">
        <v>0</v>
      </c>
      <c r="AH642">
        <v>0</v>
      </c>
      <c r="AI642">
        <v>0</v>
      </c>
      <c r="AJ642">
        <v>1</v>
      </c>
      <c r="AK642">
        <v>147</v>
      </c>
      <c r="AL642">
        <v>71</v>
      </c>
      <c r="AM642">
        <v>1</v>
      </c>
    </row>
    <row r="643" spans="1:39" x14ac:dyDescent="0.45">
      <c r="A643">
        <v>56253</v>
      </c>
      <c r="B643">
        <v>0</v>
      </c>
      <c r="C643">
        <v>1</v>
      </c>
      <c r="D643">
        <v>83</v>
      </c>
      <c r="E643">
        <v>509</v>
      </c>
      <c r="F643">
        <v>0</v>
      </c>
      <c r="G643">
        <v>65</v>
      </c>
      <c r="H643">
        <v>7</v>
      </c>
      <c r="I643">
        <v>11</v>
      </c>
      <c r="J643">
        <v>5</v>
      </c>
      <c r="K643">
        <v>4</v>
      </c>
      <c r="L643">
        <v>7</v>
      </c>
      <c r="M643">
        <v>2</v>
      </c>
      <c r="N643">
        <v>9</v>
      </c>
      <c r="O643">
        <v>6</v>
      </c>
      <c r="P643">
        <v>0</v>
      </c>
      <c r="Q643">
        <v>0</v>
      </c>
      <c r="R643">
        <v>0</v>
      </c>
      <c r="S643">
        <v>0</v>
      </c>
      <c r="T643">
        <v>0</v>
      </c>
      <c r="U643">
        <v>0</v>
      </c>
      <c r="V643">
        <v>3</v>
      </c>
      <c r="W643">
        <v>11</v>
      </c>
      <c r="X643">
        <v>0</v>
      </c>
      <c r="Y643">
        <v>57</v>
      </c>
      <c r="Z643">
        <v>2728</v>
      </c>
      <c r="AA643">
        <v>0</v>
      </c>
      <c r="AB643">
        <v>0</v>
      </c>
      <c r="AC643">
        <v>0</v>
      </c>
      <c r="AD643">
        <v>1</v>
      </c>
      <c r="AE643">
        <v>0</v>
      </c>
      <c r="AF643">
        <v>0</v>
      </c>
      <c r="AG643">
        <v>0</v>
      </c>
      <c r="AH643">
        <v>1</v>
      </c>
      <c r="AI643">
        <v>0</v>
      </c>
      <c r="AJ643">
        <v>0</v>
      </c>
      <c r="AK643">
        <v>592</v>
      </c>
      <c r="AL643">
        <v>587</v>
      </c>
      <c r="AM643">
        <v>0</v>
      </c>
    </row>
    <row r="644" spans="1:39" x14ac:dyDescent="0.45">
      <c r="A644">
        <v>19986</v>
      </c>
      <c r="B644">
        <v>1</v>
      </c>
      <c r="C644">
        <v>0</v>
      </c>
      <c r="D644">
        <v>74</v>
      </c>
      <c r="E644">
        <v>3</v>
      </c>
      <c r="F644">
        <v>6</v>
      </c>
      <c r="G644">
        <v>5</v>
      </c>
      <c r="H644">
        <v>0</v>
      </c>
      <c r="I644">
        <v>2</v>
      </c>
      <c r="J644">
        <v>6</v>
      </c>
      <c r="K644">
        <v>1</v>
      </c>
      <c r="L644">
        <v>0</v>
      </c>
      <c r="M644">
        <v>0</v>
      </c>
      <c r="N644">
        <v>3</v>
      </c>
      <c r="O644">
        <v>7</v>
      </c>
      <c r="P644">
        <v>0</v>
      </c>
      <c r="Q644">
        <v>0</v>
      </c>
      <c r="R644">
        <v>0</v>
      </c>
      <c r="S644">
        <v>0</v>
      </c>
      <c r="T644">
        <v>0</v>
      </c>
      <c r="U644">
        <v>0</v>
      </c>
      <c r="V644">
        <v>3</v>
      </c>
      <c r="W644">
        <v>11</v>
      </c>
      <c r="X644">
        <v>0</v>
      </c>
      <c r="Y644">
        <v>35</v>
      </c>
      <c r="Z644">
        <v>2386</v>
      </c>
      <c r="AA644">
        <v>0</v>
      </c>
      <c r="AB644">
        <v>1</v>
      </c>
      <c r="AC644">
        <v>0</v>
      </c>
      <c r="AD644">
        <v>0</v>
      </c>
      <c r="AE644">
        <v>0</v>
      </c>
      <c r="AF644">
        <v>0</v>
      </c>
      <c r="AG644">
        <v>0</v>
      </c>
      <c r="AH644">
        <v>1</v>
      </c>
      <c r="AI644">
        <v>0</v>
      </c>
      <c r="AJ644">
        <v>0</v>
      </c>
      <c r="AK644">
        <v>16</v>
      </c>
      <c r="AL644">
        <v>10</v>
      </c>
      <c r="AM644">
        <v>0</v>
      </c>
    </row>
    <row r="645" spans="1:39" x14ac:dyDescent="0.45">
      <c r="A645">
        <v>58330</v>
      </c>
      <c r="B645">
        <v>0</v>
      </c>
      <c r="C645">
        <v>1</v>
      </c>
      <c r="D645">
        <v>87</v>
      </c>
      <c r="E645">
        <v>445</v>
      </c>
      <c r="F645">
        <v>53</v>
      </c>
      <c r="G645">
        <v>213</v>
      </c>
      <c r="H645">
        <v>104</v>
      </c>
      <c r="I645">
        <v>98</v>
      </c>
      <c r="J645">
        <v>151</v>
      </c>
      <c r="K645">
        <v>1</v>
      </c>
      <c r="L645">
        <v>6</v>
      </c>
      <c r="M645">
        <v>4</v>
      </c>
      <c r="N645">
        <v>13</v>
      </c>
      <c r="O645">
        <v>4</v>
      </c>
      <c r="P645">
        <v>0</v>
      </c>
      <c r="Q645">
        <v>0</v>
      </c>
      <c r="R645">
        <v>0</v>
      </c>
      <c r="S645">
        <v>0</v>
      </c>
      <c r="T645">
        <v>0</v>
      </c>
      <c r="U645">
        <v>0</v>
      </c>
      <c r="V645">
        <v>3</v>
      </c>
      <c r="W645">
        <v>11</v>
      </c>
      <c r="X645">
        <v>0</v>
      </c>
      <c r="Y645">
        <v>45</v>
      </c>
      <c r="Z645">
        <v>2345</v>
      </c>
      <c r="AA645">
        <v>0</v>
      </c>
      <c r="AB645">
        <v>0</v>
      </c>
      <c r="AC645">
        <v>0</v>
      </c>
      <c r="AD645">
        <v>0</v>
      </c>
      <c r="AE645">
        <v>1</v>
      </c>
      <c r="AF645">
        <v>0</v>
      </c>
      <c r="AG645">
        <v>0</v>
      </c>
      <c r="AH645">
        <v>1</v>
      </c>
      <c r="AI645">
        <v>0</v>
      </c>
      <c r="AJ645">
        <v>0</v>
      </c>
      <c r="AK645">
        <v>913</v>
      </c>
      <c r="AL645">
        <v>762</v>
      </c>
      <c r="AM645">
        <v>0</v>
      </c>
    </row>
    <row r="646" spans="1:39" x14ac:dyDescent="0.45">
      <c r="A646">
        <v>25965</v>
      </c>
      <c r="B646">
        <v>0</v>
      </c>
      <c r="C646">
        <v>0</v>
      </c>
      <c r="D646">
        <v>29</v>
      </c>
      <c r="E646">
        <v>2</v>
      </c>
      <c r="F646">
        <v>2</v>
      </c>
      <c r="G646">
        <v>11</v>
      </c>
      <c r="H646">
        <v>41</v>
      </c>
      <c r="I646">
        <v>7</v>
      </c>
      <c r="J646">
        <v>11</v>
      </c>
      <c r="K646">
        <v>1</v>
      </c>
      <c r="L646">
        <v>2</v>
      </c>
      <c r="M646">
        <v>0</v>
      </c>
      <c r="N646">
        <v>3</v>
      </c>
      <c r="O646">
        <v>8</v>
      </c>
      <c r="P646">
        <v>0</v>
      </c>
      <c r="Q646">
        <v>0</v>
      </c>
      <c r="R646">
        <v>0</v>
      </c>
      <c r="S646">
        <v>0</v>
      </c>
      <c r="T646">
        <v>0</v>
      </c>
      <c r="U646">
        <v>0</v>
      </c>
      <c r="V646">
        <v>3</v>
      </c>
      <c r="W646">
        <v>11</v>
      </c>
      <c r="X646">
        <v>0</v>
      </c>
      <c r="Y646">
        <v>40</v>
      </c>
      <c r="Z646">
        <v>2819</v>
      </c>
      <c r="AA646">
        <v>0</v>
      </c>
      <c r="AB646">
        <v>1</v>
      </c>
      <c r="AC646">
        <v>0</v>
      </c>
      <c r="AD646">
        <v>0</v>
      </c>
      <c r="AE646">
        <v>0</v>
      </c>
      <c r="AF646">
        <v>0</v>
      </c>
      <c r="AG646">
        <v>1</v>
      </c>
      <c r="AH646">
        <v>0</v>
      </c>
      <c r="AI646">
        <v>0</v>
      </c>
      <c r="AJ646">
        <v>0</v>
      </c>
      <c r="AK646">
        <v>63</v>
      </c>
      <c r="AL646">
        <v>52</v>
      </c>
      <c r="AM646">
        <v>0</v>
      </c>
    </row>
    <row r="647" spans="1:39" x14ac:dyDescent="0.45">
      <c r="A647">
        <v>14661</v>
      </c>
      <c r="B647">
        <v>0</v>
      </c>
      <c r="C647">
        <v>0</v>
      </c>
      <c r="D647">
        <v>88</v>
      </c>
      <c r="E647">
        <v>4</v>
      </c>
      <c r="F647">
        <v>1</v>
      </c>
      <c r="G647">
        <v>11</v>
      </c>
      <c r="H647">
        <v>6</v>
      </c>
      <c r="I647">
        <v>2</v>
      </c>
      <c r="J647">
        <v>2</v>
      </c>
      <c r="K647">
        <v>1</v>
      </c>
      <c r="L647">
        <v>1</v>
      </c>
      <c r="M647">
        <v>0</v>
      </c>
      <c r="N647">
        <v>3</v>
      </c>
      <c r="O647">
        <v>6</v>
      </c>
      <c r="P647">
        <v>0</v>
      </c>
      <c r="Q647">
        <v>0</v>
      </c>
      <c r="R647">
        <v>0</v>
      </c>
      <c r="S647">
        <v>0</v>
      </c>
      <c r="T647">
        <v>0</v>
      </c>
      <c r="U647">
        <v>0</v>
      </c>
      <c r="V647">
        <v>3</v>
      </c>
      <c r="W647">
        <v>11</v>
      </c>
      <c r="X647">
        <v>0</v>
      </c>
      <c r="Y647">
        <v>64</v>
      </c>
      <c r="Z647">
        <v>2703</v>
      </c>
      <c r="AA647">
        <v>0</v>
      </c>
      <c r="AB647">
        <v>0</v>
      </c>
      <c r="AC647">
        <v>0</v>
      </c>
      <c r="AD647">
        <v>1</v>
      </c>
      <c r="AE647">
        <v>0</v>
      </c>
      <c r="AF647">
        <v>0</v>
      </c>
      <c r="AG647">
        <v>0</v>
      </c>
      <c r="AH647">
        <v>0</v>
      </c>
      <c r="AI647">
        <v>1</v>
      </c>
      <c r="AJ647">
        <v>0</v>
      </c>
      <c r="AK647">
        <v>24</v>
      </c>
      <c r="AL647">
        <v>22</v>
      </c>
      <c r="AM647">
        <v>0</v>
      </c>
    </row>
    <row r="648" spans="1:39" x14ac:dyDescent="0.45">
      <c r="A648">
        <v>18690</v>
      </c>
      <c r="B648">
        <v>0</v>
      </c>
      <c r="C648">
        <v>0</v>
      </c>
      <c r="D648">
        <v>77</v>
      </c>
      <c r="E648">
        <v>6</v>
      </c>
      <c r="F648">
        <v>1</v>
      </c>
      <c r="G648">
        <v>7</v>
      </c>
      <c r="H648">
        <v>23</v>
      </c>
      <c r="I648">
        <v>4</v>
      </c>
      <c r="J648">
        <v>19</v>
      </c>
      <c r="K648">
        <v>1</v>
      </c>
      <c r="L648">
        <v>1</v>
      </c>
      <c r="M648">
        <v>1</v>
      </c>
      <c r="N648">
        <v>2</v>
      </c>
      <c r="O648">
        <v>8</v>
      </c>
      <c r="P648">
        <v>0</v>
      </c>
      <c r="Q648">
        <v>0</v>
      </c>
      <c r="R648">
        <v>0</v>
      </c>
      <c r="S648">
        <v>0</v>
      </c>
      <c r="T648">
        <v>0</v>
      </c>
      <c r="U648">
        <v>0</v>
      </c>
      <c r="V648">
        <v>3</v>
      </c>
      <c r="W648">
        <v>11</v>
      </c>
      <c r="X648">
        <v>0</v>
      </c>
      <c r="Y648">
        <v>61</v>
      </c>
      <c r="Z648">
        <v>2707</v>
      </c>
      <c r="AA648">
        <v>0</v>
      </c>
      <c r="AB648">
        <v>1</v>
      </c>
      <c r="AC648">
        <v>0</v>
      </c>
      <c r="AD648">
        <v>0</v>
      </c>
      <c r="AE648">
        <v>0</v>
      </c>
      <c r="AF648">
        <v>0</v>
      </c>
      <c r="AG648">
        <v>0</v>
      </c>
      <c r="AH648">
        <v>1</v>
      </c>
      <c r="AI648">
        <v>0</v>
      </c>
      <c r="AJ648">
        <v>0</v>
      </c>
      <c r="AK648">
        <v>41</v>
      </c>
      <c r="AL648">
        <v>22</v>
      </c>
      <c r="AM648">
        <v>0</v>
      </c>
    </row>
    <row r="649" spans="1:39" x14ac:dyDescent="0.45">
      <c r="A649">
        <v>45068</v>
      </c>
      <c r="B649">
        <v>0</v>
      </c>
      <c r="C649">
        <v>1</v>
      </c>
      <c r="D649">
        <v>25</v>
      </c>
      <c r="E649">
        <v>14</v>
      </c>
      <c r="F649">
        <v>0</v>
      </c>
      <c r="G649">
        <v>3</v>
      </c>
      <c r="H649">
        <v>0</v>
      </c>
      <c r="I649">
        <v>0</v>
      </c>
      <c r="J649">
        <v>3</v>
      </c>
      <c r="K649">
        <v>1</v>
      </c>
      <c r="L649">
        <v>1</v>
      </c>
      <c r="M649">
        <v>0</v>
      </c>
      <c r="N649">
        <v>2</v>
      </c>
      <c r="O649">
        <v>7</v>
      </c>
      <c r="P649">
        <v>0</v>
      </c>
      <c r="Q649">
        <v>0</v>
      </c>
      <c r="R649">
        <v>0</v>
      </c>
      <c r="S649">
        <v>0</v>
      </c>
      <c r="T649">
        <v>0</v>
      </c>
      <c r="U649">
        <v>0</v>
      </c>
      <c r="V649">
        <v>3</v>
      </c>
      <c r="W649">
        <v>11</v>
      </c>
      <c r="X649">
        <v>0</v>
      </c>
      <c r="Y649">
        <v>46</v>
      </c>
      <c r="Z649">
        <v>2568</v>
      </c>
      <c r="AA649">
        <v>0</v>
      </c>
      <c r="AB649">
        <v>0</v>
      </c>
      <c r="AC649">
        <v>0</v>
      </c>
      <c r="AD649">
        <v>1</v>
      </c>
      <c r="AE649">
        <v>0</v>
      </c>
      <c r="AF649">
        <v>0</v>
      </c>
      <c r="AG649">
        <v>0</v>
      </c>
      <c r="AH649">
        <v>0</v>
      </c>
      <c r="AI649">
        <v>0</v>
      </c>
      <c r="AJ649">
        <v>1</v>
      </c>
      <c r="AK649">
        <v>17</v>
      </c>
      <c r="AL649">
        <v>14</v>
      </c>
      <c r="AM649">
        <v>0</v>
      </c>
    </row>
    <row r="650" spans="1:39" x14ac:dyDescent="0.45">
      <c r="A650">
        <v>21063</v>
      </c>
      <c r="B650">
        <v>1</v>
      </c>
      <c r="C650">
        <v>0</v>
      </c>
      <c r="D650">
        <v>34</v>
      </c>
      <c r="E650">
        <v>1</v>
      </c>
      <c r="F650">
        <v>10</v>
      </c>
      <c r="G650">
        <v>11</v>
      </c>
      <c r="H650">
        <v>19</v>
      </c>
      <c r="I650">
        <v>3</v>
      </c>
      <c r="J650">
        <v>15</v>
      </c>
      <c r="K650">
        <v>2</v>
      </c>
      <c r="L650">
        <v>2</v>
      </c>
      <c r="M650">
        <v>0</v>
      </c>
      <c r="N650">
        <v>3</v>
      </c>
      <c r="O650">
        <v>6</v>
      </c>
      <c r="P650">
        <v>0</v>
      </c>
      <c r="Q650">
        <v>0</v>
      </c>
      <c r="R650">
        <v>0</v>
      </c>
      <c r="S650">
        <v>0</v>
      </c>
      <c r="T650">
        <v>0</v>
      </c>
      <c r="U650">
        <v>0</v>
      </c>
      <c r="V650">
        <v>3</v>
      </c>
      <c r="W650">
        <v>11</v>
      </c>
      <c r="X650">
        <v>0</v>
      </c>
      <c r="Y650">
        <v>33</v>
      </c>
      <c r="Z650">
        <v>2436</v>
      </c>
      <c r="AA650">
        <v>0</v>
      </c>
      <c r="AB650">
        <v>0</v>
      </c>
      <c r="AC650">
        <v>1</v>
      </c>
      <c r="AD650">
        <v>0</v>
      </c>
      <c r="AE650">
        <v>0</v>
      </c>
      <c r="AF650">
        <v>0</v>
      </c>
      <c r="AG650">
        <v>1</v>
      </c>
      <c r="AH650">
        <v>0</v>
      </c>
      <c r="AI650">
        <v>0</v>
      </c>
      <c r="AJ650">
        <v>0</v>
      </c>
      <c r="AK650">
        <v>44</v>
      </c>
      <c r="AL650">
        <v>29</v>
      </c>
      <c r="AM650">
        <v>0</v>
      </c>
    </row>
    <row r="651" spans="1:39" x14ac:dyDescent="0.45">
      <c r="A651">
        <v>29187</v>
      </c>
      <c r="B651">
        <v>1</v>
      </c>
      <c r="C651">
        <v>0</v>
      </c>
      <c r="D651">
        <v>43</v>
      </c>
      <c r="E651">
        <v>26</v>
      </c>
      <c r="F651">
        <v>0</v>
      </c>
      <c r="G651">
        <v>6</v>
      </c>
      <c r="H651">
        <v>0</v>
      </c>
      <c r="I651">
        <v>0</v>
      </c>
      <c r="J651">
        <v>2</v>
      </c>
      <c r="K651">
        <v>1</v>
      </c>
      <c r="L651">
        <v>1</v>
      </c>
      <c r="M651">
        <v>0</v>
      </c>
      <c r="N651">
        <v>3</v>
      </c>
      <c r="O651">
        <v>8</v>
      </c>
      <c r="P651">
        <v>0</v>
      </c>
      <c r="Q651">
        <v>0</v>
      </c>
      <c r="R651">
        <v>0</v>
      </c>
      <c r="S651">
        <v>0</v>
      </c>
      <c r="T651">
        <v>0</v>
      </c>
      <c r="U651">
        <v>0</v>
      </c>
      <c r="V651">
        <v>3</v>
      </c>
      <c r="W651">
        <v>11</v>
      </c>
      <c r="X651">
        <v>0</v>
      </c>
      <c r="Y651">
        <v>52</v>
      </c>
      <c r="Z651">
        <v>2575</v>
      </c>
      <c r="AA651">
        <v>0</v>
      </c>
      <c r="AB651">
        <v>1</v>
      </c>
      <c r="AC651">
        <v>0</v>
      </c>
      <c r="AD651">
        <v>0</v>
      </c>
      <c r="AE651">
        <v>0</v>
      </c>
      <c r="AF651">
        <v>0</v>
      </c>
      <c r="AG651">
        <v>0</v>
      </c>
      <c r="AH651">
        <v>0</v>
      </c>
      <c r="AI651">
        <v>0</v>
      </c>
      <c r="AJ651">
        <v>1</v>
      </c>
      <c r="AK651">
        <v>32</v>
      </c>
      <c r="AL651">
        <v>30</v>
      </c>
      <c r="AM651">
        <v>0</v>
      </c>
    </row>
    <row r="652" spans="1:39" x14ac:dyDescent="0.45">
      <c r="A652">
        <v>54690</v>
      </c>
      <c r="B652">
        <v>1</v>
      </c>
      <c r="C652">
        <v>1</v>
      </c>
      <c r="D652">
        <v>76</v>
      </c>
      <c r="E652">
        <v>111</v>
      </c>
      <c r="F652">
        <v>16</v>
      </c>
      <c r="G652">
        <v>37</v>
      </c>
      <c r="H652">
        <v>7</v>
      </c>
      <c r="I652">
        <v>9</v>
      </c>
      <c r="J652">
        <v>18</v>
      </c>
      <c r="K652">
        <v>3</v>
      </c>
      <c r="L652">
        <v>3</v>
      </c>
      <c r="M652">
        <v>1</v>
      </c>
      <c r="N652">
        <v>5</v>
      </c>
      <c r="O652">
        <v>3</v>
      </c>
      <c r="P652">
        <v>0</v>
      </c>
      <c r="Q652">
        <v>0</v>
      </c>
      <c r="R652">
        <v>0</v>
      </c>
      <c r="S652">
        <v>0</v>
      </c>
      <c r="T652">
        <v>0</v>
      </c>
      <c r="U652">
        <v>0</v>
      </c>
      <c r="V652">
        <v>3</v>
      </c>
      <c r="W652">
        <v>11</v>
      </c>
      <c r="X652">
        <v>0</v>
      </c>
      <c r="Y652">
        <v>49</v>
      </c>
      <c r="Z652">
        <v>2393</v>
      </c>
      <c r="AA652">
        <v>0</v>
      </c>
      <c r="AB652">
        <v>1</v>
      </c>
      <c r="AC652">
        <v>0</v>
      </c>
      <c r="AD652">
        <v>0</v>
      </c>
      <c r="AE652">
        <v>0</v>
      </c>
      <c r="AF652">
        <v>1</v>
      </c>
      <c r="AG652">
        <v>0</v>
      </c>
      <c r="AH652">
        <v>0</v>
      </c>
      <c r="AI652">
        <v>0</v>
      </c>
      <c r="AJ652">
        <v>0</v>
      </c>
      <c r="AK652">
        <v>180</v>
      </c>
      <c r="AL652">
        <v>162</v>
      </c>
      <c r="AM652">
        <v>0</v>
      </c>
    </row>
    <row r="653" spans="1:39" x14ac:dyDescent="0.45">
      <c r="A653">
        <v>59304</v>
      </c>
      <c r="B653">
        <v>0</v>
      </c>
      <c r="C653">
        <v>1</v>
      </c>
      <c r="D653">
        <v>81</v>
      </c>
      <c r="E653">
        <v>418</v>
      </c>
      <c r="F653">
        <v>61</v>
      </c>
      <c r="G653">
        <v>428</v>
      </c>
      <c r="H653">
        <v>80</v>
      </c>
      <c r="I653">
        <v>51</v>
      </c>
      <c r="J653">
        <v>10</v>
      </c>
      <c r="K653">
        <v>3</v>
      </c>
      <c r="L653">
        <v>7</v>
      </c>
      <c r="M653">
        <v>8</v>
      </c>
      <c r="N653">
        <v>10</v>
      </c>
      <c r="O653">
        <v>5</v>
      </c>
      <c r="P653">
        <v>0</v>
      </c>
      <c r="Q653">
        <v>0</v>
      </c>
      <c r="R653">
        <v>0</v>
      </c>
      <c r="S653">
        <v>0</v>
      </c>
      <c r="T653">
        <v>0</v>
      </c>
      <c r="U653">
        <v>0</v>
      </c>
      <c r="V653">
        <v>3</v>
      </c>
      <c r="W653">
        <v>11</v>
      </c>
      <c r="X653">
        <v>0</v>
      </c>
      <c r="Y653">
        <v>56</v>
      </c>
      <c r="Z653">
        <v>2494</v>
      </c>
      <c r="AA653">
        <v>0</v>
      </c>
      <c r="AB653">
        <v>1</v>
      </c>
      <c r="AC653">
        <v>0</v>
      </c>
      <c r="AD653">
        <v>0</v>
      </c>
      <c r="AE653">
        <v>0</v>
      </c>
      <c r="AF653">
        <v>0</v>
      </c>
      <c r="AG653">
        <v>0</v>
      </c>
      <c r="AH653">
        <v>0</v>
      </c>
      <c r="AI653">
        <v>0</v>
      </c>
      <c r="AJ653">
        <v>1</v>
      </c>
      <c r="AK653">
        <v>1038</v>
      </c>
      <c r="AL653">
        <v>1028</v>
      </c>
      <c r="AM653">
        <v>0</v>
      </c>
    </row>
    <row r="654" spans="1:39" x14ac:dyDescent="0.45">
      <c r="A654">
        <v>59247</v>
      </c>
      <c r="B654">
        <v>0</v>
      </c>
      <c r="C654">
        <v>2</v>
      </c>
      <c r="D654">
        <v>87</v>
      </c>
      <c r="E654">
        <v>327</v>
      </c>
      <c r="F654">
        <v>9</v>
      </c>
      <c r="G654">
        <v>122</v>
      </c>
      <c r="H654">
        <v>19</v>
      </c>
      <c r="I654">
        <v>14</v>
      </c>
      <c r="J654">
        <v>83</v>
      </c>
      <c r="K654">
        <v>5</v>
      </c>
      <c r="L654">
        <v>5</v>
      </c>
      <c r="M654">
        <v>2</v>
      </c>
      <c r="N654">
        <v>9</v>
      </c>
      <c r="O654">
        <v>6</v>
      </c>
      <c r="P654">
        <v>0</v>
      </c>
      <c r="Q654">
        <v>0</v>
      </c>
      <c r="R654">
        <v>0</v>
      </c>
      <c r="S654">
        <v>0</v>
      </c>
      <c r="T654">
        <v>0</v>
      </c>
      <c r="U654">
        <v>0</v>
      </c>
      <c r="V654">
        <v>3</v>
      </c>
      <c r="W654">
        <v>11</v>
      </c>
      <c r="X654">
        <v>0</v>
      </c>
      <c r="Y654">
        <v>58</v>
      </c>
      <c r="Z654">
        <v>2392</v>
      </c>
      <c r="AA654">
        <v>0</v>
      </c>
      <c r="AB654">
        <v>0</v>
      </c>
      <c r="AC654">
        <v>1</v>
      </c>
      <c r="AD654">
        <v>0</v>
      </c>
      <c r="AE654">
        <v>0</v>
      </c>
      <c r="AF654">
        <v>0</v>
      </c>
      <c r="AG654">
        <v>0</v>
      </c>
      <c r="AH654">
        <v>0</v>
      </c>
      <c r="AI654">
        <v>1</v>
      </c>
      <c r="AJ654">
        <v>0</v>
      </c>
      <c r="AK654">
        <v>491</v>
      </c>
      <c r="AL654">
        <v>408</v>
      </c>
      <c r="AM654">
        <v>0</v>
      </c>
    </row>
    <row r="655" spans="1:39" x14ac:dyDescent="0.45">
      <c r="A655">
        <v>66731</v>
      </c>
      <c r="B655">
        <v>0</v>
      </c>
      <c r="C655">
        <v>1</v>
      </c>
      <c r="D655">
        <v>33</v>
      </c>
      <c r="E655">
        <v>371</v>
      </c>
      <c r="F655">
        <v>159</v>
      </c>
      <c r="G655">
        <v>194</v>
      </c>
      <c r="H655">
        <v>58</v>
      </c>
      <c r="I655">
        <v>106</v>
      </c>
      <c r="J655">
        <v>141</v>
      </c>
      <c r="K655">
        <v>4</v>
      </c>
      <c r="L655">
        <v>4</v>
      </c>
      <c r="M655">
        <v>3</v>
      </c>
      <c r="N655">
        <v>6</v>
      </c>
      <c r="O655">
        <v>3</v>
      </c>
      <c r="P655">
        <v>0</v>
      </c>
      <c r="Q655">
        <v>0</v>
      </c>
      <c r="R655">
        <v>0</v>
      </c>
      <c r="S655">
        <v>0</v>
      </c>
      <c r="T655">
        <v>0</v>
      </c>
      <c r="U655">
        <v>0</v>
      </c>
      <c r="V655">
        <v>3</v>
      </c>
      <c r="W655">
        <v>11</v>
      </c>
      <c r="X655">
        <v>0</v>
      </c>
      <c r="Y655">
        <v>50</v>
      </c>
      <c r="Z655">
        <v>2814</v>
      </c>
      <c r="AA655">
        <v>0</v>
      </c>
      <c r="AB655">
        <v>0</v>
      </c>
      <c r="AC655">
        <v>0</v>
      </c>
      <c r="AD655">
        <v>0</v>
      </c>
      <c r="AE655">
        <v>1</v>
      </c>
      <c r="AF655">
        <v>0</v>
      </c>
      <c r="AG655">
        <v>0</v>
      </c>
      <c r="AH655">
        <v>1</v>
      </c>
      <c r="AI655">
        <v>0</v>
      </c>
      <c r="AJ655">
        <v>0</v>
      </c>
      <c r="AK655">
        <v>888</v>
      </c>
      <c r="AL655">
        <v>747</v>
      </c>
      <c r="AM655">
        <v>0</v>
      </c>
    </row>
    <row r="656" spans="1:39" x14ac:dyDescent="0.45">
      <c r="A656">
        <v>77353</v>
      </c>
      <c r="B656">
        <v>0</v>
      </c>
      <c r="C656">
        <v>1</v>
      </c>
      <c r="D656">
        <v>38</v>
      </c>
      <c r="E656">
        <v>275</v>
      </c>
      <c r="F656">
        <v>59</v>
      </c>
      <c r="G656">
        <v>107</v>
      </c>
      <c r="H656">
        <v>69</v>
      </c>
      <c r="I656">
        <v>101</v>
      </c>
      <c r="J656">
        <v>59</v>
      </c>
      <c r="K656">
        <v>2</v>
      </c>
      <c r="L656">
        <v>6</v>
      </c>
      <c r="M656">
        <v>4</v>
      </c>
      <c r="N656">
        <v>8</v>
      </c>
      <c r="O656">
        <v>4</v>
      </c>
      <c r="P656">
        <v>0</v>
      </c>
      <c r="Q656">
        <v>0</v>
      </c>
      <c r="R656">
        <v>0</v>
      </c>
      <c r="S656">
        <v>0</v>
      </c>
      <c r="T656">
        <v>0</v>
      </c>
      <c r="U656">
        <v>0</v>
      </c>
      <c r="V656">
        <v>3</v>
      </c>
      <c r="W656">
        <v>11</v>
      </c>
      <c r="X656">
        <v>0</v>
      </c>
      <c r="Y656">
        <v>40</v>
      </c>
      <c r="Z656">
        <v>2354</v>
      </c>
      <c r="AA656">
        <v>0</v>
      </c>
      <c r="AB656">
        <v>1</v>
      </c>
      <c r="AC656">
        <v>0</v>
      </c>
      <c r="AD656">
        <v>0</v>
      </c>
      <c r="AE656">
        <v>0</v>
      </c>
      <c r="AF656">
        <v>0</v>
      </c>
      <c r="AG656">
        <v>0</v>
      </c>
      <c r="AH656">
        <v>1</v>
      </c>
      <c r="AI656">
        <v>0</v>
      </c>
      <c r="AJ656">
        <v>0</v>
      </c>
      <c r="AK656">
        <v>611</v>
      </c>
      <c r="AL656">
        <v>552</v>
      </c>
      <c r="AM656">
        <v>0</v>
      </c>
    </row>
    <row r="657" spans="1:39" x14ac:dyDescent="0.45">
      <c r="A657">
        <v>52614</v>
      </c>
      <c r="B657">
        <v>0</v>
      </c>
      <c r="C657">
        <v>1</v>
      </c>
      <c r="D657">
        <v>63</v>
      </c>
      <c r="E657">
        <v>789</v>
      </c>
      <c r="F657">
        <v>0</v>
      </c>
      <c r="G657">
        <v>142</v>
      </c>
      <c r="H657">
        <v>12</v>
      </c>
      <c r="I657">
        <v>9</v>
      </c>
      <c r="J657">
        <v>38</v>
      </c>
      <c r="K657">
        <v>2</v>
      </c>
      <c r="L657">
        <v>2</v>
      </c>
      <c r="M657">
        <v>4</v>
      </c>
      <c r="N657">
        <v>8</v>
      </c>
      <c r="O657">
        <v>8</v>
      </c>
      <c r="P657">
        <v>0</v>
      </c>
      <c r="Q657">
        <v>0</v>
      </c>
      <c r="R657">
        <v>0</v>
      </c>
      <c r="S657">
        <v>0</v>
      </c>
      <c r="T657">
        <v>0</v>
      </c>
      <c r="U657">
        <v>0</v>
      </c>
      <c r="V657">
        <v>3</v>
      </c>
      <c r="W657">
        <v>11</v>
      </c>
      <c r="X657">
        <v>0</v>
      </c>
      <c r="Y657">
        <v>45</v>
      </c>
      <c r="Z657">
        <v>2734</v>
      </c>
      <c r="AA657">
        <v>0</v>
      </c>
      <c r="AB657">
        <v>0</v>
      </c>
      <c r="AC657">
        <v>1</v>
      </c>
      <c r="AD657">
        <v>0</v>
      </c>
      <c r="AE657">
        <v>0</v>
      </c>
      <c r="AF657">
        <v>0</v>
      </c>
      <c r="AG657">
        <v>0</v>
      </c>
      <c r="AH657">
        <v>0</v>
      </c>
      <c r="AI657">
        <v>0</v>
      </c>
      <c r="AJ657">
        <v>1</v>
      </c>
      <c r="AK657">
        <v>952</v>
      </c>
      <c r="AL657">
        <v>914</v>
      </c>
      <c r="AM657">
        <v>0</v>
      </c>
    </row>
    <row r="658" spans="1:39" x14ac:dyDescent="0.45">
      <c r="A658">
        <v>26751</v>
      </c>
      <c r="B658">
        <v>2</v>
      </c>
      <c r="C658">
        <v>0</v>
      </c>
      <c r="D658">
        <v>26</v>
      </c>
      <c r="E658">
        <v>1</v>
      </c>
      <c r="F658">
        <v>1</v>
      </c>
      <c r="G658">
        <v>5</v>
      </c>
      <c r="H658">
        <v>0</v>
      </c>
      <c r="I658">
        <v>3</v>
      </c>
      <c r="J658">
        <v>1</v>
      </c>
      <c r="K658">
        <v>1</v>
      </c>
      <c r="L658">
        <v>1</v>
      </c>
      <c r="M658">
        <v>0</v>
      </c>
      <c r="N658">
        <v>2</v>
      </c>
      <c r="O658">
        <v>8</v>
      </c>
      <c r="P658">
        <v>0</v>
      </c>
      <c r="Q658">
        <v>0</v>
      </c>
      <c r="R658">
        <v>0</v>
      </c>
      <c r="S658">
        <v>0</v>
      </c>
      <c r="T658">
        <v>0</v>
      </c>
      <c r="U658">
        <v>0</v>
      </c>
      <c r="V658">
        <v>3</v>
      </c>
      <c r="W658">
        <v>11</v>
      </c>
      <c r="X658">
        <v>0</v>
      </c>
      <c r="Y658">
        <v>46</v>
      </c>
      <c r="Z658">
        <v>2197</v>
      </c>
      <c r="AA658">
        <v>0</v>
      </c>
      <c r="AB658">
        <v>1</v>
      </c>
      <c r="AC658">
        <v>0</v>
      </c>
      <c r="AD658">
        <v>0</v>
      </c>
      <c r="AE658">
        <v>0</v>
      </c>
      <c r="AF658">
        <v>0</v>
      </c>
      <c r="AG658">
        <v>0</v>
      </c>
      <c r="AH658">
        <v>1</v>
      </c>
      <c r="AI658">
        <v>0</v>
      </c>
      <c r="AJ658">
        <v>0</v>
      </c>
      <c r="AK658">
        <v>10</v>
      </c>
      <c r="AL658">
        <v>9</v>
      </c>
      <c r="AM658">
        <v>0</v>
      </c>
    </row>
    <row r="659" spans="1:39" x14ac:dyDescent="0.45">
      <c r="A659">
        <v>81300</v>
      </c>
      <c r="B659">
        <v>0</v>
      </c>
      <c r="C659">
        <v>1</v>
      </c>
      <c r="D659">
        <v>17</v>
      </c>
      <c r="E659">
        <v>1004</v>
      </c>
      <c r="F659">
        <v>12</v>
      </c>
      <c r="G659">
        <v>145</v>
      </c>
      <c r="H659">
        <v>32</v>
      </c>
      <c r="I659">
        <v>12</v>
      </c>
      <c r="J659">
        <v>36</v>
      </c>
      <c r="K659">
        <v>3</v>
      </c>
      <c r="L659">
        <v>10</v>
      </c>
      <c r="M659">
        <v>3</v>
      </c>
      <c r="N659">
        <v>5</v>
      </c>
      <c r="O659">
        <v>5</v>
      </c>
      <c r="P659">
        <v>0</v>
      </c>
      <c r="Q659">
        <v>0</v>
      </c>
      <c r="R659">
        <v>0</v>
      </c>
      <c r="S659">
        <v>1</v>
      </c>
      <c r="T659">
        <v>0</v>
      </c>
      <c r="U659">
        <v>0</v>
      </c>
      <c r="V659">
        <v>3</v>
      </c>
      <c r="W659">
        <v>11</v>
      </c>
      <c r="X659">
        <v>1</v>
      </c>
      <c r="Y659">
        <v>57</v>
      </c>
      <c r="Z659">
        <v>2766</v>
      </c>
      <c r="AA659">
        <v>0</v>
      </c>
      <c r="AB659">
        <v>1</v>
      </c>
      <c r="AC659">
        <v>0</v>
      </c>
      <c r="AD659">
        <v>0</v>
      </c>
      <c r="AE659">
        <v>0</v>
      </c>
      <c r="AF659">
        <v>0</v>
      </c>
      <c r="AG659">
        <v>0</v>
      </c>
      <c r="AH659">
        <v>0</v>
      </c>
      <c r="AI659">
        <v>0</v>
      </c>
      <c r="AJ659">
        <v>1</v>
      </c>
      <c r="AK659">
        <v>1205</v>
      </c>
      <c r="AL659">
        <v>1169</v>
      </c>
      <c r="AM659">
        <v>1</v>
      </c>
    </row>
    <row r="660" spans="1:39" x14ac:dyDescent="0.45">
      <c r="A660">
        <v>70337</v>
      </c>
      <c r="B660">
        <v>0</v>
      </c>
      <c r="C660">
        <v>0</v>
      </c>
      <c r="D660">
        <v>75</v>
      </c>
      <c r="E660">
        <v>187</v>
      </c>
      <c r="F660">
        <v>81</v>
      </c>
      <c r="G660">
        <v>149</v>
      </c>
      <c r="H660">
        <v>25</v>
      </c>
      <c r="I660">
        <v>43</v>
      </c>
      <c r="J660">
        <v>91</v>
      </c>
      <c r="K660">
        <v>1</v>
      </c>
      <c r="L660">
        <v>2</v>
      </c>
      <c r="M660">
        <v>2</v>
      </c>
      <c r="N660">
        <v>12</v>
      </c>
      <c r="O660">
        <v>1</v>
      </c>
      <c r="P660">
        <v>0</v>
      </c>
      <c r="Q660">
        <v>0</v>
      </c>
      <c r="R660">
        <v>0</v>
      </c>
      <c r="S660">
        <v>0</v>
      </c>
      <c r="T660">
        <v>0</v>
      </c>
      <c r="U660">
        <v>0</v>
      </c>
      <c r="V660">
        <v>3</v>
      </c>
      <c r="W660">
        <v>11</v>
      </c>
      <c r="X660">
        <v>0</v>
      </c>
      <c r="Y660">
        <v>41</v>
      </c>
      <c r="Z660">
        <v>2337</v>
      </c>
      <c r="AA660">
        <v>0</v>
      </c>
      <c r="AB660">
        <v>0</v>
      </c>
      <c r="AC660">
        <v>1</v>
      </c>
      <c r="AD660">
        <v>0</v>
      </c>
      <c r="AE660">
        <v>0</v>
      </c>
      <c r="AF660">
        <v>0</v>
      </c>
      <c r="AG660">
        <v>0</v>
      </c>
      <c r="AH660">
        <v>1</v>
      </c>
      <c r="AI660">
        <v>0</v>
      </c>
      <c r="AJ660">
        <v>0</v>
      </c>
      <c r="AK660">
        <v>485</v>
      </c>
      <c r="AL660">
        <v>394</v>
      </c>
      <c r="AM660">
        <v>0</v>
      </c>
    </row>
    <row r="661" spans="1:39" x14ac:dyDescent="0.45">
      <c r="A661">
        <v>36145</v>
      </c>
      <c r="B661">
        <v>1</v>
      </c>
      <c r="C661">
        <v>0</v>
      </c>
      <c r="D661">
        <v>13</v>
      </c>
      <c r="E661">
        <v>56</v>
      </c>
      <c r="F661">
        <v>4</v>
      </c>
      <c r="G661">
        <v>76</v>
      </c>
      <c r="H661">
        <v>17</v>
      </c>
      <c r="I661">
        <v>1</v>
      </c>
      <c r="J661">
        <v>18</v>
      </c>
      <c r="K661">
        <v>4</v>
      </c>
      <c r="L661">
        <v>4</v>
      </c>
      <c r="M661">
        <v>1</v>
      </c>
      <c r="N661">
        <v>3</v>
      </c>
      <c r="O661">
        <v>9</v>
      </c>
      <c r="P661">
        <v>1</v>
      </c>
      <c r="Q661">
        <v>0</v>
      </c>
      <c r="R661">
        <v>0</v>
      </c>
      <c r="S661">
        <v>0</v>
      </c>
      <c r="T661">
        <v>0</v>
      </c>
      <c r="U661">
        <v>0</v>
      </c>
      <c r="V661">
        <v>3</v>
      </c>
      <c r="W661">
        <v>11</v>
      </c>
      <c r="X661">
        <v>1</v>
      </c>
      <c r="Y661">
        <v>35</v>
      </c>
      <c r="Z661">
        <v>2537</v>
      </c>
      <c r="AA661">
        <v>0</v>
      </c>
      <c r="AB661">
        <v>1</v>
      </c>
      <c r="AC661">
        <v>0</v>
      </c>
      <c r="AD661">
        <v>0</v>
      </c>
      <c r="AE661">
        <v>0</v>
      </c>
      <c r="AF661">
        <v>1</v>
      </c>
      <c r="AG661">
        <v>0</v>
      </c>
      <c r="AH661">
        <v>0</v>
      </c>
      <c r="AI661">
        <v>0</v>
      </c>
      <c r="AJ661">
        <v>0</v>
      </c>
      <c r="AK661">
        <v>154</v>
      </c>
      <c r="AL661">
        <v>136</v>
      </c>
      <c r="AM661">
        <v>1</v>
      </c>
    </row>
    <row r="662" spans="1:39" x14ac:dyDescent="0.45">
      <c r="A662">
        <v>65295</v>
      </c>
      <c r="B662">
        <v>0</v>
      </c>
      <c r="C662">
        <v>0</v>
      </c>
      <c r="D662">
        <v>19</v>
      </c>
      <c r="E662">
        <v>365</v>
      </c>
      <c r="F662">
        <v>32</v>
      </c>
      <c r="G662">
        <v>117</v>
      </c>
      <c r="H662">
        <v>34</v>
      </c>
      <c r="I662">
        <v>110</v>
      </c>
      <c r="J662">
        <v>6</v>
      </c>
      <c r="K662">
        <v>1</v>
      </c>
      <c r="L662">
        <v>3</v>
      </c>
      <c r="M662">
        <v>3</v>
      </c>
      <c r="N662">
        <v>13</v>
      </c>
      <c r="O662">
        <v>2</v>
      </c>
      <c r="P662">
        <v>0</v>
      </c>
      <c r="Q662">
        <v>0</v>
      </c>
      <c r="R662">
        <v>0</v>
      </c>
      <c r="S662">
        <v>0</v>
      </c>
      <c r="T662">
        <v>0</v>
      </c>
      <c r="U662">
        <v>0</v>
      </c>
      <c r="V662">
        <v>3</v>
      </c>
      <c r="W662">
        <v>11</v>
      </c>
      <c r="X662">
        <v>0</v>
      </c>
      <c r="Y662">
        <v>40</v>
      </c>
      <c r="Z662">
        <v>2347</v>
      </c>
      <c r="AA662">
        <v>0</v>
      </c>
      <c r="AB662">
        <v>0</v>
      </c>
      <c r="AC662">
        <v>1</v>
      </c>
      <c r="AD662">
        <v>0</v>
      </c>
      <c r="AE662">
        <v>0</v>
      </c>
      <c r="AF662">
        <v>0</v>
      </c>
      <c r="AG662">
        <v>0</v>
      </c>
      <c r="AH662">
        <v>0</v>
      </c>
      <c r="AI662">
        <v>0</v>
      </c>
      <c r="AJ662">
        <v>1</v>
      </c>
      <c r="AK662">
        <v>658</v>
      </c>
      <c r="AL662">
        <v>652</v>
      </c>
      <c r="AM662">
        <v>0</v>
      </c>
    </row>
    <row r="663" spans="1:39" x14ac:dyDescent="0.45">
      <c r="A663">
        <v>68118</v>
      </c>
      <c r="B663">
        <v>0</v>
      </c>
      <c r="C663">
        <v>1</v>
      </c>
      <c r="D663">
        <v>51</v>
      </c>
      <c r="E663">
        <v>595</v>
      </c>
      <c r="F663">
        <v>23</v>
      </c>
      <c r="G663">
        <v>123</v>
      </c>
      <c r="H663">
        <v>10</v>
      </c>
      <c r="I663">
        <v>23</v>
      </c>
      <c r="J663">
        <v>154</v>
      </c>
      <c r="K663">
        <v>2</v>
      </c>
      <c r="L663">
        <v>8</v>
      </c>
      <c r="M663">
        <v>9</v>
      </c>
      <c r="N663">
        <v>4</v>
      </c>
      <c r="O663">
        <v>6</v>
      </c>
      <c r="P663">
        <v>0</v>
      </c>
      <c r="Q663">
        <v>0</v>
      </c>
      <c r="R663">
        <v>0</v>
      </c>
      <c r="S663">
        <v>0</v>
      </c>
      <c r="T663">
        <v>0</v>
      </c>
      <c r="U663">
        <v>0</v>
      </c>
      <c r="V663">
        <v>3</v>
      </c>
      <c r="W663">
        <v>11</v>
      </c>
      <c r="X663">
        <v>0</v>
      </c>
      <c r="Y663">
        <v>57</v>
      </c>
      <c r="Z663">
        <v>2413</v>
      </c>
      <c r="AA663">
        <v>1</v>
      </c>
      <c r="AB663">
        <v>0</v>
      </c>
      <c r="AC663">
        <v>0</v>
      </c>
      <c r="AD663">
        <v>0</v>
      </c>
      <c r="AE663">
        <v>0</v>
      </c>
      <c r="AF663">
        <v>0</v>
      </c>
      <c r="AG663">
        <v>0</v>
      </c>
      <c r="AH663">
        <v>1</v>
      </c>
      <c r="AI663">
        <v>0</v>
      </c>
      <c r="AJ663">
        <v>0</v>
      </c>
      <c r="AK663">
        <v>774</v>
      </c>
      <c r="AL663">
        <v>620</v>
      </c>
      <c r="AM663">
        <v>0</v>
      </c>
    </row>
    <row r="664" spans="1:39" x14ac:dyDescent="0.45">
      <c r="A664">
        <v>68743</v>
      </c>
      <c r="B664">
        <v>0</v>
      </c>
      <c r="C664">
        <v>0</v>
      </c>
      <c r="D664">
        <v>81</v>
      </c>
      <c r="E664">
        <v>1132</v>
      </c>
      <c r="F664">
        <v>134</v>
      </c>
      <c r="G664">
        <v>384</v>
      </c>
      <c r="H664">
        <v>175</v>
      </c>
      <c r="I664">
        <v>134</v>
      </c>
      <c r="J664">
        <v>115</v>
      </c>
      <c r="K664">
        <v>1</v>
      </c>
      <c r="L664">
        <v>11</v>
      </c>
      <c r="M664">
        <v>5</v>
      </c>
      <c r="N664">
        <v>13</v>
      </c>
      <c r="O664">
        <v>7</v>
      </c>
      <c r="P664">
        <v>0</v>
      </c>
      <c r="Q664">
        <v>0</v>
      </c>
      <c r="R664">
        <v>0</v>
      </c>
      <c r="S664">
        <v>0</v>
      </c>
      <c r="T664">
        <v>0</v>
      </c>
      <c r="U664">
        <v>0</v>
      </c>
      <c r="V664">
        <v>3</v>
      </c>
      <c r="W664">
        <v>11</v>
      </c>
      <c r="X664">
        <v>0</v>
      </c>
      <c r="Y664">
        <v>53</v>
      </c>
      <c r="Z664">
        <v>2827</v>
      </c>
      <c r="AA664">
        <v>1</v>
      </c>
      <c r="AB664">
        <v>0</v>
      </c>
      <c r="AC664">
        <v>0</v>
      </c>
      <c r="AD664">
        <v>0</v>
      </c>
      <c r="AE664">
        <v>0</v>
      </c>
      <c r="AF664">
        <v>0</v>
      </c>
      <c r="AG664">
        <v>0</v>
      </c>
      <c r="AH664">
        <v>1</v>
      </c>
      <c r="AI664">
        <v>0</v>
      </c>
      <c r="AJ664">
        <v>0</v>
      </c>
      <c r="AK664">
        <v>1959</v>
      </c>
      <c r="AL664">
        <v>1844</v>
      </c>
      <c r="AM664">
        <v>0</v>
      </c>
    </row>
    <row r="665" spans="1:39" x14ac:dyDescent="0.45">
      <c r="A665">
        <v>41039</v>
      </c>
      <c r="B665">
        <v>0</v>
      </c>
      <c r="C665">
        <v>0</v>
      </c>
      <c r="D665">
        <v>32</v>
      </c>
      <c r="E665">
        <v>34</v>
      </c>
      <c r="F665">
        <v>11</v>
      </c>
      <c r="G665">
        <v>137</v>
      </c>
      <c r="H665">
        <v>179</v>
      </c>
      <c r="I665">
        <v>61</v>
      </c>
      <c r="J665">
        <v>45</v>
      </c>
      <c r="K665">
        <v>1</v>
      </c>
      <c r="L665">
        <v>8</v>
      </c>
      <c r="M665">
        <v>1</v>
      </c>
      <c r="N665">
        <v>5</v>
      </c>
      <c r="O665">
        <v>8</v>
      </c>
      <c r="P665">
        <v>0</v>
      </c>
      <c r="Q665">
        <v>0</v>
      </c>
      <c r="R665">
        <v>0</v>
      </c>
      <c r="S665">
        <v>0</v>
      </c>
      <c r="T665">
        <v>0</v>
      </c>
      <c r="U665">
        <v>0</v>
      </c>
      <c r="V665">
        <v>3</v>
      </c>
      <c r="W665">
        <v>11</v>
      </c>
      <c r="X665">
        <v>0</v>
      </c>
      <c r="Y665">
        <v>38</v>
      </c>
      <c r="Z665">
        <v>2498</v>
      </c>
      <c r="AA665">
        <v>0</v>
      </c>
      <c r="AB665">
        <v>0</v>
      </c>
      <c r="AC665">
        <v>0</v>
      </c>
      <c r="AD665">
        <v>1</v>
      </c>
      <c r="AE665">
        <v>0</v>
      </c>
      <c r="AF665">
        <v>1</v>
      </c>
      <c r="AG665">
        <v>0</v>
      </c>
      <c r="AH665">
        <v>0</v>
      </c>
      <c r="AI665">
        <v>0</v>
      </c>
      <c r="AJ665">
        <v>0</v>
      </c>
      <c r="AK665">
        <v>422</v>
      </c>
      <c r="AL665">
        <v>377</v>
      </c>
      <c r="AM665">
        <v>0</v>
      </c>
    </row>
    <row r="666" spans="1:39" x14ac:dyDescent="0.45">
      <c r="A666">
        <v>38946</v>
      </c>
      <c r="B666">
        <v>0</v>
      </c>
      <c r="C666">
        <v>1</v>
      </c>
      <c r="D666">
        <v>84</v>
      </c>
      <c r="E666">
        <v>116</v>
      </c>
      <c r="F666">
        <v>6</v>
      </c>
      <c r="G666">
        <v>82</v>
      </c>
      <c r="H666">
        <v>6</v>
      </c>
      <c r="I666">
        <v>6</v>
      </c>
      <c r="J666">
        <v>41</v>
      </c>
      <c r="K666">
        <v>2</v>
      </c>
      <c r="L666">
        <v>3</v>
      </c>
      <c r="M666">
        <v>1</v>
      </c>
      <c r="N666">
        <v>6</v>
      </c>
      <c r="O666">
        <v>5</v>
      </c>
      <c r="P666">
        <v>0</v>
      </c>
      <c r="Q666">
        <v>0</v>
      </c>
      <c r="R666">
        <v>0</v>
      </c>
      <c r="S666">
        <v>0</v>
      </c>
      <c r="T666">
        <v>0</v>
      </c>
      <c r="U666">
        <v>0</v>
      </c>
      <c r="V666">
        <v>3</v>
      </c>
      <c r="W666">
        <v>11</v>
      </c>
      <c r="X666">
        <v>0</v>
      </c>
      <c r="Y666">
        <v>65</v>
      </c>
      <c r="Z666">
        <v>2407</v>
      </c>
      <c r="AA666">
        <v>0</v>
      </c>
      <c r="AB666">
        <v>0</v>
      </c>
      <c r="AC666">
        <v>0</v>
      </c>
      <c r="AD666">
        <v>1</v>
      </c>
      <c r="AE666">
        <v>0</v>
      </c>
      <c r="AF666">
        <v>0</v>
      </c>
      <c r="AG666">
        <v>0</v>
      </c>
      <c r="AH666">
        <v>1</v>
      </c>
      <c r="AI666">
        <v>0</v>
      </c>
      <c r="AJ666">
        <v>0</v>
      </c>
      <c r="AK666">
        <v>216</v>
      </c>
      <c r="AL666">
        <v>175</v>
      </c>
      <c r="AM666">
        <v>0</v>
      </c>
    </row>
    <row r="667" spans="1:39" x14ac:dyDescent="0.45">
      <c r="A667">
        <v>65777</v>
      </c>
      <c r="B667">
        <v>0</v>
      </c>
      <c r="C667">
        <v>0</v>
      </c>
      <c r="D667">
        <v>87</v>
      </c>
      <c r="E667">
        <v>565</v>
      </c>
      <c r="F667">
        <v>32</v>
      </c>
      <c r="G667">
        <v>435</v>
      </c>
      <c r="H667">
        <v>28</v>
      </c>
      <c r="I667">
        <v>32</v>
      </c>
      <c r="J667">
        <v>54</v>
      </c>
      <c r="K667">
        <v>1</v>
      </c>
      <c r="L667">
        <v>2</v>
      </c>
      <c r="M667">
        <v>8</v>
      </c>
      <c r="N667">
        <v>6</v>
      </c>
      <c r="O667">
        <v>1</v>
      </c>
      <c r="P667">
        <v>0</v>
      </c>
      <c r="Q667">
        <v>0</v>
      </c>
      <c r="R667">
        <v>0</v>
      </c>
      <c r="S667">
        <v>0</v>
      </c>
      <c r="T667">
        <v>0</v>
      </c>
      <c r="U667">
        <v>0</v>
      </c>
      <c r="V667">
        <v>3</v>
      </c>
      <c r="W667">
        <v>11</v>
      </c>
      <c r="X667">
        <v>0</v>
      </c>
      <c r="Y667">
        <v>53</v>
      </c>
      <c r="Z667">
        <v>2351</v>
      </c>
      <c r="AA667">
        <v>0</v>
      </c>
      <c r="AB667">
        <v>0</v>
      </c>
      <c r="AC667">
        <v>0</v>
      </c>
      <c r="AD667">
        <v>1</v>
      </c>
      <c r="AE667">
        <v>0</v>
      </c>
      <c r="AF667">
        <v>0</v>
      </c>
      <c r="AG667">
        <v>0</v>
      </c>
      <c r="AH667">
        <v>1</v>
      </c>
      <c r="AI667">
        <v>0</v>
      </c>
      <c r="AJ667">
        <v>0</v>
      </c>
      <c r="AK667">
        <v>1092</v>
      </c>
      <c r="AL667">
        <v>1038</v>
      </c>
      <c r="AM667">
        <v>0</v>
      </c>
    </row>
    <row r="668" spans="1:39" x14ac:dyDescent="0.45">
      <c r="A668">
        <v>66476</v>
      </c>
      <c r="B668">
        <v>0</v>
      </c>
      <c r="C668">
        <v>1</v>
      </c>
      <c r="D668">
        <v>99</v>
      </c>
      <c r="E668">
        <v>372</v>
      </c>
      <c r="F668">
        <v>18</v>
      </c>
      <c r="G668">
        <v>126</v>
      </c>
      <c r="H668">
        <v>47</v>
      </c>
      <c r="I668">
        <v>48</v>
      </c>
      <c r="J668">
        <v>78</v>
      </c>
      <c r="K668">
        <v>2</v>
      </c>
      <c r="L668">
        <v>5</v>
      </c>
      <c r="M668">
        <v>2</v>
      </c>
      <c r="N668">
        <v>11</v>
      </c>
      <c r="O668">
        <v>4</v>
      </c>
      <c r="P668">
        <v>0</v>
      </c>
      <c r="Q668">
        <v>0</v>
      </c>
      <c r="R668">
        <v>0</v>
      </c>
      <c r="S668">
        <v>0</v>
      </c>
      <c r="T668">
        <v>0</v>
      </c>
      <c r="U668">
        <v>0</v>
      </c>
      <c r="V668">
        <v>3</v>
      </c>
      <c r="W668">
        <v>11</v>
      </c>
      <c r="X668">
        <v>0</v>
      </c>
      <c r="Y668">
        <v>44</v>
      </c>
      <c r="Z668">
        <v>2638</v>
      </c>
      <c r="AA668">
        <v>1</v>
      </c>
      <c r="AB668">
        <v>0</v>
      </c>
      <c r="AC668">
        <v>0</v>
      </c>
      <c r="AD668">
        <v>0</v>
      </c>
      <c r="AE668">
        <v>0</v>
      </c>
      <c r="AF668">
        <v>0</v>
      </c>
      <c r="AG668">
        <v>0</v>
      </c>
      <c r="AH668">
        <v>0</v>
      </c>
      <c r="AI668">
        <v>0</v>
      </c>
      <c r="AJ668">
        <v>1</v>
      </c>
      <c r="AK668">
        <v>611</v>
      </c>
      <c r="AL668">
        <v>533</v>
      </c>
      <c r="AM668">
        <v>0</v>
      </c>
    </row>
    <row r="669" spans="1:39" x14ac:dyDescent="0.45">
      <c r="A669">
        <v>86857</v>
      </c>
      <c r="B669">
        <v>0</v>
      </c>
      <c r="C669">
        <v>0</v>
      </c>
      <c r="D669">
        <v>96</v>
      </c>
      <c r="E669">
        <v>899</v>
      </c>
      <c r="F669">
        <v>102</v>
      </c>
      <c r="G669">
        <v>838</v>
      </c>
      <c r="H669">
        <v>133</v>
      </c>
      <c r="I669">
        <v>102</v>
      </c>
      <c r="J669">
        <v>40</v>
      </c>
      <c r="K669">
        <v>1</v>
      </c>
      <c r="L669">
        <v>5</v>
      </c>
      <c r="M669">
        <v>6</v>
      </c>
      <c r="N669">
        <v>10</v>
      </c>
      <c r="O669">
        <v>2</v>
      </c>
      <c r="P669">
        <v>0</v>
      </c>
      <c r="Q669">
        <v>0</v>
      </c>
      <c r="R669">
        <v>0</v>
      </c>
      <c r="S669">
        <v>0</v>
      </c>
      <c r="T669">
        <v>0</v>
      </c>
      <c r="U669">
        <v>0</v>
      </c>
      <c r="V669">
        <v>3</v>
      </c>
      <c r="W669">
        <v>11</v>
      </c>
      <c r="X669">
        <v>1</v>
      </c>
      <c r="Y669">
        <v>48</v>
      </c>
      <c r="Z669">
        <v>2814</v>
      </c>
      <c r="AA669">
        <v>0</v>
      </c>
      <c r="AB669">
        <v>0</v>
      </c>
      <c r="AC669">
        <v>1</v>
      </c>
      <c r="AD669">
        <v>0</v>
      </c>
      <c r="AE669">
        <v>0</v>
      </c>
      <c r="AF669">
        <v>0</v>
      </c>
      <c r="AG669">
        <v>0</v>
      </c>
      <c r="AH669">
        <v>0</v>
      </c>
      <c r="AI669">
        <v>0</v>
      </c>
      <c r="AJ669">
        <v>1</v>
      </c>
      <c r="AK669">
        <v>2074</v>
      </c>
      <c r="AL669">
        <v>2034</v>
      </c>
      <c r="AM669">
        <v>0</v>
      </c>
    </row>
    <row r="670" spans="1:39" x14ac:dyDescent="0.45">
      <c r="A670">
        <v>77845</v>
      </c>
      <c r="B670">
        <v>0</v>
      </c>
      <c r="C670">
        <v>0</v>
      </c>
      <c r="D670">
        <v>40</v>
      </c>
      <c r="E670">
        <v>760</v>
      </c>
      <c r="F670">
        <v>40</v>
      </c>
      <c r="G670">
        <v>480</v>
      </c>
      <c r="H670">
        <v>0</v>
      </c>
      <c r="I670">
        <v>40</v>
      </c>
      <c r="J670">
        <v>26</v>
      </c>
      <c r="K670">
        <v>1</v>
      </c>
      <c r="L670">
        <v>3</v>
      </c>
      <c r="M670">
        <v>5</v>
      </c>
      <c r="N670">
        <v>12</v>
      </c>
      <c r="O670">
        <v>1</v>
      </c>
      <c r="P670">
        <v>0</v>
      </c>
      <c r="Q670">
        <v>0</v>
      </c>
      <c r="R670">
        <v>1</v>
      </c>
      <c r="S670">
        <v>1</v>
      </c>
      <c r="T670">
        <v>0</v>
      </c>
      <c r="U670">
        <v>0</v>
      </c>
      <c r="V670">
        <v>3</v>
      </c>
      <c r="W670">
        <v>11</v>
      </c>
      <c r="X670">
        <v>0</v>
      </c>
      <c r="Y670">
        <v>31</v>
      </c>
      <c r="Z670">
        <v>2203</v>
      </c>
      <c r="AA670">
        <v>0</v>
      </c>
      <c r="AB670">
        <v>0</v>
      </c>
      <c r="AC670">
        <v>0</v>
      </c>
      <c r="AD670">
        <v>1</v>
      </c>
      <c r="AE670">
        <v>0</v>
      </c>
      <c r="AF670">
        <v>0</v>
      </c>
      <c r="AG670">
        <v>0</v>
      </c>
      <c r="AH670">
        <v>0</v>
      </c>
      <c r="AI670">
        <v>0</v>
      </c>
      <c r="AJ670">
        <v>1</v>
      </c>
      <c r="AK670">
        <v>1320</v>
      </c>
      <c r="AL670">
        <v>1294</v>
      </c>
      <c r="AM670">
        <v>2</v>
      </c>
    </row>
    <row r="671" spans="1:39" x14ac:dyDescent="0.45">
      <c r="A671">
        <v>69476</v>
      </c>
      <c r="B671">
        <v>0</v>
      </c>
      <c r="C671">
        <v>0</v>
      </c>
      <c r="D671">
        <v>3</v>
      </c>
      <c r="E671">
        <v>260</v>
      </c>
      <c r="F671">
        <v>86</v>
      </c>
      <c r="G671">
        <v>559</v>
      </c>
      <c r="H671">
        <v>63</v>
      </c>
      <c r="I671">
        <v>9</v>
      </c>
      <c r="J671">
        <v>67</v>
      </c>
      <c r="K671">
        <v>1</v>
      </c>
      <c r="L671">
        <v>4</v>
      </c>
      <c r="M671">
        <v>6</v>
      </c>
      <c r="N671">
        <v>4</v>
      </c>
      <c r="O671">
        <v>2</v>
      </c>
      <c r="P671">
        <v>0</v>
      </c>
      <c r="Q671">
        <v>0</v>
      </c>
      <c r="R671">
        <v>0</v>
      </c>
      <c r="S671">
        <v>0</v>
      </c>
      <c r="T671">
        <v>0</v>
      </c>
      <c r="U671">
        <v>0</v>
      </c>
      <c r="V671">
        <v>3</v>
      </c>
      <c r="W671">
        <v>11</v>
      </c>
      <c r="X671">
        <v>0</v>
      </c>
      <c r="Y671">
        <v>51</v>
      </c>
      <c r="Z671">
        <v>2431</v>
      </c>
      <c r="AA671">
        <v>0</v>
      </c>
      <c r="AB671">
        <v>0</v>
      </c>
      <c r="AC671">
        <v>0</v>
      </c>
      <c r="AD671">
        <v>1</v>
      </c>
      <c r="AE671">
        <v>0</v>
      </c>
      <c r="AF671">
        <v>0</v>
      </c>
      <c r="AG671">
        <v>0</v>
      </c>
      <c r="AH671">
        <v>0</v>
      </c>
      <c r="AI671">
        <v>0</v>
      </c>
      <c r="AJ671">
        <v>1</v>
      </c>
      <c r="AK671">
        <v>977</v>
      </c>
      <c r="AL671">
        <v>910</v>
      </c>
      <c r="AM671">
        <v>0</v>
      </c>
    </row>
    <row r="672" spans="1:39" x14ac:dyDescent="0.45">
      <c r="A672">
        <v>50611</v>
      </c>
      <c r="B672">
        <v>0</v>
      </c>
      <c r="C672">
        <v>1</v>
      </c>
      <c r="D672">
        <v>98</v>
      </c>
      <c r="E672">
        <v>459</v>
      </c>
      <c r="F672">
        <v>0</v>
      </c>
      <c r="G672">
        <v>24</v>
      </c>
      <c r="H672">
        <v>6</v>
      </c>
      <c r="I672">
        <v>0</v>
      </c>
      <c r="J672">
        <v>4</v>
      </c>
      <c r="K672">
        <v>6</v>
      </c>
      <c r="L672">
        <v>4</v>
      </c>
      <c r="M672">
        <v>5</v>
      </c>
      <c r="N672">
        <v>7</v>
      </c>
      <c r="O672">
        <v>6</v>
      </c>
      <c r="P672">
        <v>0</v>
      </c>
      <c r="Q672">
        <v>1</v>
      </c>
      <c r="R672">
        <v>0</v>
      </c>
      <c r="S672">
        <v>0</v>
      </c>
      <c r="T672">
        <v>0</v>
      </c>
      <c r="U672">
        <v>0</v>
      </c>
      <c r="V672">
        <v>3</v>
      </c>
      <c r="W672">
        <v>11</v>
      </c>
      <c r="X672">
        <v>1</v>
      </c>
      <c r="Y672">
        <v>60</v>
      </c>
      <c r="Z672">
        <v>2792</v>
      </c>
      <c r="AA672">
        <v>1</v>
      </c>
      <c r="AB672">
        <v>0</v>
      </c>
      <c r="AC672">
        <v>0</v>
      </c>
      <c r="AD672">
        <v>0</v>
      </c>
      <c r="AE672">
        <v>0</v>
      </c>
      <c r="AF672">
        <v>0</v>
      </c>
      <c r="AG672">
        <v>0</v>
      </c>
      <c r="AH672">
        <v>0</v>
      </c>
      <c r="AI672">
        <v>0</v>
      </c>
      <c r="AJ672">
        <v>1</v>
      </c>
      <c r="AK672">
        <v>489</v>
      </c>
      <c r="AL672">
        <v>485</v>
      </c>
      <c r="AM672">
        <v>1</v>
      </c>
    </row>
    <row r="673" spans="1:39" x14ac:dyDescent="0.45">
      <c r="A673">
        <v>61209</v>
      </c>
      <c r="B673">
        <v>0</v>
      </c>
      <c r="C673">
        <v>0</v>
      </c>
      <c r="D673">
        <v>73</v>
      </c>
      <c r="E673">
        <v>466</v>
      </c>
      <c r="F673">
        <v>0</v>
      </c>
      <c r="G673">
        <v>224</v>
      </c>
      <c r="H673">
        <v>119</v>
      </c>
      <c r="I673">
        <v>49</v>
      </c>
      <c r="J673">
        <v>99</v>
      </c>
      <c r="K673">
        <v>1</v>
      </c>
      <c r="L673">
        <v>5</v>
      </c>
      <c r="M673">
        <v>3</v>
      </c>
      <c r="N673">
        <v>4</v>
      </c>
      <c r="O673">
        <v>2</v>
      </c>
      <c r="P673">
        <v>0</v>
      </c>
      <c r="Q673">
        <v>0</v>
      </c>
      <c r="R673">
        <v>0</v>
      </c>
      <c r="S673">
        <v>0</v>
      </c>
      <c r="T673">
        <v>0</v>
      </c>
      <c r="U673">
        <v>0</v>
      </c>
      <c r="V673">
        <v>3</v>
      </c>
      <c r="W673">
        <v>11</v>
      </c>
      <c r="X673">
        <v>0</v>
      </c>
      <c r="Y673">
        <v>50</v>
      </c>
      <c r="Z673">
        <v>2467</v>
      </c>
      <c r="AA673">
        <v>0</v>
      </c>
      <c r="AB673">
        <v>0</v>
      </c>
      <c r="AC673">
        <v>1</v>
      </c>
      <c r="AD673">
        <v>0</v>
      </c>
      <c r="AE673">
        <v>0</v>
      </c>
      <c r="AF673">
        <v>0</v>
      </c>
      <c r="AG673">
        <v>0</v>
      </c>
      <c r="AH673">
        <v>1</v>
      </c>
      <c r="AI673">
        <v>0</v>
      </c>
      <c r="AJ673">
        <v>0</v>
      </c>
      <c r="AK673">
        <v>858</v>
      </c>
      <c r="AL673">
        <v>759</v>
      </c>
      <c r="AM673">
        <v>0</v>
      </c>
    </row>
    <row r="674" spans="1:39" x14ac:dyDescent="0.45">
      <c r="A674">
        <v>42315</v>
      </c>
      <c r="B674">
        <v>0</v>
      </c>
      <c r="C674">
        <v>1</v>
      </c>
      <c r="D674">
        <v>90</v>
      </c>
      <c r="E674">
        <v>67</v>
      </c>
      <c r="F674">
        <v>15</v>
      </c>
      <c r="G674">
        <v>80</v>
      </c>
      <c r="H674">
        <v>17</v>
      </c>
      <c r="I674">
        <v>11</v>
      </c>
      <c r="J674">
        <v>80</v>
      </c>
      <c r="K674">
        <v>3</v>
      </c>
      <c r="L674">
        <v>1</v>
      </c>
      <c r="M674">
        <v>4</v>
      </c>
      <c r="N674">
        <v>4</v>
      </c>
      <c r="O674">
        <v>3</v>
      </c>
      <c r="P674">
        <v>0</v>
      </c>
      <c r="Q674">
        <v>0</v>
      </c>
      <c r="R674">
        <v>0</v>
      </c>
      <c r="S674">
        <v>0</v>
      </c>
      <c r="T674">
        <v>0</v>
      </c>
      <c r="U674">
        <v>0</v>
      </c>
      <c r="V674">
        <v>3</v>
      </c>
      <c r="W674">
        <v>11</v>
      </c>
      <c r="X674">
        <v>0</v>
      </c>
      <c r="Y674">
        <v>62</v>
      </c>
      <c r="Z674">
        <v>2511</v>
      </c>
      <c r="AA674">
        <v>0</v>
      </c>
      <c r="AB674">
        <v>0</v>
      </c>
      <c r="AC674">
        <v>0</v>
      </c>
      <c r="AD674">
        <v>1</v>
      </c>
      <c r="AE674">
        <v>0</v>
      </c>
      <c r="AF674">
        <v>0</v>
      </c>
      <c r="AG674">
        <v>0</v>
      </c>
      <c r="AH674">
        <v>0</v>
      </c>
      <c r="AI674">
        <v>1</v>
      </c>
      <c r="AJ674">
        <v>0</v>
      </c>
      <c r="AK674">
        <v>190</v>
      </c>
      <c r="AL674">
        <v>110</v>
      </c>
      <c r="AM674">
        <v>0</v>
      </c>
    </row>
    <row r="675" spans="1:39" x14ac:dyDescent="0.45">
      <c r="A675">
        <v>13084</v>
      </c>
      <c r="B675">
        <v>0</v>
      </c>
      <c r="C675">
        <v>0</v>
      </c>
      <c r="D675">
        <v>29</v>
      </c>
      <c r="E675">
        <v>2</v>
      </c>
      <c r="F675">
        <v>0</v>
      </c>
      <c r="G675">
        <v>7</v>
      </c>
      <c r="H675">
        <v>3</v>
      </c>
      <c r="I675">
        <v>7</v>
      </c>
      <c r="J675">
        <v>10</v>
      </c>
      <c r="K675">
        <v>1</v>
      </c>
      <c r="L675">
        <v>1</v>
      </c>
      <c r="M675">
        <v>0</v>
      </c>
      <c r="N675">
        <v>3</v>
      </c>
      <c r="O675">
        <v>6</v>
      </c>
      <c r="P675">
        <v>0</v>
      </c>
      <c r="Q675">
        <v>0</v>
      </c>
      <c r="R675">
        <v>0</v>
      </c>
      <c r="S675">
        <v>0</v>
      </c>
      <c r="T675">
        <v>0</v>
      </c>
      <c r="U675">
        <v>0</v>
      </c>
      <c r="V675">
        <v>3</v>
      </c>
      <c r="W675">
        <v>11</v>
      </c>
      <c r="X675">
        <v>0</v>
      </c>
      <c r="Y675">
        <v>68</v>
      </c>
      <c r="Z675">
        <v>2398</v>
      </c>
      <c r="AA675">
        <v>0</v>
      </c>
      <c r="AB675">
        <v>0</v>
      </c>
      <c r="AC675">
        <v>0</v>
      </c>
      <c r="AD675">
        <v>1</v>
      </c>
      <c r="AE675">
        <v>0</v>
      </c>
      <c r="AF675">
        <v>0</v>
      </c>
      <c r="AG675">
        <v>1</v>
      </c>
      <c r="AH675">
        <v>0</v>
      </c>
      <c r="AI675">
        <v>0</v>
      </c>
      <c r="AJ675">
        <v>0</v>
      </c>
      <c r="AK675">
        <v>19</v>
      </c>
      <c r="AL675">
        <v>9</v>
      </c>
      <c r="AM675">
        <v>0</v>
      </c>
    </row>
    <row r="676" spans="1:39" x14ac:dyDescent="0.45">
      <c r="A676">
        <v>47570</v>
      </c>
      <c r="B676">
        <v>1</v>
      </c>
      <c r="C676">
        <v>1</v>
      </c>
      <c r="D676">
        <v>3</v>
      </c>
      <c r="E676">
        <v>67</v>
      </c>
      <c r="F676">
        <v>1</v>
      </c>
      <c r="G676">
        <v>20</v>
      </c>
      <c r="H676">
        <v>0</v>
      </c>
      <c r="I676">
        <v>2</v>
      </c>
      <c r="J676">
        <v>31</v>
      </c>
      <c r="K676">
        <v>3</v>
      </c>
      <c r="L676">
        <v>2</v>
      </c>
      <c r="M676">
        <v>2</v>
      </c>
      <c r="N676">
        <v>2</v>
      </c>
      <c r="O676">
        <v>7</v>
      </c>
      <c r="P676">
        <v>0</v>
      </c>
      <c r="Q676">
        <v>0</v>
      </c>
      <c r="R676">
        <v>0</v>
      </c>
      <c r="S676">
        <v>0</v>
      </c>
      <c r="T676">
        <v>0</v>
      </c>
      <c r="U676">
        <v>0</v>
      </c>
      <c r="V676">
        <v>3</v>
      </c>
      <c r="W676">
        <v>11</v>
      </c>
      <c r="X676">
        <v>1</v>
      </c>
      <c r="Y676">
        <v>71</v>
      </c>
      <c r="Z676">
        <v>2555</v>
      </c>
      <c r="AA676">
        <v>0</v>
      </c>
      <c r="AB676">
        <v>0</v>
      </c>
      <c r="AC676">
        <v>0</v>
      </c>
      <c r="AD676">
        <v>0</v>
      </c>
      <c r="AE676">
        <v>1</v>
      </c>
      <c r="AF676">
        <v>0</v>
      </c>
      <c r="AG676">
        <v>0</v>
      </c>
      <c r="AH676">
        <v>0</v>
      </c>
      <c r="AI676">
        <v>1</v>
      </c>
      <c r="AJ676">
        <v>0</v>
      </c>
      <c r="AK676">
        <v>90</v>
      </c>
      <c r="AL676">
        <v>59</v>
      </c>
      <c r="AM676">
        <v>0</v>
      </c>
    </row>
    <row r="677" spans="1:39" x14ac:dyDescent="0.45">
      <c r="A677">
        <v>61923</v>
      </c>
      <c r="B677">
        <v>0</v>
      </c>
      <c r="C677">
        <v>2</v>
      </c>
      <c r="D677">
        <v>94</v>
      </c>
      <c r="E677">
        <v>92</v>
      </c>
      <c r="F677">
        <v>4</v>
      </c>
      <c r="G677">
        <v>18</v>
      </c>
      <c r="H677">
        <v>3</v>
      </c>
      <c r="I677">
        <v>3</v>
      </c>
      <c r="J677">
        <v>6</v>
      </c>
      <c r="K677">
        <v>1</v>
      </c>
      <c r="L677">
        <v>2</v>
      </c>
      <c r="M677">
        <v>1</v>
      </c>
      <c r="N677">
        <v>4</v>
      </c>
      <c r="O677">
        <v>3</v>
      </c>
      <c r="P677">
        <v>0</v>
      </c>
      <c r="Q677">
        <v>0</v>
      </c>
      <c r="R677">
        <v>0</v>
      </c>
      <c r="S677">
        <v>0</v>
      </c>
      <c r="T677">
        <v>0</v>
      </c>
      <c r="U677">
        <v>0</v>
      </c>
      <c r="V677">
        <v>3</v>
      </c>
      <c r="W677">
        <v>11</v>
      </c>
      <c r="X677">
        <v>0</v>
      </c>
      <c r="Y677">
        <v>59</v>
      </c>
      <c r="Z677">
        <v>2497</v>
      </c>
      <c r="AA677">
        <v>0</v>
      </c>
      <c r="AB677">
        <v>1</v>
      </c>
      <c r="AC677">
        <v>0</v>
      </c>
      <c r="AD677">
        <v>0</v>
      </c>
      <c r="AE677">
        <v>0</v>
      </c>
      <c r="AF677">
        <v>0</v>
      </c>
      <c r="AG677">
        <v>0</v>
      </c>
      <c r="AH677">
        <v>0</v>
      </c>
      <c r="AI677">
        <v>1</v>
      </c>
      <c r="AJ677">
        <v>0</v>
      </c>
      <c r="AK677">
        <v>120</v>
      </c>
      <c r="AL677">
        <v>114</v>
      </c>
      <c r="AM677">
        <v>0</v>
      </c>
    </row>
    <row r="678" spans="1:39" x14ac:dyDescent="0.45">
      <c r="A678">
        <v>34824</v>
      </c>
      <c r="B678">
        <v>0</v>
      </c>
      <c r="C678">
        <v>0</v>
      </c>
      <c r="D678">
        <v>65</v>
      </c>
      <c r="E678">
        <v>4</v>
      </c>
      <c r="F678">
        <v>2</v>
      </c>
      <c r="G678">
        <v>11</v>
      </c>
      <c r="H678">
        <v>2</v>
      </c>
      <c r="I678">
        <v>0</v>
      </c>
      <c r="J678">
        <v>4</v>
      </c>
      <c r="K678">
        <v>1</v>
      </c>
      <c r="L678">
        <v>1</v>
      </c>
      <c r="M678">
        <v>0</v>
      </c>
      <c r="N678">
        <v>2</v>
      </c>
      <c r="O678">
        <v>6</v>
      </c>
      <c r="P678">
        <v>0</v>
      </c>
      <c r="Q678">
        <v>0</v>
      </c>
      <c r="R678">
        <v>0</v>
      </c>
      <c r="S678">
        <v>0</v>
      </c>
      <c r="T678">
        <v>0</v>
      </c>
      <c r="U678">
        <v>0</v>
      </c>
      <c r="V678">
        <v>3</v>
      </c>
      <c r="W678">
        <v>11</v>
      </c>
      <c r="X678">
        <v>0</v>
      </c>
      <c r="Y678">
        <v>25</v>
      </c>
      <c r="Z678">
        <v>2254</v>
      </c>
      <c r="AA678">
        <v>0</v>
      </c>
      <c r="AB678">
        <v>0</v>
      </c>
      <c r="AC678">
        <v>1</v>
      </c>
      <c r="AD678">
        <v>0</v>
      </c>
      <c r="AE678">
        <v>0</v>
      </c>
      <c r="AF678">
        <v>0</v>
      </c>
      <c r="AG678">
        <v>0</v>
      </c>
      <c r="AH678">
        <v>1</v>
      </c>
      <c r="AI678">
        <v>0</v>
      </c>
      <c r="AJ678">
        <v>0</v>
      </c>
      <c r="AK678">
        <v>19</v>
      </c>
      <c r="AL678">
        <v>15</v>
      </c>
      <c r="AM678">
        <v>0</v>
      </c>
    </row>
    <row r="679" spans="1:39" x14ac:dyDescent="0.45">
      <c r="A679">
        <v>26518</v>
      </c>
      <c r="B679">
        <v>1</v>
      </c>
      <c r="C679">
        <v>1</v>
      </c>
      <c r="D679">
        <v>33</v>
      </c>
      <c r="E679">
        <v>20</v>
      </c>
      <c r="F679">
        <v>1</v>
      </c>
      <c r="G679">
        <v>28</v>
      </c>
      <c r="H679">
        <v>3</v>
      </c>
      <c r="I679">
        <v>3</v>
      </c>
      <c r="J679">
        <v>2</v>
      </c>
      <c r="K679">
        <v>3</v>
      </c>
      <c r="L679">
        <v>2</v>
      </c>
      <c r="M679">
        <v>0</v>
      </c>
      <c r="N679">
        <v>3</v>
      </c>
      <c r="O679">
        <v>8</v>
      </c>
      <c r="P679">
        <v>0</v>
      </c>
      <c r="Q679">
        <v>0</v>
      </c>
      <c r="R679">
        <v>0</v>
      </c>
      <c r="S679">
        <v>0</v>
      </c>
      <c r="T679">
        <v>0</v>
      </c>
      <c r="U679">
        <v>0</v>
      </c>
      <c r="V679">
        <v>3</v>
      </c>
      <c r="W679">
        <v>11</v>
      </c>
      <c r="X679">
        <v>1</v>
      </c>
      <c r="Y679">
        <v>71</v>
      </c>
      <c r="Z679">
        <v>2606</v>
      </c>
      <c r="AA679">
        <v>0</v>
      </c>
      <c r="AB679">
        <v>0</v>
      </c>
      <c r="AC679">
        <v>1</v>
      </c>
      <c r="AD679">
        <v>0</v>
      </c>
      <c r="AE679">
        <v>0</v>
      </c>
      <c r="AF679">
        <v>0</v>
      </c>
      <c r="AG679">
        <v>0</v>
      </c>
      <c r="AH679">
        <v>0</v>
      </c>
      <c r="AI679">
        <v>0</v>
      </c>
      <c r="AJ679">
        <v>1</v>
      </c>
      <c r="AK679">
        <v>55</v>
      </c>
      <c r="AL679">
        <v>53</v>
      </c>
      <c r="AM679">
        <v>0</v>
      </c>
    </row>
    <row r="680" spans="1:39" x14ac:dyDescent="0.45">
      <c r="A680">
        <v>45938</v>
      </c>
      <c r="B680">
        <v>0</v>
      </c>
      <c r="C680">
        <v>0</v>
      </c>
      <c r="D680">
        <v>46</v>
      </c>
      <c r="E680">
        <v>273</v>
      </c>
      <c r="F680">
        <v>11</v>
      </c>
      <c r="G680">
        <v>178</v>
      </c>
      <c r="H680">
        <v>62</v>
      </c>
      <c r="I680">
        <v>83</v>
      </c>
      <c r="J680">
        <v>29</v>
      </c>
      <c r="K680">
        <v>2</v>
      </c>
      <c r="L680">
        <v>8</v>
      </c>
      <c r="M680">
        <v>4</v>
      </c>
      <c r="N680">
        <v>6</v>
      </c>
      <c r="O680">
        <v>6</v>
      </c>
      <c r="P680">
        <v>0</v>
      </c>
      <c r="Q680">
        <v>0</v>
      </c>
      <c r="R680">
        <v>0</v>
      </c>
      <c r="S680">
        <v>0</v>
      </c>
      <c r="T680">
        <v>0</v>
      </c>
      <c r="U680">
        <v>0</v>
      </c>
      <c r="V680">
        <v>3</v>
      </c>
      <c r="W680">
        <v>11</v>
      </c>
      <c r="X680">
        <v>0</v>
      </c>
      <c r="Y680">
        <v>59</v>
      </c>
      <c r="Z680">
        <v>2397</v>
      </c>
      <c r="AA680">
        <v>0</v>
      </c>
      <c r="AB680">
        <v>0</v>
      </c>
      <c r="AC680">
        <v>1</v>
      </c>
      <c r="AD680">
        <v>0</v>
      </c>
      <c r="AE680">
        <v>0</v>
      </c>
      <c r="AF680">
        <v>0</v>
      </c>
      <c r="AG680">
        <v>0</v>
      </c>
      <c r="AH680">
        <v>1</v>
      </c>
      <c r="AI680">
        <v>0</v>
      </c>
      <c r="AJ680">
        <v>0</v>
      </c>
      <c r="AK680">
        <v>607</v>
      </c>
      <c r="AL680">
        <v>578</v>
      </c>
      <c r="AM680">
        <v>0</v>
      </c>
    </row>
    <row r="681" spans="1:39" x14ac:dyDescent="0.45">
      <c r="A681">
        <v>78468</v>
      </c>
      <c r="B681">
        <v>0</v>
      </c>
      <c r="C681">
        <v>0</v>
      </c>
      <c r="D681">
        <v>29</v>
      </c>
      <c r="E681">
        <v>434</v>
      </c>
      <c r="F681">
        <v>22</v>
      </c>
      <c r="G681">
        <v>388</v>
      </c>
      <c r="H681">
        <v>104</v>
      </c>
      <c r="I681">
        <v>22</v>
      </c>
      <c r="J681">
        <v>34</v>
      </c>
      <c r="K681">
        <v>1</v>
      </c>
      <c r="L681">
        <v>10</v>
      </c>
      <c r="M681">
        <v>7</v>
      </c>
      <c r="N681">
        <v>10</v>
      </c>
      <c r="O681">
        <v>4</v>
      </c>
      <c r="P681">
        <v>0</v>
      </c>
      <c r="Q681">
        <v>0</v>
      </c>
      <c r="R681">
        <v>0</v>
      </c>
      <c r="S681">
        <v>1</v>
      </c>
      <c r="T681">
        <v>0</v>
      </c>
      <c r="U681">
        <v>0</v>
      </c>
      <c r="V681">
        <v>3</v>
      </c>
      <c r="W681">
        <v>11</v>
      </c>
      <c r="X681">
        <v>0</v>
      </c>
      <c r="Y681">
        <v>60</v>
      </c>
      <c r="Z681">
        <v>2240</v>
      </c>
      <c r="AA681">
        <v>0</v>
      </c>
      <c r="AB681">
        <v>0</v>
      </c>
      <c r="AC681">
        <v>0</v>
      </c>
      <c r="AD681">
        <v>1</v>
      </c>
      <c r="AE681">
        <v>0</v>
      </c>
      <c r="AF681">
        <v>0</v>
      </c>
      <c r="AG681">
        <v>0</v>
      </c>
      <c r="AH681">
        <v>1</v>
      </c>
      <c r="AI681">
        <v>0</v>
      </c>
      <c r="AJ681">
        <v>0</v>
      </c>
      <c r="AK681">
        <v>970</v>
      </c>
      <c r="AL681">
        <v>936</v>
      </c>
      <c r="AM681">
        <v>1</v>
      </c>
    </row>
    <row r="682" spans="1:39" x14ac:dyDescent="0.45">
      <c r="A682">
        <v>78901</v>
      </c>
      <c r="B682">
        <v>0</v>
      </c>
      <c r="C682">
        <v>1</v>
      </c>
      <c r="D682">
        <v>99</v>
      </c>
      <c r="E682">
        <v>321</v>
      </c>
      <c r="F682">
        <v>11</v>
      </c>
      <c r="G682">
        <v>309</v>
      </c>
      <c r="H682">
        <v>33</v>
      </c>
      <c r="I682">
        <v>26</v>
      </c>
      <c r="J682">
        <v>34</v>
      </c>
      <c r="K682">
        <v>3</v>
      </c>
      <c r="L682">
        <v>9</v>
      </c>
      <c r="M682">
        <v>3</v>
      </c>
      <c r="N682">
        <v>5</v>
      </c>
      <c r="O682">
        <v>4</v>
      </c>
      <c r="P682">
        <v>0</v>
      </c>
      <c r="Q682">
        <v>0</v>
      </c>
      <c r="R682">
        <v>0</v>
      </c>
      <c r="S682">
        <v>0</v>
      </c>
      <c r="T682">
        <v>0</v>
      </c>
      <c r="U682">
        <v>0</v>
      </c>
      <c r="V682">
        <v>3</v>
      </c>
      <c r="W682">
        <v>11</v>
      </c>
      <c r="X682">
        <v>0</v>
      </c>
      <c r="Y682">
        <v>47</v>
      </c>
      <c r="Z682">
        <v>2444</v>
      </c>
      <c r="AA682">
        <v>1</v>
      </c>
      <c r="AB682">
        <v>0</v>
      </c>
      <c r="AC682">
        <v>0</v>
      </c>
      <c r="AD682">
        <v>0</v>
      </c>
      <c r="AE682">
        <v>0</v>
      </c>
      <c r="AF682">
        <v>0</v>
      </c>
      <c r="AG682">
        <v>0</v>
      </c>
      <c r="AH682">
        <v>1</v>
      </c>
      <c r="AI682">
        <v>0</v>
      </c>
      <c r="AJ682">
        <v>0</v>
      </c>
      <c r="AK682">
        <v>700</v>
      </c>
      <c r="AL682">
        <v>666</v>
      </c>
      <c r="AM682">
        <v>0</v>
      </c>
    </row>
    <row r="683" spans="1:39" x14ac:dyDescent="0.45">
      <c r="A683">
        <v>71427</v>
      </c>
      <c r="B683">
        <v>2</v>
      </c>
      <c r="C683">
        <v>0</v>
      </c>
      <c r="D683">
        <v>26</v>
      </c>
      <c r="E683">
        <v>212</v>
      </c>
      <c r="F683">
        <v>123</v>
      </c>
      <c r="G683">
        <v>177</v>
      </c>
      <c r="H683">
        <v>15</v>
      </c>
      <c r="I683">
        <v>64</v>
      </c>
      <c r="J683">
        <v>23</v>
      </c>
      <c r="K683">
        <v>2</v>
      </c>
      <c r="L683">
        <v>8</v>
      </c>
      <c r="M683">
        <v>2</v>
      </c>
      <c r="N683">
        <v>8</v>
      </c>
      <c r="O683">
        <v>4</v>
      </c>
      <c r="P683">
        <v>0</v>
      </c>
      <c r="Q683">
        <v>0</v>
      </c>
      <c r="R683">
        <v>0</v>
      </c>
      <c r="S683">
        <v>0</v>
      </c>
      <c r="T683">
        <v>0</v>
      </c>
      <c r="U683">
        <v>0</v>
      </c>
      <c r="V683">
        <v>3</v>
      </c>
      <c r="W683">
        <v>11</v>
      </c>
      <c r="X683">
        <v>0</v>
      </c>
      <c r="Y683">
        <v>42</v>
      </c>
      <c r="Z683">
        <v>2268</v>
      </c>
      <c r="AA683">
        <v>0</v>
      </c>
      <c r="AB683">
        <v>1</v>
      </c>
      <c r="AC683">
        <v>0</v>
      </c>
      <c r="AD683">
        <v>0</v>
      </c>
      <c r="AE683">
        <v>0</v>
      </c>
      <c r="AF683">
        <v>0</v>
      </c>
      <c r="AG683">
        <v>0</v>
      </c>
      <c r="AH683">
        <v>1</v>
      </c>
      <c r="AI683">
        <v>0</v>
      </c>
      <c r="AJ683">
        <v>0</v>
      </c>
      <c r="AK683">
        <v>591</v>
      </c>
      <c r="AL683">
        <v>568</v>
      </c>
      <c r="AM683">
        <v>0</v>
      </c>
    </row>
    <row r="684" spans="1:39" x14ac:dyDescent="0.45">
      <c r="A684">
        <v>71022</v>
      </c>
      <c r="B684">
        <v>0</v>
      </c>
      <c r="C684">
        <v>1</v>
      </c>
      <c r="D684">
        <v>30</v>
      </c>
      <c r="E684">
        <v>909</v>
      </c>
      <c r="F684">
        <v>12</v>
      </c>
      <c r="G684">
        <v>278</v>
      </c>
      <c r="H684">
        <v>0</v>
      </c>
      <c r="I684">
        <v>12</v>
      </c>
      <c r="J684">
        <v>242</v>
      </c>
      <c r="K684">
        <v>3</v>
      </c>
      <c r="L684">
        <v>5</v>
      </c>
      <c r="M684">
        <v>2</v>
      </c>
      <c r="N684">
        <v>11</v>
      </c>
      <c r="O684">
        <v>8</v>
      </c>
      <c r="P684">
        <v>1</v>
      </c>
      <c r="Q684">
        <v>0</v>
      </c>
      <c r="R684">
        <v>0</v>
      </c>
      <c r="S684">
        <v>0</v>
      </c>
      <c r="T684">
        <v>0</v>
      </c>
      <c r="U684">
        <v>0</v>
      </c>
      <c r="V684">
        <v>3</v>
      </c>
      <c r="W684">
        <v>11</v>
      </c>
      <c r="X684">
        <v>0</v>
      </c>
      <c r="Y684">
        <v>42</v>
      </c>
      <c r="Z684">
        <v>2297</v>
      </c>
      <c r="AA684">
        <v>1</v>
      </c>
      <c r="AB684">
        <v>0</v>
      </c>
      <c r="AC684">
        <v>0</v>
      </c>
      <c r="AD684">
        <v>0</v>
      </c>
      <c r="AE684">
        <v>0</v>
      </c>
      <c r="AF684">
        <v>0</v>
      </c>
      <c r="AG684">
        <v>0</v>
      </c>
      <c r="AH684">
        <v>1</v>
      </c>
      <c r="AI684">
        <v>0</v>
      </c>
      <c r="AJ684">
        <v>0</v>
      </c>
      <c r="AK684">
        <v>1211</v>
      </c>
      <c r="AL684">
        <v>969</v>
      </c>
      <c r="AM684">
        <v>1</v>
      </c>
    </row>
    <row r="685" spans="1:39" x14ac:dyDescent="0.45">
      <c r="A685">
        <v>90247</v>
      </c>
      <c r="B685">
        <v>0</v>
      </c>
      <c r="C685">
        <v>0</v>
      </c>
      <c r="D685">
        <v>27</v>
      </c>
      <c r="E685">
        <v>1184</v>
      </c>
      <c r="F685">
        <v>32</v>
      </c>
      <c r="G685">
        <v>352</v>
      </c>
      <c r="H685">
        <v>21</v>
      </c>
      <c r="I685">
        <v>16</v>
      </c>
      <c r="J685">
        <v>16</v>
      </c>
      <c r="K685">
        <v>1</v>
      </c>
      <c r="L685">
        <v>3</v>
      </c>
      <c r="M685">
        <v>4</v>
      </c>
      <c r="N685">
        <v>7</v>
      </c>
      <c r="O685">
        <v>1</v>
      </c>
      <c r="P685">
        <v>0</v>
      </c>
      <c r="Q685">
        <v>1</v>
      </c>
      <c r="R685">
        <v>1</v>
      </c>
      <c r="S685">
        <v>1</v>
      </c>
      <c r="T685">
        <v>0</v>
      </c>
      <c r="U685">
        <v>0</v>
      </c>
      <c r="V685">
        <v>3</v>
      </c>
      <c r="W685">
        <v>11</v>
      </c>
      <c r="X685">
        <v>1</v>
      </c>
      <c r="Y685">
        <v>32</v>
      </c>
      <c r="Z685">
        <v>2220</v>
      </c>
      <c r="AA685">
        <v>0</v>
      </c>
      <c r="AB685">
        <v>0</v>
      </c>
      <c r="AC685">
        <v>1</v>
      </c>
      <c r="AD685">
        <v>0</v>
      </c>
      <c r="AE685">
        <v>0</v>
      </c>
      <c r="AF685">
        <v>0</v>
      </c>
      <c r="AG685">
        <v>0</v>
      </c>
      <c r="AH685">
        <v>0</v>
      </c>
      <c r="AI685">
        <v>1</v>
      </c>
      <c r="AJ685">
        <v>0</v>
      </c>
      <c r="AK685">
        <v>1605</v>
      </c>
      <c r="AL685">
        <v>1589</v>
      </c>
      <c r="AM685">
        <v>3</v>
      </c>
    </row>
    <row r="686" spans="1:39" x14ac:dyDescent="0.45">
      <c r="A686">
        <v>41335</v>
      </c>
      <c r="B686">
        <v>1</v>
      </c>
      <c r="C686">
        <v>0</v>
      </c>
      <c r="D686">
        <v>24</v>
      </c>
      <c r="E686">
        <v>112</v>
      </c>
      <c r="F686">
        <v>19</v>
      </c>
      <c r="G686">
        <v>21</v>
      </c>
      <c r="H686">
        <v>16</v>
      </c>
      <c r="I686">
        <v>14</v>
      </c>
      <c r="J686">
        <v>5</v>
      </c>
      <c r="K686">
        <v>3</v>
      </c>
      <c r="L686">
        <v>4</v>
      </c>
      <c r="M686">
        <v>1</v>
      </c>
      <c r="N686">
        <v>4</v>
      </c>
      <c r="O686">
        <v>7</v>
      </c>
      <c r="P686">
        <v>0</v>
      </c>
      <c r="Q686">
        <v>0</v>
      </c>
      <c r="R686">
        <v>0</v>
      </c>
      <c r="S686">
        <v>0</v>
      </c>
      <c r="T686">
        <v>0</v>
      </c>
      <c r="U686">
        <v>0</v>
      </c>
      <c r="V686">
        <v>3</v>
      </c>
      <c r="W686">
        <v>11</v>
      </c>
      <c r="X686">
        <v>0</v>
      </c>
      <c r="Y686">
        <v>52</v>
      </c>
      <c r="Z686">
        <v>2344</v>
      </c>
      <c r="AA686">
        <v>1</v>
      </c>
      <c r="AB686">
        <v>0</v>
      </c>
      <c r="AC686">
        <v>0</v>
      </c>
      <c r="AD686">
        <v>0</v>
      </c>
      <c r="AE686">
        <v>0</v>
      </c>
      <c r="AF686">
        <v>0</v>
      </c>
      <c r="AG686">
        <v>0</v>
      </c>
      <c r="AH686">
        <v>0</v>
      </c>
      <c r="AI686">
        <v>1</v>
      </c>
      <c r="AJ686">
        <v>0</v>
      </c>
      <c r="AK686">
        <v>182</v>
      </c>
      <c r="AL686">
        <v>177</v>
      </c>
      <c r="AM686">
        <v>0</v>
      </c>
    </row>
    <row r="687" spans="1:39" x14ac:dyDescent="0.45">
      <c r="A687">
        <v>71952</v>
      </c>
      <c r="B687">
        <v>1</v>
      </c>
      <c r="C687">
        <v>0</v>
      </c>
      <c r="D687">
        <v>93</v>
      </c>
      <c r="E687">
        <v>656</v>
      </c>
      <c r="F687">
        <v>80</v>
      </c>
      <c r="G687">
        <v>455</v>
      </c>
      <c r="H687">
        <v>52</v>
      </c>
      <c r="I687">
        <v>107</v>
      </c>
      <c r="J687">
        <v>93</v>
      </c>
      <c r="K687">
        <v>2</v>
      </c>
      <c r="L687">
        <v>8</v>
      </c>
      <c r="M687">
        <v>4</v>
      </c>
      <c r="N687">
        <v>8</v>
      </c>
      <c r="O687">
        <v>4</v>
      </c>
      <c r="P687">
        <v>1</v>
      </c>
      <c r="Q687">
        <v>0</v>
      </c>
      <c r="R687">
        <v>1</v>
      </c>
      <c r="S687">
        <v>0</v>
      </c>
      <c r="T687">
        <v>0</v>
      </c>
      <c r="U687">
        <v>0</v>
      </c>
      <c r="V687">
        <v>3</v>
      </c>
      <c r="W687">
        <v>11</v>
      </c>
      <c r="X687">
        <v>0</v>
      </c>
      <c r="Y687">
        <v>34</v>
      </c>
      <c r="Z687">
        <v>2694</v>
      </c>
      <c r="AA687">
        <v>0</v>
      </c>
      <c r="AB687">
        <v>1</v>
      </c>
      <c r="AC687">
        <v>0</v>
      </c>
      <c r="AD687">
        <v>0</v>
      </c>
      <c r="AE687">
        <v>0</v>
      </c>
      <c r="AF687">
        <v>0</v>
      </c>
      <c r="AG687">
        <v>0</v>
      </c>
      <c r="AH687">
        <v>1</v>
      </c>
      <c r="AI687">
        <v>0</v>
      </c>
      <c r="AJ687">
        <v>0</v>
      </c>
      <c r="AK687">
        <v>1350</v>
      </c>
      <c r="AL687">
        <v>1257</v>
      </c>
      <c r="AM687">
        <v>2</v>
      </c>
    </row>
    <row r="688" spans="1:39" x14ac:dyDescent="0.45">
      <c r="A688">
        <v>35682</v>
      </c>
      <c r="B688">
        <v>1</v>
      </c>
      <c r="C688">
        <v>0</v>
      </c>
      <c r="D688">
        <v>34</v>
      </c>
      <c r="E688">
        <v>23</v>
      </c>
      <c r="F688">
        <v>0</v>
      </c>
      <c r="G688">
        <v>8</v>
      </c>
      <c r="H688">
        <v>6</v>
      </c>
      <c r="I688">
        <v>2</v>
      </c>
      <c r="J688">
        <v>18</v>
      </c>
      <c r="K688">
        <v>1</v>
      </c>
      <c r="L688">
        <v>1</v>
      </c>
      <c r="M688">
        <v>1</v>
      </c>
      <c r="N688">
        <v>3</v>
      </c>
      <c r="O688">
        <v>2</v>
      </c>
      <c r="P688">
        <v>0</v>
      </c>
      <c r="Q688">
        <v>0</v>
      </c>
      <c r="R688">
        <v>0</v>
      </c>
      <c r="S688">
        <v>0</v>
      </c>
      <c r="T688">
        <v>0</v>
      </c>
      <c r="U688">
        <v>0</v>
      </c>
      <c r="V688">
        <v>3</v>
      </c>
      <c r="W688">
        <v>11</v>
      </c>
      <c r="X688">
        <v>0</v>
      </c>
      <c r="Y688">
        <v>50</v>
      </c>
      <c r="Z688">
        <v>2161</v>
      </c>
      <c r="AA688">
        <v>1</v>
      </c>
      <c r="AB688">
        <v>0</v>
      </c>
      <c r="AC688">
        <v>0</v>
      </c>
      <c r="AD688">
        <v>0</v>
      </c>
      <c r="AE688">
        <v>0</v>
      </c>
      <c r="AF688">
        <v>0</v>
      </c>
      <c r="AG688">
        <v>0</v>
      </c>
      <c r="AH688">
        <v>0</v>
      </c>
      <c r="AI688">
        <v>0</v>
      </c>
      <c r="AJ688">
        <v>1</v>
      </c>
      <c r="AK688">
        <v>39</v>
      </c>
      <c r="AL688">
        <v>21</v>
      </c>
      <c r="AM688">
        <v>0</v>
      </c>
    </row>
    <row r="689" spans="1:39" x14ac:dyDescent="0.45">
      <c r="A689">
        <v>43185</v>
      </c>
      <c r="B689">
        <v>0</v>
      </c>
      <c r="C689">
        <v>1</v>
      </c>
      <c r="D689">
        <v>88</v>
      </c>
      <c r="E689">
        <v>537</v>
      </c>
      <c r="F689">
        <v>6</v>
      </c>
      <c r="G689">
        <v>42</v>
      </c>
      <c r="H689">
        <v>16</v>
      </c>
      <c r="I689">
        <v>6</v>
      </c>
      <c r="J689">
        <v>30</v>
      </c>
      <c r="K689">
        <v>2</v>
      </c>
      <c r="L689">
        <v>9</v>
      </c>
      <c r="M689">
        <v>3</v>
      </c>
      <c r="N689">
        <v>6</v>
      </c>
      <c r="O689">
        <v>8</v>
      </c>
      <c r="P689">
        <v>0</v>
      </c>
      <c r="Q689">
        <v>0</v>
      </c>
      <c r="R689">
        <v>0</v>
      </c>
      <c r="S689">
        <v>0</v>
      </c>
      <c r="T689">
        <v>0</v>
      </c>
      <c r="U689">
        <v>0</v>
      </c>
      <c r="V689">
        <v>3</v>
      </c>
      <c r="W689">
        <v>11</v>
      </c>
      <c r="X689">
        <v>0</v>
      </c>
      <c r="Y689">
        <v>69</v>
      </c>
      <c r="Z689">
        <v>2604</v>
      </c>
      <c r="AA689">
        <v>1</v>
      </c>
      <c r="AB689">
        <v>0</v>
      </c>
      <c r="AC689">
        <v>0</v>
      </c>
      <c r="AD689">
        <v>0</v>
      </c>
      <c r="AE689">
        <v>0</v>
      </c>
      <c r="AF689">
        <v>0</v>
      </c>
      <c r="AG689">
        <v>0</v>
      </c>
      <c r="AH689">
        <v>1</v>
      </c>
      <c r="AI689">
        <v>0</v>
      </c>
      <c r="AJ689">
        <v>0</v>
      </c>
      <c r="AK689">
        <v>607</v>
      </c>
      <c r="AL689">
        <v>577</v>
      </c>
      <c r="AM689">
        <v>0</v>
      </c>
    </row>
    <row r="690" spans="1:39" x14ac:dyDescent="0.45">
      <c r="A690">
        <v>66375</v>
      </c>
      <c r="B690">
        <v>0</v>
      </c>
      <c r="C690">
        <v>1</v>
      </c>
      <c r="D690">
        <v>96</v>
      </c>
      <c r="E690">
        <v>712</v>
      </c>
      <c r="F690">
        <v>0</v>
      </c>
      <c r="G690">
        <v>45</v>
      </c>
      <c r="H690">
        <v>0</v>
      </c>
      <c r="I690">
        <v>0</v>
      </c>
      <c r="J690">
        <v>191</v>
      </c>
      <c r="K690">
        <v>3</v>
      </c>
      <c r="L690">
        <v>2</v>
      </c>
      <c r="M690">
        <v>4</v>
      </c>
      <c r="N690">
        <v>5</v>
      </c>
      <c r="O690">
        <v>7</v>
      </c>
      <c r="P690">
        <v>1</v>
      </c>
      <c r="Q690">
        <v>0</v>
      </c>
      <c r="R690">
        <v>0</v>
      </c>
      <c r="S690">
        <v>0</v>
      </c>
      <c r="T690">
        <v>0</v>
      </c>
      <c r="U690">
        <v>0</v>
      </c>
      <c r="V690">
        <v>3</v>
      </c>
      <c r="W690">
        <v>11</v>
      </c>
      <c r="X690">
        <v>0</v>
      </c>
      <c r="Y690">
        <v>72</v>
      </c>
      <c r="Z690">
        <v>2379</v>
      </c>
      <c r="AA690">
        <v>0</v>
      </c>
      <c r="AB690">
        <v>0</v>
      </c>
      <c r="AC690">
        <v>0</v>
      </c>
      <c r="AD690">
        <v>1</v>
      </c>
      <c r="AE690">
        <v>0</v>
      </c>
      <c r="AF690">
        <v>0</v>
      </c>
      <c r="AG690">
        <v>0</v>
      </c>
      <c r="AH690">
        <v>0</v>
      </c>
      <c r="AI690">
        <v>0</v>
      </c>
      <c r="AJ690">
        <v>1</v>
      </c>
      <c r="AK690">
        <v>757</v>
      </c>
      <c r="AL690">
        <v>566</v>
      </c>
      <c r="AM690">
        <v>1</v>
      </c>
    </row>
    <row r="691" spans="1:39" x14ac:dyDescent="0.45">
      <c r="A691">
        <v>35178</v>
      </c>
      <c r="B691">
        <v>1</v>
      </c>
      <c r="C691">
        <v>0</v>
      </c>
      <c r="D691">
        <v>10</v>
      </c>
      <c r="E691">
        <v>23</v>
      </c>
      <c r="F691">
        <v>1</v>
      </c>
      <c r="G691">
        <v>13</v>
      </c>
      <c r="H691">
        <v>2</v>
      </c>
      <c r="I691">
        <v>2</v>
      </c>
      <c r="J691">
        <v>18</v>
      </c>
      <c r="K691">
        <v>1</v>
      </c>
      <c r="L691">
        <v>1</v>
      </c>
      <c r="M691">
        <v>1</v>
      </c>
      <c r="N691">
        <v>2</v>
      </c>
      <c r="O691">
        <v>7</v>
      </c>
      <c r="P691">
        <v>1</v>
      </c>
      <c r="Q691">
        <v>0</v>
      </c>
      <c r="R691">
        <v>0</v>
      </c>
      <c r="S691">
        <v>0</v>
      </c>
      <c r="T691">
        <v>0</v>
      </c>
      <c r="U691">
        <v>0</v>
      </c>
      <c r="V691">
        <v>3</v>
      </c>
      <c r="W691">
        <v>11</v>
      </c>
      <c r="X691">
        <v>1</v>
      </c>
      <c r="Y691">
        <v>49</v>
      </c>
      <c r="Z691">
        <v>2694</v>
      </c>
      <c r="AA691">
        <v>0</v>
      </c>
      <c r="AB691">
        <v>1</v>
      </c>
      <c r="AC691">
        <v>0</v>
      </c>
      <c r="AD691">
        <v>0</v>
      </c>
      <c r="AE691">
        <v>0</v>
      </c>
      <c r="AF691">
        <v>0</v>
      </c>
      <c r="AG691">
        <v>0</v>
      </c>
      <c r="AH691">
        <v>0</v>
      </c>
      <c r="AI691">
        <v>1</v>
      </c>
      <c r="AJ691">
        <v>0</v>
      </c>
      <c r="AK691">
        <v>41</v>
      </c>
      <c r="AL691">
        <v>23</v>
      </c>
      <c r="AM691">
        <v>1</v>
      </c>
    </row>
    <row r="692" spans="1:39" x14ac:dyDescent="0.45">
      <c r="A692">
        <v>25252</v>
      </c>
      <c r="B692">
        <v>1</v>
      </c>
      <c r="C692">
        <v>0</v>
      </c>
      <c r="D692">
        <v>26</v>
      </c>
      <c r="E692">
        <v>1</v>
      </c>
      <c r="F692">
        <v>3</v>
      </c>
      <c r="G692">
        <v>4</v>
      </c>
      <c r="H692">
        <v>2</v>
      </c>
      <c r="I692">
        <v>2</v>
      </c>
      <c r="J692">
        <v>6</v>
      </c>
      <c r="K692">
        <v>1</v>
      </c>
      <c r="L692">
        <v>1</v>
      </c>
      <c r="M692">
        <v>0</v>
      </c>
      <c r="N692">
        <v>2</v>
      </c>
      <c r="O692">
        <v>8</v>
      </c>
      <c r="P692">
        <v>0</v>
      </c>
      <c r="Q692">
        <v>0</v>
      </c>
      <c r="R692">
        <v>0</v>
      </c>
      <c r="S692">
        <v>0</v>
      </c>
      <c r="T692">
        <v>0</v>
      </c>
      <c r="U692">
        <v>0</v>
      </c>
      <c r="V692">
        <v>3</v>
      </c>
      <c r="W692">
        <v>11</v>
      </c>
      <c r="X692">
        <v>0</v>
      </c>
      <c r="Y692">
        <v>34</v>
      </c>
      <c r="Z692">
        <v>2511</v>
      </c>
      <c r="AA692">
        <v>0</v>
      </c>
      <c r="AB692">
        <v>1</v>
      </c>
      <c r="AC692">
        <v>0</v>
      </c>
      <c r="AD692">
        <v>0</v>
      </c>
      <c r="AE692">
        <v>0</v>
      </c>
      <c r="AF692">
        <v>0</v>
      </c>
      <c r="AG692">
        <v>0</v>
      </c>
      <c r="AH692">
        <v>1</v>
      </c>
      <c r="AI692">
        <v>0</v>
      </c>
      <c r="AJ692">
        <v>0</v>
      </c>
      <c r="AK692">
        <v>12</v>
      </c>
      <c r="AL692">
        <v>6</v>
      </c>
      <c r="AM692">
        <v>0</v>
      </c>
    </row>
    <row r="693" spans="1:39" x14ac:dyDescent="0.45">
      <c r="A693">
        <v>55250</v>
      </c>
      <c r="B693">
        <v>0</v>
      </c>
      <c r="C693">
        <v>1</v>
      </c>
      <c r="D693">
        <v>49</v>
      </c>
      <c r="E693">
        <v>664</v>
      </c>
      <c r="F693">
        <v>58</v>
      </c>
      <c r="G693">
        <v>83</v>
      </c>
      <c r="H693">
        <v>32</v>
      </c>
      <c r="I693">
        <v>0</v>
      </c>
      <c r="J693">
        <v>66</v>
      </c>
      <c r="K693">
        <v>4</v>
      </c>
      <c r="L693">
        <v>7</v>
      </c>
      <c r="M693">
        <v>5</v>
      </c>
      <c r="N693">
        <v>10</v>
      </c>
      <c r="O693">
        <v>5</v>
      </c>
      <c r="P693">
        <v>0</v>
      </c>
      <c r="Q693">
        <v>0</v>
      </c>
      <c r="R693">
        <v>0</v>
      </c>
      <c r="S693">
        <v>0</v>
      </c>
      <c r="T693">
        <v>0</v>
      </c>
      <c r="U693">
        <v>0</v>
      </c>
      <c r="V693">
        <v>3</v>
      </c>
      <c r="W693">
        <v>11</v>
      </c>
      <c r="X693">
        <v>0</v>
      </c>
      <c r="Y693">
        <v>55</v>
      </c>
      <c r="Z693">
        <v>2775</v>
      </c>
      <c r="AA693">
        <v>0</v>
      </c>
      <c r="AB693">
        <v>0</v>
      </c>
      <c r="AC693">
        <v>1</v>
      </c>
      <c r="AD693">
        <v>0</v>
      </c>
      <c r="AE693">
        <v>0</v>
      </c>
      <c r="AF693">
        <v>0</v>
      </c>
      <c r="AG693">
        <v>0</v>
      </c>
      <c r="AH693">
        <v>0</v>
      </c>
      <c r="AI693">
        <v>1</v>
      </c>
      <c r="AJ693">
        <v>0</v>
      </c>
      <c r="AK693">
        <v>837</v>
      </c>
      <c r="AL693">
        <v>771</v>
      </c>
      <c r="AM693">
        <v>0</v>
      </c>
    </row>
    <row r="694" spans="1:39" x14ac:dyDescent="0.45">
      <c r="A694">
        <v>33249</v>
      </c>
      <c r="B694">
        <v>1</v>
      </c>
      <c r="C694">
        <v>0</v>
      </c>
      <c r="D694">
        <v>11</v>
      </c>
      <c r="E694">
        <v>6</v>
      </c>
      <c r="F694">
        <v>10</v>
      </c>
      <c r="G694">
        <v>21</v>
      </c>
      <c r="H694">
        <v>19</v>
      </c>
      <c r="I694">
        <v>14</v>
      </c>
      <c r="J694">
        <v>42</v>
      </c>
      <c r="K694">
        <v>2</v>
      </c>
      <c r="L694">
        <v>2</v>
      </c>
      <c r="M694">
        <v>1</v>
      </c>
      <c r="N694">
        <v>3</v>
      </c>
      <c r="O694">
        <v>6</v>
      </c>
      <c r="P694">
        <v>0</v>
      </c>
      <c r="Q694">
        <v>0</v>
      </c>
      <c r="R694">
        <v>0</v>
      </c>
      <c r="S694">
        <v>0</v>
      </c>
      <c r="T694">
        <v>0</v>
      </c>
      <c r="U694">
        <v>0</v>
      </c>
      <c r="V694">
        <v>3</v>
      </c>
      <c r="W694">
        <v>11</v>
      </c>
      <c r="X694">
        <v>0</v>
      </c>
      <c r="Y694">
        <v>45</v>
      </c>
      <c r="Z694">
        <v>2653</v>
      </c>
      <c r="AA694">
        <v>0</v>
      </c>
      <c r="AB694">
        <v>0</v>
      </c>
      <c r="AC694">
        <v>1</v>
      </c>
      <c r="AD694">
        <v>0</v>
      </c>
      <c r="AE694">
        <v>0</v>
      </c>
      <c r="AF694">
        <v>0</v>
      </c>
      <c r="AG694">
        <v>0</v>
      </c>
      <c r="AH694">
        <v>1</v>
      </c>
      <c r="AI694">
        <v>0</v>
      </c>
      <c r="AJ694">
        <v>0</v>
      </c>
      <c r="AK694">
        <v>70</v>
      </c>
      <c r="AL694">
        <v>28</v>
      </c>
      <c r="AM694">
        <v>0</v>
      </c>
    </row>
    <row r="695" spans="1:39" x14ac:dyDescent="0.45">
      <c r="A695">
        <v>58398</v>
      </c>
      <c r="B695">
        <v>0</v>
      </c>
      <c r="C695">
        <v>0</v>
      </c>
      <c r="D695">
        <v>44</v>
      </c>
      <c r="E695">
        <v>299</v>
      </c>
      <c r="F695">
        <v>5</v>
      </c>
      <c r="G695">
        <v>201</v>
      </c>
      <c r="H695">
        <v>21</v>
      </c>
      <c r="I695">
        <v>21</v>
      </c>
      <c r="J695">
        <v>49</v>
      </c>
      <c r="K695">
        <v>3</v>
      </c>
      <c r="L695">
        <v>5</v>
      </c>
      <c r="M695">
        <v>4</v>
      </c>
      <c r="N695">
        <v>8</v>
      </c>
      <c r="O695">
        <v>4</v>
      </c>
      <c r="P695">
        <v>0</v>
      </c>
      <c r="Q695">
        <v>0</v>
      </c>
      <c r="R695">
        <v>0</v>
      </c>
      <c r="S695">
        <v>0</v>
      </c>
      <c r="T695">
        <v>0</v>
      </c>
      <c r="U695">
        <v>0</v>
      </c>
      <c r="V695">
        <v>3</v>
      </c>
      <c r="W695">
        <v>11</v>
      </c>
      <c r="X695">
        <v>0</v>
      </c>
      <c r="Y695">
        <v>67</v>
      </c>
      <c r="Z695">
        <v>2570</v>
      </c>
      <c r="AA695">
        <v>0</v>
      </c>
      <c r="AB695">
        <v>0</v>
      </c>
      <c r="AC695">
        <v>0</v>
      </c>
      <c r="AD695">
        <v>1</v>
      </c>
      <c r="AE695">
        <v>0</v>
      </c>
      <c r="AF695">
        <v>0</v>
      </c>
      <c r="AG695">
        <v>0</v>
      </c>
      <c r="AH695">
        <v>1</v>
      </c>
      <c r="AI695">
        <v>0</v>
      </c>
      <c r="AJ695">
        <v>0</v>
      </c>
      <c r="AK695">
        <v>547</v>
      </c>
      <c r="AL695">
        <v>498</v>
      </c>
      <c r="AM695">
        <v>0</v>
      </c>
    </row>
    <row r="696" spans="1:39" x14ac:dyDescent="0.45">
      <c r="A696">
        <v>50272</v>
      </c>
      <c r="B696">
        <v>1</v>
      </c>
      <c r="C696">
        <v>0</v>
      </c>
      <c r="D696">
        <v>75</v>
      </c>
      <c r="E696">
        <v>99</v>
      </c>
      <c r="F696">
        <v>13</v>
      </c>
      <c r="G696">
        <v>66</v>
      </c>
      <c r="H696">
        <v>43</v>
      </c>
      <c r="I696">
        <v>8</v>
      </c>
      <c r="J696">
        <v>4</v>
      </c>
      <c r="K696">
        <v>3</v>
      </c>
      <c r="L696">
        <v>4</v>
      </c>
      <c r="M696">
        <v>1</v>
      </c>
      <c r="N696">
        <v>5</v>
      </c>
      <c r="O696">
        <v>7</v>
      </c>
      <c r="P696">
        <v>0</v>
      </c>
      <c r="Q696">
        <v>0</v>
      </c>
      <c r="R696">
        <v>0</v>
      </c>
      <c r="S696">
        <v>0</v>
      </c>
      <c r="T696">
        <v>0</v>
      </c>
      <c r="U696">
        <v>0</v>
      </c>
      <c r="V696">
        <v>3</v>
      </c>
      <c r="W696">
        <v>11</v>
      </c>
      <c r="X696">
        <v>0</v>
      </c>
      <c r="Y696">
        <v>38</v>
      </c>
      <c r="Z696">
        <v>2485</v>
      </c>
      <c r="AA696">
        <v>0</v>
      </c>
      <c r="AB696">
        <v>0</v>
      </c>
      <c r="AC696">
        <v>0</v>
      </c>
      <c r="AD696">
        <v>1</v>
      </c>
      <c r="AE696">
        <v>0</v>
      </c>
      <c r="AF696">
        <v>0</v>
      </c>
      <c r="AG696">
        <v>0</v>
      </c>
      <c r="AH696">
        <v>1</v>
      </c>
      <c r="AI696">
        <v>0</v>
      </c>
      <c r="AJ696">
        <v>0</v>
      </c>
      <c r="AK696">
        <v>229</v>
      </c>
      <c r="AL696">
        <v>225</v>
      </c>
      <c r="AM696">
        <v>0</v>
      </c>
    </row>
    <row r="697" spans="1:39" x14ac:dyDescent="0.45">
      <c r="A697">
        <v>76618</v>
      </c>
      <c r="B697">
        <v>0</v>
      </c>
      <c r="C697">
        <v>0</v>
      </c>
      <c r="D697">
        <v>64</v>
      </c>
      <c r="E697">
        <v>749</v>
      </c>
      <c r="F697">
        <v>40</v>
      </c>
      <c r="G697">
        <v>294</v>
      </c>
      <c r="H697">
        <v>121</v>
      </c>
      <c r="I697">
        <v>160</v>
      </c>
      <c r="J697">
        <v>147</v>
      </c>
      <c r="K697">
        <v>1</v>
      </c>
      <c r="L697">
        <v>3</v>
      </c>
      <c r="M697">
        <v>2</v>
      </c>
      <c r="N697">
        <v>5</v>
      </c>
      <c r="O697">
        <v>1</v>
      </c>
      <c r="P697">
        <v>0</v>
      </c>
      <c r="Q697">
        <v>0</v>
      </c>
      <c r="R697">
        <v>0</v>
      </c>
      <c r="S697">
        <v>0</v>
      </c>
      <c r="T697">
        <v>0</v>
      </c>
      <c r="U697">
        <v>0</v>
      </c>
      <c r="V697">
        <v>3</v>
      </c>
      <c r="W697">
        <v>11</v>
      </c>
      <c r="X697">
        <v>0</v>
      </c>
      <c r="Y697">
        <v>45</v>
      </c>
      <c r="Z697">
        <v>2728</v>
      </c>
      <c r="AA697">
        <v>0</v>
      </c>
      <c r="AB697">
        <v>1</v>
      </c>
      <c r="AC697">
        <v>0</v>
      </c>
      <c r="AD697">
        <v>0</v>
      </c>
      <c r="AE697">
        <v>0</v>
      </c>
      <c r="AF697">
        <v>0</v>
      </c>
      <c r="AG697">
        <v>0</v>
      </c>
      <c r="AH697">
        <v>0</v>
      </c>
      <c r="AI697">
        <v>0</v>
      </c>
      <c r="AJ697">
        <v>1</v>
      </c>
      <c r="AK697">
        <v>1364</v>
      </c>
      <c r="AL697">
        <v>1217</v>
      </c>
      <c r="AM697">
        <v>0</v>
      </c>
    </row>
    <row r="698" spans="1:39" x14ac:dyDescent="0.45">
      <c r="A698">
        <v>87305</v>
      </c>
      <c r="B698">
        <v>0</v>
      </c>
      <c r="C698">
        <v>0</v>
      </c>
      <c r="D698">
        <v>19</v>
      </c>
      <c r="E698">
        <v>345</v>
      </c>
      <c r="F698">
        <v>25</v>
      </c>
      <c r="G698">
        <v>501</v>
      </c>
      <c r="H698">
        <v>63</v>
      </c>
      <c r="I698">
        <v>138</v>
      </c>
      <c r="J698">
        <v>80</v>
      </c>
      <c r="K698">
        <v>1</v>
      </c>
      <c r="L698">
        <v>5</v>
      </c>
      <c r="M698">
        <v>3</v>
      </c>
      <c r="N698">
        <v>8</v>
      </c>
      <c r="O698">
        <v>2</v>
      </c>
      <c r="P698">
        <v>0</v>
      </c>
      <c r="Q698">
        <v>0</v>
      </c>
      <c r="R698">
        <v>1</v>
      </c>
      <c r="S698">
        <v>0</v>
      </c>
      <c r="T698">
        <v>0</v>
      </c>
      <c r="U698">
        <v>0</v>
      </c>
      <c r="V698">
        <v>3</v>
      </c>
      <c r="W698">
        <v>11</v>
      </c>
      <c r="X698">
        <v>1</v>
      </c>
      <c r="Y698">
        <v>60</v>
      </c>
      <c r="Z698">
        <v>2803</v>
      </c>
      <c r="AA698">
        <v>1</v>
      </c>
      <c r="AB698">
        <v>0</v>
      </c>
      <c r="AC698">
        <v>0</v>
      </c>
      <c r="AD698">
        <v>0</v>
      </c>
      <c r="AE698">
        <v>0</v>
      </c>
      <c r="AF698">
        <v>1</v>
      </c>
      <c r="AG698">
        <v>0</v>
      </c>
      <c r="AH698">
        <v>0</v>
      </c>
      <c r="AI698">
        <v>0</v>
      </c>
      <c r="AJ698">
        <v>0</v>
      </c>
      <c r="AK698">
        <v>1072</v>
      </c>
      <c r="AL698">
        <v>992</v>
      </c>
      <c r="AM698">
        <v>1</v>
      </c>
    </row>
    <row r="699" spans="1:39" x14ac:dyDescent="0.45">
      <c r="A699">
        <v>25851</v>
      </c>
      <c r="B699">
        <v>1</v>
      </c>
      <c r="C699">
        <v>0</v>
      </c>
      <c r="D699">
        <v>45</v>
      </c>
      <c r="E699">
        <v>9</v>
      </c>
      <c r="F699">
        <v>4</v>
      </c>
      <c r="G699">
        <v>18</v>
      </c>
      <c r="H699">
        <v>7</v>
      </c>
      <c r="I699">
        <v>5</v>
      </c>
      <c r="J699">
        <v>5</v>
      </c>
      <c r="K699">
        <v>2</v>
      </c>
      <c r="L699">
        <v>2</v>
      </c>
      <c r="M699">
        <v>0</v>
      </c>
      <c r="N699">
        <v>3</v>
      </c>
      <c r="O699">
        <v>7</v>
      </c>
      <c r="P699">
        <v>0</v>
      </c>
      <c r="Q699">
        <v>0</v>
      </c>
      <c r="R699">
        <v>0</v>
      </c>
      <c r="S699">
        <v>0</v>
      </c>
      <c r="T699">
        <v>0</v>
      </c>
      <c r="U699">
        <v>0</v>
      </c>
      <c r="V699">
        <v>3</v>
      </c>
      <c r="W699">
        <v>11</v>
      </c>
      <c r="X699">
        <v>0</v>
      </c>
      <c r="Y699">
        <v>42</v>
      </c>
      <c r="Z699">
        <v>2662</v>
      </c>
      <c r="AA699">
        <v>0</v>
      </c>
      <c r="AB699">
        <v>0</v>
      </c>
      <c r="AC699">
        <v>0</v>
      </c>
      <c r="AD699">
        <v>1</v>
      </c>
      <c r="AE699">
        <v>0</v>
      </c>
      <c r="AF699">
        <v>0</v>
      </c>
      <c r="AG699">
        <v>0</v>
      </c>
      <c r="AH699">
        <v>1</v>
      </c>
      <c r="AI699">
        <v>0</v>
      </c>
      <c r="AJ699">
        <v>0</v>
      </c>
      <c r="AK699">
        <v>43</v>
      </c>
      <c r="AL699">
        <v>38</v>
      </c>
      <c r="AM699">
        <v>0</v>
      </c>
    </row>
    <row r="700" spans="1:39" x14ac:dyDescent="0.45">
      <c r="A700">
        <v>58710</v>
      </c>
      <c r="B700">
        <v>0</v>
      </c>
      <c r="C700">
        <v>1</v>
      </c>
      <c r="D700">
        <v>77</v>
      </c>
      <c r="E700">
        <v>440</v>
      </c>
      <c r="F700">
        <v>81</v>
      </c>
      <c r="G700">
        <v>368</v>
      </c>
      <c r="H700">
        <v>0</v>
      </c>
      <c r="I700">
        <v>122</v>
      </c>
      <c r="J700">
        <v>174</v>
      </c>
      <c r="K700">
        <v>6</v>
      </c>
      <c r="L700">
        <v>11</v>
      </c>
      <c r="M700">
        <v>5</v>
      </c>
      <c r="N700">
        <v>9</v>
      </c>
      <c r="O700">
        <v>6</v>
      </c>
      <c r="P700">
        <v>0</v>
      </c>
      <c r="Q700">
        <v>0</v>
      </c>
      <c r="R700">
        <v>0</v>
      </c>
      <c r="S700">
        <v>0</v>
      </c>
      <c r="T700">
        <v>0</v>
      </c>
      <c r="U700">
        <v>0</v>
      </c>
      <c r="V700">
        <v>3</v>
      </c>
      <c r="W700">
        <v>11</v>
      </c>
      <c r="X700">
        <v>0</v>
      </c>
      <c r="Y700">
        <v>50</v>
      </c>
      <c r="Z700">
        <v>2614</v>
      </c>
      <c r="AA700">
        <v>1</v>
      </c>
      <c r="AB700">
        <v>0</v>
      </c>
      <c r="AC700">
        <v>0</v>
      </c>
      <c r="AD700">
        <v>0</v>
      </c>
      <c r="AE700">
        <v>0</v>
      </c>
      <c r="AF700">
        <v>0</v>
      </c>
      <c r="AG700">
        <v>0</v>
      </c>
      <c r="AH700">
        <v>1</v>
      </c>
      <c r="AI700">
        <v>0</v>
      </c>
      <c r="AJ700">
        <v>0</v>
      </c>
      <c r="AK700">
        <v>1011</v>
      </c>
      <c r="AL700">
        <v>837</v>
      </c>
      <c r="AM700">
        <v>0</v>
      </c>
    </row>
    <row r="701" spans="1:39" x14ac:dyDescent="0.45">
      <c r="A701">
        <v>45160</v>
      </c>
      <c r="B701">
        <v>1</v>
      </c>
      <c r="C701">
        <v>1</v>
      </c>
      <c r="D701">
        <v>9</v>
      </c>
      <c r="E701">
        <v>8</v>
      </c>
      <c r="F701">
        <v>2</v>
      </c>
      <c r="G701">
        <v>5</v>
      </c>
      <c r="H701">
        <v>3</v>
      </c>
      <c r="I701">
        <v>0</v>
      </c>
      <c r="J701">
        <v>3</v>
      </c>
      <c r="K701">
        <v>1</v>
      </c>
      <c r="L701">
        <v>1</v>
      </c>
      <c r="M701">
        <v>0</v>
      </c>
      <c r="N701">
        <v>2</v>
      </c>
      <c r="O701">
        <v>7</v>
      </c>
      <c r="P701">
        <v>0</v>
      </c>
      <c r="Q701">
        <v>0</v>
      </c>
      <c r="R701">
        <v>0</v>
      </c>
      <c r="S701">
        <v>0</v>
      </c>
      <c r="T701">
        <v>0</v>
      </c>
      <c r="U701">
        <v>0</v>
      </c>
      <c r="V701">
        <v>3</v>
      </c>
      <c r="W701">
        <v>11</v>
      </c>
      <c r="X701">
        <v>0</v>
      </c>
      <c r="Y701">
        <v>62</v>
      </c>
      <c r="Z701">
        <v>2251</v>
      </c>
      <c r="AA701">
        <v>0</v>
      </c>
      <c r="AB701">
        <v>0</v>
      </c>
      <c r="AC701">
        <v>1</v>
      </c>
      <c r="AD701">
        <v>0</v>
      </c>
      <c r="AE701">
        <v>0</v>
      </c>
      <c r="AF701">
        <v>0</v>
      </c>
      <c r="AG701">
        <v>0</v>
      </c>
      <c r="AH701">
        <v>1</v>
      </c>
      <c r="AI701">
        <v>0</v>
      </c>
      <c r="AJ701">
        <v>0</v>
      </c>
      <c r="AK701">
        <v>18</v>
      </c>
      <c r="AL701">
        <v>15</v>
      </c>
      <c r="AM701">
        <v>0</v>
      </c>
    </row>
    <row r="702" spans="1:39" x14ac:dyDescent="0.45">
      <c r="A702">
        <v>74806</v>
      </c>
      <c r="B702">
        <v>0</v>
      </c>
      <c r="C702">
        <v>1</v>
      </c>
      <c r="D702">
        <v>1</v>
      </c>
      <c r="E702">
        <v>670</v>
      </c>
      <c r="F702">
        <v>9</v>
      </c>
      <c r="G702">
        <v>249</v>
      </c>
      <c r="H702">
        <v>0</v>
      </c>
      <c r="I702">
        <v>28</v>
      </c>
      <c r="J702">
        <v>9</v>
      </c>
      <c r="K702">
        <v>2</v>
      </c>
      <c r="L702">
        <v>5</v>
      </c>
      <c r="M702">
        <v>4</v>
      </c>
      <c r="N702">
        <v>5</v>
      </c>
      <c r="O702">
        <v>4</v>
      </c>
      <c r="P702">
        <v>0</v>
      </c>
      <c r="Q702">
        <v>0</v>
      </c>
      <c r="R702">
        <v>0</v>
      </c>
      <c r="S702">
        <v>0</v>
      </c>
      <c r="T702">
        <v>0</v>
      </c>
      <c r="U702">
        <v>0</v>
      </c>
      <c r="V702">
        <v>3</v>
      </c>
      <c r="W702">
        <v>11</v>
      </c>
      <c r="X702">
        <v>0</v>
      </c>
      <c r="Y702">
        <v>55</v>
      </c>
      <c r="Z702">
        <v>2716</v>
      </c>
      <c r="AA702">
        <v>0</v>
      </c>
      <c r="AB702">
        <v>1</v>
      </c>
      <c r="AC702">
        <v>0</v>
      </c>
      <c r="AD702">
        <v>0</v>
      </c>
      <c r="AE702">
        <v>0</v>
      </c>
      <c r="AF702">
        <v>0</v>
      </c>
      <c r="AG702">
        <v>0</v>
      </c>
      <c r="AH702">
        <v>0</v>
      </c>
      <c r="AI702">
        <v>1</v>
      </c>
      <c r="AJ702">
        <v>0</v>
      </c>
      <c r="AK702">
        <v>956</v>
      </c>
      <c r="AL702">
        <v>947</v>
      </c>
      <c r="AM702">
        <v>0</v>
      </c>
    </row>
    <row r="703" spans="1:39" x14ac:dyDescent="0.45">
      <c r="A703">
        <v>59111</v>
      </c>
      <c r="B703">
        <v>0</v>
      </c>
      <c r="C703">
        <v>0</v>
      </c>
      <c r="D703">
        <v>90</v>
      </c>
      <c r="E703">
        <v>524</v>
      </c>
      <c r="F703">
        <v>0</v>
      </c>
      <c r="G703">
        <v>134</v>
      </c>
      <c r="H703">
        <v>28</v>
      </c>
      <c r="I703">
        <v>28</v>
      </c>
      <c r="J703">
        <v>155</v>
      </c>
      <c r="K703">
        <v>1</v>
      </c>
      <c r="L703">
        <v>11</v>
      </c>
      <c r="M703">
        <v>1</v>
      </c>
      <c r="N703">
        <v>8</v>
      </c>
      <c r="O703">
        <v>7</v>
      </c>
      <c r="P703">
        <v>0</v>
      </c>
      <c r="Q703">
        <v>0</v>
      </c>
      <c r="R703">
        <v>0</v>
      </c>
      <c r="S703">
        <v>0</v>
      </c>
      <c r="T703">
        <v>0</v>
      </c>
      <c r="U703">
        <v>0</v>
      </c>
      <c r="V703">
        <v>3</v>
      </c>
      <c r="W703">
        <v>11</v>
      </c>
      <c r="X703">
        <v>0</v>
      </c>
      <c r="Y703">
        <v>66</v>
      </c>
      <c r="Z703">
        <v>2582</v>
      </c>
      <c r="AA703">
        <v>0</v>
      </c>
      <c r="AB703">
        <v>1</v>
      </c>
      <c r="AC703">
        <v>0</v>
      </c>
      <c r="AD703">
        <v>0</v>
      </c>
      <c r="AE703">
        <v>0</v>
      </c>
      <c r="AF703">
        <v>0</v>
      </c>
      <c r="AG703">
        <v>0</v>
      </c>
      <c r="AH703">
        <v>1</v>
      </c>
      <c r="AI703">
        <v>0</v>
      </c>
      <c r="AJ703">
        <v>0</v>
      </c>
      <c r="AK703">
        <v>714</v>
      </c>
      <c r="AL703">
        <v>559</v>
      </c>
      <c r="AM703">
        <v>0</v>
      </c>
    </row>
    <row r="704" spans="1:39" x14ac:dyDescent="0.45">
      <c r="A704">
        <v>18988</v>
      </c>
      <c r="B704">
        <v>1</v>
      </c>
      <c r="C704">
        <v>0</v>
      </c>
      <c r="D704">
        <v>43</v>
      </c>
      <c r="E704">
        <v>6</v>
      </c>
      <c r="F704">
        <v>0</v>
      </c>
      <c r="G704">
        <v>6</v>
      </c>
      <c r="H704">
        <v>2</v>
      </c>
      <c r="I704">
        <v>1</v>
      </c>
      <c r="J704">
        <v>1</v>
      </c>
      <c r="K704">
        <v>2</v>
      </c>
      <c r="L704">
        <v>1</v>
      </c>
      <c r="M704">
        <v>0</v>
      </c>
      <c r="N704">
        <v>3</v>
      </c>
      <c r="O704">
        <v>7</v>
      </c>
      <c r="P704">
        <v>0</v>
      </c>
      <c r="Q704">
        <v>0</v>
      </c>
      <c r="R704">
        <v>0</v>
      </c>
      <c r="S704">
        <v>0</v>
      </c>
      <c r="T704">
        <v>0</v>
      </c>
      <c r="U704">
        <v>0</v>
      </c>
      <c r="V704">
        <v>3</v>
      </c>
      <c r="W704">
        <v>11</v>
      </c>
      <c r="X704">
        <v>0</v>
      </c>
      <c r="Y704">
        <v>36</v>
      </c>
      <c r="Z704">
        <v>2196</v>
      </c>
      <c r="AA704">
        <v>0</v>
      </c>
      <c r="AB704">
        <v>1</v>
      </c>
      <c r="AC704">
        <v>0</v>
      </c>
      <c r="AD704">
        <v>0</v>
      </c>
      <c r="AE704">
        <v>0</v>
      </c>
      <c r="AF704">
        <v>0</v>
      </c>
      <c r="AG704">
        <v>0</v>
      </c>
      <c r="AH704">
        <v>0</v>
      </c>
      <c r="AI704">
        <v>0</v>
      </c>
      <c r="AJ704">
        <v>1</v>
      </c>
      <c r="AK704">
        <v>15</v>
      </c>
      <c r="AL704">
        <v>14</v>
      </c>
      <c r="AM704">
        <v>0</v>
      </c>
    </row>
    <row r="705" spans="1:39" x14ac:dyDescent="0.45">
      <c r="A705">
        <v>72190</v>
      </c>
      <c r="B705">
        <v>0</v>
      </c>
      <c r="C705">
        <v>0</v>
      </c>
      <c r="D705">
        <v>79</v>
      </c>
      <c r="E705">
        <v>597</v>
      </c>
      <c r="F705">
        <v>166</v>
      </c>
      <c r="G705">
        <v>597</v>
      </c>
      <c r="H705">
        <v>172</v>
      </c>
      <c r="I705">
        <v>166</v>
      </c>
      <c r="J705">
        <v>249</v>
      </c>
      <c r="K705">
        <v>1</v>
      </c>
      <c r="L705">
        <v>5</v>
      </c>
      <c r="M705">
        <v>6</v>
      </c>
      <c r="N705">
        <v>4</v>
      </c>
      <c r="O705">
        <v>3</v>
      </c>
      <c r="P705">
        <v>0</v>
      </c>
      <c r="Q705">
        <v>0</v>
      </c>
      <c r="R705">
        <v>0</v>
      </c>
      <c r="S705">
        <v>0</v>
      </c>
      <c r="T705">
        <v>0</v>
      </c>
      <c r="U705">
        <v>0</v>
      </c>
      <c r="V705">
        <v>3</v>
      </c>
      <c r="W705">
        <v>11</v>
      </c>
      <c r="X705">
        <v>0</v>
      </c>
      <c r="Y705">
        <v>55</v>
      </c>
      <c r="Z705">
        <v>2660</v>
      </c>
      <c r="AA705">
        <v>0</v>
      </c>
      <c r="AB705">
        <v>1</v>
      </c>
      <c r="AC705">
        <v>0</v>
      </c>
      <c r="AD705">
        <v>0</v>
      </c>
      <c r="AE705">
        <v>0</v>
      </c>
      <c r="AF705">
        <v>0</v>
      </c>
      <c r="AG705">
        <v>0</v>
      </c>
      <c r="AH705">
        <v>1</v>
      </c>
      <c r="AI705">
        <v>0</v>
      </c>
      <c r="AJ705">
        <v>0</v>
      </c>
      <c r="AK705">
        <v>1698</v>
      </c>
      <c r="AL705">
        <v>1449</v>
      </c>
      <c r="AM705">
        <v>0</v>
      </c>
    </row>
    <row r="706" spans="1:39" x14ac:dyDescent="0.45">
      <c r="A706">
        <v>7500</v>
      </c>
      <c r="B706">
        <v>1</v>
      </c>
      <c r="C706">
        <v>0</v>
      </c>
      <c r="D706">
        <v>19</v>
      </c>
      <c r="E706">
        <v>7</v>
      </c>
      <c r="F706">
        <v>0</v>
      </c>
      <c r="G706">
        <v>12</v>
      </c>
      <c r="H706">
        <v>13</v>
      </c>
      <c r="I706">
        <v>7</v>
      </c>
      <c r="J706">
        <v>32</v>
      </c>
      <c r="K706">
        <v>5</v>
      </c>
      <c r="L706">
        <v>4</v>
      </c>
      <c r="M706">
        <v>1</v>
      </c>
      <c r="N706">
        <v>2</v>
      </c>
      <c r="O706">
        <v>9</v>
      </c>
      <c r="P706">
        <v>1</v>
      </c>
      <c r="Q706">
        <v>0</v>
      </c>
      <c r="R706">
        <v>0</v>
      </c>
      <c r="S706">
        <v>0</v>
      </c>
      <c r="T706">
        <v>0</v>
      </c>
      <c r="U706">
        <v>0</v>
      </c>
      <c r="V706">
        <v>3</v>
      </c>
      <c r="W706">
        <v>11</v>
      </c>
      <c r="X706">
        <v>1</v>
      </c>
      <c r="Y706">
        <v>44</v>
      </c>
      <c r="Z706">
        <v>2856</v>
      </c>
      <c r="AA706">
        <v>0</v>
      </c>
      <c r="AB706">
        <v>1</v>
      </c>
      <c r="AC706">
        <v>0</v>
      </c>
      <c r="AD706">
        <v>0</v>
      </c>
      <c r="AE706">
        <v>0</v>
      </c>
      <c r="AF706">
        <v>0</v>
      </c>
      <c r="AG706">
        <v>0</v>
      </c>
      <c r="AH706">
        <v>1</v>
      </c>
      <c r="AI706">
        <v>0</v>
      </c>
      <c r="AJ706">
        <v>0</v>
      </c>
      <c r="AK706">
        <v>39</v>
      </c>
      <c r="AL706">
        <v>7</v>
      </c>
      <c r="AM706">
        <v>1</v>
      </c>
    </row>
    <row r="707" spans="1:39" x14ac:dyDescent="0.45">
      <c r="A707">
        <v>44794</v>
      </c>
      <c r="B707">
        <v>0</v>
      </c>
      <c r="C707">
        <v>1</v>
      </c>
      <c r="D707">
        <v>99</v>
      </c>
      <c r="E707">
        <v>54</v>
      </c>
      <c r="F707">
        <v>0</v>
      </c>
      <c r="G707">
        <v>7</v>
      </c>
      <c r="H707">
        <v>0</v>
      </c>
      <c r="I707">
        <v>0</v>
      </c>
      <c r="J707">
        <v>4</v>
      </c>
      <c r="K707">
        <v>1</v>
      </c>
      <c r="L707">
        <v>2</v>
      </c>
      <c r="M707">
        <v>0</v>
      </c>
      <c r="N707">
        <v>3</v>
      </c>
      <c r="O707">
        <v>6</v>
      </c>
      <c r="P707">
        <v>0</v>
      </c>
      <c r="Q707">
        <v>0</v>
      </c>
      <c r="R707">
        <v>0</v>
      </c>
      <c r="S707">
        <v>0</v>
      </c>
      <c r="T707">
        <v>0</v>
      </c>
      <c r="U707">
        <v>0</v>
      </c>
      <c r="V707">
        <v>3</v>
      </c>
      <c r="W707">
        <v>11</v>
      </c>
      <c r="X707">
        <v>0</v>
      </c>
      <c r="Y707">
        <v>54</v>
      </c>
      <c r="Z707">
        <v>2180</v>
      </c>
      <c r="AA707">
        <v>0</v>
      </c>
      <c r="AB707">
        <v>1</v>
      </c>
      <c r="AC707">
        <v>0</v>
      </c>
      <c r="AD707">
        <v>0</v>
      </c>
      <c r="AE707">
        <v>0</v>
      </c>
      <c r="AF707">
        <v>0</v>
      </c>
      <c r="AG707">
        <v>0</v>
      </c>
      <c r="AH707">
        <v>1</v>
      </c>
      <c r="AI707">
        <v>0</v>
      </c>
      <c r="AJ707">
        <v>0</v>
      </c>
      <c r="AK707">
        <v>61</v>
      </c>
      <c r="AL707">
        <v>57</v>
      </c>
      <c r="AM707">
        <v>0</v>
      </c>
    </row>
    <row r="708" spans="1:39" x14ac:dyDescent="0.45">
      <c r="A708">
        <v>80395</v>
      </c>
      <c r="B708">
        <v>0</v>
      </c>
      <c r="C708">
        <v>0</v>
      </c>
      <c r="D708">
        <v>62</v>
      </c>
      <c r="E708">
        <v>445</v>
      </c>
      <c r="F708">
        <v>25</v>
      </c>
      <c r="G708">
        <v>706</v>
      </c>
      <c r="H708">
        <v>80</v>
      </c>
      <c r="I708">
        <v>76</v>
      </c>
      <c r="J708">
        <v>48</v>
      </c>
      <c r="K708">
        <v>1</v>
      </c>
      <c r="L708">
        <v>6</v>
      </c>
      <c r="M708">
        <v>5</v>
      </c>
      <c r="N708">
        <v>12</v>
      </c>
      <c r="O708">
        <v>2</v>
      </c>
      <c r="P708">
        <v>0</v>
      </c>
      <c r="Q708">
        <v>0</v>
      </c>
      <c r="R708">
        <v>0</v>
      </c>
      <c r="S708">
        <v>1</v>
      </c>
      <c r="T708">
        <v>0</v>
      </c>
      <c r="U708">
        <v>0</v>
      </c>
      <c r="V708">
        <v>3</v>
      </c>
      <c r="W708">
        <v>11</v>
      </c>
      <c r="X708">
        <v>0</v>
      </c>
      <c r="Y708">
        <v>65</v>
      </c>
      <c r="Z708">
        <v>2377</v>
      </c>
      <c r="AA708">
        <v>0</v>
      </c>
      <c r="AB708">
        <v>1</v>
      </c>
      <c r="AC708">
        <v>0</v>
      </c>
      <c r="AD708">
        <v>0</v>
      </c>
      <c r="AE708">
        <v>0</v>
      </c>
      <c r="AF708">
        <v>0</v>
      </c>
      <c r="AG708">
        <v>0</v>
      </c>
      <c r="AH708">
        <v>1</v>
      </c>
      <c r="AI708">
        <v>0</v>
      </c>
      <c r="AJ708">
        <v>0</v>
      </c>
      <c r="AK708">
        <v>1332</v>
      </c>
      <c r="AL708">
        <v>1284</v>
      </c>
      <c r="AM708">
        <v>1</v>
      </c>
    </row>
    <row r="709" spans="1:39" x14ac:dyDescent="0.45">
      <c r="A709">
        <v>75012</v>
      </c>
      <c r="B709">
        <v>0</v>
      </c>
      <c r="C709">
        <v>0</v>
      </c>
      <c r="D709">
        <v>41</v>
      </c>
      <c r="E709">
        <v>294</v>
      </c>
      <c r="F709">
        <v>142</v>
      </c>
      <c r="G709">
        <v>218</v>
      </c>
      <c r="H709">
        <v>164</v>
      </c>
      <c r="I709">
        <v>58</v>
      </c>
      <c r="J709">
        <v>151</v>
      </c>
      <c r="K709">
        <v>1</v>
      </c>
      <c r="L709">
        <v>3</v>
      </c>
      <c r="M709">
        <v>8</v>
      </c>
      <c r="N709">
        <v>11</v>
      </c>
      <c r="O709">
        <v>1</v>
      </c>
      <c r="P709">
        <v>0</v>
      </c>
      <c r="Q709">
        <v>0</v>
      </c>
      <c r="R709">
        <v>0</v>
      </c>
      <c r="S709">
        <v>0</v>
      </c>
      <c r="T709">
        <v>0</v>
      </c>
      <c r="U709">
        <v>0</v>
      </c>
      <c r="V709">
        <v>3</v>
      </c>
      <c r="W709">
        <v>11</v>
      </c>
      <c r="X709">
        <v>0</v>
      </c>
      <c r="Y709">
        <v>44</v>
      </c>
      <c r="Z709">
        <v>2314</v>
      </c>
      <c r="AA709">
        <v>1</v>
      </c>
      <c r="AB709">
        <v>0</v>
      </c>
      <c r="AC709">
        <v>0</v>
      </c>
      <c r="AD709">
        <v>0</v>
      </c>
      <c r="AE709">
        <v>0</v>
      </c>
      <c r="AF709">
        <v>0</v>
      </c>
      <c r="AG709">
        <v>0</v>
      </c>
      <c r="AH709">
        <v>0</v>
      </c>
      <c r="AI709">
        <v>1</v>
      </c>
      <c r="AJ709">
        <v>0</v>
      </c>
      <c r="AK709">
        <v>876</v>
      </c>
      <c r="AL709">
        <v>725</v>
      </c>
      <c r="AM709">
        <v>0</v>
      </c>
    </row>
    <row r="710" spans="1:39" x14ac:dyDescent="0.45">
      <c r="A710">
        <v>56962</v>
      </c>
      <c r="B710">
        <v>2</v>
      </c>
      <c r="C710">
        <v>1</v>
      </c>
      <c r="D710">
        <v>60</v>
      </c>
      <c r="E710">
        <v>292</v>
      </c>
      <c r="F710">
        <v>3</v>
      </c>
      <c r="G710">
        <v>77</v>
      </c>
      <c r="H710">
        <v>10</v>
      </c>
      <c r="I710">
        <v>3</v>
      </c>
      <c r="J710">
        <v>26</v>
      </c>
      <c r="K710">
        <v>7</v>
      </c>
      <c r="L710">
        <v>6</v>
      </c>
      <c r="M710">
        <v>3</v>
      </c>
      <c r="N710">
        <v>5</v>
      </c>
      <c r="O710">
        <v>7</v>
      </c>
      <c r="P710">
        <v>0</v>
      </c>
      <c r="Q710">
        <v>0</v>
      </c>
      <c r="R710">
        <v>0</v>
      </c>
      <c r="S710">
        <v>0</v>
      </c>
      <c r="T710">
        <v>0</v>
      </c>
      <c r="U710">
        <v>0</v>
      </c>
      <c r="V710">
        <v>3</v>
      </c>
      <c r="W710">
        <v>11</v>
      </c>
      <c r="X710">
        <v>0</v>
      </c>
      <c r="Y710">
        <v>55</v>
      </c>
      <c r="Z710">
        <v>2420</v>
      </c>
      <c r="AA710">
        <v>0</v>
      </c>
      <c r="AB710">
        <v>1</v>
      </c>
      <c r="AC710">
        <v>0</v>
      </c>
      <c r="AD710">
        <v>0</v>
      </c>
      <c r="AE710">
        <v>0</v>
      </c>
      <c r="AF710">
        <v>0</v>
      </c>
      <c r="AG710">
        <v>0</v>
      </c>
      <c r="AH710">
        <v>0</v>
      </c>
      <c r="AI710">
        <v>1</v>
      </c>
      <c r="AJ710">
        <v>0</v>
      </c>
      <c r="AK710">
        <v>385</v>
      </c>
      <c r="AL710">
        <v>359</v>
      </c>
      <c r="AM710">
        <v>0</v>
      </c>
    </row>
    <row r="711" spans="1:39" x14ac:dyDescent="0.45">
      <c r="A711">
        <v>89891</v>
      </c>
      <c r="B711">
        <v>0</v>
      </c>
      <c r="C711">
        <v>0</v>
      </c>
      <c r="D711">
        <v>17</v>
      </c>
      <c r="E711">
        <v>412</v>
      </c>
      <c r="F711">
        <v>22</v>
      </c>
      <c r="G711">
        <v>132</v>
      </c>
      <c r="H711">
        <v>59</v>
      </c>
      <c r="I711">
        <v>28</v>
      </c>
      <c r="J711">
        <v>183</v>
      </c>
      <c r="K711">
        <v>1</v>
      </c>
      <c r="L711">
        <v>11</v>
      </c>
      <c r="M711">
        <v>6</v>
      </c>
      <c r="N711">
        <v>8</v>
      </c>
      <c r="O711">
        <v>4</v>
      </c>
      <c r="P711">
        <v>0</v>
      </c>
      <c r="Q711">
        <v>0</v>
      </c>
      <c r="R711">
        <v>1</v>
      </c>
      <c r="S711">
        <v>0</v>
      </c>
      <c r="T711">
        <v>0</v>
      </c>
      <c r="U711">
        <v>0</v>
      </c>
      <c r="V711">
        <v>3</v>
      </c>
      <c r="W711">
        <v>11</v>
      </c>
      <c r="X711">
        <v>0</v>
      </c>
      <c r="Y711">
        <v>29</v>
      </c>
      <c r="Z711">
        <v>2599</v>
      </c>
      <c r="AA711">
        <v>0</v>
      </c>
      <c r="AB711">
        <v>0</v>
      </c>
      <c r="AC711">
        <v>0</v>
      </c>
      <c r="AD711">
        <v>1</v>
      </c>
      <c r="AE711">
        <v>0</v>
      </c>
      <c r="AF711">
        <v>0</v>
      </c>
      <c r="AG711">
        <v>0</v>
      </c>
      <c r="AH711">
        <v>1</v>
      </c>
      <c r="AI711">
        <v>0</v>
      </c>
      <c r="AJ711">
        <v>0</v>
      </c>
      <c r="AK711">
        <v>653</v>
      </c>
      <c r="AL711">
        <v>470</v>
      </c>
      <c r="AM711">
        <v>1</v>
      </c>
    </row>
    <row r="712" spans="1:39" x14ac:dyDescent="0.45">
      <c r="A712">
        <v>35946</v>
      </c>
      <c r="B712">
        <v>1</v>
      </c>
      <c r="C712">
        <v>1</v>
      </c>
      <c r="D712">
        <v>24</v>
      </c>
      <c r="E712">
        <v>8</v>
      </c>
      <c r="F712">
        <v>0</v>
      </c>
      <c r="G712">
        <v>3</v>
      </c>
      <c r="H712">
        <v>0</v>
      </c>
      <c r="I712">
        <v>0</v>
      </c>
      <c r="J712">
        <v>0</v>
      </c>
      <c r="K712">
        <v>1</v>
      </c>
      <c r="L712">
        <v>0</v>
      </c>
      <c r="M712">
        <v>0</v>
      </c>
      <c r="N712">
        <v>3</v>
      </c>
      <c r="O712">
        <v>5</v>
      </c>
      <c r="P712">
        <v>0</v>
      </c>
      <c r="Q712">
        <v>0</v>
      </c>
      <c r="R712">
        <v>0</v>
      </c>
      <c r="S712">
        <v>0</v>
      </c>
      <c r="T712">
        <v>0</v>
      </c>
      <c r="U712">
        <v>0</v>
      </c>
      <c r="V712">
        <v>3</v>
      </c>
      <c r="W712">
        <v>11</v>
      </c>
      <c r="X712">
        <v>0</v>
      </c>
      <c r="Y712">
        <v>71</v>
      </c>
      <c r="Z712">
        <v>2434</v>
      </c>
      <c r="AA712">
        <v>1</v>
      </c>
      <c r="AB712">
        <v>0</v>
      </c>
      <c r="AC712">
        <v>0</v>
      </c>
      <c r="AD712">
        <v>0</v>
      </c>
      <c r="AE712">
        <v>0</v>
      </c>
      <c r="AF712">
        <v>0</v>
      </c>
      <c r="AG712">
        <v>0</v>
      </c>
      <c r="AH712">
        <v>0</v>
      </c>
      <c r="AI712">
        <v>0</v>
      </c>
      <c r="AJ712">
        <v>1</v>
      </c>
      <c r="AK712">
        <v>11</v>
      </c>
      <c r="AL712">
        <v>11</v>
      </c>
      <c r="AM712">
        <v>0</v>
      </c>
    </row>
    <row r="713" spans="1:39" x14ac:dyDescent="0.45">
      <c r="A713">
        <v>53593</v>
      </c>
      <c r="B713">
        <v>1</v>
      </c>
      <c r="C713">
        <v>1</v>
      </c>
      <c r="D713">
        <v>60</v>
      </c>
      <c r="E713">
        <v>349</v>
      </c>
      <c r="F713">
        <v>4</v>
      </c>
      <c r="G713">
        <v>78</v>
      </c>
      <c r="H713">
        <v>6</v>
      </c>
      <c r="I713">
        <v>0</v>
      </c>
      <c r="J713">
        <v>43</v>
      </c>
      <c r="K713">
        <v>8</v>
      </c>
      <c r="L713">
        <v>7</v>
      </c>
      <c r="M713">
        <v>2</v>
      </c>
      <c r="N713">
        <v>6</v>
      </c>
      <c r="O713">
        <v>8</v>
      </c>
      <c r="P713">
        <v>0</v>
      </c>
      <c r="Q713">
        <v>0</v>
      </c>
      <c r="R713">
        <v>0</v>
      </c>
      <c r="S713">
        <v>0</v>
      </c>
      <c r="T713">
        <v>0</v>
      </c>
      <c r="U713">
        <v>0</v>
      </c>
      <c r="V713">
        <v>3</v>
      </c>
      <c r="W713">
        <v>11</v>
      </c>
      <c r="X713">
        <v>0</v>
      </c>
      <c r="Y713">
        <v>67</v>
      </c>
      <c r="Z713">
        <v>2850</v>
      </c>
      <c r="AA713">
        <v>0</v>
      </c>
      <c r="AB713">
        <v>0</v>
      </c>
      <c r="AC713">
        <v>0</v>
      </c>
      <c r="AD713">
        <v>1</v>
      </c>
      <c r="AE713">
        <v>0</v>
      </c>
      <c r="AF713">
        <v>0</v>
      </c>
      <c r="AG713">
        <v>0</v>
      </c>
      <c r="AH713">
        <v>0</v>
      </c>
      <c r="AI713">
        <v>0</v>
      </c>
      <c r="AJ713">
        <v>1</v>
      </c>
      <c r="AK713">
        <v>437</v>
      </c>
      <c r="AL713">
        <v>394</v>
      </c>
      <c r="AM713">
        <v>0</v>
      </c>
    </row>
    <row r="714" spans="1:39" x14ac:dyDescent="0.45">
      <c r="A714">
        <v>66373</v>
      </c>
      <c r="B714">
        <v>1</v>
      </c>
      <c r="C714">
        <v>1</v>
      </c>
      <c r="D714">
        <v>57</v>
      </c>
      <c r="E714">
        <v>328</v>
      </c>
      <c r="F714">
        <v>9</v>
      </c>
      <c r="G714">
        <v>124</v>
      </c>
      <c r="H714">
        <v>12</v>
      </c>
      <c r="I714">
        <v>24</v>
      </c>
      <c r="J714">
        <v>109</v>
      </c>
      <c r="K714">
        <v>7</v>
      </c>
      <c r="L714">
        <v>4</v>
      </c>
      <c r="M714">
        <v>2</v>
      </c>
      <c r="N714">
        <v>10</v>
      </c>
      <c r="O714">
        <v>3</v>
      </c>
      <c r="P714">
        <v>0</v>
      </c>
      <c r="Q714">
        <v>0</v>
      </c>
      <c r="R714">
        <v>0</v>
      </c>
      <c r="S714">
        <v>0</v>
      </c>
      <c r="T714">
        <v>0</v>
      </c>
      <c r="U714">
        <v>0</v>
      </c>
      <c r="V714">
        <v>3</v>
      </c>
      <c r="W714">
        <v>11</v>
      </c>
      <c r="X714">
        <v>0</v>
      </c>
      <c r="Y714">
        <v>42</v>
      </c>
      <c r="Z714">
        <v>2541</v>
      </c>
      <c r="AA714">
        <v>0</v>
      </c>
      <c r="AB714">
        <v>1</v>
      </c>
      <c r="AC714">
        <v>0</v>
      </c>
      <c r="AD714">
        <v>0</v>
      </c>
      <c r="AE714">
        <v>0</v>
      </c>
      <c r="AF714">
        <v>0</v>
      </c>
      <c r="AG714">
        <v>0</v>
      </c>
      <c r="AH714">
        <v>1</v>
      </c>
      <c r="AI714">
        <v>0</v>
      </c>
      <c r="AJ714">
        <v>0</v>
      </c>
      <c r="AK714">
        <v>497</v>
      </c>
      <c r="AL714">
        <v>388</v>
      </c>
      <c r="AM714">
        <v>0</v>
      </c>
    </row>
    <row r="715" spans="1:39" x14ac:dyDescent="0.45">
      <c r="A715">
        <v>45072</v>
      </c>
      <c r="B715">
        <v>1</v>
      </c>
      <c r="C715">
        <v>2</v>
      </c>
      <c r="D715">
        <v>74</v>
      </c>
      <c r="E715">
        <v>144</v>
      </c>
      <c r="F715">
        <v>2</v>
      </c>
      <c r="G715">
        <v>99</v>
      </c>
      <c r="H715">
        <v>7</v>
      </c>
      <c r="I715">
        <v>2</v>
      </c>
      <c r="J715">
        <v>30</v>
      </c>
      <c r="K715">
        <v>5</v>
      </c>
      <c r="L715">
        <v>6</v>
      </c>
      <c r="M715">
        <v>1</v>
      </c>
      <c r="N715">
        <v>4</v>
      </c>
      <c r="O715">
        <v>8</v>
      </c>
      <c r="P715">
        <v>0</v>
      </c>
      <c r="Q715">
        <v>0</v>
      </c>
      <c r="R715">
        <v>0</v>
      </c>
      <c r="S715">
        <v>0</v>
      </c>
      <c r="T715">
        <v>0</v>
      </c>
      <c r="U715">
        <v>0</v>
      </c>
      <c r="V715">
        <v>3</v>
      </c>
      <c r="W715">
        <v>11</v>
      </c>
      <c r="X715">
        <v>0</v>
      </c>
      <c r="Y715">
        <v>72</v>
      </c>
      <c r="Z715">
        <v>2415</v>
      </c>
      <c r="AA715">
        <v>1</v>
      </c>
      <c r="AB715">
        <v>0</v>
      </c>
      <c r="AC715">
        <v>0</v>
      </c>
      <c r="AD715">
        <v>0</v>
      </c>
      <c r="AE715">
        <v>0</v>
      </c>
      <c r="AF715">
        <v>0</v>
      </c>
      <c r="AG715">
        <v>0</v>
      </c>
      <c r="AH715">
        <v>0</v>
      </c>
      <c r="AI715">
        <v>0</v>
      </c>
      <c r="AJ715">
        <v>1</v>
      </c>
      <c r="AK715">
        <v>254</v>
      </c>
      <c r="AL715">
        <v>224</v>
      </c>
      <c r="AM715">
        <v>0</v>
      </c>
    </row>
    <row r="716" spans="1:39" x14ac:dyDescent="0.45">
      <c r="A716">
        <v>89694</v>
      </c>
      <c r="B716">
        <v>1</v>
      </c>
      <c r="C716">
        <v>1</v>
      </c>
      <c r="D716">
        <v>22</v>
      </c>
      <c r="E716">
        <v>1126</v>
      </c>
      <c r="F716">
        <v>28</v>
      </c>
      <c r="G716">
        <v>211</v>
      </c>
      <c r="H716">
        <v>37</v>
      </c>
      <c r="I716">
        <v>28</v>
      </c>
      <c r="J716">
        <v>42</v>
      </c>
      <c r="K716">
        <v>3</v>
      </c>
      <c r="L716">
        <v>4</v>
      </c>
      <c r="M716">
        <v>3</v>
      </c>
      <c r="N716">
        <v>4</v>
      </c>
      <c r="O716">
        <v>5</v>
      </c>
      <c r="P716">
        <v>0</v>
      </c>
      <c r="Q716">
        <v>1</v>
      </c>
      <c r="R716">
        <v>1</v>
      </c>
      <c r="S716">
        <v>1</v>
      </c>
      <c r="T716">
        <v>0</v>
      </c>
      <c r="U716">
        <v>0</v>
      </c>
      <c r="V716">
        <v>3</v>
      </c>
      <c r="W716">
        <v>11</v>
      </c>
      <c r="X716">
        <v>0</v>
      </c>
      <c r="Y716">
        <v>47</v>
      </c>
      <c r="Z716">
        <v>2422</v>
      </c>
      <c r="AA716">
        <v>1</v>
      </c>
      <c r="AB716">
        <v>0</v>
      </c>
      <c r="AC716">
        <v>0</v>
      </c>
      <c r="AD716">
        <v>0</v>
      </c>
      <c r="AE716">
        <v>0</v>
      </c>
      <c r="AF716">
        <v>0</v>
      </c>
      <c r="AG716">
        <v>0</v>
      </c>
      <c r="AH716">
        <v>1</v>
      </c>
      <c r="AI716">
        <v>0</v>
      </c>
      <c r="AJ716">
        <v>0</v>
      </c>
      <c r="AK716">
        <v>1430</v>
      </c>
      <c r="AL716">
        <v>1388</v>
      </c>
      <c r="AM716">
        <v>3</v>
      </c>
    </row>
    <row r="717" spans="1:39" x14ac:dyDescent="0.45">
      <c r="A717">
        <v>72025</v>
      </c>
      <c r="B717">
        <v>0</v>
      </c>
      <c r="C717">
        <v>0</v>
      </c>
      <c r="D717">
        <v>46</v>
      </c>
      <c r="E717">
        <v>967</v>
      </c>
      <c r="F717">
        <v>0</v>
      </c>
      <c r="G717">
        <v>617</v>
      </c>
      <c r="H717">
        <v>43</v>
      </c>
      <c r="I717">
        <v>50</v>
      </c>
      <c r="J717">
        <v>0</v>
      </c>
      <c r="K717">
        <v>1</v>
      </c>
      <c r="L717">
        <v>4</v>
      </c>
      <c r="M717">
        <v>8</v>
      </c>
      <c r="N717">
        <v>13</v>
      </c>
      <c r="O717">
        <v>2</v>
      </c>
      <c r="P717">
        <v>0</v>
      </c>
      <c r="Q717">
        <v>1</v>
      </c>
      <c r="R717">
        <v>1</v>
      </c>
      <c r="S717">
        <v>1</v>
      </c>
      <c r="T717">
        <v>0</v>
      </c>
      <c r="U717">
        <v>0</v>
      </c>
      <c r="V717">
        <v>3</v>
      </c>
      <c r="W717">
        <v>11</v>
      </c>
      <c r="X717">
        <v>1</v>
      </c>
      <c r="Y717">
        <v>71</v>
      </c>
      <c r="Z717">
        <v>2220</v>
      </c>
      <c r="AA717">
        <v>0</v>
      </c>
      <c r="AB717">
        <v>1</v>
      </c>
      <c r="AC717">
        <v>0</v>
      </c>
      <c r="AD717">
        <v>0</v>
      </c>
      <c r="AE717">
        <v>0</v>
      </c>
      <c r="AF717">
        <v>0</v>
      </c>
      <c r="AG717">
        <v>0</v>
      </c>
      <c r="AH717">
        <v>1</v>
      </c>
      <c r="AI717">
        <v>0</v>
      </c>
      <c r="AJ717">
        <v>0</v>
      </c>
      <c r="AK717">
        <v>1677</v>
      </c>
      <c r="AL717">
        <v>1677</v>
      </c>
      <c r="AM717">
        <v>3</v>
      </c>
    </row>
    <row r="718" spans="1:39" x14ac:dyDescent="0.45">
      <c r="A718">
        <v>67432</v>
      </c>
      <c r="B718">
        <v>0</v>
      </c>
      <c r="C718">
        <v>1</v>
      </c>
      <c r="D718">
        <v>69</v>
      </c>
      <c r="E718">
        <v>432</v>
      </c>
      <c r="F718">
        <v>79</v>
      </c>
      <c r="G718">
        <v>341</v>
      </c>
      <c r="H718">
        <v>177</v>
      </c>
      <c r="I718">
        <v>136</v>
      </c>
      <c r="J718">
        <v>170</v>
      </c>
      <c r="K718">
        <v>2</v>
      </c>
      <c r="L718">
        <v>8</v>
      </c>
      <c r="M718">
        <v>5</v>
      </c>
      <c r="N718">
        <v>4</v>
      </c>
      <c r="O718">
        <v>4</v>
      </c>
      <c r="P718">
        <v>0</v>
      </c>
      <c r="Q718">
        <v>0</v>
      </c>
      <c r="R718">
        <v>0</v>
      </c>
      <c r="S718">
        <v>0</v>
      </c>
      <c r="T718">
        <v>0</v>
      </c>
      <c r="U718">
        <v>0</v>
      </c>
      <c r="V718">
        <v>3</v>
      </c>
      <c r="W718">
        <v>11</v>
      </c>
      <c r="X718">
        <v>0</v>
      </c>
      <c r="Y718">
        <v>47</v>
      </c>
      <c r="Z718">
        <v>2616</v>
      </c>
      <c r="AA718">
        <v>0</v>
      </c>
      <c r="AB718">
        <v>1</v>
      </c>
      <c r="AC718">
        <v>0</v>
      </c>
      <c r="AD718">
        <v>0</v>
      </c>
      <c r="AE718">
        <v>0</v>
      </c>
      <c r="AF718">
        <v>0</v>
      </c>
      <c r="AG718">
        <v>0</v>
      </c>
      <c r="AH718">
        <v>1</v>
      </c>
      <c r="AI718">
        <v>0</v>
      </c>
      <c r="AJ718">
        <v>0</v>
      </c>
      <c r="AK718">
        <v>1165</v>
      </c>
      <c r="AL718">
        <v>995</v>
      </c>
      <c r="AM718">
        <v>0</v>
      </c>
    </row>
    <row r="719" spans="1:39" x14ac:dyDescent="0.45">
      <c r="A719">
        <v>70545</v>
      </c>
      <c r="B719">
        <v>0</v>
      </c>
      <c r="C719">
        <v>1</v>
      </c>
      <c r="D719">
        <v>29</v>
      </c>
      <c r="E719">
        <v>138</v>
      </c>
      <c r="F719">
        <v>39</v>
      </c>
      <c r="G719">
        <v>63</v>
      </c>
      <c r="H719">
        <v>55</v>
      </c>
      <c r="I719">
        <v>18</v>
      </c>
      <c r="J719">
        <v>21</v>
      </c>
      <c r="K719">
        <v>1</v>
      </c>
      <c r="L719">
        <v>4</v>
      </c>
      <c r="M719">
        <v>1</v>
      </c>
      <c r="N719">
        <v>7</v>
      </c>
      <c r="O719">
        <v>2</v>
      </c>
      <c r="P719">
        <v>0</v>
      </c>
      <c r="Q719">
        <v>0</v>
      </c>
      <c r="R719">
        <v>0</v>
      </c>
      <c r="S719">
        <v>0</v>
      </c>
      <c r="T719">
        <v>0</v>
      </c>
      <c r="U719">
        <v>0</v>
      </c>
      <c r="V719">
        <v>3</v>
      </c>
      <c r="W719">
        <v>11</v>
      </c>
      <c r="X719">
        <v>0</v>
      </c>
      <c r="Y719">
        <v>68</v>
      </c>
      <c r="Z719">
        <v>2185</v>
      </c>
      <c r="AA719">
        <v>0</v>
      </c>
      <c r="AB719">
        <v>0</v>
      </c>
      <c r="AC719">
        <v>0</v>
      </c>
      <c r="AD719">
        <v>1</v>
      </c>
      <c r="AE719">
        <v>0</v>
      </c>
      <c r="AF719">
        <v>0</v>
      </c>
      <c r="AG719">
        <v>0</v>
      </c>
      <c r="AH719">
        <v>0</v>
      </c>
      <c r="AI719">
        <v>1</v>
      </c>
      <c r="AJ719">
        <v>0</v>
      </c>
      <c r="AK719">
        <v>313</v>
      </c>
      <c r="AL719">
        <v>292</v>
      </c>
      <c r="AM719">
        <v>0</v>
      </c>
    </row>
    <row r="720" spans="1:39" x14ac:dyDescent="0.45">
      <c r="A720">
        <v>17487</v>
      </c>
      <c r="B720">
        <v>1</v>
      </c>
      <c r="C720">
        <v>0</v>
      </c>
      <c r="D720">
        <v>37</v>
      </c>
      <c r="E720">
        <v>0</v>
      </c>
      <c r="F720">
        <v>0</v>
      </c>
      <c r="G720">
        <v>1</v>
      </c>
      <c r="H720">
        <v>7</v>
      </c>
      <c r="I720">
        <v>4</v>
      </c>
      <c r="J720">
        <v>6</v>
      </c>
      <c r="K720">
        <v>1</v>
      </c>
      <c r="L720">
        <v>1</v>
      </c>
      <c r="M720">
        <v>0</v>
      </c>
      <c r="N720">
        <v>2</v>
      </c>
      <c r="O720">
        <v>7</v>
      </c>
      <c r="P720">
        <v>0</v>
      </c>
      <c r="Q720">
        <v>0</v>
      </c>
      <c r="R720">
        <v>0</v>
      </c>
      <c r="S720">
        <v>0</v>
      </c>
      <c r="T720">
        <v>0</v>
      </c>
      <c r="U720">
        <v>0</v>
      </c>
      <c r="V720">
        <v>3</v>
      </c>
      <c r="W720">
        <v>11</v>
      </c>
      <c r="X720">
        <v>0</v>
      </c>
      <c r="Y720">
        <v>31</v>
      </c>
      <c r="Z720">
        <v>2627</v>
      </c>
      <c r="AA720">
        <v>0</v>
      </c>
      <c r="AB720">
        <v>1</v>
      </c>
      <c r="AC720">
        <v>0</v>
      </c>
      <c r="AD720">
        <v>0</v>
      </c>
      <c r="AE720">
        <v>0</v>
      </c>
      <c r="AF720">
        <v>0</v>
      </c>
      <c r="AG720">
        <v>1</v>
      </c>
      <c r="AH720">
        <v>0</v>
      </c>
      <c r="AI720">
        <v>0</v>
      </c>
      <c r="AJ720">
        <v>0</v>
      </c>
      <c r="AK720">
        <v>12</v>
      </c>
      <c r="AL720">
        <v>6</v>
      </c>
      <c r="AM720">
        <v>0</v>
      </c>
    </row>
    <row r="721" spans="1:39" x14ac:dyDescent="0.45">
      <c r="A721">
        <v>62882</v>
      </c>
      <c r="B721">
        <v>0</v>
      </c>
      <c r="C721">
        <v>1</v>
      </c>
      <c r="D721">
        <v>26</v>
      </c>
      <c r="E721">
        <v>509</v>
      </c>
      <c r="F721">
        <v>133</v>
      </c>
      <c r="G721">
        <v>497</v>
      </c>
      <c r="H721">
        <v>78</v>
      </c>
      <c r="I721">
        <v>24</v>
      </c>
      <c r="J721">
        <v>97</v>
      </c>
      <c r="K721">
        <v>2</v>
      </c>
      <c r="L721">
        <v>7</v>
      </c>
      <c r="M721">
        <v>5</v>
      </c>
      <c r="N721">
        <v>6</v>
      </c>
      <c r="O721">
        <v>4</v>
      </c>
      <c r="P721">
        <v>0</v>
      </c>
      <c r="Q721">
        <v>0</v>
      </c>
      <c r="R721">
        <v>0</v>
      </c>
      <c r="S721">
        <v>0</v>
      </c>
      <c r="T721">
        <v>0</v>
      </c>
      <c r="U721">
        <v>0</v>
      </c>
      <c r="V721">
        <v>3</v>
      </c>
      <c r="W721">
        <v>11</v>
      </c>
      <c r="X721">
        <v>0</v>
      </c>
      <c r="Y721">
        <v>51</v>
      </c>
      <c r="Z721">
        <v>2848</v>
      </c>
      <c r="AA721">
        <v>0</v>
      </c>
      <c r="AB721">
        <v>0</v>
      </c>
      <c r="AC721">
        <v>0</v>
      </c>
      <c r="AD721">
        <v>1</v>
      </c>
      <c r="AE721">
        <v>0</v>
      </c>
      <c r="AF721">
        <v>0</v>
      </c>
      <c r="AG721">
        <v>0</v>
      </c>
      <c r="AH721">
        <v>1</v>
      </c>
      <c r="AI721">
        <v>0</v>
      </c>
      <c r="AJ721">
        <v>0</v>
      </c>
      <c r="AK721">
        <v>1241</v>
      </c>
      <c r="AL721">
        <v>1144</v>
      </c>
      <c r="AM721">
        <v>0</v>
      </c>
    </row>
    <row r="722" spans="1:39" x14ac:dyDescent="0.45">
      <c r="A722">
        <v>64108</v>
      </c>
      <c r="B722">
        <v>0</v>
      </c>
      <c r="C722">
        <v>1</v>
      </c>
      <c r="D722">
        <v>8</v>
      </c>
      <c r="E722">
        <v>948</v>
      </c>
      <c r="F722">
        <v>10</v>
      </c>
      <c r="G722">
        <v>86</v>
      </c>
      <c r="H722">
        <v>13</v>
      </c>
      <c r="I722">
        <v>21</v>
      </c>
      <c r="J722">
        <v>21</v>
      </c>
      <c r="K722">
        <v>4</v>
      </c>
      <c r="L722">
        <v>6</v>
      </c>
      <c r="M722">
        <v>9</v>
      </c>
      <c r="N722">
        <v>11</v>
      </c>
      <c r="O722">
        <v>5</v>
      </c>
      <c r="P722">
        <v>0</v>
      </c>
      <c r="Q722">
        <v>0</v>
      </c>
      <c r="R722">
        <v>0</v>
      </c>
      <c r="S722">
        <v>0</v>
      </c>
      <c r="T722">
        <v>0</v>
      </c>
      <c r="U722">
        <v>0</v>
      </c>
      <c r="V722">
        <v>3</v>
      </c>
      <c r="W722">
        <v>11</v>
      </c>
      <c r="X722">
        <v>0</v>
      </c>
      <c r="Y722">
        <v>67</v>
      </c>
      <c r="Z722">
        <v>2622</v>
      </c>
      <c r="AA722">
        <v>0</v>
      </c>
      <c r="AB722">
        <v>0</v>
      </c>
      <c r="AC722">
        <v>1</v>
      </c>
      <c r="AD722">
        <v>0</v>
      </c>
      <c r="AE722">
        <v>0</v>
      </c>
      <c r="AF722">
        <v>0</v>
      </c>
      <c r="AG722">
        <v>0</v>
      </c>
      <c r="AH722">
        <v>0</v>
      </c>
      <c r="AI722">
        <v>0</v>
      </c>
      <c r="AJ722">
        <v>1</v>
      </c>
      <c r="AK722">
        <v>1078</v>
      </c>
      <c r="AL722">
        <v>1057</v>
      </c>
      <c r="AM722">
        <v>0</v>
      </c>
    </row>
    <row r="723" spans="1:39" x14ac:dyDescent="0.45">
      <c r="A723">
        <v>34941</v>
      </c>
      <c r="B723">
        <v>1</v>
      </c>
      <c r="C723">
        <v>1</v>
      </c>
      <c r="D723">
        <v>26</v>
      </c>
      <c r="E723">
        <v>39</v>
      </c>
      <c r="F723">
        <v>2</v>
      </c>
      <c r="G723">
        <v>25</v>
      </c>
      <c r="H723">
        <v>4</v>
      </c>
      <c r="I723">
        <v>3</v>
      </c>
      <c r="J723">
        <v>24</v>
      </c>
      <c r="K723">
        <v>2</v>
      </c>
      <c r="L723">
        <v>3</v>
      </c>
      <c r="M723">
        <v>0</v>
      </c>
      <c r="N723">
        <v>3</v>
      </c>
      <c r="O723">
        <v>8</v>
      </c>
      <c r="P723">
        <v>0</v>
      </c>
      <c r="Q723">
        <v>0</v>
      </c>
      <c r="R723">
        <v>0</v>
      </c>
      <c r="S723">
        <v>0</v>
      </c>
      <c r="T723">
        <v>0</v>
      </c>
      <c r="U723">
        <v>0</v>
      </c>
      <c r="V723">
        <v>3</v>
      </c>
      <c r="W723">
        <v>11</v>
      </c>
      <c r="X723">
        <v>0</v>
      </c>
      <c r="Y723">
        <v>64</v>
      </c>
      <c r="Z723">
        <v>2639</v>
      </c>
      <c r="AA723">
        <v>0</v>
      </c>
      <c r="AB723">
        <v>0</v>
      </c>
      <c r="AC723">
        <v>0</v>
      </c>
      <c r="AD723">
        <v>1</v>
      </c>
      <c r="AE723">
        <v>0</v>
      </c>
      <c r="AF723">
        <v>0</v>
      </c>
      <c r="AG723">
        <v>0</v>
      </c>
      <c r="AH723">
        <v>0</v>
      </c>
      <c r="AI723">
        <v>1</v>
      </c>
      <c r="AJ723">
        <v>0</v>
      </c>
      <c r="AK723">
        <v>73</v>
      </c>
      <c r="AL723">
        <v>49</v>
      </c>
      <c r="AM723">
        <v>0</v>
      </c>
    </row>
    <row r="724" spans="1:39" x14ac:dyDescent="0.45">
      <c r="A724">
        <v>48767</v>
      </c>
      <c r="B724">
        <v>1</v>
      </c>
      <c r="C724">
        <v>2</v>
      </c>
      <c r="D724">
        <v>79</v>
      </c>
      <c r="E724">
        <v>28</v>
      </c>
      <c r="F724">
        <v>1</v>
      </c>
      <c r="G724">
        <v>21</v>
      </c>
      <c r="H724">
        <v>3</v>
      </c>
      <c r="I724">
        <v>0</v>
      </c>
      <c r="J724">
        <v>10</v>
      </c>
      <c r="K724">
        <v>3</v>
      </c>
      <c r="L724">
        <v>2</v>
      </c>
      <c r="M724">
        <v>1</v>
      </c>
      <c r="N724">
        <v>3</v>
      </c>
      <c r="O724">
        <v>5</v>
      </c>
      <c r="P724">
        <v>0</v>
      </c>
      <c r="Q724">
        <v>0</v>
      </c>
      <c r="R724">
        <v>0</v>
      </c>
      <c r="S724">
        <v>0</v>
      </c>
      <c r="T724">
        <v>0</v>
      </c>
      <c r="U724">
        <v>0</v>
      </c>
      <c r="V724">
        <v>3</v>
      </c>
      <c r="W724">
        <v>11</v>
      </c>
      <c r="X724">
        <v>0</v>
      </c>
      <c r="Y724">
        <v>70</v>
      </c>
      <c r="Z724">
        <v>2338</v>
      </c>
      <c r="AA724">
        <v>0</v>
      </c>
      <c r="AB724">
        <v>0</v>
      </c>
      <c r="AC724">
        <v>1</v>
      </c>
      <c r="AD724">
        <v>0</v>
      </c>
      <c r="AE724">
        <v>0</v>
      </c>
      <c r="AF724">
        <v>0</v>
      </c>
      <c r="AG724">
        <v>0</v>
      </c>
      <c r="AH724">
        <v>0</v>
      </c>
      <c r="AI724">
        <v>0</v>
      </c>
      <c r="AJ724">
        <v>1</v>
      </c>
      <c r="AK724">
        <v>53</v>
      </c>
      <c r="AL724">
        <v>43</v>
      </c>
      <c r="AM724">
        <v>0</v>
      </c>
    </row>
    <row r="725" spans="1:39" x14ac:dyDescent="0.45">
      <c r="A725">
        <v>38702</v>
      </c>
      <c r="B725">
        <v>1</v>
      </c>
      <c r="C725">
        <v>0</v>
      </c>
      <c r="D725">
        <v>71</v>
      </c>
      <c r="E725">
        <v>13</v>
      </c>
      <c r="F725">
        <v>11</v>
      </c>
      <c r="G725">
        <v>24</v>
      </c>
      <c r="H725">
        <v>13</v>
      </c>
      <c r="I725">
        <v>8</v>
      </c>
      <c r="J725">
        <v>40</v>
      </c>
      <c r="K725">
        <v>2</v>
      </c>
      <c r="L725">
        <v>3</v>
      </c>
      <c r="M725">
        <v>0</v>
      </c>
      <c r="N725">
        <v>4</v>
      </c>
      <c r="O725">
        <v>6</v>
      </c>
      <c r="P725">
        <v>0</v>
      </c>
      <c r="Q725">
        <v>0</v>
      </c>
      <c r="R725">
        <v>0</v>
      </c>
      <c r="S725">
        <v>0</v>
      </c>
      <c r="T725">
        <v>0</v>
      </c>
      <c r="U725">
        <v>0</v>
      </c>
      <c r="V725">
        <v>3</v>
      </c>
      <c r="W725">
        <v>11</v>
      </c>
      <c r="X725">
        <v>0</v>
      </c>
      <c r="Y725">
        <v>42</v>
      </c>
      <c r="Z725">
        <v>2491</v>
      </c>
      <c r="AA725">
        <v>0</v>
      </c>
      <c r="AB725">
        <v>0</v>
      </c>
      <c r="AC725">
        <v>0</v>
      </c>
      <c r="AD725">
        <v>1</v>
      </c>
      <c r="AE725">
        <v>0</v>
      </c>
      <c r="AF725">
        <v>1</v>
      </c>
      <c r="AG725">
        <v>0</v>
      </c>
      <c r="AH725">
        <v>0</v>
      </c>
      <c r="AI725">
        <v>0</v>
      </c>
      <c r="AJ725">
        <v>0</v>
      </c>
      <c r="AK725">
        <v>69</v>
      </c>
      <c r="AL725">
        <v>29</v>
      </c>
      <c r="AM725">
        <v>0</v>
      </c>
    </row>
    <row r="726" spans="1:39" x14ac:dyDescent="0.45">
      <c r="A726">
        <v>82224</v>
      </c>
      <c r="B726">
        <v>0</v>
      </c>
      <c r="C726">
        <v>0</v>
      </c>
      <c r="D726">
        <v>83</v>
      </c>
      <c r="E726">
        <v>307</v>
      </c>
      <c r="F726">
        <v>26</v>
      </c>
      <c r="G726">
        <v>360</v>
      </c>
      <c r="H726">
        <v>138</v>
      </c>
      <c r="I726">
        <v>31</v>
      </c>
      <c r="J726">
        <v>40</v>
      </c>
      <c r="K726">
        <v>1</v>
      </c>
      <c r="L726">
        <v>6</v>
      </c>
      <c r="M726">
        <v>9</v>
      </c>
      <c r="N726">
        <v>5</v>
      </c>
      <c r="O726">
        <v>3</v>
      </c>
      <c r="P726">
        <v>0</v>
      </c>
      <c r="Q726">
        <v>0</v>
      </c>
      <c r="R726">
        <v>0</v>
      </c>
      <c r="S726">
        <v>1</v>
      </c>
      <c r="T726">
        <v>0</v>
      </c>
      <c r="U726">
        <v>0</v>
      </c>
      <c r="V726">
        <v>3</v>
      </c>
      <c r="W726">
        <v>11</v>
      </c>
      <c r="X726">
        <v>0</v>
      </c>
      <c r="Y726">
        <v>56</v>
      </c>
      <c r="Z726">
        <v>2314</v>
      </c>
      <c r="AA726">
        <v>0</v>
      </c>
      <c r="AB726">
        <v>1</v>
      </c>
      <c r="AC726">
        <v>0</v>
      </c>
      <c r="AD726">
        <v>0</v>
      </c>
      <c r="AE726">
        <v>0</v>
      </c>
      <c r="AF726">
        <v>0</v>
      </c>
      <c r="AG726">
        <v>0</v>
      </c>
      <c r="AH726">
        <v>1</v>
      </c>
      <c r="AI726">
        <v>0</v>
      </c>
      <c r="AJ726">
        <v>0</v>
      </c>
      <c r="AK726">
        <v>862</v>
      </c>
      <c r="AL726">
        <v>822</v>
      </c>
      <c r="AM726">
        <v>1</v>
      </c>
    </row>
    <row r="727" spans="1:39" x14ac:dyDescent="0.45">
      <c r="A727">
        <v>83844</v>
      </c>
      <c r="B727">
        <v>0</v>
      </c>
      <c r="C727">
        <v>0</v>
      </c>
      <c r="D727">
        <v>57</v>
      </c>
      <c r="E727">
        <v>901</v>
      </c>
      <c r="F727">
        <v>31</v>
      </c>
      <c r="G727">
        <v>345</v>
      </c>
      <c r="H727">
        <v>75</v>
      </c>
      <c r="I727">
        <v>31</v>
      </c>
      <c r="J727">
        <v>191</v>
      </c>
      <c r="K727">
        <v>1</v>
      </c>
      <c r="L727">
        <v>4</v>
      </c>
      <c r="M727">
        <v>4</v>
      </c>
      <c r="N727">
        <v>11</v>
      </c>
      <c r="O727">
        <v>1</v>
      </c>
      <c r="P727">
        <v>0</v>
      </c>
      <c r="Q727">
        <v>0</v>
      </c>
      <c r="R727">
        <v>1</v>
      </c>
      <c r="S727">
        <v>0</v>
      </c>
      <c r="T727">
        <v>0</v>
      </c>
      <c r="U727">
        <v>0</v>
      </c>
      <c r="V727">
        <v>3</v>
      </c>
      <c r="W727">
        <v>11</v>
      </c>
      <c r="X727">
        <v>0</v>
      </c>
      <c r="Y727">
        <v>68</v>
      </c>
      <c r="Z727">
        <v>2572</v>
      </c>
      <c r="AA727">
        <v>0</v>
      </c>
      <c r="AB727">
        <v>0</v>
      </c>
      <c r="AC727">
        <v>0</v>
      </c>
      <c r="AD727">
        <v>1</v>
      </c>
      <c r="AE727">
        <v>0</v>
      </c>
      <c r="AF727">
        <v>0</v>
      </c>
      <c r="AG727">
        <v>0</v>
      </c>
      <c r="AH727">
        <v>1</v>
      </c>
      <c r="AI727">
        <v>0</v>
      </c>
      <c r="AJ727">
        <v>0</v>
      </c>
      <c r="AK727">
        <v>1383</v>
      </c>
      <c r="AL727">
        <v>1192</v>
      </c>
      <c r="AM727">
        <v>1</v>
      </c>
    </row>
    <row r="728" spans="1:39" x14ac:dyDescent="0.45">
      <c r="A728">
        <v>17003</v>
      </c>
      <c r="B728">
        <v>1</v>
      </c>
      <c r="C728">
        <v>0</v>
      </c>
      <c r="D728">
        <v>37</v>
      </c>
      <c r="E728">
        <v>2</v>
      </c>
      <c r="F728">
        <v>5</v>
      </c>
      <c r="G728">
        <v>12</v>
      </c>
      <c r="H728">
        <v>4</v>
      </c>
      <c r="I728">
        <v>8</v>
      </c>
      <c r="J728">
        <v>7</v>
      </c>
      <c r="K728">
        <v>3</v>
      </c>
      <c r="L728">
        <v>2</v>
      </c>
      <c r="M728">
        <v>0</v>
      </c>
      <c r="N728">
        <v>4</v>
      </c>
      <c r="O728">
        <v>5</v>
      </c>
      <c r="P728">
        <v>0</v>
      </c>
      <c r="Q728">
        <v>0</v>
      </c>
      <c r="R728">
        <v>0</v>
      </c>
      <c r="S728">
        <v>0</v>
      </c>
      <c r="T728">
        <v>0</v>
      </c>
      <c r="U728">
        <v>0</v>
      </c>
      <c r="V728">
        <v>3</v>
      </c>
      <c r="W728">
        <v>11</v>
      </c>
      <c r="X728">
        <v>0</v>
      </c>
      <c r="Y728">
        <v>45</v>
      </c>
      <c r="Z728">
        <v>2361</v>
      </c>
      <c r="AA728">
        <v>0</v>
      </c>
      <c r="AB728">
        <v>1</v>
      </c>
      <c r="AC728">
        <v>0</v>
      </c>
      <c r="AD728">
        <v>0</v>
      </c>
      <c r="AE728">
        <v>0</v>
      </c>
      <c r="AF728">
        <v>1</v>
      </c>
      <c r="AG728">
        <v>0</v>
      </c>
      <c r="AH728">
        <v>0</v>
      </c>
      <c r="AI728">
        <v>0</v>
      </c>
      <c r="AJ728">
        <v>0</v>
      </c>
      <c r="AK728">
        <v>31</v>
      </c>
      <c r="AL728">
        <v>24</v>
      </c>
      <c r="AM728">
        <v>0</v>
      </c>
    </row>
    <row r="729" spans="1:39" x14ac:dyDescent="0.45">
      <c r="A729">
        <v>71163</v>
      </c>
      <c r="B729">
        <v>0</v>
      </c>
      <c r="C729">
        <v>0</v>
      </c>
      <c r="D729">
        <v>30</v>
      </c>
      <c r="E729">
        <v>283</v>
      </c>
      <c r="F729">
        <v>17</v>
      </c>
      <c r="G729">
        <v>372</v>
      </c>
      <c r="H729">
        <v>138</v>
      </c>
      <c r="I729">
        <v>106</v>
      </c>
      <c r="J729">
        <v>44</v>
      </c>
      <c r="K729">
        <v>1</v>
      </c>
      <c r="L729">
        <v>3</v>
      </c>
      <c r="M729">
        <v>8</v>
      </c>
      <c r="N729">
        <v>12</v>
      </c>
      <c r="O729">
        <v>1</v>
      </c>
      <c r="P729">
        <v>0</v>
      </c>
      <c r="Q729">
        <v>0</v>
      </c>
      <c r="R729">
        <v>0</v>
      </c>
      <c r="S729">
        <v>0</v>
      </c>
      <c r="T729">
        <v>0</v>
      </c>
      <c r="U729">
        <v>0</v>
      </c>
      <c r="V729">
        <v>3</v>
      </c>
      <c r="W729">
        <v>11</v>
      </c>
      <c r="X729">
        <v>0</v>
      </c>
      <c r="Y729">
        <v>25</v>
      </c>
      <c r="Z729">
        <v>2271</v>
      </c>
      <c r="AA729">
        <v>0</v>
      </c>
      <c r="AB729">
        <v>0</v>
      </c>
      <c r="AC729">
        <v>1</v>
      </c>
      <c r="AD729">
        <v>0</v>
      </c>
      <c r="AE729">
        <v>0</v>
      </c>
      <c r="AF729">
        <v>0</v>
      </c>
      <c r="AG729">
        <v>0</v>
      </c>
      <c r="AH729">
        <v>1</v>
      </c>
      <c r="AI729">
        <v>0</v>
      </c>
      <c r="AJ729">
        <v>0</v>
      </c>
      <c r="AK729">
        <v>916</v>
      </c>
      <c r="AL729">
        <v>872</v>
      </c>
      <c r="AM729">
        <v>0</v>
      </c>
    </row>
    <row r="730" spans="1:39" x14ac:dyDescent="0.45">
      <c r="A730">
        <v>33697</v>
      </c>
      <c r="B730">
        <v>1</v>
      </c>
      <c r="C730">
        <v>0</v>
      </c>
      <c r="D730">
        <v>34</v>
      </c>
      <c r="E730">
        <v>4</v>
      </c>
      <c r="F730">
        <v>3</v>
      </c>
      <c r="G730">
        <v>7</v>
      </c>
      <c r="H730">
        <v>0</v>
      </c>
      <c r="I730">
        <v>3</v>
      </c>
      <c r="J730">
        <v>11</v>
      </c>
      <c r="K730">
        <v>1</v>
      </c>
      <c r="L730">
        <v>1</v>
      </c>
      <c r="M730">
        <v>0</v>
      </c>
      <c r="N730">
        <v>2</v>
      </c>
      <c r="O730">
        <v>7</v>
      </c>
      <c r="P730">
        <v>1</v>
      </c>
      <c r="Q730">
        <v>0</v>
      </c>
      <c r="R730">
        <v>0</v>
      </c>
      <c r="S730">
        <v>0</v>
      </c>
      <c r="T730">
        <v>0</v>
      </c>
      <c r="U730">
        <v>0</v>
      </c>
      <c r="V730">
        <v>3</v>
      </c>
      <c r="W730">
        <v>11</v>
      </c>
      <c r="X730">
        <v>0</v>
      </c>
      <c r="Y730">
        <v>50</v>
      </c>
      <c r="Z730">
        <v>2446</v>
      </c>
      <c r="AA730">
        <v>0</v>
      </c>
      <c r="AB730">
        <v>0</v>
      </c>
      <c r="AC730">
        <v>1</v>
      </c>
      <c r="AD730">
        <v>0</v>
      </c>
      <c r="AE730">
        <v>0</v>
      </c>
      <c r="AF730">
        <v>0</v>
      </c>
      <c r="AG730">
        <v>0</v>
      </c>
      <c r="AH730">
        <v>1</v>
      </c>
      <c r="AI730">
        <v>0</v>
      </c>
      <c r="AJ730">
        <v>0</v>
      </c>
      <c r="AK730">
        <v>17</v>
      </c>
      <c r="AL730">
        <v>6</v>
      </c>
      <c r="AM730">
        <v>1</v>
      </c>
    </row>
    <row r="731" spans="1:39" x14ac:dyDescent="0.45">
      <c r="A731">
        <v>63564</v>
      </c>
      <c r="B731">
        <v>0</v>
      </c>
      <c r="C731">
        <v>0</v>
      </c>
      <c r="D731">
        <v>0</v>
      </c>
      <c r="E731">
        <v>769</v>
      </c>
      <c r="F731">
        <v>80</v>
      </c>
      <c r="G731">
        <v>252</v>
      </c>
      <c r="H731">
        <v>15</v>
      </c>
      <c r="I731">
        <v>34</v>
      </c>
      <c r="J731">
        <v>65</v>
      </c>
      <c r="K731">
        <v>1</v>
      </c>
      <c r="L731">
        <v>10</v>
      </c>
      <c r="M731">
        <v>10</v>
      </c>
      <c r="N731">
        <v>7</v>
      </c>
      <c r="O731">
        <v>6</v>
      </c>
      <c r="P731">
        <v>1</v>
      </c>
      <c r="Q731">
        <v>0</v>
      </c>
      <c r="R731">
        <v>0</v>
      </c>
      <c r="S731">
        <v>0</v>
      </c>
      <c r="T731">
        <v>0</v>
      </c>
      <c r="U731">
        <v>0</v>
      </c>
      <c r="V731">
        <v>3</v>
      </c>
      <c r="W731">
        <v>11</v>
      </c>
      <c r="X731">
        <v>1</v>
      </c>
      <c r="Y731">
        <v>66</v>
      </c>
      <c r="Z731">
        <v>2310</v>
      </c>
      <c r="AA731">
        <v>0</v>
      </c>
      <c r="AB731">
        <v>1</v>
      </c>
      <c r="AC731">
        <v>0</v>
      </c>
      <c r="AD731">
        <v>0</v>
      </c>
      <c r="AE731">
        <v>0</v>
      </c>
      <c r="AF731">
        <v>1</v>
      </c>
      <c r="AG731">
        <v>0</v>
      </c>
      <c r="AH731">
        <v>0</v>
      </c>
      <c r="AI731">
        <v>0</v>
      </c>
      <c r="AJ731">
        <v>0</v>
      </c>
      <c r="AK731">
        <v>1150</v>
      </c>
      <c r="AL731">
        <v>1085</v>
      </c>
      <c r="AM731">
        <v>1</v>
      </c>
    </row>
    <row r="732" spans="1:39" x14ac:dyDescent="0.45">
      <c r="A732">
        <v>83443</v>
      </c>
      <c r="B732">
        <v>0</v>
      </c>
      <c r="C732">
        <v>0</v>
      </c>
      <c r="D732">
        <v>89</v>
      </c>
      <c r="E732">
        <v>518</v>
      </c>
      <c r="F732">
        <v>42</v>
      </c>
      <c r="G732">
        <v>742</v>
      </c>
      <c r="H732">
        <v>55</v>
      </c>
      <c r="I732">
        <v>56</v>
      </c>
      <c r="J732">
        <v>84</v>
      </c>
      <c r="K732">
        <v>1</v>
      </c>
      <c r="L732">
        <v>6</v>
      </c>
      <c r="M732">
        <v>10</v>
      </c>
      <c r="N732">
        <v>5</v>
      </c>
      <c r="O732">
        <v>2</v>
      </c>
      <c r="P732">
        <v>0</v>
      </c>
      <c r="Q732">
        <v>0</v>
      </c>
      <c r="R732">
        <v>0</v>
      </c>
      <c r="S732">
        <v>0</v>
      </c>
      <c r="T732">
        <v>0</v>
      </c>
      <c r="U732">
        <v>0</v>
      </c>
      <c r="V732">
        <v>3</v>
      </c>
      <c r="W732">
        <v>11</v>
      </c>
      <c r="X732">
        <v>0</v>
      </c>
      <c r="Y732">
        <v>48</v>
      </c>
      <c r="Z732">
        <v>2339</v>
      </c>
      <c r="AA732">
        <v>0</v>
      </c>
      <c r="AB732">
        <v>0</v>
      </c>
      <c r="AC732">
        <v>0</v>
      </c>
      <c r="AD732">
        <v>1</v>
      </c>
      <c r="AE732">
        <v>0</v>
      </c>
      <c r="AF732">
        <v>0</v>
      </c>
      <c r="AG732">
        <v>0</v>
      </c>
      <c r="AH732">
        <v>0</v>
      </c>
      <c r="AI732">
        <v>0</v>
      </c>
      <c r="AJ732">
        <v>1</v>
      </c>
      <c r="AK732">
        <v>1413</v>
      </c>
      <c r="AL732">
        <v>1329</v>
      </c>
      <c r="AM732">
        <v>0</v>
      </c>
    </row>
    <row r="733" spans="1:39" x14ac:dyDescent="0.45">
      <c r="A733">
        <v>51518</v>
      </c>
      <c r="B733">
        <v>0</v>
      </c>
      <c r="C733">
        <v>1</v>
      </c>
      <c r="D733">
        <v>92</v>
      </c>
      <c r="E733">
        <v>350</v>
      </c>
      <c r="F733">
        <v>8</v>
      </c>
      <c r="G733">
        <v>66</v>
      </c>
      <c r="H733">
        <v>17</v>
      </c>
      <c r="I733">
        <v>4</v>
      </c>
      <c r="J733">
        <v>4</v>
      </c>
      <c r="K733">
        <v>2</v>
      </c>
      <c r="L733">
        <v>3</v>
      </c>
      <c r="M733">
        <v>2</v>
      </c>
      <c r="N733">
        <v>10</v>
      </c>
      <c r="O733">
        <v>3</v>
      </c>
      <c r="P733">
        <v>0</v>
      </c>
      <c r="Q733">
        <v>0</v>
      </c>
      <c r="R733">
        <v>0</v>
      </c>
      <c r="S733">
        <v>0</v>
      </c>
      <c r="T733">
        <v>0</v>
      </c>
      <c r="U733">
        <v>0</v>
      </c>
      <c r="V733">
        <v>3</v>
      </c>
      <c r="W733">
        <v>11</v>
      </c>
      <c r="X733">
        <v>0</v>
      </c>
      <c r="Y733">
        <v>62</v>
      </c>
      <c r="Z733">
        <v>2428</v>
      </c>
      <c r="AA733">
        <v>0</v>
      </c>
      <c r="AB733">
        <v>0</v>
      </c>
      <c r="AC733">
        <v>0</v>
      </c>
      <c r="AD733">
        <v>1</v>
      </c>
      <c r="AE733">
        <v>0</v>
      </c>
      <c r="AF733">
        <v>0</v>
      </c>
      <c r="AG733">
        <v>0</v>
      </c>
      <c r="AH733">
        <v>0</v>
      </c>
      <c r="AI733">
        <v>0</v>
      </c>
      <c r="AJ733">
        <v>1</v>
      </c>
      <c r="AK733">
        <v>445</v>
      </c>
      <c r="AL733">
        <v>441</v>
      </c>
      <c r="AM733">
        <v>0</v>
      </c>
    </row>
    <row r="734" spans="1:39" x14ac:dyDescent="0.45">
      <c r="A734">
        <v>58330</v>
      </c>
      <c r="B734">
        <v>0</v>
      </c>
      <c r="C734">
        <v>1</v>
      </c>
      <c r="D734">
        <v>87</v>
      </c>
      <c r="E734">
        <v>445</v>
      </c>
      <c r="F734">
        <v>53</v>
      </c>
      <c r="G734">
        <v>213</v>
      </c>
      <c r="H734">
        <v>104</v>
      </c>
      <c r="I734">
        <v>98</v>
      </c>
      <c r="J734">
        <v>151</v>
      </c>
      <c r="K734">
        <v>1</v>
      </c>
      <c r="L734">
        <v>6</v>
      </c>
      <c r="M734">
        <v>4</v>
      </c>
      <c r="N734">
        <v>13</v>
      </c>
      <c r="O734">
        <v>4</v>
      </c>
      <c r="P734">
        <v>0</v>
      </c>
      <c r="Q734">
        <v>0</v>
      </c>
      <c r="R734">
        <v>0</v>
      </c>
      <c r="S734">
        <v>0</v>
      </c>
      <c r="T734">
        <v>0</v>
      </c>
      <c r="U734">
        <v>0</v>
      </c>
      <c r="V734">
        <v>3</v>
      </c>
      <c r="W734">
        <v>11</v>
      </c>
      <c r="X734">
        <v>0</v>
      </c>
      <c r="Y734">
        <v>45</v>
      </c>
      <c r="Z734">
        <v>2345</v>
      </c>
      <c r="AA734">
        <v>0</v>
      </c>
      <c r="AB734">
        <v>0</v>
      </c>
      <c r="AC734">
        <v>0</v>
      </c>
      <c r="AD734">
        <v>0</v>
      </c>
      <c r="AE734">
        <v>1</v>
      </c>
      <c r="AF734">
        <v>0</v>
      </c>
      <c r="AG734">
        <v>0</v>
      </c>
      <c r="AH734">
        <v>1</v>
      </c>
      <c r="AI734">
        <v>0</v>
      </c>
      <c r="AJ734">
        <v>0</v>
      </c>
      <c r="AK734">
        <v>913</v>
      </c>
      <c r="AL734">
        <v>762</v>
      </c>
      <c r="AM734">
        <v>0</v>
      </c>
    </row>
    <row r="735" spans="1:39" x14ac:dyDescent="0.45">
      <c r="A735">
        <v>80952</v>
      </c>
      <c r="B735">
        <v>0</v>
      </c>
      <c r="C735">
        <v>0</v>
      </c>
      <c r="D735">
        <v>20</v>
      </c>
      <c r="E735">
        <v>778</v>
      </c>
      <c r="F735">
        <v>178</v>
      </c>
      <c r="G735">
        <v>689</v>
      </c>
      <c r="H735">
        <v>41</v>
      </c>
      <c r="I735">
        <v>27</v>
      </c>
      <c r="J735">
        <v>44</v>
      </c>
      <c r="K735">
        <v>1</v>
      </c>
      <c r="L735">
        <v>8</v>
      </c>
      <c r="M735">
        <v>5</v>
      </c>
      <c r="N735">
        <v>11</v>
      </c>
      <c r="O735">
        <v>8</v>
      </c>
      <c r="P735">
        <v>0</v>
      </c>
      <c r="Q735">
        <v>1</v>
      </c>
      <c r="R735">
        <v>1</v>
      </c>
      <c r="S735">
        <v>1</v>
      </c>
      <c r="T735">
        <v>0</v>
      </c>
      <c r="U735">
        <v>0</v>
      </c>
      <c r="V735">
        <v>3</v>
      </c>
      <c r="W735">
        <v>11</v>
      </c>
      <c r="X735">
        <v>1</v>
      </c>
      <c r="Y735">
        <v>51</v>
      </c>
      <c r="Z735">
        <v>2645</v>
      </c>
      <c r="AA735">
        <v>0</v>
      </c>
      <c r="AB735">
        <v>1</v>
      </c>
      <c r="AC735">
        <v>0</v>
      </c>
      <c r="AD735">
        <v>0</v>
      </c>
      <c r="AE735">
        <v>0</v>
      </c>
      <c r="AF735">
        <v>0</v>
      </c>
      <c r="AG735">
        <v>0</v>
      </c>
      <c r="AH735">
        <v>1</v>
      </c>
      <c r="AI735">
        <v>0</v>
      </c>
      <c r="AJ735">
        <v>0</v>
      </c>
      <c r="AK735">
        <v>1713</v>
      </c>
      <c r="AL735">
        <v>1669</v>
      </c>
      <c r="AM735">
        <v>3</v>
      </c>
    </row>
    <row r="736" spans="1:39" x14ac:dyDescent="0.45">
      <c r="A736">
        <v>75507</v>
      </c>
      <c r="B736">
        <v>0</v>
      </c>
      <c r="C736">
        <v>0</v>
      </c>
      <c r="D736">
        <v>56</v>
      </c>
      <c r="E736">
        <v>709</v>
      </c>
      <c r="F736">
        <v>93</v>
      </c>
      <c r="G736">
        <v>374</v>
      </c>
      <c r="H736">
        <v>104</v>
      </c>
      <c r="I736">
        <v>80</v>
      </c>
      <c r="J736">
        <v>80</v>
      </c>
      <c r="K736">
        <v>1</v>
      </c>
      <c r="L736">
        <v>8</v>
      </c>
      <c r="M736">
        <v>6</v>
      </c>
      <c r="N736">
        <v>6</v>
      </c>
      <c r="O736">
        <v>3</v>
      </c>
      <c r="P736">
        <v>0</v>
      </c>
      <c r="Q736">
        <v>0</v>
      </c>
      <c r="R736">
        <v>0</v>
      </c>
      <c r="S736">
        <v>0</v>
      </c>
      <c r="T736">
        <v>0</v>
      </c>
      <c r="U736">
        <v>0</v>
      </c>
      <c r="V736">
        <v>3</v>
      </c>
      <c r="W736">
        <v>11</v>
      </c>
      <c r="X736">
        <v>0</v>
      </c>
      <c r="Y736">
        <v>41</v>
      </c>
      <c r="Z736">
        <v>2217</v>
      </c>
      <c r="AA736">
        <v>0</v>
      </c>
      <c r="AB736">
        <v>0</v>
      </c>
      <c r="AC736">
        <v>0</v>
      </c>
      <c r="AD736">
        <v>1</v>
      </c>
      <c r="AE736">
        <v>0</v>
      </c>
      <c r="AF736">
        <v>0</v>
      </c>
      <c r="AG736">
        <v>0</v>
      </c>
      <c r="AH736">
        <v>1</v>
      </c>
      <c r="AI736">
        <v>0</v>
      </c>
      <c r="AJ736">
        <v>0</v>
      </c>
      <c r="AK736">
        <v>1360</v>
      </c>
      <c r="AL736">
        <v>1280</v>
      </c>
      <c r="AM736">
        <v>0</v>
      </c>
    </row>
    <row r="737" spans="1:39" x14ac:dyDescent="0.45">
      <c r="A737">
        <v>63855</v>
      </c>
      <c r="B737">
        <v>0</v>
      </c>
      <c r="C737">
        <v>0</v>
      </c>
      <c r="D737">
        <v>28</v>
      </c>
      <c r="E737">
        <v>359</v>
      </c>
      <c r="F737">
        <v>35</v>
      </c>
      <c r="G737">
        <v>314</v>
      </c>
      <c r="H737">
        <v>93</v>
      </c>
      <c r="I737">
        <v>116</v>
      </c>
      <c r="J737">
        <v>89</v>
      </c>
      <c r="K737">
        <v>1</v>
      </c>
      <c r="L737">
        <v>7</v>
      </c>
      <c r="M737">
        <v>3</v>
      </c>
      <c r="N737">
        <v>13</v>
      </c>
      <c r="O737">
        <v>4</v>
      </c>
      <c r="P737">
        <v>0</v>
      </c>
      <c r="Q737">
        <v>0</v>
      </c>
      <c r="R737">
        <v>0</v>
      </c>
      <c r="S737">
        <v>0</v>
      </c>
      <c r="T737">
        <v>0</v>
      </c>
      <c r="U737">
        <v>0</v>
      </c>
      <c r="V737">
        <v>3</v>
      </c>
      <c r="W737">
        <v>11</v>
      </c>
      <c r="X737">
        <v>0</v>
      </c>
      <c r="Y737">
        <v>42</v>
      </c>
      <c r="Z737">
        <v>2664</v>
      </c>
      <c r="AA737">
        <v>0</v>
      </c>
      <c r="AB737">
        <v>0</v>
      </c>
      <c r="AC737">
        <v>0</v>
      </c>
      <c r="AD737">
        <v>1</v>
      </c>
      <c r="AE737">
        <v>0</v>
      </c>
      <c r="AF737">
        <v>1</v>
      </c>
      <c r="AG737">
        <v>0</v>
      </c>
      <c r="AH737">
        <v>0</v>
      </c>
      <c r="AI737">
        <v>0</v>
      </c>
      <c r="AJ737">
        <v>0</v>
      </c>
      <c r="AK737">
        <v>917</v>
      </c>
      <c r="AL737">
        <v>828</v>
      </c>
      <c r="AM737">
        <v>0</v>
      </c>
    </row>
    <row r="738" spans="1:39" x14ac:dyDescent="0.45">
      <c r="A738">
        <v>62220</v>
      </c>
      <c r="B738">
        <v>0</v>
      </c>
      <c r="C738">
        <v>1</v>
      </c>
      <c r="D738">
        <v>55</v>
      </c>
      <c r="E738">
        <v>799</v>
      </c>
      <c r="F738">
        <v>12</v>
      </c>
      <c r="G738">
        <v>375</v>
      </c>
      <c r="H738">
        <v>16</v>
      </c>
      <c r="I738">
        <v>12</v>
      </c>
      <c r="J738">
        <v>12</v>
      </c>
      <c r="K738">
        <v>5</v>
      </c>
      <c r="L738">
        <v>7</v>
      </c>
      <c r="M738">
        <v>6</v>
      </c>
      <c r="N738">
        <v>5</v>
      </c>
      <c r="O738">
        <v>6</v>
      </c>
      <c r="P738">
        <v>0</v>
      </c>
      <c r="Q738">
        <v>0</v>
      </c>
      <c r="R738">
        <v>0</v>
      </c>
      <c r="S738">
        <v>0</v>
      </c>
      <c r="T738">
        <v>0</v>
      </c>
      <c r="U738">
        <v>0</v>
      </c>
      <c r="V738">
        <v>3</v>
      </c>
      <c r="W738">
        <v>11</v>
      </c>
      <c r="X738">
        <v>1</v>
      </c>
      <c r="Y738">
        <v>48</v>
      </c>
      <c r="Z738">
        <v>2846</v>
      </c>
      <c r="AA738">
        <v>0</v>
      </c>
      <c r="AB738">
        <v>0</v>
      </c>
      <c r="AC738">
        <v>0</v>
      </c>
      <c r="AD738">
        <v>1</v>
      </c>
      <c r="AE738">
        <v>0</v>
      </c>
      <c r="AF738">
        <v>0</v>
      </c>
      <c r="AG738">
        <v>0</v>
      </c>
      <c r="AH738">
        <v>0</v>
      </c>
      <c r="AI738">
        <v>0</v>
      </c>
      <c r="AJ738">
        <v>1</v>
      </c>
      <c r="AK738">
        <v>1214</v>
      </c>
      <c r="AL738">
        <v>1202</v>
      </c>
      <c r="AM738">
        <v>0</v>
      </c>
    </row>
    <row r="739" spans="1:39" x14ac:dyDescent="0.45">
      <c r="A739">
        <v>58512</v>
      </c>
      <c r="B739">
        <v>0</v>
      </c>
      <c r="C739">
        <v>1</v>
      </c>
      <c r="D739">
        <v>25</v>
      </c>
      <c r="E739">
        <v>895</v>
      </c>
      <c r="F739">
        <v>10</v>
      </c>
      <c r="G739">
        <v>101</v>
      </c>
      <c r="H739">
        <v>13</v>
      </c>
      <c r="I739">
        <v>0</v>
      </c>
      <c r="J739">
        <v>152</v>
      </c>
      <c r="K739">
        <v>5</v>
      </c>
      <c r="L739">
        <v>3</v>
      </c>
      <c r="M739">
        <v>4</v>
      </c>
      <c r="N739">
        <v>8</v>
      </c>
      <c r="O739">
        <v>8</v>
      </c>
      <c r="P739">
        <v>0</v>
      </c>
      <c r="Q739">
        <v>0</v>
      </c>
      <c r="R739">
        <v>0</v>
      </c>
      <c r="S739">
        <v>0</v>
      </c>
      <c r="T739">
        <v>0</v>
      </c>
      <c r="U739">
        <v>0</v>
      </c>
      <c r="V739">
        <v>3</v>
      </c>
      <c r="W739">
        <v>11</v>
      </c>
      <c r="X739">
        <v>0</v>
      </c>
      <c r="Y739">
        <v>56</v>
      </c>
      <c r="Z739">
        <v>2442</v>
      </c>
      <c r="AA739">
        <v>0</v>
      </c>
      <c r="AB739">
        <v>1</v>
      </c>
      <c r="AC739">
        <v>0</v>
      </c>
      <c r="AD739">
        <v>0</v>
      </c>
      <c r="AE739">
        <v>0</v>
      </c>
      <c r="AF739">
        <v>0</v>
      </c>
      <c r="AG739">
        <v>0</v>
      </c>
      <c r="AH739">
        <v>1</v>
      </c>
      <c r="AI739">
        <v>0</v>
      </c>
      <c r="AJ739">
        <v>0</v>
      </c>
      <c r="AK739">
        <v>1019</v>
      </c>
      <c r="AL739">
        <v>867</v>
      </c>
      <c r="AM739">
        <v>0</v>
      </c>
    </row>
    <row r="740" spans="1:39" x14ac:dyDescent="0.45">
      <c r="A740">
        <v>40662</v>
      </c>
      <c r="B740">
        <v>1</v>
      </c>
      <c r="C740">
        <v>0</v>
      </c>
      <c r="D740">
        <v>0</v>
      </c>
      <c r="E740">
        <v>40</v>
      </c>
      <c r="F740">
        <v>2</v>
      </c>
      <c r="G740">
        <v>23</v>
      </c>
      <c r="H740">
        <v>0</v>
      </c>
      <c r="I740">
        <v>4</v>
      </c>
      <c r="J740">
        <v>23</v>
      </c>
      <c r="K740">
        <v>2</v>
      </c>
      <c r="L740">
        <v>2</v>
      </c>
      <c r="M740">
        <v>1</v>
      </c>
      <c r="N740">
        <v>3</v>
      </c>
      <c r="O740">
        <v>4</v>
      </c>
      <c r="P740">
        <v>0</v>
      </c>
      <c r="Q740">
        <v>0</v>
      </c>
      <c r="R740">
        <v>0</v>
      </c>
      <c r="S740">
        <v>0</v>
      </c>
      <c r="T740">
        <v>0</v>
      </c>
      <c r="U740">
        <v>0</v>
      </c>
      <c r="V740">
        <v>3</v>
      </c>
      <c r="W740">
        <v>11</v>
      </c>
      <c r="X740">
        <v>0</v>
      </c>
      <c r="Y740">
        <v>41</v>
      </c>
      <c r="Z740">
        <v>2630</v>
      </c>
      <c r="AA740">
        <v>0</v>
      </c>
      <c r="AB740">
        <v>1</v>
      </c>
      <c r="AC740">
        <v>0</v>
      </c>
      <c r="AD740">
        <v>0</v>
      </c>
      <c r="AE740">
        <v>0</v>
      </c>
      <c r="AF740">
        <v>0</v>
      </c>
      <c r="AG740">
        <v>0</v>
      </c>
      <c r="AH740">
        <v>0</v>
      </c>
      <c r="AI740">
        <v>1</v>
      </c>
      <c r="AJ740">
        <v>0</v>
      </c>
      <c r="AK740">
        <v>69</v>
      </c>
      <c r="AL740">
        <v>46</v>
      </c>
      <c r="AM740">
        <v>0</v>
      </c>
    </row>
    <row r="741" spans="1:39" x14ac:dyDescent="0.45">
      <c r="A741">
        <v>38829</v>
      </c>
      <c r="B741">
        <v>0</v>
      </c>
      <c r="C741">
        <v>1</v>
      </c>
      <c r="D741">
        <v>86</v>
      </c>
      <c r="E741">
        <v>76</v>
      </c>
      <c r="F741">
        <v>0</v>
      </c>
      <c r="G741">
        <v>7</v>
      </c>
      <c r="H741">
        <v>0</v>
      </c>
      <c r="I741">
        <v>0</v>
      </c>
      <c r="J741">
        <v>16</v>
      </c>
      <c r="K741">
        <v>1</v>
      </c>
      <c r="L741">
        <v>3</v>
      </c>
      <c r="M741">
        <v>2</v>
      </c>
      <c r="N741">
        <v>2</v>
      </c>
      <c r="O741">
        <v>5</v>
      </c>
      <c r="P741">
        <v>0</v>
      </c>
      <c r="Q741">
        <v>0</v>
      </c>
      <c r="R741">
        <v>0</v>
      </c>
      <c r="S741">
        <v>0</v>
      </c>
      <c r="T741">
        <v>0</v>
      </c>
      <c r="U741">
        <v>0</v>
      </c>
      <c r="V741">
        <v>3</v>
      </c>
      <c r="W741">
        <v>11</v>
      </c>
      <c r="X741">
        <v>0</v>
      </c>
      <c r="Y741">
        <v>61</v>
      </c>
      <c r="Z741">
        <v>2243</v>
      </c>
      <c r="AA741">
        <v>0</v>
      </c>
      <c r="AB741">
        <v>1</v>
      </c>
      <c r="AC741">
        <v>0</v>
      </c>
      <c r="AD741">
        <v>0</v>
      </c>
      <c r="AE741">
        <v>0</v>
      </c>
      <c r="AF741">
        <v>0</v>
      </c>
      <c r="AG741">
        <v>0</v>
      </c>
      <c r="AH741">
        <v>0</v>
      </c>
      <c r="AI741">
        <v>0</v>
      </c>
      <c r="AJ741">
        <v>1</v>
      </c>
      <c r="AK741">
        <v>83</v>
      </c>
      <c r="AL741">
        <v>67</v>
      </c>
      <c r="AM741">
        <v>0</v>
      </c>
    </row>
    <row r="742" spans="1:39" x14ac:dyDescent="0.45">
      <c r="A742">
        <v>35523</v>
      </c>
      <c r="B742">
        <v>1</v>
      </c>
      <c r="C742">
        <v>0</v>
      </c>
      <c r="D742">
        <v>8</v>
      </c>
      <c r="E742">
        <v>11</v>
      </c>
      <c r="F742">
        <v>5</v>
      </c>
      <c r="G742">
        <v>22</v>
      </c>
      <c r="H742">
        <v>12</v>
      </c>
      <c r="I742">
        <v>5</v>
      </c>
      <c r="J742">
        <v>11</v>
      </c>
      <c r="K742">
        <v>2</v>
      </c>
      <c r="L742">
        <v>3</v>
      </c>
      <c r="M742">
        <v>0</v>
      </c>
      <c r="N742">
        <v>3</v>
      </c>
      <c r="O742">
        <v>7</v>
      </c>
      <c r="P742">
        <v>0</v>
      </c>
      <c r="Q742">
        <v>0</v>
      </c>
      <c r="R742">
        <v>0</v>
      </c>
      <c r="S742">
        <v>0</v>
      </c>
      <c r="T742">
        <v>0</v>
      </c>
      <c r="U742">
        <v>0</v>
      </c>
      <c r="V742">
        <v>3</v>
      </c>
      <c r="W742">
        <v>11</v>
      </c>
      <c r="X742">
        <v>0</v>
      </c>
      <c r="Y742">
        <v>39</v>
      </c>
      <c r="Z742">
        <v>2428</v>
      </c>
      <c r="AA742">
        <v>0</v>
      </c>
      <c r="AB742">
        <v>1</v>
      </c>
      <c r="AC742">
        <v>0</v>
      </c>
      <c r="AD742">
        <v>0</v>
      </c>
      <c r="AE742">
        <v>0</v>
      </c>
      <c r="AF742">
        <v>1</v>
      </c>
      <c r="AG742">
        <v>0</v>
      </c>
      <c r="AH742">
        <v>0</v>
      </c>
      <c r="AI742">
        <v>0</v>
      </c>
      <c r="AJ742">
        <v>0</v>
      </c>
      <c r="AK742">
        <v>55</v>
      </c>
      <c r="AL742">
        <v>44</v>
      </c>
      <c r="AM742">
        <v>0</v>
      </c>
    </row>
    <row r="743" spans="1:39" x14ac:dyDescent="0.45">
      <c r="A743">
        <v>79146</v>
      </c>
      <c r="B743">
        <v>1</v>
      </c>
      <c r="C743">
        <v>1</v>
      </c>
      <c r="D743">
        <v>33</v>
      </c>
      <c r="E743">
        <v>245</v>
      </c>
      <c r="F743">
        <v>16</v>
      </c>
      <c r="G743">
        <v>223</v>
      </c>
      <c r="H743">
        <v>21</v>
      </c>
      <c r="I743">
        <v>43</v>
      </c>
      <c r="J743">
        <v>16</v>
      </c>
      <c r="K743">
        <v>2</v>
      </c>
      <c r="L743">
        <v>8</v>
      </c>
      <c r="M743">
        <v>1</v>
      </c>
      <c r="N743">
        <v>8</v>
      </c>
      <c r="O743">
        <v>6</v>
      </c>
      <c r="P743">
        <v>0</v>
      </c>
      <c r="Q743">
        <v>0</v>
      </c>
      <c r="R743">
        <v>0</v>
      </c>
      <c r="S743">
        <v>0</v>
      </c>
      <c r="T743">
        <v>0</v>
      </c>
      <c r="U743">
        <v>0</v>
      </c>
      <c r="V743">
        <v>3</v>
      </c>
      <c r="W743">
        <v>11</v>
      </c>
      <c r="X743">
        <v>0</v>
      </c>
      <c r="Y743">
        <v>53</v>
      </c>
      <c r="Z743">
        <v>2225</v>
      </c>
      <c r="AA743">
        <v>0</v>
      </c>
      <c r="AB743">
        <v>0</v>
      </c>
      <c r="AC743">
        <v>1</v>
      </c>
      <c r="AD743">
        <v>0</v>
      </c>
      <c r="AE743">
        <v>0</v>
      </c>
      <c r="AF743">
        <v>0</v>
      </c>
      <c r="AG743">
        <v>0</v>
      </c>
      <c r="AH743">
        <v>1</v>
      </c>
      <c r="AI743">
        <v>0</v>
      </c>
      <c r="AJ743">
        <v>0</v>
      </c>
      <c r="AK743">
        <v>548</v>
      </c>
      <c r="AL743">
        <v>532</v>
      </c>
      <c r="AM743">
        <v>0</v>
      </c>
    </row>
    <row r="744" spans="1:39" x14ac:dyDescent="0.45">
      <c r="A744">
        <v>78285</v>
      </c>
      <c r="B744">
        <v>0</v>
      </c>
      <c r="C744">
        <v>0</v>
      </c>
      <c r="D744">
        <v>13</v>
      </c>
      <c r="E744">
        <v>647</v>
      </c>
      <c r="F744">
        <v>107</v>
      </c>
      <c r="G744">
        <v>391</v>
      </c>
      <c r="H744">
        <v>175</v>
      </c>
      <c r="I744">
        <v>67</v>
      </c>
      <c r="J744">
        <v>40</v>
      </c>
      <c r="K744">
        <v>1</v>
      </c>
      <c r="L744">
        <v>6</v>
      </c>
      <c r="M744">
        <v>4</v>
      </c>
      <c r="N744">
        <v>10</v>
      </c>
      <c r="O744">
        <v>3</v>
      </c>
      <c r="P744">
        <v>0</v>
      </c>
      <c r="Q744">
        <v>0</v>
      </c>
      <c r="R744">
        <v>0</v>
      </c>
      <c r="S744">
        <v>0</v>
      </c>
      <c r="T744">
        <v>0</v>
      </c>
      <c r="U744">
        <v>0</v>
      </c>
      <c r="V744">
        <v>3</v>
      </c>
      <c r="W744">
        <v>11</v>
      </c>
      <c r="X744">
        <v>0</v>
      </c>
      <c r="Y744">
        <v>32</v>
      </c>
      <c r="Z744">
        <v>2403</v>
      </c>
      <c r="AA744">
        <v>0</v>
      </c>
      <c r="AB744">
        <v>1</v>
      </c>
      <c r="AC744">
        <v>0</v>
      </c>
      <c r="AD744">
        <v>0</v>
      </c>
      <c r="AE744">
        <v>0</v>
      </c>
      <c r="AF744">
        <v>0</v>
      </c>
      <c r="AG744">
        <v>0</v>
      </c>
      <c r="AH744">
        <v>0</v>
      </c>
      <c r="AI744">
        <v>1</v>
      </c>
      <c r="AJ744">
        <v>0</v>
      </c>
      <c r="AK744">
        <v>1387</v>
      </c>
      <c r="AL744">
        <v>1347</v>
      </c>
      <c r="AM744">
        <v>0</v>
      </c>
    </row>
    <row r="745" spans="1:39" x14ac:dyDescent="0.45">
      <c r="A745">
        <v>31626</v>
      </c>
      <c r="B745">
        <v>1</v>
      </c>
      <c r="C745">
        <v>0</v>
      </c>
      <c r="D745">
        <v>12</v>
      </c>
      <c r="E745">
        <v>39</v>
      </c>
      <c r="F745">
        <v>1</v>
      </c>
      <c r="G745">
        <v>9</v>
      </c>
      <c r="H745">
        <v>2</v>
      </c>
      <c r="I745">
        <v>1</v>
      </c>
      <c r="J745">
        <v>34</v>
      </c>
      <c r="K745">
        <v>1</v>
      </c>
      <c r="L745">
        <v>2</v>
      </c>
      <c r="M745">
        <v>1</v>
      </c>
      <c r="N745">
        <v>2</v>
      </c>
      <c r="O745">
        <v>7</v>
      </c>
      <c r="P745">
        <v>1</v>
      </c>
      <c r="Q745">
        <v>0</v>
      </c>
      <c r="R745">
        <v>0</v>
      </c>
      <c r="S745">
        <v>0</v>
      </c>
      <c r="T745">
        <v>0</v>
      </c>
      <c r="U745">
        <v>0</v>
      </c>
      <c r="V745">
        <v>3</v>
      </c>
      <c r="W745">
        <v>11</v>
      </c>
      <c r="X745">
        <v>1</v>
      </c>
      <c r="Y745">
        <v>42</v>
      </c>
      <c r="Z745">
        <v>2574</v>
      </c>
      <c r="AA745">
        <v>0</v>
      </c>
      <c r="AB745">
        <v>0</v>
      </c>
      <c r="AC745">
        <v>1</v>
      </c>
      <c r="AD745">
        <v>0</v>
      </c>
      <c r="AE745">
        <v>0</v>
      </c>
      <c r="AF745">
        <v>0</v>
      </c>
      <c r="AG745">
        <v>0</v>
      </c>
      <c r="AH745">
        <v>0</v>
      </c>
      <c r="AI745">
        <v>0</v>
      </c>
      <c r="AJ745">
        <v>1</v>
      </c>
      <c r="AK745">
        <v>52</v>
      </c>
      <c r="AL745">
        <v>18</v>
      </c>
      <c r="AM745">
        <v>1</v>
      </c>
    </row>
    <row r="746" spans="1:39" x14ac:dyDescent="0.45">
      <c r="A746">
        <v>75127</v>
      </c>
      <c r="B746">
        <v>0</v>
      </c>
      <c r="C746">
        <v>0</v>
      </c>
      <c r="D746">
        <v>92</v>
      </c>
      <c r="E746">
        <v>203</v>
      </c>
      <c r="F746">
        <v>35</v>
      </c>
      <c r="G746">
        <v>305</v>
      </c>
      <c r="H746">
        <v>46</v>
      </c>
      <c r="I746">
        <v>17</v>
      </c>
      <c r="J746">
        <v>227</v>
      </c>
      <c r="K746">
        <v>1</v>
      </c>
      <c r="L746">
        <v>2</v>
      </c>
      <c r="M746">
        <v>11</v>
      </c>
      <c r="N746">
        <v>5</v>
      </c>
      <c r="O746">
        <v>1</v>
      </c>
      <c r="P746">
        <v>0</v>
      </c>
      <c r="Q746">
        <v>0</v>
      </c>
      <c r="R746">
        <v>0</v>
      </c>
      <c r="S746">
        <v>0</v>
      </c>
      <c r="T746">
        <v>0</v>
      </c>
      <c r="U746">
        <v>0</v>
      </c>
      <c r="V746">
        <v>3</v>
      </c>
      <c r="W746">
        <v>11</v>
      </c>
      <c r="X746">
        <v>0</v>
      </c>
      <c r="Y746">
        <v>68</v>
      </c>
      <c r="Z746">
        <v>2197</v>
      </c>
      <c r="AA746">
        <v>0</v>
      </c>
      <c r="AB746">
        <v>0</v>
      </c>
      <c r="AC746">
        <v>1</v>
      </c>
      <c r="AD746">
        <v>0</v>
      </c>
      <c r="AE746">
        <v>0</v>
      </c>
      <c r="AF746">
        <v>0</v>
      </c>
      <c r="AG746">
        <v>0</v>
      </c>
      <c r="AH746">
        <v>1</v>
      </c>
      <c r="AI746">
        <v>0</v>
      </c>
      <c r="AJ746">
        <v>0</v>
      </c>
      <c r="AK746">
        <v>606</v>
      </c>
      <c r="AL746">
        <v>379</v>
      </c>
      <c r="AM746">
        <v>0</v>
      </c>
    </row>
    <row r="747" spans="1:39" x14ac:dyDescent="0.45">
      <c r="A747">
        <v>48726</v>
      </c>
      <c r="B747">
        <v>0</v>
      </c>
      <c r="C747">
        <v>1</v>
      </c>
      <c r="D747">
        <v>90</v>
      </c>
      <c r="E747">
        <v>138</v>
      </c>
      <c r="F747">
        <v>3</v>
      </c>
      <c r="G747">
        <v>38</v>
      </c>
      <c r="H747">
        <v>4</v>
      </c>
      <c r="I747">
        <v>0</v>
      </c>
      <c r="J747">
        <v>59</v>
      </c>
      <c r="K747">
        <v>3</v>
      </c>
      <c r="L747">
        <v>3</v>
      </c>
      <c r="M747">
        <v>2</v>
      </c>
      <c r="N747">
        <v>4</v>
      </c>
      <c r="O747">
        <v>6</v>
      </c>
      <c r="P747">
        <v>0</v>
      </c>
      <c r="Q747">
        <v>0</v>
      </c>
      <c r="R747">
        <v>0</v>
      </c>
      <c r="S747">
        <v>0</v>
      </c>
      <c r="T747">
        <v>0</v>
      </c>
      <c r="U747">
        <v>0</v>
      </c>
      <c r="V747">
        <v>3</v>
      </c>
      <c r="W747">
        <v>11</v>
      </c>
      <c r="X747">
        <v>0</v>
      </c>
      <c r="Y747">
        <v>65</v>
      </c>
      <c r="Z747">
        <v>2587</v>
      </c>
      <c r="AA747">
        <v>0</v>
      </c>
      <c r="AB747">
        <v>1</v>
      </c>
      <c r="AC747">
        <v>0</v>
      </c>
      <c r="AD747">
        <v>0</v>
      </c>
      <c r="AE747">
        <v>0</v>
      </c>
      <c r="AF747">
        <v>0</v>
      </c>
      <c r="AG747">
        <v>0</v>
      </c>
      <c r="AH747">
        <v>1</v>
      </c>
      <c r="AI747">
        <v>0</v>
      </c>
      <c r="AJ747">
        <v>0</v>
      </c>
      <c r="AK747">
        <v>183</v>
      </c>
      <c r="AL747">
        <v>124</v>
      </c>
      <c r="AM747">
        <v>0</v>
      </c>
    </row>
    <row r="748" spans="1:39" x14ac:dyDescent="0.45">
      <c r="A748">
        <v>74985</v>
      </c>
      <c r="B748">
        <v>0</v>
      </c>
      <c r="C748">
        <v>0</v>
      </c>
      <c r="D748">
        <v>8</v>
      </c>
      <c r="E748">
        <v>587</v>
      </c>
      <c r="F748">
        <v>51</v>
      </c>
      <c r="G748">
        <v>898</v>
      </c>
      <c r="H748">
        <v>247</v>
      </c>
      <c r="I748">
        <v>0</v>
      </c>
      <c r="J748">
        <v>86</v>
      </c>
      <c r="K748">
        <v>1</v>
      </c>
      <c r="L748">
        <v>3</v>
      </c>
      <c r="M748">
        <v>6</v>
      </c>
      <c r="N748">
        <v>7</v>
      </c>
      <c r="O748">
        <v>2</v>
      </c>
      <c r="P748">
        <v>0</v>
      </c>
      <c r="Q748">
        <v>0</v>
      </c>
      <c r="R748">
        <v>0</v>
      </c>
      <c r="S748">
        <v>0</v>
      </c>
      <c r="T748">
        <v>0</v>
      </c>
      <c r="U748">
        <v>0</v>
      </c>
      <c r="V748">
        <v>3</v>
      </c>
      <c r="W748">
        <v>11</v>
      </c>
      <c r="X748">
        <v>0</v>
      </c>
      <c r="Y748">
        <v>43</v>
      </c>
      <c r="Z748">
        <v>2815</v>
      </c>
      <c r="AA748">
        <v>0</v>
      </c>
      <c r="AB748">
        <v>1</v>
      </c>
      <c r="AC748">
        <v>0</v>
      </c>
      <c r="AD748">
        <v>0</v>
      </c>
      <c r="AE748">
        <v>0</v>
      </c>
      <c r="AF748">
        <v>0</v>
      </c>
      <c r="AG748">
        <v>0</v>
      </c>
      <c r="AH748">
        <v>1</v>
      </c>
      <c r="AI748">
        <v>0</v>
      </c>
      <c r="AJ748">
        <v>0</v>
      </c>
      <c r="AK748">
        <v>1783</v>
      </c>
      <c r="AL748">
        <v>1697</v>
      </c>
      <c r="AM748">
        <v>0</v>
      </c>
    </row>
    <row r="749" spans="1:39" x14ac:dyDescent="0.45">
      <c r="A749">
        <v>67430</v>
      </c>
      <c r="B749">
        <v>0</v>
      </c>
      <c r="C749">
        <v>0</v>
      </c>
      <c r="D749">
        <v>6</v>
      </c>
      <c r="E749">
        <v>595</v>
      </c>
      <c r="F749">
        <v>97</v>
      </c>
      <c r="G749">
        <v>291</v>
      </c>
      <c r="H749">
        <v>127</v>
      </c>
      <c r="I749">
        <v>133</v>
      </c>
      <c r="J749">
        <v>121</v>
      </c>
      <c r="K749">
        <v>1</v>
      </c>
      <c r="L749">
        <v>11</v>
      </c>
      <c r="M749">
        <v>5</v>
      </c>
      <c r="N749">
        <v>12</v>
      </c>
      <c r="O749">
        <v>6</v>
      </c>
      <c r="P749">
        <v>0</v>
      </c>
      <c r="Q749">
        <v>0</v>
      </c>
      <c r="R749">
        <v>0</v>
      </c>
      <c r="S749">
        <v>0</v>
      </c>
      <c r="T749">
        <v>0</v>
      </c>
      <c r="U749">
        <v>0</v>
      </c>
      <c r="V749">
        <v>3</v>
      </c>
      <c r="W749">
        <v>11</v>
      </c>
      <c r="X749">
        <v>0</v>
      </c>
      <c r="Y749">
        <v>33</v>
      </c>
      <c r="Z749">
        <v>2821</v>
      </c>
      <c r="AA749">
        <v>0</v>
      </c>
      <c r="AB749">
        <v>0</v>
      </c>
      <c r="AC749">
        <v>0</v>
      </c>
      <c r="AD749">
        <v>1</v>
      </c>
      <c r="AE749">
        <v>0</v>
      </c>
      <c r="AF749">
        <v>0</v>
      </c>
      <c r="AG749">
        <v>0</v>
      </c>
      <c r="AH749">
        <v>1</v>
      </c>
      <c r="AI749">
        <v>0</v>
      </c>
      <c r="AJ749">
        <v>0</v>
      </c>
      <c r="AK749">
        <v>1243</v>
      </c>
      <c r="AL749">
        <v>1122</v>
      </c>
      <c r="AM749">
        <v>0</v>
      </c>
    </row>
    <row r="750" spans="1:39" x14ac:dyDescent="0.45">
      <c r="A750">
        <v>46891</v>
      </c>
      <c r="B750">
        <v>0</v>
      </c>
      <c r="C750">
        <v>1</v>
      </c>
      <c r="D750">
        <v>91</v>
      </c>
      <c r="E750">
        <v>43</v>
      </c>
      <c r="F750">
        <v>12</v>
      </c>
      <c r="G750">
        <v>23</v>
      </c>
      <c r="H750">
        <v>29</v>
      </c>
      <c r="I750">
        <v>15</v>
      </c>
      <c r="J750">
        <v>61</v>
      </c>
      <c r="K750">
        <v>1</v>
      </c>
      <c r="L750">
        <v>2</v>
      </c>
      <c r="M750">
        <v>1</v>
      </c>
      <c r="N750">
        <v>4</v>
      </c>
      <c r="O750">
        <v>4</v>
      </c>
      <c r="P750">
        <v>0</v>
      </c>
      <c r="Q750">
        <v>0</v>
      </c>
      <c r="R750">
        <v>0</v>
      </c>
      <c r="S750">
        <v>0</v>
      </c>
      <c r="T750">
        <v>0</v>
      </c>
      <c r="U750">
        <v>0</v>
      </c>
      <c r="V750">
        <v>3</v>
      </c>
      <c r="W750">
        <v>11</v>
      </c>
      <c r="X750">
        <v>0</v>
      </c>
      <c r="Y750">
        <v>55</v>
      </c>
      <c r="Z750">
        <v>2460</v>
      </c>
      <c r="AA750">
        <v>0</v>
      </c>
      <c r="AB750">
        <v>1</v>
      </c>
      <c r="AC750">
        <v>0</v>
      </c>
      <c r="AD750">
        <v>0</v>
      </c>
      <c r="AE750">
        <v>0</v>
      </c>
      <c r="AF750">
        <v>1</v>
      </c>
      <c r="AG750">
        <v>0</v>
      </c>
      <c r="AH750">
        <v>0</v>
      </c>
      <c r="AI750">
        <v>0</v>
      </c>
      <c r="AJ750">
        <v>0</v>
      </c>
      <c r="AK750">
        <v>122</v>
      </c>
      <c r="AL750">
        <v>61</v>
      </c>
      <c r="AM750">
        <v>0</v>
      </c>
    </row>
    <row r="751" spans="1:39" x14ac:dyDescent="0.45">
      <c r="A751">
        <v>62058</v>
      </c>
      <c r="B751">
        <v>0</v>
      </c>
      <c r="C751">
        <v>1</v>
      </c>
      <c r="D751">
        <v>52</v>
      </c>
      <c r="E751">
        <v>301</v>
      </c>
      <c r="F751">
        <v>7</v>
      </c>
      <c r="G751">
        <v>74</v>
      </c>
      <c r="H751">
        <v>10</v>
      </c>
      <c r="I751">
        <v>0</v>
      </c>
      <c r="J751">
        <v>58</v>
      </c>
      <c r="K751">
        <v>4</v>
      </c>
      <c r="L751">
        <v>6</v>
      </c>
      <c r="M751">
        <v>1</v>
      </c>
      <c r="N751">
        <v>7</v>
      </c>
      <c r="O751">
        <v>6</v>
      </c>
      <c r="P751">
        <v>0</v>
      </c>
      <c r="Q751">
        <v>0</v>
      </c>
      <c r="R751">
        <v>0</v>
      </c>
      <c r="S751">
        <v>0</v>
      </c>
      <c r="T751">
        <v>0</v>
      </c>
      <c r="U751">
        <v>0</v>
      </c>
      <c r="V751">
        <v>3</v>
      </c>
      <c r="W751">
        <v>11</v>
      </c>
      <c r="X751">
        <v>0</v>
      </c>
      <c r="Y751">
        <v>64</v>
      </c>
      <c r="Z751">
        <v>2558</v>
      </c>
      <c r="AA751">
        <v>0</v>
      </c>
      <c r="AB751">
        <v>1</v>
      </c>
      <c r="AC751">
        <v>0</v>
      </c>
      <c r="AD751">
        <v>0</v>
      </c>
      <c r="AE751">
        <v>0</v>
      </c>
      <c r="AF751">
        <v>0</v>
      </c>
      <c r="AG751">
        <v>0</v>
      </c>
      <c r="AH751">
        <v>0</v>
      </c>
      <c r="AI751">
        <v>1</v>
      </c>
      <c r="AJ751">
        <v>0</v>
      </c>
      <c r="AK751">
        <v>392</v>
      </c>
      <c r="AL751">
        <v>334</v>
      </c>
      <c r="AM751">
        <v>0</v>
      </c>
    </row>
    <row r="752" spans="1:39" x14ac:dyDescent="0.45">
      <c r="A752">
        <v>72063</v>
      </c>
      <c r="B752">
        <v>0</v>
      </c>
      <c r="C752">
        <v>1</v>
      </c>
      <c r="D752">
        <v>3</v>
      </c>
      <c r="E752">
        <v>180</v>
      </c>
      <c r="F752">
        <v>32</v>
      </c>
      <c r="G752">
        <v>348</v>
      </c>
      <c r="H752">
        <v>76</v>
      </c>
      <c r="I752">
        <v>32</v>
      </c>
      <c r="J752">
        <v>90</v>
      </c>
      <c r="K752">
        <v>2</v>
      </c>
      <c r="L752">
        <v>5</v>
      </c>
      <c r="M752">
        <v>2</v>
      </c>
      <c r="N752">
        <v>12</v>
      </c>
      <c r="O752">
        <v>2</v>
      </c>
      <c r="P752">
        <v>0</v>
      </c>
      <c r="Q752">
        <v>0</v>
      </c>
      <c r="R752">
        <v>0</v>
      </c>
      <c r="S752">
        <v>0</v>
      </c>
      <c r="T752">
        <v>0</v>
      </c>
      <c r="U752">
        <v>0</v>
      </c>
      <c r="V752">
        <v>3</v>
      </c>
      <c r="W752">
        <v>11</v>
      </c>
      <c r="X752">
        <v>0</v>
      </c>
      <c r="Y752">
        <v>41</v>
      </c>
      <c r="Z752">
        <v>2520</v>
      </c>
      <c r="AA752">
        <v>0</v>
      </c>
      <c r="AB752">
        <v>1</v>
      </c>
      <c r="AC752">
        <v>0</v>
      </c>
      <c r="AD752">
        <v>0</v>
      </c>
      <c r="AE752">
        <v>0</v>
      </c>
      <c r="AF752">
        <v>0</v>
      </c>
      <c r="AG752">
        <v>0</v>
      </c>
      <c r="AH752">
        <v>1</v>
      </c>
      <c r="AI752">
        <v>0</v>
      </c>
      <c r="AJ752">
        <v>0</v>
      </c>
      <c r="AK752">
        <v>668</v>
      </c>
      <c r="AL752">
        <v>578</v>
      </c>
      <c r="AM752">
        <v>0</v>
      </c>
    </row>
    <row r="753" spans="1:39" x14ac:dyDescent="0.45">
      <c r="A753">
        <v>78939</v>
      </c>
      <c r="B753">
        <v>0</v>
      </c>
      <c r="C753">
        <v>0</v>
      </c>
      <c r="D753">
        <v>57</v>
      </c>
      <c r="E753">
        <v>794</v>
      </c>
      <c r="F753">
        <v>115</v>
      </c>
      <c r="G753">
        <v>243</v>
      </c>
      <c r="H753">
        <v>150</v>
      </c>
      <c r="I753">
        <v>0</v>
      </c>
      <c r="J753">
        <v>205</v>
      </c>
      <c r="K753">
        <v>1</v>
      </c>
      <c r="L753">
        <v>8</v>
      </c>
      <c r="M753">
        <v>5</v>
      </c>
      <c r="N753">
        <v>6</v>
      </c>
      <c r="O753">
        <v>3</v>
      </c>
      <c r="P753">
        <v>0</v>
      </c>
      <c r="Q753">
        <v>0</v>
      </c>
      <c r="R753">
        <v>0</v>
      </c>
      <c r="S753">
        <v>0</v>
      </c>
      <c r="T753">
        <v>0</v>
      </c>
      <c r="U753">
        <v>0</v>
      </c>
      <c r="V753">
        <v>3</v>
      </c>
      <c r="W753">
        <v>11</v>
      </c>
      <c r="X753">
        <v>0</v>
      </c>
      <c r="Y753">
        <v>69</v>
      </c>
      <c r="Z753">
        <v>2358</v>
      </c>
      <c r="AA753">
        <v>0</v>
      </c>
      <c r="AB753">
        <v>1</v>
      </c>
      <c r="AC753">
        <v>0</v>
      </c>
      <c r="AD753">
        <v>0</v>
      </c>
      <c r="AE753">
        <v>0</v>
      </c>
      <c r="AF753">
        <v>0</v>
      </c>
      <c r="AG753">
        <v>0</v>
      </c>
      <c r="AH753">
        <v>0</v>
      </c>
      <c r="AI753">
        <v>0</v>
      </c>
      <c r="AJ753">
        <v>1</v>
      </c>
      <c r="AK753">
        <v>1302</v>
      </c>
      <c r="AL753">
        <v>1097</v>
      </c>
      <c r="AM753">
        <v>0</v>
      </c>
    </row>
    <row r="754" spans="1:39" x14ac:dyDescent="0.45">
      <c r="A754">
        <v>42720</v>
      </c>
      <c r="B754">
        <v>1</v>
      </c>
      <c r="C754">
        <v>1</v>
      </c>
      <c r="D754">
        <v>9</v>
      </c>
      <c r="E754">
        <v>392</v>
      </c>
      <c r="F754">
        <v>5</v>
      </c>
      <c r="G754">
        <v>91</v>
      </c>
      <c r="H754">
        <v>28</v>
      </c>
      <c r="I754">
        <v>26</v>
      </c>
      <c r="J754">
        <v>112</v>
      </c>
      <c r="K754">
        <v>8</v>
      </c>
      <c r="L754">
        <v>7</v>
      </c>
      <c r="M754">
        <v>3</v>
      </c>
      <c r="N754">
        <v>7</v>
      </c>
      <c r="O754">
        <v>8</v>
      </c>
      <c r="P754">
        <v>0</v>
      </c>
      <c r="Q754">
        <v>0</v>
      </c>
      <c r="R754">
        <v>0</v>
      </c>
      <c r="S754">
        <v>0</v>
      </c>
      <c r="T754">
        <v>0</v>
      </c>
      <c r="U754">
        <v>0</v>
      </c>
      <c r="V754">
        <v>3</v>
      </c>
      <c r="W754">
        <v>11</v>
      </c>
      <c r="X754">
        <v>1</v>
      </c>
      <c r="Y754">
        <v>55</v>
      </c>
      <c r="Z754">
        <v>2590</v>
      </c>
      <c r="AA754">
        <v>0</v>
      </c>
      <c r="AB754">
        <v>0</v>
      </c>
      <c r="AC754">
        <v>1</v>
      </c>
      <c r="AD754">
        <v>0</v>
      </c>
      <c r="AE754">
        <v>0</v>
      </c>
      <c r="AF754">
        <v>0</v>
      </c>
      <c r="AG754">
        <v>0</v>
      </c>
      <c r="AH754">
        <v>1</v>
      </c>
      <c r="AI754">
        <v>0</v>
      </c>
      <c r="AJ754">
        <v>0</v>
      </c>
      <c r="AK754">
        <v>542</v>
      </c>
      <c r="AL754">
        <v>430</v>
      </c>
      <c r="AM754">
        <v>0</v>
      </c>
    </row>
    <row r="755" spans="1:39" x14ac:dyDescent="0.45">
      <c r="A755">
        <v>33622</v>
      </c>
      <c r="B755">
        <v>1</v>
      </c>
      <c r="C755">
        <v>1</v>
      </c>
      <c r="D755">
        <v>22</v>
      </c>
      <c r="E755">
        <v>39</v>
      </c>
      <c r="F755">
        <v>1</v>
      </c>
      <c r="G755">
        <v>22</v>
      </c>
      <c r="H755">
        <v>3</v>
      </c>
      <c r="I755">
        <v>4</v>
      </c>
      <c r="J755">
        <v>12</v>
      </c>
      <c r="K755">
        <v>3</v>
      </c>
      <c r="L755">
        <v>2</v>
      </c>
      <c r="M755">
        <v>0</v>
      </c>
      <c r="N755">
        <v>4</v>
      </c>
      <c r="O755">
        <v>7</v>
      </c>
      <c r="P755">
        <v>0</v>
      </c>
      <c r="Q755">
        <v>0</v>
      </c>
      <c r="R755">
        <v>0</v>
      </c>
      <c r="S755">
        <v>0</v>
      </c>
      <c r="T755">
        <v>0</v>
      </c>
      <c r="U755">
        <v>0</v>
      </c>
      <c r="V755">
        <v>3</v>
      </c>
      <c r="W755">
        <v>11</v>
      </c>
      <c r="X755">
        <v>0</v>
      </c>
      <c r="Y755">
        <v>48</v>
      </c>
      <c r="Z755">
        <v>2601</v>
      </c>
      <c r="AA755">
        <v>0</v>
      </c>
      <c r="AB755">
        <v>1</v>
      </c>
      <c r="AC755">
        <v>0</v>
      </c>
      <c r="AD755">
        <v>0</v>
      </c>
      <c r="AE755">
        <v>0</v>
      </c>
      <c r="AF755">
        <v>0</v>
      </c>
      <c r="AG755">
        <v>0</v>
      </c>
      <c r="AH755">
        <v>1</v>
      </c>
      <c r="AI755">
        <v>0</v>
      </c>
      <c r="AJ755">
        <v>0</v>
      </c>
      <c r="AK755">
        <v>69</v>
      </c>
      <c r="AL755">
        <v>57</v>
      </c>
      <c r="AM755">
        <v>0</v>
      </c>
    </row>
    <row r="756" spans="1:39" x14ac:dyDescent="0.45">
      <c r="A756">
        <v>6835</v>
      </c>
      <c r="B756">
        <v>0</v>
      </c>
      <c r="C756">
        <v>1</v>
      </c>
      <c r="D756">
        <v>76</v>
      </c>
      <c r="E756">
        <v>107</v>
      </c>
      <c r="F756">
        <v>2</v>
      </c>
      <c r="G756">
        <v>12</v>
      </c>
      <c r="H756">
        <v>2</v>
      </c>
      <c r="I756">
        <v>2</v>
      </c>
      <c r="J756">
        <v>12</v>
      </c>
      <c r="K756">
        <v>0</v>
      </c>
      <c r="L756">
        <v>0</v>
      </c>
      <c r="M756">
        <v>0</v>
      </c>
      <c r="N756">
        <v>1</v>
      </c>
      <c r="O756">
        <v>20</v>
      </c>
      <c r="P756">
        <v>0</v>
      </c>
      <c r="Q756">
        <v>0</v>
      </c>
      <c r="R756">
        <v>0</v>
      </c>
      <c r="S756">
        <v>0</v>
      </c>
      <c r="T756">
        <v>0</v>
      </c>
      <c r="U756">
        <v>0</v>
      </c>
      <c r="V756">
        <v>3</v>
      </c>
      <c r="W756">
        <v>11</v>
      </c>
      <c r="X756">
        <v>0</v>
      </c>
      <c r="Y756">
        <v>63</v>
      </c>
      <c r="Z756">
        <v>2727</v>
      </c>
      <c r="AA756">
        <v>0</v>
      </c>
      <c r="AB756">
        <v>0</v>
      </c>
      <c r="AC756">
        <v>0</v>
      </c>
      <c r="AD756">
        <v>1</v>
      </c>
      <c r="AE756">
        <v>0</v>
      </c>
      <c r="AF756">
        <v>0</v>
      </c>
      <c r="AG756">
        <v>0</v>
      </c>
      <c r="AH756">
        <v>0</v>
      </c>
      <c r="AI756">
        <v>0</v>
      </c>
      <c r="AJ756">
        <v>1</v>
      </c>
      <c r="AK756">
        <v>125</v>
      </c>
      <c r="AL756">
        <v>113</v>
      </c>
      <c r="AM756">
        <v>0</v>
      </c>
    </row>
    <row r="757" spans="1:39" x14ac:dyDescent="0.45">
      <c r="A757">
        <v>41452</v>
      </c>
      <c r="B757">
        <v>1</v>
      </c>
      <c r="C757">
        <v>1</v>
      </c>
      <c r="D757">
        <v>86</v>
      </c>
      <c r="E757">
        <v>13</v>
      </c>
      <c r="F757">
        <v>0</v>
      </c>
      <c r="G757">
        <v>3</v>
      </c>
      <c r="H757">
        <v>0</v>
      </c>
      <c r="I757">
        <v>0</v>
      </c>
      <c r="J757">
        <v>0</v>
      </c>
      <c r="K757">
        <v>1</v>
      </c>
      <c r="L757">
        <v>1</v>
      </c>
      <c r="M757">
        <v>0</v>
      </c>
      <c r="N757">
        <v>2</v>
      </c>
      <c r="O757">
        <v>7</v>
      </c>
      <c r="P757">
        <v>0</v>
      </c>
      <c r="Q757">
        <v>0</v>
      </c>
      <c r="R757">
        <v>0</v>
      </c>
      <c r="S757">
        <v>0</v>
      </c>
      <c r="T757">
        <v>0</v>
      </c>
      <c r="U757">
        <v>0</v>
      </c>
      <c r="V757">
        <v>3</v>
      </c>
      <c r="W757">
        <v>11</v>
      </c>
      <c r="X757">
        <v>0</v>
      </c>
      <c r="Y757">
        <v>67</v>
      </c>
      <c r="Z757">
        <v>2639</v>
      </c>
      <c r="AA757">
        <v>0</v>
      </c>
      <c r="AB757">
        <v>0</v>
      </c>
      <c r="AC757">
        <v>0</v>
      </c>
      <c r="AD757">
        <v>1</v>
      </c>
      <c r="AE757">
        <v>0</v>
      </c>
      <c r="AF757">
        <v>0</v>
      </c>
      <c r="AG757">
        <v>0</v>
      </c>
      <c r="AH757">
        <v>1</v>
      </c>
      <c r="AI757">
        <v>0</v>
      </c>
      <c r="AJ757">
        <v>0</v>
      </c>
      <c r="AK757">
        <v>16</v>
      </c>
      <c r="AL757">
        <v>16</v>
      </c>
      <c r="AM757">
        <v>0</v>
      </c>
    </row>
    <row r="758" spans="1:39" x14ac:dyDescent="0.45">
      <c r="A758">
        <v>40760</v>
      </c>
      <c r="B758">
        <v>0</v>
      </c>
      <c r="C758">
        <v>1</v>
      </c>
      <c r="D758">
        <v>64</v>
      </c>
      <c r="E758">
        <v>70</v>
      </c>
      <c r="F758">
        <v>0</v>
      </c>
      <c r="G758">
        <v>17</v>
      </c>
      <c r="H758">
        <v>0</v>
      </c>
      <c r="I758">
        <v>0</v>
      </c>
      <c r="J758">
        <v>6</v>
      </c>
      <c r="K758">
        <v>2</v>
      </c>
      <c r="L758">
        <v>2</v>
      </c>
      <c r="M758">
        <v>1</v>
      </c>
      <c r="N758">
        <v>3</v>
      </c>
      <c r="O758">
        <v>6</v>
      </c>
      <c r="P758">
        <v>0</v>
      </c>
      <c r="Q758">
        <v>0</v>
      </c>
      <c r="R758">
        <v>0</v>
      </c>
      <c r="S758">
        <v>0</v>
      </c>
      <c r="T758">
        <v>0</v>
      </c>
      <c r="U758">
        <v>0</v>
      </c>
      <c r="V758">
        <v>3</v>
      </c>
      <c r="W758">
        <v>11</v>
      </c>
      <c r="X758">
        <v>0</v>
      </c>
      <c r="Y758">
        <v>55</v>
      </c>
      <c r="Z758">
        <v>2462</v>
      </c>
      <c r="AA758">
        <v>0</v>
      </c>
      <c r="AB758">
        <v>0</v>
      </c>
      <c r="AC758">
        <v>1</v>
      </c>
      <c r="AD758">
        <v>0</v>
      </c>
      <c r="AE758">
        <v>0</v>
      </c>
      <c r="AF758">
        <v>0</v>
      </c>
      <c r="AG758">
        <v>0</v>
      </c>
      <c r="AH758">
        <v>0</v>
      </c>
      <c r="AI758">
        <v>0</v>
      </c>
      <c r="AJ758">
        <v>1</v>
      </c>
      <c r="AK758">
        <v>87</v>
      </c>
      <c r="AL758">
        <v>81</v>
      </c>
      <c r="AM758">
        <v>0</v>
      </c>
    </row>
    <row r="759" spans="1:39" x14ac:dyDescent="0.45">
      <c r="A759">
        <v>74250</v>
      </c>
      <c r="B759">
        <v>0</v>
      </c>
      <c r="C759">
        <v>0</v>
      </c>
      <c r="D759">
        <v>90</v>
      </c>
      <c r="E759">
        <v>680</v>
      </c>
      <c r="F759">
        <v>11</v>
      </c>
      <c r="G759">
        <v>392</v>
      </c>
      <c r="H759">
        <v>75</v>
      </c>
      <c r="I759">
        <v>0</v>
      </c>
      <c r="J759">
        <v>0</v>
      </c>
      <c r="K759">
        <v>1</v>
      </c>
      <c r="L759">
        <v>2</v>
      </c>
      <c r="M759">
        <v>11</v>
      </c>
      <c r="N759">
        <v>4</v>
      </c>
      <c r="O759">
        <v>1</v>
      </c>
      <c r="P759">
        <v>0</v>
      </c>
      <c r="Q759">
        <v>0</v>
      </c>
      <c r="R759">
        <v>0</v>
      </c>
      <c r="S759">
        <v>0</v>
      </c>
      <c r="T759">
        <v>0</v>
      </c>
      <c r="U759">
        <v>0</v>
      </c>
      <c r="V759">
        <v>3</v>
      </c>
      <c r="W759">
        <v>11</v>
      </c>
      <c r="X759">
        <v>0</v>
      </c>
      <c r="Y759">
        <v>62</v>
      </c>
      <c r="Z759">
        <v>2313</v>
      </c>
      <c r="AA759">
        <v>0</v>
      </c>
      <c r="AB759">
        <v>0</v>
      </c>
      <c r="AC759">
        <v>0</v>
      </c>
      <c r="AD759">
        <v>1</v>
      </c>
      <c r="AE759">
        <v>0</v>
      </c>
      <c r="AF759">
        <v>0</v>
      </c>
      <c r="AG759">
        <v>0</v>
      </c>
      <c r="AH759">
        <v>0</v>
      </c>
      <c r="AI759">
        <v>0</v>
      </c>
      <c r="AJ759">
        <v>1</v>
      </c>
      <c r="AK759">
        <v>1158</v>
      </c>
      <c r="AL759">
        <v>1158</v>
      </c>
      <c r="AM759">
        <v>0</v>
      </c>
    </row>
    <row r="760" spans="1:39" x14ac:dyDescent="0.45">
      <c r="A760">
        <v>51124</v>
      </c>
      <c r="B760">
        <v>1</v>
      </c>
      <c r="C760">
        <v>1</v>
      </c>
      <c r="D760">
        <v>79</v>
      </c>
      <c r="E760">
        <v>26</v>
      </c>
      <c r="F760">
        <v>1</v>
      </c>
      <c r="G760">
        <v>11</v>
      </c>
      <c r="H760">
        <v>0</v>
      </c>
      <c r="I760">
        <v>1</v>
      </c>
      <c r="J760">
        <v>4</v>
      </c>
      <c r="K760">
        <v>2</v>
      </c>
      <c r="L760">
        <v>1</v>
      </c>
      <c r="M760">
        <v>0</v>
      </c>
      <c r="N760">
        <v>3</v>
      </c>
      <c r="O760">
        <v>3</v>
      </c>
      <c r="P760">
        <v>0</v>
      </c>
      <c r="Q760">
        <v>0</v>
      </c>
      <c r="R760">
        <v>0</v>
      </c>
      <c r="S760">
        <v>0</v>
      </c>
      <c r="T760">
        <v>0</v>
      </c>
      <c r="U760">
        <v>0</v>
      </c>
      <c r="V760">
        <v>3</v>
      </c>
      <c r="W760">
        <v>11</v>
      </c>
      <c r="X760">
        <v>0</v>
      </c>
      <c r="Y760">
        <v>65</v>
      </c>
      <c r="Z760">
        <v>2352</v>
      </c>
      <c r="AA760">
        <v>0</v>
      </c>
      <c r="AB760">
        <v>0</v>
      </c>
      <c r="AC760">
        <v>1</v>
      </c>
      <c r="AD760">
        <v>0</v>
      </c>
      <c r="AE760">
        <v>0</v>
      </c>
      <c r="AF760">
        <v>0</v>
      </c>
      <c r="AG760">
        <v>0</v>
      </c>
      <c r="AH760">
        <v>0</v>
      </c>
      <c r="AI760">
        <v>1</v>
      </c>
      <c r="AJ760">
        <v>0</v>
      </c>
      <c r="AK760">
        <v>39</v>
      </c>
      <c r="AL760">
        <v>35</v>
      </c>
      <c r="AM760">
        <v>0</v>
      </c>
    </row>
    <row r="761" spans="1:39" x14ac:dyDescent="0.45">
      <c r="A761">
        <v>72258</v>
      </c>
      <c r="B761">
        <v>0</v>
      </c>
      <c r="C761">
        <v>1</v>
      </c>
      <c r="D761">
        <v>28</v>
      </c>
      <c r="E761">
        <v>522</v>
      </c>
      <c r="F761">
        <v>0</v>
      </c>
      <c r="G761">
        <v>522</v>
      </c>
      <c r="H761">
        <v>227</v>
      </c>
      <c r="I761">
        <v>120</v>
      </c>
      <c r="J761">
        <v>134</v>
      </c>
      <c r="K761">
        <v>2</v>
      </c>
      <c r="L761">
        <v>6</v>
      </c>
      <c r="M761">
        <v>9</v>
      </c>
      <c r="N761">
        <v>5</v>
      </c>
      <c r="O761">
        <v>2</v>
      </c>
      <c r="P761">
        <v>0</v>
      </c>
      <c r="Q761">
        <v>0</v>
      </c>
      <c r="R761">
        <v>0</v>
      </c>
      <c r="S761">
        <v>0</v>
      </c>
      <c r="T761">
        <v>0</v>
      </c>
      <c r="U761">
        <v>0</v>
      </c>
      <c r="V761">
        <v>3</v>
      </c>
      <c r="W761">
        <v>11</v>
      </c>
      <c r="X761">
        <v>0</v>
      </c>
      <c r="Y761">
        <v>49</v>
      </c>
      <c r="Z761">
        <v>2449</v>
      </c>
      <c r="AA761">
        <v>0</v>
      </c>
      <c r="AB761">
        <v>0</v>
      </c>
      <c r="AC761">
        <v>1</v>
      </c>
      <c r="AD761">
        <v>0</v>
      </c>
      <c r="AE761">
        <v>0</v>
      </c>
      <c r="AF761">
        <v>0</v>
      </c>
      <c r="AG761">
        <v>0</v>
      </c>
      <c r="AH761">
        <v>1</v>
      </c>
      <c r="AI761">
        <v>0</v>
      </c>
      <c r="AJ761">
        <v>0</v>
      </c>
      <c r="AK761">
        <v>1391</v>
      </c>
      <c r="AL761">
        <v>1257</v>
      </c>
      <c r="AM761">
        <v>0</v>
      </c>
    </row>
    <row r="762" spans="1:39" x14ac:dyDescent="0.45">
      <c r="A762">
        <v>71466</v>
      </c>
      <c r="B762">
        <v>0</v>
      </c>
      <c r="C762">
        <v>0</v>
      </c>
      <c r="D762">
        <v>86</v>
      </c>
      <c r="E762">
        <v>412</v>
      </c>
      <c r="F762">
        <v>12</v>
      </c>
      <c r="G762">
        <v>546</v>
      </c>
      <c r="H762">
        <v>78</v>
      </c>
      <c r="I762">
        <v>182</v>
      </c>
      <c r="J762">
        <v>0</v>
      </c>
      <c r="K762">
        <v>1</v>
      </c>
      <c r="L762">
        <v>4</v>
      </c>
      <c r="M762">
        <v>4</v>
      </c>
      <c r="N762">
        <v>10</v>
      </c>
      <c r="O762">
        <v>1</v>
      </c>
      <c r="P762">
        <v>0</v>
      </c>
      <c r="Q762">
        <v>0</v>
      </c>
      <c r="R762">
        <v>0</v>
      </c>
      <c r="S762">
        <v>0</v>
      </c>
      <c r="T762">
        <v>0</v>
      </c>
      <c r="U762">
        <v>0</v>
      </c>
      <c r="V762">
        <v>3</v>
      </c>
      <c r="W762">
        <v>11</v>
      </c>
      <c r="X762">
        <v>0</v>
      </c>
      <c r="Y762">
        <v>46</v>
      </c>
      <c r="Z762">
        <v>2244</v>
      </c>
      <c r="AA762">
        <v>0</v>
      </c>
      <c r="AB762">
        <v>0</v>
      </c>
      <c r="AC762">
        <v>1</v>
      </c>
      <c r="AD762">
        <v>0</v>
      </c>
      <c r="AE762">
        <v>0</v>
      </c>
      <c r="AF762">
        <v>0</v>
      </c>
      <c r="AG762">
        <v>0</v>
      </c>
      <c r="AH762">
        <v>0</v>
      </c>
      <c r="AI762">
        <v>0</v>
      </c>
      <c r="AJ762">
        <v>1</v>
      </c>
      <c r="AK762">
        <v>1230</v>
      </c>
      <c r="AL762">
        <v>1230</v>
      </c>
      <c r="AM762">
        <v>0</v>
      </c>
    </row>
    <row r="763" spans="1:39" x14ac:dyDescent="0.45">
      <c r="A763">
        <v>36283</v>
      </c>
      <c r="B763">
        <v>1</v>
      </c>
      <c r="C763">
        <v>1</v>
      </c>
      <c r="D763">
        <v>42</v>
      </c>
      <c r="E763">
        <v>6</v>
      </c>
      <c r="F763">
        <v>5</v>
      </c>
      <c r="G763">
        <v>5</v>
      </c>
      <c r="H763">
        <v>8</v>
      </c>
      <c r="I763">
        <v>0</v>
      </c>
      <c r="J763">
        <v>5</v>
      </c>
      <c r="K763">
        <v>2</v>
      </c>
      <c r="L763">
        <v>1</v>
      </c>
      <c r="M763">
        <v>0</v>
      </c>
      <c r="N763">
        <v>3</v>
      </c>
      <c r="O763">
        <v>4</v>
      </c>
      <c r="P763">
        <v>0</v>
      </c>
      <c r="Q763">
        <v>0</v>
      </c>
      <c r="R763">
        <v>0</v>
      </c>
      <c r="S763">
        <v>0</v>
      </c>
      <c r="T763">
        <v>0</v>
      </c>
      <c r="U763">
        <v>0</v>
      </c>
      <c r="V763">
        <v>3</v>
      </c>
      <c r="W763">
        <v>11</v>
      </c>
      <c r="X763">
        <v>0</v>
      </c>
      <c r="Y763">
        <v>44</v>
      </c>
      <c r="Z763">
        <v>2235</v>
      </c>
      <c r="AA763">
        <v>0</v>
      </c>
      <c r="AB763">
        <v>0</v>
      </c>
      <c r="AC763">
        <v>0</v>
      </c>
      <c r="AD763">
        <v>1</v>
      </c>
      <c r="AE763">
        <v>0</v>
      </c>
      <c r="AF763">
        <v>0</v>
      </c>
      <c r="AG763">
        <v>0</v>
      </c>
      <c r="AH763">
        <v>1</v>
      </c>
      <c r="AI763">
        <v>0</v>
      </c>
      <c r="AJ763">
        <v>0</v>
      </c>
      <c r="AK763">
        <v>24</v>
      </c>
      <c r="AL763">
        <v>19</v>
      </c>
      <c r="AM763">
        <v>0</v>
      </c>
    </row>
    <row r="764" spans="1:39" x14ac:dyDescent="0.45">
      <c r="A764">
        <v>20587</v>
      </c>
      <c r="B764">
        <v>1</v>
      </c>
      <c r="C764">
        <v>0</v>
      </c>
      <c r="D764">
        <v>39</v>
      </c>
      <c r="E764">
        <v>2</v>
      </c>
      <c r="F764">
        <v>3</v>
      </c>
      <c r="G764">
        <v>6</v>
      </c>
      <c r="H764">
        <v>4</v>
      </c>
      <c r="I764">
        <v>1</v>
      </c>
      <c r="J764">
        <v>9</v>
      </c>
      <c r="K764">
        <v>1</v>
      </c>
      <c r="L764">
        <v>1</v>
      </c>
      <c r="M764">
        <v>1</v>
      </c>
      <c r="N764">
        <v>2</v>
      </c>
      <c r="O764">
        <v>7</v>
      </c>
      <c r="P764">
        <v>0</v>
      </c>
      <c r="Q764">
        <v>0</v>
      </c>
      <c r="R764">
        <v>0</v>
      </c>
      <c r="S764">
        <v>0</v>
      </c>
      <c r="T764">
        <v>0</v>
      </c>
      <c r="U764">
        <v>0</v>
      </c>
      <c r="V764">
        <v>3</v>
      </c>
      <c r="W764">
        <v>11</v>
      </c>
      <c r="X764">
        <v>0</v>
      </c>
      <c r="Y764">
        <v>50</v>
      </c>
      <c r="Z764">
        <v>2208</v>
      </c>
      <c r="AA764">
        <v>0</v>
      </c>
      <c r="AB764">
        <v>0</v>
      </c>
      <c r="AC764">
        <v>1</v>
      </c>
      <c r="AD764">
        <v>0</v>
      </c>
      <c r="AE764">
        <v>0</v>
      </c>
      <c r="AF764">
        <v>0</v>
      </c>
      <c r="AG764">
        <v>0</v>
      </c>
      <c r="AH764">
        <v>1</v>
      </c>
      <c r="AI764">
        <v>0</v>
      </c>
      <c r="AJ764">
        <v>0</v>
      </c>
      <c r="AK764">
        <v>16</v>
      </c>
      <c r="AL764">
        <v>7</v>
      </c>
      <c r="AM764">
        <v>0</v>
      </c>
    </row>
    <row r="765" spans="1:39" x14ac:dyDescent="0.45">
      <c r="A765">
        <v>30467</v>
      </c>
      <c r="B765">
        <v>1</v>
      </c>
      <c r="C765">
        <v>0</v>
      </c>
      <c r="D765">
        <v>8</v>
      </c>
      <c r="E765">
        <v>1</v>
      </c>
      <c r="F765">
        <v>3</v>
      </c>
      <c r="G765">
        <v>8</v>
      </c>
      <c r="H765">
        <v>2</v>
      </c>
      <c r="I765">
        <v>5</v>
      </c>
      <c r="J765">
        <v>5</v>
      </c>
      <c r="K765">
        <v>1</v>
      </c>
      <c r="L765">
        <v>1</v>
      </c>
      <c r="M765">
        <v>0</v>
      </c>
      <c r="N765">
        <v>2</v>
      </c>
      <c r="O765">
        <v>7</v>
      </c>
      <c r="P765">
        <v>0</v>
      </c>
      <c r="Q765">
        <v>0</v>
      </c>
      <c r="R765">
        <v>0</v>
      </c>
      <c r="S765">
        <v>0</v>
      </c>
      <c r="T765">
        <v>0</v>
      </c>
      <c r="U765">
        <v>0</v>
      </c>
      <c r="V765">
        <v>3</v>
      </c>
      <c r="W765">
        <v>11</v>
      </c>
      <c r="X765">
        <v>0</v>
      </c>
      <c r="Y765">
        <v>48</v>
      </c>
      <c r="Z765">
        <v>2261</v>
      </c>
      <c r="AA765">
        <v>0</v>
      </c>
      <c r="AB765">
        <v>1</v>
      </c>
      <c r="AC765">
        <v>0</v>
      </c>
      <c r="AD765">
        <v>0</v>
      </c>
      <c r="AE765">
        <v>0</v>
      </c>
      <c r="AF765">
        <v>0</v>
      </c>
      <c r="AG765">
        <v>0</v>
      </c>
      <c r="AH765">
        <v>1</v>
      </c>
      <c r="AI765">
        <v>0</v>
      </c>
      <c r="AJ765">
        <v>0</v>
      </c>
      <c r="AK765">
        <v>19</v>
      </c>
      <c r="AL765">
        <v>14</v>
      </c>
      <c r="AM765">
        <v>0</v>
      </c>
    </row>
    <row r="766" spans="1:39" x14ac:dyDescent="0.45">
      <c r="A766">
        <v>31590</v>
      </c>
      <c r="B766">
        <v>1</v>
      </c>
      <c r="C766">
        <v>0</v>
      </c>
      <c r="D766">
        <v>40</v>
      </c>
      <c r="E766">
        <v>6</v>
      </c>
      <c r="F766">
        <v>2</v>
      </c>
      <c r="G766">
        <v>15</v>
      </c>
      <c r="H766">
        <v>6</v>
      </c>
      <c r="I766">
        <v>6</v>
      </c>
      <c r="J766">
        <v>3</v>
      </c>
      <c r="K766">
        <v>1</v>
      </c>
      <c r="L766">
        <v>1</v>
      </c>
      <c r="M766">
        <v>0</v>
      </c>
      <c r="N766">
        <v>3</v>
      </c>
      <c r="O766">
        <v>8</v>
      </c>
      <c r="P766">
        <v>0</v>
      </c>
      <c r="Q766">
        <v>0</v>
      </c>
      <c r="R766">
        <v>0</v>
      </c>
      <c r="S766">
        <v>0</v>
      </c>
      <c r="T766">
        <v>0</v>
      </c>
      <c r="U766">
        <v>0</v>
      </c>
      <c r="V766">
        <v>3</v>
      </c>
      <c r="W766">
        <v>11</v>
      </c>
      <c r="X766">
        <v>0</v>
      </c>
      <c r="Y766">
        <v>48</v>
      </c>
      <c r="Z766">
        <v>2535</v>
      </c>
      <c r="AA766">
        <v>0</v>
      </c>
      <c r="AB766">
        <v>0</v>
      </c>
      <c r="AC766">
        <v>0</v>
      </c>
      <c r="AD766">
        <v>1</v>
      </c>
      <c r="AE766">
        <v>0</v>
      </c>
      <c r="AF766">
        <v>0</v>
      </c>
      <c r="AG766">
        <v>0</v>
      </c>
      <c r="AH766">
        <v>1</v>
      </c>
      <c r="AI766">
        <v>0</v>
      </c>
      <c r="AJ766">
        <v>0</v>
      </c>
      <c r="AK766">
        <v>35</v>
      </c>
      <c r="AL766">
        <v>32</v>
      </c>
      <c r="AM766">
        <v>0</v>
      </c>
    </row>
    <row r="767" spans="1:39" x14ac:dyDescent="0.45">
      <c r="A767">
        <v>20425</v>
      </c>
      <c r="B767">
        <v>1</v>
      </c>
      <c r="C767">
        <v>0</v>
      </c>
      <c r="D767">
        <v>5</v>
      </c>
      <c r="E767">
        <v>4</v>
      </c>
      <c r="F767">
        <v>12</v>
      </c>
      <c r="G767">
        <v>5</v>
      </c>
      <c r="H767">
        <v>3</v>
      </c>
      <c r="I767">
        <v>16</v>
      </c>
      <c r="J767">
        <v>17</v>
      </c>
      <c r="K767">
        <v>2</v>
      </c>
      <c r="L767">
        <v>2</v>
      </c>
      <c r="M767">
        <v>0</v>
      </c>
      <c r="N767">
        <v>3</v>
      </c>
      <c r="O767">
        <v>7</v>
      </c>
      <c r="P767">
        <v>0</v>
      </c>
      <c r="Q767">
        <v>0</v>
      </c>
      <c r="R767">
        <v>0</v>
      </c>
      <c r="S767">
        <v>0</v>
      </c>
      <c r="T767">
        <v>0</v>
      </c>
      <c r="U767">
        <v>0</v>
      </c>
      <c r="V767">
        <v>3</v>
      </c>
      <c r="W767">
        <v>11</v>
      </c>
      <c r="X767">
        <v>0</v>
      </c>
      <c r="Y767">
        <v>34</v>
      </c>
      <c r="Z767">
        <v>2767</v>
      </c>
      <c r="AA767">
        <v>0</v>
      </c>
      <c r="AB767">
        <v>1</v>
      </c>
      <c r="AC767">
        <v>0</v>
      </c>
      <c r="AD767">
        <v>0</v>
      </c>
      <c r="AE767">
        <v>0</v>
      </c>
      <c r="AF767">
        <v>0</v>
      </c>
      <c r="AG767">
        <v>1</v>
      </c>
      <c r="AH767">
        <v>0</v>
      </c>
      <c r="AI767">
        <v>0</v>
      </c>
      <c r="AJ767">
        <v>0</v>
      </c>
      <c r="AK767">
        <v>40</v>
      </c>
      <c r="AL767">
        <v>23</v>
      </c>
      <c r="AM767">
        <v>0</v>
      </c>
    </row>
    <row r="768" spans="1:39" x14ac:dyDescent="0.45">
      <c r="A768">
        <v>17144</v>
      </c>
      <c r="B768">
        <v>1</v>
      </c>
      <c r="C768">
        <v>1</v>
      </c>
      <c r="D768">
        <v>96</v>
      </c>
      <c r="E768">
        <v>18</v>
      </c>
      <c r="F768">
        <v>2</v>
      </c>
      <c r="G768">
        <v>19</v>
      </c>
      <c r="H768">
        <v>0</v>
      </c>
      <c r="I768">
        <v>2</v>
      </c>
      <c r="J768">
        <v>6</v>
      </c>
      <c r="K768">
        <v>5</v>
      </c>
      <c r="L768">
        <v>3</v>
      </c>
      <c r="M768">
        <v>0</v>
      </c>
      <c r="N768">
        <v>4</v>
      </c>
      <c r="O768">
        <v>7</v>
      </c>
      <c r="P768">
        <v>0</v>
      </c>
      <c r="Q768">
        <v>0</v>
      </c>
      <c r="R768">
        <v>0</v>
      </c>
      <c r="S768">
        <v>0</v>
      </c>
      <c r="T768">
        <v>0</v>
      </c>
      <c r="U768">
        <v>0</v>
      </c>
      <c r="V768">
        <v>3</v>
      </c>
      <c r="W768">
        <v>11</v>
      </c>
      <c r="X768">
        <v>0</v>
      </c>
      <c r="Y768">
        <v>60</v>
      </c>
      <c r="Z768">
        <v>2293</v>
      </c>
      <c r="AA768">
        <v>0</v>
      </c>
      <c r="AB768">
        <v>0</v>
      </c>
      <c r="AC768">
        <v>0</v>
      </c>
      <c r="AD768">
        <v>1</v>
      </c>
      <c r="AE768">
        <v>0</v>
      </c>
      <c r="AF768">
        <v>0</v>
      </c>
      <c r="AG768">
        <v>0</v>
      </c>
      <c r="AH768">
        <v>0</v>
      </c>
      <c r="AI768">
        <v>1</v>
      </c>
      <c r="AJ768">
        <v>0</v>
      </c>
      <c r="AK768">
        <v>41</v>
      </c>
      <c r="AL768">
        <v>35</v>
      </c>
      <c r="AM768">
        <v>0</v>
      </c>
    </row>
    <row r="769" spans="1:39" x14ac:dyDescent="0.45">
      <c r="A769">
        <v>42564</v>
      </c>
      <c r="B769">
        <v>0</v>
      </c>
      <c r="C769">
        <v>1</v>
      </c>
      <c r="D769">
        <v>28</v>
      </c>
      <c r="E769">
        <v>324</v>
      </c>
      <c r="F769">
        <v>48</v>
      </c>
      <c r="G769">
        <v>186</v>
      </c>
      <c r="H769">
        <v>39</v>
      </c>
      <c r="I769">
        <v>18</v>
      </c>
      <c r="J769">
        <v>198</v>
      </c>
      <c r="K769">
        <v>6</v>
      </c>
      <c r="L769">
        <v>6</v>
      </c>
      <c r="M769">
        <v>8</v>
      </c>
      <c r="N769">
        <v>4</v>
      </c>
      <c r="O769">
        <v>7</v>
      </c>
      <c r="P769">
        <v>1</v>
      </c>
      <c r="Q769">
        <v>0</v>
      </c>
      <c r="R769">
        <v>0</v>
      </c>
      <c r="S769">
        <v>0</v>
      </c>
      <c r="T769">
        <v>0</v>
      </c>
      <c r="U769">
        <v>0</v>
      </c>
      <c r="V769">
        <v>3</v>
      </c>
      <c r="W769">
        <v>11</v>
      </c>
      <c r="X769">
        <v>1</v>
      </c>
      <c r="Y769">
        <v>52</v>
      </c>
      <c r="Z769">
        <v>2702</v>
      </c>
      <c r="AA769">
        <v>1</v>
      </c>
      <c r="AB769">
        <v>0</v>
      </c>
      <c r="AC769">
        <v>0</v>
      </c>
      <c r="AD769">
        <v>0</v>
      </c>
      <c r="AE769">
        <v>0</v>
      </c>
      <c r="AF769">
        <v>0</v>
      </c>
      <c r="AG769">
        <v>0</v>
      </c>
      <c r="AH769">
        <v>0</v>
      </c>
      <c r="AI769">
        <v>0</v>
      </c>
      <c r="AJ769">
        <v>1</v>
      </c>
      <c r="AK769">
        <v>615</v>
      </c>
      <c r="AL769">
        <v>417</v>
      </c>
      <c r="AM769">
        <v>1</v>
      </c>
    </row>
    <row r="770" spans="1:39" x14ac:dyDescent="0.45">
      <c r="A770">
        <v>43783</v>
      </c>
      <c r="B770">
        <v>1</v>
      </c>
      <c r="C770">
        <v>0</v>
      </c>
      <c r="D770">
        <v>22</v>
      </c>
      <c r="E770">
        <v>327</v>
      </c>
      <c r="F770">
        <v>9</v>
      </c>
      <c r="G770">
        <v>125</v>
      </c>
      <c r="H770">
        <v>25</v>
      </c>
      <c r="I770">
        <v>4</v>
      </c>
      <c r="J770">
        <v>139</v>
      </c>
      <c r="K770">
        <v>6</v>
      </c>
      <c r="L770">
        <v>7</v>
      </c>
      <c r="M770">
        <v>1</v>
      </c>
      <c r="N770">
        <v>8</v>
      </c>
      <c r="O770">
        <v>7</v>
      </c>
      <c r="P770">
        <v>1</v>
      </c>
      <c r="Q770">
        <v>0</v>
      </c>
      <c r="R770">
        <v>0</v>
      </c>
      <c r="S770">
        <v>0</v>
      </c>
      <c r="T770">
        <v>0</v>
      </c>
      <c r="U770">
        <v>0</v>
      </c>
      <c r="V770">
        <v>3</v>
      </c>
      <c r="W770">
        <v>11</v>
      </c>
      <c r="X770">
        <v>0</v>
      </c>
      <c r="Y770">
        <v>42</v>
      </c>
      <c r="Z770">
        <v>2190</v>
      </c>
      <c r="AA770">
        <v>0</v>
      </c>
      <c r="AB770">
        <v>1</v>
      </c>
      <c r="AC770">
        <v>0</v>
      </c>
      <c r="AD770">
        <v>0</v>
      </c>
      <c r="AE770">
        <v>0</v>
      </c>
      <c r="AF770">
        <v>0</v>
      </c>
      <c r="AG770">
        <v>0</v>
      </c>
      <c r="AH770">
        <v>0</v>
      </c>
      <c r="AI770">
        <v>1</v>
      </c>
      <c r="AJ770">
        <v>0</v>
      </c>
      <c r="AK770">
        <v>490</v>
      </c>
      <c r="AL770">
        <v>351</v>
      </c>
      <c r="AM770">
        <v>1</v>
      </c>
    </row>
    <row r="771" spans="1:39" x14ac:dyDescent="0.45">
      <c r="A771">
        <v>40780</v>
      </c>
      <c r="B771">
        <v>0</v>
      </c>
      <c r="C771">
        <v>1</v>
      </c>
      <c r="D771">
        <v>30</v>
      </c>
      <c r="E771">
        <v>229</v>
      </c>
      <c r="F771">
        <v>27</v>
      </c>
      <c r="G771">
        <v>71</v>
      </c>
      <c r="H771">
        <v>13</v>
      </c>
      <c r="I771">
        <v>3</v>
      </c>
      <c r="J771">
        <v>34</v>
      </c>
      <c r="K771">
        <v>4</v>
      </c>
      <c r="L771">
        <v>7</v>
      </c>
      <c r="M771">
        <v>1</v>
      </c>
      <c r="N771">
        <v>5</v>
      </c>
      <c r="O771">
        <v>9</v>
      </c>
      <c r="P771">
        <v>0</v>
      </c>
      <c r="Q771">
        <v>0</v>
      </c>
      <c r="R771">
        <v>0</v>
      </c>
      <c r="S771">
        <v>0</v>
      </c>
      <c r="T771">
        <v>0</v>
      </c>
      <c r="U771">
        <v>0</v>
      </c>
      <c r="V771">
        <v>3</v>
      </c>
      <c r="W771">
        <v>11</v>
      </c>
      <c r="X771">
        <v>0</v>
      </c>
      <c r="Y771">
        <v>44</v>
      </c>
      <c r="Z771">
        <v>2818</v>
      </c>
      <c r="AA771">
        <v>1</v>
      </c>
      <c r="AB771">
        <v>0</v>
      </c>
      <c r="AC771">
        <v>0</v>
      </c>
      <c r="AD771">
        <v>0</v>
      </c>
      <c r="AE771">
        <v>0</v>
      </c>
      <c r="AF771">
        <v>0</v>
      </c>
      <c r="AG771">
        <v>0</v>
      </c>
      <c r="AH771">
        <v>1</v>
      </c>
      <c r="AI771">
        <v>0</v>
      </c>
      <c r="AJ771">
        <v>0</v>
      </c>
      <c r="AK771">
        <v>343</v>
      </c>
      <c r="AL771">
        <v>309</v>
      </c>
      <c r="AM771">
        <v>0</v>
      </c>
    </row>
    <row r="772" spans="1:39" x14ac:dyDescent="0.45">
      <c r="A772">
        <v>62847</v>
      </c>
      <c r="B772">
        <v>0</v>
      </c>
      <c r="C772">
        <v>0</v>
      </c>
      <c r="D772">
        <v>45</v>
      </c>
      <c r="E772">
        <v>521</v>
      </c>
      <c r="F772">
        <v>168</v>
      </c>
      <c r="G772">
        <v>706</v>
      </c>
      <c r="H772">
        <v>80</v>
      </c>
      <c r="I772">
        <v>76</v>
      </c>
      <c r="J772">
        <v>61</v>
      </c>
      <c r="K772">
        <v>1</v>
      </c>
      <c r="L772">
        <v>3</v>
      </c>
      <c r="M772">
        <v>6</v>
      </c>
      <c r="N772">
        <v>4</v>
      </c>
      <c r="O772">
        <v>2</v>
      </c>
      <c r="P772">
        <v>0</v>
      </c>
      <c r="Q772">
        <v>0</v>
      </c>
      <c r="R772">
        <v>0</v>
      </c>
      <c r="S772">
        <v>0</v>
      </c>
      <c r="T772">
        <v>0</v>
      </c>
      <c r="U772">
        <v>0</v>
      </c>
      <c r="V772">
        <v>3</v>
      </c>
      <c r="W772">
        <v>11</v>
      </c>
      <c r="X772">
        <v>0</v>
      </c>
      <c r="Y772">
        <v>75</v>
      </c>
      <c r="Z772">
        <v>2689</v>
      </c>
      <c r="AA772">
        <v>0</v>
      </c>
      <c r="AB772">
        <v>0</v>
      </c>
      <c r="AC772">
        <v>0</v>
      </c>
      <c r="AD772">
        <v>1</v>
      </c>
      <c r="AE772">
        <v>0</v>
      </c>
      <c r="AF772">
        <v>0</v>
      </c>
      <c r="AG772">
        <v>0</v>
      </c>
      <c r="AH772">
        <v>0</v>
      </c>
      <c r="AI772">
        <v>1</v>
      </c>
      <c r="AJ772">
        <v>0</v>
      </c>
      <c r="AK772">
        <v>1551</v>
      </c>
      <c r="AL772">
        <v>1490</v>
      </c>
      <c r="AM772">
        <v>0</v>
      </c>
    </row>
    <row r="773" spans="1:39" x14ac:dyDescent="0.45">
      <c r="A773">
        <v>82017</v>
      </c>
      <c r="B773">
        <v>0</v>
      </c>
      <c r="C773">
        <v>0</v>
      </c>
      <c r="D773">
        <v>58</v>
      </c>
      <c r="E773">
        <v>184</v>
      </c>
      <c r="F773">
        <v>23</v>
      </c>
      <c r="G773">
        <v>446</v>
      </c>
      <c r="H773">
        <v>30</v>
      </c>
      <c r="I773">
        <v>23</v>
      </c>
      <c r="J773">
        <v>23</v>
      </c>
      <c r="K773">
        <v>1</v>
      </c>
      <c r="L773">
        <v>5</v>
      </c>
      <c r="M773">
        <v>4</v>
      </c>
      <c r="N773">
        <v>7</v>
      </c>
      <c r="O773">
        <v>2</v>
      </c>
      <c r="P773">
        <v>0</v>
      </c>
      <c r="Q773">
        <v>1</v>
      </c>
      <c r="R773">
        <v>1</v>
      </c>
      <c r="S773">
        <v>1</v>
      </c>
      <c r="T773">
        <v>0</v>
      </c>
      <c r="U773">
        <v>0</v>
      </c>
      <c r="V773">
        <v>3</v>
      </c>
      <c r="W773">
        <v>11</v>
      </c>
      <c r="X773">
        <v>1</v>
      </c>
      <c r="Y773">
        <v>63</v>
      </c>
      <c r="Z773">
        <v>2758</v>
      </c>
      <c r="AA773">
        <v>0</v>
      </c>
      <c r="AB773">
        <v>1</v>
      </c>
      <c r="AC773">
        <v>0</v>
      </c>
      <c r="AD773">
        <v>0</v>
      </c>
      <c r="AE773">
        <v>0</v>
      </c>
      <c r="AF773">
        <v>0</v>
      </c>
      <c r="AG773">
        <v>0</v>
      </c>
      <c r="AH773">
        <v>0</v>
      </c>
      <c r="AI773">
        <v>0</v>
      </c>
      <c r="AJ773">
        <v>1</v>
      </c>
      <c r="AK773">
        <v>706</v>
      </c>
      <c r="AL773">
        <v>683</v>
      </c>
      <c r="AM773">
        <v>3</v>
      </c>
    </row>
    <row r="774" spans="1:39" x14ac:dyDescent="0.45">
      <c r="A774">
        <v>16813</v>
      </c>
      <c r="B774">
        <v>0</v>
      </c>
      <c r="C774">
        <v>0</v>
      </c>
      <c r="D774">
        <v>49</v>
      </c>
      <c r="E774">
        <v>4</v>
      </c>
      <c r="F774">
        <v>8</v>
      </c>
      <c r="G774">
        <v>11</v>
      </c>
      <c r="H774">
        <v>12</v>
      </c>
      <c r="I774">
        <v>2</v>
      </c>
      <c r="J774">
        <v>13</v>
      </c>
      <c r="K774">
        <v>1</v>
      </c>
      <c r="L774">
        <v>2</v>
      </c>
      <c r="M774">
        <v>0</v>
      </c>
      <c r="N774">
        <v>3</v>
      </c>
      <c r="O774">
        <v>7</v>
      </c>
      <c r="P774">
        <v>1</v>
      </c>
      <c r="Q774">
        <v>0</v>
      </c>
      <c r="R774">
        <v>0</v>
      </c>
      <c r="S774">
        <v>0</v>
      </c>
      <c r="T774">
        <v>0</v>
      </c>
      <c r="U774">
        <v>0</v>
      </c>
      <c r="V774">
        <v>3</v>
      </c>
      <c r="W774">
        <v>11</v>
      </c>
      <c r="X774">
        <v>0</v>
      </c>
      <c r="Y774">
        <v>70</v>
      </c>
      <c r="Z774">
        <v>2504</v>
      </c>
      <c r="AA774">
        <v>0</v>
      </c>
      <c r="AB774">
        <v>0</v>
      </c>
      <c r="AC774">
        <v>1</v>
      </c>
      <c r="AD774">
        <v>0</v>
      </c>
      <c r="AE774">
        <v>0</v>
      </c>
      <c r="AF774">
        <v>0</v>
      </c>
      <c r="AG774">
        <v>0</v>
      </c>
      <c r="AH774">
        <v>1</v>
      </c>
      <c r="AI774">
        <v>0</v>
      </c>
      <c r="AJ774">
        <v>0</v>
      </c>
      <c r="AK774">
        <v>37</v>
      </c>
      <c r="AL774">
        <v>24</v>
      </c>
      <c r="AM774">
        <v>1</v>
      </c>
    </row>
    <row r="775" spans="1:39" x14ac:dyDescent="0.45">
      <c r="A775">
        <v>51267</v>
      </c>
      <c r="B775">
        <v>1</v>
      </c>
      <c r="C775">
        <v>1</v>
      </c>
      <c r="D775">
        <v>37</v>
      </c>
      <c r="E775">
        <v>183</v>
      </c>
      <c r="F775">
        <v>2</v>
      </c>
      <c r="G775">
        <v>64</v>
      </c>
      <c r="H775">
        <v>7</v>
      </c>
      <c r="I775">
        <v>2</v>
      </c>
      <c r="J775">
        <v>12</v>
      </c>
      <c r="K775">
        <v>4</v>
      </c>
      <c r="L775">
        <v>3</v>
      </c>
      <c r="M775">
        <v>3</v>
      </c>
      <c r="N775">
        <v>5</v>
      </c>
      <c r="O775">
        <v>4</v>
      </c>
      <c r="P775">
        <v>0</v>
      </c>
      <c r="Q775">
        <v>0</v>
      </c>
      <c r="R775">
        <v>0</v>
      </c>
      <c r="S775">
        <v>0</v>
      </c>
      <c r="T775">
        <v>0</v>
      </c>
      <c r="U775">
        <v>0</v>
      </c>
      <c r="V775">
        <v>3</v>
      </c>
      <c r="W775">
        <v>11</v>
      </c>
      <c r="X775">
        <v>0</v>
      </c>
      <c r="Y775">
        <v>42</v>
      </c>
      <c r="Z775">
        <v>2402</v>
      </c>
      <c r="AA775">
        <v>0</v>
      </c>
      <c r="AB775">
        <v>1</v>
      </c>
      <c r="AC775">
        <v>0</v>
      </c>
      <c r="AD775">
        <v>0</v>
      </c>
      <c r="AE775">
        <v>0</v>
      </c>
      <c r="AF775">
        <v>0</v>
      </c>
      <c r="AG775">
        <v>0</v>
      </c>
      <c r="AH775">
        <v>1</v>
      </c>
      <c r="AI775">
        <v>0</v>
      </c>
      <c r="AJ775">
        <v>0</v>
      </c>
      <c r="AK775">
        <v>258</v>
      </c>
      <c r="AL775">
        <v>246</v>
      </c>
      <c r="AM775">
        <v>0</v>
      </c>
    </row>
    <row r="776" spans="1:39" x14ac:dyDescent="0.45">
      <c r="A776">
        <v>46524</v>
      </c>
      <c r="B776">
        <v>0</v>
      </c>
      <c r="C776">
        <v>1</v>
      </c>
      <c r="D776">
        <v>70</v>
      </c>
      <c r="E776">
        <v>31</v>
      </c>
      <c r="F776">
        <v>19</v>
      </c>
      <c r="G776">
        <v>35</v>
      </c>
      <c r="H776">
        <v>26</v>
      </c>
      <c r="I776">
        <v>14</v>
      </c>
      <c r="J776">
        <v>52</v>
      </c>
      <c r="K776">
        <v>2</v>
      </c>
      <c r="L776">
        <v>1</v>
      </c>
      <c r="M776">
        <v>1</v>
      </c>
      <c r="N776">
        <v>5</v>
      </c>
      <c r="O776">
        <v>3</v>
      </c>
      <c r="P776">
        <v>0</v>
      </c>
      <c r="Q776">
        <v>0</v>
      </c>
      <c r="R776">
        <v>0</v>
      </c>
      <c r="S776">
        <v>0</v>
      </c>
      <c r="T776">
        <v>0</v>
      </c>
      <c r="U776">
        <v>0</v>
      </c>
      <c r="V776">
        <v>3</v>
      </c>
      <c r="W776">
        <v>11</v>
      </c>
      <c r="X776">
        <v>0</v>
      </c>
      <c r="Y776">
        <v>59</v>
      </c>
      <c r="Z776">
        <v>2609</v>
      </c>
      <c r="AA776">
        <v>0</v>
      </c>
      <c r="AB776">
        <v>0</v>
      </c>
      <c r="AC776">
        <v>1</v>
      </c>
      <c r="AD776">
        <v>0</v>
      </c>
      <c r="AE776">
        <v>0</v>
      </c>
      <c r="AF776">
        <v>0</v>
      </c>
      <c r="AG776">
        <v>0</v>
      </c>
      <c r="AH776">
        <v>1</v>
      </c>
      <c r="AI776">
        <v>0</v>
      </c>
      <c r="AJ776">
        <v>0</v>
      </c>
      <c r="AK776">
        <v>125</v>
      </c>
      <c r="AL776">
        <v>73</v>
      </c>
      <c r="AM776">
        <v>0</v>
      </c>
    </row>
    <row r="777" spans="1:39" x14ac:dyDescent="0.45">
      <c r="A777">
        <v>45183</v>
      </c>
      <c r="B777">
        <v>0</v>
      </c>
      <c r="C777">
        <v>0</v>
      </c>
      <c r="D777">
        <v>33</v>
      </c>
      <c r="E777">
        <v>219</v>
      </c>
      <c r="F777">
        <v>3</v>
      </c>
      <c r="G777">
        <v>60</v>
      </c>
      <c r="H777">
        <v>12</v>
      </c>
      <c r="I777">
        <v>9</v>
      </c>
      <c r="J777">
        <v>12</v>
      </c>
      <c r="K777">
        <v>1</v>
      </c>
      <c r="L777">
        <v>4</v>
      </c>
      <c r="M777">
        <v>1</v>
      </c>
      <c r="N777">
        <v>7</v>
      </c>
      <c r="O777">
        <v>7</v>
      </c>
      <c r="P777">
        <v>0</v>
      </c>
      <c r="Q777">
        <v>1</v>
      </c>
      <c r="R777">
        <v>0</v>
      </c>
      <c r="S777">
        <v>0</v>
      </c>
      <c r="T777">
        <v>0</v>
      </c>
      <c r="U777">
        <v>0</v>
      </c>
      <c r="V777">
        <v>3</v>
      </c>
      <c r="W777">
        <v>11</v>
      </c>
      <c r="X777">
        <v>0</v>
      </c>
      <c r="Y777">
        <v>58</v>
      </c>
      <c r="Z777">
        <v>2684</v>
      </c>
      <c r="AA777">
        <v>0</v>
      </c>
      <c r="AB777">
        <v>0</v>
      </c>
      <c r="AC777">
        <v>1</v>
      </c>
      <c r="AD777">
        <v>0</v>
      </c>
      <c r="AE777">
        <v>0</v>
      </c>
      <c r="AF777">
        <v>0</v>
      </c>
      <c r="AG777">
        <v>0</v>
      </c>
      <c r="AH777">
        <v>0</v>
      </c>
      <c r="AI777">
        <v>1</v>
      </c>
      <c r="AJ777">
        <v>0</v>
      </c>
      <c r="AK777">
        <v>303</v>
      </c>
      <c r="AL777">
        <v>291</v>
      </c>
      <c r="AM777">
        <v>1</v>
      </c>
    </row>
    <row r="778" spans="1:39" x14ac:dyDescent="0.45">
      <c r="A778">
        <v>70421</v>
      </c>
      <c r="B778">
        <v>0</v>
      </c>
      <c r="C778">
        <v>1</v>
      </c>
      <c r="D778">
        <v>98</v>
      </c>
      <c r="E778">
        <v>479</v>
      </c>
      <c r="F778">
        <v>28</v>
      </c>
      <c r="G778">
        <v>136</v>
      </c>
      <c r="H778">
        <v>75</v>
      </c>
      <c r="I778">
        <v>14</v>
      </c>
      <c r="J778">
        <v>35</v>
      </c>
      <c r="K778">
        <v>3</v>
      </c>
      <c r="L778">
        <v>10</v>
      </c>
      <c r="M778">
        <v>3</v>
      </c>
      <c r="N778">
        <v>7</v>
      </c>
      <c r="O778">
        <v>6</v>
      </c>
      <c r="P778">
        <v>0</v>
      </c>
      <c r="Q778">
        <v>0</v>
      </c>
      <c r="R778">
        <v>0</v>
      </c>
      <c r="S778">
        <v>0</v>
      </c>
      <c r="T778">
        <v>0</v>
      </c>
      <c r="U778">
        <v>0</v>
      </c>
      <c r="V778">
        <v>3</v>
      </c>
      <c r="W778">
        <v>11</v>
      </c>
      <c r="X778">
        <v>0</v>
      </c>
      <c r="Y778">
        <v>66</v>
      </c>
      <c r="Z778">
        <v>2160</v>
      </c>
      <c r="AA778">
        <v>0</v>
      </c>
      <c r="AB778">
        <v>1</v>
      </c>
      <c r="AC778">
        <v>0</v>
      </c>
      <c r="AD778">
        <v>0</v>
      </c>
      <c r="AE778">
        <v>0</v>
      </c>
      <c r="AF778">
        <v>0</v>
      </c>
      <c r="AG778">
        <v>0</v>
      </c>
      <c r="AH778">
        <v>0</v>
      </c>
      <c r="AI778">
        <v>0</v>
      </c>
      <c r="AJ778">
        <v>1</v>
      </c>
      <c r="AK778">
        <v>732</v>
      </c>
      <c r="AL778">
        <v>697</v>
      </c>
      <c r="AM778">
        <v>0</v>
      </c>
    </row>
    <row r="779" spans="1:39" x14ac:dyDescent="0.45">
      <c r="A779">
        <v>60161</v>
      </c>
      <c r="B779">
        <v>0</v>
      </c>
      <c r="C779">
        <v>1</v>
      </c>
      <c r="D779">
        <v>17</v>
      </c>
      <c r="E779">
        <v>584</v>
      </c>
      <c r="F779">
        <v>44</v>
      </c>
      <c r="G779">
        <v>212</v>
      </c>
      <c r="H779">
        <v>46</v>
      </c>
      <c r="I779">
        <v>8</v>
      </c>
      <c r="J779">
        <v>177</v>
      </c>
      <c r="K779">
        <v>3</v>
      </c>
      <c r="L779">
        <v>11</v>
      </c>
      <c r="M779">
        <v>4</v>
      </c>
      <c r="N779">
        <v>8</v>
      </c>
      <c r="O779">
        <v>8</v>
      </c>
      <c r="P779">
        <v>0</v>
      </c>
      <c r="Q779">
        <v>0</v>
      </c>
      <c r="R779">
        <v>0</v>
      </c>
      <c r="S779">
        <v>0</v>
      </c>
      <c r="T779">
        <v>0</v>
      </c>
      <c r="U779">
        <v>0</v>
      </c>
      <c r="V779">
        <v>3</v>
      </c>
      <c r="W779">
        <v>11</v>
      </c>
      <c r="X779">
        <v>0</v>
      </c>
      <c r="Y779">
        <v>55</v>
      </c>
      <c r="Z779">
        <v>2773</v>
      </c>
      <c r="AA779">
        <v>1</v>
      </c>
      <c r="AB779">
        <v>0</v>
      </c>
      <c r="AC779">
        <v>0</v>
      </c>
      <c r="AD779">
        <v>0</v>
      </c>
      <c r="AE779">
        <v>0</v>
      </c>
      <c r="AF779">
        <v>1</v>
      </c>
      <c r="AG779">
        <v>0</v>
      </c>
      <c r="AH779">
        <v>0</v>
      </c>
      <c r="AI779">
        <v>0</v>
      </c>
      <c r="AJ779">
        <v>0</v>
      </c>
      <c r="AK779">
        <v>894</v>
      </c>
      <c r="AL779">
        <v>717</v>
      </c>
      <c r="AM779">
        <v>0</v>
      </c>
    </row>
    <row r="780" spans="1:39" x14ac:dyDescent="0.45">
      <c r="A780">
        <v>73926</v>
      </c>
      <c r="B780">
        <v>0</v>
      </c>
      <c r="C780">
        <v>0</v>
      </c>
      <c r="D780">
        <v>54</v>
      </c>
      <c r="E780">
        <v>627</v>
      </c>
      <c r="F780">
        <v>91</v>
      </c>
      <c r="G780">
        <v>597</v>
      </c>
      <c r="H780">
        <v>159</v>
      </c>
      <c r="I780">
        <v>91</v>
      </c>
      <c r="J780">
        <v>15</v>
      </c>
      <c r="K780">
        <v>1</v>
      </c>
      <c r="L780">
        <v>6</v>
      </c>
      <c r="M780">
        <v>5</v>
      </c>
      <c r="N780">
        <v>12</v>
      </c>
      <c r="O780">
        <v>3</v>
      </c>
      <c r="P780">
        <v>0</v>
      </c>
      <c r="Q780">
        <v>0</v>
      </c>
      <c r="R780">
        <v>0</v>
      </c>
      <c r="S780">
        <v>0</v>
      </c>
      <c r="T780">
        <v>0</v>
      </c>
      <c r="U780">
        <v>0</v>
      </c>
      <c r="V780">
        <v>3</v>
      </c>
      <c r="W780">
        <v>11</v>
      </c>
      <c r="X780">
        <v>0</v>
      </c>
      <c r="Y780">
        <v>47</v>
      </c>
      <c r="Z780">
        <v>2643</v>
      </c>
      <c r="AA780">
        <v>0</v>
      </c>
      <c r="AB780">
        <v>0</v>
      </c>
      <c r="AC780">
        <v>0</v>
      </c>
      <c r="AD780">
        <v>1</v>
      </c>
      <c r="AE780">
        <v>0</v>
      </c>
      <c r="AF780">
        <v>0</v>
      </c>
      <c r="AG780">
        <v>0</v>
      </c>
      <c r="AH780">
        <v>1</v>
      </c>
      <c r="AI780">
        <v>0</v>
      </c>
      <c r="AJ780">
        <v>0</v>
      </c>
      <c r="AK780">
        <v>1565</v>
      </c>
      <c r="AL780">
        <v>1550</v>
      </c>
      <c r="AM780">
        <v>0</v>
      </c>
    </row>
    <row r="781" spans="1:39" x14ac:dyDescent="0.45">
      <c r="A781">
        <v>19329</v>
      </c>
      <c r="B781">
        <v>1</v>
      </c>
      <c r="C781">
        <v>0</v>
      </c>
      <c r="D781">
        <v>39</v>
      </c>
      <c r="E781">
        <v>24</v>
      </c>
      <c r="F781">
        <v>1</v>
      </c>
      <c r="G781">
        <v>16</v>
      </c>
      <c r="H781">
        <v>12</v>
      </c>
      <c r="I781">
        <v>2</v>
      </c>
      <c r="J781">
        <v>5</v>
      </c>
      <c r="K781">
        <v>3</v>
      </c>
      <c r="L781">
        <v>4</v>
      </c>
      <c r="M781">
        <v>0</v>
      </c>
      <c r="N781">
        <v>3</v>
      </c>
      <c r="O781">
        <v>8</v>
      </c>
      <c r="P781">
        <v>0</v>
      </c>
      <c r="Q781">
        <v>0</v>
      </c>
      <c r="R781">
        <v>0</v>
      </c>
      <c r="S781">
        <v>0</v>
      </c>
      <c r="T781">
        <v>0</v>
      </c>
      <c r="U781">
        <v>0</v>
      </c>
      <c r="V781">
        <v>3</v>
      </c>
      <c r="W781">
        <v>11</v>
      </c>
      <c r="X781">
        <v>0</v>
      </c>
      <c r="Y781">
        <v>52</v>
      </c>
      <c r="Z781">
        <v>2356</v>
      </c>
      <c r="AA781">
        <v>0</v>
      </c>
      <c r="AB781">
        <v>1</v>
      </c>
      <c r="AC781">
        <v>0</v>
      </c>
      <c r="AD781">
        <v>0</v>
      </c>
      <c r="AE781">
        <v>0</v>
      </c>
      <c r="AF781">
        <v>0</v>
      </c>
      <c r="AG781">
        <v>0</v>
      </c>
      <c r="AH781">
        <v>1</v>
      </c>
      <c r="AI781">
        <v>0</v>
      </c>
      <c r="AJ781">
        <v>0</v>
      </c>
      <c r="AK781">
        <v>55</v>
      </c>
      <c r="AL781">
        <v>50</v>
      </c>
      <c r="AM781">
        <v>0</v>
      </c>
    </row>
    <row r="782" spans="1:39" x14ac:dyDescent="0.45">
      <c r="A782">
        <v>61872</v>
      </c>
      <c r="B782">
        <v>0</v>
      </c>
      <c r="C782">
        <v>1</v>
      </c>
      <c r="D782">
        <v>81</v>
      </c>
      <c r="E782">
        <v>330</v>
      </c>
      <c r="F782">
        <v>5</v>
      </c>
      <c r="G782">
        <v>159</v>
      </c>
      <c r="H782">
        <v>36</v>
      </c>
      <c r="I782">
        <v>27</v>
      </c>
      <c r="J782">
        <v>16</v>
      </c>
      <c r="K782">
        <v>4</v>
      </c>
      <c r="L782">
        <v>4</v>
      </c>
      <c r="M782">
        <v>4</v>
      </c>
      <c r="N782">
        <v>9</v>
      </c>
      <c r="O782">
        <v>4</v>
      </c>
      <c r="P782">
        <v>0</v>
      </c>
      <c r="Q782">
        <v>0</v>
      </c>
      <c r="R782">
        <v>0</v>
      </c>
      <c r="S782">
        <v>0</v>
      </c>
      <c r="T782">
        <v>0</v>
      </c>
      <c r="U782">
        <v>0</v>
      </c>
      <c r="V782">
        <v>3</v>
      </c>
      <c r="W782">
        <v>11</v>
      </c>
      <c r="X782">
        <v>0</v>
      </c>
      <c r="Y782">
        <v>50</v>
      </c>
      <c r="Z782">
        <v>2357</v>
      </c>
      <c r="AA782">
        <v>0</v>
      </c>
      <c r="AB782">
        <v>1</v>
      </c>
      <c r="AC782">
        <v>0</v>
      </c>
      <c r="AD782">
        <v>0</v>
      </c>
      <c r="AE782">
        <v>0</v>
      </c>
      <c r="AF782">
        <v>0</v>
      </c>
      <c r="AG782">
        <v>0</v>
      </c>
      <c r="AH782">
        <v>0</v>
      </c>
      <c r="AI782">
        <v>1</v>
      </c>
      <c r="AJ782">
        <v>0</v>
      </c>
      <c r="AK782">
        <v>557</v>
      </c>
      <c r="AL782">
        <v>541</v>
      </c>
      <c r="AM782">
        <v>0</v>
      </c>
    </row>
    <row r="783" spans="1:39" x14ac:dyDescent="0.45">
      <c r="A783">
        <v>46984</v>
      </c>
      <c r="B783">
        <v>1</v>
      </c>
      <c r="C783">
        <v>1</v>
      </c>
      <c r="D783">
        <v>71</v>
      </c>
      <c r="E783">
        <v>19</v>
      </c>
      <c r="F783">
        <v>1</v>
      </c>
      <c r="G783">
        <v>10</v>
      </c>
      <c r="H783">
        <v>2</v>
      </c>
      <c r="I783">
        <v>1</v>
      </c>
      <c r="J783">
        <v>8</v>
      </c>
      <c r="K783">
        <v>1</v>
      </c>
      <c r="L783">
        <v>1</v>
      </c>
      <c r="M783">
        <v>0</v>
      </c>
      <c r="N783">
        <v>3</v>
      </c>
      <c r="O783">
        <v>5</v>
      </c>
      <c r="P783">
        <v>0</v>
      </c>
      <c r="Q783">
        <v>0</v>
      </c>
      <c r="R783">
        <v>0</v>
      </c>
      <c r="S783">
        <v>0</v>
      </c>
      <c r="T783">
        <v>0</v>
      </c>
      <c r="U783">
        <v>0</v>
      </c>
      <c r="V783">
        <v>3</v>
      </c>
      <c r="W783">
        <v>11</v>
      </c>
      <c r="X783">
        <v>0</v>
      </c>
      <c r="Y783">
        <v>64</v>
      </c>
      <c r="Z783">
        <v>2619</v>
      </c>
      <c r="AA783">
        <v>0</v>
      </c>
      <c r="AB783">
        <v>0</v>
      </c>
      <c r="AC783">
        <v>0</v>
      </c>
      <c r="AD783">
        <v>0</v>
      </c>
      <c r="AE783">
        <v>1</v>
      </c>
      <c r="AF783">
        <v>0</v>
      </c>
      <c r="AG783">
        <v>0</v>
      </c>
      <c r="AH783">
        <v>1</v>
      </c>
      <c r="AI783">
        <v>0</v>
      </c>
      <c r="AJ783">
        <v>0</v>
      </c>
      <c r="AK783">
        <v>33</v>
      </c>
      <c r="AL783">
        <v>25</v>
      </c>
      <c r="AM783">
        <v>0</v>
      </c>
    </row>
    <row r="784" spans="1:39" x14ac:dyDescent="0.45">
      <c r="A784">
        <v>34838</v>
      </c>
      <c r="B784">
        <v>1</v>
      </c>
      <c r="C784">
        <v>1</v>
      </c>
      <c r="D784">
        <v>62</v>
      </c>
      <c r="E784">
        <v>28</v>
      </c>
      <c r="F784">
        <v>23</v>
      </c>
      <c r="G784">
        <v>29</v>
      </c>
      <c r="H784">
        <v>29</v>
      </c>
      <c r="I784">
        <v>14</v>
      </c>
      <c r="J784">
        <v>47</v>
      </c>
      <c r="K784">
        <v>3</v>
      </c>
      <c r="L784">
        <v>2</v>
      </c>
      <c r="M784">
        <v>1</v>
      </c>
      <c r="N784">
        <v>4</v>
      </c>
      <c r="O784">
        <v>6</v>
      </c>
      <c r="P784">
        <v>0</v>
      </c>
      <c r="Q784">
        <v>0</v>
      </c>
      <c r="R784">
        <v>0</v>
      </c>
      <c r="S784">
        <v>0</v>
      </c>
      <c r="T784">
        <v>0</v>
      </c>
      <c r="U784">
        <v>0</v>
      </c>
      <c r="V784">
        <v>3</v>
      </c>
      <c r="W784">
        <v>11</v>
      </c>
      <c r="X784">
        <v>0</v>
      </c>
      <c r="Y784">
        <v>69</v>
      </c>
      <c r="Z784">
        <v>2685</v>
      </c>
      <c r="AA784">
        <v>0</v>
      </c>
      <c r="AB784">
        <v>1</v>
      </c>
      <c r="AC784">
        <v>0</v>
      </c>
      <c r="AD784">
        <v>0</v>
      </c>
      <c r="AE784">
        <v>0</v>
      </c>
      <c r="AF784">
        <v>0</v>
      </c>
      <c r="AG784">
        <v>0</v>
      </c>
      <c r="AH784">
        <v>1</v>
      </c>
      <c r="AI784">
        <v>0</v>
      </c>
      <c r="AJ784">
        <v>0</v>
      </c>
      <c r="AK784">
        <v>123</v>
      </c>
      <c r="AL784">
        <v>76</v>
      </c>
      <c r="AM784">
        <v>0</v>
      </c>
    </row>
    <row r="785" spans="1:39" x14ac:dyDescent="0.45">
      <c r="A785">
        <v>82716</v>
      </c>
      <c r="B785">
        <v>0</v>
      </c>
      <c r="C785">
        <v>0</v>
      </c>
      <c r="D785">
        <v>8</v>
      </c>
      <c r="E785">
        <v>606</v>
      </c>
      <c r="F785">
        <v>148</v>
      </c>
      <c r="G785">
        <v>228</v>
      </c>
      <c r="H785">
        <v>15</v>
      </c>
      <c r="I785">
        <v>148</v>
      </c>
      <c r="J785">
        <v>22</v>
      </c>
      <c r="K785">
        <v>1</v>
      </c>
      <c r="L785">
        <v>6</v>
      </c>
      <c r="M785">
        <v>8</v>
      </c>
      <c r="N785">
        <v>13</v>
      </c>
      <c r="O785">
        <v>2</v>
      </c>
      <c r="P785">
        <v>0</v>
      </c>
      <c r="Q785">
        <v>0</v>
      </c>
      <c r="R785">
        <v>0</v>
      </c>
      <c r="S785">
        <v>0</v>
      </c>
      <c r="T785">
        <v>0</v>
      </c>
      <c r="U785">
        <v>0</v>
      </c>
      <c r="V785">
        <v>3</v>
      </c>
      <c r="W785">
        <v>11</v>
      </c>
      <c r="X785">
        <v>0</v>
      </c>
      <c r="Y785">
        <v>76</v>
      </c>
      <c r="Z785">
        <v>2395</v>
      </c>
      <c r="AA785">
        <v>0</v>
      </c>
      <c r="AB785">
        <v>0</v>
      </c>
      <c r="AC785">
        <v>1</v>
      </c>
      <c r="AD785">
        <v>0</v>
      </c>
      <c r="AE785">
        <v>0</v>
      </c>
      <c r="AF785">
        <v>0</v>
      </c>
      <c r="AG785">
        <v>0</v>
      </c>
      <c r="AH785">
        <v>0</v>
      </c>
      <c r="AI785">
        <v>0</v>
      </c>
      <c r="AJ785">
        <v>1</v>
      </c>
      <c r="AK785">
        <v>1145</v>
      </c>
      <c r="AL785">
        <v>1123</v>
      </c>
      <c r="AM785">
        <v>0</v>
      </c>
    </row>
    <row r="786" spans="1:39" x14ac:dyDescent="0.45">
      <c r="A786">
        <v>48192</v>
      </c>
      <c r="B786">
        <v>0</v>
      </c>
      <c r="C786">
        <v>0</v>
      </c>
      <c r="D786">
        <v>76</v>
      </c>
      <c r="E786">
        <v>1039</v>
      </c>
      <c r="F786">
        <v>43</v>
      </c>
      <c r="G786">
        <v>204</v>
      </c>
      <c r="H786">
        <v>153</v>
      </c>
      <c r="I786">
        <v>58</v>
      </c>
      <c r="J786">
        <v>29</v>
      </c>
      <c r="K786">
        <v>3</v>
      </c>
      <c r="L786">
        <v>2</v>
      </c>
      <c r="M786">
        <v>8</v>
      </c>
      <c r="N786">
        <v>12</v>
      </c>
      <c r="O786">
        <v>8</v>
      </c>
      <c r="P786">
        <v>0</v>
      </c>
      <c r="Q786">
        <v>1</v>
      </c>
      <c r="R786">
        <v>0</v>
      </c>
      <c r="S786">
        <v>1</v>
      </c>
      <c r="T786">
        <v>1</v>
      </c>
      <c r="U786">
        <v>0</v>
      </c>
      <c r="V786">
        <v>3</v>
      </c>
      <c r="W786">
        <v>11</v>
      </c>
      <c r="X786">
        <v>1</v>
      </c>
      <c r="Y786">
        <v>62</v>
      </c>
      <c r="Z786">
        <v>2608</v>
      </c>
      <c r="AA786">
        <v>0</v>
      </c>
      <c r="AB786">
        <v>1</v>
      </c>
      <c r="AC786">
        <v>0</v>
      </c>
      <c r="AD786">
        <v>0</v>
      </c>
      <c r="AE786">
        <v>0</v>
      </c>
      <c r="AF786">
        <v>0</v>
      </c>
      <c r="AG786">
        <v>0</v>
      </c>
      <c r="AH786">
        <v>1</v>
      </c>
      <c r="AI786">
        <v>0</v>
      </c>
      <c r="AJ786">
        <v>0</v>
      </c>
      <c r="AK786">
        <v>1497</v>
      </c>
      <c r="AL786">
        <v>1468</v>
      </c>
      <c r="AM786">
        <v>3</v>
      </c>
    </row>
    <row r="787" spans="1:39" x14ac:dyDescent="0.45">
      <c r="A787">
        <v>49681</v>
      </c>
      <c r="B787">
        <v>0</v>
      </c>
      <c r="C787">
        <v>2</v>
      </c>
      <c r="D787">
        <v>66</v>
      </c>
      <c r="E787">
        <v>411</v>
      </c>
      <c r="F787">
        <v>0</v>
      </c>
      <c r="G787">
        <v>26</v>
      </c>
      <c r="H787">
        <v>0</v>
      </c>
      <c r="I787">
        <v>0</v>
      </c>
      <c r="J787">
        <v>21</v>
      </c>
      <c r="K787">
        <v>6</v>
      </c>
      <c r="L787">
        <v>7</v>
      </c>
      <c r="M787">
        <v>1</v>
      </c>
      <c r="N787">
        <v>7</v>
      </c>
      <c r="O787">
        <v>7</v>
      </c>
      <c r="P787">
        <v>0</v>
      </c>
      <c r="Q787">
        <v>0</v>
      </c>
      <c r="R787">
        <v>0</v>
      </c>
      <c r="S787">
        <v>0</v>
      </c>
      <c r="T787">
        <v>0</v>
      </c>
      <c r="U787">
        <v>0</v>
      </c>
      <c r="V787">
        <v>3</v>
      </c>
      <c r="W787">
        <v>11</v>
      </c>
      <c r="X787">
        <v>0</v>
      </c>
      <c r="Y787">
        <v>44</v>
      </c>
      <c r="Z787">
        <v>2396</v>
      </c>
      <c r="AA787">
        <v>0</v>
      </c>
      <c r="AB787">
        <v>1</v>
      </c>
      <c r="AC787">
        <v>0</v>
      </c>
      <c r="AD787">
        <v>0</v>
      </c>
      <c r="AE787">
        <v>0</v>
      </c>
      <c r="AF787">
        <v>0</v>
      </c>
      <c r="AG787">
        <v>0</v>
      </c>
      <c r="AH787">
        <v>0</v>
      </c>
      <c r="AI787">
        <v>1</v>
      </c>
      <c r="AJ787">
        <v>0</v>
      </c>
      <c r="AK787">
        <v>437</v>
      </c>
      <c r="AL787">
        <v>416</v>
      </c>
      <c r="AM787">
        <v>0</v>
      </c>
    </row>
    <row r="788" spans="1:39" x14ac:dyDescent="0.45">
      <c r="A788">
        <v>56850</v>
      </c>
      <c r="B788">
        <v>0</v>
      </c>
      <c r="C788">
        <v>1</v>
      </c>
      <c r="D788">
        <v>83</v>
      </c>
      <c r="E788">
        <v>34</v>
      </c>
      <c r="F788">
        <v>1</v>
      </c>
      <c r="G788">
        <v>19</v>
      </c>
      <c r="H788">
        <v>2</v>
      </c>
      <c r="I788">
        <v>7</v>
      </c>
      <c r="J788">
        <v>0</v>
      </c>
      <c r="K788">
        <v>1</v>
      </c>
      <c r="L788">
        <v>1</v>
      </c>
      <c r="M788">
        <v>1</v>
      </c>
      <c r="N788">
        <v>3</v>
      </c>
      <c r="O788">
        <v>2</v>
      </c>
      <c r="P788">
        <v>0</v>
      </c>
      <c r="Q788">
        <v>0</v>
      </c>
      <c r="R788">
        <v>0</v>
      </c>
      <c r="S788">
        <v>0</v>
      </c>
      <c r="T788">
        <v>0</v>
      </c>
      <c r="U788">
        <v>0</v>
      </c>
      <c r="V788">
        <v>3</v>
      </c>
      <c r="W788">
        <v>11</v>
      </c>
      <c r="X788">
        <v>0</v>
      </c>
      <c r="Y788">
        <v>49</v>
      </c>
      <c r="Z788">
        <v>2257</v>
      </c>
      <c r="AA788">
        <v>0</v>
      </c>
      <c r="AB788">
        <v>1</v>
      </c>
      <c r="AC788">
        <v>0</v>
      </c>
      <c r="AD788">
        <v>0</v>
      </c>
      <c r="AE788">
        <v>0</v>
      </c>
      <c r="AF788">
        <v>0</v>
      </c>
      <c r="AG788">
        <v>0</v>
      </c>
      <c r="AH788">
        <v>0</v>
      </c>
      <c r="AI788">
        <v>1</v>
      </c>
      <c r="AJ788">
        <v>0</v>
      </c>
      <c r="AK788">
        <v>63</v>
      </c>
      <c r="AL788">
        <v>63</v>
      </c>
      <c r="AM788">
        <v>0</v>
      </c>
    </row>
    <row r="789" spans="1:39" x14ac:dyDescent="0.45">
      <c r="A789">
        <v>55267</v>
      </c>
      <c r="B789">
        <v>0</v>
      </c>
      <c r="C789">
        <v>1</v>
      </c>
      <c r="D789">
        <v>28</v>
      </c>
      <c r="E789">
        <v>161</v>
      </c>
      <c r="F789">
        <v>28</v>
      </c>
      <c r="G789">
        <v>136</v>
      </c>
      <c r="H789">
        <v>32</v>
      </c>
      <c r="I789">
        <v>3</v>
      </c>
      <c r="J789">
        <v>45</v>
      </c>
      <c r="K789">
        <v>4</v>
      </c>
      <c r="L789">
        <v>3</v>
      </c>
      <c r="M789">
        <v>4</v>
      </c>
      <c r="N789">
        <v>6</v>
      </c>
      <c r="O789">
        <v>3</v>
      </c>
      <c r="P789">
        <v>0</v>
      </c>
      <c r="Q789">
        <v>0</v>
      </c>
      <c r="R789">
        <v>0</v>
      </c>
      <c r="S789">
        <v>0</v>
      </c>
      <c r="T789">
        <v>0</v>
      </c>
      <c r="U789">
        <v>0</v>
      </c>
      <c r="V789">
        <v>3</v>
      </c>
      <c r="W789">
        <v>11</v>
      </c>
      <c r="X789">
        <v>0</v>
      </c>
      <c r="Y789">
        <v>63</v>
      </c>
      <c r="Z789">
        <v>2410</v>
      </c>
      <c r="AA789">
        <v>0</v>
      </c>
      <c r="AB789">
        <v>1</v>
      </c>
      <c r="AC789">
        <v>0</v>
      </c>
      <c r="AD789">
        <v>0</v>
      </c>
      <c r="AE789">
        <v>0</v>
      </c>
      <c r="AF789">
        <v>0</v>
      </c>
      <c r="AG789">
        <v>0</v>
      </c>
      <c r="AH789">
        <v>1</v>
      </c>
      <c r="AI789">
        <v>0</v>
      </c>
      <c r="AJ789">
        <v>0</v>
      </c>
      <c r="AK789">
        <v>360</v>
      </c>
      <c r="AL789">
        <v>315</v>
      </c>
      <c r="AM789">
        <v>0</v>
      </c>
    </row>
    <row r="790" spans="1:39" x14ac:dyDescent="0.45">
      <c r="A790">
        <v>59666</v>
      </c>
      <c r="B790">
        <v>1</v>
      </c>
      <c r="C790">
        <v>1</v>
      </c>
      <c r="D790">
        <v>87</v>
      </c>
      <c r="E790">
        <v>623</v>
      </c>
      <c r="F790">
        <v>53</v>
      </c>
      <c r="G790">
        <v>178</v>
      </c>
      <c r="H790">
        <v>23</v>
      </c>
      <c r="I790">
        <v>17</v>
      </c>
      <c r="J790">
        <v>133</v>
      </c>
      <c r="K790">
        <v>7</v>
      </c>
      <c r="L790">
        <v>3</v>
      </c>
      <c r="M790">
        <v>2</v>
      </c>
      <c r="N790">
        <v>8</v>
      </c>
      <c r="O790">
        <v>8</v>
      </c>
      <c r="P790">
        <v>0</v>
      </c>
      <c r="Q790">
        <v>1</v>
      </c>
      <c r="R790">
        <v>0</v>
      </c>
      <c r="S790">
        <v>0</v>
      </c>
      <c r="T790">
        <v>0</v>
      </c>
      <c r="U790">
        <v>0</v>
      </c>
      <c r="V790">
        <v>3</v>
      </c>
      <c r="W790">
        <v>11</v>
      </c>
      <c r="X790">
        <v>0</v>
      </c>
      <c r="Y790">
        <v>48</v>
      </c>
      <c r="Z790">
        <v>2623</v>
      </c>
      <c r="AA790">
        <v>0</v>
      </c>
      <c r="AB790">
        <v>1</v>
      </c>
      <c r="AC790">
        <v>0</v>
      </c>
      <c r="AD790">
        <v>0</v>
      </c>
      <c r="AE790">
        <v>0</v>
      </c>
      <c r="AF790">
        <v>0</v>
      </c>
      <c r="AG790">
        <v>0</v>
      </c>
      <c r="AH790">
        <v>1</v>
      </c>
      <c r="AI790">
        <v>0</v>
      </c>
      <c r="AJ790">
        <v>0</v>
      </c>
      <c r="AK790">
        <v>894</v>
      </c>
      <c r="AL790">
        <v>761</v>
      </c>
      <c r="AM790">
        <v>1</v>
      </c>
    </row>
    <row r="791" spans="1:39" x14ac:dyDescent="0.45">
      <c r="A791">
        <v>72504</v>
      </c>
      <c r="B791">
        <v>0</v>
      </c>
      <c r="C791">
        <v>1</v>
      </c>
      <c r="D791">
        <v>43</v>
      </c>
      <c r="E791">
        <v>604</v>
      </c>
      <c r="F791">
        <v>26</v>
      </c>
      <c r="G791">
        <v>470</v>
      </c>
      <c r="H791">
        <v>123</v>
      </c>
      <c r="I791">
        <v>161</v>
      </c>
      <c r="J791">
        <v>94</v>
      </c>
      <c r="K791">
        <v>2</v>
      </c>
      <c r="L791">
        <v>5</v>
      </c>
      <c r="M791">
        <v>9</v>
      </c>
      <c r="N791">
        <v>6</v>
      </c>
      <c r="O791">
        <v>2</v>
      </c>
      <c r="P791">
        <v>0</v>
      </c>
      <c r="Q791">
        <v>0</v>
      </c>
      <c r="R791">
        <v>0</v>
      </c>
      <c r="S791">
        <v>0</v>
      </c>
      <c r="T791">
        <v>0</v>
      </c>
      <c r="U791">
        <v>0</v>
      </c>
      <c r="V791">
        <v>3</v>
      </c>
      <c r="W791">
        <v>11</v>
      </c>
      <c r="X791">
        <v>0</v>
      </c>
      <c r="Y791">
        <v>48</v>
      </c>
      <c r="Z791">
        <v>2608</v>
      </c>
      <c r="AA791">
        <v>0</v>
      </c>
      <c r="AB791">
        <v>0</v>
      </c>
      <c r="AC791">
        <v>1</v>
      </c>
      <c r="AD791">
        <v>0</v>
      </c>
      <c r="AE791">
        <v>0</v>
      </c>
      <c r="AF791">
        <v>0</v>
      </c>
      <c r="AG791">
        <v>0</v>
      </c>
      <c r="AH791">
        <v>1</v>
      </c>
      <c r="AI791">
        <v>0</v>
      </c>
      <c r="AJ791">
        <v>0</v>
      </c>
      <c r="AK791">
        <v>1384</v>
      </c>
      <c r="AL791">
        <v>1290</v>
      </c>
      <c r="AM791">
        <v>0</v>
      </c>
    </row>
    <row r="792" spans="1:39" x14ac:dyDescent="0.45">
      <c r="A792">
        <v>26872</v>
      </c>
      <c r="B792">
        <v>0</v>
      </c>
      <c r="C792">
        <v>0</v>
      </c>
      <c r="D792">
        <v>0</v>
      </c>
      <c r="E792">
        <v>3</v>
      </c>
      <c r="F792">
        <v>10</v>
      </c>
      <c r="G792">
        <v>8</v>
      </c>
      <c r="H792">
        <v>3</v>
      </c>
      <c r="I792">
        <v>16</v>
      </c>
      <c r="J792">
        <v>32</v>
      </c>
      <c r="K792">
        <v>1</v>
      </c>
      <c r="L792">
        <v>1</v>
      </c>
      <c r="M792">
        <v>1</v>
      </c>
      <c r="N792">
        <v>2</v>
      </c>
      <c r="O792">
        <v>6</v>
      </c>
      <c r="P792">
        <v>0</v>
      </c>
      <c r="Q792">
        <v>0</v>
      </c>
      <c r="R792">
        <v>0</v>
      </c>
      <c r="S792">
        <v>0</v>
      </c>
      <c r="T792">
        <v>0</v>
      </c>
      <c r="U792">
        <v>0</v>
      </c>
      <c r="V792">
        <v>3</v>
      </c>
      <c r="W792">
        <v>11</v>
      </c>
      <c r="X792">
        <v>0</v>
      </c>
      <c r="Y792">
        <v>39</v>
      </c>
      <c r="Z792">
        <v>2415</v>
      </c>
      <c r="AA792">
        <v>0</v>
      </c>
      <c r="AB792">
        <v>1</v>
      </c>
      <c r="AC792">
        <v>0</v>
      </c>
      <c r="AD792">
        <v>0</v>
      </c>
      <c r="AE792">
        <v>0</v>
      </c>
      <c r="AF792">
        <v>0</v>
      </c>
      <c r="AG792">
        <v>0</v>
      </c>
      <c r="AH792">
        <v>1</v>
      </c>
      <c r="AI792">
        <v>0</v>
      </c>
      <c r="AJ792">
        <v>0</v>
      </c>
      <c r="AK792">
        <v>40</v>
      </c>
      <c r="AL792">
        <v>8</v>
      </c>
      <c r="AM792">
        <v>0</v>
      </c>
    </row>
    <row r="793" spans="1:39" x14ac:dyDescent="0.45">
      <c r="A793">
        <v>21359</v>
      </c>
      <c r="B793">
        <v>1</v>
      </c>
      <c r="C793">
        <v>0</v>
      </c>
      <c r="D793">
        <v>1</v>
      </c>
      <c r="E793">
        <v>12</v>
      </c>
      <c r="F793">
        <v>2</v>
      </c>
      <c r="G793">
        <v>17</v>
      </c>
      <c r="H793">
        <v>6</v>
      </c>
      <c r="I793">
        <v>1</v>
      </c>
      <c r="J793">
        <v>10</v>
      </c>
      <c r="K793">
        <v>2</v>
      </c>
      <c r="L793">
        <v>2</v>
      </c>
      <c r="M793">
        <v>0</v>
      </c>
      <c r="N793">
        <v>3</v>
      </c>
      <c r="O793">
        <v>8</v>
      </c>
      <c r="P793">
        <v>0</v>
      </c>
      <c r="Q793">
        <v>0</v>
      </c>
      <c r="R793">
        <v>0</v>
      </c>
      <c r="S793">
        <v>0</v>
      </c>
      <c r="T793">
        <v>0</v>
      </c>
      <c r="U793">
        <v>0</v>
      </c>
      <c r="V793">
        <v>3</v>
      </c>
      <c r="W793">
        <v>11</v>
      </c>
      <c r="X793">
        <v>1</v>
      </c>
      <c r="Y793">
        <v>48</v>
      </c>
      <c r="Z793">
        <v>2594</v>
      </c>
      <c r="AA793">
        <v>0</v>
      </c>
      <c r="AB793">
        <v>0</v>
      </c>
      <c r="AC793">
        <v>1</v>
      </c>
      <c r="AD793">
        <v>0</v>
      </c>
      <c r="AE793">
        <v>0</v>
      </c>
      <c r="AF793">
        <v>0</v>
      </c>
      <c r="AG793">
        <v>0</v>
      </c>
      <c r="AH793">
        <v>1</v>
      </c>
      <c r="AI793">
        <v>0</v>
      </c>
      <c r="AJ793">
        <v>0</v>
      </c>
      <c r="AK793">
        <v>38</v>
      </c>
      <c r="AL793">
        <v>28</v>
      </c>
      <c r="AM793">
        <v>0</v>
      </c>
    </row>
    <row r="794" spans="1:39" x14ac:dyDescent="0.45">
      <c r="A794">
        <v>73170</v>
      </c>
      <c r="B794">
        <v>0</v>
      </c>
      <c r="C794">
        <v>0</v>
      </c>
      <c r="D794">
        <v>1</v>
      </c>
      <c r="E794">
        <v>184</v>
      </c>
      <c r="F794">
        <v>174</v>
      </c>
      <c r="G794">
        <v>256</v>
      </c>
      <c r="H794">
        <v>50</v>
      </c>
      <c r="I794">
        <v>30</v>
      </c>
      <c r="J794">
        <v>32</v>
      </c>
      <c r="K794">
        <v>1</v>
      </c>
      <c r="L794">
        <v>5</v>
      </c>
      <c r="M794">
        <v>4</v>
      </c>
      <c r="N794">
        <v>6</v>
      </c>
      <c r="O794">
        <v>2</v>
      </c>
      <c r="P794">
        <v>0</v>
      </c>
      <c r="Q794">
        <v>0</v>
      </c>
      <c r="R794">
        <v>0</v>
      </c>
      <c r="S794">
        <v>0</v>
      </c>
      <c r="T794">
        <v>0</v>
      </c>
      <c r="U794">
        <v>0</v>
      </c>
      <c r="V794">
        <v>3</v>
      </c>
      <c r="W794">
        <v>11</v>
      </c>
      <c r="X794">
        <v>0</v>
      </c>
      <c r="Y794">
        <v>45</v>
      </c>
      <c r="Z794">
        <v>2188</v>
      </c>
      <c r="AA794">
        <v>0</v>
      </c>
      <c r="AB794">
        <v>0</v>
      </c>
      <c r="AC794">
        <v>1</v>
      </c>
      <c r="AD794">
        <v>0</v>
      </c>
      <c r="AE794">
        <v>0</v>
      </c>
      <c r="AF794">
        <v>0</v>
      </c>
      <c r="AG794">
        <v>0</v>
      </c>
      <c r="AH794">
        <v>1</v>
      </c>
      <c r="AI794">
        <v>0</v>
      </c>
      <c r="AJ794">
        <v>0</v>
      </c>
      <c r="AK794">
        <v>694</v>
      </c>
      <c r="AL794">
        <v>662</v>
      </c>
      <c r="AM794">
        <v>0</v>
      </c>
    </row>
    <row r="795" spans="1:39" x14ac:dyDescent="0.45">
      <c r="A795">
        <v>52750</v>
      </c>
      <c r="B795">
        <v>0</v>
      </c>
      <c r="C795">
        <v>1</v>
      </c>
      <c r="D795">
        <v>72</v>
      </c>
      <c r="E795">
        <v>393</v>
      </c>
      <c r="F795">
        <v>0</v>
      </c>
      <c r="G795">
        <v>239</v>
      </c>
      <c r="H795">
        <v>90</v>
      </c>
      <c r="I795">
        <v>69</v>
      </c>
      <c r="J795">
        <v>69</v>
      </c>
      <c r="K795">
        <v>6</v>
      </c>
      <c r="L795">
        <v>5</v>
      </c>
      <c r="M795">
        <v>7</v>
      </c>
      <c r="N795">
        <v>9</v>
      </c>
      <c r="O795">
        <v>4</v>
      </c>
      <c r="P795">
        <v>0</v>
      </c>
      <c r="Q795">
        <v>0</v>
      </c>
      <c r="R795">
        <v>0</v>
      </c>
      <c r="S795">
        <v>0</v>
      </c>
      <c r="T795">
        <v>0</v>
      </c>
      <c r="U795">
        <v>0</v>
      </c>
      <c r="V795">
        <v>3</v>
      </c>
      <c r="W795">
        <v>11</v>
      </c>
      <c r="X795">
        <v>0</v>
      </c>
      <c r="Y795">
        <v>65</v>
      </c>
      <c r="Z795">
        <v>2669</v>
      </c>
      <c r="AA795">
        <v>0</v>
      </c>
      <c r="AB795">
        <v>1</v>
      </c>
      <c r="AC795">
        <v>0</v>
      </c>
      <c r="AD795">
        <v>0</v>
      </c>
      <c r="AE795">
        <v>0</v>
      </c>
      <c r="AF795">
        <v>0</v>
      </c>
      <c r="AG795">
        <v>0</v>
      </c>
      <c r="AH795">
        <v>0</v>
      </c>
      <c r="AI795">
        <v>1</v>
      </c>
      <c r="AJ795">
        <v>0</v>
      </c>
      <c r="AK795">
        <v>791</v>
      </c>
      <c r="AL795">
        <v>722</v>
      </c>
      <c r="AM795">
        <v>0</v>
      </c>
    </row>
    <row r="796" spans="1:39" x14ac:dyDescent="0.45">
      <c r="A796">
        <v>91820</v>
      </c>
      <c r="B796">
        <v>0</v>
      </c>
      <c r="C796">
        <v>0</v>
      </c>
      <c r="D796">
        <v>72</v>
      </c>
      <c r="E796">
        <v>410</v>
      </c>
      <c r="F796">
        <v>73</v>
      </c>
      <c r="G796">
        <v>747</v>
      </c>
      <c r="H796">
        <v>76</v>
      </c>
      <c r="I796">
        <v>161</v>
      </c>
      <c r="J796">
        <v>30</v>
      </c>
      <c r="K796">
        <v>0</v>
      </c>
      <c r="L796">
        <v>5</v>
      </c>
      <c r="M796">
        <v>5</v>
      </c>
      <c r="N796">
        <v>12</v>
      </c>
      <c r="O796">
        <v>1</v>
      </c>
      <c r="P796">
        <v>0</v>
      </c>
      <c r="Q796">
        <v>0</v>
      </c>
      <c r="R796">
        <v>0</v>
      </c>
      <c r="S796">
        <v>0</v>
      </c>
      <c r="T796">
        <v>0</v>
      </c>
      <c r="U796">
        <v>0</v>
      </c>
      <c r="V796">
        <v>3</v>
      </c>
      <c r="W796">
        <v>11</v>
      </c>
      <c r="X796">
        <v>0</v>
      </c>
      <c r="Y796">
        <v>34</v>
      </c>
      <c r="Z796">
        <v>2377</v>
      </c>
      <c r="AA796">
        <v>0</v>
      </c>
      <c r="AB796">
        <v>0</v>
      </c>
      <c r="AC796">
        <v>0</v>
      </c>
      <c r="AD796">
        <v>1</v>
      </c>
      <c r="AE796">
        <v>0</v>
      </c>
      <c r="AF796">
        <v>0</v>
      </c>
      <c r="AG796">
        <v>0</v>
      </c>
      <c r="AH796">
        <v>0</v>
      </c>
      <c r="AI796">
        <v>0</v>
      </c>
      <c r="AJ796">
        <v>1</v>
      </c>
      <c r="AK796">
        <v>1467</v>
      </c>
      <c r="AL796">
        <v>1437</v>
      </c>
      <c r="AM796">
        <v>0</v>
      </c>
    </row>
    <row r="797" spans="1:39" x14ac:dyDescent="0.45">
      <c r="A797">
        <v>65968</v>
      </c>
      <c r="B797">
        <v>0</v>
      </c>
      <c r="C797">
        <v>1</v>
      </c>
      <c r="D797">
        <v>12</v>
      </c>
      <c r="E797">
        <v>376</v>
      </c>
      <c r="F797">
        <v>9</v>
      </c>
      <c r="G797">
        <v>83</v>
      </c>
      <c r="H797">
        <v>19</v>
      </c>
      <c r="I797">
        <v>4</v>
      </c>
      <c r="J797">
        <v>4</v>
      </c>
      <c r="K797">
        <v>2</v>
      </c>
      <c r="L797">
        <v>5</v>
      </c>
      <c r="M797">
        <v>4</v>
      </c>
      <c r="N797">
        <v>7</v>
      </c>
      <c r="O797">
        <v>3</v>
      </c>
      <c r="P797">
        <v>0</v>
      </c>
      <c r="Q797">
        <v>0</v>
      </c>
      <c r="R797">
        <v>0</v>
      </c>
      <c r="S797">
        <v>0</v>
      </c>
      <c r="T797">
        <v>0</v>
      </c>
      <c r="U797">
        <v>0</v>
      </c>
      <c r="V797">
        <v>3</v>
      </c>
      <c r="W797">
        <v>11</v>
      </c>
      <c r="X797">
        <v>0</v>
      </c>
      <c r="Y797">
        <v>50</v>
      </c>
      <c r="Z797">
        <v>2207</v>
      </c>
      <c r="AA797">
        <v>0</v>
      </c>
      <c r="AB797">
        <v>0</v>
      </c>
      <c r="AC797">
        <v>0</v>
      </c>
      <c r="AD797">
        <v>1</v>
      </c>
      <c r="AE797">
        <v>0</v>
      </c>
      <c r="AF797">
        <v>0</v>
      </c>
      <c r="AG797">
        <v>0</v>
      </c>
      <c r="AH797">
        <v>0</v>
      </c>
      <c r="AI797">
        <v>0</v>
      </c>
      <c r="AJ797">
        <v>1</v>
      </c>
      <c r="AK797">
        <v>491</v>
      </c>
      <c r="AL797">
        <v>487</v>
      </c>
      <c r="AM797">
        <v>0</v>
      </c>
    </row>
    <row r="798" spans="1:39" x14ac:dyDescent="0.45">
      <c r="A798">
        <v>30772</v>
      </c>
      <c r="B798">
        <v>1</v>
      </c>
      <c r="C798">
        <v>1</v>
      </c>
      <c r="D798">
        <v>89</v>
      </c>
      <c r="E798">
        <v>7</v>
      </c>
      <c r="F798">
        <v>2</v>
      </c>
      <c r="G798">
        <v>4</v>
      </c>
      <c r="H798">
        <v>2</v>
      </c>
      <c r="I798">
        <v>1</v>
      </c>
      <c r="J798">
        <v>4</v>
      </c>
      <c r="K798">
        <v>1</v>
      </c>
      <c r="L798">
        <v>1</v>
      </c>
      <c r="M798">
        <v>0</v>
      </c>
      <c r="N798">
        <v>2</v>
      </c>
      <c r="O798">
        <v>6</v>
      </c>
      <c r="P798">
        <v>0</v>
      </c>
      <c r="Q798">
        <v>0</v>
      </c>
      <c r="R798">
        <v>0</v>
      </c>
      <c r="S798">
        <v>0</v>
      </c>
      <c r="T798">
        <v>0</v>
      </c>
      <c r="U798">
        <v>0</v>
      </c>
      <c r="V798">
        <v>3</v>
      </c>
      <c r="W798">
        <v>11</v>
      </c>
      <c r="X798">
        <v>0</v>
      </c>
      <c r="Y798">
        <v>44</v>
      </c>
      <c r="Z798">
        <v>2268</v>
      </c>
      <c r="AA798">
        <v>0</v>
      </c>
      <c r="AB798">
        <v>1</v>
      </c>
      <c r="AC798">
        <v>0</v>
      </c>
      <c r="AD798">
        <v>0</v>
      </c>
      <c r="AE798">
        <v>0</v>
      </c>
      <c r="AF798">
        <v>0</v>
      </c>
      <c r="AG798">
        <v>0</v>
      </c>
      <c r="AH798">
        <v>1</v>
      </c>
      <c r="AI798">
        <v>0</v>
      </c>
      <c r="AJ798">
        <v>0</v>
      </c>
      <c r="AK798">
        <v>16</v>
      </c>
      <c r="AL798">
        <v>12</v>
      </c>
      <c r="AM798">
        <v>0</v>
      </c>
    </row>
    <row r="799" spans="1:39" x14ac:dyDescent="0.45">
      <c r="A799">
        <v>22507</v>
      </c>
      <c r="B799">
        <v>0</v>
      </c>
      <c r="C799">
        <v>0</v>
      </c>
      <c r="D799">
        <v>67</v>
      </c>
      <c r="E799">
        <v>68</v>
      </c>
      <c r="F799">
        <v>0</v>
      </c>
      <c r="G799">
        <v>226</v>
      </c>
      <c r="H799">
        <v>51</v>
      </c>
      <c r="I799">
        <v>157</v>
      </c>
      <c r="J799">
        <v>68</v>
      </c>
      <c r="K799">
        <v>3</v>
      </c>
      <c r="L799">
        <v>10</v>
      </c>
      <c r="M799">
        <v>2</v>
      </c>
      <c r="N799">
        <v>4</v>
      </c>
      <c r="O799">
        <v>9</v>
      </c>
      <c r="P799">
        <v>0</v>
      </c>
      <c r="Q799">
        <v>0</v>
      </c>
      <c r="R799">
        <v>0</v>
      </c>
      <c r="S799">
        <v>0</v>
      </c>
      <c r="T799">
        <v>0</v>
      </c>
      <c r="U799">
        <v>0</v>
      </c>
      <c r="V799">
        <v>3</v>
      </c>
      <c r="W799">
        <v>11</v>
      </c>
      <c r="X799">
        <v>0</v>
      </c>
      <c r="Y799">
        <v>66</v>
      </c>
      <c r="Z799">
        <v>2741</v>
      </c>
      <c r="AA799">
        <v>0</v>
      </c>
      <c r="AB799">
        <v>0</v>
      </c>
      <c r="AC799">
        <v>1</v>
      </c>
      <c r="AD799">
        <v>0</v>
      </c>
      <c r="AE799">
        <v>0</v>
      </c>
      <c r="AF799">
        <v>0</v>
      </c>
      <c r="AG799">
        <v>0</v>
      </c>
      <c r="AH799">
        <v>1</v>
      </c>
      <c r="AI799">
        <v>0</v>
      </c>
      <c r="AJ799">
        <v>0</v>
      </c>
      <c r="AK799">
        <v>502</v>
      </c>
      <c r="AL799">
        <v>434</v>
      </c>
      <c r="AM799">
        <v>0</v>
      </c>
    </row>
    <row r="800" spans="1:39" x14ac:dyDescent="0.45">
      <c r="A800">
        <v>65685</v>
      </c>
      <c r="B800">
        <v>0</v>
      </c>
      <c r="C800">
        <v>1</v>
      </c>
      <c r="D800">
        <v>54</v>
      </c>
      <c r="E800">
        <v>642</v>
      </c>
      <c r="F800">
        <v>14</v>
      </c>
      <c r="G800">
        <v>49</v>
      </c>
      <c r="H800">
        <v>0</v>
      </c>
      <c r="I800">
        <v>7</v>
      </c>
      <c r="J800">
        <v>57</v>
      </c>
      <c r="K800">
        <v>1</v>
      </c>
      <c r="L800">
        <v>9</v>
      </c>
      <c r="M800">
        <v>2</v>
      </c>
      <c r="N800">
        <v>9</v>
      </c>
      <c r="O800">
        <v>5</v>
      </c>
      <c r="P800">
        <v>0</v>
      </c>
      <c r="Q800">
        <v>0</v>
      </c>
      <c r="R800">
        <v>0</v>
      </c>
      <c r="S800">
        <v>0</v>
      </c>
      <c r="T800">
        <v>0</v>
      </c>
      <c r="U800">
        <v>0</v>
      </c>
      <c r="V800">
        <v>3</v>
      </c>
      <c r="W800">
        <v>11</v>
      </c>
      <c r="X800">
        <v>0</v>
      </c>
      <c r="Y800">
        <v>48</v>
      </c>
      <c r="Z800">
        <v>2251</v>
      </c>
      <c r="AA800">
        <v>0</v>
      </c>
      <c r="AB800">
        <v>1</v>
      </c>
      <c r="AC800">
        <v>0</v>
      </c>
      <c r="AD800">
        <v>0</v>
      </c>
      <c r="AE800">
        <v>0</v>
      </c>
      <c r="AF800">
        <v>0</v>
      </c>
      <c r="AG800">
        <v>0</v>
      </c>
      <c r="AH800">
        <v>1</v>
      </c>
      <c r="AI800">
        <v>0</v>
      </c>
      <c r="AJ800">
        <v>0</v>
      </c>
      <c r="AK800">
        <v>712</v>
      </c>
      <c r="AL800">
        <v>655</v>
      </c>
      <c r="AM800">
        <v>0</v>
      </c>
    </row>
    <row r="801" spans="1:39" x14ac:dyDescent="0.45">
      <c r="A801">
        <v>25804</v>
      </c>
      <c r="B801">
        <v>1</v>
      </c>
      <c r="C801">
        <v>0</v>
      </c>
      <c r="D801">
        <v>34</v>
      </c>
      <c r="E801">
        <v>8</v>
      </c>
      <c r="F801">
        <v>7</v>
      </c>
      <c r="G801">
        <v>9</v>
      </c>
      <c r="H801">
        <v>13</v>
      </c>
      <c r="I801">
        <v>6</v>
      </c>
      <c r="J801">
        <v>12</v>
      </c>
      <c r="K801">
        <v>2</v>
      </c>
      <c r="L801">
        <v>2</v>
      </c>
      <c r="M801">
        <v>0</v>
      </c>
      <c r="N801">
        <v>3</v>
      </c>
      <c r="O801">
        <v>8</v>
      </c>
      <c r="P801">
        <v>0</v>
      </c>
      <c r="Q801">
        <v>0</v>
      </c>
      <c r="R801">
        <v>0</v>
      </c>
      <c r="S801">
        <v>0</v>
      </c>
      <c r="T801">
        <v>0</v>
      </c>
      <c r="U801">
        <v>0</v>
      </c>
      <c r="V801">
        <v>3</v>
      </c>
      <c r="W801">
        <v>11</v>
      </c>
      <c r="X801">
        <v>0</v>
      </c>
      <c r="Y801">
        <v>42</v>
      </c>
      <c r="Z801">
        <v>2460</v>
      </c>
      <c r="AA801">
        <v>0</v>
      </c>
      <c r="AB801">
        <v>1</v>
      </c>
      <c r="AC801">
        <v>0</v>
      </c>
      <c r="AD801">
        <v>0</v>
      </c>
      <c r="AE801">
        <v>0</v>
      </c>
      <c r="AF801">
        <v>1</v>
      </c>
      <c r="AG801">
        <v>0</v>
      </c>
      <c r="AH801">
        <v>0</v>
      </c>
      <c r="AI801">
        <v>0</v>
      </c>
      <c r="AJ801">
        <v>0</v>
      </c>
      <c r="AK801">
        <v>43</v>
      </c>
      <c r="AL801">
        <v>31</v>
      </c>
      <c r="AM801">
        <v>0</v>
      </c>
    </row>
    <row r="802" spans="1:39" x14ac:dyDescent="0.45">
      <c r="A802">
        <v>76412</v>
      </c>
      <c r="B802">
        <v>0</v>
      </c>
      <c r="C802">
        <v>0</v>
      </c>
      <c r="D802">
        <v>15</v>
      </c>
      <c r="E802">
        <v>840</v>
      </c>
      <c r="F802">
        <v>53</v>
      </c>
      <c r="G802">
        <v>804</v>
      </c>
      <c r="H802">
        <v>23</v>
      </c>
      <c r="I802">
        <v>71</v>
      </c>
      <c r="J802">
        <v>17</v>
      </c>
      <c r="K802">
        <v>1</v>
      </c>
      <c r="L802">
        <v>5</v>
      </c>
      <c r="M802">
        <v>4</v>
      </c>
      <c r="N802">
        <v>8</v>
      </c>
      <c r="O802">
        <v>3</v>
      </c>
      <c r="P802">
        <v>0</v>
      </c>
      <c r="Q802">
        <v>0</v>
      </c>
      <c r="R802">
        <v>1</v>
      </c>
      <c r="S802">
        <v>1</v>
      </c>
      <c r="T802">
        <v>0</v>
      </c>
      <c r="U802">
        <v>0</v>
      </c>
      <c r="V802">
        <v>3</v>
      </c>
      <c r="W802">
        <v>11</v>
      </c>
      <c r="X802">
        <v>1</v>
      </c>
      <c r="Y802">
        <v>40</v>
      </c>
      <c r="Z802">
        <v>2579</v>
      </c>
      <c r="AA802">
        <v>0</v>
      </c>
      <c r="AB802">
        <v>0</v>
      </c>
      <c r="AC802">
        <v>1</v>
      </c>
      <c r="AD802">
        <v>0</v>
      </c>
      <c r="AE802">
        <v>0</v>
      </c>
      <c r="AF802">
        <v>0</v>
      </c>
      <c r="AG802">
        <v>0</v>
      </c>
      <c r="AH802">
        <v>0</v>
      </c>
      <c r="AI802">
        <v>0</v>
      </c>
      <c r="AJ802">
        <v>1</v>
      </c>
      <c r="AK802">
        <v>1791</v>
      </c>
      <c r="AL802">
        <v>1774</v>
      </c>
      <c r="AM802">
        <v>2</v>
      </c>
    </row>
    <row r="803" spans="1:39" x14ac:dyDescent="0.45">
      <c r="A803">
        <v>22063</v>
      </c>
      <c r="B803">
        <v>1</v>
      </c>
      <c r="C803">
        <v>0</v>
      </c>
      <c r="D803">
        <v>43</v>
      </c>
      <c r="E803">
        <v>7</v>
      </c>
      <c r="F803">
        <v>10</v>
      </c>
      <c r="G803">
        <v>13</v>
      </c>
      <c r="H803">
        <v>3</v>
      </c>
      <c r="I803">
        <v>11</v>
      </c>
      <c r="J803">
        <v>11</v>
      </c>
      <c r="K803">
        <v>2</v>
      </c>
      <c r="L803">
        <v>2</v>
      </c>
      <c r="M803">
        <v>0</v>
      </c>
      <c r="N803">
        <v>3</v>
      </c>
      <c r="O803">
        <v>7</v>
      </c>
      <c r="P803">
        <v>0</v>
      </c>
      <c r="Q803">
        <v>0</v>
      </c>
      <c r="R803">
        <v>0</v>
      </c>
      <c r="S803">
        <v>0</v>
      </c>
      <c r="T803">
        <v>0</v>
      </c>
      <c r="U803">
        <v>0</v>
      </c>
      <c r="V803">
        <v>3</v>
      </c>
      <c r="W803">
        <v>11</v>
      </c>
      <c r="X803">
        <v>0</v>
      </c>
      <c r="Y803">
        <v>48</v>
      </c>
      <c r="Z803">
        <v>2484</v>
      </c>
      <c r="AA803">
        <v>0</v>
      </c>
      <c r="AB803">
        <v>1</v>
      </c>
      <c r="AC803">
        <v>0</v>
      </c>
      <c r="AD803">
        <v>0</v>
      </c>
      <c r="AE803">
        <v>0</v>
      </c>
      <c r="AF803">
        <v>0</v>
      </c>
      <c r="AG803">
        <v>0</v>
      </c>
      <c r="AH803">
        <v>1</v>
      </c>
      <c r="AI803">
        <v>0</v>
      </c>
      <c r="AJ803">
        <v>0</v>
      </c>
      <c r="AK803">
        <v>44</v>
      </c>
      <c r="AL803">
        <v>33</v>
      </c>
      <c r="AM803">
        <v>0</v>
      </c>
    </row>
    <row r="804" spans="1:39" x14ac:dyDescent="0.45">
      <c r="A804">
        <v>57091</v>
      </c>
      <c r="B804">
        <v>0</v>
      </c>
      <c r="C804">
        <v>0</v>
      </c>
      <c r="D804">
        <v>0</v>
      </c>
      <c r="E804">
        <v>464</v>
      </c>
      <c r="F804">
        <v>5</v>
      </c>
      <c r="G804">
        <v>64</v>
      </c>
      <c r="H804">
        <v>7</v>
      </c>
      <c r="I804">
        <v>0</v>
      </c>
      <c r="J804">
        <v>37</v>
      </c>
      <c r="K804">
        <v>1</v>
      </c>
      <c r="L804">
        <v>7</v>
      </c>
      <c r="M804">
        <v>3</v>
      </c>
      <c r="N804">
        <v>7</v>
      </c>
      <c r="O804">
        <v>5</v>
      </c>
      <c r="P804">
        <v>0</v>
      </c>
      <c r="Q804">
        <v>0</v>
      </c>
      <c r="R804">
        <v>0</v>
      </c>
      <c r="S804">
        <v>0</v>
      </c>
      <c r="T804">
        <v>1</v>
      </c>
      <c r="U804">
        <v>0</v>
      </c>
      <c r="V804">
        <v>3</v>
      </c>
      <c r="W804">
        <v>11</v>
      </c>
      <c r="X804">
        <v>1</v>
      </c>
      <c r="Y804">
        <v>59</v>
      </c>
      <c r="Z804">
        <v>2173</v>
      </c>
      <c r="AA804">
        <v>0</v>
      </c>
      <c r="AB804">
        <v>0</v>
      </c>
      <c r="AC804">
        <v>1</v>
      </c>
      <c r="AD804">
        <v>0</v>
      </c>
      <c r="AE804">
        <v>0</v>
      </c>
      <c r="AF804">
        <v>0</v>
      </c>
      <c r="AG804">
        <v>0</v>
      </c>
      <c r="AH804">
        <v>1</v>
      </c>
      <c r="AI804">
        <v>0</v>
      </c>
      <c r="AJ804">
        <v>0</v>
      </c>
      <c r="AK804">
        <v>540</v>
      </c>
      <c r="AL804">
        <v>503</v>
      </c>
      <c r="AM804">
        <v>1</v>
      </c>
    </row>
    <row r="805" spans="1:39" x14ac:dyDescent="0.45">
      <c r="A805">
        <v>22419</v>
      </c>
      <c r="B805">
        <v>0</v>
      </c>
      <c r="C805">
        <v>0</v>
      </c>
      <c r="D805">
        <v>74</v>
      </c>
      <c r="E805">
        <v>30</v>
      </c>
      <c r="F805">
        <v>3</v>
      </c>
      <c r="G805">
        <v>47</v>
      </c>
      <c r="H805">
        <v>19</v>
      </c>
      <c r="I805">
        <v>21</v>
      </c>
      <c r="J805">
        <v>42</v>
      </c>
      <c r="K805">
        <v>1</v>
      </c>
      <c r="L805">
        <v>3</v>
      </c>
      <c r="M805">
        <v>2</v>
      </c>
      <c r="N805">
        <v>2</v>
      </c>
      <c r="O805">
        <v>8</v>
      </c>
      <c r="P805">
        <v>0</v>
      </c>
      <c r="Q805">
        <v>0</v>
      </c>
      <c r="R805">
        <v>0</v>
      </c>
      <c r="S805">
        <v>0</v>
      </c>
      <c r="T805">
        <v>0</v>
      </c>
      <c r="U805">
        <v>0</v>
      </c>
      <c r="V805">
        <v>3</v>
      </c>
      <c r="W805">
        <v>11</v>
      </c>
      <c r="X805">
        <v>0</v>
      </c>
      <c r="Y805">
        <v>57</v>
      </c>
      <c r="Z805">
        <v>2596</v>
      </c>
      <c r="AA805">
        <v>0</v>
      </c>
      <c r="AB805">
        <v>1</v>
      </c>
      <c r="AC805">
        <v>0</v>
      </c>
      <c r="AD805">
        <v>0</v>
      </c>
      <c r="AE805">
        <v>0</v>
      </c>
      <c r="AF805">
        <v>0</v>
      </c>
      <c r="AG805">
        <v>0</v>
      </c>
      <c r="AH805">
        <v>1</v>
      </c>
      <c r="AI805">
        <v>0</v>
      </c>
      <c r="AJ805">
        <v>0</v>
      </c>
      <c r="AK805">
        <v>120</v>
      </c>
      <c r="AL805">
        <v>78</v>
      </c>
      <c r="AM805">
        <v>0</v>
      </c>
    </row>
    <row r="806" spans="1:39" x14ac:dyDescent="0.45">
      <c r="A806">
        <v>87771</v>
      </c>
      <c r="B806">
        <v>0</v>
      </c>
      <c r="C806">
        <v>1</v>
      </c>
      <c r="D806">
        <v>61</v>
      </c>
      <c r="E806">
        <v>1492</v>
      </c>
      <c r="F806">
        <v>38</v>
      </c>
      <c r="G806">
        <v>287</v>
      </c>
      <c r="H806">
        <v>50</v>
      </c>
      <c r="I806">
        <v>57</v>
      </c>
      <c r="J806">
        <v>33</v>
      </c>
      <c r="K806">
        <v>1</v>
      </c>
      <c r="L806">
        <v>5</v>
      </c>
      <c r="M806">
        <v>10</v>
      </c>
      <c r="N806">
        <v>4</v>
      </c>
      <c r="O806">
        <v>6</v>
      </c>
      <c r="P806">
        <v>0</v>
      </c>
      <c r="Q806">
        <v>1</v>
      </c>
      <c r="R806">
        <v>1</v>
      </c>
      <c r="S806">
        <v>1</v>
      </c>
      <c r="T806">
        <v>1</v>
      </c>
      <c r="U806">
        <v>0</v>
      </c>
      <c r="V806">
        <v>3</v>
      </c>
      <c r="W806">
        <v>11</v>
      </c>
      <c r="X806">
        <v>1</v>
      </c>
      <c r="Y806">
        <v>61</v>
      </c>
      <c r="Z806">
        <v>2562</v>
      </c>
      <c r="AA806">
        <v>0</v>
      </c>
      <c r="AB806">
        <v>0</v>
      </c>
      <c r="AC806">
        <v>0</v>
      </c>
      <c r="AD806">
        <v>1</v>
      </c>
      <c r="AE806">
        <v>0</v>
      </c>
      <c r="AF806">
        <v>0</v>
      </c>
      <c r="AG806">
        <v>0</v>
      </c>
      <c r="AH806">
        <v>1</v>
      </c>
      <c r="AI806">
        <v>0</v>
      </c>
      <c r="AJ806">
        <v>0</v>
      </c>
      <c r="AK806">
        <v>1924</v>
      </c>
      <c r="AL806">
        <v>1891</v>
      </c>
      <c r="AM806">
        <v>4</v>
      </c>
    </row>
    <row r="807" spans="1:39" x14ac:dyDescent="0.45">
      <c r="A807">
        <v>78353</v>
      </c>
      <c r="B807">
        <v>0</v>
      </c>
      <c r="C807">
        <v>1</v>
      </c>
      <c r="D807">
        <v>51</v>
      </c>
      <c r="E807">
        <v>752</v>
      </c>
      <c r="F807">
        <v>122</v>
      </c>
      <c r="G807">
        <v>476</v>
      </c>
      <c r="H807">
        <v>39</v>
      </c>
      <c r="I807">
        <v>153</v>
      </c>
      <c r="J807">
        <v>34</v>
      </c>
      <c r="K807">
        <v>1</v>
      </c>
      <c r="L807">
        <v>10</v>
      </c>
      <c r="M807">
        <v>2</v>
      </c>
      <c r="N807">
        <v>11</v>
      </c>
      <c r="O807">
        <v>8</v>
      </c>
      <c r="P807">
        <v>0</v>
      </c>
      <c r="Q807">
        <v>0</v>
      </c>
      <c r="R807">
        <v>0</v>
      </c>
      <c r="S807">
        <v>0</v>
      </c>
      <c r="T807">
        <v>0</v>
      </c>
      <c r="U807">
        <v>0</v>
      </c>
      <c r="V807">
        <v>3</v>
      </c>
      <c r="W807">
        <v>11</v>
      </c>
      <c r="X807">
        <v>0</v>
      </c>
      <c r="Y807">
        <v>61</v>
      </c>
      <c r="Z807">
        <v>2598</v>
      </c>
      <c r="AA807">
        <v>1</v>
      </c>
      <c r="AB807">
        <v>0</v>
      </c>
      <c r="AC807">
        <v>0</v>
      </c>
      <c r="AD807">
        <v>0</v>
      </c>
      <c r="AE807">
        <v>0</v>
      </c>
      <c r="AF807">
        <v>1</v>
      </c>
      <c r="AG807">
        <v>0</v>
      </c>
      <c r="AH807">
        <v>0</v>
      </c>
      <c r="AI807">
        <v>0</v>
      </c>
      <c r="AJ807">
        <v>0</v>
      </c>
      <c r="AK807">
        <v>1542</v>
      </c>
      <c r="AL807">
        <v>1508</v>
      </c>
      <c r="AM807">
        <v>0</v>
      </c>
    </row>
    <row r="808" spans="1:39" x14ac:dyDescent="0.45">
      <c r="A808">
        <v>93404</v>
      </c>
      <c r="B808">
        <v>1</v>
      </c>
      <c r="C808">
        <v>2</v>
      </c>
      <c r="D808">
        <v>97</v>
      </c>
      <c r="E808">
        <v>1279</v>
      </c>
      <c r="F808">
        <v>15</v>
      </c>
      <c r="G808">
        <v>287</v>
      </c>
      <c r="H808">
        <v>20</v>
      </c>
      <c r="I808">
        <v>0</v>
      </c>
      <c r="J808">
        <v>15</v>
      </c>
      <c r="K808">
        <v>3</v>
      </c>
      <c r="L808">
        <v>3</v>
      </c>
      <c r="M808">
        <v>4</v>
      </c>
      <c r="N808">
        <v>7</v>
      </c>
      <c r="O808">
        <v>5</v>
      </c>
      <c r="P808">
        <v>0</v>
      </c>
      <c r="Q808">
        <v>1</v>
      </c>
      <c r="R808">
        <v>1</v>
      </c>
      <c r="S808">
        <v>0</v>
      </c>
      <c r="T808">
        <v>0</v>
      </c>
      <c r="U808">
        <v>0</v>
      </c>
      <c r="V808">
        <v>3</v>
      </c>
      <c r="W808">
        <v>11</v>
      </c>
      <c r="X808">
        <v>0</v>
      </c>
      <c r="Y808">
        <v>66</v>
      </c>
      <c r="Z808">
        <v>2577</v>
      </c>
      <c r="AA808">
        <v>0</v>
      </c>
      <c r="AB808">
        <v>1</v>
      </c>
      <c r="AC808">
        <v>0</v>
      </c>
      <c r="AD808">
        <v>0</v>
      </c>
      <c r="AE808">
        <v>0</v>
      </c>
      <c r="AF808">
        <v>0</v>
      </c>
      <c r="AG808">
        <v>0</v>
      </c>
      <c r="AH808">
        <v>1</v>
      </c>
      <c r="AI808">
        <v>0</v>
      </c>
      <c r="AJ808">
        <v>0</v>
      </c>
      <c r="AK808">
        <v>1601</v>
      </c>
      <c r="AL808">
        <v>1586</v>
      </c>
      <c r="AM808">
        <v>2</v>
      </c>
    </row>
    <row r="809" spans="1:39" x14ac:dyDescent="0.45">
      <c r="A809">
        <v>37859</v>
      </c>
      <c r="B809">
        <v>1</v>
      </c>
      <c r="C809">
        <v>2</v>
      </c>
      <c r="D809">
        <v>75</v>
      </c>
      <c r="E809">
        <v>22</v>
      </c>
      <c r="F809">
        <v>1</v>
      </c>
      <c r="G809">
        <v>8</v>
      </c>
      <c r="H809">
        <v>2</v>
      </c>
      <c r="I809">
        <v>1</v>
      </c>
      <c r="J809">
        <v>2</v>
      </c>
      <c r="K809">
        <v>2</v>
      </c>
      <c r="L809">
        <v>1</v>
      </c>
      <c r="M809">
        <v>0</v>
      </c>
      <c r="N809">
        <v>3</v>
      </c>
      <c r="O809">
        <v>8</v>
      </c>
      <c r="P809">
        <v>0</v>
      </c>
      <c r="Q809">
        <v>0</v>
      </c>
      <c r="R809">
        <v>0</v>
      </c>
      <c r="S809">
        <v>0</v>
      </c>
      <c r="T809">
        <v>0</v>
      </c>
      <c r="U809">
        <v>0</v>
      </c>
      <c r="V809">
        <v>3</v>
      </c>
      <c r="W809">
        <v>11</v>
      </c>
      <c r="X809">
        <v>0</v>
      </c>
      <c r="Y809">
        <v>58</v>
      </c>
      <c r="Z809">
        <v>2692</v>
      </c>
      <c r="AA809">
        <v>1</v>
      </c>
      <c r="AB809">
        <v>0</v>
      </c>
      <c r="AC809">
        <v>0</v>
      </c>
      <c r="AD809">
        <v>0</v>
      </c>
      <c r="AE809">
        <v>0</v>
      </c>
      <c r="AF809">
        <v>0</v>
      </c>
      <c r="AG809">
        <v>0</v>
      </c>
      <c r="AH809">
        <v>1</v>
      </c>
      <c r="AI809">
        <v>0</v>
      </c>
      <c r="AJ809">
        <v>0</v>
      </c>
      <c r="AK809">
        <v>34</v>
      </c>
      <c r="AL809">
        <v>32</v>
      </c>
      <c r="AM809">
        <v>0</v>
      </c>
    </row>
    <row r="810" spans="1:39" x14ac:dyDescent="0.45">
      <c r="A810">
        <v>80995</v>
      </c>
      <c r="B810">
        <v>0</v>
      </c>
      <c r="C810">
        <v>1</v>
      </c>
      <c r="D810">
        <v>83</v>
      </c>
      <c r="E810">
        <v>860</v>
      </c>
      <c r="F810">
        <v>28</v>
      </c>
      <c r="G810">
        <v>409</v>
      </c>
      <c r="H810">
        <v>73</v>
      </c>
      <c r="I810">
        <v>56</v>
      </c>
      <c r="J810">
        <v>56</v>
      </c>
      <c r="K810">
        <v>1</v>
      </c>
      <c r="L810">
        <v>8</v>
      </c>
      <c r="M810">
        <v>9</v>
      </c>
      <c r="N810">
        <v>4</v>
      </c>
      <c r="O810">
        <v>4</v>
      </c>
      <c r="P810">
        <v>0</v>
      </c>
      <c r="Q810">
        <v>0</v>
      </c>
      <c r="R810">
        <v>0</v>
      </c>
      <c r="S810">
        <v>0</v>
      </c>
      <c r="T810">
        <v>0</v>
      </c>
      <c r="U810">
        <v>0</v>
      </c>
      <c r="V810">
        <v>3</v>
      </c>
      <c r="W810">
        <v>11</v>
      </c>
      <c r="X810">
        <v>0</v>
      </c>
      <c r="Y810">
        <v>62</v>
      </c>
      <c r="Z810">
        <v>2573</v>
      </c>
      <c r="AA810">
        <v>0</v>
      </c>
      <c r="AB810">
        <v>0</v>
      </c>
      <c r="AC810">
        <v>0</v>
      </c>
      <c r="AD810">
        <v>0</v>
      </c>
      <c r="AE810">
        <v>1</v>
      </c>
      <c r="AF810">
        <v>0</v>
      </c>
      <c r="AG810">
        <v>0</v>
      </c>
      <c r="AH810">
        <v>0</v>
      </c>
      <c r="AI810">
        <v>0</v>
      </c>
      <c r="AJ810">
        <v>1</v>
      </c>
      <c r="AK810">
        <v>1426</v>
      </c>
      <c r="AL810">
        <v>1370</v>
      </c>
      <c r="AM810">
        <v>0</v>
      </c>
    </row>
    <row r="811" spans="1:39" x14ac:dyDescent="0.45">
      <c r="A811">
        <v>16529</v>
      </c>
      <c r="B811">
        <v>1</v>
      </c>
      <c r="C811">
        <v>0</v>
      </c>
      <c r="D811">
        <v>23</v>
      </c>
      <c r="E811">
        <v>3</v>
      </c>
      <c r="F811">
        <v>0</v>
      </c>
      <c r="G811">
        <v>5</v>
      </c>
      <c r="H811">
        <v>13</v>
      </c>
      <c r="I811">
        <v>0</v>
      </c>
      <c r="J811">
        <v>1</v>
      </c>
      <c r="K811">
        <v>1</v>
      </c>
      <c r="L811">
        <v>1</v>
      </c>
      <c r="M811">
        <v>0</v>
      </c>
      <c r="N811">
        <v>3</v>
      </c>
      <c r="O811">
        <v>6</v>
      </c>
      <c r="P811">
        <v>0</v>
      </c>
      <c r="Q811">
        <v>0</v>
      </c>
      <c r="R811">
        <v>0</v>
      </c>
      <c r="S811">
        <v>0</v>
      </c>
      <c r="T811">
        <v>0</v>
      </c>
      <c r="U811">
        <v>0</v>
      </c>
      <c r="V811">
        <v>3</v>
      </c>
      <c r="W811">
        <v>11</v>
      </c>
      <c r="X811">
        <v>0</v>
      </c>
      <c r="Y811">
        <v>36</v>
      </c>
      <c r="Z811">
        <v>2279</v>
      </c>
      <c r="AA811">
        <v>0</v>
      </c>
      <c r="AB811">
        <v>0</v>
      </c>
      <c r="AC811">
        <v>0</v>
      </c>
      <c r="AD811">
        <v>1</v>
      </c>
      <c r="AE811">
        <v>0</v>
      </c>
      <c r="AF811">
        <v>0</v>
      </c>
      <c r="AG811">
        <v>0</v>
      </c>
      <c r="AH811">
        <v>1</v>
      </c>
      <c r="AI811">
        <v>0</v>
      </c>
      <c r="AJ811">
        <v>0</v>
      </c>
      <c r="AK811">
        <v>21</v>
      </c>
      <c r="AL811">
        <v>20</v>
      </c>
      <c r="AM811">
        <v>0</v>
      </c>
    </row>
    <row r="812" spans="1:39" x14ac:dyDescent="0.45">
      <c r="A812">
        <v>55412</v>
      </c>
      <c r="B812">
        <v>1</v>
      </c>
      <c r="C812">
        <v>1</v>
      </c>
      <c r="D812">
        <v>65</v>
      </c>
      <c r="E812">
        <v>10</v>
      </c>
      <c r="F812">
        <v>5</v>
      </c>
      <c r="G812">
        <v>28</v>
      </c>
      <c r="H812">
        <v>11</v>
      </c>
      <c r="I812">
        <v>1</v>
      </c>
      <c r="J812">
        <v>8</v>
      </c>
      <c r="K812">
        <v>1</v>
      </c>
      <c r="L812">
        <v>2</v>
      </c>
      <c r="M812">
        <v>0</v>
      </c>
      <c r="N812">
        <v>3</v>
      </c>
      <c r="O812">
        <v>5</v>
      </c>
      <c r="P812">
        <v>0</v>
      </c>
      <c r="Q812">
        <v>0</v>
      </c>
      <c r="R812">
        <v>0</v>
      </c>
      <c r="S812">
        <v>0</v>
      </c>
      <c r="T812">
        <v>0</v>
      </c>
      <c r="U812">
        <v>0</v>
      </c>
      <c r="V812">
        <v>3</v>
      </c>
      <c r="W812">
        <v>11</v>
      </c>
      <c r="X812">
        <v>0</v>
      </c>
      <c r="Y812">
        <v>44</v>
      </c>
      <c r="Z812">
        <v>2378</v>
      </c>
      <c r="AA812">
        <v>1</v>
      </c>
      <c r="AB812">
        <v>0</v>
      </c>
      <c r="AC812">
        <v>0</v>
      </c>
      <c r="AD812">
        <v>0</v>
      </c>
      <c r="AE812">
        <v>0</v>
      </c>
      <c r="AF812">
        <v>0</v>
      </c>
      <c r="AG812">
        <v>0</v>
      </c>
      <c r="AH812">
        <v>0</v>
      </c>
      <c r="AI812">
        <v>0</v>
      </c>
      <c r="AJ812">
        <v>1</v>
      </c>
      <c r="AK812">
        <v>55</v>
      </c>
      <c r="AL812">
        <v>47</v>
      </c>
      <c r="AM812">
        <v>0</v>
      </c>
    </row>
    <row r="813" spans="1:39" x14ac:dyDescent="0.45">
      <c r="A813">
        <v>48789</v>
      </c>
      <c r="B813">
        <v>0</v>
      </c>
      <c r="C813">
        <v>0</v>
      </c>
      <c r="D813">
        <v>94</v>
      </c>
      <c r="E813">
        <v>351</v>
      </c>
      <c r="F813">
        <v>16</v>
      </c>
      <c r="G813">
        <v>156</v>
      </c>
      <c r="H813">
        <v>7</v>
      </c>
      <c r="I813">
        <v>5</v>
      </c>
      <c r="J813">
        <v>145</v>
      </c>
      <c r="K813">
        <v>1</v>
      </c>
      <c r="L813">
        <v>6</v>
      </c>
      <c r="M813">
        <v>4</v>
      </c>
      <c r="N813">
        <v>7</v>
      </c>
      <c r="O813">
        <v>6</v>
      </c>
      <c r="P813">
        <v>0</v>
      </c>
      <c r="Q813">
        <v>0</v>
      </c>
      <c r="R813">
        <v>0</v>
      </c>
      <c r="S813">
        <v>0</v>
      </c>
      <c r="T813">
        <v>0</v>
      </c>
      <c r="U813">
        <v>0</v>
      </c>
      <c r="V813">
        <v>3</v>
      </c>
      <c r="W813">
        <v>11</v>
      </c>
      <c r="X813">
        <v>0</v>
      </c>
      <c r="Y813">
        <v>28</v>
      </c>
      <c r="Z813">
        <v>2816</v>
      </c>
      <c r="AA813">
        <v>0</v>
      </c>
      <c r="AB813">
        <v>0</v>
      </c>
      <c r="AC813">
        <v>1</v>
      </c>
      <c r="AD813">
        <v>0</v>
      </c>
      <c r="AE813">
        <v>0</v>
      </c>
      <c r="AF813">
        <v>0</v>
      </c>
      <c r="AG813">
        <v>0</v>
      </c>
      <c r="AH813">
        <v>1</v>
      </c>
      <c r="AI813">
        <v>0</v>
      </c>
      <c r="AJ813">
        <v>0</v>
      </c>
      <c r="AK813">
        <v>535</v>
      </c>
      <c r="AL813">
        <v>390</v>
      </c>
      <c r="AM813">
        <v>0</v>
      </c>
    </row>
    <row r="814" spans="1:39" x14ac:dyDescent="0.45">
      <c r="A814">
        <v>56575</v>
      </c>
      <c r="B814">
        <v>0</v>
      </c>
      <c r="C814">
        <v>2</v>
      </c>
      <c r="D814">
        <v>42</v>
      </c>
      <c r="E814">
        <v>421</v>
      </c>
      <c r="F814">
        <v>5</v>
      </c>
      <c r="G814">
        <v>90</v>
      </c>
      <c r="H814">
        <v>0</v>
      </c>
      <c r="I814">
        <v>16</v>
      </c>
      <c r="J814">
        <v>10</v>
      </c>
      <c r="K814">
        <v>3</v>
      </c>
      <c r="L814">
        <v>7</v>
      </c>
      <c r="M814">
        <v>3</v>
      </c>
      <c r="N814">
        <v>7</v>
      </c>
      <c r="O814">
        <v>5</v>
      </c>
      <c r="P814">
        <v>0</v>
      </c>
      <c r="Q814">
        <v>0</v>
      </c>
      <c r="R814">
        <v>0</v>
      </c>
      <c r="S814">
        <v>0</v>
      </c>
      <c r="T814">
        <v>0</v>
      </c>
      <c r="U814">
        <v>0</v>
      </c>
      <c r="V814">
        <v>3</v>
      </c>
      <c r="W814">
        <v>11</v>
      </c>
      <c r="X814">
        <v>0</v>
      </c>
      <c r="Y814">
        <v>53</v>
      </c>
      <c r="Z814">
        <v>2579</v>
      </c>
      <c r="AA814">
        <v>0</v>
      </c>
      <c r="AB814">
        <v>0</v>
      </c>
      <c r="AC814">
        <v>0</v>
      </c>
      <c r="AD814">
        <v>1</v>
      </c>
      <c r="AE814">
        <v>0</v>
      </c>
      <c r="AF814">
        <v>0</v>
      </c>
      <c r="AG814">
        <v>0</v>
      </c>
      <c r="AH814">
        <v>0</v>
      </c>
      <c r="AI814">
        <v>0</v>
      </c>
      <c r="AJ814">
        <v>1</v>
      </c>
      <c r="AK814">
        <v>532</v>
      </c>
      <c r="AL814">
        <v>522</v>
      </c>
      <c r="AM814">
        <v>0</v>
      </c>
    </row>
    <row r="815" spans="1:39" x14ac:dyDescent="0.45">
      <c r="A815">
        <v>25130</v>
      </c>
      <c r="B815">
        <v>1</v>
      </c>
      <c r="C815">
        <v>0</v>
      </c>
      <c r="D815">
        <v>10</v>
      </c>
      <c r="E815">
        <v>2</v>
      </c>
      <c r="F815">
        <v>5</v>
      </c>
      <c r="G815">
        <v>7</v>
      </c>
      <c r="H815">
        <v>0</v>
      </c>
      <c r="I815">
        <v>18</v>
      </c>
      <c r="J815">
        <v>18</v>
      </c>
      <c r="K815">
        <v>2</v>
      </c>
      <c r="L815">
        <v>2</v>
      </c>
      <c r="M815">
        <v>0</v>
      </c>
      <c r="N815">
        <v>3</v>
      </c>
      <c r="O815">
        <v>7</v>
      </c>
      <c r="P815">
        <v>0</v>
      </c>
      <c r="Q815">
        <v>0</v>
      </c>
      <c r="R815">
        <v>0</v>
      </c>
      <c r="S815">
        <v>0</v>
      </c>
      <c r="T815">
        <v>0</v>
      </c>
      <c r="U815">
        <v>0</v>
      </c>
      <c r="V815">
        <v>3</v>
      </c>
      <c r="W815">
        <v>11</v>
      </c>
      <c r="X815">
        <v>0</v>
      </c>
      <c r="Y815">
        <v>40</v>
      </c>
      <c r="Z815">
        <v>2429</v>
      </c>
      <c r="AA815">
        <v>0</v>
      </c>
      <c r="AB815">
        <v>0</v>
      </c>
      <c r="AC815">
        <v>0</v>
      </c>
      <c r="AD815">
        <v>1</v>
      </c>
      <c r="AE815">
        <v>0</v>
      </c>
      <c r="AF815">
        <v>1</v>
      </c>
      <c r="AG815">
        <v>0</v>
      </c>
      <c r="AH815">
        <v>0</v>
      </c>
      <c r="AI815">
        <v>0</v>
      </c>
      <c r="AJ815">
        <v>0</v>
      </c>
      <c r="AK815">
        <v>32</v>
      </c>
      <c r="AL815">
        <v>14</v>
      </c>
      <c r="AM815">
        <v>0</v>
      </c>
    </row>
    <row r="816" spans="1:39" x14ac:dyDescent="0.45">
      <c r="A816">
        <v>35441</v>
      </c>
      <c r="B816">
        <v>1</v>
      </c>
      <c r="C816">
        <v>1</v>
      </c>
      <c r="D816">
        <v>94</v>
      </c>
      <c r="E816">
        <v>25</v>
      </c>
      <c r="F816">
        <v>1</v>
      </c>
      <c r="G816">
        <v>9</v>
      </c>
      <c r="H816">
        <v>2</v>
      </c>
      <c r="I816">
        <v>1</v>
      </c>
      <c r="J816">
        <v>1</v>
      </c>
      <c r="K816">
        <v>2</v>
      </c>
      <c r="L816">
        <v>1</v>
      </c>
      <c r="M816">
        <v>0</v>
      </c>
      <c r="N816">
        <v>3</v>
      </c>
      <c r="O816">
        <v>8</v>
      </c>
      <c r="P816">
        <v>0</v>
      </c>
      <c r="Q816">
        <v>0</v>
      </c>
      <c r="R816">
        <v>0</v>
      </c>
      <c r="S816">
        <v>0</v>
      </c>
      <c r="T816">
        <v>0</v>
      </c>
      <c r="U816">
        <v>0</v>
      </c>
      <c r="V816">
        <v>3</v>
      </c>
      <c r="W816">
        <v>11</v>
      </c>
      <c r="X816">
        <v>0</v>
      </c>
      <c r="Y816">
        <v>53</v>
      </c>
      <c r="Z816">
        <v>2659</v>
      </c>
      <c r="AA816">
        <v>0</v>
      </c>
      <c r="AB816">
        <v>1</v>
      </c>
      <c r="AC816">
        <v>0</v>
      </c>
      <c r="AD816">
        <v>0</v>
      </c>
      <c r="AE816">
        <v>0</v>
      </c>
      <c r="AF816">
        <v>0</v>
      </c>
      <c r="AG816">
        <v>0</v>
      </c>
      <c r="AH816">
        <v>1</v>
      </c>
      <c r="AI816">
        <v>0</v>
      </c>
      <c r="AJ816">
        <v>0</v>
      </c>
      <c r="AK816">
        <v>38</v>
      </c>
      <c r="AL816">
        <v>37</v>
      </c>
      <c r="AM816">
        <v>0</v>
      </c>
    </row>
    <row r="817" spans="1:39" x14ac:dyDescent="0.45">
      <c r="A817">
        <v>71391</v>
      </c>
      <c r="B817">
        <v>0</v>
      </c>
      <c r="C817">
        <v>1</v>
      </c>
      <c r="D817">
        <v>50</v>
      </c>
      <c r="E817">
        <v>336</v>
      </c>
      <c r="F817">
        <v>123</v>
      </c>
      <c r="G817">
        <v>274</v>
      </c>
      <c r="H817">
        <v>46</v>
      </c>
      <c r="I817">
        <v>123</v>
      </c>
      <c r="J817">
        <v>141</v>
      </c>
      <c r="K817">
        <v>5</v>
      </c>
      <c r="L817">
        <v>6</v>
      </c>
      <c r="M817">
        <v>5</v>
      </c>
      <c r="N817">
        <v>12</v>
      </c>
      <c r="O817">
        <v>3</v>
      </c>
      <c r="P817">
        <v>0</v>
      </c>
      <c r="Q817">
        <v>0</v>
      </c>
      <c r="R817">
        <v>0</v>
      </c>
      <c r="S817">
        <v>0</v>
      </c>
      <c r="T817">
        <v>0</v>
      </c>
      <c r="U817">
        <v>0</v>
      </c>
      <c r="V817">
        <v>3</v>
      </c>
      <c r="W817">
        <v>11</v>
      </c>
      <c r="X817">
        <v>0</v>
      </c>
      <c r="Y817">
        <v>64</v>
      </c>
      <c r="Z817">
        <v>2616</v>
      </c>
      <c r="AA817">
        <v>0</v>
      </c>
      <c r="AB817">
        <v>1</v>
      </c>
      <c r="AC817">
        <v>0</v>
      </c>
      <c r="AD817">
        <v>0</v>
      </c>
      <c r="AE817">
        <v>0</v>
      </c>
      <c r="AF817">
        <v>0</v>
      </c>
      <c r="AG817">
        <v>0</v>
      </c>
      <c r="AH817">
        <v>1</v>
      </c>
      <c r="AI817">
        <v>0</v>
      </c>
      <c r="AJ817">
        <v>0</v>
      </c>
      <c r="AK817">
        <v>902</v>
      </c>
      <c r="AL817">
        <v>761</v>
      </c>
      <c r="AM817">
        <v>0</v>
      </c>
    </row>
    <row r="818" spans="1:39" x14ac:dyDescent="0.45">
      <c r="A818">
        <v>49494</v>
      </c>
      <c r="B818">
        <v>1</v>
      </c>
      <c r="C818">
        <v>0</v>
      </c>
      <c r="D818">
        <v>46</v>
      </c>
      <c r="E818">
        <v>191</v>
      </c>
      <c r="F818">
        <v>9</v>
      </c>
      <c r="G818">
        <v>97</v>
      </c>
      <c r="H818">
        <v>0</v>
      </c>
      <c r="I818">
        <v>6</v>
      </c>
      <c r="J818">
        <v>82</v>
      </c>
      <c r="K818">
        <v>2</v>
      </c>
      <c r="L818">
        <v>6</v>
      </c>
      <c r="M818">
        <v>1</v>
      </c>
      <c r="N818">
        <v>5</v>
      </c>
      <c r="O818">
        <v>7</v>
      </c>
      <c r="P818">
        <v>0</v>
      </c>
      <c r="Q818">
        <v>0</v>
      </c>
      <c r="R818">
        <v>0</v>
      </c>
      <c r="S818">
        <v>0</v>
      </c>
      <c r="T818">
        <v>0</v>
      </c>
      <c r="U818">
        <v>0</v>
      </c>
      <c r="V818">
        <v>3</v>
      </c>
      <c r="W818">
        <v>11</v>
      </c>
      <c r="X818">
        <v>0</v>
      </c>
      <c r="Y818">
        <v>48</v>
      </c>
      <c r="Z818">
        <v>2589</v>
      </c>
      <c r="AA818">
        <v>0</v>
      </c>
      <c r="AB818">
        <v>0</v>
      </c>
      <c r="AC818">
        <v>1</v>
      </c>
      <c r="AD818">
        <v>0</v>
      </c>
      <c r="AE818">
        <v>0</v>
      </c>
      <c r="AF818">
        <v>0</v>
      </c>
      <c r="AG818">
        <v>0</v>
      </c>
      <c r="AH818">
        <v>0</v>
      </c>
      <c r="AI818">
        <v>1</v>
      </c>
      <c r="AJ818">
        <v>0</v>
      </c>
      <c r="AK818">
        <v>303</v>
      </c>
      <c r="AL818">
        <v>221</v>
      </c>
      <c r="AM818">
        <v>0</v>
      </c>
    </row>
    <row r="819" spans="1:39" x14ac:dyDescent="0.45">
      <c r="A819">
        <v>81702</v>
      </c>
      <c r="B819">
        <v>0</v>
      </c>
      <c r="C819">
        <v>0</v>
      </c>
      <c r="D819">
        <v>98</v>
      </c>
      <c r="E819">
        <v>563</v>
      </c>
      <c r="F819">
        <v>50</v>
      </c>
      <c r="G819">
        <v>774</v>
      </c>
      <c r="H819">
        <v>28</v>
      </c>
      <c r="I819">
        <v>31</v>
      </c>
      <c r="J819">
        <v>187</v>
      </c>
      <c r="K819">
        <v>1</v>
      </c>
      <c r="L819">
        <v>7</v>
      </c>
      <c r="M819">
        <v>7</v>
      </c>
      <c r="N819">
        <v>12</v>
      </c>
      <c r="O819">
        <v>3</v>
      </c>
      <c r="P819">
        <v>0</v>
      </c>
      <c r="Q819">
        <v>0</v>
      </c>
      <c r="R819">
        <v>0</v>
      </c>
      <c r="S819">
        <v>0</v>
      </c>
      <c r="T819">
        <v>0</v>
      </c>
      <c r="U819">
        <v>0</v>
      </c>
      <c r="V819">
        <v>3</v>
      </c>
      <c r="W819">
        <v>11</v>
      </c>
      <c r="X819">
        <v>0</v>
      </c>
      <c r="Y819">
        <v>40</v>
      </c>
      <c r="Z819">
        <v>2803</v>
      </c>
      <c r="AA819">
        <v>1</v>
      </c>
      <c r="AB819">
        <v>0</v>
      </c>
      <c r="AC819">
        <v>0</v>
      </c>
      <c r="AD819">
        <v>0</v>
      </c>
      <c r="AE819">
        <v>0</v>
      </c>
      <c r="AF819">
        <v>0</v>
      </c>
      <c r="AG819">
        <v>0</v>
      </c>
      <c r="AH819">
        <v>1</v>
      </c>
      <c r="AI819">
        <v>0</v>
      </c>
      <c r="AJ819">
        <v>0</v>
      </c>
      <c r="AK819">
        <v>1446</v>
      </c>
      <c r="AL819">
        <v>1259</v>
      </c>
      <c r="AM819">
        <v>0</v>
      </c>
    </row>
    <row r="820" spans="1:39" x14ac:dyDescent="0.45">
      <c r="A820">
        <v>45889</v>
      </c>
      <c r="B820">
        <v>0</v>
      </c>
      <c r="C820">
        <v>1</v>
      </c>
      <c r="D820">
        <v>42</v>
      </c>
      <c r="E820">
        <v>31</v>
      </c>
      <c r="F820">
        <v>0</v>
      </c>
      <c r="G820">
        <v>6</v>
      </c>
      <c r="H820">
        <v>0</v>
      </c>
      <c r="I820">
        <v>1</v>
      </c>
      <c r="J820">
        <v>8</v>
      </c>
      <c r="K820">
        <v>1</v>
      </c>
      <c r="L820">
        <v>1</v>
      </c>
      <c r="M820">
        <v>0</v>
      </c>
      <c r="N820">
        <v>3</v>
      </c>
      <c r="O820">
        <v>6</v>
      </c>
      <c r="P820">
        <v>0</v>
      </c>
      <c r="Q820">
        <v>0</v>
      </c>
      <c r="R820">
        <v>0</v>
      </c>
      <c r="S820">
        <v>0</v>
      </c>
      <c r="T820">
        <v>0</v>
      </c>
      <c r="U820">
        <v>0</v>
      </c>
      <c r="V820">
        <v>3</v>
      </c>
      <c r="W820">
        <v>11</v>
      </c>
      <c r="X820">
        <v>0</v>
      </c>
      <c r="Y820">
        <v>40</v>
      </c>
      <c r="Z820">
        <v>2521</v>
      </c>
      <c r="AA820">
        <v>0</v>
      </c>
      <c r="AB820">
        <v>0</v>
      </c>
      <c r="AC820">
        <v>1</v>
      </c>
      <c r="AD820">
        <v>0</v>
      </c>
      <c r="AE820">
        <v>0</v>
      </c>
      <c r="AF820">
        <v>1</v>
      </c>
      <c r="AG820">
        <v>0</v>
      </c>
      <c r="AH820">
        <v>0</v>
      </c>
      <c r="AI820">
        <v>0</v>
      </c>
      <c r="AJ820">
        <v>0</v>
      </c>
      <c r="AK820">
        <v>38</v>
      </c>
      <c r="AL820">
        <v>30</v>
      </c>
      <c r="AM820">
        <v>0</v>
      </c>
    </row>
    <row r="821" spans="1:39" x14ac:dyDescent="0.45">
      <c r="A821">
        <v>56628</v>
      </c>
      <c r="B821">
        <v>0</v>
      </c>
      <c r="C821">
        <v>1</v>
      </c>
      <c r="D821">
        <v>30</v>
      </c>
      <c r="E821">
        <v>479</v>
      </c>
      <c r="F821">
        <v>5</v>
      </c>
      <c r="G821">
        <v>82</v>
      </c>
      <c r="H821">
        <v>7</v>
      </c>
      <c r="I821">
        <v>17</v>
      </c>
      <c r="J821">
        <v>171</v>
      </c>
      <c r="K821">
        <v>2</v>
      </c>
      <c r="L821">
        <v>7</v>
      </c>
      <c r="M821">
        <v>6</v>
      </c>
      <c r="N821">
        <v>5</v>
      </c>
      <c r="O821">
        <v>5</v>
      </c>
      <c r="P821">
        <v>1</v>
      </c>
      <c r="Q821">
        <v>0</v>
      </c>
      <c r="R821">
        <v>0</v>
      </c>
      <c r="S821">
        <v>0</v>
      </c>
      <c r="T821">
        <v>0</v>
      </c>
      <c r="U821">
        <v>0</v>
      </c>
      <c r="V821">
        <v>3</v>
      </c>
      <c r="W821">
        <v>11</v>
      </c>
      <c r="X821">
        <v>0</v>
      </c>
      <c r="Y821">
        <v>43</v>
      </c>
      <c r="Z821">
        <v>2259</v>
      </c>
      <c r="AA821">
        <v>0</v>
      </c>
      <c r="AB821">
        <v>0</v>
      </c>
      <c r="AC821">
        <v>1</v>
      </c>
      <c r="AD821">
        <v>0</v>
      </c>
      <c r="AE821">
        <v>0</v>
      </c>
      <c r="AF821">
        <v>0</v>
      </c>
      <c r="AG821">
        <v>0</v>
      </c>
      <c r="AH821">
        <v>1</v>
      </c>
      <c r="AI821">
        <v>0</v>
      </c>
      <c r="AJ821">
        <v>0</v>
      </c>
      <c r="AK821">
        <v>590</v>
      </c>
      <c r="AL821">
        <v>419</v>
      </c>
      <c r="AM821">
        <v>1</v>
      </c>
    </row>
    <row r="822" spans="1:39" x14ac:dyDescent="0.45">
      <c r="A822">
        <v>34026</v>
      </c>
      <c r="B822">
        <v>1</v>
      </c>
      <c r="C822">
        <v>1</v>
      </c>
      <c r="D822">
        <v>11</v>
      </c>
      <c r="E822">
        <v>18</v>
      </c>
      <c r="F822">
        <v>6</v>
      </c>
      <c r="G822">
        <v>15</v>
      </c>
      <c r="H822">
        <v>12</v>
      </c>
      <c r="I822">
        <v>8</v>
      </c>
      <c r="J822">
        <v>17</v>
      </c>
      <c r="K822">
        <v>3</v>
      </c>
      <c r="L822">
        <v>2</v>
      </c>
      <c r="M822">
        <v>1</v>
      </c>
      <c r="N822">
        <v>3</v>
      </c>
      <c r="O822">
        <v>5</v>
      </c>
      <c r="P822">
        <v>0</v>
      </c>
      <c r="Q822">
        <v>0</v>
      </c>
      <c r="R822">
        <v>0</v>
      </c>
      <c r="S822">
        <v>0</v>
      </c>
      <c r="T822">
        <v>0</v>
      </c>
      <c r="U822">
        <v>0</v>
      </c>
      <c r="V822">
        <v>3</v>
      </c>
      <c r="W822">
        <v>11</v>
      </c>
      <c r="X822">
        <v>0</v>
      </c>
      <c r="Y822">
        <v>70</v>
      </c>
      <c r="Z822">
        <v>2487</v>
      </c>
      <c r="AA822">
        <v>0</v>
      </c>
      <c r="AB822">
        <v>0</v>
      </c>
      <c r="AC822">
        <v>0</v>
      </c>
      <c r="AD822">
        <v>1</v>
      </c>
      <c r="AE822">
        <v>0</v>
      </c>
      <c r="AF822">
        <v>0</v>
      </c>
      <c r="AG822">
        <v>0</v>
      </c>
      <c r="AH822">
        <v>1</v>
      </c>
      <c r="AI822">
        <v>0</v>
      </c>
      <c r="AJ822">
        <v>0</v>
      </c>
      <c r="AK822">
        <v>59</v>
      </c>
      <c r="AL822">
        <v>42</v>
      </c>
      <c r="AM822">
        <v>0</v>
      </c>
    </row>
    <row r="823" spans="1:39" x14ac:dyDescent="0.45">
      <c r="A823">
        <v>40049</v>
      </c>
      <c r="B823">
        <v>0</v>
      </c>
      <c r="C823">
        <v>1</v>
      </c>
      <c r="D823">
        <v>61</v>
      </c>
      <c r="E823">
        <v>91</v>
      </c>
      <c r="F823">
        <v>65</v>
      </c>
      <c r="G823">
        <v>52</v>
      </c>
      <c r="H823">
        <v>10</v>
      </c>
      <c r="I823">
        <v>44</v>
      </c>
      <c r="J823">
        <v>28</v>
      </c>
      <c r="K823">
        <v>3</v>
      </c>
      <c r="L823">
        <v>3</v>
      </c>
      <c r="M823">
        <v>2</v>
      </c>
      <c r="N823">
        <v>6</v>
      </c>
      <c r="O823">
        <v>5</v>
      </c>
      <c r="P823">
        <v>0</v>
      </c>
      <c r="Q823">
        <v>0</v>
      </c>
      <c r="R823">
        <v>0</v>
      </c>
      <c r="S823">
        <v>0</v>
      </c>
      <c r="T823">
        <v>0</v>
      </c>
      <c r="U823">
        <v>0</v>
      </c>
      <c r="V823">
        <v>3</v>
      </c>
      <c r="W823">
        <v>11</v>
      </c>
      <c r="X823">
        <v>0</v>
      </c>
      <c r="Y823">
        <v>46</v>
      </c>
      <c r="Z823">
        <v>2736</v>
      </c>
      <c r="AA823">
        <v>0</v>
      </c>
      <c r="AB823">
        <v>1</v>
      </c>
      <c r="AC823">
        <v>0</v>
      </c>
      <c r="AD823">
        <v>0</v>
      </c>
      <c r="AE823">
        <v>0</v>
      </c>
      <c r="AF823">
        <v>0</v>
      </c>
      <c r="AG823">
        <v>0</v>
      </c>
      <c r="AH823">
        <v>1</v>
      </c>
      <c r="AI823">
        <v>0</v>
      </c>
      <c r="AJ823">
        <v>0</v>
      </c>
      <c r="AK823">
        <v>262</v>
      </c>
      <c r="AL823">
        <v>234</v>
      </c>
      <c r="AM823">
        <v>0</v>
      </c>
    </row>
    <row r="824" spans="1:39" x14ac:dyDescent="0.45">
      <c r="A824">
        <v>34176</v>
      </c>
      <c r="B824">
        <v>1</v>
      </c>
      <c r="C824">
        <v>0</v>
      </c>
      <c r="D824">
        <v>12</v>
      </c>
      <c r="E824">
        <v>5</v>
      </c>
      <c r="F824">
        <v>7</v>
      </c>
      <c r="G824">
        <v>24</v>
      </c>
      <c r="H824">
        <v>19</v>
      </c>
      <c r="I824">
        <v>14</v>
      </c>
      <c r="J824">
        <v>20</v>
      </c>
      <c r="K824">
        <v>4</v>
      </c>
      <c r="L824">
        <v>3</v>
      </c>
      <c r="M824">
        <v>0</v>
      </c>
      <c r="N824">
        <v>4</v>
      </c>
      <c r="O824">
        <v>6</v>
      </c>
      <c r="P824">
        <v>0</v>
      </c>
      <c r="Q824">
        <v>0</v>
      </c>
      <c r="R824">
        <v>0</v>
      </c>
      <c r="S824">
        <v>0</v>
      </c>
      <c r="T824">
        <v>0</v>
      </c>
      <c r="U824">
        <v>0</v>
      </c>
      <c r="V824">
        <v>3</v>
      </c>
      <c r="W824">
        <v>11</v>
      </c>
      <c r="X824">
        <v>0</v>
      </c>
      <c r="Y824">
        <v>32</v>
      </c>
      <c r="Z824">
        <v>2207</v>
      </c>
      <c r="AA824">
        <v>0</v>
      </c>
      <c r="AB824">
        <v>0</v>
      </c>
      <c r="AC824">
        <v>1</v>
      </c>
      <c r="AD824">
        <v>0</v>
      </c>
      <c r="AE824">
        <v>0</v>
      </c>
      <c r="AF824">
        <v>0</v>
      </c>
      <c r="AG824">
        <v>0</v>
      </c>
      <c r="AH824">
        <v>1</v>
      </c>
      <c r="AI824">
        <v>0</v>
      </c>
      <c r="AJ824">
        <v>0</v>
      </c>
      <c r="AK824">
        <v>69</v>
      </c>
      <c r="AL824">
        <v>49</v>
      </c>
      <c r="AM824">
        <v>0</v>
      </c>
    </row>
    <row r="825" spans="1:39" x14ac:dyDescent="0.45">
      <c r="A825">
        <v>19419</v>
      </c>
      <c r="B825">
        <v>1</v>
      </c>
      <c r="C825">
        <v>0</v>
      </c>
      <c r="D825">
        <v>76</v>
      </c>
      <c r="E825">
        <v>2</v>
      </c>
      <c r="F825">
        <v>14</v>
      </c>
      <c r="G825">
        <v>28</v>
      </c>
      <c r="H825">
        <v>16</v>
      </c>
      <c r="I825">
        <v>3</v>
      </c>
      <c r="J825">
        <v>7</v>
      </c>
      <c r="K825">
        <v>4</v>
      </c>
      <c r="L825">
        <v>4</v>
      </c>
      <c r="M825">
        <v>0</v>
      </c>
      <c r="N825">
        <v>3</v>
      </c>
      <c r="O825">
        <v>9</v>
      </c>
      <c r="P825">
        <v>0</v>
      </c>
      <c r="Q825">
        <v>0</v>
      </c>
      <c r="R825">
        <v>0</v>
      </c>
      <c r="S825">
        <v>0</v>
      </c>
      <c r="T825">
        <v>0</v>
      </c>
      <c r="U825">
        <v>0</v>
      </c>
      <c r="V825">
        <v>3</v>
      </c>
      <c r="W825">
        <v>11</v>
      </c>
      <c r="X825">
        <v>0</v>
      </c>
      <c r="Y825">
        <v>39</v>
      </c>
      <c r="Z825">
        <v>2755</v>
      </c>
      <c r="AA825">
        <v>0</v>
      </c>
      <c r="AB825">
        <v>1</v>
      </c>
      <c r="AC825">
        <v>0</v>
      </c>
      <c r="AD825">
        <v>0</v>
      </c>
      <c r="AE825">
        <v>0</v>
      </c>
      <c r="AF825">
        <v>0</v>
      </c>
      <c r="AG825">
        <v>0</v>
      </c>
      <c r="AH825">
        <v>1</v>
      </c>
      <c r="AI825">
        <v>0</v>
      </c>
      <c r="AJ825">
        <v>0</v>
      </c>
      <c r="AK825">
        <v>63</v>
      </c>
      <c r="AL825">
        <v>56</v>
      </c>
      <c r="AM825">
        <v>0</v>
      </c>
    </row>
    <row r="826" spans="1:39" x14ac:dyDescent="0.45">
      <c r="A826">
        <v>82504</v>
      </c>
      <c r="B826">
        <v>0</v>
      </c>
      <c r="C826">
        <v>0</v>
      </c>
      <c r="D826">
        <v>2</v>
      </c>
      <c r="E826">
        <v>362</v>
      </c>
      <c r="F826">
        <v>50</v>
      </c>
      <c r="G826">
        <v>431</v>
      </c>
      <c r="H826">
        <v>134</v>
      </c>
      <c r="I826">
        <v>35</v>
      </c>
      <c r="J826">
        <v>54</v>
      </c>
      <c r="K826">
        <v>1</v>
      </c>
      <c r="L826">
        <v>3</v>
      </c>
      <c r="M826">
        <v>6</v>
      </c>
      <c r="N826">
        <v>7</v>
      </c>
      <c r="O826">
        <v>1</v>
      </c>
      <c r="P826">
        <v>0</v>
      </c>
      <c r="Q826">
        <v>0</v>
      </c>
      <c r="R826">
        <v>0</v>
      </c>
      <c r="S826">
        <v>0</v>
      </c>
      <c r="T826">
        <v>0</v>
      </c>
      <c r="U826">
        <v>0</v>
      </c>
      <c r="V826">
        <v>3</v>
      </c>
      <c r="W826">
        <v>11</v>
      </c>
      <c r="X826">
        <v>0</v>
      </c>
      <c r="Y826">
        <v>60</v>
      </c>
      <c r="Z826">
        <v>2496</v>
      </c>
      <c r="AA826">
        <v>0</v>
      </c>
      <c r="AB826">
        <v>1</v>
      </c>
      <c r="AC826">
        <v>0</v>
      </c>
      <c r="AD826">
        <v>0</v>
      </c>
      <c r="AE826">
        <v>0</v>
      </c>
      <c r="AF826">
        <v>1</v>
      </c>
      <c r="AG826">
        <v>0</v>
      </c>
      <c r="AH826">
        <v>0</v>
      </c>
      <c r="AI826">
        <v>0</v>
      </c>
      <c r="AJ826">
        <v>0</v>
      </c>
      <c r="AK826">
        <v>1012</v>
      </c>
      <c r="AL826">
        <v>958</v>
      </c>
      <c r="AM826">
        <v>0</v>
      </c>
    </row>
    <row r="827" spans="1:39" x14ac:dyDescent="0.45">
      <c r="A827">
        <v>81205</v>
      </c>
      <c r="B827">
        <v>0</v>
      </c>
      <c r="C827">
        <v>0</v>
      </c>
      <c r="D827">
        <v>43</v>
      </c>
      <c r="E827">
        <v>724</v>
      </c>
      <c r="F827">
        <v>74</v>
      </c>
      <c r="G827">
        <v>929</v>
      </c>
      <c r="H827">
        <v>97</v>
      </c>
      <c r="I827">
        <v>55</v>
      </c>
      <c r="J827">
        <v>130</v>
      </c>
      <c r="K827">
        <v>1</v>
      </c>
      <c r="L827">
        <v>5</v>
      </c>
      <c r="M827">
        <v>6</v>
      </c>
      <c r="N827">
        <v>7</v>
      </c>
      <c r="O827">
        <v>2</v>
      </c>
      <c r="P827">
        <v>1</v>
      </c>
      <c r="Q827">
        <v>0</v>
      </c>
      <c r="R827">
        <v>1</v>
      </c>
      <c r="S827">
        <v>0</v>
      </c>
      <c r="T827">
        <v>1</v>
      </c>
      <c r="U827">
        <v>0</v>
      </c>
      <c r="V827">
        <v>3</v>
      </c>
      <c r="W827">
        <v>11</v>
      </c>
      <c r="X827">
        <v>1</v>
      </c>
      <c r="Y827">
        <v>50</v>
      </c>
      <c r="Z827">
        <v>2326</v>
      </c>
      <c r="AA827">
        <v>0</v>
      </c>
      <c r="AB827">
        <v>0</v>
      </c>
      <c r="AC827">
        <v>0</v>
      </c>
      <c r="AD827">
        <v>1</v>
      </c>
      <c r="AE827">
        <v>0</v>
      </c>
      <c r="AF827">
        <v>0</v>
      </c>
      <c r="AG827">
        <v>0</v>
      </c>
      <c r="AH827">
        <v>1</v>
      </c>
      <c r="AI827">
        <v>0</v>
      </c>
      <c r="AJ827">
        <v>0</v>
      </c>
      <c r="AK827">
        <v>1879</v>
      </c>
      <c r="AL827">
        <v>1749</v>
      </c>
      <c r="AM827">
        <v>3</v>
      </c>
    </row>
    <row r="828" spans="1:39" x14ac:dyDescent="0.45">
      <c r="A828">
        <v>61618</v>
      </c>
      <c r="B828">
        <v>0</v>
      </c>
      <c r="C828">
        <v>0</v>
      </c>
      <c r="D828">
        <v>27</v>
      </c>
      <c r="E828">
        <v>605</v>
      </c>
      <c r="F828">
        <v>91</v>
      </c>
      <c r="G828">
        <v>399</v>
      </c>
      <c r="H828">
        <v>0</v>
      </c>
      <c r="I828">
        <v>45</v>
      </c>
      <c r="J828">
        <v>205</v>
      </c>
      <c r="K828">
        <v>2</v>
      </c>
      <c r="L828">
        <v>3</v>
      </c>
      <c r="M828">
        <v>6</v>
      </c>
      <c r="N828">
        <v>8</v>
      </c>
      <c r="O828">
        <v>3</v>
      </c>
      <c r="P828">
        <v>0</v>
      </c>
      <c r="Q828">
        <v>0</v>
      </c>
      <c r="R828">
        <v>0</v>
      </c>
      <c r="S828">
        <v>0</v>
      </c>
      <c r="T828">
        <v>0</v>
      </c>
      <c r="U828">
        <v>0</v>
      </c>
      <c r="V828">
        <v>3</v>
      </c>
      <c r="W828">
        <v>11</v>
      </c>
      <c r="X828">
        <v>0</v>
      </c>
      <c r="Y828">
        <v>29</v>
      </c>
      <c r="Z828">
        <v>2797</v>
      </c>
      <c r="AA828">
        <v>0</v>
      </c>
      <c r="AB828">
        <v>0</v>
      </c>
      <c r="AC828">
        <v>1</v>
      </c>
      <c r="AD828">
        <v>0</v>
      </c>
      <c r="AE828">
        <v>0</v>
      </c>
      <c r="AF828">
        <v>1</v>
      </c>
      <c r="AG828">
        <v>0</v>
      </c>
      <c r="AH828">
        <v>0</v>
      </c>
      <c r="AI828">
        <v>0</v>
      </c>
      <c r="AJ828">
        <v>0</v>
      </c>
      <c r="AK828">
        <v>1140</v>
      </c>
      <c r="AL828">
        <v>935</v>
      </c>
      <c r="AM828">
        <v>0</v>
      </c>
    </row>
    <row r="829" spans="1:39" x14ac:dyDescent="0.45">
      <c r="A829">
        <v>55284</v>
      </c>
      <c r="B829">
        <v>0</v>
      </c>
      <c r="C829">
        <v>1</v>
      </c>
      <c r="D829">
        <v>60</v>
      </c>
      <c r="E829">
        <v>547</v>
      </c>
      <c r="F829">
        <v>7</v>
      </c>
      <c r="G829">
        <v>140</v>
      </c>
      <c r="H829">
        <v>0</v>
      </c>
      <c r="I829">
        <v>7</v>
      </c>
      <c r="J829">
        <v>63</v>
      </c>
      <c r="K829">
        <v>3</v>
      </c>
      <c r="L829">
        <v>7</v>
      </c>
      <c r="M829">
        <v>5</v>
      </c>
      <c r="N829">
        <v>8</v>
      </c>
      <c r="O829">
        <v>5</v>
      </c>
      <c r="P829">
        <v>0</v>
      </c>
      <c r="Q829">
        <v>0</v>
      </c>
      <c r="R829">
        <v>0</v>
      </c>
      <c r="S829">
        <v>0</v>
      </c>
      <c r="T829">
        <v>0</v>
      </c>
      <c r="U829">
        <v>0</v>
      </c>
      <c r="V829">
        <v>3</v>
      </c>
      <c r="W829">
        <v>11</v>
      </c>
      <c r="X829">
        <v>0</v>
      </c>
      <c r="Y829">
        <v>64</v>
      </c>
      <c r="Z829">
        <v>2711</v>
      </c>
      <c r="AA829">
        <v>0</v>
      </c>
      <c r="AB829">
        <v>0</v>
      </c>
      <c r="AC829">
        <v>1</v>
      </c>
      <c r="AD829">
        <v>0</v>
      </c>
      <c r="AE829">
        <v>0</v>
      </c>
      <c r="AF829">
        <v>0</v>
      </c>
      <c r="AG829">
        <v>0</v>
      </c>
      <c r="AH829">
        <v>0</v>
      </c>
      <c r="AI829">
        <v>1</v>
      </c>
      <c r="AJ829">
        <v>0</v>
      </c>
      <c r="AK829">
        <v>701</v>
      </c>
      <c r="AL829">
        <v>638</v>
      </c>
      <c r="AM829">
        <v>0</v>
      </c>
    </row>
    <row r="830" spans="1:39" x14ac:dyDescent="0.45">
      <c r="A830">
        <v>49980</v>
      </c>
      <c r="B830">
        <v>0</v>
      </c>
      <c r="C830">
        <v>1</v>
      </c>
      <c r="D830">
        <v>79</v>
      </c>
      <c r="E830">
        <v>104</v>
      </c>
      <c r="F830">
        <v>1</v>
      </c>
      <c r="G830">
        <v>54</v>
      </c>
      <c r="H830">
        <v>13</v>
      </c>
      <c r="I830">
        <v>9</v>
      </c>
      <c r="J830">
        <v>14</v>
      </c>
      <c r="K830">
        <v>2</v>
      </c>
      <c r="L830">
        <v>3</v>
      </c>
      <c r="M830">
        <v>1</v>
      </c>
      <c r="N830">
        <v>5</v>
      </c>
      <c r="O830">
        <v>5</v>
      </c>
      <c r="P830">
        <v>0</v>
      </c>
      <c r="Q830">
        <v>0</v>
      </c>
      <c r="R830">
        <v>0</v>
      </c>
      <c r="S830">
        <v>0</v>
      </c>
      <c r="T830">
        <v>0</v>
      </c>
      <c r="U830">
        <v>0</v>
      </c>
      <c r="V830">
        <v>3</v>
      </c>
      <c r="W830">
        <v>11</v>
      </c>
      <c r="X830">
        <v>0</v>
      </c>
      <c r="Y830">
        <v>57</v>
      </c>
      <c r="Z830">
        <v>2408</v>
      </c>
      <c r="AA830">
        <v>0</v>
      </c>
      <c r="AB830">
        <v>0</v>
      </c>
      <c r="AC830">
        <v>1</v>
      </c>
      <c r="AD830">
        <v>0</v>
      </c>
      <c r="AE830">
        <v>0</v>
      </c>
      <c r="AF830">
        <v>0</v>
      </c>
      <c r="AG830">
        <v>0</v>
      </c>
      <c r="AH830">
        <v>1</v>
      </c>
      <c r="AI830">
        <v>0</v>
      </c>
      <c r="AJ830">
        <v>0</v>
      </c>
      <c r="AK830">
        <v>181</v>
      </c>
      <c r="AL830">
        <v>167</v>
      </c>
      <c r="AM830">
        <v>0</v>
      </c>
    </row>
    <row r="831" spans="1:39" x14ac:dyDescent="0.45">
      <c r="A831">
        <v>15072</v>
      </c>
      <c r="B831">
        <v>2</v>
      </c>
      <c r="C831">
        <v>0</v>
      </c>
      <c r="D831">
        <v>96</v>
      </c>
      <c r="E831">
        <v>8</v>
      </c>
      <c r="F831">
        <v>2</v>
      </c>
      <c r="G831">
        <v>15</v>
      </c>
      <c r="H831">
        <v>0</v>
      </c>
      <c r="I831">
        <v>10</v>
      </c>
      <c r="J831">
        <v>18</v>
      </c>
      <c r="K831">
        <v>4</v>
      </c>
      <c r="L831">
        <v>3</v>
      </c>
      <c r="M831">
        <v>1</v>
      </c>
      <c r="N831">
        <v>3</v>
      </c>
      <c r="O831">
        <v>5</v>
      </c>
      <c r="P831">
        <v>0</v>
      </c>
      <c r="Q831">
        <v>0</v>
      </c>
      <c r="R831">
        <v>0</v>
      </c>
      <c r="S831">
        <v>0</v>
      </c>
      <c r="T831">
        <v>0</v>
      </c>
      <c r="U831">
        <v>0</v>
      </c>
      <c r="V831">
        <v>3</v>
      </c>
      <c r="W831">
        <v>11</v>
      </c>
      <c r="X831">
        <v>0</v>
      </c>
      <c r="Y831">
        <v>40</v>
      </c>
      <c r="Z831">
        <v>2574</v>
      </c>
      <c r="AA831">
        <v>0</v>
      </c>
      <c r="AB831">
        <v>1</v>
      </c>
      <c r="AC831">
        <v>0</v>
      </c>
      <c r="AD831">
        <v>0</v>
      </c>
      <c r="AE831">
        <v>0</v>
      </c>
      <c r="AF831">
        <v>0</v>
      </c>
      <c r="AG831">
        <v>0</v>
      </c>
      <c r="AH831">
        <v>1</v>
      </c>
      <c r="AI831">
        <v>0</v>
      </c>
      <c r="AJ831">
        <v>0</v>
      </c>
      <c r="AK831">
        <v>35</v>
      </c>
      <c r="AL831">
        <v>17</v>
      </c>
      <c r="AM831">
        <v>0</v>
      </c>
    </row>
    <row r="832" spans="1:39" x14ac:dyDescent="0.45">
      <c r="A832">
        <v>49166</v>
      </c>
      <c r="B832">
        <v>0</v>
      </c>
      <c r="C832">
        <v>1</v>
      </c>
      <c r="D832">
        <v>17</v>
      </c>
      <c r="E832">
        <v>224</v>
      </c>
      <c r="F832">
        <v>2</v>
      </c>
      <c r="G832">
        <v>25</v>
      </c>
      <c r="H832">
        <v>7</v>
      </c>
      <c r="I832">
        <v>0</v>
      </c>
      <c r="J832">
        <v>110</v>
      </c>
      <c r="K832">
        <v>2</v>
      </c>
      <c r="L832">
        <v>5</v>
      </c>
      <c r="M832">
        <v>3</v>
      </c>
      <c r="N832">
        <v>3</v>
      </c>
      <c r="O832">
        <v>6</v>
      </c>
      <c r="P832">
        <v>0</v>
      </c>
      <c r="Q832">
        <v>0</v>
      </c>
      <c r="R832">
        <v>0</v>
      </c>
      <c r="S832">
        <v>0</v>
      </c>
      <c r="T832">
        <v>0</v>
      </c>
      <c r="U832">
        <v>0</v>
      </c>
      <c r="V832">
        <v>3</v>
      </c>
      <c r="W832">
        <v>11</v>
      </c>
      <c r="X832">
        <v>0</v>
      </c>
      <c r="Y832">
        <v>46</v>
      </c>
      <c r="Z832">
        <v>2540</v>
      </c>
      <c r="AA832">
        <v>0</v>
      </c>
      <c r="AB832">
        <v>0</v>
      </c>
      <c r="AC832">
        <v>1</v>
      </c>
      <c r="AD832">
        <v>0</v>
      </c>
      <c r="AE832">
        <v>0</v>
      </c>
      <c r="AF832">
        <v>0</v>
      </c>
      <c r="AG832">
        <v>0</v>
      </c>
      <c r="AH832">
        <v>1</v>
      </c>
      <c r="AI832">
        <v>0</v>
      </c>
      <c r="AJ832">
        <v>0</v>
      </c>
      <c r="AK832">
        <v>258</v>
      </c>
      <c r="AL832">
        <v>148</v>
      </c>
      <c r="AM832">
        <v>0</v>
      </c>
    </row>
    <row r="833" spans="1:39" x14ac:dyDescent="0.45">
      <c r="A833">
        <v>65324</v>
      </c>
      <c r="B833">
        <v>0</v>
      </c>
      <c r="C833">
        <v>1</v>
      </c>
      <c r="D833">
        <v>0</v>
      </c>
      <c r="E833">
        <v>384</v>
      </c>
      <c r="F833">
        <v>0</v>
      </c>
      <c r="G833">
        <v>102</v>
      </c>
      <c r="H833">
        <v>21</v>
      </c>
      <c r="I833">
        <v>32</v>
      </c>
      <c r="J833">
        <v>5</v>
      </c>
      <c r="K833">
        <v>3</v>
      </c>
      <c r="L833">
        <v>6</v>
      </c>
      <c r="M833">
        <v>2</v>
      </c>
      <c r="N833">
        <v>9</v>
      </c>
      <c r="O833">
        <v>4</v>
      </c>
      <c r="P833">
        <v>0</v>
      </c>
      <c r="Q833">
        <v>0</v>
      </c>
      <c r="R833">
        <v>0</v>
      </c>
      <c r="S833">
        <v>0</v>
      </c>
      <c r="T833">
        <v>0</v>
      </c>
      <c r="U833">
        <v>0</v>
      </c>
      <c r="V833">
        <v>3</v>
      </c>
      <c r="W833">
        <v>11</v>
      </c>
      <c r="X833">
        <v>0</v>
      </c>
      <c r="Y833">
        <v>66</v>
      </c>
      <c r="Z833">
        <v>2328</v>
      </c>
      <c r="AA833">
        <v>0</v>
      </c>
      <c r="AB833">
        <v>1</v>
      </c>
      <c r="AC833">
        <v>0</v>
      </c>
      <c r="AD833">
        <v>0</v>
      </c>
      <c r="AE833">
        <v>0</v>
      </c>
      <c r="AF833">
        <v>0</v>
      </c>
      <c r="AG833">
        <v>0</v>
      </c>
      <c r="AH833">
        <v>0</v>
      </c>
      <c r="AI833">
        <v>0</v>
      </c>
      <c r="AJ833">
        <v>1</v>
      </c>
      <c r="AK833">
        <v>539</v>
      </c>
      <c r="AL833">
        <v>534</v>
      </c>
      <c r="AM833">
        <v>0</v>
      </c>
    </row>
    <row r="834" spans="1:39" x14ac:dyDescent="0.45">
      <c r="A834">
        <v>82347</v>
      </c>
      <c r="B834">
        <v>0</v>
      </c>
      <c r="C834">
        <v>0</v>
      </c>
      <c r="D834">
        <v>38</v>
      </c>
      <c r="E834">
        <v>556</v>
      </c>
      <c r="F834">
        <v>54</v>
      </c>
      <c r="G834">
        <v>845</v>
      </c>
      <c r="H834">
        <v>202</v>
      </c>
      <c r="I834">
        <v>133</v>
      </c>
      <c r="J834">
        <v>63</v>
      </c>
      <c r="K834">
        <v>1</v>
      </c>
      <c r="L834">
        <v>7</v>
      </c>
      <c r="M834">
        <v>7</v>
      </c>
      <c r="N834">
        <v>10</v>
      </c>
      <c r="O834">
        <v>3</v>
      </c>
      <c r="P834">
        <v>1</v>
      </c>
      <c r="Q834">
        <v>0</v>
      </c>
      <c r="R834">
        <v>0</v>
      </c>
      <c r="S834">
        <v>1</v>
      </c>
      <c r="T834">
        <v>0</v>
      </c>
      <c r="U834">
        <v>0</v>
      </c>
      <c r="V834">
        <v>3</v>
      </c>
      <c r="W834">
        <v>11</v>
      </c>
      <c r="X834">
        <v>0</v>
      </c>
      <c r="Y834">
        <v>63</v>
      </c>
      <c r="Z834">
        <v>2759</v>
      </c>
      <c r="AA834">
        <v>0</v>
      </c>
      <c r="AB834">
        <v>1</v>
      </c>
      <c r="AC834">
        <v>0</v>
      </c>
      <c r="AD834">
        <v>0</v>
      </c>
      <c r="AE834">
        <v>0</v>
      </c>
      <c r="AF834">
        <v>1</v>
      </c>
      <c r="AG834">
        <v>0</v>
      </c>
      <c r="AH834">
        <v>0</v>
      </c>
      <c r="AI834">
        <v>0</v>
      </c>
      <c r="AJ834">
        <v>0</v>
      </c>
      <c r="AK834">
        <v>1790</v>
      </c>
      <c r="AL834">
        <v>1727</v>
      </c>
      <c r="AM834">
        <v>2</v>
      </c>
    </row>
    <row r="835" spans="1:39" x14ac:dyDescent="0.45">
      <c r="A835">
        <v>30843</v>
      </c>
      <c r="B835">
        <v>1</v>
      </c>
      <c r="C835">
        <v>1</v>
      </c>
      <c r="D835">
        <v>43</v>
      </c>
      <c r="E835">
        <v>24</v>
      </c>
      <c r="F835">
        <v>0</v>
      </c>
      <c r="G835">
        <v>2</v>
      </c>
      <c r="H835">
        <v>0</v>
      </c>
      <c r="I835">
        <v>0</v>
      </c>
      <c r="J835">
        <v>9</v>
      </c>
      <c r="K835">
        <v>2</v>
      </c>
      <c r="L835">
        <v>1</v>
      </c>
      <c r="M835">
        <v>1</v>
      </c>
      <c r="N835">
        <v>2</v>
      </c>
      <c r="O835">
        <v>5</v>
      </c>
      <c r="P835">
        <v>1</v>
      </c>
      <c r="Q835">
        <v>0</v>
      </c>
      <c r="R835">
        <v>0</v>
      </c>
      <c r="S835">
        <v>0</v>
      </c>
      <c r="T835">
        <v>0</v>
      </c>
      <c r="U835">
        <v>0</v>
      </c>
      <c r="V835">
        <v>3</v>
      </c>
      <c r="W835">
        <v>11</v>
      </c>
      <c r="X835">
        <v>0</v>
      </c>
      <c r="Y835">
        <v>54</v>
      </c>
      <c r="Z835">
        <v>2193</v>
      </c>
      <c r="AA835">
        <v>0</v>
      </c>
      <c r="AB835">
        <v>0</v>
      </c>
      <c r="AC835">
        <v>0</v>
      </c>
      <c r="AD835">
        <v>1</v>
      </c>
      <c r="AE835">
        <v>0</v>
      </c>
      <c r="AF835">
        <v>0</v>
      </c>
      <c r="AG835">
        <v>0</v>
      </c>
      <c r="AH835">
        <v>0</v>
      </c>
      <c r="AI835">
        <v>0</v>
      </c>
      <c r="AJ835">
        <v>1</v>
      </c>
      <c r="AK835">
        <v>26</v>
      </c>
      <c r="AL835">
        <v>17</v>
      </c>
      <c r="AM835">
        <v>1</v>
      </c>
    </row>
    <row r="836" spans="1:39" x14ac:dyDescent="0.45">
      <c r="A836">
        <v>46374</v>
      </c>
      <c r="B836">
        <v>0</v>
      </c>
      <c r="C836">
        <v>1</v>
      </c>
      <c r="D836">
        <v>1</v>
      </c>
      <c r="E836">
        <v>408</v>
      </c>
      <c r="F836">
        <v>0</v>
      </c>
      <c r="G836">
        <v>21</v>
      </c>
      <c r="H836">
        <v>0</v>
      </c>
      <c r="I836">
        <v>0</v>
      </c>
      <c r="J836">
        <v>17</v>
      </c>
      <c r="K836">
        <v>3</v>
      </c>
      <c r="L836">
        <v>7</v>
      </c>
      <c r="M836">
        <v>1</v>
      </c>
      <c r="N836">
        <v>7</v>
      </c>
      <c r="O836">
        <v>8</v>
      </c>
      <c r="P836">
        <v>0</v>
      </c>
      <c r="Q836">
        <v>1</v>
      </c>
      <c r="R836">
        <v>0</v>
      </c>
      <c r="S836">
        <v>1</v>
      </c>
      <c r="T836">
        <v>0</v>
      </c>
      <c r="U836">
        <v>0</v>
      </c>
      <c r="V836">
        <v>3</v>
      </c>
      <c r="W836">
        <v>11</v>
      </c>
      <c r="X836">
        <v>1</v>
      </c>
      <c r="Y836">
        <v>46</v>
      </c>
      <c r="Z836">
        <v>2263</v>
      </c>
      <c r="AA836">
        <v>0</v>
      </c>
      <c r="AB836">
        <v>1</v>
      </c>
      <c r="AC836">
        <v>0</v>
      </c>
      <c r="AD836">
        <v>0</v>
      </c>
      <c r="AE836">
        <v>0</v>
      </c>
      <c r="AF836">
        <v>0</v>
      </c>
      <c r="AG836">
        <v>0</v>
      </c>
      <c r="AH836">
        <v>0</v>
      </c>
      <c r="AI836">
        <v>0</v>
      </c>
      <c r="AJ836">
        <v>1</v>
      </c>
      <c r="AK836">
        <v>429</v>
      </c>
      <c r="AL836">
        <v>412</v>
      </c>
      <c r="AM836">
        <v>2</v>
      </c>
    </row>
    <row r="837" spans="1:39" x14ac:dyDescent="0.45">
      <c r="A837">
        <v>60474</v>
      </c>
      <c r="B837">
        <v>0</v>
      </c>
      <c r="C837">
        <v>1</v>
      </c>
      <c r="D837">
        <v>25</v>
      </c>
      <c r="E837">
        <v>265</v>
      </c>
      <c r="F837">
        <v>199</v>
      </c>
      <c r="G837">
        <v>303</v>
      </c>
      <c r="H837">
        <v>234</v>
      </c>
      <c r="I837">
        <v>9</v>
      </c>
      <c r="J837">
        <v>170</v>
      </c>
      <c r="K837">
        <v>7</v>
      </c>
      <c r="L837">
        <v>10</v>
      </c>
      <c r="M837">
        <v>2</v>
      </c>
      <c r="N837">
        <v>12</v>
      </c>
      <c r="O837">
        <v>7</v>
      </c>
      <c r="P837">
        <v>0</v>
      </c>
      <c r="Q837">
        <v>0</v>
      </c>
      <c r="R837">
        <v>0</v>
      </c>
      <c r="S837">
        <v>0</v>
      </c>
      <c r="T837">
        <v>0</v>
      </c>
      <c r="U837">
        <v>0</v>
      </c>
      <c r="V837">
        <v>3</v>
      </c>
      <c r="W837">
        <v>11</v>
      </c>
      <c r="X837">
        <v>0</v>
      </c>
      <c r="Y837">
        <v>41</v>
      </c>
      <c r="Z837">
        <v>2613</v>
      </c>
      <c r="AA837">
        <v>0</v>
      </c>
      <c r="AB837">
        <v>0</v>
      </c>
      <c r="AC837">
        <v>1</v>
      </c>
      <c r="AD837">
        <v>0</v>
      </c>
      <c r="AE837">
        <v>0</v>
      </c>
      <c r="AF837">
        <v>0</v>
      </c>
      <c r="AG837">
        <v>0</v>
      </c>
      <c r="AH837">
        <v>1</v>
      </c>
      <c r="AI837">
        <v>0</v>
      </c>
      <c r="AJ837">
        <v>0</v>
      </c>
      <c r="AK837">
        <v>1010</v>
      </c>
      <c r="AL837">
        <v>840</v>
      </c>
      <c r="AM837">
        <v>0</v>
      </c>
    </row>
    <row r="838" spans="1:39" x14ac:dyDescent="0.45">
      <c r="A838">
        <v>38576</v>
      </c>
      <c r="B838">
        <v>0</v>
      </c>
      <c r="C838">
        <v>1</v>
      </c>
      <c r="D838">
        <v>2</v>
      </c>
      <c r="E838">
        <v>34</v>
      </c>
      <c r="F838">
        <v>0</v>
      </c>
      <c r="G838">
        <v>7</v>
      </c>
      <c r="H838">
        <v>0</v>
      </c>
      <c r="I838">
        <v>0</v>
      </c>
      <c r="J838">
        <v>0</v>
      </c>
      <c r="K838">
        <v>1</v>
      </c>
      <c r="L838">
        <v>1</v>
      </c>
      <c r="M838">
        <v>0</v>
      </c>
      <c r="N838">
        <v>3</v>
      </c>
      <c r="O838">
        <v>7</v>
      </c>
      <c r="P838">
        <v>0</v>
      </c>
      <c r="Q838">
        <v>0</v>
      </c>
      <c r="R838">
        <v>0</v>
      </c>
      <c r="S838">
        <v>0</v>
      </c>
      <c r="T838">
        <v>0</v>
      </c>
      <c r="U838">
        <v>0</v>
      </c>
      <c r="V838">
        <v>3</v>
      </c>
      <c r="W838">
        <v>11</v>
      </c>
      <c r="X838">
        <v>0</v>
      </c>
      <c r="Y838">
        <v>47</v>
      </c>
      <c r="Z838">
        <v>2276</v>
      </c>
      <c r="AA838">
        <v>0</v>
      </c>
      <c r="AB838">
        <v>1</v>
      </c>
      <c r="AC838">
        <v>0</v>
      </c>
      <c r="AD838">
        <v>0</v>
      </c>
      <c r="AE838">
        <v>0</v>
      </c>
      <c r="AF838">
        <v>0</v>
      </c>
      <c r="AG838">
        <v>0</v>
      </c>
      <c r="AH838">
        <v>0</v>
      </c>
      <c r="AI838">
        <v>1</v>
      </c>
      <c r="AJ838">
        <v>0</v>
      </c>
      <c r="AK838">
        <v>41</v>
      </c>
      <c r="AL838">
        <v>41</v>
      </c>
      <c r="AM838">
        <v>0</v>
      </c>
    </row>
    <row r="839" spans="1:39" x14ac:dyDescent="0.45">
      <c r="A839">
        <v>55357</v>
      </c>
      <c r="B839">
        <v>2</v>
      </c>
      <c r="C839">
        <v>0</v>
      </c>
      <c r="D839">
        <v>66</v>
      </c>
      <c r="E839">
        <v>374</v>
      </c>
      <c r="F839">
        <v>64</v>
      </c>
      <c r="G839">
        <v>116</v>
      </c>
      <c r="H839">
        <v>84</v>
      </c>
      <c r="I839">
        <v>25</v>
      </c>
      <c r="J839">
        <v>64</v>
      </c>
      <c r="K839">
        <v>3</v>
      </c>
      <c r="L839">
        <v>6</v>
      </c>
      <c r="M839">
        <v>2</v>
      </c>
      <c r="N839">
        <v>11</v>
      </c>
      <c r="O839">
        <v>5</v>
      </c>
      <c r="P839">
        <v>0</v>
      </c>
      <c r="Q839">
        <v>0</v>
      </c>
      <c r="R839">
        <v>0</v>
      </c>
      <c r="S839">
        <v>0</v>
      </c>
      <c r="T839">
        <v>0</v>
      </c>
      <c r="U839">
        <v>0</v>
      </c>
      <c r="V839">
        <v>3</v>
      </c>
      <c r="W839">
        <v>11</v>
      </c>
      <c r="X839">
        <v>0</v>
      </c>
      <c r="Y839">
        <v>35</v>
      </c>
      <c r="Z839">
        <v>2654</v>
      </c>
      <c r="AA839">
        <v>0</v>
      </c>
      <c r="AB839">
        <v>1</v>
      </c>
      <c r="AC839">
        <v>0</v>
      </c>
      <c r="AD839">
        <v>0</v>
      </c>
      <c r="AE839">
        <v>0</v>
      </c>
      <c r="AF839">
        <v>0</v>
      </c>
      <c r="AG839">
        <v>0</v>
      </c>
      <c r="AH839">
        <v>1</v>
      </c>
      <c r="AI839">
        <v>0</v>
      </c>
      <c r="AJ839">
        <v>0</v>
      </c>
      <c r="AK839">
        <v>663</v>
      </c>
      <c r="AL839">
        <v>599</v>
      </c>
      <c r="AM839">
        <v>0</v>
      </c>
    </row>
    <row r="840" spans="1:39" x14ac:dyDescent="0.45">
      <c r="A840">
        <v>37758</v>
      </c>
      <c r="B840">
        <v>1</v>
      </c>
      <c r="C840">
        <v>1</v>
      </c>
      <c r="D840">
        <v>49</v>
      </c>
      <c r="E840">
        <v>27</v>
      </c>
      <c r="F840">
        <v>2</v>
      </c>
      <c r="G840">
        <v>10</v>
      </c>
      <c r="H840">
        <v>0</v>
      </c>
      <c r="I840">
        <v>0</v>
      </c>
      <c r="J840">
        <v>1</v>
      </c>
      <c r="K840">
        <v>2</v>
      </c>
      <c r="L840">
        <v>1</v>
      </c>
      <c r="M840">
        <v>0</v>
      </c>
      <c r="N840">
        <v>3</v>
      </c>
      <c r="O840">
        <v>8</v>
      </c>
      <c r="P840">
        <v>0</v>
      </c>
      <c r="Q840">
        <v>0</v>
      </c>
      <c r="R840">
        <v>0</v>
      </c>
      <c r="S840">
        <v>0</v>
      </c>
      <c r="T840">
        <v>0</v>
      </c>
      <c r="U840">
        <v>0</v>
      </c>
      <c r="V840">
        <v>3</v>
      </c>
      <c r="W840">
        <v>11</v>
      </c>
      <c r="X840">
        <v>0</v>
      </c>
      <c r="Y840">
        <v>54</v>
      </c>
      <c r="Z840">
        <v>2792</v>
      </c>
      <c r="AA840">
        <v>0</v>
      </c>
      <c r="AB840">
        <v>0</v>
      </c>
      <c r="AC840">
        <v>0</v>
      </c>
      <c r="AD840">
        <v>1</v>
      </c>
      <c r="AE840">
        <v>0</v>
      </c>
      <c r="AF840">
        <v>0</v>
      </c>
      <c r="AG840">
        <v>0</v>
      </c>
      <c r="AH840">
        <v>1</v>
      </c>
      <c r="AI840">
        <v>0</v>
      </c>
      <c r="AJ840">
        <v>0</v>
      </c>
      <c r="AK840">
        <v>39</v>
      </c>
      <c r="AL840">
        <v>38</v>
      </c>
      <c r="AM840">
        <v>0</v>
      </c>
    </row>
    <row r="841" spans="1:39" x14ac:dyDescent="0.45">
      <c r="A841">
        <v>85710</v>
      </c>
      <c r="B841">
        <v>0</v>
      </c>
      <c r="C841">
        <v>0</v>
      </c>
      <c r="D841">
        <v>5</v>
      </c>
      <c r="E841">
        <v>600</v>
      </c>
      <c r="F841">
        <v>20</v>
      </c>
      <c r="G841">
        <v>350</v>
      </c>
      <c r="H841">
        <v>29</v>
      </c>
      <c r="I841">
        <v>30</v>
      </c>
      <c r="J841">
        <v>33</v>
      </c>
      <c r="K841">
        <v>1</v>
      </c>
      <c r="L841">
        <v>6</v>
      </c>
      <c r="M841">
        <v>9</v>
      </c>
      <c r="N841">
        <v>10</v>
      </c>
      <c r="O841">
        <v>2</v>
      </c>
      <c r="P841">
        <v>0</v>
      </c>
      <c r="Q841">
        <v>0</v>
      </c>
      <c r="R841">
        <v>1</v>
      </c>
      <c r="S841">
        <v>0</v>
      </c>
      <c r="T841">
        <v>0</v>
      </c>
      <c r="U841">
        <v>0</v>
      </c>
      <c r="V841">
        <v>3</v>
      </c>
      <c r="W841">
        <v>11</v>
      </c>
      <c r="X841">
        <v>0</v>
      </c>
      <c r="Y841">
        <v>31</v>
      </c>
      <c r="Z841">
        <v>2579</v>
      </c>
      <c r="AA841">
        <v>0</v>
      </c>
      <c r="AB841">
        <v>1</v>
      </c>
      <c r="AC841">
        <v>0</v>
      </c>
      <c r="AD841">
        <v>0</v>
      </c>
      <c r="AE841">
        <v>0</v>
      </c>
      <c r="AF841">
        <v>1</v>
      </c>
      <c r="AG841">
        <v>0</v>
      </c>
      <c r="AH841">
        <v>0</v>
      </c>
      <c r="AI841">
        <v>0</v>
      </c>
      <c r="AJ841">
        <v>0</v>
      </c>
      <c r="AK841">
        <v>1029</v>
      </c>
      <c r="AL841">
        <v>996</v>
      </c>
      <c r="AM841">
        <v>1</v>
      </c>
    </row>
    <row r="842" spans="1:39" x14ac:dyDescent="0.45">
      <c r="A842">
        <v>23228</v>
      </c>
      <c r="B842">
        <v>1</v>
      </c>
      <c r="C842">
        <v>0</v>
      </c>
      <c r="D842">
        <v>71</v>
      </c>
      <c r="E842">
        <v>13</v>
      </c>
      <c r="F842">
        <v>2</v>
      </c>
      <c r="G842">
        <v>18</v>
      </c>
      <c r="H842">
        <v>6</v>
      </c>
      <c r="I842">
        <v>1</v>
      </c>
      <c r="J842">
        <v>0</v>
      </c>
      <c r="K842">
        <v>2</v>
      </c>
      <c r="L842">
        <v>2</v>
      </c>
      <c r="M842">
        <v>0</v>
      </c>
      <c r="N842">
        <v>3</v>
      </c>
      <c r="O842">
        <v>8</v>
      </c>
      <c r="P842">
        <v>0</v>
      </c>
      <c r="Q842">
        <v>0</v>
      </c>
      <c r="R842">
        <v>0</v>
      </c>
      <c r="S842">
        <v>0</v>
      </c>
      <c r="T842">
        <v>0</v>
      </c>
      <c r="U842">
        <v>0</v>
      </c>
      <c r="V842">
        <v>3</v>
      </c>
      <c r="W842">
        <v>11</v>
      </c>
      <c r="X842">
        <v>0</v>
      </c>
      <c r="Y842">
        <v>51</v>
      </c>
      <c r="Z842">
        <v>2313</v>
      </c>
      <c r="AA842">
        <v>0</v>
      </c>
      <c r="AB842">
        <v>0</v>
      </c>
      <c r="AC842">
        <v>0</v>
      </c>
      <c r="AD842">
        <v>1</v>
      </c>
      <c r="AE842">
        <v>0</v>
      </c>
      <c r="AF842">
        <v>0</v>
      </c>
      <c r="AG842">
        <v>0</v>
      </c>
      <c r="AH842">
        <v>1</v>
      </c>
      <c r="AI842">
        <v>0</v>
      </c>
      <c r="AJ842">
        <v>0</v>
      </c>
      <c r="AK842">
        <v>40</v>
      </c>
      <c r="AL842">
        <v>40</v>
      </c>
      <c r="AM842">
        <v>0</v>
      </c>
    </row>
    <row r="843" spans="1:39" x14ac:dyDescent="0.45">
      <c r="A843">
        <v>44602</v>
      </c>
      <c r="B843">
        <v>1</v>
      </c>
      <c r="C843">
        <v>1</v>
      </c>
      <c r="D843">
        <v>35</v>
      </c>
      <c r="E843">
        <v>167</v>
      </c>
      <c r="F843">
        <v>2</v>
      </c>
      <c r="G843">
        <v>89</v>
      </c>
      <c r="H843">
        <v>0</v>
      </c>
      <c r="I843">
        <v>0</v>
      </c>
      <c r="J843">
        <v>34</v>
      </c>
      <c r="K843">
        <v>6</v>
      </c>
      <c r="L843">
        <v>6</v>
      </c>
      <c r="M843">
        <v>1</v>
      </c>
      <c r="N843">
        <v>4</v>
      </c>
      <c r="O843">
        <v>8</v>
      </c>
      <c r="P843">
        <v>0</v>
      </c>
      <c r="Q843">
        <v>0</v>
      </c>
      <c r="R843">
        <v>0</v>
      </c>
      <c r="S843">
        <v>0</v>
      </c>
      <c r="T843">
        <v>0</v>
      </c>
      <c r="U843">
        <v>0</v>
      </c>
      <c r="V843">
        <v>3</v>
      </c>
      <c r="W843">
        <v>11</v>
      </c>
      <c r="X843">
        <v>0</v>
      </c>
      <c r="Y843">
        <v>51</v>
      </c>
      <c r="Z843">
        <v>2293</v>
      </c>
      <c r="AA843">
        <v>0</v>
      </c>
      <c r="AB843">
        <v>0</v>
      </c>
      <c r="AC843">
        <v>0</v>
      </c>
      <c r="AD843">
        <v>1</v>
      </c>
      <c r="AE843">
        <v>0</v>
      </c>
      <c r="AF843">
        <v>0</v>
      </c>
      <c r="AG843">
        <v>0</v>
      </c>
      <c r="AH843">
        <v>0</v>
      </c>
      <c r="AI843">
        <v>1</v>
      </c>
      <c r="AJ843">
        <v>0</v>
      </c>
      <c r="AK843">
        <v>258</v>
      </c>
      <c r="AL843">
        <v>224</v>
      </c>
      <c r="AM843">
        <v>0</v>
      </c>
    </row>
    <row r="844" spans="1:39" x14ac:dyDescent="0.45">
      <c r="A844">
        <v>7500</v>
      </c>
      <c r="B844">
        <v>0</v>
      </c>
      <c r="C844">
        <v>0</v>
      </c>
      <c r="D844">
        <v>94</v>
      </c>
      <c r="E844">
        <v>0</v>
      </c>
      <c r="F844">
        <v>2</v>
      </c>
      <c r="G844">
        <v>3</v>
      </c>
      <c r="H844">
        <v>4</v>
      </c>
      <c r="I844">
        <v>1</v>
      </c>
      <c r="J844">
        <v>5</v>
      </c>
      <c r="K844">
        <v>1</v>
      </c>
      <c r="L844">
        <v>0</v>
      </c>
      <c r="M844">
        <v>0</v>
      </c>
      <c r="N844">
        <v>3</v>
      </c>
      <c r="O844">
        <v>6</v>
      </c>
      <c r="P844">
        <v>0</v>
      </c>
      <c r="Q844">
        <v>0</v>
      </c>
      <c r="R844">
        <v>0</v>
      </c>
      <c r="S844">
        <v>0</v>
      </c>
      <c r="T844">
        <v>0</v>
      </c>
      <c r="U844">
        <v>0</v>
      </c>
      <c r="V844">
        <v>3</v>
      </c>
      <c r="W844">
        <v>11</v>
      </c>
      <c r="X844">
        <v>0</v>
      </c>
      <c r="Y844">
        <v>33</v>
      </c>
      <c r="Z844">
        <v>2695</v>
      </c>
      <c r="AA844">
        <v>0</v>
      </c>
      <c r="AB844">
        <v>1</v>
      </c>
      <c r="AC844">
        <v>0</v>
      </c>
      <c r="AD844">
        <v>0</v>
      </c>
      <c r="AE844">
        <v>0</v>
      </c>
      <c r="AF844">
        <v>0</v>
      </c>
      <c r="AG844">
        <v>0</v>
      </c>
      <c r="AH844">
        <v>1</v>
      </c>
      <c r="AI844">
        <v>0</v>
      </c>
      <c r="AJ844">
        <v>0</v>
      </c>
      <c r="AK844">
        <v>10</v>
      </c>
      <c r="AL844">
        <v>5</v>
      </c>
      <c r="AM844">
        <v>0</v>
      </c>
    </row>
    <row r="845" spans="1:39" x14ac:dyDescent="0.45">
      <c r="A845">
        <v>38683</v>
      </c>
      <c r="B845">
        <v>1</v>
      </c>
      <c r="C845">
        <v>0</v>
      </c>
      <c r="D845">
        <v>80</v>
      </c>
      <c r="E845">
        <v>46</v>
      </c>
      <c r="F845">
        <v>35</v>
      </c>
      <c r="G845">
        <v>69</v>
      </c>
      <c r="H845">
        <v>84</v>
      </c>
      <c r="I845">
        <v>41</v>
      </c>
      <c r="J845">
        <v>66</v>
      </c>
      <c r="K845">
        <v>6</v>
      </c>
      <c r="L845">
        <v>4</v>
      </c>
      <c r="M845">
        <v>1</v>
      </c>
      <c r="N845">
        <v>6</v>
      </c>
      <c r="O845">
        <v>7</v>
      </c>
      <c r="P845">
        <v>0</v>
      </c>
      <c r="Q845">
        <v>0</v>
      </c>
      <c r="R845">
        <v>0</v>
      </c>
      <c r="S845">
        <v>0</v>
      </c>
      <c r="T845">
        <v>0</v>
      </c>
      <c r="U845">
        <v>0</v>
      </c>
      <c r="V845">
        <v>3</v>
      </c>
      <c r="W845">
        <v>11</v>
      </c>
      <c r="X845">
        <v>0</v>
      </c>
      <c r="Y845">
        <v>31</v>
      </c>
      <c r="Z845">
        <v>2792</v>
      </c>
      <c r="AA845">
        <v>0</v>
      </c>
      <c r="AB845">
        <v>0</v>
      </c>
      <c r="AC845">
        <v>0</v>
      </c>
      <c r="AD845">
        <v>1</v>
      </c>
      <c r="AE845">
        <v>0</v>
      </c>
      <c r="AF845">
        <v>1</v>
      </c>
      <c r="AG845">
        <v>0</v>
      </c>
      <c r="AH845">
        <v>0</v>
      </c>
      <c r="AI845">
        <v>0</v>
      </c>
      <c r="AJ845">
        <v>0</v>
      </c>
      <c r="AK845">
        <v>275</v>
      </c>
      <c r="AL845">
        <v>209</v>
      </c>
      <c r="AM845">
        <v>0</v>
      </c>
    </row>
    <row r="846" spans="1:39" x14ac:dyDescent="0.45">
      <c r="A846">
        <v>49514</v>
      </c>
      <c r="B846">
        <v>1</v>
      </c>
      <c r="C846">
        <v>0</v>
      </c>
      <c r="D846">
        <v>61</v>
      </c>
      <c r="E846">
        <v>88</v>
      </c>
      <c r="F846">
        <v>39</v>
      </c>
      <c r="G846">
        <v>78</v>
      </c>
      <c r="H846">
        <v>58</v>
      </c>
      <c r="I846">
        <v>13</v>
      </c>
      <c r="J846">
        <v>93</v>
      </c>
      <c r="K846">
        <v>2</v>
      </c>
      <c r="L846">
        <v>6</v>
      </c>
      <c r="M846">
        <v>1</v>
      </c>
      <c r="N846">
        <v>4</v>
      </c>
      <c r="O846">
        <v>7</v>
      </c>
      <c r="P846">
        <v>0</v>
      </c>
      <c r="Q846">
        <v>0</v>
      </c>
      <c r="R846">
        <v>0</v>
      </c>
      <c r="S846">
        <v>0</v>
      </c>
      <c r="T846">
        <v>0</v>
      </c>
      <c r="U846">
        <v>0</v>
      </c>
      <c r="V846">
        <v>3</v>
      </c>
      <c r="W846">
        <v>11</v>
      </c>
      <c r="X846">
        <v>0</v>
      </c>
      <c r="Y846">
        <v>45</v>
      </c>
      <c r="Z846">
        <v>2353</v>
      </c>
      <c r="AA846">
        <v>0</v>
      </c>
      <c r="AB846">
        <v>0</v>
      </c>
      <c r="AC846">
        <v>1</v>
      </c>
      <c r="AD846">
        <v>0</v>
      </c>
      <c r="AE846">
        <v>0</v>
      </c>
      <c r="AF846">
        <v>1</v>
      </c>
      <c r="AG846">
        <v>0</v>
      </c>
      <c r="AH846">
        <v>0</v>
      </c>
      <c r="AI846">
        <v>0</v>
      </c>
      <c r="AJ846">
        <v>0</v>
      </c>
      <c r="AK846">
        <v>276</v>
      </c>
      <c r="AL846">
        <v>183</v>
      </c>
      <c r="AM846">
        <v>0</v>
      </c>
    </row>
    <row r="847" spans="1:39" x14ac:dyDescent="0.45">
      <c r="A847">
        <v>57906</v>
      </c>
      <c r="B847">
        <v>0</v>
      </c>
      <c r="C847">
        <v>1</v>
      </c>
      <c r="D847">
        <v>29</v>
      </c>
      <c r="E847">
        <v>243</v>
      </c>
      <c r="F847">
        <v>11</v>
      </c>
      <c r="G847">
        <v>119</v>
      </c>
      <c r="H847">
        <v>10</v>
      </c>
      <c r="I847">
        <v>3</v>
      </c>
      <c r="J847">
        <v>15</v>
      </c>
      <c r="K847">
        <v>3</v>
      </c>
      <c r="L847">
        <v>4</v>
      </c>
      <c r="M847">
        <v>2</v>
      </c>
      <c r="N847">
        <v>8</v>
      </c>
      <c r="O847">
        <v>4</v>
      </c>
      <c r="P847">
        <v>0</v>
      </c>
      <c r="Q847">
        <v>0</v>
      </c>
      <c r="R847">
        <v>0</v>
      </c>
      <c r="S847">
        <v>0</v>
      </c>
      <c r="T847">
        <v>0</v>
      </c>
      <c r="U847">
        <v>0</v>
      </c>
      <c r="V847">
        <v>3</v>
      </c>
      <c r="W847">
        <v>11</v>
      </c>
      <c r="X847">
        <v>0</v>
      </c>
      <c r="Y847">
        <v>47</v>
      </c>
      <c r="Z847">
        <v>2542</v>
      </c>
      <c r="AA847">
        <v>0</v>
      </c>
      <c r="AB847">
        <v>0</v>
      </c>
      <c r="AC847">
        <v>0</v>
      </c>
      <c r="AD847">
        <v>1</v>
      </c>
      <c r="AE847">
        <v>0</v>
      </c>
      <c r="AF847">
        <v>0</v>
      </c>
      <c r="AG847">
        <v>0</v>
      </c>
      <c r="AH847">
        <v>0</v>
      </c>
      <c r="AI847">
        <v>0</v>
      </c>
      <c r="AJ847">
        <v>1</v>
      </c>
      <c r="AK847">
        <v>386</v>
      </c>
      <c r="AL847">
        <v>371</v>
      </c>
      <c r="AM847">
        <v>0</v>
      </c>
    </row>
    <row r="848" spans="1:39" x14ac:dyDescent="0.45">
      <c r="A848">
        <v>43456</v>
      </c>
      <c r="B848">
        <v>0</v>
      </c>
      <c r="C848">
        <v>1</v>
      </c>
      <c r="D848">
        <v>0</v>
      </c>
      <c r="E848">
        <v>275</v>
      </c>
      <c r="F848">
        <v>11</v>
      </c>
      <c r="G848">
        <v>68</v>
      </c>
      <c r="H848">
        <v>25</v>
      </c>
      <c r="I848">
        <v>7</v>
      </c>
      <c r="J848">
        <v>7</v>
      </c>
      <c r="K848">
        <v>3</v>
      </c>
      <c r="L848">
        <v>5</v>
      </c>
      <c r="M848">
        <v>1</v>
      </c>
      <c r="N848">
        <v>8</v>
      </c>
      <c r="O848">
        <v>5</v>
      </c>
      <c r="P848">
        <v>0</v>
      </c>
      <c r="Q848">
        <v>0</v>
      </c>
      <c r="R848">
        <v>0</v>
      </c>
      <c r="S848">
        <v>0</v>
      </c>
      <c r="T848">
        <v>0</v>
      </c>
      <c r="U848">
        <v>0</v>
      </c>
      <c r="V848">
        <v>3</v>
      </c>
      <c r="W848">
        <v>11</v>
      </c>
      <c r="X848">
        <v>0</v>
      </c>
      <c r="Y848">
        <v>54</v>
      </c>
      <c r="Z848">
        <v>2619</v>
      </c>
      <c r="AA848">
        <v>0</v>
      </c>
      <c r="AB848">
        <v>0</v>
      </c>
      <c r="AC848">
        <v>1</v>
      </c>
      <c r="AD848">
        <v>0</v>
      </c>
      <c r="AE848">
        <v>0</v>
      </c>
      <c r="AF848">
        <v>0</v>
      </c>
      <c r="AG848">
        <v>0</v>
      </c>
      <c r="AH848">
        <v>0</v>
      </c>
      <c r="AI848">
        <v>1</v>
      </c>
      <c r="AJ848">
        <v>0</v>
      </c>
      <c r="AK848">
        <v>386</v>
      </c>
      <c r="AL848">
        <v>379</v>
      </c>
      <c r="AM848">
        <v>0</v>
      </c>
    </row>
    <row r="849" spans="1:39" x14ac:dyDescent="0.45">
      <c r="A849">
        <v>19485</v>
      </c>
      <c r="B849">
        <v>2</v>
      </c>
      <c r="C849">
        <v>0</v>
      </c>
      <c r="D849">
        <v>80</v>
      </c>
      <c r="E849">
        <v>6</v>
      </c>
      <c r="F849">
        <v>0</v>
      </c>
      <c r="G849">
        <v>4</v>
      </c>
      <c r="H849">
        <v>0</v>
      </c>
      <c r="I849">
        <v>0</v>
      </c>
      <c r="J849">
        <v>0</v>
      </c>
      <c r="K849">
        <v>1</v>
      </c>
      <c r="L849">
        <v>1</v>
      </c>
      <c r="M849">
        <v>0</v>
      </c>
      <c r="N849">
        <v>2</v>
      </c>
      <c r="O849">
        <v>7</v>
      </c>
      <c r="P849">
        <v>0</v>
      </c>
      <c r="Q849">
        <v>0</v>
      </c>
      <c r="R849">
        <v>0</v>
      </c>
      <c r="S849">
        <v>0</v>
      </c>
      <c r="T849">
        <v>0</v>
      </c>
      <c r="U849">
        <v>0</v>
      </c>
      <c r="V849">
        <v>3</v>
      </c>
      <c r="W849">
        <v>11</v>
      </c>
      <c r="X849">
        <v>0</v>
      </c>
      <c r="Y849">
        <v>34</v>
      </c>
      <c r="Z849">
        <v>2437</v>
      </c>
      <c r="AA849">
        <v>0</v>
      </c>
      <c r="AB849">
        <v>0</v>
      </c>
      <c r="AC849">
        <v>1</v>
      </c>
      <c r="AD849">
        <v>0</v>
      </c>
      <c r="AE849">
        <v>0</v>
      </c>
      <c r="AF849">
        <v>0</v>
      </c>
      <c r="AG849">
        <v>0</v>
      </c>
      <c r="AH849">
        <v>0</v>
      </c>
      <c r="AI849">
        <v>1</v>
      </c>
      <c r="AJ849">
        <v>0</v>
      </c>
      <c r="AK849">
        <v>10</v>
      </c>
      <c r="AL849">
        <v>10</v>
      </c>
      <c r="AM849">
        <v>0</v>
      </c>
    </row>
    <row r="850" spans="1:39" x14ac:dyDescent="0.45">
      <c r="A850">
        <v>53172</v>
      </c>
      <c r="B850">
        <v>0</v>
      </c>
      <c r="C850">
        <v>1</v>
      </c>
      <c r="D850">
        <v>54</v>
      </c>
      <c r="E850">
        <v>121</v>
      </c>
      <c r="F850">
        <v>62</v>
      </c>
      <c r="G850">
        <v>90</v>
      </c>
      <c r="H850">
        <v>68</v>
      </c>
      <c r="I850">
        <v>20</v>
      </c>
      <c r="J850">
        <v>125</v>
      </c>
      <c r="K850">
        <v>3</v>
      </c>
      <c r="L850">
        <v>2</v>
      </c>
      <c r="M850">
        <v>3</v>
      </c>
      <c r="N850">
        <v>8</v>
      </c>
      <c r="O850">
        <v>3</v>
      </c>
      <c r="P850">
        <v>0</v>
      </c>
      <c r="Q850">
        <v>0</v>
      </c>
      <c r="R850">
        <v>0</v>
      </c>
      <c r="S850">
        <v>0</v>
      </c>
      <c r="T850">
        <v>0</v>
      </c>
      <c r="U850">
        <v>0</v>
      </c>
      <c r="V850">
        <v>3</v>
      </c>
      <c r="W850">
        <v>11</v>
      </c>
      <c r="X850">
        <v>0</v>
      </c>
      <c r="Y850">
        <v>42</v>
      </c>
      <c r="Z850">
        <v>2578</v>
      </c>
      <c r="AA850">
        <v>0</v>
      </c>
      <c r="AB850">
        <v>0</v>
      </c>
      <c r="AC850">
        <v>0</v>
      </c>
      <c r="AD850">
        <v>1</v>
      </c>
      <c r="AE850">
        <v>0</v>
      </c>
      <c r="AF850">
        <v>0</v>
      </c>
      <c r="AG850">
        <v>0</v>
      </c>
      <c r="AH850">
        <v>1</v>
      </c>
      <c r="AI850">
        <v>0</v>
      </c>
      <c r="AJ850">
        <v>0</v>
      </c>
      <c r="AK850">
        <v>361</v>
      </c>
      <c r="AL850">
        <v>236</v>
      </c>
      <c r="AM850">
        <v>0</v>
      </c>
    </row>
    <row r="851" spans="1:39" x14ac:dyDescent="0.45">
      <c r="A851">
        <v>30545</v>
      </c>
      <c r="B851">
        <v>1</v>
      </c>
      <c r="C851">
        <v>0</v>
      </c>
      <c r="D851">
        <v>71</v>
      </c>
      <c r="E851">
        <v>4</v>
      </c>
      <c r="F851">
        <v>12</v>
      </c>
      <c r="G851">
        <v>15</v>
      </c>
      <c r="H851">
        <v>19</v>
      </c>
      <c r="I851">
        <v>7</v>
      </c>
      <c r="J851">
        <v>12</v>
      </c>
      <c r="K851">
        <v>2</v>
      </c>
      <c r="L851">
        <v>2</v>
      </c>
      <c r="M851">
        <v>0</v>
      </c>
      <c r="N851">
        <v>3</v>
      </c>
      <c r="O851">
        <v>7</v>
      </c>
      <c r="P851">
        <v>0</v>
      </c>
      <c r="Q851">
        <v>0</v>
      </c>
      <c r="R851">
        <v>0</v>
      </c>
      <c r="S851">
        <v>0</v>
      </c>
      <c r="T851">
        <v>0</v>
      </c>
      <c r="U851">
        <v>0</v>
      </c>
      <c r="V851">
        <v>3</v>
      </c>
      <c r="W851">
        <v>11</v>
      </c>
      <c r="X851">
        <v>0</v>
      </c>
      <c r="Y851">
        <v>41</v>
      </c>
      <c r="Z851">
        <v>2779</v>
      </c>
      <c r="AA851">
        <v>0</v>
      </c>
      <c r="AB851">
        <v>0</v>
      </c>
      <c r="AC851">
        <v>0</v>
      </c>
      <c r="AD851">
        <v>1</v>
      </c>
      <c r="AE851">
        <v>0</v>
      </c>
      <c r="AF851">
        <v>0</v>
      </c>
      <c r="AG851">
        <v>0</v>
      </c>
      <c r="AH851">
        <v>1</v>
      </c>
      <c r="AI851">
        <v>0</v>
      </c>
      <c r="AJ851">
        <v>0</v>
      </c>
      <c r="AK851">
        <v>57</v>
      </c>
      <c r="AL851">
        <v>45</v>
      </c>
      <c r="AM851">
        <v>0</v>
      </c>
    </row>
    <row r="852" spans="1:39" x14ac:dyDescent="0.45">
      <c r="A852">
        <v>70123</v>
      </c>
      <c r="B852">
        <v>0</v>
      </c>
      <c r="C852">
        <v>0</v>
      </c>
      <c r="D852">
        <v>27</v>
      </c>
      <c r="E852">
        <v>1308</v>
      </c>
      <c r="F852">
        <v>0</v>
      </c>
      <c r="G852">
        <v>396</v>
      </c>
      <c r="H852">
        <v>23</v>
      </c>
      <c r="I852">
        <v>0</v>
      </c>
      <c r="J852">
        <v>0</v>
      </c>
      <c r="K852">
        <v>1</v>
      </c>
      <c r="L852">
        <v>5</v>
      </c>
      <c r="M852">
        <v>7</v>
      </c>
      <c r="N852">
        <v>4</v>
      </c>
      <c r="O852">
        <v>3</v>
      </c>
      <c r="P852">
        <v>0</v>
      </c>
      <c r="Q852">
        <v>1</v>
      </c>
      <c r="R852">
        <v>0</v>
      </c>
      <c r="S852">
        <v>0</v>
      </c>
      <c r="T852">
        <v>1</v>
      </c>
      <c r="U852">
        <v>0</v>
      </c>
      <c r="V852">
        <v>3</v>
      </c>
      <c r="W852">
        <v>11</v>
      </c>
      <c r="X852">
        <v>0</v>
      </c>
      <c r="Y852">
        <v>37</v>
      </c>
      <c r="Z852">
        <v>2433</v>
      </c>
      <c r="AA852">
        <v>0</v>
      </c>
      <c r="AB852">
        <v>0</v>
      </c>
      <c r="AC852">
        <v>0</v>
      </c>
      <c r="AD852">
        <v>1</v>
      </c>
      <c r="AE852">
        <v>0</v>
      </c>
      <c r="AF852">
        <v>0</v>
      </c>
      <c r="AG852">
        <v>0</v>
      </c>
      <c r="AH852">
        <v>0</v>
      </c>
      <c r="AI852">
        <v>0</v>
      </c>
      <c r="AJ852">
        <v>1</v>
      </c>
      <c r="AK852">
        <v>1727</v>
      </c>
      <c r="AL852">
        <v>1727</v>
      </c>
      <c r="AM852">
        <v>2</v>
      </c>
    </row>
    <row r="853" spans="1:39" x14ac:dyDescent="0.45">
      <c r="A853">
        <v>62450</v>
      </c>
      <c r="B853">
        <v>0</v>
      </c>
      <c r="C853">
        <v>1</v>
      </c>
      <c r="D853">
        <v>61</v>
      </c>
      <c r="E853">
        <v>515</v>
      </c>
      <c r="F853">
        <v>47</v>
      </c>
      <c r="G853">
        <v>267</v>
      </c>
      <c r="H853">
        <v>62</v>
      </c>
      <c r="I853">
        <v>66</v>
      </c>
      <c r="J853">
        <v>38</v>
      </c>
      <c r="K853">
        <v>2</v>
      </c>
      <c r="L853">
        <v>5</v>
      </c>
      <c r="M853">
        <v>5</v>
      </c>
      <c r="N853">
        <v>4</v>
      </c>
      <c r="O853">
        <v>3</v>
      </c>
      <c r="P853">
        <v>0</v>
      </c>
      <c r="Q853">
        <v>1</v>
      </c>
      <c r="R853">
        <v>0</v>
      </c>
      <c r="S853">
        <v>0</v>
      </c>
      <c r="T853">
        <v>0</v>
      </c>
      <c r="U853">
        <v>0</v>
      </c>
      <c r="V853">
        <v>3</v>
      </c>
      <c r="W853">
        <v>11</v>
      </c>
      <c r="X853">
        <v>0</v>
      </c>
      <c r="Y853">
        <v>61</v>
      </c>
      <c r="Z853">
        <v>2333</v>
      </c>
      <c r="AA853">
        <v>0</v>
      </c>
      <c r="AB853">
        <v>0</v>
      </c>
      <c r="AC853">
        <v>1</v>
      </c>
      <c r="AD853">
        <v>0</v>
      </c>
      <c r="AE853">
        <v>0</v>
      </c>
      <c r="AF853">
        <v>0</v>
      </c>
      <c r="AG853">
        <v>0</v>
      </c>
      <c r="AH853">
        <v>1</v>
      </c>
      <c r="AI853">
        <v>0</v>
      </c>
      <c r="AJ853">
        <v>0</v>
      </c>
      <c r="AK853">
        <v>957</v>
      </c>
      <c r="AL853">
        <v>919</v>
      </c>
      <c r="AM853">
        <v>1</v>
      </c>
    </row>
    <row r="854" spans="1:39" x14ac:dyDescent="0.45">
      <c r="A854">
        <v>21675</v>
      </c>
      <c r="B854">
        <v>1</v>
      </c>
      <c r="C854">
        <v>0</v>
      </c>
      <c r="D854">
        <v>55</v>
      </c>
      <c r="E854">
        <v>4</v>
      </c>
      <c r="F854">
        <v>0</v>
      </c>
      <c r="G854">
        <v>16</v>
      </c>
      <c r="H854">
        <v>17</v>
      </c>
      <c r="I854">
        <v>4</v>
      </c>
      <c r="J854">
        <v>4</v>
      </c>
      <c r="K854">
        <v>3</v>
      </c>
      <c r="L854">
        <v>4</v>
      </c>
      <c r="M854">
        <v>0</v>
      </c>
      <c r="N854">
        <v>3</v>
      </c>
      <c r="O854">
        <v>7</v>
      </c>
      <c r="P854">
        <v>0</v>
      </c>
      <c r="Q854">
        <v>0</v>
      </c>
      <c r="R854">
        <v>0</v>
      </c>
      <c r="S854">
        <v>0</v>
      </c>
      <c r="T854">
        <v>0</v>
      </c>
      <c r="U854">
        <v>0</v>
      </c>
      <c r="V854">
        <v>3</v>
      </c>
      <c r="W854">
        <v>11</v>
      </c>
      <c r="X854">
        <v>0</v>
      </c>
      <c r="Y854">
        <v>44</v>
      </c>
      <c r="Z854">
        <v>2177</v>
      </c>
      <c r="AA854">
        <v>0</v>
      </c>
      <c r="AB854">
        <v>0</v>
      </c>
      <c r="AC854">
        <v>0</v>
      </c>
      <c r="AD854">
        <v>1</v>
      </c>
      <c r="AE854">
        <v>0</v>
      </c>
      <c r="AF854">
        <v>0</v>
      </c>
      <c r="AG854">
        <v>0</v>
      </c>
      <c r="AH854">
        <v>1</v>
      </c>
      <c r="AI854">
        <v>0</v>
      </c>
      <c r="AJ854">
        <v>0</v>
      </c>
      <c r="AK854">
        <v>41</v>
      </c>
      <c r="AL854">
        <v>37</v>
      </c>
      <c r="AM854">
        <v>0</v>
      </c>
    </row>
    <row r="855" spans="1:39" x14ac:dyDescent="0.45">
      <c r="A855">
        <v>42395</v>
      </c>
      <c r="B855">
        <v>1</v>
      </c>
      <c r="C855">
        <v>1</v>
      </c>
      <c r="D855">
        <v>35</v>
      </c>
      <c r="E855">
        <v>48</v>
      </c>
      <c r="F855">
        <v>13</v>
      </c>
      <c r="G855">
        <v>57</v>
      </c>
      <c r="H855">
        <v>24</v>
      </c>
      <c r="I855">
        <v>15</v>
      </c>
      <c r="J855">
        <v>25</v>
      </c>
      <c r="K855">
        <v>4</v>
      </c>
      <c r="L855">
        <v>3</v>
      </c>
      <c r="M855">
        <v>1</v>
      </c>
      <c r="N855">
        <v>4</v>
      </c>
      <c r="O855">
        <v>7</v>
      </c>
      <c r="P855">
        <v>0</v>
      </c>
      <c r="Q855">
        <v>0</v>
      </c>
      <c r="R855">
        <v>0</v>
      </c>
      <c r="S855">
        <v>0</v>
      </c>
      <c r="T855">
        <v>0</v>
      </c>
      <c r="U855">
        <v>0</v>
      </c>
      <c r="V855">
        <v>3</v>
      </c>
      <c r="W855">
        <v>11</v>
      </c>
      <c r="X855">
        <v>0</v>
      </c>
      <c r="Y855">
        <v>39</v>
      </c>
      <c r="Z855">
        <v>2245</v>
      </c>
      <c r="AA855">
        <v>0</v>
      </c>
      <c r="AB855">
        <v>0</v>
      </c>
      <c r="AC855">
        <v>1</v>
      </c>
      <c r="AD855">
        <v>0</v>
      </c>
      <c r="AE855">
        <v>0</v>
      </c>
      <c r="AF855">
        <v>1</v>
      </c>
      <c r="AG855">
        <v>0</v>
      </c>
      <c r="AH855">
        <v>0</v>
      </c>
      <c r="AI855">
        <v>0</v>
      </c>
      <c r="AJ855">
        <v>0</v>
      </c>
      <c r="AK855">
        <v>157</v>
      </c>
      <c r="AL855">
        <v>132</v>
      </c>
      <c r="AM855">
        <v>0</v>
      </c>
    </row>
    <row r="856" spans="1:39" x14ac:dyDescent="0.45">
      <c r="A856">
        <v>61346</v>
      </c>
      <c r="B856">
        <v>1</v>
      </c>
      <c r="C856">
        <v>0</v>
      </c>
      <c r="D856">
        <v>34</v>
      </c>
      <c r="E856">
        <v>562</v>
      </c>
      <c r="F856">
        <v>58</v>
      </c>
      <c r="G856">
        <v>168</v>
      </c>
      <c r="H856">
        <v>43</v>
      </c>
      <c r="I856">
        <v>16</v>
      </c>
      <c r="J856">
        <v>142</v>
      </c>
      <c r="K856">
        <v>1</v>
      </c>
      <c r="L856">
        <v>5</v>
      </c>
      <c r="M856">
        <v>7</v>
      </c>
      <c r="N856">
        <v>10</v>
      </c>
      <c r="O856">
        <v>3</v>
      </c>
      <c r="P856">
        <v>0</v>
      </c>
      <c r="Q856">
        <v>0</v>
      </c>
      <c r="R856">
        <v>0</v>
      </c>
      <c r="S856">
        <v>0</v>
      </c>
      <c r="T856">
        <v>0</v>
      </c>
      <c r="U856">
        <v>0</v>
      </c>
      <c r="V856">
        <v>3</v>
      </c>
      <c r="W856">
        <v>11</v>
      </c>
      <c r="X856">
        <v>0</v>
      </c>
      <c r="Y856">
        <v>42</v>
      </c>
      <c r="Z856">
        <v>2425</v>
      </c>
      <c r="AA856">
        <v>0</v>
      </c>
      <c r="AB856">
        <v>0</v>
      </c>
      <c r="AC856">
        <v>0</v>
      </c>
      <c r="AD856">
        <v>1</v>
      </c>
      <c r="AE856">
        <v>0</v>
      </c>
      <c r="AF856">
        <v>0</v>
      </c>
      <c r="AG856">
        <v>0</v>
      </c>
      <c r="AH856">
        <v>0</v>
      </c>
      <c r="AI856">
        <v>1</v>
      </c>
      <c r="AJ856">
        <v>0</v>
      </c>
      <c r="AK856">
        <v>847</v>
      </c>
      <c r="AL856">
        <v>705</v>
      </c>
      <c r="AM856">
        <v>0</v>
      </c>
    </row>
    <row r="857" spans="1:39" x14ac:dyDescent="0.45">
      <c r="A857">
        <v>80812</v>
      </c>
      <c r="B857">
        <v>0</v>
      </c>
      <c r="C857">
        <v>0</v>
      </c>
      <c r="D857">
        <v>95</v>
      </c>
      <c r="E857">
        <v>769</v>
      </c>
      <c r="F857">
        <v>22</v>
      </c>
      <c r="G857">
        <v>500</v>
      </c>
      <c r="H857">
        <v>210</v>
      </c>
      <c r="I857">
        <v>143</v>
      </c>
      <c r="J857">
        <v>33</v>
      </c>
      <c r="K857">
        <v>1</v>
      </c>
      <c r="L857">
        <v>4</v>
      </c>
      <c r="M857">
        <v>8</v>
      </c>
      <c r="N857">
        <v>5</v>
      </c>
      <c r="O857">
        <v>2</v>
      </c>
      <c r="P857">
        <v>1</v>
      </c>
      <c r="Q857">
        <v>0</v>
      </c>
      <c r="R857">
        <v>1</v>
      </c>
      <c r="S857">
        <v>1</v>
      </c>
      <c r="T857">
        <v>0</v>
      </c>
      <c r="U857">
        <v>0</v>
      </c>
      <c r="V857">
        <v>3</v>
      </c>
      <c r="W857">
        <v>11</v>
      </c>
      <c r="X857">
        <v>0</v>
      </c>
      <c r="Y857">
        <v>67</v>
      </c>
      <c r="Z857">
        <v>2444</v>
      </c>
      <c r="AA857">
        <v>0</v>
      </c>
      <c r="AB857">
        <v>0</v>
      </c>
      <c r="AC857">
        <v>0</v>
      </c>
      <c r="AD857">
        <v>1</v>
      </c>
      <c r="AE857">
        <v>0</v>
      </c>
      <c r="AF857">
        <v>0</v>
      </c>
      <c r="AG857">
        <v>0</v>
      </c>
      <c r="AH857">
        <v>1</v>
      </c>
      <c r="AI857">
        <v>0</v>
      </c>
      <c r="AJ857">
        <v>0</v>
      </c>
      <c r="AK857">
        <v>1644</v>
      </c>
      <c r="AL857">
        <v>1611</v>
      </c>
      <c r="AM857">
        <v>3</v>
      </c>
    </row>
    <row r="858" spans="1:39" x14ac:dyDescent="0.45">
      <c r="A858">
        <v>42835</v>
      </c>
      <c r="B858">
        <v>1</v>
      </c>
      <c r="C858">
        <v>1</v>
      </c>
      <c r="D858">
        <v>64</v>
      </c>
      <c r="E858">
        <v>379</v>
      </c>
      <c r="F858">
        <v>4</v>
      </c>
      <c r="G858">
        <v>93</v>
      </c>
      <c r="H858">
        <v>12</v>
      </c>
      <c r="I858">
        <v>9</v>
      </c>
      <c r="J858">
        <v>98</v>
      </c>
      <c r="K858">
        <v>7</v>
      </c>
      <c r="L858">
        <v>6</v>
      </c>
      <c r="M858">
        <v>6</v>
      </c>
      <c r="N858">
        <v>4</v>
      </c>
      <c r="O858">
        <v>6</v>
      </c>
      <c r="P858">
        <v>0</v>
      </c>
      <c r="Q858">
        <v>0</v>
      </c>
      <c r="R858">
        <v>0</v>
      </c>
      <c r="S858">
        <v>0</v>
      </c>
      <c r="T858">
        <v>0</v>
      </c>
      <c r="U858">
        <v>0</v>
      </c>
      <c r="V858">
        <v>3</v>
      </c>
      <c r="W858">
        <v>11</v>
      </c>
      <c r="X858">
        <v>0</v>
      </c>
      <c r="Y858">
        <v>49</v>
      </c>
      <c r="Z858">
        <v>2523</v>
      </c>
      <c r="AA858">
        <v>1</v>
      </c>
      <c r="AB858">
        <v>0</v>
      </c>
      <c r="AC858">
        <v>0</v>
      </c>
      <c r="AD858">
        <v>0</v>
      </c>
      <c r="AE858">
        <v>0</v>
      </c>
      <c r="AF858">
        <v>0</v>
      </c>
      <c r="AG858">
        <v>0</v>
      </c>
      <c r="AH858">
        <v>0</v>
      </c>
      <c r="AI858">
        <v>1</v>
      </c>
      <c r="AJ858">
        <v>0</v>
      </c>
      <c r="AK858">
        <v>497</v>
      </c>
      <c r="AL858">
        <v>399</v>
      </c>
      <c r="AM858">
        <v>0</v>
      </c>
    </row>
    <row r="859" spans="1:39" x14ac:dyDescent="0.45">
      <c r="A859">
        <v>39922</v>
      </c>
      <c r="B859">
        <v>1</v>
      </c>
      <c r="C859">
        <v>0</v>
      </c>
      <c r="D859">
        <v>30</v>
      </c>
      <c r="E859">
        <v>29</v>
      </c>
      <c r="F859">
        <v>12</v>
      </c>
      <c r="G859">
        <v>59</v>
      </c>
      <c r="H859">
        <v>19</v>
      </c>
      <c r="I859">
        <v>1</v>
      </c>
      <c r="J859">
        <v>36</v>
      </c>
      <c r="K859">
        <v>2</v>
      </c>
      <c r="L859">
        <v>3</v>
      </c>
      <c r="M859">
        <v>0</v>
      </c>
      <c r="N859">
        <v>4</v>
      </c>
      <c r="O859">
        <v>8</v>
      </c>
      <c r="P859">
        <v>0</v>
      </c>
      <c r="Q859">
        <v>0</v>
      </c>
      <c r="R859">
        <v>0</v>
      </c>
      <c r="S859">
        <v>0</v>
      </c>
      <c r="T859">
        <v>0</v>
      </c>
      <c r="U859">
        <v>0</v>
      </c>
      <c r="V859">
        <v>3</v>
      </c>
      <c r="W859">
        <v>11</v>
      </c>
      <c r="X859">
        <v>0</v>
      </c>
      <c r="Y859">
        <v>37</v>
      </c>
      <c r="Z859">
        <v>2659</v>
      </c>
      <c r="AA859">
        <v>0</v>
      </c>
      <c r="AB859">
        <v>1</v>
      </c>
      <c r="AC859">
        <v>0</v>
      </c>
      <c r="AD859">
        <v>0</v>
      </c>
      <c r="AE859">
        <v>0</v>
      </c>
      <c r="AF859">
        <v>0</v>
      </c>
      <c r="AG859">
        <v>0</v>
      </c>
      <c r="AH859">
        <v>1</v>
      </c>
      <c r="AI859">
        <v>0</v>
      </c>
      <c r="AJ859">
        <v>0</v>
      </c>
      <c r="AK859">
        <v>120</v>
      </c>
      <c r="AL859">
        <v>84</v>
      </c>
      <c r="AM859">
        <v>0</v>
      </c>
    </row>
    <row r="860" spans="1:39" x14ac:dyDescent="0.45">
      <c r="A860">
        <v>86424</v>
      </c>
      <c r="B860">
        <v>0</v>
      </c>
      <c r="C860">
        <v>0</v>
      </c>
      <c r="D860">
        <v>12</v>
      </c>
      <c r="E860">
        <v>387</v>
      </c>
      <c r="F860">
        <v>68</v>
      </c>
      <c r="G860">
        <v>569</v>
      </c>
      <c r="H860">
        <v>89</v>
      </c>
      <c r="I860">
        <v>45</v>
      </c>
      <c r="J860">
        <v>68</v>
      </c>
      <c r="K860">
        <v>1</v>
      </c>
      <c r="L860">
        <v>6</v>
      </c>
      <c r="M860">
        <v>9</v>
      </c>
      <c r="N860">
        <v>12</v>
      </c>
      <c r="O860">
        <v>1</v>
      </c>
      <c r="P860">
        <v>0</v>
      </c>
      <c r="Q860">
        <v>0</v>
      </c>
      <c r="R860">
        <v>0</v>
      </c>
      <c r="S860">
        <v>0</v>
      </c>
      <c r="T860">
        <v>0</v>
      </c>
      <c r="U860">
        <v>0</v>
      </c>
      <c r="V860">
        <v>3</v>
      </c>
      <c r="W860">
        <v>11</v>
      </c>
      <c r="X860">
        <v>0</v>
      </c>
      <c r="Y860">
        <v>64</v>
      </c>
      <c r="Z860">
        <v>2244</v>
      </c>
      <c r="AA860">
        <v>0</v>
      </c>
      <c r="AB860">
        <v>0</v>
      </c>
      <c r="AC860">
        <v>1</v>
      </c>
      <c r="AD860">
        <v>0</v>
      </c>
      <c r="AE860">
        <v>0</v>
      </c>
      <c r="AF860">
        <v>0</v>
      </c>
      <c r="AG860">
        <v>0</v>
      </c>
      <c r="AH860">
        <v>0</v>
      </c>
      <c r="AI860">
        <v>1</v>
      </c>
      <c r="AJ860">
        <v>0</v>
      </c>
      <c r="AK860">
        <v>1158</v>
      </c>
      <c r="AL860">
        <v>1090</v>
      </c>
      <c r="AM860">
        <v>0</v>
      </c>
    </row>
    <row r="861" spans="1:39" x14ac:dyDescent="0.45">
      <c r="A861">
        <v>17117</v>
      </c>
      <c r="B861">
        <v>1</v>
      </c>
      <c r="C861">
        <v>0</v>
      </c>
      <c r="D861">
        <v>96</v>
      </c>
      <c r="E861">
        <v>12</v>
      </c>
      <c r="F861">
        <v>23</v>
      </c>
      <c r="G861">
        <v>38</v>
      </c>
      <c r="H861">
        <v>30</v>
      </c>
      <c r="I861">
        <v>18</v>
      </c>
      <c r="J861">
        <v>7</v>
      </c>
      <c r="K861">
        <v>4</v>
      </c>
      <c r="L861">
        <v>3</v>
      </c>
      <c r="M861">
        <v>1</v>
      </c>
      <c r="N861">
        <v>3</v>
      </c>
      <c r="O861">
        <v>9</v>
      </c>
      <c r="P861">
        <v>0</v>
      </c>
      <c r="Q861">
        <v>0</v>
      </c>
      <c r="R861">
        <v>0</v>
      </c>
      <c r="S861">
        <v>0</v>
      </c>
      <c r="T861">
        <v>0</v>
      </c>
      <c r="U861">
        <v>0</v>
      </c>
      <c r="V861">
        <v>3</v>
      </c>
      <c r="W861">
        <v>11</v>
      </c>
      <c r="X861">
        <v>0</v>
      </c>
      <c r="Y861">
        <v>42</v>
      </c>
      <c r="Z861">
        <v>2687</v>
      </c>
      <c r="AA861">
        <v>0</v>
      </c>
      <c r="AB861">
        <v>0</v>
      </c>
      <c r="AC861">
        <v>0</v>
      </c>
      <c r="AD861">
        <v>1</v>
      </c>
      <c r="AE861">
        <v>0</v>
      </c>
      <c r="AF861">
        <v>1</v>
      </c>
      <c r="AG861">
        <v>0</v>
      </c>
      <c r="AH861">
        <v>0</v>
      </c>
      <c r="AI861">
        <v>0</v>
      </c>
      <c r="AJ861">
        <v>0</v>
      </c>
      <c r="AK861">
        <v>121</v>
      </c>
      <c r="AL861">
        <v>114</v>
      </c>
      <c r="AM861">
        <v>0</v>
      </c>
    </row>
    <row r="862" spans="1:39" x14ac:dyDescent="0.45">
      <c r="A862">
        <v>24762</v>
      </c>
      <c r="B862">
        <v>1</v>
      </c>
      <c r="C862">
        <v>0</v>
      </c>
      <c r="D862">
        <v>16</v>
      </c>
      <c r="E862">
        <v>6</v>
      </c>
      <c r="F862">
        <v>10</v>
      </c>
      <c r="G862">
        <v>12</v>
      </c>
      <c r="H862">
        <v>3</v>
      </c>
      <c r="I862">
        <v>15</v>
      </c>
      <c r="J862">
        <v>40</v>
      </c>
      <c r="K862">
        <v>3</v>
      </c>
      <c r="L862">
        <v>3</v>
      </c>
      <c r="M862">
        <v>1</v>
      </c>
      <c r="N862">
        <v>2</v>
      </c>
      <c r="O862">
        <v>8</v>
      </c>
      <c r="P862">
        <v>1</v>
      </c>
      <c r="Q862">
        <v>0</v>
      </c>
      <c r="R862">
        <v>0</v>
      </c>
      <c r="S862">
        <v>0</v>
      </c>
      <c r="T862">
        <v>0</v>
      </c>
      <c r="U862">
        <v>0</v>
      </c>
      <c r="V862">
        <v>3</v>
      </c>
      <c r="W862">
        <v>11</v>
      </c>
      <c r="X862">
        <v>1</v>
      </c>
      <c r="Y862">
        <v>48</v>
      </c>
      <c r="Z862">
        <v>2298</v>
      </c>
      <c r="AA862">
        <v>0</v>
      </c>
      <c r="AB862">
        <v>0</v>
      </c>
      <c r="AC862">
        <v>1</v>
      </c>
      <c r="AD862">
        <v>0</v>
      </c>
      <c r="AE862">
        <v>0</v>
      </c>
      <c r="AF862">
        <v>0</v>
      </c>
      <c r="AG862">
        <v>0</v>
      </c>
      <c r="AH862">
        <v>1</v>
      </c>
      <c r="AI862">
        <v>0</v>
      </c>
      <c r="AJ862">
        <v>0</v>
      </c>
      <c r="AK862">
        <v>46</v>
      </c>
      <c r="AL862">
        <v>6</v>
      </c>
      <c r="AM862">
        <v>1</v>
      </c>
    </row>
    <row r="863" spans="1:39" x14ac:dyDescent="0.45">
      <c r="A863">
        <v>35797</v>
      </c>
      <c r="B863">
        <v>0</v>
      </c>
      <c r="C863">
        <v>1</v>
      </c>
      <c r="D863">
        <v>16</v>
      </c>
      <c r="E863">
        <v>27</v>
      </c>
      <c r="F863">
        <v>1</v>
      </c>
      <c r="G863">
        <v>14</v>
      </c>
      <c r="H863">
        <v>4</v>
      </c>
      <c r="I863">
        <v>1</v>
      </c>
      <c r="J863">
        <v>21</v>
      </c>
      <c r="K863">
        <v>2</v>
      </c>
      <c r="L863">
        <v>2</v>
      </c>
      <c r="M863">
        <v>0</v>
      </c>
      <c r="N863">
        <v>3</v>
      </c>
      <c r="O863">
        <v>8</v>
      </c>
      <c r="P863">
        <v>0</v>
      </c>
      <c r="Q863">
        <v>0</v>
      </c>
      <c r="R863">
        <v>0</v>
      </c>
      <c r="S863">
        <v>0</v>
      </c>
      <c r="T863">
        <v>0</v>
      </c>
      <c r="U863">
        <v>0</v>
      </c>
      <c r="V863">
        <v>3</v>
      </c>
      <c r="W863">
        <v>11</v>
      </c>
      <c r="X863">
        <v>0</v>
      </c>
      <c r="Y863">
        <v>45</v>
      </c>
      <c r="Z863">
        <v>2780</v>
      </c>
      <c r="AA863">
        <v>0</v>
      </c>
      <c r="AB863">
        <v>1</v>
      </c>
      <c r="AC863">
        <v>0</v>
      </c>
      <c r="AD863">
        <v>0</v>
      </c>
      <c r="AE863">
        <v>0</v>
      </c>
      <c r="AF863">
        <v>0</v>
      </c>
      <c r="AG863">
        <v>0</v>
      </c>
      <c r="AH863">
        <v>1</v>
      </c>
      <c r="AI863">
        <v>0</v>
      </c>
      <c r="AJ863">
        <v>0</v>
      </c>
      <c r="AK863">
        <v>47</v>
      </c>
      <c r="AL863">
        <v>26</v>
      </c>
      <c r="AM863">
        <v>0</v>
      </c>
    </row>
    <row r="864" spans="1:39" x14ac:dyDescent="0.45">
      <c r="A864">
        <v>36627</v>
      </c>
      <c r="B864">
        <v>2</v>
      </c>
      <c r="C864">
        <v>0</v>
      </c>
      <c r="D864">
        <v>78</v>
      </c>
      <c r="E864">
        <v>9</v>
      </c>
      <c r="F864">
        <v>1</v>
      </c>
      <c r="G864">
        <v>5</v>
      </c>
      <c r="H864">
        <v>0</v>
      </c>
      <c r="I864">
        <v>0</v>
      </c>
      <c r="J864">
        <v>1</v>
      </c>
      <c r="K864">
        <v>1</v>
      </c>
      <c r="L864">
        <v>0</v>
      </c>
      <c r="M864">
        <v>0</v>
      </c>
      <c r="N864">
        <v>3</v>
      </c>
      <c r="O864">
        <v>5</v>
      </c>
      <c r="P864">
        <v>0</v>
      </c>
      <c r="Q864">
        <v>0</v>
      </c>
      <c r="R864">
        <v>0</v>
      </c>
      <c r="S864">
        <v>0</v>
      </c>
      <c r="T864">
        <v>0</v>
      </c>
      <c r="U864">
        <v>0</v>
      </c>
      <c r="V864">
        <v>3</v>
      </c>
      <c r="W864">
        <v>11</v>
      </c>
      <c r="X864">
        <v>0</v>
      </c>
      <c r="Y864">
        <v>45</v>
      </c>
      <c r="Z864">
        <v>2500</v>
      </c>
      <c r="AA864">
        <v>1</v>
      </c>
      <c r="AB864">
        <v>0</v>
      </c>
      <c r="AC864">
        <v>0</v>
      </c>
      <c r="AD864">
        <v>0</v>
      </c>
      <c r="AE864">
        <v>0</v>
      </c>
      <c r="AF864">
        <v>0</v>
      </c>
      <c r="AG864">
        <v>0</v>
      </c>
      <c r="AH864">
        <v>1</v>
      </c>
      <c r="AI864">
        <v>0</v>
      </c>
      <c r="AJ864">
        <v>0</v>
      </c>
      <c r="AK864">
        <v>15</v>
      </c>
      <c r="AL864">
        <v>14</v>
      </c>
      <c r="AM864">
        <v>0</v>
      </c>
    </row>
    <row r="865" spans="1:39" x14ac:dyDescent="0.45">
      <c r="A865">
        <v>51111</v>
      </c>
      <c r="B865">
        <v>1</v>
      </c>
      <c r="C865">
        <v>1</v>
      </c>
      <c r="D865">
        <v>83</v>
      </c>
      <c r="E865">
        <v>22</v>
      </c>
      <c r="F865">
        <v>0</v>
      </c>
      <c r="G865">
        <v>19</v>
      </c>
      <c r="H865">
        <v>6</v>
      </c>
      <c r="I865">
        <v>5</v>
      </c>
      <c r="J865">
        <v>3</v>
      </c>
      <c r="K865">
        <v>2</v>
      </c>
      <c r="L865">
        <v>2</v>
      </c>
      <c r="M865">
        <v>0</v>
      </c>
      <c r="N865">
        <v>3</v>
      </c>
      <c r="O865">
        <v>6</v>
      </c>
      <c r="P865">
        <v>0</v>
      </c>
      <c r="Q865">
        <v>0</v>
      </c>
      <c r="R865">
        <v>0</v>
      </c>
      <c r="S865">
        <v>0</v>
      </c>
      <c r="T865">
        <v>0</v>
      </c>
      <c r="U865">
        <v>0</v>
      </c>
      <c r="V865">
        <v>3</v>
      </c>
      <c r="W865">
        <v>11</v>
      </c>
      <c r="X865">
        <v>0</v>
      </c>
      <c r="Y865">
        <v>39</v>
      </c>
      <c r="Z865">
        <v>2169</v>
      </c>
      <c r="AA865">
        <v>0</v>
      </c>
      <c r="AB865">
        <v>1</v>
      </c>
      <c r="AC865">
        <v>0</v>
      </c>
      <c r="AD865">
        <v>0</v>
      </c>
      <c r="AE865">
        <v>0</v>
      </c>
      <c r="AF865">
        <v>1</v>
      </c>
      <c r="AG865">
        <v>0</v>
      </c>
      <c r="AH865">
        <v>0</v>
      </c>
      <c r="AI865">
        <v>0</v>
      </c>
      <c r="AJ865">
        <v>0</v>
      </c>
      <c r="AK865">
        <v>52</v>
      </c>
      <c r="AL865">
        <v>49</v>
      </c>
      <c r="AM865">
        <v>0</v>
      </c>
    </row>
    <row r="866" spans="1:39" x14ac:dyDescent="0.45">
      <c r="A866">
        <v>86857</v>
      </c>
      <c r="B866">
        <v>0</v>
      </c>
      <c r="C866">
        <v>0</v>
      </c>
      <c r="D866">
        <v>96</v>
      </c>
      <c r="E866">
        <v>899</v>
      </c>
      <c r="F866">
        <v>102</v>
      </c>
      <c r="G866">
        <v>838</v>
      </c>
      <c r="H866">
        <v>133</v>
      </c>
      <c r="I866">
        <v>102</v>
      </c>
      <c r="J866">
        <v>40</v>
      </c>
      <c r="K866">
        <v>1</v>
      </c>
      <c r="L866">
        <v>5</v>
      </c>
      <c r="M866">
        <v>6</v>
      </c>
      <c r="N866">
        <v>10</v>
      </c>
      <c r="O866">
        <v>2</v>
      </c>
      <c r="P866">
        <v>0</v>
      </c>
      <c r="Q866">
        <v>0</v>
      </c>
      <c r="R866">
        <v>0</v>
      </c>
      <c r="S866">
        <v>0</v>
      </c>
      <c r="T866">
        <v>0</v>
      </c>
      <c r="U866">
        <v>0</v>
      </c>
      <c r="V866">
        <v>3</v>
      </c>
      <c r="W866">
        <v>11</v>
      </c>
      <c r="X866">
        <v>1</v>
      </c>
      <c r="Y866">
        <v>48</v>
      </c>
      <c r="Z866">
        <v>2814</v>
      </c>
      <c r="AA866">
        <v>0</v>
      </c>
      <c r="AB866">
        <v>0</v>
      </c>
      <c r="AC866">
        <v>1</v>
      </c>
      <c r="AD866">
        <v>0</v>
      </c>
      <c r="AE866">
        <v>0</v>
      </c>
      <c r="AF866">
        <v>0</v>
      </c>
      <c r="AG866">
        <v>0</v>
      </c>
      <c r="AH866">
        <v>0</v>
      </c>
      <c r="AI866">
        <v>0</v>
      </c>
      <c r="AJ866">
        <v>1</v>
      </c>
      <c r="AK866">
        <v>2074</v>
      </c>
      <c r="AL866">
        <v>2034</v>
      </c>
      <c r="AM866">
        <v>0</v>
      </c>
    </row>
    <row r="867" spans="1:39" x14ac:dyDescent="0.45">
      <c r="A867">
        <v>82072</v>
      </c>
      <c r="B867">
        <v>0</v>
      </c>
      <c r="C867">
        <v>0</v>
      </c>
      <c r="D867">
        <v>67</v>
      </c>
      <c r="E867">
        <v>889</v>
      </c>
      <c r="F867">
        <v>55</v>
      </c>
      <c r="G867">
        <v>685</v>
      </c>
      <c r="H867">
        <v>168</v>
      </c>
      <c r="I867">
        <v>92</v>
      </c>
      <c r="J867">
        <v>129</v>
      </c>
      <c r="K867">
        <v>1</v>
      </c>
      <c r="L867">
        <v>3</v>
      </c>
      <c r="M867">
        <v>2</v>
      </c>
      <c r="N867">
        <v>13</v>
      </c>
      <c r="O867">
        <v>1</v>
      </c>
      <c r="P867">
        <v>0</v>
      </c>
      <c r="Q867">
        <v>0</v>
      </c>
      <c r="R867">
        <v>0</v>
      </c>
      <c r="S867">
        <v>0</v>
      </c>
      <c r="T867">
        <v>0</v>
      </c>
      <c r="U867">
        <v>0</v>
      </c>
      <c r="V867">
        <v>3</v>
      </c>
      <c r="W867">
        <v>11</v>
      </c>
      <c r="X867">
        <v>0</v>
      </c>
      <c r="Y867">
        <v>50</v>
      </c>
      <c r="Z867">
        <v>2521</v>
      </c>
      <c r="AA867">
        <v>0</v>
      </c>
      <c r="AB867">
        <v>0</v>
      </c>
      <c r="AC867">
        <v>0</v>
      </c>
      <c r="AD867">
        <v>1</v>
      </c>
      <c r="AE867">
        <v>0</v>
      </c>
      <c r="AF867">
        <v>0</v>
      </c>
      <c r="AG867">
        <v>0</v>
      </c>
      <c r="AH867">
        <v>0</v>
      </c>
      <c r="AI867">
        <v>0</v>
      </c>
      <c r="AJ867">
        <v>1</v>
      </c>
      <c r="AK867">
        <v>1889</v>
      </c>
      <c r="AL867">
        <v>1760</v>
      </c>
      <c r="AM867">
        <v>0</v>
      </c>
    </row>
    <row r="868" spans="1:39" x14ac:dyDescent="0.45">
      <c r="A868">
        <v>46231</v>
      </c>
      <c r="B868">
        <v>2</v>
      </c>
      <c r="C868">
        <v>1</v>
      </c>
      <c r="D868">
        <v>87</v>
      </c>
      <c r="E868">
        <v>189</v>
      </c>
      <c r="F868">
        <v>2</v>
      </c>
      <c r="G868">
        <v>55</v>
      </c>
      <c r="H868">
        <v>0</v>
      </c>
      <c r="I868">
        <v>5</v>
      </c>
      <c r="J868">
        <v>12</v>
      </c>
      <c r="K868">
        <v>4</v>
      </c>
      <c r="L868">
        <v>6</v>
      </c>
      <c r="M868">
        <v>1</v>
      </c>
      <c r="N868">
        <v>4</v>
      </c>
      <c r="O868">
        <v>9</v>
      </c>
      <c r="P868">
        <v>0</v>
      </c>
      <c r="Q868">
        <v>0</v>
      </c>
      <c r="R868">
        <v>0</v>
      </c>
      <c r="S868">
        <v>0</v>
      </c>
      <c r="T868">
        <v>0</v>
      </c>
      <c r="U868">
        <v>0</v>
      </c>
      <c r="V868">
        <v>3</v>
      </c>
      <c r="W868">
        <v>11</v>
      </c>
      <c r="X868">
        <v>0</v>
      </c>
      <c r="Y868">
        <v>67</v>
      </c>
      <c r="Z868">
        <v>2739</v>
      </c>
      <c r="AA868">
        <v>0</v>
      </c>
      <c r="AB868">
        <v>0</v>
      </c>
      <c r="AC868">
        <v>1</v>
      </c>
      <c r="AD868">
        <v>0</v>
      </c>
      <c r="AE868">
        <v>0</v>
      </c>
      <c r="AF868">
        <v>0</v>
      </c>
      <c r="AG868">
        <v>0</v>
      </c>
      <c r="AH868">
        <v>0</v>
      </c>
      <c r="AI868">
        <v>0</v>
      </c>
      <c r="AJ868">
        <v>1</v>
      </c>
      <c r="AK868">
        <v>251</v>
      </c>
      <c r="AL868">
        <v>239</v>
      </c>
      <c r="AM868">
        <v>0</v>
      </c>
    </row>
    <row r="869" spans="1:39" x14ac:dyDescent="0.45">
      <c r="A869">
        <v>42243</v>
      </c>
      <c r="B869">
        <v>1</v>
      </c>
      <c r="C869">
        <v>1</v>
      </c>
      <c r="D869">
        <v>34</v>
      </c>
      <c r="E869">
        <v>48</v>
      </c>
      <c r="F869">
        <v>0</v>
      </c>
      <c r="G869">
        <v>2</v>
      </c>
      <c r="H869">
        <v>0</v>
      </c>
      <c r="I869">
        <v>0</v>
      </c>
      <c r="J869">
        <v>5</v>
      </c>
      <c r="K869">
        <v>2</v>
      </c>
      <c r="L869">
        <v>2</v>
      </c>
      <c r="M869">
        <v>0</v>
      </c>
      <c r="N869">
        <v>3</v>
      </c>
      <c r="O869">
        <v>7</v>
      </c>
      <c r="P869">
        <v>0</v>
      </c>
      <c r="Q869">
        <v>0</v>
      </c>
      <c r="R869">
        <v>0</v>
      </c>
      <c r="S869">
        <v>0</v>
      </c>
      <c r="T869">
        <v>0</v>
      </c>
      <c r="U869">
        <v>0</v>
      </c>
      <c r="V869">
        <v>3</v>
      </c>
      <c r="W869">
        <v>11</v>
      </c>
      <c r="X869">
        <v>0</v>
      </c>
      <c r="Y869">
        <v>61</v>
      </c>
      <c r="Z869">
        <v>2359</v>
      </c>
      <c r="AA869">
        <v>0</v>
      </c>
      <c r="AB869">
        <v>1</v>
      </c>
      <c r="AC869">
        <v>0</v>
      </c>
      <c r="AD869">
        <v>0</v>
      </c>
      <c r="AE869">
        <v>0</v>
      </c>
      <c r="AF869">
        <v>0</v>
      </c>
      <c r="AG869">
        <v>0</v>
      </c>
      <c r="AH869">
        <v>1</v>
      </c>
      <c r="AI869">
        <v>0</v>
      </c>
      <c r="AJ869">
        <v>0</v>
      </c>
      <c r="AK869">
        <v>50</v>
      </c>
      <c r="AL869">
        <v>45</v>
      </c>
      <c r="AM869">
        <v>0</v>
      </c>
    </row>
    <row r="870" spans="1:39" x14ac:dyDescent="0.45">
      <c r="A870">
        <v>51195</v>
      </c>
      <c r="B870">
        <v>1</v>
      </c>
      <c r="C870">
        <v>1</v>
      </c>
      <c r="D870">
        <v>46</v>
      </c>
      <c r="E870">
        <v>230</v>
      </c>
      <c r="F870">
        <v>14</v>
      </c>
      <c r="G870">
        <v>156</v>
      </c>
      <c r="H870">
        <v>82</v>
      </c>
      <c r="I870">
        <v>24</v>
      </c>
      <c r="J870">
        <v>58</v>
      </c>
      <c r="K870">
        <v>8</v>
      </c>
      <c r="L870">
        <v>9</v>
      </c>
      <c r="M870">
        <v>2</v>
      </c>
      <c r="N870">
        <v>5</v>
      </c>
      <c r="O870">
        <v>8</v>
      </c>
      <c r="P870">
        <v>0</v>
      </c>
      <c r="Q870">
        <v>0</v>
      </c>
      <c r="R870">
        <v>0</v>
      </c>
      <c r="S870">
        <v>0</v>
      </c>
      <c r="T870">
        <v>0</v>
      </c>
      <c r="U870">
        <v>0</v>
      </c>
      <c r="V870">
        <v>3</v>
      </c>
      <c r="W870">
        <v>11</v>
      </c>
      <c r="X870">
        <v>0</v>
      </c>
      <c r="Y870">
        <v>58</v>
      </c>
      <c r="Z870">
        <v>2613</v>
      </c>
      <c r="AA870">
        <v>0</v>
      </c>
      <c r="AB870">
        <v>0</v>
      </c>
      <c r="AC870">
        <v>0</v>
      </c>
      <c r="AD870">
        <v>1</v>
      </c>
      <c r="AE870">
        <v>0</v>
      </c>
      <c r="AF870">
        <v>0</v>
      </c>
      <c r="AG870">
        <v>0</v>
      </c>
      <c r="AH870">
        <v>1</v>
      </c>
      <c r="AI870">
        <v>0</v>
      </c>
      <c r="AJ870">
        <v>0</v>
      </c>
      <c r="AK870">
        <v>506</v>
      </c>
      <c r="AL870">
        <v>448</v>
      </c>
      <c r="AM870">
        <v>0</v>
      </c>
    </row>
    <row r="871" spans="1:39" x14ac:dyDescent="0.45">
      <c r="A871">
        <v>68092</v>
      </c>
      <c r="B871">
        <v>0</v>
      </c>
      <c r="C871">
        <v>0</v>
      </c>
      <c r="D871">
        <v>7</v>
      </c>
      <c r="E871">
        <v>852</v>
      </c>
      <c r="F871">
        <v>60</v>
      </c>
      <c r="G871">
        <v>207</v>
      </c>
      <c r="H871">
        <v>78</v>
      </c>
      <c r="I871">
        <v>36</v>
      </c>
      <c r="J871">
        <v>48</v>
      </c>
      <c r="K871">
        <v>2</v>
      </c>
      <c r="L871">
        <v>2</v>
      </c>
      <c r="M871">
        <v>6</v>
      </c>
      <c r="N871">
        <v>10</v>
      </c>
      <c r="O871">
        <v>5</v>
      </c>
      <c r="P871">
        <v>0</v>
      </c>
      <c r="Q871">
        <v>0</v>
      </c>
      <c r="R871">
        <v>0</v>
      </c>
      <c r="S871">
        <v>0</v>
      </c>
      <c r="T871">
        <v>0</v>
      </c>
      <c r="U871">
        <v>0</v>
      </c>
      <c r="V871">
        <v>3</v>
      </c>
      <c r="W871">
        <v>11</v>
      </c>
      <c r="X871">
        <v>0</v>
      </c>
      <c r="Y871">
        <v>42</v>
      </c>
      <c r="Z871">
        <v>2354</v>
      </c>
      <c r="AA871">
        <v>0</v>
      </c>
      <c r="AB871">
        <v>0</v>
      </c>
      <c r="AC871">
        <v>1</v>
      </c>
      <c r="AD871">
        <v>0</v>
      </c>
      <c r="AE871">
        <v>0</v>
      </c>
      <c r="AF871">
        <v>0</v>
      </c>
      <c r="AG871">
        <v>0</v>
      </c>
      <c r="AH871">
        <v>0</v>
      </c>
      <c r="AI871">
        <v>1</v>
      </c>
      <c r="AJ871">
        <v>0</v>
      </c>
      <c r="AK871">
        <v>1233</v>
      </c>
      <c r="AL871">
        <v>1185</v>
      </c>
      <c r="AM871">
        <v>0</v>
      </c>
    </row>
    <row r="872" spans="1:39" x14ac:dyDescent="0.45">
      <c r="A872">
        <v>31814</v>
      </c>
      <c r="B872">
        <v>1</v>
      </c>
      <c r="C872">
        <v>0</v>
      </c>
      <c r="D872">
        <v>73</v>
      </c>
      <c r="E872">
        <v>35</v>
      </c>
      <c r="F872">
        <v>3</v>
      </c>
      <c r="G872">
        <v>20</v>
      </c>
      <c r="H872">
        <v>4</v>
      </c>
      <c r="I872">
        <v>1</v>
      </c>
      <c r="J872">
        <v>20</v>
      </c>
      <c r="K872">
        <v>2</v>
      </c>
      <c r="L872">
        <v>2</v>
      </c>
      <c r="M872">
        <v>0</v>
      </c>
      <c r="N872">
        <v>3</v>
      </c>
      <c r="O872">
        <v>9</v>
      </c>
      <c r="P872">
        <v>1</v>
      </c>
      <c r="Q872">
        <v>0</v>
      </c>
      <c r="R872">
        <v>0</v>
      </c>
      <c r="S872">
        <v>0</v>
      </c>
      <c r="T872">
        <v>0</v>
      </c>
      <c r="U872">
        <v>0</v>
      </c>
      <c r="V872">
        <v>3</v>
      </c>
      <c r="W872">
        <v>11</v>
      </c>
      <c r="X872">
        <v>0</v>
      </c>
      <c r="Y872">
        <v>47</v>
      </c>
      <c r="Z872">
        <v>2664</v>
      </c>
      <c r="AA872">
        <v>0</v>
      </c>
      <c r="AB872">
        <v>1</v>
      </c>
      <c r="AC872">
        <v>0</v>
      </c>
      <c r="AD872">
        <v>0</v>
      </c>
      <c r="AE872">
        <v>0</v>
      </c>
      <c r="AF872">
        <v>0</v>
      </c>
      <c r="AG872">
        <v>0</v>
      </c>
      <c r="AH872">
        <v>1</v>
      </c>
      <c r="AI872">
        <v>0</v>
      </c>
      <c r="AJ872">
        <v>0</v>
      </c>
      <c r="AK872">
        <v>63</v>
      </c>
      <c r="AL872">
        <v>43</v>
      </c>
      <c r="AM872">
        <v>1</v>
      </c>
    </row>
    <row r="873" spans="1:39" x14ac:dyDescent="0.45">
      <c r="A873">
        <v>51390</v>
      </c>
      <c r="B873">
        <v>1</v>
      </c>
      <c r="C873">
        <v>1</v>
      </c>
      <c r="D873">
        <v>54</v>
      </c>
      <c r="E873">
        <v>205</v>
      </c>
      <c r="F873">
        <v>20</v>
      </c>
      <c r="G873">
        <v>47</v>
      </c>
      <c r="H873">
        <v>23</v>
      </c>
      <c r="I873">
        <v>2</v>
      </c>
      <c r="J873">
        <v>56</v>
      </c>
      <c r="K873">
        <v>6</v>
      </c>
      <c r="L873">
        <v>5</v>
      </c>
      <c r="M873">
        <v>2</v>
      </c>
      <c r="N873">
        <v>5</v>
      </c>
      <c r="O873">
        <v>5</v>
      </c>
      <c r="P873">
        <v>0</v>
      </c>
      <c r="Q873">
        <v>0</v>
      </c>
      <c r="R873">
        <v>0</v>
      </c>
      <c r="S873">
        <v>0</v>
      </c>
      <c r="T873">
        <v>0</v>
      </c>
      <c r="U873">
        <v>0</v>
      </c>
      <c r="V873">
        <v>3</v>
      </c>
      <c r="W873">
        <v>11</v>
      </c>
      <c r="X873">
        <v>0</v>
      </c>
      <c r="Y873">
        <v>55</v>
      </c>
      <c r="Z873">
        <v>2818</v>
      </c>
      <c r="AA873">
        <v>0</v>
      </c>
      <c r="AB873">
        <v>0</v>
      </c>
      <c r="AC873">
        <v>0</v>
      </c>
      <c r="AD873">
        <v>0</v>
      </c>
      <c r="AE873">
        <v>1</v>
      </c>
      <c r="AF873">
        <v>0</v>
      </c>
      <c r="AG873">
        <v>0</v>
      </c>
      <c r="AH873">
        <v>0</v>
      </c>
      <c r="AI873">
        <v>1</v>
      </c>
      <c r="AJ873">
        <v>0</v>
      </c>
      <c r="AK873">
        <v>297</v>
      </c>
      <c r="AL873">
        <v>241</v>
      </c>
      <c r="AM873">
        <v>0</v>
      </c>
    </row>
    <row r="874" spans="1:39" x14ac:dyDescent="0.45">
      <c r="A874">
        <v>76630</v>
      </c>
      <c r="B874">
        <v>0</v>
      </c>
      <c r="C874">
        <v>0</v>
      </c>
      <c r="D874">
        <v>93</v>
      </c>
      <c r="E874">
        <v>255</v>
      </c>
      <c r="F874">
        <v>31</v>
      </c>
      <c r="G874">
        <v>446</v>
      </c>
      <c r="H874">
        <v>40</v>
      </c>
      <c r="I874">
        <v>56</v>
      </c>
      <c r="J874">
        <v>175</v>
      </c>
      <c r="K874">
        <v>1</v>
      </c>
      <c r="L874">
        <v>3</v>
      </c>
      <c r="M874">
        <v>10</v>
      </c>
      <c r="N874">
        <v>11</v>
      </c>
      <c r="O874">
        <v>1</v>
      </c>
      <c r="P874">
        <v>0</v>
      </c>
      <c r="Q874">
        <v>0</v>
      </c>
      <c r="R874">
        <v>0</v>
      </c>
      <c r="S874">
        <v>0</v>
      </c>
      <c r="T874">
        <v>0</v>
      </c>
      <c r="U874">
        <v>0</v>
      </c>
      <c r="V874">
        <v>3</v>
      </c>
      <c r="W874">
        <v>11</v>
      </c>
      <c r="X874">
        <v>0</v>
      </c>
      <c r="Y874">
        <v>37</v>
      </c>
      <c r="Z874">
        <v>2325</v>
      </c>
      <c r="AA874">
        <v>0</v>
      </c>
      <c r="AB874">
        <v>1</v>
      </c>
      <c r="AC874">
        <v>0</v>
      </c>
      <c r="AD874">
        <v>0</v>
      </c>
      <c r="AE874">
        <v>0</v>
      </c>
      <c r="AF874">
        <v>0</v>
      </c>
      <c r="AG874">
        <v>0</v>
      </c>
      <c r="AH874">
        <v>1</v>
      </c>
      <c r="AI874">
        <v>0</v>
      </c>
      <c r="AJ874">
        <v>0</v>
      </c>
      <c r="AK874">
        <v>828</v>
      </c>
      <c r="AL874">
        <v>653</v>
      </c>
      <c r="AM874">
        <v>0</v>
      </c>
    </row>
    <row r="875" spans="1:39" x14ac:dyDescent="0.45">
      <c r="A875">
        <v>26868</v>
      </c>
      <c r="B875">
        <v>1</v>
      </c>
      <c r="C875">
        <v>0</v>
      </c>
      <c r="D875">
        <v>52</v>
      </c>
      <c r="E875">
        <v>0</v>
      </c>
      <c r="F875">
        <v>0</v>
      </c>
      <c r="G875">
        <v>1</v>
      </c>
      <c r="H875">
        <v>8</v>
      </c>
      <c r="I875">
        <v>3</v>
      </c>
      <c r="J875">
        <v>2</v>
      </c>
      <c r="K875">
        <v>1</v>
      </c>
      <c r="L875">
        <v>1</v>
      </c>
      <c r="M875">
        <v>0</v>
      </c>
      <c r="N875">
        <v>2</v>
      </c>
      <c r="O875">
        <v>7</v>
      </c>
      <c r="P875">
        <v>0</v>
      </c>
      <c r="Q875">
        <v>0</v>
      </c>
      <c r="R875">
        <v>0</v>
      </c>
      <c r="S875">
        <v>0</v>
      </c>
      <c r="T875">
        <v>0</v>
      </c>
      <c r="U875">
        <v>0</v>
      </c>
      <c r="V875">
        <v>3</v>
      </c>
      <c r="W875">
        <v>11</v>
      </c>
      <c r="X875">
        <v>0</v>
      </c>
      <c r="Y875">
        <v>29</v>
      </c>
      <c r="Z875">
        <v>2219</v>
      </c>
      <c r="AA875">
        <v>0</v>
      </c>
      <c r="AB875">
        <v>0</v>
      </c>
      <c r="AC875">
        <v>1</v>
      </c>
      <c r="AD875">
        <v>0</v>
      </c>
      <c r="AE875">
        <v>0</v>
      </c>
      <c r="AF875">
        <v>0</v>
      </c>
      <c r="AG875">
        <v>1</v>
      </c>
      <c r="AH875">
        <v>0</v>
      </c>
      <c r="AI875">
        <v>0</v>
      </c>
      <c r="AJ875">
        <v>0</v>
      </c>
      <c r="AK875">
        <v>12</v>
      </c>
      <c r="AL875">
        <v>10</v>
      </c>
      <c r="AM875">
        <v>0</v>
      </c>
    </row>
    <row r="876" spans="1:39" x14ac:dyDescent="0.45">
      <c r="A876">
        <v>48948</v>
      </c>
      <c r="B876">
        <v>0</v>
      </c>
      <c r="C876">
        <v>0</v>
      </c>
      <c r="D876">
        <v>53</v>
      </c>
      <c r="E876">
        <v>437</v>
      </c>
      <c r="F876">
        <v>8</v>
      </c>
      <c r="G876">
        <v>206</v>
      </c>
      <c r="H876">
        <v>160</v>
      </c>
      <c r="I876">
        <v>49</v>
      </c>
      <c r="J876">
        <v>42</v>
      </c>
      <c r="K876">
        <v>2</v>
      </c>
      <c r="L876">
        <v>7</v>
      </c>
      <c r="M876">
        <v>10</v>
      </c>
      <c r="N876">
        <v>5</v>
      </c>
      <c r="O876">
        <v>6</v>
      </c>
      <c r="P876">
        <v>1</v>
      </c>
      <c r="Q876">
        <v>0</v>
      </c>
      <c r="R876">
        <v>0</v>
      </c>
      <c r="S876">
        <v>0</v>
      </c>
      <c r="T876">
        <v>0</v>
      </c>
      <c r="U876">
        <v>0</v>
      </c>
      <c r="V876">
        <v>3</v>
      </c>
      <c r="W876">
        <v>11</v>
      </c>
      <c r="X876">
        <v>1</v>
      </c>
      <c r="Y876">
        <v>77</v>
      </c>
      <c r="Z876">
        <v>2672</v>
      </c>
      <c r="AA876">
        <v>1</v>
      </c>
      <c r="AB876">
        <v>0</v>
      </c>
      <c r="AC876">
        <v>0</v>
      </c>
      <c r="AD876">
        <v>0</v>
      </c>
      <c r="AE876">
        <v>0</v>
      </c>
      <c r="AF876">
        <v>0</v>
      </c>
      <c r="AG876">
        <v>0</v>
      </c>
      <c r="AH876">
        <v>0</v>
      </c>
      <c r="AI876">
        <v>0</v>
      </c>
      <c r="AJ876">
        <v>1</v>
      </c>
      <c r="AK876">
        <v>860</v>
      </c>
      <c r="AL876">
        <v>818</v>
      </c>
      <c r="AM876">
        <v>1</v>
      </c>
    </row>
    <row r="877" spans="1:39" x14ac:dyDescent="0.45">
      <c r="A877">
        <v>55260</v>
      </c>
      <c r="B877">
        <v>0</v>
      </c>
      <c r="C877">
        <v>1</v>
      </c>
      <c r="D877">
        <v>81</v>
      </c>
      <c r="E877">
        <v>825</v>
      </c>
      <c r="F877">
        <v>8</v>
      </c>
      <c r="G877">
        <v>53</v>
      </c>
      <c r="H877">
        <v>11</v>
      </c>
      <c r="I877">
        <v>0</v>
      </c>
      <c r="J877">
        <v>242</v>
      </c>
      <c r="K877">
        <v>2</v>
      </c>
      <c r="L877">
        <v>8</v>
      </c>
      <c r="M877">
        <v>10</v>
      </c>
      <c r="N877">
        <v>5</v>
      </c>
      <c r="O877">
        <v>6</v>
      </c>
      <c r="P877">
        <v>0</v>
      </c>
      <c r="Q877">
        <v>0</v>
      </c>
      <c r="R877">
        <v>0</v>
      </c>
      <c r="S877">
        <v>0</v>
      </c>
      <c r="T877">
        <v>0</v>
      </c>
      <c r="U877">
        <v>0</v>
      </c>
      <c r="V877">
        <v>3</v>
      </c>
      <c r="W877">
        <v>11</v>
      </c>
      <c r="X877">
        <v>0</v>
      </c>
      <c r="Y877">
        <v>48</v>
      </c>
      <c r="Z877">
        <v>2723</v>
      </c>
      <c r="AA877">
        <v>0</v>
      </c>
      <c r="AB877">
        <v>0</v>
      </c>
      <c r="AC877">
        <v>1</v>
      </c>
      <c r="AD877">
        <v>0</v>
      </c>
      <c r="AE877">
        <v>0</v>
      </c>
      <c r="AF877">
        <v>0</v>
      </c>
      <c r="AG877">
        <v>0</v>
      </c>
      <c r="AH877">
        <v>0</v>
      </c>
      <c r="AI877">
        <v>0</v>
      </c>
      <c r="AJ877">
        <v>1</v>
      </c>
      <c r="AK877">
        <v>897</v>
      </c>
      <c r="AL877">
        <v>655</v>
      </c>
      <c r="AM877">
        <v>0</v>
      </c>
    </row>
    <row r="878" spans="1:39" x14ac:dyDescent="0.45">
      <c r="A878">
        <v>64090</v>
      </c>
      <c r="B878">
        <v>0</v>
      </c>
      <c r="C878">
        <v>1</v>
      </c>
      <c r="D878">
        <v>8</v>
      </c>
      <c r="E878">
        <v>316</v>
      </c>
      <c r="F878">
        <v>58</v>
      </c>
      <c r="G878">
        <v>161</v>
      </c>
      <c r="H878">
        <v>76</v>
      </c>
      <c r="I878">
        <v>51</v>
      </c>
      <c r="J878">
        <v>135</v>
      </c>
      <c r="K878">
        <v>1</v>
      </c>
      <c r="L878">
        <v>6</v>
      </c>
      <c r="M878">
        <v>9</v>
      </c>
      <c r="N878">
        <v>4</v>
      </c>
      <c r="O878">
        <v>5</v>
      </c>
      <c r="P878">
        <v>0</v>
      </c>
      <c r="Q878">
        <v>0</v>
      </c>
      <c r="R878">
        <v>0</v>
      </c>
      <c r="S878">
        <v>0</v>
      </c>
      <c r="T878">
        <v>0</v>
      </c>
      <c r="U878">
        <v>0</v>
      </c>
      <c r="V878">
        <v>3</v>
      </c>
      <c r="W878">
        <v>11</v>
      </c>
      <c r="X878">
        <v>1</v>
      </c>
      <c r="Y878">
        <v>64</v>
      </c>
      <c r="Z878">
        <v>2485</v>
      </c>
      <c r="AA878">
        <v>0</v>
      </c>
      <c r="AB878">
        <v>0</v>
      </c>
      <c r="AC878">
        <v>0</v>
      </c>
      <c r="AD878">
        <v>1</v>
      </c>
      <c r="AE878">
        <v>0</v>
      </c>
      <c r="AF878">
        <v>0</v>
      </c>
      <c r="AG878">
        <v>0</v>
      </c>
      <c r="AH878">
        <v>1</v>
      </c>
      <c r="AI878">
        <v>0</v>
      </c>
      <c r="AJ878">
        <v>0</v>
      </c>
      <c r="AK878">
        <v>662</v>
      </c>
      <c r="AL878">
        <v>527</v>
      </c>
      <c r="AM878">
        <v>0</v>
      </c>
    </row>
    <row r="879" spans="1:39" x14ac:dyDescent="0.45">
      <c r="A879">
        <v>78331</v>
      </c>
      <c r="B879">
        <v>0</v>
      </c>
      <c r="C879">
        <v>1</v>
      </c>
      <c r="D879">
        <v>97</v>
      </c>
      <c r="E879">
        <v>756</v>
      </c>
      <c r="F879">
        <v>138</v>
      </c>
      <c r="G879">
        <v>354</v>
      </c>
      <c r="H879">
        <v>160</v>
      </c>
      <c r="I879">
        <v>169</v>
      </c>
      <c r="J879">
        <v>61</v>
      </c>
      <c r="K879">
        <v>2</v>
      </c>
      <c r="L879">
        <v>10</v>
      </c>
      <c r="M879">
        <v>6</v>
      </c>
      <c r="N879">
        <v>7</v>
      </c>
      <c r="O879">
        <v>4</v>
      </c>
      <c r="P879">
        <v>0</v>
      </c>
      <c r="Q879">
        <v>0</v>
      </c>
      <c r="R879">
        <v>0</v>
      </c>
      <c r="S879">
        <v>0</v>
      </c>
      <c r="T879">
        <v>0</v>
      </c>
      <c r="U879">
        <v>0</v>
      </c>
      <c r="V879">
        <v>3</v>
      </c>
      <c r="W879">
        <v>11</v>
      </c>
      <c r="X879">
        <v>0</v>
      </c>
      <c r="Y879">
        <v>62</v>
      </c>
      <c r="Z879">
        <v>2316</v>
      </c>
      <c r="AA879">
        <v>1</v>
      </c>
      <c r="AB879">
        <v>0</v>
      </c>
      <c r="AC879">
        <v>0</v>
      </c>
      <c r="AD879">
        <v>0</v>
      </c>
      <c r="AE879">
        <v>0</v>
      </c>
      <c r="AF879">
        <v>0</v>
      </c>
      <c r="AG879">
        <v>0</v>
      </c>
      <c r="AH879">
        <v>1</v>
      </c>
      <c r="AI879">
        <v>0</v>
      </c>
      <c r="AJ879">
        <v>0</v>
      </c>
      <c r="AK879">
        <v>1577</v>
      </c>
      <c r="AL879">
        <v>1516</v>
      </c>
      <c r="AM879">
        <v>0</v>
      </c>
    </row>
    <row r="880" spans="1:39" x14ac:dyDescent="0.45">
      <c r="A880">
        <v>37087</v>
      </c>
      <c r="B880">
        <v>1</v>
      </c>
      <c r="C880">
        <v>0</v>
      </c>
      <c r="D880">
        <v>50</v>
      </c>
      <c r="E880">
        <v>194</v>
      </c>
      <c r="F880">
        <v>55</v>
      </c>
      <c r="G880">
        <v>134</v>
      </c>
      <c r="H880">
        <v>15</v>
      </c>
      <c r="I880">
        <v>0</v>
      </c>
      <c r="J880">
        <v>3</v>
      </c>
      <c r="K880">
        <v>3</v>
      </c>
      <c r="L880">
        <v>4</v>
      </c>
      <c r="M880">
        <v>2</v>
      </c>
      <c r="N880">
        <v>8</v>
      </c>
      <c r="O880">
        <v>6</v>
      </c>
      <c r="P880">
        <v>0</v>
      </c>
      <c r="Q880">
        <v>0</v>
      </c>
      <c r="R880">
        <v>0</v>
      </c>
      <c r="S880">
        <v>0</v>
      </c>
      <c r="T880">
        <v>0</v>
      </c>
      <c r="U880">
        <v>0</v>
      </c>
      <c r="V880">
        <v>3</v>
      </c>
      <c r="W880">
        <v>11</v>
      </c>
      <c r="X880">
        <v>0</v>
      </c>
      <c r="Y880">
        <v>46</v>
      </c>
      <c r="Z880">
        <v>2481</v>
      </c>
      <c r="AA880">
        <v>0</v>
      </c>
      <c r="AB880">
        <v>1</v>
      </c>
      <c r="AC880">
        <v>0</v>
      </c>
      <c r="AD880">
        <v>0</v>
      </c>
      <c r="AE880">
        <v>0</v>
      </c>
      <c r="AF880">
        <v>0</v>
      </c>
      <c r="AG880">
        <v>0</v>
      </c>
      <c r="AH880">
        <v>0</v>
      </c>
      <c r="AI880">
        <v>0</v>
      </c>
      <c r="AJ880">
        <v>1</v>
      </c>
      <c r="AK880">
        <v>398</v>
      </c>
      <c r="AL880">
        <v>395</v>
      </c>
      <c r="AM880">
        <v>0</v>
      </c>
    </row>
    <row r="881" spans="1:39" x14ac:dyDescent="0.45">
      <c r="A881">
        <v>21846</v>
      </c>
      <c r="B881">
        <v>1</v>
      </c>
      <c r="C881">
        <v>0</v>
      </c>
      <c r="D881">
        <v>38</v>
      </c>
      <c r="E881">
        <v>7</v>
      </c>
      <c r="F881">
        <v>17</v>
      </c>
      <c r="G881">
        <v>18</v>
      </c>
      <c r="H881">
        <v>6</v>
      </c>
      <c r="I881">
        <v>10</v>
      </c>
      <c r="J881">
        <v>26</v>
      </c>
      <c r="K881">
        <v>4</v>
      </c>
      <c r="L881">
        <v>4</v>
      </c>
      <c r="M881">
        <v>0</v>
      </c>
      <c r="N881">
        <v>3</v>
      </c>
      <c r="O881">
        <v>8</v>
      </c>
      <c r="P881">
        <v>0</v>
      </c>
      <c r="Q881">
        <v>0</v>
      </c>
      <c r="R881">
        <v>0</v>
      </c>
      <c r="S881">
        <v>0</v>
      </c>
      <c r="T881">
        <v>0</v>
      </c>
      <c r="U881">
        <v>0</v>
      </c>
      <c r="V881">
        <v>3</v>
      </c>
      <c r="W881">
        <v>11</v>
      </c>
      <c r="X881">
        <v>0</v>
      </c>
      <c r="Y881">
        <v>34</v>
      </c>
      <c r="Z881">
        <v>2409</v>
      </c>
      <c r="AA881">
        <v>1</v>
      </c>
      <c r="AB881">
        <v>0</v>
      </c>
      <c r="AC881">
        <v>0</v>
      </c>
      <c r="AD881">
        <v>0</v>
      </c>
      <c r="AE881">
        <v>0</v>
      </c>
      <c r="AF881">
        <v>0</v>
      </c>
      <c r="AG881">
        <v>0</v>
      </c>
      <c r="AH881">
        <v>1</v>
      </c>
      <c r="AI881">
        <v>0</v>
      </c>
      <c r="AJ881">
        <v>0</v>
      </c>
      <c r="AK881">
        <v>58</v>
      </c>
      <c r="AL881">
        <v>32</v>
      </c>
      <c r="AM881">
        <v>0</v>
      </c>
    </row>
    <row r="882" spans="1:39" x14ac:dyDescent="0.45">
      <c r="A882">
        <v>81320</v>
      </c>
      <c r="B882">
        <v>0</v>
      </c>
      <c r="C882">
        <v>0</v>
      </c>
      <c r="D882">
        <v>61</v>
      </c>
      <c r="E882">
        <v>183</v>
      </c>
      <c r="F882">
        <v>33</v>
      </c>
      <c r="G882">
        <v>493</v>
      </c>
      <c r="H882">
        <v>59</v>
      </c>
      <c r="I882">
        <v>103</v>
      </c>
      <c r="J882">
        <v>57</v>
      </c>
      <c r="K882">
        <v>1</v>
      </c>
      <c r="L882">
        <v>4</v>
      </c>
      <c r="M882">
        <v>3</v>
      </c>
      <c r="N882">
        <v>10</v>
      </c>
      <c r="O882">
        <v>2</v>
      </c>
      <c r="P882">
        <v>0</v>
      </c>
      <c r="Q882">
        <v>0</v>
      </c>
      <c r="R882">
        <v>0</v>
      </c>
      <c r="S882">
        <v>0</v>
      </c>
      <c r="T882">
        <v>0</v>
      </c>
      <c r="U882">
        <v>0</v>
      </c>
      <c r="V882">
        <v>3</v>
      </c>
      <c r="W882">
        <v>11</v>
      </c>
      <c r="X882">
        <v>0</v>
      </c>
      <c r="Y882">
        <v>62</v>
      </c>
      <c r="Z882">
        <v>2667</v>
      </c>
      <c r="AA882">
        <v>0</v>
      </c>
      <c r="AB882">
        <v>1</v>
      </c>
      <c r="AC882">
        <v>0</v>
      </c>
      <c r="AD882">
        <v>0</v>
      </c>
      <c r="AE882">
        <v>0</v>
      </c>
      <c r="AF882">
        <v>0</v>
      </c>
      <c r="AG882">
        <v>0</v>
      </c>
      <c r="AH882">
        <v>1</v>
      </c>
      <c r="AI882">
        <v>0</v>
      </c>
      <c r="AJ882">
        <v>0</v>
      </c>
      <c r="AK882">
        <v>871</v>
      </c>
      <c r="AL882">
        <v>814</v>
      </c>
      <c r="AM882">
        <v>0</v>
      </c>
    </row>
    <row r="883" spans="1:39" x14ac:dyDescent="0.45">
      <c r="A883">
        <v>54137</v>
      </c>
      <c r="B883">
        <v>0</v>
      </c>
      <c r="C883">
        <v>1</v>
      </c>
      <c r="D883">
        <v>46</v>
      </c>
      <c r="E883">
        <v>171</v>
      </c>
      <c r="F883">
        <v>0</v>
      </c>
      <c r="G883">
        <v>11</v>
      </c>
      <c r="H883">
        <v>0</v>
      </c>
      <c r="I883">
        <v>1</v>
      </c>
      <c r="J883">
        <v>20</v>
      </c>
      <c r="K883">
        <v>2</v>
      </c>
      <c r="L883">
        <v>4</v>
      </c>
      <c r="M883">
        <v>1</v>
      </c>
      <c r="N883">
        <v>4</v>
      </c>
      <c r="O883">
        <v>6</v>
      </c>
      <c r="P883">
        <v>0</v>
      </c>
      <c r="Q883">
        <v>0</v>
      </c>
      <c r="R883">
        <v>0</v>
      </c>
      <c r="S883">
        <v>0</v>
      </c>
      <c r="T883">
        <v>0</v>
      </c>
      <c r="U883">
        <v>0</v>
      </c>
      <c r="V883">
        <v>3</v>
      </c>
      <c r="W883">
        <v>11</v>
      </c>
      <c r="X883">
        <v>0</v>
      </c>
      <c r="Y883">
        <v>50</v>
      </c>
      <c r="Z883">
        <v>2476</v>
      </c>
      <c r="AA883">
        <v>1</v>
      </c>
      <c r="AB883">
        <v>0</v>
      </c>
      <c r="AC883">
        <v>0</v>
      </c>
      <c r="AD883">
        <v>0</v>
      </c>
      <c r="AE883">
        <v>0</v>
      </c>
      <c r="AF883">
        <v>0</v>
      </c>
      <c r="AG883">
        <v>0</v>
      </c>
      <c r="AH883">
        <v>1</v>
      </c>
      <c r="AI883">
        <v>0</v>
      </c>
      <c r="AJ883">
        <v>0</v>
      </c>
      <c r="AK883">
        <v>183</v>
      </c>
      <c r="AL883">
        <v>163</v>
      </c>
      <c r="AM883">
        <v>0</v>
      </c>
    </row>
    <row r="884" spans="1:39" x14ac:dyDescent="0.45">
      <c r="A884">
        <v>66825</v>
      </c>
      <c r="B884">
        <v>0</v>
      </c>
      <c r="C884">
        <v>0</v>
      </c>
      <c r="D884">
        <v>73</v>
      </c>
      <c r="E884">
        <v>243</v>
      </c>
      <c r="F884">
        <v>101</v>
      </c>
      <c r="G884">
        <v>405</v>
      </c>
      <c r="H884">
        <v>29</v>
      </c>
      <c r="I884">
        <v>40</v>
      </c>
      <c r="J884">
        <v>40</v>
      </c>
      <c r="K884">
        <v>1</v>
      </c>
      <c r="L884">
        <v>4</v>
      </c>
      <c r="M884">
        <v>5</v>
      </c>
      <c r="N884">
        <v>6</v>
      </c>
      <c r="O884">
        <v>2</v>
      </c>
      <c r="P884">
        <v>0</v>
      </c>
      <c r="Q884">
        <v>0</v>
      </c>
      <c r="R884">
        <v>0</v>
      </c>
      <c r="S884">
        <v>0</v>
      </c>
      <c r="T884">
        <v>0</v>
      </c>
      <c r="U884">
        <v>0</v>
      </c>
      <c r="V884">
        <v>3</v>
      </c>
      <c r="W884">
        <v>11</v>
      </c>
      <c r="X884">
        <v>0</v>
      </c>
      <c r="Y884">
        <v>53</v>
      </c>
      <c r="Z884">
        <v>2509</v>
      </c>
      <c r="AA884">
        <v>0</v>
      </c>
      <c r="AB884">
        <v>0</v>
      </c>
      <c r="AC884">
        <v>0</v>
      </c>
      <c r="AD884">
        <v>1</v>
      </c>
      <c r="AE884">
        <v>0</v>
      </c>
      <c r="AF884">
        <v>0</v>
      </c>
      <c r="AG884">
        <v>0</v>
      </c>
      <c r="AH884">
        <v>1</v>
      </c>
      <c r="AI884">
        <v>0</v>
      </c>
      <c r="AJ884">
        <v>0</v>
      </c>
      <c r="AK884">
        <v>818</v>
      </c>
      <c r="AL884">
        <v>778</v>
      </c>
      <c r="AM884">
        <v>0</v>
      </c>
    </row>
    <row r="885" spans="1:39" x14ac:dyDescent="0.45">
      <c r="A885">
        <v>57100</v>
      </c>
      <c r="B885">
        <v>0</v>
      </c>
      <c r="C885">
        <v>0</v>
      </c>
      <c r="D885">
        <v>19</v>
      </c>
      <c r="E885">
        <v>181</v>
      </c>
      <c r="F885">
        <v>21</v>
      </c>
      <c r="G885">
        <v>69</v>
      </c>
      <c r="H885">
        <v>39</v>
      </c>
      <c r="I885">
        <v>3</v>
      </c>
      <c r="J885">
        <v>96</v>
      </c>
      <c r="K885">
        <v>1</v>
      </c>
      <c r="L885">
        <v>3</v>
      </c>
      <c r="M885">
        <v>3</v>
      </c>
      <c r="N885">
        <v>6</v>
      </c>
      <c r="O885">
        <v>3</v>
      </c>
      <c r="P885">
        <v>0</v>
      </c>
      <c r="Q885">
        <v>0</v>
      </c>
      <c r="R885">
        <v>0</v>
      </c>
      <c r="S885">
        <v>0</v>
      </c>
      <c r="T885">
        <v>0</v>
      </c>
      <c r="U885">
        <v>0</v>
      </c>
      <c r="V885">
        <v>3</v>
      </c>
      <c r="W885">
        <v>11</v>
      </c>
      <c r="X885">
        <v>0</v>
      </c>
      <c r="Y885">
        <v>47</v>
      </c>
      <c r="Z885">
        <v>2366</v>
      </c>
      <c r="AA885">
        <v>0</v>
      </c>
      <c r="AB885">
        <v>0</v>
      </c>
      <c r="AC885">
        <v>0</v>
      </c>
      <c r="AD885">
        <v>1</v>
      </c>
      <c r="AE885">
        <v>0</v>
      </c>
      <c r="AF885">
        <v>0</v>
      </c>
      <c r="AG885">
        <v>0</v>
      </c>
      <c r="AH885">
        <v>1</v>
      </c>
      <c r="AI885">
        <v>0</v>
      </c>
      <c r="AJ885">
        <v>0</v>
      </c>
      <c r="AK885">
        <v>313</v>
      </c>
      <c r="AL885">
        <v>217</v>
      </c>
      <c r="AM885">
        <v>0</v>
      </c>
    </row>
    <row r="886" spans="1:39" x14ac:dyDescent="0.45">
      <c r="A886">
        <v>58917</v>
      </c>
      <c r="B886">
        <v>1</v>
      </c>
      <c r="C886">
        <v>2</v>
      </c>
      <c r="D886">
        <v>10</v>
      </c>
      <c r="E886">
        <v>151</v>
      </c>
      <c r="F886">
        <v>7</v>
      </c>
      <c r="G886">
        <v>89</v>
      </c>
      <c r="H886">
        <v>0</v>
      </c>
      <c r="I886">
        <v>7</v>
      </c>
      <c r="J886">
        <v>28</v>
      </c>
      <c r="K886">
        <v>5</v>
      </c>
      <c r="L886">
        <v>4</v>
      </c>
      <c r="M886">
        <v>1</v>
      </c>
      <c r="N886">
        <v>6</v>
      </c>
      <c r="O886">
        <v>5</v>
      </c>
      <c r="P886">
        <v>0</v>
      </c>
      <c r="Q886">
        <v>0</v>
      </c>
      <c r="R886">
        <v>0</v>
      </c>
      <c r="S886">
        <v>0</v>
      </c>
      <c r="T886">
        <v>0</v>
      </c>
      <c r="U886">
        <v>0</v>
      </c>
      <c r="V886">
        <v>3</v>
      </c>
      <c r="W886">
        <v>11</v>
      </c>
      <c r="X886">
        <v>0</v>
      </c>
      <c r="Y886">
        <v>51</v>
      </c>
      <c r="Z886">
        <v>2621</v>
      </c>
      <c r="AA886">
        <v>0</v>
      </c>
      <c r="AB886">
        <v>0</v>
      </c>
      <c r="AC886">
        <v>0</v>
      </c>
      <c r="AD886">
        <v>1</v>
      </c>
      <c r="AE886">
        <v>0</v>
      </c>
      <c r="AF886">
        <v>0</v>
      </c>
      <c r="AG886">
        <v>0</v>
      </c>
      <c r="AH886">
        <v>1</v>
      </c>
      <c r="AI886">
        <v>0</v>
      </c>
      <c r="AJ886">
        <v>0</v>
      </c>
      <c r="AK886">
        <v>254</v>
      </c>
      <c r="AL886">
        <v>226</v>
      </c>
      <c r="AM886">
        <v>0</v>
      </c>
    </row>
    <row r="887" spans="1:39" x14ac:dyDescent="0.45">
      <c r="A887">
        <v>85072</v>
      </c>
      <c r="B887">
        <v>0</v>
      </c>
      <c r="C887">
        <v>0</v>
      </c>
      <c r="D887">
        <v>94</v>
      </c>
      <c r="E887">
        <v>494</v>
      </c>
      <c r="F887">
        <v>92</v>
      </c>
      <c r="G887">
        <v>391</v>
      </c>
      <c r="H887">
        <v>194</v>
      </c>
      <c r="I887">
        <v>11</v>
      </c>
      <c r="J887">
        <v>241</v>
      </c>
      <c r="K887">
        <v>1</v>
      </c>
      <c r="L887">
        <v>3</v>
      </c>
      <c r="M887">
        <v>4</v>
      </c>
      <c r="N887">
        <v>10</v>
      </c>
      <c r="O887">
        <v>0</v>
      </c>
      <c r="P887">
        <v>0</v>
      </c>
      <c r="Q887">
        <v>0</v>
      </c>
      <c r="R887">
        <v>0</v>
      </c>
      <c r="S887">
        <v>0</v>
      </c>
      <c r="T887">
        <v>0</v>
      </c>
      <c r="U887">
        <v>0</v>
      </c>
      <c r="V887">
        <v>3</v>
      </c>
      <c r="W887">
        <v>11</v>
      </c>
      <c r="X887">
        <v>0</v>
      </c>
      <c r="Y887">
        <v>43</v>
      </c>
      <c r="Z887">
        <v>2240</v>
      </c>
      <c r="AA887">
        <v>0</v>
      </c>
      <c r="AB887">
        <v>0</v>
      </c>
      <c r="AC887">
        <v>1</v>
      </c>
      <c r="AD887">
        <v>0</v>
      </c>
      <c r="AE887">
        <v>0</v>
      </c>
      <c r="AF887">
        <v>0</v>
      </c>
      <c r="AG887">
        <v>0</v>
      </c>
      <c r="AH887">
        <v>1</v>
      </c>
      <c r="AI887">
        <v>0</v>
      </c>
      <c r="AJ887">
        <v>0</v>
      </c>
      <c r="AK887">
        <v>1182</v>
      </c>
      <c r="AL887">
        <v>941</v>
      </c>
      <c r="AM887">
        <v>0</v>
      </c>
    </row>
    <row r="888" spans="1:39" x14ac:dyDescent="0.45">
      <c r="A888">
        <v>86429</v>
      </c>
      <c r="B888">
        <v>0</v>
      </c>
      <c r="C888">
        <v>0</v>
      </c>
      <c r="D888">
        <v>10</v>
      </c>
      <c r="E888">
        <v>464</v>
      </c>
      <c r="F888">
        <v>28</v>
      </c>
      <c r="G888">
        <v>873</v>
      </c>
      <c r="H888">
        <v>29</v>
      </c>
      <c r="I888">
        <v>18</v>
      </c>
      <c r="J888">
        <v>37</v>
      </c>
      <c r="K888">
        <v>0</v>
      </c>
      <c r="L888">
        <v>7</v>
      </c>
      <c r="M888">
        <v>4</v>
      </c>
      <c r="N888">
        <v>7</v>
      </c>
      <c r="O888">
        <v>2</v>
      </c>
      <c r="P888">
        <v>0</v>
      </c>
      <c r="Q888">
        <v>0</v>
      </c>
      <c r="R888">
        <v>0</v>
      </c>
      <c r="S888">
        <v>1</v>
      </c>
      <c r="T888">
        <v>0</v>
      </c>
      <c r="U888">
        <v>0</v>
      </c>
      <c r="V888">
        <v>3</v>
      </c>
      <c r="W888">
        <v>11</v>
      </c>
      <c r="X888">
        <v>1</v>
      </c>
      <c r="Y888">
        <v>59</v>
      </c>
      <c r="Z888">
        <v>2379</v>
      </c>
      <c r="AA888">
        <v>0</v>
      </c>
      <c r="AB888">
        <v>0</v>
      </c>
      <c r="AC888">
        <v>1</v>
      </c>
      <c r="AD888">
        <v>0</v>
      </c>
      <c r="AE888">
        <v>0</v>
      </c>
      <c r="AF888">
        <v>0</v>
      </c>
      <c r="AG888">
        <v>0</v>
      </c>
      <c r="AH888">
        <v>1</v>
      </c>
      <c r="AI888">
        <v>0</v>
      </c>
      <c r="AJ888">
        <v>0</v>
      </c>
      <c r="AK888">
        <v>1412</v>
      </c>
      <c r="AL888">
        <v>1375</v>
      </c>
      <c r="AM888">
        <v>1</v>
      </c>
    </row>
    <row r="889" spans="1:39" x14ac:dyDescent="0.45">
      <c r="A889">
        <v>45684</v>
      </c>
      <c r="B889">
        <v>1</v>
      </c>
      <c r="C889">
        <v>0</v>
      </c>
      <c r="D889">
        <v>37</v>
      </c>
      <c r="E889">
        <v>5</v>
      </c>
      <c r="F889">
        <v>1</v>
      </c>
      <c r="G889">
        <v>5</v>
      </c>
      <c r="H889">
        <v>10</v>
      </c>
      <c r="I889">
        <v>0</v>
      </c>
      <c r="J889">
        <v>7</v>
      </c>
      <c r="K889">
        <v>1</v>
      </c>
      <c r="L889">
        <v>1</v>
      </c>
      <c r="M889">
        <v>0</v>
      </c>
      <c r="N889">
        <v>2</v>
      </c>
      <c r="O889">
        <v>7</v>
      </c>
      <c r="P889">
        <v>0</v>
      </c>
      <c r="Q889">
        <v>0</v>
      </c>
      <c r="R889">
        <v>0</v>
      </c>
      <c r="S889">
        <v>0</v>
      </c>
      <c r="T889">
        <v>0</v>
      </c>
      <c r="U889">
        <v>0</v>
      </c>
      <c r="V889">
        <v>3</v>
      </c>
      <c r="W889">
        <v>11</v>
      </c>
      <c r="X889">
        <v>0</v>
      </c>
      <c r="Y889">
        <v>49</v>
      </c>
      <c r="Z889">
        <v>2368</v>
      </c>
      <c r="AA889">
        <v>0</v>
      </c>
      <c r="AB889">
        <v>0</v>
      </c>
      <c r="AC889">
        <v>0</v>
      </c>
      <c r="AD889">
        <v>0</v>
      </c>
      <c r="AE889">
        <v>1</v>
      </c>
      <c r="AF889">
        <v>0</v>
      </c>
      <c r="AG889">
        <v>0</v>
      </c>
      <c r="AH889">
        <v>1</v>
      </c>
      <c r="AI889">
        <v>0</v>
      </c>
      <c r="AJ889">
        <v>0</v>
      </c>
      <c r="AK889">
        <v>21</v>
      </c>
      <c r="AL889">
        <v>14</v>
      </c>
      <c r="AM889">
        <v>0</v>
      </c>
    </row>
    <row r="890" spans="1:39" x14ac:dyDescent="0.45">
      <c r="A890">
        <v>47889</v>
      </c>
      <c r="B890">
        <v>1</v>
      </c>
      <c r="C890">
        <v>0</v>
      </c>
      <c r="D890">
        <v>94</v>
      </c>
      <c r="E890">
        <v>29</v>
      </c>
      <c r="F890">
        <v>0</v>
      </c>
      <c r="G890">
        <v>29</v>
      </c>
      <c r="H890">
        <v>0</v>
      </c>
      <c r="I890">
        <v>5</v>
      </c>
      <c r="J890">
        <v>4</v>
      </c>
      <c r="K890">
        <v>1</v>
      </c>
      <c r="L890">
        <v>2</v>
      </c>
      <c r="M890">
        <v>0</v>
      </c>
      <c r="N890">
        <v>3</v>
      </c>
      <c r="O890">
        <v>5</v>
      </c>
      <c r="P890">
        <v>0</v>
      </c>
      <c r="Q890">
        <v>0</v>
      </c>
      <c r="R890">
        <v>0</v>
      </c>
      <c r="S890">
        <v>0</v>
      </c>
      <c r="T890">
        <v>0</v>
      </c>
      <c r="U890">
        <v>0</v>
      </c>
      <c r="V890">
        <v>3</v>
      </c>
      <c r="W890">
        <v>11</v>
      </c>
      <c r="X890">
        <v>0</v>
      </c>
      <c r="Y890">
        <v>46</v>
      </c>
      <c r="Z890">
        <v>2335</v>
      </c>
      <c r="AA890">
        <v>0</v>
      </c>
      <c r="AB890">
        <v>0</v>
      </c>
      <c r="AC890">
        <v>0</v>
      </c>
      <c r="AD890">
        <v>1</v>
      </c>
      <c r="AE890">
        <v>0</v>
      </c>
      <c r="AF890">
        <v>0</v>
      </c>
      <c r="AG890">
        <v>0</v>
      </c>
      <c r="AH890">
        <v>1</v>
      </c>
      <c r="AI890">
        <v>0</v>
      </c>
      <c r="AJ890">
        <v>0</v>
      </c>
      <c r="AK890">
        <v>63</v>
      </c>
      <c r="AL890">
        <v>59</v>
      </c>
      <c r="AM890">
        <v>0</v>
      </c>
    </row>
    <row r="891" spans="1:39" x14ac:dyDescent="0.45">
      <c r="A891">
        <v>45921</v>
      </c>
      <c r="B891">
        <v>0</v>
      </c>
      <c r="C891">
        <v>0</v>
      </c>
      <c r="D891">
        <v>23</v>
      </c>
      <c r="E891">
        <v>102</v>
      </c>
      <c r="F891">
        <v>9</v>
      </c>
      <c r="G891">
        <v>49</v>
      </c>
      <c r="H891">
        <v>24</v>
      </c>
      <c r="I891">
        <v>3</v>
      </c>
      <c r="J891">
        <v>12</v>
      </c>
      <c r="K891">
        <v>1</v>
      </c>
      <c r="L891">
        <v>2</v>
      </c>
      <c r="M891">
        <v>1</v>
      </c>
      <c r="N891">
        <v>6</v>
      </c>
      <c r="O891">
        <v>4</v>
      </c>
      <c r="P891">
        <v>0</v>
      </c>
      <c r="Q891">
        <v>0</v>
      </c>
      <c r="R891">
        <v>0</v>
      </c>
      <c r="S891">
        <v>0</v>
      </c>
      <c r="T891">
        <v>0</v>
      </c>
      <c r="U891">
        <v>0</v>
      </c>
      <c r="V891">
        <v>3</v>
      </c>
      <c r="W891">
        <v>11</v>
      </c>
      <c r="X891">
        <v>0</v>
      </c>
      <c r="Y891">
        <v>34</v>
      </c>
      <c r="Z891">
        <v>2270</v>
      </c>
      <c r="AA891">
        <v>0</v>
      </c>
      <c r="AB891">
        <v>1</v>
      </c>
      <c r="AC891">
        <v>0</v>
      </c>
      <c r="AD891">
        <v>0</v>
      </c>
      <c r="AE891">
        <v>0</v>
      </c>
      <c r="AF891">
        <v>0</v>
      </c>
      <c r="AG891">
        <v>0</v>
      </c>
      <c r="AH891">
        <v>0</v>
      </c>
      <c r="AI891">
        <v>0</v>
      </c>
      <c r="AJ891">
        <v>1</v>
      </c>
      <c r="AK891">
        <v>187</v>
      </c>
      <c r="AL891">
        <v>175</v>
      </c>
      <c r="AM891">
        <v>0</v>
      </c>
    </row>
    <row r="892" spans="1:39" x14ac:dyDescent="0.45">
      <c r="A892">
        <v>78420</v>
      </c>
      <c r="B892">
        <v>0</v>
      </c>
      <c r="C892">
        <v>0</v>
      </c>
      <c r="D892">
        <v>75</v>
      </c>
      <c r="E892">
        <v>604</v>
      </c>
      <c r="F892">
        <v>28</v>
      </c>
      <c r="G892">
        <v>674</v>
      </c>
      <c r="H892">
        <v>91</v>
      </c>
      <c r="I892">
        <v>28</v>
      </c>
      <c r="J892">
        <v>28</v>
      </c>
      <c r="K892">
        <v>1</v>
      </c>
      <c r="L892">
        <v>3</v>
      </c>
      <c r="M892">
        <v>10</v>
      </c>
      <c r="N892">
        <v>8</v>
      </c>
      <c r="O892">
        <v>1</v>
      </c>
      <c r="P892">
        <v>0</v>
      </c>
      <c r="Q892">
        <v>0</v>
      </c>
      <c r="R892">
        <v>0</v>
      </c>
      <c r="S892">
        <v>0</v>
      </c>
      <c r="T892">
        <v>0</v>
      </c>
      <c r="U892">
        <v>0</v>
      </c>
      <c r="V892">
        <v>3</v>
      </c>
      <c r="W892">
        <v>11</v>
      </c>
      <c r="X892">
        <v>0</v>
      </c>
      <c r="Y892">
        <v>54</v>
      </c>
      <c r="Z892">
        <v>2524</v>
      </c>
      <c r="AA892">
        <v>0</v>
      </c>
      <c r="AB892">
        <v>0</v>
      </c>
      <c r="AC892">
        <v>1</v>
      </c>
      <c r="AD892">
        <v>0</v>
      </c>
      <c r="AE892">
        <v>0</v>
      </c>
      <c r="AF892">
        <v>0</v>
      </c>
      <c r="AG892">
        <v>0</v>
      </c>
      <c r="AH892">
        <v>0</v>
      </c>
      <c r="AI892">
        <v>0</v>
      </c>
      <c r="AJ892">
        <v>1</v>
      </c>
      <c r="AK892">
        <v>1425</v>
      </c>
      <c r="AL892">
        <v>1397</v>
      </c>
      <c r="AM892">
        <v>0</v>
      </c>
    </row>
    <row r="893" spans="1:39" x14ac:dyDescent="0.45">
      <c r="A893">
        <v>75114</v>
      </c>
      <c r="B893">
        <v>0</v>
      </c>
      <c r="C893">
        <v>0</v>
      </c>
      <c r="D893">
        <v>40</v>
      </c>
      <c r="E893">
        <v>571</v>
      </c>
      <c r="F893">
        <v>12</v>
      </c>
      <c r="G893">
        <v>523</v>
      </c>
      <c r="H893">
        <v>63</v>
      </c>
      <c r="I893">
        <v>60</v>
      </c>
      <c r="J893">
        <v>24</v>
      </c>
      <c r="K893">
        <v>1</v>
      </c>
      <c r="L893">
        <v>3</v>
      </c>
      <c r="M893">
        <v>10</v>
      </c>
      <c r="N893">
        <v>5</v>
      </c>
      <c r="O893">
        <v>2</v>
      </c>
      <c r="P893">
        <v>0</v>
      </c>
      <c r="Q893">
        <v>0</v>
      </c>
      <c r="R893">
        <v>0</v>
      </c>
      <c r="S893">
        <v>0</v>
      </c>
      <c r="T893">
        <v>0</v>
      </c>
      <c r="U893">
        <v>0</v>
      </c>
      <c r="V893">
        <v>3</v>
      </c>
      <c r="W893">
        <v>11</v>
      </c>
      <c r="X893">
        <v>0</v>
      </c>
      <c r="Y893">
        <v>28</v>
      </c>
      <c r="Z893">
        <v>2393</v>
      </c>
      <c r="AA893">
        <v>0</v>
      </c>
      <c r="AB893">
        <v>0</v>
      </c>
      <c r="AC893">
        <v>0</v>
      </c>
      <c r="AD893">
        <v>1</v>
      </c>
      <c r="AE893">
        <v>0</v>
      </c>
      <c r="AF893">
        <v>0</v>
      </c>
      <c r="AG893">
        <v>0</v>
      </c>
      <c r="AH893">
        <v>1</v>
      </c>
      <c r="AI893">
        <v>0</v>
      </c>
      <c r="AJ893">
        <v>0</v>
      </c>
      <c r="AK893">
        <v>1229</v>
      </c>
      <c r="AL893">
        <v>1205</v>
      </c>
      <c r="AM893">
        <v>0</v>
      </c>
    </row>
    <row r="894" spans="1:39" x14ac:dyDescent="0.45">
      <c r="A894">
        <v>52278</v>
      </c>
      <c r="B894">
        <v>0</v>
      </c>
      <c r="C894">
        <v>1</v>
      </c>
      <c r="D894">
        <v>24</v>
      </c>
      <c r="E894">
        <v>953</v>
      </c>
      <c r="F894">
        <v>0</v>
      </c>
      <c r="G894">
        <v>71</v>
      </c>
      <c r="H894">
        <v>0</v>
      </c>
      <c r="I894">
        <v>0</v>
      </c>
      <c r="J894">
        <v>174</v>
      </c>
      <c r="K894">
        <v>6</v>
      </c>
      <c r="L894">
        <v>10</v>
      </c>
      <c r="M894">
        <v>5</v>
      </c>
      <c r="N894">
        <v>10</v>
      </c>
      <c r="O894">
        <v>8</v>
      </c>
      <c r="P894">
        <v>0</v>
      </c>
      <c r="Q894">
        <v>0</v>
      </c>
      <c r="R894">
        <v>0</v>
      </c>
      <c r="S894">
        <v>0</v>
      </c>
      <c r="T894">
        <v>0</v>
      </c>
      <c r="U894">
        <v>0</v>
      </c>
      <c r="V894">
        <v>3</v>
      </c>
      <c r="W894">
        <v>11</v>
      </c>
      <c r="X894">
        <v>1</v>
      </c>
      <c r="Y894">
        <v>57</v>
      </c>
      <c r="Z894">
        <v>2679</v>
      </c>
      <c r="AA894">
        <v>0</v>
      </c>
      <c r="AB894">
        <v>0</v>
      </c>
      <c r="AC894">
        <v>0</v>
      </c>
      <c r="AD894">
        <v>0</v>
      </c>
      <c r="AE894">
        <v>1</v>
      </c>
      <c r="AF894">
        <v>0</v>
      </c>
      <c r="AG894">
        <v>0</v>
      </c>
      <c r="AH894">
        <v>0</v>
      </c>
      <c r="AI894">
        <v>0</v>
      </c>
      <c r="AJ894">
        <v>1</v>
      </c>
      <c r="AK894">
        <v>1024</v>
      </c>
      <c r="AL894">
        <v>850</v>
      </c>
      <c r="AM894">
        <v>0</v>
      </c>
    </row>
    <row r="895" spans="1:39" x14ac:dyDescent="0.45">
      <c r="A895">
        <v>35641</v>
      </c>
      <c r="B895">
        <v>1</v>
      </c>
      <c r="C895">
        <v>0</v>
      </c>
      <c r="D895">
        <v>11</v>
      </c>
      <c r="E895">
        <v>63</v>
      </c>
      <c r="F895">
        <v>3</v>
      </c>
      <c r="G895">
        <v>67</v>
      </c>
      <c r="H895">
        <v>8</v>
      </c>
      <c r="I895">
        <v>9</v>
      </c>
      <c r="J895">
        <v>28</v>
      </c>
      <c r="K895">
        <v>2</v>
      </c>
      <c r="L895">
        <v>3</v>
      </c>
      <c r="M895">
        <v>1</v>
      </c>
      <c r="N895">
        <v>4</v>
      </c>
      <c r="O895">
        <v>7</v>
      </c>
      <c r="P895">
        <v>0</v>
      </c>
      <c r="Q895">
        <v>0</v>
      </c>
      <c r="R895">
        <v>0</v>
      </c>
      <c r="S895">
        <v>0</v>
      </c>
      <c r="T895">
        <v>0</v>
      </c>
      <c r="U895">
        <v>0</v>
      </c>
      <c r="V895">
        <v>3</v>
      </c>
      <c r="W895">
        <v>11</v>
      </c>
      <c r="X895">
        <v>1</v>
      </c>
      <c r="Y895">
        <v>48</v>
      </c>
      <c r="Z895">
        <v>2509</v>
      </c>
      <c r="AA895">
        <v>0</v>
      </c>
      <c r="AB895">
        <v>1</v>
      </c>
      <c r="AC895">
        <v>0</v>
      </c>
      <c r="AD895">
        <v>0</v>
      </c>
      <c r="AE895">
        <v>0</v>
      </c>
      <c r="AF895">
        <v>0</v>
      </c>
      <c r="AG895">
        <v>0</v>
      </c>
      <c r="AH895">
        <v>0</v>
      </c>
      <c r="AI895">
        <v>1</v>
      </c>
      <c r="AJ895">
        <v>0</v>
      </c>
      <c r="AK895">
        <v>150</v>
      </c>
      <c r="AL895">
        <v>122</v>
      </c>
      <c r="AM895">
        <v>0</v>
      </c>
    </row>
    <row r="896" spans="1:39" x14ac:dyDescent="0.45">
      <c r="A896">
        <v>95529</v>
      </c>
      <c r="B896">
        <v>0</v>
      </c>
      <c r="C896">
        <v>0</v>
      </c>
      <c r="D896">
        <v>29</v>
      </c>
      <c r="E896">
        <v>770</v>
      </c>
      <c r="F896">
        <v>29</v>
      </c>
      <c r="G896">
        <v>890</v>
      </c>
      <c r="H896">
        <v>250</v>
      </c>
      <c r="I896">
        <v>27</v>
      </c>
      <c r="J896">
        <v>24</v>
      </c>
      <c r="K896">
        <v>1</v>
      </c>
      <c r="L896">
        <v>7</v>
      </c>
      <c r="M896">
        <v>3</v>
      </c>
      <c r="N896">
        <v>7</v>
      </c>
      <c r="O896">
        <v>3</v>
      </c>
      <c r="P896">
        <v>0</v>
      </c>
      <c r="Q896">
        <v>0</v>
      </c>
      <c r="R896">
        <v>1</v>
      </c>
      <c r="S896">
        <v>0</v>
      </c>
      <c r="T896">
        <v>0</v>
      </c>
      <c r="U896">
        <v>0</v>
      </c>
      <c r="V896">
        <v>3</v>
      </c>
      <c r="W896">
        <v>11</v>
      </c>
      <c r="X896">
        <v>1</v>
      </c>
      <c r="Y896">
        <v>26</v>
      </c>
      <c r="Z896">
        <v>2732</v>
      </c>
      <c r="AA896">
        <v>0</v>
      </c>
      <c r="AB896">
        <v>0</v>
      </c>
      <c r="AC896">
        <v>1</v>
      </c>
      <c r="AD896">
        <v>0</v>
      </c>
      <c r="AE896">
        <v>0</v>
      </c>
      <c r="AF896">
        <v>0</v>
      </c>
      <c r="AG896">
        <v>0</v>
      </c>
      <c r="AH896">
        <v>1</v>
      </c>
      <c r="AI896">
        <v>0</v>
      </c>
      <c r="AJ896">
        <v>0</v>
      </c>
      <c r="AK896">
        <v>1966</v>
      </c>
      <c r="AL896">
        <v>1942</v>
      </c>
      <c r="AM896">
        <v>1</v>
      </c>
    </row>
    <row r="897" spans="1:39" x14ac:dyDescent="0.45">
      <c r="A897">
        <v>62820</v>
      </c>
      <c r="B897">
        <v>0</v>
      </c>
      <c r="C897">
        <v>0</v>
      </c>
      <c r="D897">
        <v>51</v>
      </c>
      <c r="E897">
        <v>398</v>
      </c>
      <c r="F897">
        <v>61</v>
      </c>
      <c r="G897">
        <v>265</v>
      </c>
      <c r="H897">
        <v>138</v>
      </c>
      <c r="I897">
        <v>61</v>
      </c>
      <c r="J897">
        <v>53</v>
      </c>
      <c r="K897">
        <v>1</v>
      </c>
      <c r="L897">
        <v>3</v>
      </c>
      <c r="M897">
        <v>4</v>
      </c>
      <c r="N897">
        <v>6</v>
      </c>
      <c r="O897">
        <v>1</v>
      </c>
      <c r="P897">
        <v>0</v>
      </c>
      <c r="Q897">
        <v>0</v>
      </c>
      <c r="R897">
        <v>0</v>
      </c>
      <c r="S897">
        <v>0</v>
      </c>
      <c r="T897">
        <v>0</v>
      </c>
      <c r="U897">
        <v>0</v>
      </c>
      <c r="V897">
        <v>3</v>
      </c>
      <c r="W897">
        <v>11</v>
      </c>
      <c r="X897">
        <v>0</v>
      </c>
      <c r="Y897">
        <v>66</v>
      </c>
      <c r="Z897">
        <v>2573</v>
      </c>
      <c r="AA897">
        <v>0</v>
      </c>
      <c r="AB897">
        <v>1</v>
      </c>
      <c r="AC897">
        <v>0</v>
      </c>
      <c r="AD897">
        <v>0</v>
      </c>
      <c r="AE897">
        <v>0</v>
      </c>
      <c r="AF897">
        <v>0</v>
      </c>
      <c r="AG897">
        <v>0</v>
      </c>
      <c r="AH897">
        <v>1</v>
      </c>
      <c r="AI897">
        <v>0</v>
      </c>
      <c r="AJ897">
        <v>0</v>
      </c>
      <c r="AK897">
        <v>923</v>
      </c>
      <c r="AL897">
        <v>870</v>
      </c>
      <c r="AM897">
        <v>0</v>
      </c>
    </row>
    <row r="898" spans="1:39" x14ac:dyDescent="0.45">
      <c r="A898">
        <v>73113</v>
      </c>
      <c r="B898">
        <v>0</v>
      </c>
      <c r="C898">
        <v>0</v>
      </c>
      <c r="D898">
        <v>86</v>
      </c>
      <c r="E898">
        <v>741</v>
      </c>
      <c r="F898">
        <v>19</v>
      </c>
      <c r="G898">
        <v>154</v>
      </c>
      <c r="H898">
        <v>50</v>
      </c>
      <c r="I898">
        <v>9</v>
      </c>
      <c r="J898">
        <v>28</v>
      </c>
      <c r="K898">
        <v>1</v>
      </c>
      <c r="L898">
        <v>3</v>
      </c>
      <c r="M898">
        <v>4</v>
      </c>
      <c r="N898">
        <v>7</v>
      </c>
      <c r="O898">
        <v>2</v>
      </c>
      <c r="P898">
        <v>0</v>
      </c>
      <c r="Q898">
        <v>0</v>
      </c>
      <c r="R898">
        <v>0</v>
      </c>
      <c r="S898">
        <v>0</v>
      </c>
      <c r="T898">
        <v>0</v>
      </c>
      <c r="U898">
        <v>0</v>
      </c>
      <c r="V898">
        <v>3</v>
      </c>
      <c r="W898">
        <v>11</v>
      </c>
      <c r="X898">
        <v>0</v>
      </c>
      <c r="Y898">
        <v>60</v>
      </c>
      <c r="Z898">
        <v>2344</v>
      </c>
      <c r="AA898">
        <v>0</v>
      </c>
      <c r="AB898">
        <v>0</v>
      </c>
      <c r="AC898">
        <v>0</v>
      </c>
      <c r="AD898">
        <v>1</v>
      </c>
      <c r="AE898">
        <v>0</v>
      </c>
      <c r="AF898">
        <v>0</v>
      </c>
      <c r="AG898">
        <v>0</v>
      </c>
      <c r="AH898">
        <v>0</v>
      </c>
      <c r="AI898">
        <v>1</v>
      </c>
      <c r="AJ898">
        <v>0</v>
      </c>
      <c r="AK898">
        <v>973</v>
      </c>
      <c r="AL898">
        <v>945</v>
      </c>
      <c r="AM898">
        <v>0</v>
      </c>
    </row>
    <row r="899" spans="1:39" x14ac:dyDescent="0.45">
      <c r="A899">
        <v>84169</v>
      </c>
      <c r="B899">
        <v>0</v>
      </c>
      <c r="C899">
        <v>0</v>
      </c>
      <c r="D899">
        <v>9</v>
      </c>
      <c r="E899">
        <v>1478</v>
      </c>
      <c r="F899">
        <v>19</v>
      </c>
      <c r="G899">
        <v>403</v>
      </c>
      <c r="H899">
        <v>0</v>
      </c>
      <c r="I899">
        <v>19</v>
      </c>
      <c r="J899">
        <v>0</v>
      </c>
      <c r="K899">
        <v>1</v>
      </c>
      <c r="L899">
        <v>7</v>
      </c>
      <c r="M899">
        <v>6</v>
      </c>
      <c r="N899">
        <v>6</v>
      </c>
      <c r="O899">
        <v>3</v>
      </c>
      <c r="P899">
        <v>0</v>
      </c>
      <c r="Q899">
        <v>1</v>
      </c>
      <c r="R899">
        <v>1</v>
      </c>
      <c r="S899">
        <v>0</v>
      </c>
      <c r="T899">
        <v>0</v>
      </c>
      <c r="U899">
        <v>0</v>
      </c>
      <c r="V899">
        <v>3</v>
      </c>
      <c r="W899">
        <v>11</v>
      </c>
      <c r="X899">
        <v>1</v>
      </c>
      <c r="Y899">
        <v>38</v>
      </c>
      <c r="Z899">
        <v>2485</v>
      </c>
      <c r="AA899">
        <v>0</v>
      </c>
      <c r="AB899">
        <v>1</v>
      </c>
      <c r="AC899">
        <v>0</v>
      </c>
      <c r="AD899">
        <v>0</v>
      </c>
      <c r="AE899">
        <v>0</v>
      </c>
      <c r="AF899">
        <v>0</v>
      </c>
      <c r="AG899">
        <v>0</v>
      </c>
      <c r="AH899">
        <v>0</v>
      </c>
      <c r="AI899">
        <v>0</v>
      </c>
      <c r="AJ899">
        <v>1</v>
      </c>
      <c r="AK899">
        <v>1919</v>
      </c>
      <c r="AL899">
        <v>1919</v>
      </c>
      <c r="AM899">
        <v>2</v>
      </c>
    </row>
    <row r="900" spans="1:39" x14ac:dyDescent="0.45">
      <c r="A900">
        <v>42607</v>
      </c>
      <c r="B900">
        <v>0</v>
      </c>
      <c r="C900">
        <v>1</v>
      </c>
      <c r="D900">
        <v>30</v>
      </c>
      <c r="E900">
        <v>156</v>
      </c>
      <c r="F900">
        <v>29</v>
      </c>
      <c r="G900">
        <v>56</v>
      </c>
      <c r="H900">
        <v>30</v>
      </c>
      <c r="I900">
        <v>32</v>
      </c>
      <c r="J900">
        <v>47</v>
      </c>
      <c r="K900">
        <v>2</v>
      </c>
      <c r="L900">
        <v>3</v>
      </c>
      <c r="M900">
        <v>2</v>
      </c>
      <c r="N900">
        <v>7</v>
      </c>
      <c r="O900">
        <v>3</v>
      </c>
      <c r="P900">
        <v>0</v>
      </c>
      <c r="Q900">
        <v>0</v>
      </c>
      <c r="R900">
        <v>0</v>
      </c>
      <c r="S900">
        <v>0</v>
      </c>
      <c r="T900">
        <v>0</v>
      </c>
      <c r="U900">
        <v>0</v>
      </c>
      <c r="V900">
        <v>3</v>
      </c>
      <c r="W900">
        <v>11</v>
      </c>
      <c r="X900">
        <v>0</v>
      </c>
      <c r="Y900">
        <v>66</v>
      </c>
      <c r="Z900">
        <v>2383</v>
      </c>
      <c r="AA900">
        <v>0</v>
      </c>
      <c r="AB900">
        <v>0</v>
      </c>
      <c r="AC900">
        <v>1</v>
      </c>
      <c r="AD900">
        <v>0</v>
      </c>
      <c r="AE900">
        <v>0</v>
      </c>
      <c r="AF900">
        <v>1</v>
      </c>
      <c r="AG900">
        <v>0</v>
      </c>
      <c r="AH900">
        <v>0</v>
      </c>
      <c r="AI900">
        <v>0</v>
      </c>
      <c r="AJ900">
        <v>0</v>
      </c>
      <c r="AK900">
        <v>303</v>
      </c>
      <c r="AL900">
        <v>256</v>
      </c>
      <c r="AM900">
        <v>0</v>
      </c>
    </row>
    <row r="901" spans="1:39" x14ac:dyDescent="0.45">
      <c r="A901">
        <v>74637</v>
      </c>
      <c r="B901">
        <v>0</v>
      </c>
      <c r="C901">
        <v>0</v>
      </c>
      <c r="D901">
        <v>73</v>
      </c>
      <c r="E901">
        <v>960</v>
      </c>
      <c r="F901">
        <v>64</v>
      </c>
      <c r="G901">
        <v>464</v>
      </c>
      <c r="H901">
        <v>146</v>
      </c>
      <c r="I901">
        <v>0</v>
      </c>
      <c r="J901">
        <v>16</v>
      </c>
      <c r="K901">
        <v>1</v>
      </c>
      <c r="L901">
        <v>6</v>
      </c>
      <c r="M901">
        <v>9</v>
      </c>
      <c r="N901">
        <v>9</v>
      </c>
      <c r="O901">
        <v>3</v>
      </c>
      <c r="P901">
        <v>0</v>
      </c>
      <c r="Q901">
        <v>0</v>
      </c>
      <c r="R901">
        <v>0</v>
      </c>
      <c r="S901">
        <v>1</v>
      </c>
      <c r="T901">
        <v>0</v>
      </c>
      <c r="U901">
        <v>0</v>
      </c>
      <c r="V901">
        <v>3</v>
      </c>
      <c r="W901">
        <v>11</v>
      </c>
      <c r="X901">
        <v>0</v>
      </c>
      <c r="Y901">
        <v>66</v>
      </c>
      <c r="Z901">
        <v>2566</v>
      </c>
      <c r="AA901">
        <v>0</v>
      </c>
      <c r="AB901">
        <v>0</v>
      </c>
      <c r="AC901">
        <v>1</v>
      </c>
      <c r="AD901">
        <v>0</v>
      </c>
      <c r="AE901">
        <v>0</v>
      </c>
      <c r="AF901">
        <v>0</v>
      </c>
      <c r="AG901">
        <v>0</v>
      </c>
      <c r="AH901">
        <v>0</v>
      </c>
      <c r="AI901">
        <v>0</v>
      </c>
      <c r="AJ901">
        <v>1</v>
      </c>
      <c r="AK901">
        <v>1634</v>
      </c>
      <c r="AL901">
        <v>1618</v>
      </c>
      <c r="AM901">
        <v>1</v>
      </c>
    </row>
    <row r="902" spans="1:39" x14ac:dyDescent="0.45">
      <c r="A902">
        <v>46015</v>
      </c>
      <c r="B902">
        <v>1</v>
      </c>
      <c r="C902">
        <v>1</v>
      </c>
      <c r="D902">
        <v>25</v>
      </c>
      <c r="E902">
        <v>38</v>
      </c>
      <c r="F902">
        <v>0</v>
      </c>
      <c r="G902">
        <v>2</v>
      </c>
      <c r="H902">
        <v>0</v>
      </c>
      <c r="I902">
        <v>0</v>
      </c>
      <c r="J902">
        <v>6</v>
      </c>
      <c r="K902">
        <v>1</v>
      </c>
      <c r="L902">
        <v>1</v>
      </c>
      <c r="M902">
        <v>0</v>
      </c>
      <c r="N902">
        <v>3</v>
      </c>
      <c r="O902">
        <v>7</v>
      </c>
      <c r="P902">
        <v>1</v>
      </c>
      <c r="Q902">
        <v>0</v>
      </c>
      <c r="R902">
        <v>0</v>
      </c>
      <c r="S902">
        <v>0</v>
      </c>
      <c r="T902">
        <v>1</v>
      </c>
      <c r="U902">
        <v>0</v>
      </c>
      <c r="V902">
        <v>3</v>
      </c>
      <c r="W902">
        <v>11</v>
      </c>
      <c r="X902">
        <v>0</v>
      </c>
      <c r="Y902">
        <v>65</v>
      </c>
      <c r="Z902">
        <v>2236</v>
      </c>
      <c r="AA902">
        <v>0</v>
      </c>
      <c r="AB902">
        <v>0</v>
      </c>
      <c r="AC902">
        <v>0</v>
      </c>
      <c r="AD902">
        <v>1</v>
      </c>
      <c r="AE902">
        <v>0</v>
      </c>
      <c r="AF902">
        <v>0</v>
      </c>
      <c r="AG902">
        <v>0</v>
      </c>
      <c r="AH902">
        <v>0</v>
      </c>
      <c r="AI902">
        <v>0</v>
      </c>
      <c r="AJ902">
        <v>1</v>
      </c>
      <c r="AK902">
        <v>40</v>
      </c>
      <c r="AL902">
        <v>34</v>
      </c>
      <c r="AM902">
        <v>2</v>
      </c>
    </row>
    <row r="903" spans="1:39" x14ac:dyDescent="0.45">
      <c r="A903">
        <v>72354</v>
      </c>
      <c r="B903">
        <v>0</v>
      </c>
      <c r="C903">
        <v>0</v>
      </c>
      <c r="D903">
        <v>67</v>
      </c>
      <c r="E903">
        <v>315</v>
      </c>
      <c r="F903">
        <v>26</v>
      </c>
      <c r="G903">
        <v>473</v>
      </c>
      <c r="H903">
        <v>220</v>
      </c>
      <c r="I903">
        <v>12</v>
      </c>
      <c r="J903">
        <v>182</v>
      </c>
      <c r="K903">
        <v>1</v>
      </c>
      <c r="L903">
        <v>2</v>
      </c>
      <c r="M903">
        <v>10</v>
      </c>
      <c r="N903">
        <v>6</v>
      </c>
      <c r="O903">
        <v>1</v>
      </c>
      <c r="P903">
        <v>0</v>
      </c>
      <c r="Q903">
        <v>0</v>
      </c>
      <c r="R903">
        <v>0</v>
      </c>
      <c r="S903">
        <v>0</v>
      </c>
      <c r="T903">
        <v>0</v>
      </c>
      <c r="U903">
        <v>0</v>
      </c>
      <c r="V903">
        <v>3</v>
      </c>
      <c r="W903">
        <v>11</v>
      </c>
      <c r="X903">
        <v>0</v>
      </c>
      <c r="Y903">
        <v>27</v>
      </c>
      <c r="Z903">
        <v>2597</v>
      </c>
      <c r="AA903">
        <v>0</v>
      </c>
      <c r="AB903">
        <v>0</v>
      </c>
      <c r="AC903">
        <v>1</v>
      </c>
      <c r="AD903">
        <v>0</v>
      </c>
      <c r="AE903">
        <v>0</v>
      </c>
      <c r="AF903">
        <v>0</v>
      </c>
      <c r="AG903">
        <v>0</v>
      </c>
      <c r="AH903">
        <v>1</v>
      </c>
      <c r="AI903">
        <v>0</v>
      </c>
      <c r="AJ903">
        <v>0</v>
      </c>
      <c r="AK903">
        <v>1046</v>
      </c>
      <c r="AL903">
        <v>864</v>
      </c>
      <c r="AM903">
        <v>0</v>
      </c>
    </row>
    <row r="904" spans="1:39" x14ac:dyDescent="0.45">
      <c r="A904">
        <v>39858</v>
      </c>
      <c r="B904">
        <v>1</v>
      </c>
      <c r="C904">
        <v>0</v>
      </c>
      <c r="D904">
        <v>67</v>
      </c>
      <c r="E904">
        <v>15</v>
      </c>
      <c r="F904">
        <v>20</v>
      </c>
      <c r="G904">
        <v>25</v>
      </c>
      <c r="H904">
        <v>2</v>
      </c>
      <c r="I904">
        <v>7</v>
      </c>
      <c r="J904">
        <v>26</v>
      </c>
      <c r="K904">
        <v>1</v>
      </c>
      <c r="L904">
        <v>2</v>
      </c>
      <c r="M904">
        <v>0</v>
      </c>
      <c r="N904">
        <v>4</v>
      </c>
      <c r="O904">
        <v>6</v>
      </c>
      <c r="P904">
        <v>0</v>
      </c>
      <c r="Q904">
        <v>0</v>
      </c>
      <c r="R904">
        <v>0</v>
      </c>
      <c r="S904">
        <v>0</v>
      </c>
      <c r="T904">
        <v>0</v>
      </c>
      <c r="U904">
        <v>0</v>
      </c>
      <c r="V904">
        <v>3</v>
      </c>
      <c r="W904">
        <v>11</v>
      </c>
      <c r="X904">
        <v>1</v>
      </c>
      <c r="Y904">
        <v>51</v>
      </c>
      <c r="Z904">
        <v>2680</v>
      </c>
      <c r="AA904">
        <v>0</v>
      </c>
      <c r="AB904">
        <v>0</v>
      </c>
      <c r="AC904">
        <v>1</v>
      </c>
      <c r="AD904">
        <v>0</v>
      </c>
      <c r="AE904">
        <v>0</v>
      </c>
      <c r="AF904">
        <v>0</v>
      </c>
      <c r="AG904">
        <v>0</v>
      </c>
      <c r="AH904">
        <v>0</v>
      </c>
      <c r="AI904">
        <v>1</v>
      </c>
      <c r="AJ904">
        <v>0</v>
      </c>
      <c r="AK904">
        <v>69</v>
      </c>
      <c r="AL904">
        <v>43</v>
      </c>
      <c r="AM904">
        <v>0</v>
      </c>
    </row>
    <row r="905" spans="1:39" x14ac:dyDescent="0.45">
      <c r="A905">
        <v>34469</v>
      </c>
      <c r="B905">
        <v>1</v>
      </c>
      <c r="C905">
        <v>1</v>
      </c>
      <c r="D905">
        <v>58</v>
      </c>
      <c r="E905">
        <v>19</v>
      </c>
      <c r="F905">
        <v>6</v>
      </c>
      <c r="G905">
        <v>20</v>
      </c>
      <c r="H905">
        <v>0</v>
      </c>
      <c r="I905">
        <v>5</v>
      </c>
      <c r="J905">
        <v>12</v>
      </c>
      <c r="K905">
        <v>3</v>
      </c>
      <c r="L905">
        <v>1</v>
      </c>
      <c r="M905">
        <v>1</v>
      </c>
      <c r="N905">
        <v>4</v>
      </c>
      <c r="O905">
        <v>4</v>
      </c>
      <c r="P905">
        <v>0</v>
      </c>
      <c r="Q905">
        <v>0</v>
      </c>
      <c r="R905">
        <v>0</v>
      </c>
      <c r="S905">
        <v>0</v>
      </c>
      <c r="T905">
        <v>0</v>
      </c>
      <c r="U905">
        <v>0</v>
      </c>
      <c r="V905">
        <v>3</v>
      </c>
      <c r="W905">
        <v>11</v>
      </c>
      <c r="X905">
        <v>0</v>
      </c>
      <c r="Y905">
        <v>72</v>
      </c>
      <c r="Z905">
        <v>2215</v>
      </c>
      <c r="AA905">
        <v>0</v>
      </c>
      <c r="AB905">
        <v>1</v>
      </c>
      <c r="AC905">
        <v>0</v>
      </c>
      <c r="AD905">
        <v>0</v>
      </c>
      <c r="AE905">
        <v>0</v>
      </c>
      <c r="AF905">
        <v>0</v>
      </c>
      <c r="AG905">
        <v>0</v>
      </c>
      <c r="AH905">
        <v>0</v>
      </c>
      <c r="AI905">
        <v>0</v>
      </c>
      <c r="AJ905">
        <v>1</v>
      </c>
      <c r="AK905">
        <v>50</v>
      </c>
      <c r="AL905">
        <v>38</v>
      </c>
      <c r="AM905">
        <v>0</v>
      </c>
    </row>
    <row r="906" spans="1:39" x14ac:dyDescent="0.45">
      <c r="A906">
        <v>83033</v>
      </c>
      <c r="B906">
        <v>1</v>
      </c>
      <c r="C906">
        <v>0</v>
      </c>
      <c r="D906">
        <v>82</v>
      </c>
      <c r="E906">
        <v>812</v>
      </c>
      <c r="F906">
        <v>99</v>
      </c>
      <c r="G906">
        <v>431</v>
      </c>
      <c r="H906">
        <v>237</v>
      </c>
      <c r="I906">
        <v>149</v>
      </c>
      <c r="J906">
        <v>33</v>
      </c>
      <c r="K906">
        <v>1</v>
      </c>
      <c r="L906">
        <v>11</v>
      </c>
      <c r="M906">
        <v>4</v>
      </c>
      <c r="N906">
        <v>10</v>
      </c>
      <c r="O906">
        <v>5</v>
      </c>
      <c r="P906">
        <v>0</v>
      </c>
      <c r="Q906">
        <v>0</v>
      </c>
      <c r="R906">
        <v>0</v>
      </c>
      <c r="S906">
        <v>1</v>
      </c>
      <c r="T906">
        <v>0</v>
      </c>
      <c r="U906">
        <v>0</v>
      </c>
      <c r="V906">
        <v>3</v>
      </c>
      <c r="W906">
        <v>11</v>
      </c>
      <c r="X906">
        <v>0</v>
      </c>
      <c r="Y906">
        <v>34</v>
      </c>
      <c r="Z906">
        <v>2201</v>
      </c>
      <c r="AA906">
        <v>0</v>
      </c>
      <c r="AB906">
        <v>0</v>
      </c>
      <c r="AC906">
        <v>0</v>
      </c>
      <c r="AD906">
        <v>1</v>
      </c>
      <c r="AE906">
        <v>0</v>
      </c>
      <c r="AF906">
        <v>0</v>
      </c>
      <c r="AG906">
        <v>0</v>
      </c>
      <c r="AH906">
        <v>1</v>
      </c>
      <c r="AI906">
        <v>0</v>
      </c>
      <c r="AJ906">
        <v>0</v>
      </c>
      <c r="AK906">
        <v>1728</v>
      </c>
      <c r="AL906">
        <v>1695</v>
      </c>
      <c r="AM906">
        <v>1</v>
      </c>
    </row>
    <row r="907" spans="1:39" x14ac:dyDescent="0.45">
      <c r="A907">
        <v>24401</v>
      </c>
      <c r="B907">
        <v>0</v>
      </c>
      <c r="C907">
        <v>0</v>
      </c>
      <c r="D907">
        <v>98</v>
      </c>
      <c r="E907">
        <v>73</v>
      </c>
      <c r="F907">
        <v>28</v>
      </c>
      <c r="G907">
        <v>217</v>
      </c>
      <c r="H907">
        <v>10</v>
      </c>
      <c r="I907">
        <v>24</v>
      </c>
      <c r="J907">
        <v>115</v>
      </c>
      <c r="K907">
        <v>3</v>
      </c>
      <c r="L907">
        <v>6</v>
      </c>
      <c r="M907">
        <v>1</v>
      </c>
      <c r="N907">
        <v>6</v>
      </c>
      <c r="O907">
        <v>8</v>
      </c>
      <c r="P907">
        <v>0</v>
      </c>
      <c r="Q907">
        <v>0</v>
      </c>
      <c r="R907">
        <v>0</v>
      </c>
      <c r="S907">
        <v>0</v>
      </c>
      <c r="T907">
        <v>0</v>
      </c>
      <c r="U907">
        <v>0</v>
      </c>
      <c r="V907">
        <v>3</v>
      </c>
      <c r="W907">
        <v>11</v>
      </c>
      <c r="X907">
        <v>0</v>
      </c>
      <c r="Y907">
        <v>41</v>
      </c>
      <c r="Z907">
        <v>2826</v>
      </c>
      <c r="AA907">
        <v>0</v>
      </c>
      <c r="AB907">
        <v>0</v>
      </c>
      <c r="AC907">
        <v>0</v>
      </c>
      <c r="AD907">
        <v>1</v>
      </c>
      <c r="AE907">
        <v>0</v>
      </c>
      <c r="AF907">
        <v>0</v>
      </c>
      <c r="AG907">
        <v>0</v>
      </c>
      <c r="AH907">
        <v>0</v>
      </c>
      <c r="AI907">
        <v>1</v>
      </c>
      <c r="AJ907">
        <v>0</v>
      </c>
      <c r="AK907">
        <v>352</v>
      </c>
      <c r="AL907">
        <v>237</v>
      </c>
      <c r="AM907">
        <v>0</v>
      </c>
    </row>
    <row r="908" spans="1:39" x14ac:dyDescent="0.45">
      <c r="A908">
        <v>77583</v>
      </c>
      <c r="B908">
        <v>0</v>
      </c>
      <c r="C908">
        <v>0</v>
      </c>
      <c r="D908">
        <v>93</v>
      </c>
      <c r="E908">
        <v>372</v>
      </c>
      <c r="F908">
        <v>23</v>
      </c>
      <c r="G908">
        <v>384</v>
      </c>
      <c r="H908">
        <v>250</v>
      </c>
      <c r="I908">
        <v>12</v>
      </c>
      <c r="J908">
        <v>108</v>
      </c>
      <c r="K908">
        <v>1</v>
      </c>
      <c r="L908">
        <v>4</v>
      </c>
      <c r="M908">
        <v>5</v>
      </c>
      <c r="N908">
        <v>9</v>
      </c>
      <c r="O908">
        <v>2</v>
      </c>
      <c r="P908">
        <v>0</v>
      </c>
      <c r="Q908">
        <v>0</v>
      </c>
      <c r="R908">
        <v>0</v>
      </c>
      <c r="S908">
        <v>1</v>
      </c>
      <c r="T908">
        <v>0</v>
      </c>
      <c r="U908">
        <v>0</v>
      </c>
      <c r="V908">
        <v>3</v>
      </c>
      <c r="W908">
        <v>11</v>
      </c>
      <c r="X908">
        <v>0</v>
      </c>
      <c r="Y908">
        <v>42</v>
      </c>
      <c r="Z908">
        <v>2298</v>
      </c>
      <c r="AA908">
        <v>0</v>
      </c>
      <c r="AB908">
        <v>1</v>
      </c>
      <c r="AC908">
        <v>0</v>
      </c>
      <c r="AD908">
        <v>0</v>
      </c>
      <c r="AE908">
        <v>0</v>
      </c>
      <c r="AF908">
        <v>0</v>
      </c>
      <c r="AG908">
        <v>0</v>
      </c>
      <c r="AH908">
        <v>1</v>
      </c>
      <c r="AI908">
        <v>0</v>
      </c>
      <c r="AJ908">
        <v>0</v>
      </c>
      <c r="AK908">
        <v>1041</v>
      </c>
      <c r="AL908">
        <v>933</v>
      </c>
      <c r="AM908">
        <v>1</v>
      </c>
    </row>
    <row r="909" spans="1:39" x14ac:dyDescent="0.45">
      <c r="A909">
        <v>74116</v>
      </c>
      <c r="B909">
        <v>0</v>
      </c>
      <c r="C909">
        <v>0</v>
      </c>
      <c r="D909">
        <v>53</v>
      </c>
      <c r="E909">
        <v>871</v>
      </c>
      <c r="F909">
        <v>111</v>
      </c>
      <c r="G909">
        <v>704</v>
      </c>
      <c r="H909">
        <v>145</v>
      </c>
      <c r="I909">
        <v>55</v>
      </c>
      <c r="J909">
        <v>166</v>
      </c>
      <c r="K909">
        <v>1</v>
      </c>
      <c r="L909">
        <v>4</v>
      </c>
      <c r="M909">
        <v>4</v>
      </c>
      <c r="N909">
        <v>10</v>
      </c>
      <c r="O909">
        <v>2</v>
      </c>
      <c r="P909">
        <v>0</v>
      </c>
      <c r="Q909">
        <v>1</v>
      </c>
      <c r="R909">
        <v>0</v>
      </c>
      <c r="S909">
        <v>0</v>
      </c>
      <c r="T909">
        <v>0</v>
      </c>
      <c r="U909">
        <v>0</v>
      </c>
      <c r="V909">
        <v>3</v>
      </c>
      <c r="W909">
        <v>11</v>
      </c>
      <c r="X909">
        <v>0</v>
      </c>
      <c r="Y909">
        <v>38</v>
      </c>
      <c r="Z909">
        <v>2340</v>
      </c>
      <c r="AA909">
        <v>0</v>
      </c>
      <c r="AB909">
        <v>0</v>
      </c>
      <c r="AC909">
        <v>1</v>
      </c>
      <c r="AD909">
        <v>0</v>
      </c>
      <c r="AE909">
        <v>0</v>
      </c>
      <c r="AF909">
        <v>1</v>
      </c>
      <c r="AG909">
        <v>0</v>
      </c>
      <c r="AH909">
        <v>0</v>
      </c>
      <c r="AI909">
        <v>0</v>
      </c>
      <c r="AJ909">
        <v>0</v>
      </c>
      <c r="AK909">
        <v>1886</v>
      </c>
      <c r="AL909">
        <v>1720</v>
      </c>
      <c r="AM909">
        <v>1</v>
      </c>
    </row>
    <row r="910" spans="1:39" x14ac:dyDescent="0.45">
      <c r="A910">
        <v>74293</v>
      </c>
      <c r="B910">
        <v>0</v>
      </c>
      <c r="C910">
        <v>0</v>
      </c>
      <c r="D910">
        <v>66</v>
      </c>
      <c r="E910">
        <v>375</v>
      </c>
      <c r="F910">
        <v>152</v>
      </c>
      <c r="G910">
        <v>335</v>
      </c>
      <c r="H910">
        <v>93</v>
      </c>
      <c r="I910">
        <v>91</v>
      </c>
      <c r="J910">
        <v>81</v>
      </c>
      <c r="K910">
        <v>1</v>
      </c>
      <c r="L910">
        <v>5</v>
      </c>
      <c r="M910">
        <v>4</v>
      </c>
      <c r="N910">
        <v>6</v>
      </c>
      <c r="O910">
        <v>2</v>
      </c>
      <c r="P910">
        <v>0</v>
      </c>
      <c r="Q910">
        <v>0</v>
      </c>
      <c r="R910">
        <v>0</v>
      </c>
      <c r="S910">
        <v>0</v>
      </c>
      <c r="T910">
        <v>0</v>
      </c>
      <c r="U910">
        <v>0</v>
      </c>
      <c r="V910">
        <v>3</v>
      </c>
      <c r="W910">
        <v>11</v>
      </c>
      <c r="X910">
        <v>0</v>
      </c>
      <c r="Y910">
        <v>27</v>
      </c>
      <c r="Z910">
        <v>2215</v>
      </c>
      <c r="AA910">
        <v>0</v>
      </c>
      <c r="AB910">
        <v>0</v>
      </c>
      <c r="AC910">
        <v>1</v>
      </c>
      <c r="AD910">
        <v>0</v>
      </c>
      <c r="AE910">
        <v>0</v>
      </c>
      <c r="AF910">
        <v>0</v>
      </c>
      <c r="AG910">
        <v>0</v>
      </c>
      <c r="AH910">
        <v>1</v>
      </c>
      <c r="AI910">
        <v>0</v>
      </c>
      <c r="AJ910">
        <v>0</v>
      </c>
      <c r="AK910">
        <v>1046</v>
      </c>
      <c r="AL910">
        <v>965</v>
      </c>
      <c r="AM910">
        <v>0</v>
      </c>
    </row>
    <row r="911" spans="1:39" x14ac:dyDescent="0.45">
      <c r="A911">
        <v>68397</v>
      </c>
      <c r="B911">
        <v>0</v>
      </c>
      <c r="C911">
        <v>1</v>
      </c>
      <c r="D911">
        <v>6</v>
      </c>
      <c r="E911">
        <v>760</v>
      </c>
      <c r="F911">
        <v>80</v>
      </c>
      <c r="G911">
        <v>466</v>
      </c>
      <c r="H911">
        <v>17</v>
      </c>
      <c r="I911">
        <v>13</v>
      </c>
      <c r="J911">
        <v>80</v>
      </c>
      <c r="K911">
        <v>1</v>
      </c>
      <c r="L911">
        <v>6</v>
      </c>
      <c r="M911">
        <v>9</v>
      </c>
      <c r="N911">
        <v>5</v>
      </c>
      <c r="O911">
        <v>3</v>
      </c>
      <c r="P911">
        <v>0</v>
      </c>
      <c r="Q911">
        <v>0</v>
      </c>
      <c r="R911">
        <v>0</v>
      </c>
      <c r="S911">
        <v>0</v>
      </c>
      <c r="T911">
        <v>0</v>
      </c>
      <c r="U911">
        <v>0</v>
      </c>
      <c r="V911">
        <v>3</v>
      </c>
      <c r="W911">
        <v>11</v>
      </c>
      <c r="X911">
        <v>0</v>
      </c>
      <c r="Y911">
        <v>44</v>
      </c>
      <c r="Z911">
        <v>2383</v>
      </c>
      <c r="AA911">
        <v>0</v>
      </c>
      <c r="AB911">
        <v>1</v>
      </c>
      <c r="AC911">
        <v>0</v>
      </c>
      <c r="AD911">
        <v>0</v>
      </c>
      <c r="AE911">
        <v>0</v>
      </c>
      <c r="AF911">
        <v>0</v>
      </c>
      <c r="AG911">
        <v>0</v>
      </c>
      <c r="AH911">
        <v>0</v>
      </c>
      <c r="AI911">
        <v>0</v>
      </c>
      <c r="AJ911">
        <v>1</v>
      </c>
      <c r="AK911">
        <v>1336</v>
      </c>
      <c r="AL911">
        <v>1256</v>
      </c>
      <c r="AM911">
        <v>0</v>
      </c>
    </row>
    <row r="912" spans="1:39" x14ac:dyDescent="0.45">
      <c r="A912">
        <v>79632</v>
      </c>
      <c r="B912">
        <v>0</v>
      </c>
      <c r="C912">
        <v>0</v>
      </c>
      <c r="D912">
        <v>42</v>
      </c>
      <c r="E912">
        <v>471</v>
      </c>
      <c r="F912">
        <v>0</v>
      </c>
      <c r="G912">
        <v>510</v>
      </c>
      <c r="H912">
        <v>99</v>
      </c>
      <c r="I912">
        <v>21</v>
      </c>
      <c r="J912">
        <v>12</v>
      </c>
      <c r="K912">
        <v>1</v>
      </c>
      <c r="L912">
        <v>6</v>
      </c>
      <c r="M912">
        <v>4</v>
      </c>
      <c r="N912">
        <v>9</v>
      </c>
      <c r="O912">
        <v>2</v>
      </c>
      <c r="P912">
        <v>0</v>
      </c>
      <c r="Q912">
        <v>0</v>
      </c>
      <c r="R912">
        <v>0</v>
      </c>
      <c r="S912">
        <v>0</v>
      </c>
      <c r="T912">
        <v>0</v>
      </c>
      <c r="U912">
        <v>0</v>
      </c>
      <c r="V912">
        <v>3</v>
      </c>
      <c r="W912">
        <v>11</v>
      </c>
      <c r="X912">
        <v>0</v>
      </c>
      <c r="Y912">
        <v>46</v>
      </c>
      <c r="Z912">
        <v>2241</v>
      </c>
      <c r="AA912">
        <v>0</v>
      </c>
      <c r="AB912">
        <v>0</v>
      </c>
      <c r="AC912">
        <v>0</v>
      </c>
      <c r="AD912">
        <v>1</v>
      </c>
      <c r="AE912">
        <v>0</v>
      </c>
      <c r="AF912">
        <v>0</v>
      </c>
      <c r="AG912">
        <v>0</v>
      </c>
      <c r="AH912">
        <v>0</v>
      </c>
      <c r="AI912">
        <v>0</v>
      </c>
      <c r="AJ912">
        <v>1</v>
      </c>
      <c r="AK912">
        <v>1101</v>
      </c>
      <c r="AL912">
        <v>1089</v>
      </c>
      <c r="AM912">
        <v>0</v>
      </c>
    </row>
    <row r="913" spans="1:39" x14ac:dyDescent="0.45">
      <c r="A913">
        <v>46107</v>
      </c>
      <c r="B913">
        <v>1</v>
      </c>
      <c r="C913">
        <v>0</v>
      </c>
      <c r="D913">
        <v>78</v>
      </c>
      <c r="E913">
        <v>31</v>
      </c>
      <c r="F913">
        <v>9</v>
      </c>
      <c r="G913">
        <v>27</v>
      </c>
      <c r="H913">
        <v>16</v>
      </c>
      <c r="I913">
        <v>9</v>
      </c>
      <c r="J913">
        <v>33</v>
      </c>
      <c r="K913">
        <v>1</v>
      </c>
      <c r="L913">
        <v>1</v>
      </c>
      <c r="M913">
        <v>1</v>
      </c>
      <c r="N913">
        <v>4</v>
      </c>
      <c r="O913">
        <v>3</v>
      </c>
      <c r="P913">
        <v>0</v>
      </c>
      <c r="Q913">
        <v>0</v>
      </c>
      <c r="R913">
        <v>0</v>
      </c>
      <c r="S913">
        <v>0</v>
      </c>
      <c r="T913">
        <v>0</v>
      </c>
      <c r="U913">
        <v>0</v>
      </c>
      <c r="V913">
        <v>3</v>
      </c>
      <c r="W913">
        <v>11</v>
      </c>
      <c r="X913">
        <v>0</v>
      </c>
      <c r="Y913">
        <v>31</v>
      </c>
      <c r="Z913">
        <v>2298</v>
      </c>
      <c r="AA913">
        <v>0</v>
      </c>
      <c r="AB913">
        <v>0</v>
      </c>
      <c r="AC913">
        <v>1</v>
      </c>
      <c r="AD913">
        <v>0</v>
      </c>
      <c r="AE913">
        <v>0</v>
      </c>
      <c r="AF913">
        <v>0</v>
      </c>
      <c r="AG913">
        <v>0</v>
      </c>
      <c r="AH913">
        <v>1</v>
      </c>
      <c r="AI913">
        <v>0</v>
      </c>
      <c r="AJ913">
        <v>0</v>
      </c>
      <c r="AK913">
        <v>92</v>
      </c>
      <c r="AL913">
        <v>59</v>
      </c>
      <c r="AM913">
        <v>0</v>
      </c>
    </row>
    <row r="914" spans="1:39" x14ac:dyDescent="0.45">
      <c r="A914">
        <v>64950</v>
      </c>
      <c r="B914">
        <v>0</v>
      </c>
      <c r="C914">
        <v>1</v>
      </c>
      <c r="D914">
        <v>29</v>
      </c>
      <c r="E914">
        <v>819</v>
      </c>
      <c r="F914">
        <v>0</v>
      </c>
      <c r="G914">
        <v>72</v>
      </c>
      <c r="H914">
        <v>12</v>
      </c>
      <c r="I914">
        <v>0</v>
      </c>
      <c r="J914">
        <v>63</v>
      </c>
      <c r="K914">
        <v>2</v>
      </c>
      <c r="L914">
        <v>11</v>
      </c>
      <c r="M914">
        <v>2</v>
      </c>
      <c r="N914">
        <v>10</v>
      </c>
      <c r="O914">
        <v>7</v>
      </c>
      <c r="P914">
        <v>0</v>
      </c>
      <c r="Q914">
        <v>1</v>
      </c>
      <c r="R914">
        <v>0</v>
      </c>
      <c r="S914">
        <v>0</v>
      </c>
      <c r="T914">
        <v>0</v>
      </c>
      <c r="U914">
        <v>0</v>
      </c>
      <c r="V914">
        <v>3</v>
      </c>
      <c r="W914">
        <v>11</v>
      </c>
      <c r="X914">
        <v>0</v>
      </c>
      <c r="Y914">
        <v>69</v>
      </c>
      <c r="Z914">
        <v>2845</v>
      </c>
      <c r="AA914">
        <v>0</v>
      </c>
      <c r="AB914">
        <v>0</v>
      </c>
      <c r="AC914">
        <v>1</v>
      </c>
      <c r="AD914">
        <v>0</v>
      </c>
      <c r="AE914">
        <v>0</v>
      </c>
      <c r="AF914">
        <v>0</v>
      </c>
      <c r="AG914">
        <v>0</v>
      </c>
      <c r="AH914">
        <v>0</v>
      </c>
      <c r="AI914">
        <v>0</v>
      </c>
      <c r="AJ914">
        <v>1</v>
      </c>
      <c r="AK914">
        <v>903</v>
      </c>
      <c r="AL914">
        <v>840</v>
      </c>
      <c r="AM914">
        <v>1</v>
      </c>
    </row>
    <row r="915" spans="1:39" x14ac:dyDescent="0.45">
      <c r="A915">
        <v>25443</v>
      </c>
      <c r="B915">
        <v>1</v>
      </c>
      <c r="C915">
        <v>0</v>
      </c>
      <c r="D915">
        <v>82</v>
      </c>
      <c r="E915">
        <v>1</v>
      </c>
      <c r="F915">
        <v>4</v>
      </c>
      <c r="G915">
        <v>3</v>
      </c>
      <c r="H915">
        <v>8</v>
      </c>
      <c r="I915">
        <v>9</v>
      </c>
      <c r="J915">
        <v>7</v>
      </c>
      <c r="K915">
        <v>1</v>
      </c>
      <c r="L915">
        <v>1</v>
      </c>
      <c r="M915">
        <v>0</v>
      </c>
      <c r="N915">
        <v>3</v>
      </c>
      <c r="O915">
        <v>8</v>
      </c>
      <c r="P915">
        <v>0</v>
      </c>
      <c r="Q915">
        <v>0</v>
      </c>
      <c r="R915">
        <v>0</v>
      </c>
      <c r="S915">
        <v>0</v>
      </c>
      <c r="T915">
        <v>0</v>
      </c>
      <c r="U915">
        <v>0</v>
      </c>
      <c r="V915">
        <v>3</v>
      </c>
      <c r="W915">
        <v>11</v>
      </c>
      <c r="X915">
        <v>0</v>
      </c>
      <c r="Y915">
        <v>31</v>
      </c>
      <c r="Z915">
        <v>2713</v>
      </c>
      <c r="AA915">
        <v>0</v>
      </c>
      <c r="AB915">
        <v>1</v>
      </c>
      <c r="AC915">
        <v>0</v>
      </c>
      <c r="AD915">
        <v>0</v>
      </c>
      <c r="AE915">
        <v>0</v>
      </c>
      <c r="AF915">
        <v>0</v>
      </c>
      <c r="AG915">
        <v>1</v>
      </c>
      <c r="AH915">
        <v>0</v>
      </c>
      <c r="AI915">
        <v>0</v>
      </c>
      <c r="AJ915">
        <v>0</v>
      </c>
      <c r="AK915">
        <v>25</v>
      </c>
      <c r="AL915">
        <v>18</v>
      </c>
      <c r="AM915">
        <v>0</v>
      </c>
    </row>
    <row r="916" spans="1:39" x14ac:dyDescent="0.45">
      <c r="A916">
        <v>75127</v>
      </c>
      <c r="B916">
        <v>0</v>
      </c>
      <c r="C916">
        <v>0</v>
      </c>
      <c r="D916">
        <v>92</v>
      </c>
      <c r="E916">
        <v>203</v>
      </c>
      <c r="F916">
        <v>35</v>
      </c>
      <c r="G916">
        <v>305</v>
      </c>
      <c r="H916">
        <v>46</v>
      </c>
      <c r="I916">
        <v>17</v>
      </c>
      <c r="J916">
        <v>227</v>
      </c>
      <c r="K916">
        <v>1</v>
      </c>
      <c r="L916">
        <v>2</v>
      </c>
      <c r="M916">
        <v>11</v>
      </c>
      <c r="N916">
        <v>5</v>
      </c>
      <c r="O916">
        <v>1</v>
      </c>
      <c r="P916">
        <v>0</v>
      </c>
      <c r="Q916">
        <v>0</v>
      </c>
      <c r="R916">
        <v>0</v>
      </c>
      <c r="S916">
        <v>0</v>
      </c>
      <c r="T916">
        <v>0</v>
      </c>
      <c r="U916">
        <v>0</v>
      </c>
      <c r="V916">
        <v>3</v>
      </c>
      <c r="W916">
        <v>11</v>
      </c>
      <c r="X916">
        <v>0</v>
      </c>
      <c r="Y916">
        <v>68</v>
      </c>
      <c r="Z916">
        <v>2197</v>
      </c>
      <c r="AA916">
        <v>0</v>
      </c>
      <c r="AB916">
        <v>0</v>
      </c>
      <c r="AC916">
        <v>1</v>
      </c>
      <c r="AD916">
        <v>0</v>
      </c>
      <c r="AE916">
        <v>0</v>
      </c>
      <c r="AF916">
        <v>0</v>
      </c>
      <c r="AG916">
        <v>0</v>
      </c>
      <c r="AH916">
        <v>1</v>
      </c>
      <c r="AI916">
        <v>0</v>
      </c>
      <c r="AJ916">
        <v>0</v>
      </c>
      <c r="AK916">
        <v>606</v>
      </c>
      <c r="AL916">
        <v>379</v>
      </c>
      <c r="AM916">
        <v>0</v>
      </c>
    </row>
    <row r="917" spans="1:39" x14ac:dyDescent="0.45">
      <c r="A917">
        <v>32892</v>
      </c>
      <c r="B917">
        <v>1</v>
      </c>
      <c r="C917">
        <v>0</v>
      </c>
      <c r="D917">
        <v>78</v>
      </c>
      <c r="E917">
        <v>26</v>
      </c>
      <c r="F917">
        <v>0</v>
      </c>
      <c r="G917">
        <v>15</v>
      </c>
      <c r="H917">
        <v>2</v>
      </c>
      <c r="I917">
        <v>1</v>
      </c>
      <c r="J917">
        <v>2</v>
      </c>
      <c r="K917">
        <v>2</v>
      </c>
      <c r="L917">
        <v>3</v>
      </c>
      <c r="M917">
        <v>0</v>
      </c>
      <c r="N917">
        <v>3</v>
      </c>
      <c r="O917">
        <v>8</v>
      </c>
      <c r="P917">
        <v>0</v>
      </c>
      <c r="Q917">
        <v>0</v>
      </c>
      <c r="R917">
        <v>0</v>
      </c>
      <c r="S917">
        <v>0</v>
      </c>
      <c r="T917">
        <v>0</v>
      </c>
      <c r="U917">
        <v>0</v>
      </c>
      <c r="V917">
        <v>3</v>
      </c>
      <c r="W917">
        <v>11</v>
      </c>
      <c r="X917">
        <v>0</v>
      </c>
      <c r="Y917">
        <v>49</v>
      </c>
      <c r="Z917">
        <v>2194</v>
      </c>
      <c r="AA917">
        <v>0</v>
      </c>
      <c r="AB917">
        <v>0</v>
      </c>
      <c r="AC917">
        <v>0</v>
      </c>
      <c r="AD917">
        <v>1</v>
      </c>
      <c r="AE917">
        <v>0</v>
      </c>
      <c r="AF917">
        <v>0</v>
      </c>
      <c r="AG917">
        <v>0</v>
      </c>
      <c r="AH917">
        <v>0</v>
      </c>
      <c r="AI917">
        <v>0</v>
      </c>
      <c r="AJ917">
        <v>1</v>
      </c>
      <c r="AK917">
        <v>44</v>
      </c>
      <c r="AL917">
        <v>42</v>
      </c>
      <c r="AM917">
        <v>0</v>
      </c>
    </row>
    <row r="918" spans="1:39" x14ac:dyDescent="0.45">
      <c r="A918">
        <v>71796</v>
      </c>
      <c r="B918">
        <v>0</v>
      </c>
      <c r="C918">
        <v>0</v>
      </c>
      <c r="D918">
        <v>54</v>
      </c>
      <c r="E918">
        <v>354</v>
      </c>
      <c r="F918">
        <v>21</v>
      </c>
      <c r="G918">
        <v>311</v>
      </c>
      <c r="H918">
        <v>167</v>
      </c>
      <c r="I918">
        <v>75</v>
      </c>
      <c r="J918">
        <v>32</v>
      </c>
      <c r="K918">
        <v>1</v>
      </c>
      <c r="L918">
        <v>9</v>
      </c>
      <c r="M918">
        <v>3</v>
      </c>
      <c r="N918">
        <v>4</v>
      </c>
      <c r="O918">
        <v>4</v>
      </c>
      <c r="P918">
        <v>0</v>
      </c>
      <c r="Q918">
        <v>0</v>
      </c>
      <c r="R918">
        <v>0</v>
      </c>
      <c r="S918">
        <v>0</v>
      </c>
      <c r="T918">
        <v>0</v>
      </c>
      <c r="U918">
        <v>0</v>
      </c>
      <c r="V918">
        <v>3</v>
      </c>
      <c r="W918">
        <v>11</v>
      </c>
      <c r="X918">
        <v>0</v>
      </c>
      <c r="Y918">
        <v>49</v>
      </c>
      <c r="Z918">
        <v>2407</v>
      </c>
      <c r="AA918">
        <v>0</v>
      </c>
      <c r="AB918">
        <v>0</v>
      </c>
      <c r="AC918">
        <v>0</v>
      </c>
      <c r="AD918">
        <v>1</v>
      </c>
      <c r="AE918">
        <v>0</v>
      </c>
      <c r="AF918">
        <v>0</v>
      </c>
      <c r="AG918">
        <v>0</v>
      </c>
      <c r="AH918">
        <v>1</v>
      </c>
      <c r="AI918">
        <v>0</v>
      </c>
      <c r="AJ918">
        <v>0</v>
      </c>
      <c r="AK918">
        <v>928</v>
      </c>
      <c r="AL918">
        <v>896</v>
      </c>
      <c r="AM918">
        <v>0</v>
      </c>
    </row>
    <row r="919" spans="1:39" x14ac:dyDescent="0.45">
      <c r="A919">
        <v>67536</v>
      </c>
      <c r="B919">
        <v>0</v>
      </c>
      <c r="C919">
        <v>1</v>
      </c>
      <c r="D919">
        <v>45</v>
      </c>
      <c r="E919">
        <v>1253</v>
      </c>
      <c r="F919">
        <v>0</v>
      </c>
      <c r="G919">
        <v>447</v>
      </c>
      <c r="H919">
        <v>23</v>
      </c>
      <c r="I919">
        <v>71</v>
      </c>
      <c r="J919">
        <v>35</v>
      </c>
      <c r="K919">
        <v>3</v>
      </c>
      <c r="L919">
        <v>11</v>
      </c>
      <c r="M919">
        <v>5</v>
      </c>
      <c r="N919">
        <v>11</v>
      </c>
      <c r="O919">
        <v>8</v>
      </c>
      <c r="P919">
        <v>0</v>
      </c>
      <c r="Q919">
        <v>0</v>
      </c>
      <c r="R919">
        <v>0</v>
      </c>
      <c r="S919">
        <v>1</v>
      </c>
      <c r="T919">
        <v>0</v>
      </c>
      <c r="U919">
        <v>0</v>
      </c>
      <c r="V919">
        <v>3</v>
      </c>
      <c r="W919">
        <v>11</v>
      </c>
      <c r="X919">
        <v>0</v>
      </c>
      <c r="Y919">
        <v>50</v>
      </c>
      <c r="Z919">
        <v>2562</v>
      </c>
      <c r="AA919">
        <v>0</v>
      </c>
      <c r="AB919">
        <v>1</v>
      </c>
      <c r="AC919">
        <v>0</v>
      </c>
      <c r="AD919">
        <v>0</v>
      </c>
      <c r="AE919">
        <v>0</v>
      </c>
      <c r="AF919">
        <v>0</v>
      </c>
      <c r="AG919">
        <v>0</v>
      </c>
      <c r="AH919">
        <v>0</v>
      </c>
      <c r="AI919">
        <v>0</v>
      </c>
      <c r="AJ919">
        <v>1</v>
      </c>
      <c r="AK919">
        <v>1794</v>
      </c>
      <c r="AL919">
        <v>1759</v>
      </c>
      <c r="AM919">
        <v>1</v>
      </c>
    </row>
    <row r="920" spans="1:39" x14ac:dyDescent="0.45">
      <c r="A920">
        <v>55239</v>
      </c>
      <c r="B920">
        <v>0</v>
      </c>
      <c r="C920">
        <v>1</v>
      </c>
      <c r="D920">
        <v>59</v>
      </c>
      <c r="E920">
        <v>371</v>
      </c>
      <c r="F920">
        <v>17</v>
      </c>
      <c r="G920">
        <v>238</v>
      </c>
      <c r="H920">
        <v>23</v>
      </c>
      <c r="I920">
        <v>24</v>
      </c>
      <c r="J920">
        <v>106</v>
      </c>
      <c r="K920">
        <v>3</v>
      </c>
      <c r="L920">
        <v>7</v>
      </c>
      <c r="M920">
        <v>5</v>
      </c>
      <c r="N920">
        <v>11</v>
      </c>
      <c r="O920">
        <v>5</v>
      </c>
      <c r="P920">
        <v>0</v>
      </c>
      <c r="Q920">
        <v>0</v>
      </c>
      <c r="R920">
        <v>0</v>
      </c>
      <c r="S920">
        <v>0</v>
      </c>
      <c r="T920">
        <v>0</v>
      </c>
      <c r="U920">
        <v>0</v>
      </c>
      <c r="V920">
        <v>3</v>
      </c>
      <c r="W920">
        <v>11</v>
      </c>
      <c r="X920">
        <v>0</v>
      </c>
      <c r="Y920">
        <v>49</v>
      </c>
      <c r="Z920">
        <v>2509</v>
      </c>
      <c r="AA920">
        <v>0</v>
      </c>
      <c r="AB920">
        <v>0</v>
      </c>
      <c r="AC920">
        <v>1</v>
      </c>
      <c r="AD920">
        <v>0</v>
      </c>
      <c r="AE920">
        <v>0</v>
      </c>
      <c r="AF920">
        <v>0</v>
      </c>
      <c r="AG920">
        <v>0</v>
      </c>
      <c r="AH920">
        <v>1</v>
      </c>
      <c r="AI920">
        <v>0</v>
      </c>
      <c r="AJ920">
        <v>0</v>
      </c>
      <c r="AK920">
        <v>673</v>
      </c>
      <c r="AL920">
        <v>567</v>
      </c>
      <c r="AM920">
        <v>0</v>
      </c>
    </row>
    <row r="921" spans="1:39" x14ac:dyDescent="0.45">
      <c r="A921">
        <v>60554</v>
      </c>
      <c r="B921">
        <v>1</v>
      </c>
      <c r="C921">
        <v>0</v>
      </c>
      <c r="D921">
        <v>8</v>
      </c>
      <c r="E921">
        <v>588</v>
      </c>
      <c r="F921">
        <v>7</v>
      </c>
      <c r="G921">
        <v>76</v>
      </c>
      <c r="H921">
        <v>110</v>
      </c>
      <c r="I921">
        <v>15</v>
      </c>
      <c r="J921">
        <v>15</v>
      </c>
      <c r="K921">
        <v>2</v>
      </c>
      <c r="L921">
        <v>8</v>
      </c>
      <c r="M921">
        <v>4</v>
      </c>
      <c r="N921">
        <v>9</v>
      </c>
      <c r="O921">
        <v>6</v>
      </c>
      <c r="P921">
        <v>0</v>
      </c>
      <c r="Q921">
        <v>0</v>
      </c>
      <c r="R921">
        <v>0</v>
      </c>
      <c r="S921">
        <v>0</v>
      </c>
      <c r="T921">
        <v>0</v>
      </c>
      <c r="U921">
        <v>0</v>
      </c>
      <c r="V921">
        <v>3</v>
      </c>
      <c r="W921">
        <v>11</v>
      </c>
      <c r="X921">
        <v>0</v>
      </c>
      <c r="Y921">
        <v>45</v>
      </c>
      <c r="Z921">
        <v>2483</v>
      </c>
      <c r="AA921">
        <v>1</v>
      </c>
      <c r="AB921">
        <v>0</v>
      </c>
      <c r="AC921">
        <v>0</v>
      </c>
      <c r="AD921">
        <v>0</v>
      </c>
      <c r="AE921">
        <v>0</v>
      </c>
      <c r="AF921">
        <v>0</v>
      </c>
      <c r="AG921">
        <v>0</v>
      </c>
      <c r="AH921">
        <v>0</v>
      </c>
      <c r="AI921">
        <v>0</v>
      </c>
      <c r="AJ921">
        <v>1</v>
      </c>
      <c r="AK921">
        <v>796</v>
      </c>
      <c r="AL921">
        <v>781</v>
      </c>
      <c r="AM921">
        <v>0</v>
      </c>
    </row>
    <row r="922" spans="1:39" x14ac:dyDescent="0.45">
      <c r="A922">
        <v>64831</v>
      </c>
      <c r="B922">
        <v>1</v>
      </c>
      <c r="C922">
        <v>1</v>
      </c>
      <c r="D922">
        <v>51</v>
      </c>
      <c r="E922">
        <v>480</v>
      </c>
      <c r="F922">
        <v>86</v>
      </c>
      <c r="G922">
        <v>249</v>
      </c>
      <c r="H922">
        <v>75</v>
      </c>
      <c r="I922">
        <v>86</v>
      </c>
      <c r="J922">
        <v>144</v>
      </c>
      <c r="K922">
        <v>8</v>
      </c>
      <c r="L922">
        <v>6</v>
      </c>
      <c r="M922">
        <v>3</v>
      </c>
      <c r="N922">
        <v>5</v>
      </c>
      <c r="O922">
        <v>6</v>
      </c>
      <c r="P922">
        <v>0</v>
      </c>
      <c r="Q922">
        <v>0</v>
      </c>
      <c r="R922">
        <v>0</v>
      </c>
      <c r="S922">
        <v>0</v>
      </c>
      <c r="T922">
        <v>0</v>
      </c>
      <c r="U922">
        <v>0</v>
      </c>
      <c r="V922">
        <v>3</v>
      </c>
      <c r="W922">
        <v>11</v>
      </c>
      <c r="X922">
        <v>0</v>
      </c>
      <c r="Y922">
        <v>68</v>
      </c>
      <c r="Z922">
        <v>2543</v>
      </c>
      <c r="AA922">
        <v>0</v>
      </c>
      <c r="AB922">
        <v>0</v>
      </c>
      <c r="AC922">
        <v>1</v>
      </c>
      <c r="AD922">
        <v>0</v>
      </c>
      <c r="AE922">
        <v>0</v>
      </c>
      <c r="AF922">
        <v>1</v>
      </c>
      <c r="AG922">
        <v>0</v>
      </c>
      <c r="AH922">
        <v>0</v>
      </c>
      <c r="AI922">
        <v>0</v>
      </c>
      <c r="AJ922">
        <v>0</v>
      </c>
      <c r="AK922">
        <v>976</v>
      </c>
      <c r="AL922">
        <v>832</v>
      </c>
      <c r="AM922">
        <v>0</v>
      </c>
    </row>
    <row r="923" spans="1:39" x14ac:dyDescent="0.45">
      <c r="A923">
        <v>56067</v>
      </c>
      <c r="B923">
        <v>0</v>
      </c>
      <c r="C923">
        <v>1</v>
      </c>
      <c r="D923">
        <v>51</v>
      </c>
      <c r="E923">
        <v>517</v>
      </c>
      <c r="F923">
        <v>12</v>
      </c>
      <c r="G923">
        <v>54</v>
      </c>
      <c r="H923">
        <v>16</v>
      </c>
      <c r="I923">
        <v>6</v>
      </c>
      <c r="J923">
        <v>120</v>
      </c>
      <c r="K923">
        <v>2</v>
      </c>
      <c r="L923">
        <v>7</v>
      </c>
      <c r="M923">
        <v>4</v>
      </c>
      <c r="N923">
        <v>7</v>
      </c>
      <c r="O923">
        <v>5</v>
      </c>
      <c r="P923">
        <v>0</v>
      </c>
      <c r="Q923">
        <v>0</v>
      </c>
      <c r="R923">
        <v>0</v>
      </c>
      <c r="S923">
        <v>0</v>
      </c>
      <c r="T923">
        <v>0</v>
      </c>
      <c r="U923">
        <v>0</v>
      </c>
      <c r="V923">
        <v>3</v>
      </c>
      <c r="W923">
        <v>11</v>
      </c>
      <c r="X923">
        <v>0</v>
      </c>
      <c r="Y923">
        <v>58</v>
      </c>
      <c r="Z923">
        <v>2503</v>
      </c>
      <c r="AA923">
        <v>0</v>
      </c>
      <c r="AB923">
        <v>0</v>
      </c>
      <c r="AC923">
        <v>0</v>
      </c>
      <c r="AD923">
        <v>1</v>
      </c>
      <c r="AE923">
        <v>0</v>
      </c>
      <c r="AF923">
        <v>0</v>
      </c>
      <c r="AG923">
        <v>0</v>
      </c>
      <c r="AH923">
        <v>0</v>
      </c>
      <c r="AI923">
        <v>0</v>
      </c>
      <c r="AJ923">
        <v>1</v>
      </c>
      <c r="AK923">
        <v>605</v>
      </c>
      <c r="AL923">
        <v>485</v>
      </c>
      <c r="AM923">
        <v>0</v>
      </c>
    </row>
    <row r="924" spans="1:39" x14ac:dyDescent="0.45">
      <c r="A924">
        <v>82025</v>
      </c>
      <c r="B924">
        <v>0</v>
      </c>
      <c r="C924">
        <v>0</v>
      </c>
      <c r="D924">
        <v>76</v>
      </c>
      <c r="E924">
        <v>267</v>
      </c>
      <c r="F924">
        <v>98</v>
      </c>
      <c r="G924">
        <v>606</v>
      </c>
      <c r="H924">
        <v>48</v>
      </c>
      <c r="I924">
        <v>70</v>
      </c>
      <c r="J924">
        <v>98</v>
      </c>
      <c r="K924">
        <v>1</v>
      </c>
      <c r="L924">
        <v>3</v>
      </c>
      <c r="M924">
        <v>2</v>
      </c>
      <c r="N924">
        <v>6</v>
      </c>
      <c r="O924">
        <v>1</v>
      </c>
      <c r="P924">
        <v>0</v>
      </c>
      <c r="Q924">
        <v>0</v>
      </c>
      <c r="R924">
        <v>1</v>
      </c>
      <c r="S924">
        <v>0</v>
      </c>
      <c r="T924">
        <v>0</v>
      </c>
      <c r="U924">
        <v>0</v>
      </c>
      <c r="V924">
        <v>3</v>
      </c>
      <c r="W924">
        <v>11</v>
      </c>
      <c r="X924">
        <v>1</v>
      </c>
      <c r="Y924">
        <v>37</v>
      </c>
      <c r="Z924">
        <v>2556</v>
      </c>
      <c r="AA924">
        <v>1</v>
      </c>
      <c r="AB924">
        <v>0</v>
      </c>
      <c r="AC924">
        <v>0</v>
      </c>
      <c r="AD924">
        <v>0</v>
      </c>
      <c r="AE924">
        <v>0</v>
      </c>
      <c r="AF924">
        <v>0</v>
      </c>
      <c r="AG924">
        <v>0</v>
      </c>
      <c r="AH924">
        <v>1</v>
      </c>
      <c r="AI924">
        <v>0</v>
      </c>
      <c r="AJ924">
        <v>0</v>
      </c>
      <c r="AK924">
        <v>1089</v>
      </c>
      <c r="AL924">
        <v>991</v>
      </c>
      <c r="AM924">
        <v>1</v>
      </c>
    </row>
    <row r="925" spans="1:39" x14ac:dyDescent="0.45">
      <c r="A925">
        <v>94384</v>
      </c>
      <c r="B925">
        <v>0</v>
      </c>
      <c r="C925">
        <v>0</v>
      </c>
      <c r="D925">
        <v>62</v>
      </c>
      <c r="E925">
        <v>1111</v>
      </c>
      <c r="F925">
        <v>24</v>
      </c>
      <c r="G925">
        <v>790</v>
      </c>
      <c r="H925">
        <v>160</v>
      </c>
      <c r="I925">
        <v>45</v>
      </c>
      <c r="J925">
        <v>172</v>
      </c>
      <c r="K925">
        <v>0</v>
      </c>
      <c r="L925">
        <v>5</v>
      </c>
      <c r="M925">
        <v>8</v>
      </c>
      <c r="N925">
        <v>5</v>
      </c>
      <c r="O925">
        <v>2</v>
      </c>
      <c r="P925">
        <v>0</v>
      </c>
      <c r="Q925">
        <v>1</v>
      </c>
      <c r="R925">
        <v>1</v>
      </c>
      <c r="S925">
        <v>1</v>
      </c>
      <c r="T925">
        <v>0</v>
      </c>
      <c r="U925">
        <v>0</v>
      </c>
      <c r="V925">
        <v>3</v>
      </c>
      <c r="W925">
        <v>11</v>
      </c>
      <c r="X925">
        <v>1</v>
      </c>
      <c r="Y925">
        <v>67</v>
      </c>
      <c r="Z925">
        <v>2641</v>
      </c>
      <c r="AA925">
        <v>0</v>
      </c>
      <c r="AB925">
        <v>0</v>
      </c>
      <c r="AC925">
        <v>0</v>
      </c>
      <c r="AD925">
        <v>1</v>
      </c>
      <c r="AE925">
        <v>0</v>
      </c>
      <c r="AF925">
        <v>0</v>
      </c>
      <c r="AG925">
        <v>0</v>
      </c>
      <c r="AH925">
        <v>1</v>
      </c>
      <c r="AI925">
        <v>0</v>
      </c>
      <c r="AJ925">
        <v>0</v>
      </c>
      <c r="AK925">
        <v>2130</v>
      </c>
      <c r="AL925">
        <v>1958</v>
      </c>
      <c r="AM925">
        <v>3</v>
      </c>
    </row>
    <row r="926" spans="1:39" x14ac:dyDescent="0.45">
      <c r="A926">
        <v>14906</v>
      </c>
      <c r="B926">
        <v>0</v>
      </c>
      <c r="C926">
        <v>0</v>
      </c>
      <c r="D926">
        <v>86</v>
      </c>
      <c r="E926">
        <v>7</v>
      </c>
      <c r="F926">
        <v>7</v>
      </c>
      <c r="G926">
        <v>14</v>
      </c>
      <c r="H926">
        <v>7</v>
      </c>
      <c r="I926">
        <v>16</v>
      </c>
      <c r="J926">
        <v>15</v>
      </c>
      <c r="K926">
        <v>3</v>
      </c>
      <c r="L926">
        <v>2</v>
      </c>
      <c r="M926">
        <v>1</v>
      </c>
      <c r="N926">
        <v>3</v>
      </c>
      <c r="O926">
        <v>7</v>
      </c>
      <c r="P926">
        <v>0</v>
      </c>
      <c r="Q926">
        <v>0</v>
      </c>
      <c r="R926">
        <v>0</v>
      </c>
      <c r="S926">
        <v>0</v>
      </c>
      <c r="T926">
        <v>0</v>
      </c>
      <c r="U926">
        <v>0</v>
      </c>
      <c r="V926">
        <v>3</v>
      </c>
      <c r="W926">
        <v>11</v>
      </c>
      <c r="X926">
        <v>0</v>
      </c>
      <c r="Y926">
        <v>34</v>
      </c>
      <c r="Z926">
        <v>2713</v>
      </c>
      <c r="AA926">
        <v>0</v>
      </c>
      <c r="AB926">
        <v>0</v>
      </c>
      <c r="AC926">
        <v>1</v>
      </c>
      <c r="AD926">
        <v>0</v>
      </c>
      <c r="AE926">
        <v>0</v>
      </c>
      <c r="AF926">
        <v>0</v>
      </c>
      <c r="AG926">
        <v>1</v>
      </c>
      <c r="AH926">
        <v>0</v>
      </c>
      <c r="AI926">
        <v>0</v>
      </c>
      <c r="AJ926">
        <v>0</v>
      </c>
      <c r="AK926">
        <v>51</v>
      </c>
      <c r="AL926">
        <v>36</v>
      </c>
      <c r="AM926">
        <v>0</v>
      </c>
    </row>
    <row r="927" spans="1:39" x14ac:dyDescent="0.45">
      <c r="A927">
        <v>51563</v>
      </c>
      <c r="B927">
        <v>0</v>
      </c>
      <c r="C927">
        <v>0</v>
      </c>
      <c r="D927">
        <v>60</v>
      </c>
      <c r="E927">
        <v>1166</v>
      </c>
      <c r="F927">
        <v>0</v>
      </c>
      <c r="G927">
        <v>48</v>
      </c>
      <c r="H927">
        <v>0</v>
      </c>
      <c r="I927">
        <v>0</v>
      </c>
      <c r="J927">
        <v>36</v>
      </c>
      <c r="K927">
        <v>1</v>
      </c>
      <c r="L927">
        <v>4</v>
      </c>
      <c r="M927">
        <v>4</v>
      </c>
      <c r="N927">
        <v>10</v>
      </c>
      <c r="O927">
        <v>8</v>
      </c>
      <c r="P927">
        <v>0</v>
      </c>
      <c r="Q927">
        <v>1</v>
      </c>
      <c r="R927">
        <v>1</v>
      </c>
      <c r="S927">
        <v>0</v>
      </c>
      <c r="T927">
        <v>0</v>
      </c>
      <c r="U927">
        <v>0</v>
      </c>
      <c r="V927">
        <v>3</v>
      </c>
      <c r="W927">
        <v>11</v>
      </c>
      <c r="X927">
        <v>0</v>
      </c>
      <c r="Y927">
        <v>33</v>
      </c>
      <c r="Z927">
        <v>2795</v>
      </c>
      <c r="AA927">
        <v>0</v>
      </c>
      <c r="AB927">
        <v>1</v>
      </c>
      <c r="AC927">
        <v>0</v>
      </c>
      <c r="AD927">
        <v>0</v>
      </c>
      <c r="AE927">
        <v>0</v>
      </c>
      <c r="AF927">
        <v>0</v>
      </c>
      <c r="AG927">
        <v>0</v>
      </c>
      <c r="AH927">
        <v>0</v>
      </c>
      <c r="AI927">
        <v>0</v>
      </c>
      <c r="AJ927">
        <v>1</v>
      </c>
      <c r="AK927">
        <v>1214</v>
      </c>
      <c r="AL927">
        <v>1178</v>
      </c>
      <c r="AM927">
        <v>2</v>
      </c>
    </row>
    <row r="928" spans="1:39" x14ac:dyDescent="0.45">
      <c r="A928">
        <v>57937</v>
      </c>
      <c r="B928">
        <v>0</v>
      </c>
      <c r="C928">
        <v>1</v>
      </c>
      <c r="D928">
        <v>56</v>
      </c>
      <c r="E928">
        <v>261</v>
      </c>
      <c r="F928">
        <v>42</v>
      </c>
      <c r="G928">
        <v>144</v>
      </c>
      <c r="H928">
        <v>55</v>
      </c>
      <c r="I928">
        <v>48</v>
      </c>
      <c r="J928">
        <v>133</v>
      </c>
      <c r="K928">
        <v>3</v>
      </c>
      <c r="L928">
        <v>4</v>
      </c>
      <c r="M928">
        <v>4</v>
      </c>
      <c r="N928">
        <v>9</v>
      </c>
      <c r="O928">
        <v>3</v>
      </c>
      <c r="P928">
        <v>0</v>
      </c>
      <c r="Q928">
        <v>0</v>
      </c>
      <c r="R928">
        <v>0</v>
      </c>
      <c r="S928">
        <v>0</v>
      </c>
      <c r="T928">
        <v>0</v>
      </c>
      <c r="U928">
        <v>0</v>
      </c>
      <c r="V928">
        <v>3</v>
      </c>
      <c r="W928">
        <v>11</v>
      </c>
      <c r="X928">
        <v>0</v>
      </c>
      <c r="Y928">
        <v>38</v>
      </c>
      <c r="Z928">
        <v>2292</v>
      </c>
      <c r="AA928">
        <v>0</v>
      </c>
      <c r="AB928">
        <v>1</v>
      </c>
      <c r="AC928">
        <v>0</v>
      </c>
      <c r="AD928">
        <v>0</v>
      </c>
      <c r="AE928">
        <v>0</v>
      </c>
      <c r="AF928">
        <v>1</v>
      </c>
      <c r="AG928">
        <v>0</v>
      </c>
      <c r="AH928">
        <v>0</v>
      </c>
      <c r="AI928">
        <v>0</v>
      </c>
      <c r="AJ928">
        <v>0</v>
      </c>
      <c r="AK928">
        <v>550</v>
      </c>
      <c r="AL928">
        <v>417</v>
      </c>
      <c r="AM928">
        <v>0</v>
      </c>
    </row>
    <row r="929" spans="1:39" x14ac:dyDescent="0.45">
      <c r="A929">
        <v>68274</v>
      </c>
      <c r="B929">
        <v>1</v>
      </c>
      <c r="C929">
        <v>1</v>
      </c>
      <c r="D929">
        <v>83</v>
      </c>
      <c r="E929">
        <v>135</v>
      </c>
      <c r="F929">
        <v>25</v>
      </c>
      <c r="G929">
        <v>51</v>
      </c>
      <c r="H929">
        <v>23</v>
      </c>
      <c r="I929">
        <v>25</v>
      </c>
      <c r="J929">
        <v>46</v>
      </c>
      <c r="K929">
        <v>2</v>
      </c>
      <c r="L929">
        <v>4</v>
      </c>
      <c r="M929">
        <v>2</v>
      </c>
      <c r="N929">
        <v>5</v>
      </c>
      <c r="O929">
        <v>3</v>
      </c>
      <c r="P929">
        <v>0</v>
      </c>
      <c r="Q929">
        <v>0</v>
      </c>
      <c r="R929">
        <v>0</v>
      </c>
      <c r="S929">
        <v>0</v>
      </c>
      <c r="T929">
        <v>0</v>
      </c>
      <c r="U929">
        <v>0</v>
      </c>
      <c r="V929">
        <v>3</v>
      </c>
      <c r="W929">
        <v>11</v>
      </c>
      <c r="X929">
        <v>0</v>
      </c>
      <c r="Y929">
        <v>41</v>
      </c>
      <c r="Z929">
        <v>2431</v>
      </c>
      <c r="AA929">
        <v>1</v>
      </c>
      <c r="AB929">
        <v>0</v>
      </c>
      <c r="AC929">
        <v>0</v>
      </c>
      <c r="AD929">
        <v>0</v>
      </c>
      <c r="AE929">
        <v>0</v>
      </c>
      <c r="AF929">
        <v>0</v>
      </c>
      <c r="AG929">
        <v>0</v>
      </c>
      <c r="AH929">
        <v>1</v>
      </c>
      <c r="AI929">
        <v>0</v>
      </c>
      <c r="AJ929">
        <v>0</v>
      </c>
      <c r="AK929">
        <v>259</v>
      </c>
      <c r="AL929">
        <v>213</v>
      </c>
      <c r="AM929">
        <v>0</v>
      </c>
    </row>
    <row r="930" spans="1:39" x14ac:dyDescent="0.45">
      <c r="A930">
        <v>39771</v>
      </c>
      <c r="B930">
        <v>1</v>
      </c>
      <c r="C930">
        <v>0</v>
      </c>
      <c r="D930">
        <v>92</v>
      </c>
      <c r="E930">
        <v>6</v>
      </c>
      <c r="F930">
        <v>2</v>
      </c>
      <c r="G930">
        <v>18</v>
      </c>
      <c r="H930">
        <v>2</v>
      </c>
      <c r="I930">
        <v>8</v>
      </c>
      <c r="J930">
        <v>14</v>
      </c>
      <c r="K930">
        <v>1</v>
      </c>
      <c r="L930">
        <v>2</v>
      </c>
      <c r="M930">
        <v>0</v>
      </c>
      <c r="N930">
        <v>3</v>
      </c>
      <c r="O930">
        <v>4</v>
      </c>
      <c r="P930">
        <v>0</v>
      </c>
      <c r="Q930">
        <v>0</v>
      </c>
      <c r="R930">
        <v>0</v>
      </c>
      <c r="S930">
        <v>0</v>
      </c>
      <c r="T930">
        <v>0</v>
      </c>
      <c r="U930">
        <v>0</v>
      </c>
      <c r="V930">
        <v>3</v>
      </c>
      <c r="W930">
        <v>11</v>
      </c>
      <c r="X930">
        <v>0</v>
      </c>
      <c r="Y930">
        <v>43</v>
      </c>
      <c r="Z930">
        <v>2364</v>
      </c>
      <c r="AA930">
        <v>0</v>
      </c>
      <c r="AB930">
        <v>0</v>
      </c>
      <c r="AC930">
        <v>0</v>
      </c>
      <c r="AD930">
        <v>1</v>
      </c>
      <c r="AE930">
        <v>0</v>
      </c>
      <c r="AF930">
        <v>0</v>
      </c>
      <c r="AG930">
        <v>0</v>
      </c>
      <c r="AH930">
        <v>1</v>
      </c>
      <c r="AI930">
        <v>0</v>
      </c>
      <c r="AJ930">
        <v>0</v>
      </c>
      <c r="AK930">
        <v>36</v>
      </c>
      <c r="AL930">
        <v>22</v>
      </c>
      <c r="AM930">
        <v>0</v>
      </c>
    </row>
    <row r="931" spans="1:39" x14ac:dyDescent="0.45">
      <c r="A931">
        <v>67893</v>
      </c>
      <c r="B931">
        <v>0</v>
      </c>
      <c r="C931">
        <v>1</v>
      </c>
      <c r="D931">
        <v>31</v>
      </c>
      <c r="E931">
        <v>711</v>
      </c>
      <c r="F931">
        <v>28</v>
      </c>
      <c r="G931">
        <v>142</v>
      </c>
      <c r="H931">
        <v>49</v>
      </c>
      <c r="I931">
        <v>18</v>
      </c>
      <c r="J931">
        <v>47</v>
      </c>
      <c r="K931">
        <v>2</v>
      </c>
      <c r="L931">
        <v>3</v>
      </c>
      <c r="M931">
        <v>2</v>
      </c>
      <c r="N931">
        <v>9</v>
      </c>
      <c r="O931">
        <v>8</v>
      </c>
      <c r="P931">
        <v>0</v>
      </c>
      <c r="Q931">
        <v>0</v>
      </c>
      <c r="R931">
        <v>0</v>
      </c>
      <c r="S931">
        <v>0</v>
      </c>
      <c r="T931">
        <v>0</v>
      </c>
      <c r="U931">
        <v>0</v>
      </c>
      <c r="V931">
        <v>3</v>
      </c>
      <c r="W931">
        <v>11</v>
      </c>
      <c r="X931">
        <v>0</v>
      </c>
      <c r="Y931">
        <v>45</v>
      </c>
      <c r="Z931">
        <v>2795</v>
      </c>
      <c r="AA931">
        <v>1</v>
      </c>
      <c r="AB931">
        <v>0</v>
      </c>
      <c r="AC931">
        <v>0</v>
      </c>
      <c r="AD931">
        <v>0</v>
      </c>
      <c r="AE931">
        <v>0</v>
      </c>
      <c r="AF931">
        <v>1</v>
      </c>
      <c r="AG931">
        <v>0</v>
      </c>
      <c r="AH931">
        <v>0</v>
      </c>
      <c r="AI931">
        <v>0</v>
      </c>
      <c r="AJ931">
        <v>0</v>
      </c>
      <c r="AK931">
        <v>948</v>
      </c>
      <c r="AL931">
        <v>901</v>
      </c>
      <c r="AM931">
        <v>0</v>
      </c>
    </row>
    <row r="932" spans="1:39" x14ac:dyDescent="0.45">
      <c r="A932">
        <v>27922</v>
      </c>
      <c r="B932">
        <v>1</v>
      </c>
      <c r="C932">
        <v>0</v>
      </c>
      <c r="D932">
        <v>80</v>
      </c>
      <c r="E932">
        <v>11</v>
      </c>
      <c r="F932">
        <v>0</v>
      </c>
      <c r="G932">
        <v>13</v>
      </c>
      <c r="H932">
        <v>2</v>
      </c>
      <c r="I932">
        <v>4</v>
      </c>
      <c r="J932">
        <v>11</v>
      </c>
      <c r="K932">
        <v>1</v>
      </c>
      <c r="L932">
        <v>2</v>
      </c>
      <c r="M932">
        <v>0</v>
      </c>
      <c r="N932">
        <v>3</v>
      </c>
      <c r="O932">
        <v>4</v>
      </c>
      <c r="P932">
        <v>0</v>
      </c>
      <c r="Q932">
        <v>0</v>
      </c>
      <c r="R932">
        <v>0</v>
      </c>
      <c r="S932">
        <v>0</v>
      </c>
      <c r="T932">
        <v>0</v>
      </c>
      <c r="U932">
        <v>0</v>
      </c>
      <c r="V932">
        <v>3</v>
      </c>
      <c r="W932">
        <v>11</v>
      </c>
      <c r="X932">
        <v>0</v>
      </c>
      <c r="Y932">
        <v>41</v>
      </c>
      <c r="Z932">
        <v>2209</v>
      </c>
      <c r="AA932">
        <v>0</v>
      </c>
      <c r="AB932">
        <v>0</v>
      </c>
      <c r="AC932">
        <v>0</v>
      </c>
      <c r="AD932">
        <v>1</v>
      </c>
      <c r="AE932">
        <v>0</v>
      </c>
      <c r="AF932">
        <v>0</v>
      </c>
      <c r="AG932">
        <v>0</v>
      </c>
      <c r="AH932">
        <v>0</v>
      </c>
      <c r="AI932">
        <v>0</v>
      </c>
      <c r="AJ932">
        <v>1</v>
      </c>
      <c r="AK932">
        <v>30</v>
      </c>
      <c r="AL932">
        <v>19</v>
      </c>
      <c r="AM932">
        <v>0</v>
      </c>
    </row>
    <row r="933" spans="1:39" x14ac:dyDescent="0.45">
      <c r="A933">
        <v>52190</v>
      </c>
      <c r="B933">
        <v>1</v>
      </c>
      <c r="C933">
        <v>1</v>
      </c>
      <c r="D933">
        <v>39</v>
      </c>
      <c r="E933">
        <v>42</v>
      </c>
      <c r="F933">
        <v>0</v>
      </c>
      <c r="G933">
        <v>17</v>
      </c>
      <c r="H933">
        <v>0</v>
      </c>
      <c r="I933">
        <v>0</v>
      </c>
      <c r="J933">
        <v>18</v>
      </c>
      <c r="K933">
        <v>3</v>
      </c>
      <c r="L933">
        <v>2</v>
      </c>
      <c r="M933">
        <v>1</v>
      </c>
      <c r="N933">
        <v>3</v>
      </c>
      <c r="O933">
        <v>5</v>
      </c>
      <c r="P933">
        <v>1</v>
      </c>
      <c r="Q933">
        <v>0</v>
      </c>
      <c r="R933">
        <v>0</v>
      </c>
      <c r="S933">
        <v>0</v>
      </c>
      <c r="T933">
        <v>0</v>
      </c>
      <c r="U933">
        <v>0</v>
      </c>
      <c r="V933">
        <v>3</v>
      </c>
      <c r="W933">
        <v>11</v>
      </c>
      <c r="X933">
        <v>0</v>
      </c>
      <c r="Y933">
        <v>44</v>
      </c>
      <c r="Z933">
        <v>2211</v>
      </c>
      <c r="AA933">
        <v>0</v>
      </c>
      <c r="AB933">
        <v>0</v>
      </c>
      <c r="AC933">
        <v>0</v>
      </c>
      <c r="AD933">
        <v>1</v>
      </c>
      <c r="AE933">
        <v>0</v>
      </c>
      <c r="AF933">
        <v>0</v>
      </c>
      <c r="AG933">
        <v>0</v>
      </c>
      <c r="AH933">
        <v>0</v>
      </c>
      <c r="AI933">
        <v>0</v>
      </c>
      <c r="AJ933">
        <v>1</v>
      </c>
      <c r="AK933">
        <v>59</v>
      </c>
      <c r="AL933">
        <v>41</v>
      </c>
      <c r="AM933">
        <v>1</v>
      </c>
    </row>
    <row r="934" spans="1:39" x14ac:dyDescent="0.45">
      <c r="A934">
        <v>44051</v>
      </c>
      <c r="B934">
        <v>1</v>
      </c>
      <c r="C934">
        <v>1</v>
      </c>
      <c r="D934">
        <v>20</v>
      </c>
      <c r="E934">
        <v>79</v>
      </c>
      <c r="F934">
        <v>7</v>
      </c>
      <c r="G934">
        <v>58</v>
      </c>
      <c r="H934">
        <v>6</v>
      </c>
      <c r="I934">
        <v>3</v>
      </c>
      <c r="J934">
        <v>18</v>
      </c>
      <c r="K934">
        <v>4</v>
      </c>
      <c r="L934">
        <v>3</v>
      </c>
      <c r="M934">
        <v>1</v>
      </c>
      <c r="N934">
        <v>4</v>
      </c>
      <c r="O934">
        <v>6</v>
      </c>
      <c r="P934">
        <v>0</v>
      </c>
      <c r="Q934">
        <v>0</v>
      </c>
      <c r="R934">
        <v>0</v>
      </c>
      <c r="S934">
        <v>0</v>
      </c>
      <c r="T934">
        <v>0</v>
      </c>
      <c r="U934">
        <v>0</v>
      </c>
      <c r="V934">
        <v>3</v>
      </c>
      <c r="W934">
        <v>11</v>
      </c>
      <c r="X934">
        <v>1</v>
      </c>
      <c r="Y934">
        <v>47</v>
      </c>
      <c r="Z934">
        <v>2675</v>
      </c>
      <c r="AA934">
        <v>1</v>
      </c>
      <c r="AB934">
        <v>0</v>
      </c>
      <c r="AC934">
        <v>0</v>
      </c>
      <c r="AD934">
        <v>0</v>
      </c>
      <c r="AE934">
        <v>0</v>
      </c>
      <c r="AF934">
        <v>0</v>
      </c>
      <c r="AG934">
        <v>0</v>
      </c>
      <c r="AH934">
        <v>0</v>
      </c>
      <c r="AI934">
        <v>1</v>
      </c>
      <c r="AJ934">
        <v>0</v>
      </c>
      <c r="AK934">
        <v>153</v>
      </c>
      <c r="AL934">
        <v>135</v>
      </c>
      <c r="AM934">
        <v>0</v>
      </c>
    </row>
    <row r="935" spans="1:39" x14ac:dyDescent="0.45">
      <c r="A935">
        <v>42767</v>
      </c>
      <c r="B935">
        <v>2</v>
      </c>
      <c r="C935">
        <v>0</v>
      </c>
      <c r="D935">
        <v>53</v>
      </c>
      <c r="E935">
        <v>20</v>
      </c>
      <c r="F935">
        <v>6</v>
      </c>
      <c r="G935">
        <v>43</v>
      </c>
      <c r="H935">
        <v>19</v>
      </c>
      <c r="I935">
        <v>5</v>
      </c>
      <c r="J935">
        <v>38</v>
      </c>
      <c r="K935">
        <v>1</v>
      </c>
      <c r="L935">
        <v>3</v>
      </c>
      <c r="M935">
        <v>1</v>
      </c>
      <c r="N935">
        <v>2</v>
      </c>
      <c r="O935">
        <v>8</v>
      </c>
      <c r="P935">
        <v>0</v>
      </c>
      <c r="Q935">
        <v>0</v>
      </c>
      <c r="R935">
        <v>0</v>
      </c>
      <c r="S935">
        <v>0</v>
      </c>
      <c r="T935">
        <v>0</v>
      </c>
      <c r="U935">
        <v>0</v>
      </c>
      <c r="V935">
        <v>3</v>
      </c>
      <c r="W935">
        <v>11</v>
      </c>
      <c r="X935">
        <v>0</v>
      </c>
      <c r="Y935">
        <v>49</v>
      </c>
      <c r="Z935">
        <v>2573</v>
      </c>
      <c r="AA935">
        <v>0</v>
      </c>
      <c r="AB935">
        <v>0</v>
      </c>
      <c r="AC935">
        <v>1</v>
      </c>
      <c r="AD935">
        <v>0</v>
      </c>
      <c r="AE935">
        <v>0</v>
      </c>
      <c r="AF935">
        <v>0</v>
      </c>
      <c r="AG935">
        <v>0</v>
      </c>
      <c r="AH935">
        <v>0</v>
      </c>
      <c r="AI935">
        <v>0</v>
      </c>
      <c r="AJ935">
        <v>1</v>
      </c>
      <c r="AK935">
        <v>93</v>
      </c>
      <c r="AL935">
        <v>55</v>
      </c>
      <c r="AM935">
        <v>0</v>
      </c>
    </row>
    <row r="936" spans="1:39" x14ac:dyDescent="0.45">
      <c r="A936">
        <v>46106</v>
      </c>
      <c r="B936">
        <v>1</v>
      </c>
      <c r="C936">
        <v>1</v>
      </c>
      <c r="D936">
        <v>84</v>
      </c>
      <c r="E936">
        <v>30</v>
      </c>
      <c r="F936">
        <v>0</v>
      </c>
      <c r="G936">
        <v>8</v>
      </c>
      <c r="H936">
        <v>2</v>
      </c>
      <c r="I936">
        <v>0</v>
      </c>
      <c r="J936">
        <v>14</v>
      </c>
      <c r="K936">
        <v>1</v>
      </c>
      <c r="L936">
        <v>1</v>
      </c>
      <c r="M936">
        <v>1</v>
      </c>
      <c r="N936">
        <v>2</v>
      </c>
      <c r="O936">
        <v>6</v>
      </c>
      <c r="P936">
        <v>0</v>
      </c>
      <c r="Q936">
        <v>0</v>
      </c>
      <c r="R936">
        <v>0</v>
      </c>
      <c r="S936">
        <v>0</v>
      </c>
      <c r="T936">
        <v>0</v>
      </c>
      <c r="U936">
        <v>0</v>
      </c>
      <c r="V936">
        <v>3</v>
      </c>
      <c r="W936">
        <v>11</v>
      </c>
      <c r="X936">
        <v>0</v>
      </c>
      <c r="Y936">
        <v>44</v>
      </c>
      <c r="Z936">
        <v>2208</v>
      </c>
      <c r="AA936">
        <v>0</v>
      </c>
      <c r="AB936">
        <v>0</v>
      </c>
      <c r="AC936">
        <v>0</v>
      </c>
      <c r="AD936">
        <v>1</v>
      </c>
      <c r="AE936">
        <v>0</v>
      </c>
      <c r="AF936">
        <v>0</v>
      </c>
      <c r="AG936">
        <v>0</v>
      </c>
      <c r="AH936">
        <v>0</v>
      </c>
      <c r="AI936">
        <v>1</v>
      </c>
      <c r="AJ936">
        <v>0</v>
      </c>
      <c r="AK936">
        <v>40</v>
      </c>
      <c r="AL936">
        <v>26</v>
      </c>
      <c r="AM936">
        <v>0</v>
      </c>
    </row>
    <row r="937" spans="1:39" x14ac:dyDescent="0.45">
      <c r="A937">
        <v>16927</v>
      </c>
      <c r="B937">
        <v>1</v>
      </c>
      <c r="C937">
        <v>1</v>
      </c>
      <c r="D937">
        <v>50</v>
      </c>
      <c r="E937">
        <v>20</v>
      </c>
      <c r="F937">
        <v>2</v>
      </c>
      <c r="G937">
        <v>23</v>
      </c>
      <c r="H937">
        <v>3</v>
      </c>
      <c r="I937">
        <v>1</v>
      </c>
      <c r="J937">
        <v>4</v>
      </c>
      <c r="K937">
        <v>5</v>
      </c>
      <c r="L937">
        <v>3</v>
      </c>
      <c r="M937">
        <v>0</v>
      </c>
      <c r="N937">
        <v>4</v>
      </c>
      <c r="O937">
        <v>8</v>
      </c>
      <c r="P937">
        <v>0</v>
      </c>
      <c r="Q937">
        <v>0</v>
      </c>
      <c r="R937">
        <v>0</v>
      </c>
      <c r="S937">
        <v>0</v>
      </c>
      <c r="T937">
        <v>0</v>
      </c>
      <c r="U937">
        <v>0</v>
      </c>
      <c r="V937">
        <v>3</v>
      </c>
      <c r="W937">
        <v>11</v>
      </c>
      <c r="X937">
        <v>0</v>
      </c>
      <c r="Y937">
        <v>44</v>
      </c>
      <c r="Z937">
        <v>2663</v>
      </c>
      <c r="AA937">
        <v>0</v>
      </c>
      <c r="AB937">
        <v>1</v>
      </c>
      <c r="AC937">
        <v>0</v>
      </c>
      <c r="AD937">
        <v>0</v>
      </c>
      <c r="AE937">
        <v>0</v>
      </c>
      <c r="AF937">
        <v>0</v>
      </c>
      <c r="AG937">
        <v>0</v>
      </c>
      <c r="AH937">
        <v>0</v>
      </c>
      <c r="AI937">
        <v>0</v>
      </c>
      <c r="AJ937">
        <v>1</v>
      </c>
      <c r="AK937">
        <v>49</v>
      </c>
      <c r="AL937">
        <v>45</v>
      </c>
      <c r="AM937">
        <v>0</v>
      </c>
    </row>
    <row r="938" spans="1:39" x14ac:dyDescent="0.45">
      <c r="A938">
        <v>59754</v>
      </c>
      <c r="B938">
        <v>0</v>
      </c>
      <c r="C938">
        <v>1</v>
      </c>
      <c r="D938">
        <v>96</v>
      </c>
      <c r="E938">
        <v>115</v>
      </c>
      <c r="F938">
        <v>27</v>
      </c>
      <c r="G938">
        <v>44</v>
      </c>
      <c r="H938">
        <v>4</v>
      </c>
      <c r="I938">
        <v>146</v>
      </c>
      <c r="J938">
        <v>139</v>
      </c>
      <c r="K938">
        <v>3</v>
      </c>
      <c r="L938">
        <v>5</v>
      </c>
      <c r="M938">
        <v>2</v>
      </c>
      <c r="N938">
        <v>6</v>
      </c>
      <c r="O938">
        <v>5</v>
      </c>
      <c r="P938">
        <v>0</v>
      </c>
      <c r="Q938">
        <v>0</v>
      </c>
      <c r="R938">
        <v>0</v>
      </c>
      <c r="S938">
        <v>0</v>
      </c>
      <c r="T938">
        <v>0</v>
      </c>
      <c r="U938">
        <v>0</v>
      </c>
      <c r="V938">
        <v>3</v>
      </c>
      <c r="W938">
        <v>11</v>
      </c>
      <c r="X938">
        <v>1</v>
      </c>
      <c r="Y938">
        <v>55</v>
      </c>
      <c r="Z938">
        <v>2734</v>
      </c>
      <c r="AA938">
        <v>0</v>
      </c>
      <c r="AB938">
        <v>1</v>
      </c>
      <c r="AC938">
        <v>0</v>
      </c>
      <c r="AD938">
        <v>0</v>
      </c>
      <c r="AE938">
        <v>0</v>
      </c>
      <c r="AF938">
        <v>0</v>
      </c>
      <c r="AG938">
        <v>0</v>
      </c>
      <c r="AH938">
        <v>1</v>
      </c>
      <c r="AI938">
        <v>0</v>
      </c>
      <c r="AJ938">
        <v>0</v>
      </c>
      <c r="AK938">
        <v>336</v>
      </c>
      <c r="AL938">
        <v>197</v>
      </c>
      <c r="AM938">
        <v>0</v>
      </c>
    </row>
    <row r="939" spans="1:39" x14ac:dyDescent="0.45">
      <c r="A939">
        <v>53700</v>
      </c>
      <c r="B939">
        <v>0</v>
      </c>
      <c r="C939">
        <v>1</v>
      </c>
      <c r="D939">
        <v>94</v>
      </c>
      <c r="E939">
        <v>263</v>
      </c>
      <c r="F939">
        <v>5</v>
      </c>
      <c r="G939">
        <v>233</v>
      </c>
      <c r="H939">
        <v>69</v>
      </c>
      <c r="I939">
        <v>41</v>
      </c>
      <c r="J939">
        <v>83</v>
      </c>
      <c r="K939">
        <v>4</v>
      </c>
      <c r="L939">
        <v>5</v>
      </c>
      <c r="M939">
        <v>5</v>
      </c>
      <c r="N939">
        <v>8</v>
      </c>
      <c r="O939">
        <v>5</v>
      </c>
      <c r="P939">
        <v>0</v>
      </c>
      <c r="Q939">
        <v>0</v>
      </c>
      <c r="R939">
        <v>0</v>
      </c>
      <c r="S939">
        <v>0</v>
      </c>
      <c r="T939">
        <v>0</v>
      </c>
      <c r="U939">
        <v>0</v>
      </c>
      <c r="V939">
        <v>3</v>
      </c>
      <c r="W939">
        <v>11</v>
      </c>
      <c r="X939">
        <v>0</v>
      </c>
      <c r="Y939">
        <v>68</v>
      </c>
      <c r="Z939">
        <v>2840</v>
      </c>
      <c r="AA939">
        <v>0</v>
      </c>
      <c r="AB939">
        <v>0</v>
      </c>
      <c r="AC939">
        <v>1</v>
      </c>
      <c r="AD939">
        <v>0</v>
      </c>
      <c r="AE939">
        <v>0</v>
      </c>
      <c r="AF939">
        <v>0</v>
      </c>
      <c r="AG939">
        <v>0</v>
      </c>
      <c r="AH939">
        <v>1</v>
      </c>
      <c r="AI939">
        <v>0</v>
      </c>
      <c r="AJ939">
        <v>0</v>
      </c>
      <c r="AK939">
        <v>611</v>
      </c>
      <c r="AL939">
        <v>528</v>
      </c>
      <c r="AM939">
        <v>0</v>
      </c>
    </row>
    <row r="940" spans="1:39" x14ac:dyDescent="0.45">
      <c r="A940">
        <v>59041</v>
      </c>
      <c r="B940">
        <v>1</v>
      </c>
      <c r="C940">
        <v>1</v>
      </c>
      <c r="D940">
        <v>25</v>
      </c>
      <c r="E940">
        <v>69</v>
      </c>
      <c r="F940">
        <v>2</v>
      </c>
      <c r="G940">
        <v>15</v>
      </c>
      <c r="H940">
        <v>2</v>
      </c>
      <c r="I940">
        <v>2</v>
      </c>
      <c r="J940">
        <v>6</v>
      </c>
      <c r="K940">
        <v>2</v>
      </c>
      <c r="L940">
        <v>2</v>
      </c>
      <c r="M940">
        <v>0</v>
      </c>
      <c r="N940">
        <v>4</v>
      </c>
      <c r="O940">
        <v>5</v>
      </c>
      <c r="P940">
        <v>0</v>
      </c>
      <c r="Q940">
        <v>0</v>
      </c>
      <c r="R940">
        <v>0</v>
      </c>
      <c r="S940">
        <v>0</v>
      </c>
      <c r="T940">
        <v>0</v>
      </c>
      <c r="U940">
        <v>0</v>
      </c>
      <c r="V940">
        <v>3</v>
      </c>
      <c r="W940">
        <v>11</v>
      </c>
      <c r="X940">
        <v>0</v>
      </c>
      <c r="Y940">
        <v>47</v>
      </c>
      <c r="Z940">
        <v>2212</v>
      </c>
      <c r="AA940">
        <v>0</v>
      </c>
      <c r="AB940">
        <v>1</v>
      </c>
      <c r="AC940">
        <v>0</v>
      </c>
      <c r="AD940">
        <v>0</v>
      </c>
      <c r="AE940">
        <v>0</v>
      </c>
      <c r="AF940">
        <v>0</v>
      </c>
      <c r="AG940">
        <v>0</v>
      </c>
      <c r="AH940">
        <v>1</v>
      </c>
      <c r="AI940">
        <v>0</v>
      </c>
      <c r="AJ940">
        <v>0</v>
      </c>
      <c r="AK940">
        <v>90</v>
      </c>
      <c r="AL940">
        <v>84</v>
      </c>
      <c r="AM940">
        <v>0</v>
      </c>
    </row>
    <row r="941" spans="1:39" x14ac:dyDescent="0.45">
      <c r="A941">
        <v>54237</v>
      </c>
      <c r="B941">
        <v>0</v>
      </c>
      <c r="C941">
        <v>1</v>
      </c>
      <c r="D941">
        <v>48</v>
      </c>
      <c r="E941">
        <v>267</v>
      </c>
      <c r="F941">
        <v>3</v>
      </c>
      <c r="G941">
        <v>30</v>
      </c>
      <c r="H941">
        <v>4</v>
      </c>
      <c r="I941">
        <v>0</v>
      </c>
      <c r="J941">
        <v>57</v>
      </c>
      <c r="K941">
        <v>4</v>
      </c>
      <c r="L941">
        <v>5</v>
      </c>
      <c r="M941">
        <v>2</v>
      </c>
      <c r="N941">
        <v>5</v>
      </c>
      <c r="O941">
        <v>6</v>
      </c>
      <c r="P941">
        <v>0</v>
      </c>
      <c r="Q941">
        <v>0</v>
      </c>
      <c r="R941">
        <v>0</v>
      </c>
      <c r="S941">
        <v>0</v>
      </c>
      <c r="T941">
        <v>0</v>
      </c>
      <c r="U941">
        <v>0</v>
      </c>
      <c r="V941">
        <v>3</v>
      </c>
      <c r="W941">
        <v>11</v>
      </c>
      <c r="X941">
        <v>0</v>
      </c>
      <c r="Y941">
        <v>63</v>
      </c>
      <c r="Z941">
        <v>2587</v>
      </c>
      <c r="AA941">
        <v>1</v>
      </c>
      <c r="AB941">
        <v>0</v>
      </c>
      <c r="AC941">
        <v>0</v>
      </c>
      <c r="AD941">
        <v>0</v>
      </c>
      <c r="AE941">
        <v>0</v>
      </c>
      <c r="AF941">
        <v>0</v>
      </c>
      <c r="AG941">
        <v>0</v>
      </c>
      <c r="AH941">
        <v>0</v>
      </c>
      <c r="AI941">
        <v>0</v>
      </c>
      <c r="AJ941">
        <v>1</v>
      </c>
      <c r="AK941">
        <v>304</v>
      </c>
      <c r="AL941">
        <v>247</v>
      </c>
      <c r="AM941">
        <v>0</v>
      </c>
    </row>
    <row r="942" spans="1:39" x14ac:dyDescent="0.45">
      <c r="A942">
        <v>70647</v>
      </c>
      <c r="B942">
        <v>0</v>
      </c>
      <c r="C942">
        <v>1</v>
      </c>
      <c r="D942">
        <v>65</v>
      </c>
      <c r="E942">
        <v>561</v>
      </c>
      <c r="F942">
        <v>85</v>
      </c>
      <c r="G942">
        <v>171</v>
      </c>
      <c r="H942">
        <v>25</v>
      </c>
      <c r="I942">
        <v>123</v>
      </c>
      <c r="J942">
        <v>114</v>
      </c>
      <c r="K942">
        <v>2</v>
      </c>
      <c r="L942">
        <v>4</v>
      </c>
      <c r="M942">
        <v>7</v>
      </c>
      <c r="N942">
        <v>13</v>
      </c>
      <c r="O942">
        <v>2</v>
      </c>
      <c r="P942">
        <v>0</v>
      </c>
      <c r="Q942">
        <v>0</v>
      </c>
      <c r="R942">
        <v>0</v>
      </c>
      <c r="S942">
        <v>0</v>
      </c>
      <c r="T942">
        <v>0</v>
      </c>
      <c r="U942">
        <v>0</v>
      </c>
      <c r="V942">
        <v>3</v>
      </c>
      <c r="W942">
        <v>11</v>
      </c>
      <c r="X942">
        <v>0</v>
      </c>
      <c r="Y942">
        <v>53</v>
      </c>
      <c r="Z942">
        <v>2805</v>
      </c>
      <c r="AA942">
        <v>1</v>
      </c>
      <c r="AB942">
        <v>0</v>
      </c>
      <c r="AC942">
        <v>0</v>
      </c>
      <c r="AD942">
        <v>0</v>
      </c>
      <c r="AE942">
        <v>0</v>
      </c>
      <c r="AF942">
        <v>0</v>
      </c>
      <c r="AG942">
        <v>0</v>
      </c>
      <c r="AH942">
        <v>1</v>
      </c>
      <c r="AI942">
        <v>0</v>
      </c>
      <c r="AJ942">
        <v>0</v>
      </c>
      <c r="AK942">
        <v>965</v>
      </c>
      <c r="AL942">
        <v>851</v>
      </c>
      <c r="AM942">
        <v>0</v>
      </c>
    </row>
    <row r="943" spans="1:39" x14ac:dyDescent="0.45">
      <c r="A943">
        <v>52597</v>
      </c>
      <c r="B943">
        <v>0</v>
      </c>
      <c r="C943">
        <v>1</v>
      </c>
      <c r="D943">
        <v>69</v>
      </c>
      <c r="E943">
        <v>492</v>
      </c>
      <c r="F943">
        <v>0</v>
      </c>
      <c r="G943">
        <v>37</v>
      </c>
      <c r="H943">
        <v>7</v>
      </c>
      <c r="I943">
        <v>0</v>
      </c>
      <c r="J943">
        <v>42</v>
      </c>
      <c r="K943">
        <v>3</v>
      </c>
      <c r="L943">
        <v>6</v>
      </c>
      <c r="M943">
        <v>3</v>
      </c>
      <c r="N943">
        <v>8</v>
      </c>
      <c r="O943">
        <v>5</v>
      </c>
      <c r="P943">
        <v>0</v>
      </c>
      <c r="Q943">
        <v>0</v>
      </c>
      <c r="R943">
        <v>0</v>
      </c>
      <c r="S943">
        <v>0</v>
      </c>
      <c r="T943">
        <v>0</v>
      </c>
      <c r="U943">
        <v>0</v>
      </c>
      <c r="V943">
        <v>3</v>
      </c>
      <c r="W943">
        <v>11</v>
      </c>
      <c r="X943">
        <v>0</v>
      </c>
      <c r="Y943">
        <v>58</v>
      </c>
      <c r="Z943">
        <v>2212</v>
      </c>
      <c r="AA943">
        <v>0</v>
      </c>
      <c r="AB943">
        <v>0</v>
      </c>
      <c r="AC943">
        <v>1</v>
      </c>
      <c r="AD943">
        <v>0</v>
      </c>
      <c r="AE943">
        <v>0</v>
      </c>
      <c r="AF943">
        <v>0</v>
      </c>
      <c r="AG943">
        <v>0</v>
      </c>
      <c r="AH943">
        <v>0</v>
      </c>
      <c r="AI943">
        <v>0</v>
      </c>
      <c r="AJ943">
        <v>1</v>
      </c>
      <c r="AK943">
        <v>536</v>
      </c>
      <c r="AL943">
        <v>494</v>
      </c>
      <c r="AM943">
        <v>0</v>
      </c>
    </row>
    <row r="944" spans="1:39" x14ac:dyDescent="0.45">
      <c r="A944">
        <v>41021</v>
      </c>
      <c r="B944">
        <v>1</v>
      </c>
      <c r="C944">
        <v>0</v>
      </c>
      <c r="D944">
        <v>12</v>
      </c>
      <c r="E944">
        <v>14</v>
      </c>
      <c r="F944">
        <v>7</v>
      </c>
      <c r="G944">
        <v>9</v>
      </c>
      <c r="H944">
        <v>6</v>
      </c>
      <c r="I944">
        <v>16</v>
      </c>
      <c r="J944">
        <v>12</v>
      </c>
      <c r="K944">
        <v>2</v>
      </c>
      <c r="L944">
        <v>2</v>
      </c>
      <c r="M944">
        <v>0</v>
      </c>
      <c r="N944">
        <v>3</v>
      </c>
      <c r="O944">
        <v>6</v>
      </c>
      <c r="P944">
        <v>0</v>
      </c>
      <c r="Q944">
        <v>0</v>
      </c>
      <c r="R944">
        <v>0</v>
      </c>
      <c r="S944">
        <v>0</v>
      </c>
      <c r="T944">
        <v>0</v>
      </c>
      <c r="U944">
        <v>0</v>
      </c>
      <c r="V944">
        <v>3</v>
      </c>
      <c r="W944">
        <v>11</v>
      </c>
      <c r="X944">
        <v>1</v>
      </c>
      <c r="Y944">
        <v>51</v>
      </c>
      <c r="Z944">
        <v>2705</v>
      </c>
      <c r="AA944">
        <v>0</v>
      </c>
      <c r="AB944">
        <v>0</v>
      </c>
      <c r="AC944">
        <v>0</v>
      </c>
      <c r="AD944">
        <v>1</v>
      </c>
      <c r="AE944">
        <v>0</v>
      </c>
      <c r="AF944">
        <v>0</v>
      </c>
      <c r="AG944">
        <v>0</v>
      </c>
      <c r="AH944">
        <v>0</v>
      </c>
      <c r="AI944">
        <v>1</v>
      </c>
      <c r="AJ944">
        <v>0</v>
      </c>
      <c r="AK944">
        <v>52</v>
      </c>
      <c r="AL944">
        <v>40</v>
      </c>
      <c r="AM944">
        <v>0</v>
      </c>
    </row>
    <row r="945" spans="1:39" x14ac:dyDescent="0.45">
      <c r="A945">
        <v>40233</v>
      </c>
      <c r="B945">
        <v>0</v>
      </c>
      <c r="C945">
        <v>1</v>
      </c>
      <c r="D945">
        <v>84</v>
      </c>
      <c r="E945">
        <v>80</v>
      </c>
      <c r="F945">
        <v>4</v>
      </c>
      <c r="G945">
        <v>46</v>
      </c>
      <c r="H945">
        <v>0</v>
      </c>
      <c r="I945">
        <v>17</v>
      </c>
      <c r="J945">
        <v>2</v>
      </c>
      <c r="K945">
        <v>5</v>
      </c>
      <c r="L945">
        <v>2</v>
      </c>
      <c r="M945">
        <v>1</v>
      </c>
      <c r="N945">
        <v>5</v>
      </c>
      <c r="O945">
        <v>6</v>
      </c>
      <c r="P945">
        <v>0</v>
      </c>
      <c r="Q945">
        <v>0</v>
      </c>
      <c r="R945">
        <v>0</v>
      </c>
      <c r="S945">
        <v>0</v>
      </c>
      <c r="T945">
        <v>0</v>
      </c>
      <c r="U945">
        <v>0</v>
      </c>
      <c r="V945">
        <v>3</v>
      </c>
      <c r="W945">
        <v>11</v>
      </c>
      <c r="X945">
        <v>0</v>
      </c>
      <c r="Y945">
        <v>45</v>
      </c>
      <c r="Z945">
        <v>2417</v>
      </c>
      <c r="AA945">
        <v>0</v>
      </c>
      <c r="AB945">
        <v>1</v>
      </c>
      <c r="AC945">
        <v>0</v>
      </c>
      <c r="AD945">
        <v>0</v>
      </c>
      <c r="AE945">
        <v>0</v>
      </c>
      <c r="AF945">
        <v>0</v>
      </c>
      <c r="AG945">
        <v>0</v>
      </c>
      <c r="AH945">
        <v>0</v>
      </c>
      <c r="AI945">
        <v>0</v>
      </c>
      <c r="AJ945">
        <v>1</v>
      </c>
      <c r="AK945">
        <v>147</v>
      </c>
      <c r="AL945">
        <v>145</v>
      </c>
      <c r="AM945">
        <v>0</v>
      </c>
    </row>
    <row r="946" spans="1:39" x14ac:dyDescent="0.45">
      <c r="A946">
        <v>50183</v>
      </c>
      <c r="B946">
        <v>1</v>
      </c>
      <c r="C946">
        <v>1</v>
      </c>
      <c r="D946">
        <v>47</v>
      </c>
      <c r="E946">
        <v>97</v>
      </c>
      <c r="F946">
        <v>12</v>
      </c>
      <c r="G946">
        <v>84</v>
      </c>
      <c r="H946">
        <v>13</v>
      </c>
      <c r="I946">
        <v>10</v>
      </c>
      <c r="J946">
        <v>15</v>
      </c>
      <c r="K946">
        <v>7</v>
      </c>
      <c r="L946">
        <v>3</v>
      </c>
      <c r="M946">
        <v>1</v>
      </c>
      <c r="N946">
        <v>6</v>
      </c>
      <c r="O946">
        <v>5</v>
      </c>
      <c r="P946">
        <v>0</v>
      </c>
      <c r="Q946">
        <v>0</v>
      </c>
      <c r="R946">
        <v>0</v>
      </c>
      <c r="S946">
        <v>0</v>
      </c>
      <c r="T946">
        <v>0</v>
      </c>
      <c r="U946">
        <v>0</v>
      </c>
      <c r="V946">
        <v>3</v>
      </c>
      <c r="W946">
        <v>11</v>
      </c>
      <c r="X946">
        <v>0</v>
      </c>
      <c r="Y946">
        <v>40</v>
      </c>
      <c r="Z946">
        <v>2163</v>
      </c>
      <c r="AA946">
        <v>0</v>
      </c>
      <c r="AB946">
        <v>1</v>
      </c>
      <c r="AC946">
        <v>0</v>
      </c>
      <c r="AD946">
        <v>0</v>
      </c>
      <c r="AE946">
        <v>0</v>
      </c>
      <c r="AF946">
        <v>0</v>
      </c>
      <c r="AG946">
        <v>0</v>
      </c>
      <c r="AH946">
        <v>1</v>
      </c>
      <c r="AI946">
        <v>0</v>
      </c>
      <c r="AJ946">
        <v>0</v>
      </c>
      <c r="AK946">
        <v>216</v>
      </c>
      <c r="AL946">
        <v>201</v>
      </c>
      <c r="AM946">
        <v>0</v>
      </c>
    </row>
    <row r="947" spans="1:39" x14ac:dyDescent="0.45">
      <c r="A947">
        <v>54753</v>
      </c>
      <c r="B947">
        <v>0</v>
      </c>
      <c r="C947">
        <v>1</v>
      </c>
      <c r="D947">
        <v>87</v>
      </c>
      <c r="E947">
        <v>197</v>
      </c>
      <c r="F947">
        <v>107</v>
      </c>
      <c r="G947">
        <v>227</v>
      </c>
      <c r="H947">
        <v>7</v>
      </c>
      <c r="I947">
        <v>59</v>
      </c>
      <c r="J947">
        <v>131</v>
      </c>
      <c r="K947">
        <v>3</v>
      </c>
      <c r="L947">
        <v>5</v>
      </c>
      <c r="M947">
        <v>2</v>
      </c>
      <c r="N947">
        <v>11</v>
      </c>
      <c r="O947">
        <v>4</v>
      </c>
      <c r="P947">
        <v>0</v>
      </c>
      <c r="Q947">
        <v>0</v>
      </c>
      <c r="R947">
        <v>0</v>
      </c>
      <c r="S947">
        <v>0</v>
      </c>
      <c r="T947">
        <v>0</v>
      </c>
      <c r="U947">
        <v>0</v>
      </c>
      <c r="V947">
        <v>3</v>
      </c>
      <c r="W947">
        <v>11</v>
      </c>
      <c r="X947">
        <v>0</v>
      </c>
      <c r="Y947">
        <v>61</v>
      </c>
      <c r="Z947">
        <v>2449</v>
      </c>
      <c r="AA947">
        <v>0</v>
      </c>
      <c r="AB947">
        <v>0</v>
      </c>
      <c r="AC947">
        <v>0</v>
      </c>
      <c r="AD947">
        <v>1</v>
      </c>
      <c r="AE947">
        <v>0</v>
      </c>
      <c r="AF947">
        <v>0</v>
      </c>
      <c r="AG947">
        <v>0</v>
      </c>
      <c r="AH947">
        <v>1</v>
      </c>
      <c r="AI947">
        <v>0</v>
      </c>
      <c r="AJ947">
        <v>0</v>
      </c>
      <c r="AK947">
        <v>597</v>
      </c>
      <c r="AL947">
        <v>466</v>
      </c>
      <c r="AM947">
        <v>0</v>
      </c>
    </row>
    <row r="948" spans="1:39" x14ac:dyDescent="0.45">
      <c r="A948">
        <v>92955</v>
      </c>
      <c r="B948">
        <v>0</v>
      </c>
      <c r="C948">
        <v>0</v>
      </c>
      <c r="D948">
        <v>35</v>
      </c>
      <c r="E948">
        <v>693</v>
      </c>
      <c r="F948">
        <v>21</v>
      </c>
      <c r="G948">
        <v>925</v>
      </c>
      <c r="H948">
        <v>31</v>
      </c>
      <c r="I948">
        <v>24</v>
      </c>
      <c r="J948">
        <v>84</v>
      </c>
      <c r="K948">
        <v>1</v>
      </c>
      <c r="L948">
        <v>6</v>
      </c>
      <c r="M948">
        <v>7</v>
      </c>
      <c r="N948">
        <v>9</v>
      </c>
      <c r="O948">
        <v>2</v>
      </c>
      <c r="P948">
        <v>0</v>
      </c>
      <c r="Q948">
        <v>0</v>
      </c>
      <c r="R948">
        <v>1</v>
      </c>
      <c r="S948">
        <v>1</v>
      </c>
      <c r="T948">
        <v>0</v>
      </c>
      <c r="U948">
        <v>0</v>
      </c>
      <c r="V948">
        <v>3</v>
      </c>
      <c r="W948">
        <v>11</v>
      </c>
      <c r="X948">
        <v>1</v>
      </c>
      <c r="Y948">
        <v>47</v>
      </c>
      <c r="Z948">
        <v>2473</v>
      </c>
      <c r="AA948">
        <v>0</v>
      </c>
      <c r="AB948">
        <v>1</v>
      </c>
      <c r="AC948">
        <v>0</v>
      </c>
      <c r="AD948">
        <v>0</v>
      </c>
      <c r="AE948">
        <v>0</v>
      </c>
      <c r="AF948">
        <v>0</v>
      </c>
      <c r="AG948">
        <v>0</v>
      </c>
      <c r="AH948">
        <v>1</v>
      </c>
      <c r="AI948">
        <v>0</v>
      </c>
      <c r="AJ948">
        <v>0</v>
      </c>
      <c r="AK948">
        <v>1694</v>
      </c>
      <c r="AL948">
        <v>1610</v>
      </c>
      <c r="AM948">
        <v>2</v>
      </c>
    </row>
    <row r="949" spans="1:39" x14ac:dyDescent="0.45">
      <c r="A949">
        <v>33471</v>
      </c>
      <c r="B949">
        <v>1</v>
      </c>
      <c r="C949">
        <v>0</v>
      </c>
      <c r="D949">
        <v>47</v>
      </c>
      <c r="E949">
        <v>43</v>
      </c>
      <c r="F949">
        <v>2</v>
      </c>
      <c r="G949">
        <v>27</v>
      </c>
      <c r="H949">
        <v>0</v>
      </c>
      <c r="I949">
        <v>9</v>
      </c>
      <c r="J949">
        <v>12</v>
      </c>
      <c r="K949">
        <v>3</v>
      </c>
      <c r="L949">
        <v>3</v>
      </c>
      <c r="M949">
        <v>0</v>
      </c>
      <c r="N949">
        <v>4</v>
      </c>
      <c r="O949">
        <v>7</v>
      </c>
      <c r="P949">
        <v>0</v>
      </c>
      <c r="Q949">
        <v>0</v>
      </c>
      <c r="R949">
        <v>0</v>
      </c>
      <c r="S949">
        <v>0</v>
      </c>
      <c r="T949">
        <v>0</v>
      </c>
      <c r="U949">
        <v>0</v>
      </c>
      <c r="V949">
        <v>3</v>
      </c>
      <c r="W949">
        <v>11</v>
      </c>
      <c r="X949">
        <v>0</v>
      </c>
      <c r="Y949">
        <v>47</v>
      </c>
      <c r="Z949">
        <v>2784</v>
      </c>
      <c r="AA949">
        <v>0</v>
      </c>
      <c r="AB949">
        <v>1</v>
      </c>
      <c r="AC949">
        <v>0</v>
      </c>
      <c r="AD949">
        <v>0</v>
      </c>
      <c r="AE949">
        <v>0</v>
      </c>
      <c r="AF949">
        <v>0</v>
      </c>
      <c r="AG949">
        <v>0</v>
      </c>
      <c r="AH949">
        <v>1</v>
      </c>
      <c r="AI949">
        <v>0</v>
      </c>
      <c r="AJ949">
        <v>0</v>
      </c>
      <c r="AK949">
        <v>81</v>
      </c>
      <c r="AL949">
        <v>69</v>
      </c>
      <c r="AM949">
        <v>0</v>
      </c>
    </row>
    <row r="950" spans="1:39" x14ac:dyDescent="0.45">
      <c r="A950">
        <v>34596</v>
      </c>
      <c r="B950">
        <v>1</v>
      </c>
      <c r="C950">
        <v>0</v>
      </c>
      <c r="D950">
        <v>48</v>
      </c>
      <c r="E950">
        <v>14</v>
      </c>
      <c r="F950">
        <v>0</v>
      </c>
      <c r="G950">
        <v>2</v>
      </c>
      <c r="H950">
        <v>0</v>
      </c>
      <c r="I950">
        <v>0</v>
      </c>
      <c r="J950">
        <v>7</v>
      </c>
      <c r="K950">
        <v>1</v>
      </c>
      <c r="L950">
        <v>1</v>
      </c>
      <c r="M950">
        <v>0</v>
      </c>
      <c r="N950">
        <v>2</v>
      </c>
      <c r="O950">
        <v>8</v>
      </c>
      <c r="P950">
        <v>0</v>
      </c>
      <c r="Q950">
        <v>0</v>
      </c>
      <c r="R950">
        <v>0</v>
      </c>
      <c r="S950">
        <v>0</v>
      </c>
      <c r="T950">
        <v>0</v>
      </c>
      <c r="U950">
        <v>0</v>
      </c>
      <c r="V950">
        <v>3</v>
      </c>
      <c r="W950">
        <v>11</v>
      </c>
      <c r="X950">
        <v>1</v>
      </c>
      <c r="Y950">
        <v>46</v>
      </c>
      <c r="Z950">
        <v>2601</v>
      </c>
      <c r="AA950">
        <v>0</v>
      </c>
      <c r="AB950">
        <v>1</v>
      </c>
      <c r="AC950">
        <v>0</v>
      </c>
      <c r="AD950">
        <v>0</v>
      </c>
      <c r="AE950">
        <v>0</v>
      </c>
      <c r="AF950">
        <v>0</v>
      </c>
      <c r="AG950">
        <v>0</v>
      </c>
      <c r="AH950">
        <v>0</v>
      </c>
      <c r="AI950">
        <v>0</v>
      </c>
      <c r="AJ950">
        <v>1</v>
      </c>
      <c r="AK950">
        <v>16</v>
      </c>
      <c r="AL950">
        <v>9</v>
      </c>
      <c r="AM950">
        <v>0</v>
      </c>
    </row>
    <row r="951" spans="1:39" x14ac:dyDescent="0.45">
      <c r="A951">
        <v>44010</v>
      </c>
      <c r="B951">
        <v>1</v>
      </c>
      <c r="C951">
        <v>0</v>
      </c>
      <c r="D951">
        <v>46</v>
      </c>
      <c r="E951">
        <v>186</v>
      </c>
      <c r="F951">
        <v>36</v>
      </c>
      <c r="G951">
        <v>234</v>
      </c>
      <c r="H951">
        <v>86</v>
      </c>
      <c r="I951">
        <v>72</v>
      </c>
      <c r="J951">
        <v>48</v>
      </c>
      <c r="K951">
        <v>6</v>
      </c>
      <c r="L951">
        <v>10</v>
      </c>
      <c r="M951">
        <v>2</v>
      </c>
      <c r="N951">
        <v>6</v>
      </c>
      <c r="O951">
        <v>9</v>
      </c>
      <c r="P951">
        <v>0</v>
      </c>
      <c r="Q951">
        <v>0</v>
      </c>
      <c r="R951">
        <v>0</v>
      </c>
      <c r="S951">
        <v>0</v>
      </c>
      <c r="T951">
        <v>0</v>
      </c>
      <c r="U951">
        <v>0</v>
      </c>
      <c r="V951">
        <v>3</v>
      </c>
      <c r="W951">
        <v>11</v>
      </c>
      <c r="X951">
        <v>0</v>
      </c>
      <c r="Y951">
        <v>40</v>
      </c>
      <c r="Z951">
        <v>2783</v>
      </c>
      <c r="AA951">
        <v>0</v>
      </c>
      <c r="AB951">
        <v>0</v>
      </c>
      <c r="AC951">
        <v>0</v>
      </c>
      <c r="AD951">
        <v>1</v>
      </c>
      <c r="AE951">
        <v>0</v>
      </c>
      <c r="AF951">
        <v>0</v>
      </c>
      <c r="AG951">
        <v>0</v>
      </c>
      <c r="AH951">
        <v>1</v>
      </c>
      <c r="AI951">
        <v>0</v>
      </c>
      <c r="AJ951">
        <v>0</v>
      </c>
      <c r="AK951">
        <v>614</v>
      </c>
      <c r="AL951">
        <v>566</v>
      </c>
      <c r="AM951">
        <v>0</v>
      </c>
    </row>
    <row r="952" spans="1:39" x14ac:dyDescent="0.45">
      <c r="A952">
        <v>84219</v>
      </c>
      <c r="B952">
        <v>0</v>
      </c>
      <c r="C952">
        <v>0</v>
      </c>
      <c r="D952">
        <v>27</v>
      </c>
      <c r="E952">
        <v>434</v>
      </c>
      <c r="F952">
        <v>137</v>
      </c>
      <c r="G952">
        <v>400</v>
      </c>
      <c r="H952">
        <v>45</v>
      </c>
      <c r="I952">
        <v>137</v>
      </c>
      <c r="J952">
        <v>45</v>
      </c>
      <c r="K952">
        <v>1</v>
      </c>
      <c r="L952">
        <v>3</v>
      </c>
      <c r="M952">
        <v>4</v>
      </c>
      <c r="N952">
        <v>10</v>
      </c>
      <c r="O952">
        <v>1</v>
      </c>
      <c r="P952">
        <v>0</v>
      </c>
      <c r="Q952">
        <v>0</v>
      </c>
      <c r="R952">
        <v>0</v>
      </c>
      <c r="S952">
        <v>0</v>
      </c>
      <c r="T952">
        <v>0</v>
      </c>
      <c r="U952">
        <v>0</v>
      </c>
      <c r="V952">
        <v>3</v>
      </c>
      <c r="W952">
        <v>11</v>
      </c>
      <c r="X952">
        <v>0</v>
      </c>
      <c r="Y952">
        <v>32</v>
      </c>
      <c r="Z952">
        <v>2306</v>
      </c>
      <c r="AA952">
        <v>0</v>
      </c>
      <c r="AB952">
        <v>1</v>
      </c>
      <c r="AC952">
        <v>0</v>
      </c>
      <c r="AD952">
        <v>0</v>
      </c>
      <c r="AE952">
        <v>0</v>
      </c>
      <c r="AF952">
        <v>0</v>
      </c>
      <c r="AG952">
        <v>0</v>
      </c>
      <c r="AH952">
        <v>1</v>
      </c>
      <c r="AI952">
        <v>0</v>
      </c>
      <c r="AJ952">
        <v>0</v>
      </c>
      <c r="AK952">
        <v>1153</v>
      </c>
      <c r="AL952">
        <v>1108</v>
      </c>
      <c r="AM952">
        <v>0</v>
      </c>
    </row>
    <row r="953" spans="1:39" x14ac:dyDescent="0.45">
      <c r="A953">
        <v>40706</v>
      </c>
      <c r="B953">
        <v>2</v>
      </c>
      <c r="C953">
        <v>1</v>
      </c>
      <c r="D953">
        <v>37</v>
      </c>
      <c r="E953">
        <v>59</v>
      </c>
      <c r="F953">
        <v>0</v>
      </c>
      <c r="G953">
        <v>11</v>
      </c>
      <c r="H953">
        <v>4</v>
      </c>
      <c r="I953">
        <v>2</v>
      </c>
      <c r="J953">
        <v>5</v>
      </c>
      <c r="K953">
        <v>4</v>
      </c>
      <c r="L953">
        <v>3</v>
      </c>
      <c r="M953">
        <v>0</v>
      </c>
      <c r="N953">
        <v>4</v>
      </c>
      <c r="O953">
        <v>7</v>
      </c>
      <c r="P953">
        <v>0</v>
      </c>
      <c r="Q953">
        <v>0</v>
      </c>
      <c r="R953">
        <v>0</v>
      </c>
      <c r="S953">
        <v>0</v>
      </c>
      <c r="T953">
        <v>0</v>
      </c>
      <c r="U953">
        <v>0</v>
      </c>
      <c r="V953">
        <v>3</v>
      </c>
      <c r="W953">
        <v>11</v>
      </c>
      <c r="X953">
        <v>0</v>
      </c>
      <c r="Y953">
        <v>52</v>
      </c>
      <c r="Z953">
        <v>2687</v>
      </c>
      <c r="AA953">
        <v>0</v>
      </c>
      <c r="AB953">
        <v>0</v>
      </c>
      <c r="AC953">
        <v>0</v>
      </c>
      <c r="AD953">
        <v>1</v>
      </c>
      <c r="AE953">
        <v>0</v>
      </c>
      <c r="AF953">
        <v>0</v>
      </c>
      <c r="AG953">
        <v>0</v>
      </c>
      <c r="AH953">
        <v>0</v>
      </c>
      <c r="AI953">
        <v>0</v>
      </c>
      <c r="AJ953">
        <v>1</v>
      </c>
      <c r="AK953">
        <v>76</v>
      </c>
      <c r="AL953">
        <v>71</v>
      </c>
      <c r="AM953">
        <v>0</v>
      </c>
    </row>
    <row r="954" spans="1:39" x14ac:dyDescent="0.45">
      <c r="A954">
        <v>15716</v>
      </c>
      <c r="B954">
        <v>1</v>
      </c>
      <c r="C954">
        <v>0</v>
      </c>
      <c r="D954">
        <v>8</v>
      </c>
      <c r="E954">
        <v>16</v>
      </c>
      <c r="F954">
        <v>5</v>
      </c>
      <c r="G954">
        <v>30</v>
      </c>
      <c r="H954">
        <v>8</v>
      </c>
      <c r="I954">
        <v>7</v>
      </c>
      <c r="J954">
        <v>26</v>
      </c>
      <c r="K954">
        <v>3</v>
      </c>
      <c r="L954">
        <v>3</v>
      </c>
      <c r="M954">
        <v>0</v>
      </c>
      <c r="N954">
        <v>4</v>
      </c>
      <c r="O954">
        <v>8</v>
      </c>
      <c r="P954">
        <v>0</v>
      </c>
      <c r="Q954">
        <v>0</v>
      </c>
      <c r="R954">
        <v>0</v>
      </c>
      <c r="S954">
        <v>0</v>
      </c>
      <c r="T954">
        <v>0</v>
      </c>
      <c r="U954">
        <v>1</v>
      </c>
      <c r="V954">
        <v>3</v>
      </c>
      <c r="W954">
        <v>11</v>
      </c>
      <c r="X954">
        <v>0</v>
      </c>
      <c r="Y954">
        <v>32</v>
      </c>
      <c r="Z954">
        <v>2753</v>
      </c>
      <c r="AA954">
        <v>0</v>
      </c>
      <c r="AB954">
        <v>1</v>
      </c>
      <c r="AC954">
        <v>0</v>
      </c>
      <c r="AD954">
        <v>0</v>
      </c>
      <c r="AE954">
        <v>0</v>
      </c>
      <c r="AF954">
        <v>1</v>
      </c>
      <c r="AG954">
        <v>0</v>
      </c>
      <c r="AH954">
        <v>0</v>
      </c>
      <c r="AI954">
        <v>0</v>
      </c>
      <c r="AJ954">
        <v>0</v>
      </c>
      <c r="AK954">
        <v>66</v>
      </c>
      <c r="AL954">
        <v>40</v>
      </c>
      <c r="AM954">
        <v>0</v>
      </c>
    </row>
    <row r="955" spans="1:39" x14ac:dyDescent="0.45">
      <c r="A955">
        <v>59052</v>
      </c>
      <c r="B955">
        <v>0</v>
      </c>
      <c r="C955">
        <v>1</v>
      </c>
      <c r="D955">
        <v>29</v>
      </c>
      <c r="E955">
        <v>230</v>
      </c>
      <c r="F955">
        <v>35</v>
      </c>
      <c r="G955">
        <v>75</v>
      </c>
      <c r="H955">
        <v>63</v>
      </c>
      <c r="I955">
        <v>57</v>
      </c>
      <c r="J955">
        <v>31</v>
      </c>
      <c r="K955">
        <v>3</v>
      </c>
      <c r="L955">
        <v>7</v>
      </c>
      <c r="M955">
        <v>1</v>
      </c>
      <c r="N955">
        <v>7</v>
      </c>
      <c r="O955">
        <v>5</v>
      </c>
      <c r="P955">
        <v>0</v>
      </c>
      <c r="Q955">
        <v>0</v>
      </c>
      <c r="R955">
        <v>0</v>
      </c>
      <c r="S955">
        <v>0</v>
      </c>
      <c r="T955">
        <v>0</v>
      </c>
      <c r="U955">
        <v>0</v>
      </c>
      <c r="V955">
        <v>3</v>
      </c>
      <c r="W955">
        <v>11</v>
      </c>
      <c r="X955">
        <v>0</v>
      </c>
      <c r="Y955">
        <v>61</v>
      </c>
      <c r="Z955">
        <v>2383</v>
      </c>
      <c r="AA955">
        <v>1</v>
      </c>
      <c r="AB955">
        <v>0</v>
      </c>
      <c r="AC955">
        <v>0</v>
      </c>
      <c r="AD955">
        <v>0</v>
      </c>
      <c r="AE955">
        <v>0</v>
      </c>
      <c r="AF955">
        <v>1</v>
      </c>
      <c r="AG955">
        <v>0</v>
      </c>
      <c r="AH955">
        <v>0</v>
      </c>
      <c r="AI955">
        <v>0</v>
      </c>
      <c r="AJ955">
        <v>0</v>
      </c>
      <c r="AK955">
        <v>460</v>
      </c>
      <c r="AL955">
        <v>429</v>
      </c>
      <c r="AM955">
        <v>0</v>
      </c>
    </row>
    <row r="956" spans="1:39" x14ac:dyDescent="0.45">
      <c r="A956">
        <v>80573</v>
      </c>
      <c r="B956">
        <v>0</v>
      </c>
      <c r="C956">
        <v>0</v>
      </c>
      <c r="D956">
        <v>85</v>
      </c>
      <c r="E956">
        <v>829</v>
      </c>
      <c r="F956">
        <v>138</v>
      </c>
      <c r="G956">
        <v>430</v>
      </c>
      <c r="H956">
        <v>60</v>
      </c>
      <c r="I956">
        <v>92</v>
      </c>
      <c r="J956">
        <v>15</v>
      </c>
      <c r="K956">
        <v>1</v>
      </c>
      <c r="L956">
        <v>4</v>
      </c>
      <c r="M956">
        <v>6</v>
      </c>
      <c r="N956">
        <v>13</v>
      </c>
      <c r="O956">
        <v>2</v>
      </c>
      <c r="P956">
        <v>0</v>
      </c>
      <c r="Q956">
        <v>0</v>
      </c>
      <c r="R956">
        <v>0</v>
      </c>
      <c r="S956">
        <v>0</v>
      </c>
      <c r="T956">
        <v>0</v>
      </c>
      <c r="U956">
        <v>0</v>
      </c>
      <c r="V956">
        <v>3</v>
      </c>
      <c r="W956">
        <v>11</v>
      </c>
      <c r="X956">
        <v>0</v>
      </c>
      <c r="Y956">
        <v>49</v>
      </c>
      <c r="Z956">
        <v>2782</v>
      </c>
      <c r="AA956">
        <v>0</v>
      </c>
      <c r="AB956">
        <v>0</v>
      </c>
      <c r="AC956">
        <v>0</v>
      </c>
      <c r="AD956">
        <v>1</v>
      </c>
      <c r="AE956">
        <v>0</v>
      </c>
      <c r="AF956">
        <v>0</v>
      </c>
      <c r="AG956">
        <v>0</v>
      </c>
      <c r="AH956">
        <v>0</v>
      </c>
      <c r="AI956">
        <v>1</v>
      </c>
      <c r="AJ956">
        <v>0</v>
      </c>
      <c r="AK956">
        <v>1549</v>
      </c>
      <c r="AL956">
        <v>1534</v>
      </c>
      <c r="AM956">
        <v>0</v>
      </c>
    </row>
    <row r="957" spans="1:39" x14ac:dyDescent="0.45">
      <c r="A957">
        <v>83715</v>
      </c>
      <c r="B957">
        <v>0</v>
      </c>
      <c r="C957">
        <v>0</v>
      </c>
      <c r="D957">
        <v>2</v>
      </c>
      <c r="E957">
        <v>318</v>
      </c>
      <c r="F957">
        <v>8</v>
      </c>
      <c r="G957">
        <v>407</v>
      </c>
      <c r="H957">
        <v>150</v>
      </c>
      <c r="I957">
        <v>35</v>
      </c>
      <c r="J957">
        <v>8</v>
      </c>
      <c r="K957">
        <v>1</v>
      </c>
      <c r="L957">
        <v>2</v>
      </c>
      <c r="M957">
        <v>8</v>
      </c>
      <c r="N957">
        <v>13</v>
      </c>
      <c r="O957">
        <v>0</v>
      </c>
      <c r="P957">
        <v>0</v>
      </c>
      <c r="Q957">
        <v>0</v>
      </c>
      <c r="R957">
        <v>0</v>
      </c>
      <c r="S957">
        <v>0</v>
      </c>
      <c r="T957">
        <v>0</v>
      </c>
      <c r="U957">
        <v>0</v>
      </c>
      <c r="V957">
        <v>3</v>
      </c>
      <c r="W957">
        <v>11</v>
      </c>
      <c r="X957">
        <v>0</v>
      </c>
      <c r="Y957">
        <v>58</v>
      </c>
      <c r="Z957">
        <v>2305</v>
      </c>
      <c r="AA957">
        <v>0</v>
      </c>
      <c r="AB957">
        <v>1</v>
      </c>
      <c r="AC957">
        <v>0</v>
      </c>
      <c r="AD957">
        <v>0</v>
      </c>
      <c r="AE957">
        <v>0</v>
      </c>
      <c r="AF957">
        <v>0</v>
      </c>
      <c r="AG957">
        <v>0</v>
      </c>
      <c r="AH957">
        <v>1</v>
      </c>
      <c r="AI957">
        <v>0</v>
      </c>
      <c r="AJ957">
        <v>0</v>
      </c>
      <c r="AK957">
        <v>918</v>
      </c>
      <c r="AL957">
        <v>910</v>
      </c>
      <c r="AM957">
        <v>0</v>
      </c>
    </row>
    <row r="958" spans="1:39" x14ac:dyDescent="0.45">
      <c r="A958">
        <v>82576</v>
      </c>
      <c r="B958">
        <v>0</v>
      </c>
      <c r="C958">
        <v>0</v>
      </c>
      <c r="D958">
        <v>66</v>
      </c>
      <c r="E958">
        <v>1206</v>
      </c>
      <c r="F958">
        <v>55</v>
      </c>
      <c r="G958">
        <v>445</v>
      </c>
      <c r="H958">
        <v>168</v>
      </c>
      <c r="I958">
        <v>18</v>
      </c>
      <c r="J958">
        <v>18</v>
      </c>
      <c r="K958">
        <v>1</v>
      </c>
      <c r="L958">
        <v>2</v>
      </c>
      <c r="M958">
        <v>4</v>
      </c>
      <c r="N958">
        <v>12</v>
      </c>
      <c r="O958">
        <v>1</v>
      </c>
      <c r="P958">
        <v>0</v>
      </c>
      <c r="Q958">
        <v>0</v>
      </c>
      <c r="R958">
        <v>1</v>
      </c>
      <c r="S958">
        <v>0</v>
      </c>
      <c r="T958">
        <v>0</v>
      </c>
      <c r="U958">
        <v>0</v>
      </c>
      <c r="V958">
        <v>3</v>
      </c>
      <c r="W958">
        <v>11</v>
      </c>
      <c r="X958">
        <v>0</v>
      </c>
      <c r="Y958">
        <v>61</v>
      </c>
      <c r="Z958">
        <v>2856</v>
      </c>
      <c r="AA958">
        <v>0</v>
      </c>
      <c r="AB958">
        <v>0</v>
      </c>
      <c r="AC958">
        <v>0</v>
      </c>
      <c r="AD958">
        <v>1</v>
      </c>
      <c r="AE958">
        <v>0</v>
      </c>
      <c r="AF958">
        <v>0</v>
      </c>
      <c r="AG958">
        <v>0</v>
      </c>
      <c r="AH958">
        <v>0</v>
      </c>
      <c r="AI958">
        <v>1</v>
      </c>
      <c r="AJ958">
        <v>0</v>
      </c>
      <c r="AK958">
        <v>1892</v>
      </c>
      <c r="AL958">
        <v>1874</v>
      </c>
      <c r="AM958">
        <v>1</v>
      </c>
    </row>
    <row r="959" spans="1:39" x14ac:dyDescent="0.45">
      <c r="A959">
        <v>56962</v>
      </c>
      <c r="B959">
        <v>2</v>
      </c>
      <c r="C959">
        <v>1</v>
      </c>
      <c r="D959">
        <v>60</v>
      </c>
      <c r="E959">
        <v>292</v>
      </c>
      <c r="F959">
        <v>3</v>
      </c>
      <c r="G959">
        <v>77</v>
      </c>
      <c r="H959">
        <v>10</v>
      </c>
      <c r="I959">
        <v>3</v>
      </c>
      <c r="J959">
        <v>26</v>
      </c>
      <c r="K959">
        <v>7</v>
      </c>
      <c r="L959">
        <v>6</v>
      </c>
      <c r="M959">
        <v>3</v>
      </c>
      <c r="N959">
        <v>5</v>
      </c>
      <c r="O959">
        <v>7</v>
      </c>
      <c r="P959">
        <v>0</v>
      </c>
      <c r="Q959">
        <v>0</v>
      </c>
      <c r="R959">
        <v>0</v>
      </c>
      <c r="S959">
        <v>0</v>
      </c>
      <c r="T959">
        <v>0</v>
      </c>
      <c r="U959">
        <v>0</v>
      </c>
      <c r="V959">
        <v>3</v>
      </c>
      <c r="W959">
        <v>11</v>
      </c>
      <c r="X959">
        <v>0</v>
      </c>
      <c r="Y959">
        <v>55</v>
      </c>
      <c r="Z959">
        <v>2420</v>
      </c>
      <c r="AA959">
        <v>0</v>
      </c>
      <c r="AB959">
        <v>1</v>
      </c>
      <c r="AC959">
        <v>0</v>
      </c>
      <c r="AD959">
        <v>0</v>
      </c>
      <c r="AE959">
        <v>0</v>
      </c>
      <c r="AF959">
        <v>0</v>
      </c>
      <c r="AG959">
        <v>0</v>
      </c>
      <c r="AH959">
        <v>0</v>
      </c>
      <c r="AI959">
        <v>1</v>
      </c>
      <c r="AJ959">
        <v>0</v>
      </c>
      <c r="AK959">
        <v>385</v>
      </c>
      <c r="AL959">
        <v>359</v>
      </c>
      <c r="AM959">
        <v>0</v>
      </c>
    </row>
    <row r="960" spans="1:39" x14ac:dyDescent="0.45">
      <c r="A960">
        <v>35704</v>
      </c>
      <c r="B960">
        <v>1</v>
      </c>
      <c r="C960">
        <v>1</v>
      </c>
      <c r="D960">
        <v>54</v>
      </c>
      <c r="E960">
        <v>30</v>
      </c>
      <c r="F960">
        <v>9</v>
      </c>
      <c r="G960">
        <v>12</v>
      </c>
      <c r="H960">
        <v>2</v>
      </c>
      <c r="I960">
        <v>11</v>
      </c>
      <c r="J960">
        <v>30</v>
      </c>
      <c r="K960">
        <v>3</v>
      </c>
      <c r="L960">
        <v>2</v>
      </c>
      <c r="M960">
        <v>0</v>
      </c>
      <c r="N960">
        <v>4</v>
      </c>
      <c r="O960">
        <v>4</v>
      </c>
      <c r="P960">
        <v>0</v>
      </c>
      <c r="Q960">
        <v>0</v>
      </c>
      <c r="R960">
        <v>0</v>
      </c>
      <c r="S960">
        <v>0</v>
      </c>
      <c r="T960">
        <v>0</v>
      </c>
      <c r="U960">
        <v>0</v>
      </c>
      <c r="V960">
        <v>3</v>
      </c>
      <c r="W960">
        <v>11</v>
      </c>
      <c r="X960">
        <v>0</v>
      </c>
      <c r="Y960">
        <v>68</v>
      </c>
      <c r="Z960">
        <v>2336</v>
      </c>
      <c r="AA960">
        <v>0</v>
      </c>
      <c r="AB960">
        <v>1</v>
      </c>
      <c r="AC960">
        <v>0</v>
      </c>
      <c r="AD960">
        <v>0</v>
      </c>
      <c r="AE960">
        <v>0</v>
      </c>
      <c r="AF960">
        <v>0</v>
      </c>
      <c r="AG960">
        <v>0</v>
      </c>
      <c r="AH960">
        <v>1</v>
      </c>
      <c r="AI960">
        <v>0</v>
      </c>
      <c r="AJ960">
        <v>0</v>
      </c>
      <c r="AK960">
        <v>64</v>
      </c>
      <c r="AL960">
        <v>34</v>
      </c>
      <c r="AM960">
        <v>0</v>
      </c>
    </row>
    <row r="961" spans="1:39" x14ac:dyDescent="0.45">
      <c r="A961">
        <v>53103</v>
      </c>
      <c r="B961">
        <v>0</v>
      </c>
      <c r="C961">
        <v>1</v>
      </c>
      <c r="D961">
        <v>70</v>
      </c>
      <c r="E961">
        <v>729</v>
      </c>
      <c r="F961">
        <v>17</v>
      </c>
      <c r="G961">
        <v>133</v>
      </c>
      <c r="H961">
        <v>11</v>
      </c>
      <c r="I961">
        <v>0</v>
      </c>
      <c r="J961">
        <v>195</v>
      </c>
      <c r="K961">
        <v>5</v>
      </c>
      <c r="L961">
        <v>10</v>
      </c>
      <c r="M961">
        <v>6</v>
      </c>
      <c r="N961">
        <v>7</v>
      </c>
      <c r="O961">
        <v>7</v>
      </c>
      <c r="P961">
        <v>1</v>
      </c>
      <c r="Q961">
        <v>0</v>
      </c>
      <c r="R961">
        <v>0</v>
      </c>
      <c r="S961">
        <v>0</v>
      </c>
      <c r="T961">
        <v>0</v>
      </c>
      <c r="U961">
        <v>0</v>
      </c>
      <c r="V961">
        <v>3</v>
      </c>
      <c r="W961">
        <v>11</v>
      </c>
      <c r="X961">
        <v>0</v>
      </c>
      <c r="Y961">
        <v>66</v>
      </c>
      <c r="Z961">
        <v>2449</v>
      </c>
      <c r="AA961">
        <v>0</v>
      </c>
      <c r="AB961">
        <v>0</v>
      </c>
      <c r="AC961">
        <v>0</v>
      </c>
      <c r="AD961">
        <v>1</v>
      </c>
      <c r="AE961">
        <v>0</v>
      </c>
      <c r="AF961">
        <v>0</v>
      </c>
      <c r="AG961">
        <v>0</v>
      </c>
      <c r="AH961">
        <v>1</v>
      </c>
      <c r="AI961">
        <v>0</v>
      </c>
      <c r="AJ961">
        <v>0</v>
      </c>
      <c r="AK961">
        <v>890</v>
      </c>
      <c r="AL961">
        <v>695</v>
      </c>
      <c r="AM961">
        <v>1</v>
      </c>
    </row>
    <row r="962" spans="1:39" x14ac:dyDescent="0.45">
      <c r="A962">
        <v>46779</v>
      </c>
      <c r="B962">
        <v>1</v>
      </c>
      <c r="C962">
        <v>1</v>
      </c>
      <c r="D962">
        <v>55</v>
      </c>
      <c r="E962">
        <v>12</v>
      </c>
      <c r="F962">
        <v>1</v>
      </c>
      <c r="G962">
        <v>3</v>
      </c>
      <c r="H962">
        <v>0</v>
      </c>
      <c r="I962">
        <v>0</v>
      </c>
      <c r="J962">
        <v>7</v>
      </c>
      <c r="K962">
        <v>1</v>
      </c>
      <c r="L962">
        <v>0</v>
      </c>
      <c r="M962">
        <v>1</v>
      </c>
      <c r="N962">
        <v>2</v>
      </c>
      <c r="O962">
        <v>4</v>
      </c>
      <c r="P962">
        <v>0</v>
      </c>
      <c r="Q962">
        <v>0</v>
      </c>
      <c r="R962">
        <v>0</v>
      </c>
      <c r="S962">
        <v>0</v>
      </c>
      <c r="T962">
        <v>0</v>
      </c>
      <c r="U962">
        <v>0</v>
      </c>
      <c r="V962">
        <v>3</v>
      </c>
      <c r="W962">
        <v>11</v>
      </c>
      <c r="X962">
        <v>0</v>
      </c>
      <c r="Y962">
        <v>60</v>
      </c>
      <c r="Z962">
        <v>2511</v>
      </c>
      <c r="AA962">
        <v>0</v>
      </c>
      <c r="AB962">
        <v>0</v>
      </c>
      <c r="AC962">
        <v>0</v>
      </c>
      <c r="AD962">
        <v>0</v>
      </c>
      <c r="AE962">
        <v>1</v>
      </c>
      <c r="AF962">
        <v>1</v>
      </c>
      <c r="AG962">
        <v>0</v>
      </c>
      <c r="AH962">
        <v>0</v>
      </c>
      <c r="AI962">
        <v>0</v>
      </c>
      <c r="AJ962">
        <v>0</v>
      </c>
      <c r="AK962">
        <v>16</v>
      </c>
      <c r="AL962">
        <v>9</v>
      </c>
      <c r="AM962">
        <v>0</v>
      </c>
    </row>
    <row r="963" spans="1:39" x14ac:dyDescent="0.45">
      <c r="A963">
        <v>4861</v>
      </c>
      <c r="B963">
        <v>0</v>
      </c>
      <c r="C963">
        <v>0</v>
      </c>
      <c r="D963">
        <v>20</v>
      </c>
      <c r="E963">
        <v>2</v>
      </c>
      <c r="F963">
        <v>1</v>
      </c>
      <c r="G963">
        <v>1</v>
      </c>
      <c r="H963">
        <v>1</v>
      </c>
      <c r="I963">
        <v>0</v>
      </c>
      <c r="J963">
        <v>1</v>
      </c>
      <c r="K963">
        <v>0</v>
      </c>
      <c r="L963">
        <v>0</v>
      </c>
      <c r="M963">
        <v>0</v>
      </c>
      <c r="N963">
        <v>0</v>
      </c>
      <c r="O963">
        <v>14</v>
      </c>
      <c r="P963">
        <v>0</v>
      </c>
      <c r="Q963">
        <v>0</v>
      </c>
      <c r="R963">
        <v>0</v>
      </c>
      <c r="S963">
        <v>0</v>
      </c>
      <c r="T963">
        <v>0</v>
      </c>
      <c r="U963">
        <v>0</v>
      </c>
      <c r="V963">
        <v>3</v>
      </c>
      <c r="W963">
        <v>11</v>
      </c>
      <c r="X963">
        <v>0</v>
      </c>
      <c r="Y963">
        <v>55</v>
      </c>
      <c r="Z963">
        <v>2166</v>
      </c>
      <c r="AA963">
        <v>1</v>
      </c>
      <c r="AB963">
        <v>0</v>
      </c>
      <c r="AC963">
        <v>0</v>
      </c>
      <c r="AD963">
        <v>0</v>
      </c>
      <c r="AE963">
        <v>0</v>
      </c>
      <c r="AF963">
        <v>0</v>
      </c>
      <c r="AG963">
        <v>0</v>
      </c>
      <c r="AH963">
        <v>1</v>
      </c>
      <c r="AI963">
        <v>0</v>
      </c>
      <c r="AJ963">
        <v>0</v>
      </c>
      <c r="AK963">
        <v>5</v>
      </c>
      <c r="AL963">
        <v>4</v>
      </c>
      <c r="AM963">
        <v>0</v>
      </c>
    </row>
    <row r="964" spans="1:39" x14ac:dyDescent="0.45">
      <c r="A964">
        <v>33462</v>
      </c>
      <c r="B964">
        <v>1</v>
      </c>
      <c r="C964">
        <v>0</v>
      </c>
      <c r="D964">
        <v>78</v>
      </c>
      <c r="E964">
        <v>22</v>
      </c>
      <c r="F964">
        <v>3</v>
      </c>
      <c r="G964">
        <v>18</v>
      </c>
      <c r="H964">
        <v>0</v>
      </c>
      <c r="I964">
        <v>0</v>
      </c>
      <c r="J964">
        <v>11</v>
      </c>
      <c r="K964">
        <v>1</v>
      </c>
      <c r="L964">
        <v>2</v>
      </c>
      <c r="M964">
        <v>0</v>
      </c>
      <c r="N964">
        <v>3</v>
      </c>
      <c r="O964">
        <v>7</v>
      </c>
      <c r="P964">
        <v>0</v>
      </c>
      <c r="Q964">
        <v>0</v>
      </c>
      <c r="R964">
        <v>0</v>
      </c>
      <c r="S964">
        <v>0</v>
      </c>
      <c r="T964">
        <v>0</v>
      </c>
      <c r="U964">
        <v>0</v>
      </c>
      <c r="V964">
        <v>3</v>
      </c>
      <c r="W964">
        <v>11</v>
      </c>
      <c r="X964">
        <v>0</v>
      </c>
      <c r="Y964">
        <v>41</v>
      </c>
      <c r="Z964">
        <v>2485</v>
      </c>
      <c r="AA964">
        <v>1</v>
      </c>
      <c r="AB964">
        <v>0</v>
      </c>
      <c r="AC964">
        <v>0</v>
      </c>
      <c r="AD964">
        <v>0</v>
      </c>
      <c r="AE964">
        <v>0</v>
      </c>
      <c r="AF964">
        <v>0</v>
      </c>
      <c r="AG964">
        <v>0</v>
      </c>
      <c r="AH964">
        <v>0</v>
      </c>
      <c r="AI964">
        <v>1</v>
      </c>
      <c r="AJ964">
        <v>0</v>
      </c>
      <c r="AK964">
        <v>43</v>
      </c>
      <c r="AL964">
        <v>32</v>
      </c>
      <c r="AM964">
        <v>0</v>
      </c>
    </row>
    <row r="965" spans="1:39" x14ac:dyDescent="0.45">
      <c r="A965">
        <v>63693</v>
      </c>
      <c r="B965">
        <v>0</v>
      </c>
      <c r="C965">
        <v>1</v>
      </c>
      <c r="D965">
        <v>63</v>
      </c>
      <c r="E965">
        <v>587</v>
      </c>
      <c r="F965">
        <v>43</v>
      </c>
      <c r="G965">
        <v>337</v>
      </c>
      <c r="H965">
        <v>42</v>
      </c>
      <c r="I965">
        <v>87</v>
      </c>
      <c r="J965">
        <v>54</v>
      </c>
      <c r="K965">
        <v>3</v>
      </c>
      <c r="L965">
        <v>11</v>
      </c>
      <c r="M965">
        <v>6</v>
      </c>
      <c r="N965">
        <v>9</v>
      </c>
      <c r="O965">
        <v>6</v>
      </c>
      <c r="P965">
        <v>0</v>
      </c>
      <c r="Q965">
        <v>0</v>
      </c>
      <c r="R965">
        <v>0</v>
      </c>
      <c r="S965">
        <v>0</v>
      </c>
      <c r="T965">
        <v>0</v>
      </c>
      <c r="U965">
        <v>0</v>
      </c>
      <c r="V965">
        <v>3</v>
      </c>
      <c r="W965">
        <v>11</v>
      </c>
      <c r="X965">
        <v>0</v>
      </c>
      <c r="Y965">
        <v>42</v>
      </c>
      <c r="Z965">
        <v>2417</v>
      </c>
      <c r="AA965">
        <v>1</v>
      </c>
      <c r="AB965">
        <v>0</v>
      </c>
      <c r="AC965">
        <v>0</v>
      </c>
      <c r="AD965">
        <v>0</v>
      </c>
      <c r="AE965">
        <v>0</v>
      </c>
      <c r="AF965">
        <v>0</v>
      </c>
      <c r="AG965">
        <v>0</v>
      </c>
      <c r="AH965">
        <v>1</v>
      </c>
      <c r="AI965">
        <v>0</v>
      </c>
      <c r="AJ965">
        <v>0</v>
      </c>
      <c r="AK965">
        <v>1096</v>
      </c>
      <c r="AL965">
        <v>1042</v>
      </c>
      <c r="AM965">
        <v>0</v>
      </c>
    </row>
    <row r="966" spans="1:39" x14ac:dyDescent="0.45">
      <c r="A966">
        <v>80763</v>
      </c>
      <c r="B966">
        <v>0</v>
      </c>
      <c r="C966">
        <v>0</v>
      </c>
      <c r="D966">
        <v>17</v>
      </c>
      <c r="E966">
        <v>674</v>
      </c>
      <c r="F966">
        <v>168</v>
      </c>
      <c r="G966">
        <v>108</v>
      </c>
      <c r="H966">
        <v>192</v>
      </c>
      <c r="I966">
        <v>42</v>
      </c>
      <c r="J966">
        <v>231</v>
      </c>
      <c r="K966">
        <v>1</v>
      </c>
      <c r="L966">
        <v>5</v>
      </c>
      <c r="M966">
        <v>11</v>
      </c>
      <c r="N966">
        <v>6</v>
      </c>
      <c r="O966">
        <v>3</v>
      </c>
      <c r="P966">
        <v>0</v>
      </c>
      <c r="Q966">
        <v>0</v>
      </c>
      <c r="R966">
        <v>1</v>
      </c>
      <c r="S966">
        <v>1</v>
      </c>
      <c r="T966">
        <v>0</v>
      </c>
      <c r="U966">
        <v>0</v>
      </c>
      <c r="V966">
        <v>3</v>
      </c>
      <c r="W966">
        <v>11</v>
      </c>
      <c r="X966">
        <v>1</v>
      </c>
      <c r="Y966">
        <v>70</v>
      </c>
      <c r="Z966">
        <v>2477</v>
      </c>
      <c r="AA966">
        <v>0</v>
      </c>
      <c r="AB966">
        <v>1</v>
      </c>
      <c r="AC966">
        <v>0</v>
      </c>
      <c r="AD966">
        <v>0</v>
      </c>
      <c r="AE966">
        <v>0</v>
      </c>
      <c r="AF966">
        <v>0</v>
      </c>
      <c r="AG966">
        <v>0</v>
      </c>
      <c r="AH966">
        <v>1</v>
      </c>
      <c r="AI966">
        <v>0</v>
      </c>
      <c r="AJ966">
        <v>0</v>
      </c>
      <c r="AK966">
        <v>1184</v>
      </c>
      <c r="AL966">
        <v>953</v>
      </c>
      <c r="AM966">
        <v>2</v>
      </c>
    </row>
    <row r="967" spans="1:39" x14ac:dyDescent="0.45">
      <c r="A967">
        <v>65352</v>
      </c>
      <c r="B967">
        <v>0</v>
      </c>
      <c r="C967">
        <v>1</v>
      </c>
      <c r="D967">
        <v>43</v>
      </c>
      <c r="E967">
        <v>284</v>
      </c>
      <c r="F967">
        <v>3</v>
      </c>
      <c r="G967">
        <v>84</v>
      </c>
      <c r="H967">
        <v>4</v>
      </c>
      <c r="I967">
        <v>7</v>
      </c>
      <c r="J967">
        <v>23</v>
      </c>
      <c r="K967">
        <v>2</v>
      </c>
      <c r="L967">
        <v>4</v>
      </c>
      <c r="M967">
        <v>2</v>
      </c>
      <c r="N967">
        <v>8</v>
      </c>
      <c r="O967">
        <v>4</v>
      </c>
      <c r="P967">
        <v>0</v>
      </c>
      <c r="Q967">
        <v>0</v>
      </c>
      <c r="R967">
        <v>0</v>
      </c>
      <c r="S967">
        <v>0</v>
      </c>
      <c r="T967">
        <v>0</v>
      </c>
      <c r="U967">
        <v>0</v>
      </c>
      <c r="V967">
        <v>3</v>
      </c>
      <c r="W967">
        <v>11</v>
      </c>
      <c r="X967">
        <v>0</v>
      </c>
      <c r="Y967">
        <v>46</v>
      </c>
      <c r="Z967">
        <v>2471</v>
      </c>
      <c r="AA967">
        <v>0</v>
      </c>
      <c r="AB967">
        <v>1</v>
      </c>
      <c r="AC967">
        <v>0</v>
      </c>
      <c r="AD967">
        <v>0</v>
      </c>
      <c r="AE967">
        <v>0</v>
      </c>
      <c r="AF967">
        <v>0</v>
      </c>
      <c r="AG967">
        <v>0</v>
      </c>
      <c r="AH967">
        <v>0</v>
      </c>
      <c r="AI967">
        <v>0</v>
      </c>
      <c r="AJ967">
        <v>1</v>
      </c>
      <c r="AK967">
        <v>382</v>
      </c>
      <c r="AL967">
        <v>359</v>
      </c>
      <c r="AM967">
        <v>0</v>
      </c>
    </row>
    <row r="968" spans="1:39" x14ac:dyDescent="0.45">
      <c r="A968">
        <v>82170</v>
      </c>
      <c r="B968">
        <v>0</v>
      </c>
      <c r="C968">
        <v>0</v>
      </c>
      <c r="D968">
        <v>13</v>
      </c>
      <c r="E968">
        <v>1023</v>
      </c>
      <c r="F968">
        <v>93</v>
      </c>
      <c r="G968">
        <v>651</v>
      </c>
      <c r="H968">
        <v>49</v>
      </c>
      <c r="I968">
        <v>55</v>
      </c>
      <c r="J968">
        <v>37</v>
      </c>
      <c r="K968">
        <v>1</v>
      </c>
      <c r="L968">
        <v>5</v>
      </c>
      <c r="M968">
        <v>6</v>
      </c>
      <c r="N968">
        <v>7</v>
      </c>
      <c r="O968">
        <v>2</v>
      </c>
      <c r="P968">
        <v>0</v>
      </c>
      <c r="Q968">
        <v>0</v>
      </c>
      <c r="R968">
        <v>0</v>
      </c>
      <c r="S968">
        <v>0</v>
      </c>
      <c r="T968">
        <v>0</v>
      </c>
      <c r="U968">
        <v>0</v>
      </c>
      <c r="V968">
        <v>3</v>
      </c>
      <c r="W968">
        <v>11</v>
      </c>
      <c r="X968">
        <v>0</v>
      </c>
      <c r="Y968">
        <v>42</v>
      </c>
      <c r="Z968">
        <v>2375</v>
      </c>
      <c r="AA968">
        <v>0</v>
      </c>
      <c r="AB968">
        <v>1</v>
      </c>
      <c r="AC968">
        <v>0</v>
      </c>
      <c r="AD968">
        <v>0</v>
      </c>
      <c r="AE968">
        <v>0</v>
      </c>
      <c r="AF968">
        <v>0</v>
      </c>
      <c r="AG968">
        <v>0</v>
      </c>
      <c r="AH968">
        <v>0</v>
      </c>
      <c r="AI968">
        <v>0</v>
      </c>
      <c r="AJ968">
        <v>1</v>
      </c>
      <c r="AK968">
        <v>1871</v>
      </c>
      <c r="AL968">
        <v>1834</v>
      </c>
      <c r="AM968">
        <v>0</v>
      </c>
    </row>
    <row r="969" spans="1:39" x14ac:dyDescent="0.45">
      <c r="A969">
        <v>75759</v>
      </c>
      <c r="B969">
        <v>0</v>
      </c>
      <c r="C969">
        <v>0</v>
      </c>
      <c r="D969">
        <v>46</v>
      </c>
      <c r="E969">
        <v>1394</v>
      </c>
      <c r="F969">
        <v>22</v>
      </c>
      <c r="G969">
        <v>708</v>
      </c>
      <c r="H969">
        <v>89</v>
      </c>
      <c r="I969">
        <v>91</v>
      </c>
      <c r="J969">
        <v>182</v>
      </c>
      <c r="K969">
        <v>1</v>
      </c>
      <c r="L969">
        <v>9</v>
      </c>
      <c r="M969">
        <v>7</v>
      </c>
      <c r="N969">
        <v>9</v>
      </c>
      <c r="O969">
        <v>5</v>
      </c>
      <c r="P969">
        <v>1</v>
      </c>
      <c r="Q969">
        <v>0</v>
      </c>
      <c r="R969">
        <v>1</v>
      </c>
      <c r="S969">
        <v>1</v>
      </c>
      <c r="T969">
        <v>0</v>
      </c>
      <c r="U969">
        <v>0</v>
      </c>
      <c r="V969">
        <v>3</v>
      </c>
      <c r="W969">
        <v>11</v>
      </c>
      <c r="X969">
        <v>1</v>
      </c>
      <c r="Y969">
        <v>51</v>
      </c>
      <c r="Z969">
        <v>2406</v>
      </c>
      <c r="AA969">
        <v>0</v>
      </c>
      <c r="AB969">
        <v>1</v>
      </c>
      <c r="AC969">
        <v>0</v>
      </c>
      <c r="AD969">
        <v>0</v>
      </c>
      <c r="AE969">
        <v>0</v>
      </c>
      <c r="AF969">
        <v>0</v>
      </c>
      <c r="AG969">
        <v>0</v>
      </c>
      <c r="AH969">
        <v>1</v>
      </c>
      <c r="AI969">
        <v>0</v>
      </c>
      <c r="AJ969">
        <v>0</v>
      </c>
      <c r="AK969">
        <v>2304</v>
      </c>
      <c r="AL969">
        <v>2122</v>
      </c>
      <c r="AM969">
        <v>3</v>
      </c>
    </row>
    <row r="970" spans="1:39" x14ac:dyDescent="0.45">
      <c r="A970">
        <v>79689</v>
      </c>
      <c r="B970">
        <v>0</v>
      </c>
      <c r="C970">
        <v>0</v>
      </c>
      <c r="D970">
        <v>65</v>
      </c>
      <c r="E970">
        <v>311</v>
      </c>
      <c r="F970">
        <v>26</v>
      </c>
      <c r="G970">
        <v>640</v>
      </c>
      <c r="H970">
        <v>180</v>
      </c>
      <c r="I970">
        <v>37</v>
      </c>
      <c r="J970">
        <v>121</v>
      </c>
      <c r="K970">
        <v>1</v>
      </c>
      <c r="L970">
        <v>4</v>
      </c>
      <c r="M970">
        <v>9</v>
      </c>
      <c r="N970">
        <v>13</v>
      </c>
      <c r="O970">
        <v>2</v>
      </c>
      <c r="P970">
        <v>0</v>
      </c>
      <c r="Q970">
        <v>0</v>
      </c>
      <c r="R970">
        <v>0</v>
      </c>
      <c r="S970">
        <v>0</v>
      </c>
      <c r="T970">
        <v>0</v>
      </c>
      <c r="U970">
        <v>0</v>
      </c>
      <c r="V970">
        <v>3</v>
      </c>
      <c r="W970">
        <v>11</v>
      </c>
      <c r="X970">
        <v>0</v>
      </c>
      <c r="Y970">
        <v>44</v>
      </c>
      <c r="Z970">
        <v>2572</v>
      </c>
      <c r="AA970">
        <v>0</v>
      </c>
      <c r="AB970">
        <v>0</v>
      </c>
      <c r="AC970">
        <v>1</v>
      </c>
      <c r="AD970">
        <v>0</v>
      </c>
      <c r="AE970">
        <v>0</v>
      </c>
      <c r="AF970">
        <v>1</v>
      </c>
      <c r="AG970">
        <v>0</v>
      </c>
      <c r="AH970">
        <v>0</v>
      </c>
      <c r="AI970">
        <v>0</v>
      </c>
      <c r="AJ970">
        <v>0</v>
      </c>
      <c r="AK970">
        <v>1194</v>
      </c>
      <c r="AL970">
        <v>1073</v>
      </c>
      <c r="AM970">
        <v>0</v>
      </c>
    </row>
    <row r="971" spans="1:39" x14ac:dyDescent="0.45">
      <c r="A971">
        <v>35340</v>
      </c>
      <c r="B971">
        <v>1</v>
      </c>
      <c r="C971">
        <v>1</v>
      </c>
      <c r="D971">
        <v>1</v>
      </c>
      <c r="E971">
        <v>27</v>
      </c>
      <c r="F971">
        <v>0</v>
      </c>
      <c r="G971">
        <v>12</v>
      </c>
      <c r="H971">
        <v>0</v>
      </c>
      <c r="I971">
        <v>1</v>
      </c>
      <c r="J971">
        <v>5</v>
      </c>
      <c r="K971">
        <v>2</v>
      </c>
      <c r="L971">
        <v>2</v>
      </c>
      <c r="M971">
        <v>0</v>
      </c>
      <c r="N971">
        <v>3</v>
      </c>
      <c r="O971">
        <v>5</v>
      </c>
      <c r="P971">
        <v>0</v>
      </c>
      <c r="Q971">
        <v>0</v>
      </c>
      <c r="R971">
        <v>0</v>
      </c>
      <c r="S971">
        <v>0</v>
      </c>
      <c r="T971">
        <v>0</v>
      </c>
      <c r="U971">
        <v>0</v>
      </c>
      <c r="V971">
        <v>3</v>
      </c>
      <c r="W971">
        <v>11</v>
      </c>
      <c r="X971">
        <v>0</v>
      </c>
      <c r="Y971">
        <v>64</v>
      </c>
      <c r="Z971">
        <v>2159</v>
      </c>
      <c r="AA971">
        <v>0</v>
      </c>
      <c r="AB971">
        <v>0</v>
      </c>
      <c r="AC971">
        <v>0</v>
      </c>
      <c r="AD971">
        <v>0</v>
      </c>
      <c r="AE971">
        <v>1</v>
      </c>
      <c r="AF971">
        <v>0</v>
      </c>
      <c r="AG971">
        <v>0</v>
      </c>
      <c r="AH971">
        <v>0</v>
      </c>
      <c r="AI971">
        <v>0</v>
      </c>
      <c r="AJ971">
        <v>1</v>
      </c>
      <c r="AK971">
        <v>40</v>
      </c>
      <c r="AL971">
        <v>35</v>
      </c>
      <c r="AM971">
        <v>0</v>
      </c>
    </row>
    <row r="972" spans="1:39" x14ac:dyDescent="0.45">
      <c r="A972">
        <v>85683</v>
      </c>
      <c r="B972">
        <v>0</v>
      </c>
      <c r="C972">
        <v>0</v>
      </c>
      <c r="D972">
        <v>6</v>
      </c>
      <c r="E972">
        <v>1296</v>
      </c>
      <c r="F972">
        <v>17</v>
      </c>
      <c r="G972">
        <v>311</v>
      </c>
      <c r="H972">
        <v>45</v>
      </c>
      <c r="I972">
        <v>69</v>
      </c>
      <c r="J972">
        <v>51</v>
      </c>
      <c r="K972">
        <v>1</v>
      </c>
      <c r="L972">
        <v>2</v>
      </c>
      <c r="M972">
        <v>4</v>
      </c>
      <c r="N972">
        <v>10</v>
      </c>
      <c r="O972">
        <v>1</v>
      </c>
      <c r="P972">
        <v>0</v>
      </c>
      <c r="Q972">
        <v>1</v>
      </c>
      <c r="R972">
        <v>1</v>
      </c>
      <c r="S972">
        <v>1</v>
      </c>
      <c r="T972">
        <v>1</v>
      </c>
      <c r="U972">
        <v>0</v>
      </c>
      <c r="V972">
        <v>3</v>
      </c>
      <c r="W972">
        <v>11</v>
      </c>
      <c r="X972">
        <v>1</v>
      </c>
      <c r="Y972">
        <v>66</v>
      </c>
      <c r="Z972">
        <v>2259</v>
      </c>
      <c r="AA972">
        <v>1</v>
      </c>
      <c r="AB972">
        <v>0</v>
      </c>
      <c r="AC972">
        <v>0</v>
      </c>
      <c r="AD972">
        <v>0</v>
      </c>
      <c r="AE972">
        <v>0</v>
      </c>
      <c r="AF972">
        <v>0</v>
      </c>
      <c r="AG972">
        <v>0</v>
      </c>
      <c r="AH972">
        <v>1</v>
      </c>
      <c r="AI972">
        <v>0</v>
      </c>
      <c r="AJ972">
        <v>0</v>
      </c>
      <c r="AK972">
        <v>1738</v>
      </c>
      <c r="AL972">
        <v>1687</v>
      </c>
      <c r="AM972">
        <v>4</v>
      </c>
    </row>
    <row r="973" spans="1:39" x14ac:dyDescent="0.45">
      <c r="A973">
        <v>24884</v>
      </c>
      <c r="B973">
        <v>1</v>
      </c>
      <c r="C973">
        <v>0</v>
      </c>
      <c r="D973">
        <v>32</v>
      </c>
      <c r="E973">
        <v>3</v>
      </c>
      <c r="F973">
        <v>6</v>
      </c>
      <c r="G973">
        <v>7</v>
      </c>
      <c r="H973">
        <v>0</v>
      </c>
      <c r="I973">
        <v>0</v>
      </c>
      <c r="J973">
        <v>3</v>
      </c>
      <c r="K973">
        <v>1</v>
      </c>
      <c r="L973">
        <v>0</v>
      </c>
      <c r="M973">
        <v>0</v>
      </c>
      <c r="N973">
        <v>3</v>
      </c>
      <c r="O973">
        <v>7</v>
      </c>
      <c r="P973">
        <v>0</v>
      </c>
      <c r="Q973">
        <v>0</v>
      </c>
      <c r="R973">
        <v>0</v>
      </c>
      <c r="S973">
        <v>0</v>
      </c>
      <c r="T973">
        <v>0</v>
      </c>
      <c r="U973">
        <v>0</v>
      </c>
      <c r="V973">
        <v>3</v>
      </c>
      <c r="W973">
        <v>11</v>
      </c>
      <c r="X973">
        <v>0</v>
      </c>
      <c r="Y973">
        <v>48</v>
      </c>
      <c r="Z973">
        <v>2736</v>
      </c>
      <c r="AA973">
        <v>0</v>
      </c>
      <c r="AB973">
        <v>1</v>
      </c>
      <c r="AC973">
        <v>0</v>
      </c>
      <c r="AD973">
        <v>0</v>
      </c>
      <c r="AE973">
        <v>0</v>
      </c>
      <c r="AF973">
        <v>1</v>
      </c>
      <c r="AG973">
        <v>0</v>
      </c>
      <c r="AH973">
        <v>0</v>
      </c>
      <c r="AI973">
        <v>0</v>
      </c>
      <c r="AJ973">
        <v>0</v>
      </c>
      <c r="AK973">
        <v>16</v>
      </c>
      <c r="AL973">
        <v>13</v>
      </c>
      <c r="AM973">
        <v>0</v>
      </c>
    </row>
    <row r="974" spans="1:39" x14ac:dyDescent="0.45">
      <c r="A974">
        <v>42021</v>
      </c>
      <c r="B974">
        <v>1</v>
      </c>
      <c r="C974">
        <v>0</v>
      </c>
      <c r="D974">
        <v>34</v>
      </c>
      <c r="E974">
        <v>393</v>
      </c>
      <c r="F974">
        <v>5</v>
      </c>
      <c r="G974">
        <v>136</v>
      </c>
      <c r="H974">
        <v>7</v>
      </c>
      <c r="I974">
        <v>5</v>
      </c>
      <c r="J974">
        <v>27</v>
      </c>
      <c r="K974">
        <v>5</v>
      </c>
      <c r="L974">
        <v>10</v>
      </c>
      <c r="M974">
        <v>1</v>
      </c>
      <c r="N974">
        <v>6</v>
      </c>
      <c r="O974">
        <v>9</v>
      </c>
      <c r="P974">
        <v>1</v>
      </c>
      <c r="Q974">
        <v>0</v>
      </c>
      <c r="R974">
        <v>0</v>
      </c>
      <c r="S974">
        <v>0</v>
      </c>
      <c r="T974">
        <v>0</v>
      </c>
      <c r="U974">
        <v>0</v>
      </c>
      <c r="V974">
        <v>3</v>
      </c>
      <c r="W974">
        <v>11</v>
      </c>
      <c r="X974">
        <v>0</v>
      </c>
      <c r="Y974">
        <v>39</v>
      </c>
      <c r="Z974">
        <v>2826</v>
      </c>
      <c r="AA974">
        <v>0</v>
      </c>
      <c r="AB974">
        <v>0</v>
      </c>
      <c r="AC974">
        <v>0</v>
      </c>
      <c r="AD974">
        <v>1</v>
      </c>
      <c r="AE974">
        <v>0</v>
      </c>
      <c r="AF974">
        <v>0</v>
      </c>
      <c r="AG974">
        <v>0</v>
      </c>
      <c r="AH974">
        <v>0</v>
      </c>
      <c r="AI974">
        <v>1</v>
      </c>
      <c r="AJ974">
        <v>0</v>
      </c>
      <c r="AK974">
        <v>546</v>
      </c>
      <c r="AL974">
        <v>519</v>
      </c>
      <c r="AM974">
        <v>1</v>
      </c>
    </row>
    <row r="975" spans="1:39" x14ac:dyDescent="0.45">
      <c r="A975">
        <v>64449</v>
      </c>
      <c r="B975">
        <v>1</v>
      </c>
      <c r="C975">
        <v>0</v>
      </c>
      <c r="D975">
        <v>70</v>
      </c>
      <c r="E975">
        <v>218</v>
      </c>
      <c r="F975">
        <v>63</v>
      </c>
      <c r="G975">
        <v>282</v>
      </c>
      <c r="H975">
        <v>137</v>
      </c>
      <c r="I975">
        <v>35</v>
      </c>
      <c r="J975">
        <v>70</v>
      </c>
      <c r="K975">
        <v>4</v>
      </c>
      <c r="L975">
        <v>5</v>
      </c>
      <c r="M975">
        <v>3</v>
      </c>
      <c r="N975">
        <v>12</v>
      </c>
      <c r="O975">
        <v>4</v>
      </c>
      <c r="P975">
        <v>0</v>
      </c>
      <c r="Q975">
        <v>0</v>
      </c>
      <c r="R975">
        <v>0</v>
      </c>
      <c r="S975">
        <v>0</v>
      </c>
      <c r="T975">
        <v>0</v>
      </c>
      <c r="U975">
        <v>0</v>
      </c>
      <c r="V975">
        <v>3</v>
      </c>
      <c r="W975">
        <v>11</v>
      </c>
      <c r="X975">
        <v>0</v>
      </c>
      <c r="Y975">
        <v>31</v>
      </c>
      <c r="Z975">
        <v>2290</v>
      </c>
      <c r="AA975">
        <v>0</v>
      </c>
      <c r="AB975">
        <v>0</v>
      </c>
      <c r="AC975">
        <v>1</v>
      </c>
      <c r="AD975">
        <v>0</v>
      </c>
      <c r="AE975">
        <v>0</v>
      </c>
      <c r="AF975">
        <v>0</v>
      </c>
      <c r="AG975">
        <v>0</v>
      </c>
      <c r="AH975">
        <v>1</v>
      </c>
      <c r="AI975">
        <v>0</v>
      </c>
      <c r="AJ975">
        <v>0</v>
      </c>
      <c r="AK975">
        <v>735</v>
      </c>
      <c r="AL975">
        <v>665</v>
      </c>
      <c r="AM975">
        <v>0</v>
      </c>
    </row>
    <row r="976" spans="1:39" x14ac:dyDescent="0.45">
      <c r="A976">
        <v>64587</v>
      </c>
      <c r="B976">
        <v>1</v>
      </c>
      <c r="C976">
        <v>1</v>
      </c>
      <c r="D976">
        <v>49</v>
      </c>
      <c r="E976">
        <v>66</v>
      </c>
      <c r="F976">
        <v>0</v>
      </c>
      <c r="G976">
        <v>16</v>
      </c>
      <c r="H976">
        <v>0</v>
      </c>
      <c r="I976">
        <v>6</v>
      </c>
      <c r="J976">
        <v>20</v>
      </c>
      <c r="K976">
        <v>2</v>
      </c>
      <c r="L976">
        <v>1</v>
      </c>
      <c r="M976">
        <v>1</v>
      </c>
      <c r="N976">
        <v>4</v>
      </c>
      <c r="O976">
        <v>3</v>
      </c>
      <c r="P976">
        <v>0</v>
      </c>
      <c r="Q976">
        <v>0</v>
      </c>
      <c r="R976">
        <v>0</v>
      </c>
      <c r="S976">
        <v>0</v>
      </c>
      <c r="T976">
        <v>0</v>
      </c>
      <c r="U976">
        <v>0</v>
      </c>
      <c r="V976">
        <v>3</v>
      </c>
      <c r="W976">
        <v>11</v>
      </c>
      <c r="X976">
        <v>0</v>
      </c>
      <c r="Y976">
        <v>66</v>
      </c>
      <c r="Z976">
        <v>2166</v>
      </c>
      <c r="AA976">
        <v>1</v>
      </c>
      <c r="AB976">
        <v>0</v>
      </c>
      <c r="AC976">
        <v>0</v>
      </c>
      <c r="AD976">
        <v>0</v>
      </c>
      <c r="AE976">
        <v>0</v>
      </c>
      <c r="AF976">
        <v>0</v>
      </c>
      <c r="AG976">
        <v>0</v>
      </c>
      <c r="AH976">
        <v>1</v>
      </c>
      <c r="AI976">
        <v>0</v>
      </c>
      <c r="AJ976">
        <v>0</v>
      </c>
      <c r="AK976">
        <v>88</v>
      </c>
      <c r="AL976">
        <v>68</v>
      </c>
      <c r="AM976">
        <v>0</v>
      </c>
    </row>
    <row r="977" spans="1:39" x14ac:dyDescent="0.45">
      <c r="A977">
        <v>34824</v>
      </c>
      <c r="B977">
        <v>0</v>
      </c>
      <c r="C977">
        <v>0</v>
      </c>
      <c r="D977">
        <v>65</v>
      </c>
      <c r="E977">
        <v>4</v>
      </c>
      <c r="F977">
        <v>2</v>
      </c>
      <c r="G977">
        <v>11</v>
      </c>
      <c r="H977">
        <v>2</v>
      </c>
      <c r="I977">
        <v>0</v>
      </c>
      <c r="J977">
        <v>4</v>
      </c>
      <c r="K977">
        <v>1</v>
      </c>
      <c r="L977">
        <v>1</v>
      </c>
      <c r="M977">
        <v>0</v>
      </c>
      <c r="N977">
        <v>2</v>
      </c>
      <c r="O977">
        <v>6</v>
      </c>
      <c r="P977">
        <v>0</v>
      </c>
      <c r="Q977">
        <v>0</v>
      </c>
      <c r="R977">
        <v>0</v>
      </c>
      <c r="S977">
        <v>0</v>
      </c>
      <c r="T977">
        <v>0</v>
      </c>
      <c r="U977">
        <v>0</v>
      </c>
      <c r="V977">
        <v>3</v>
      </c>
      <c r="W977">
        <v>11</v>
      </c>
      <c r="X977">
        <v>0</v>
      </c>
      <c r="Y977">
        <v>25</v>
      </c>
      <c r="Z977">
        <v>2254</v>
      </c>
      <c r="AA977">
        <v>0</v>
      </c>
      <c r="AB977">
        <v>0</v>
      </c>
      <c r="AC977">
        <v>1</v>
      </c>
      <c r="AD977">
        <v>0</v>
      </c>
      <c r="AE977">
        <v>0</v>
      </c>
      <c r="AF977">
        <v>0</v>
      </c>
      <c r="AG977">
        <v>0</v>
      </c>
      <c r="AH977">
        <v>1</v>
      </c>
      <c r="AI977">
        <v>0</v>
      </c>
      <c r="AJ977">
        <v>0</v>
      </c>
      <c r="AK977">
        <v>19</v>
      </c>
      <c r="AL977">
        <v>15</v>
      </c>
      <c r="AM977">
        <v>0</v>
      </c>
    </row>
    <row r="978" spans="1:39" x14ac:dyDescent="0.45">
      <c r="A978">
        <v>75437</v>
      </c>
      <c r="B978">
        <v>0</v>
      </c>
      <c r="C978">
        <v>0</v>
      </c>
      <c r="D978">
        <v>25</v>
      </c>
      <c r="E978">
        <v>795</v>
      </c>
      <c r="F978">
        <v>0</v>
      </c>
      <c r="G978">
        <v>545</v>
      </c>
      <c r="H978">
        <v>95</v>
      </c>
      <c r="I978">
        <v>58</v>
      </c>
      <c r="J978">
        <v>0</v>
      </c>
      <c r="K978">
        <v>1</v>
      </c>
      <c r="L978">
        <v>8</v>
      </c>
      <c r="M978">
        <v>4</v>
      </c>
      <c r="N978">
        <v>10</v>
      </c>
      <c r="O978">
        <v>6</v>
      </c>
      <c r="P978">
        <v>0</v>
      </c>
      <c r="Q978">
        <v>0</v>
      </c>
      <c r="R978">
        <v>0</v>
      </c>
      <c r="S978">
        <v>1</v>
      </c>
      <c r="T978">
        <v>0</v>
      </c>
      <c r="U978">
        <v>0</v>
      </c>
      <c r="V978">
        <v>3</v>
      </c>
      <c r="W978">
        <v>11</v>
      </c>
      <c r="X978">
        <v>0</v>
      </c>
      <c r="Y978">
        <v>42</v>
      </c>
      <c r="Z978">
        <v>2391</v>
      </c>
      <c r="AA978">
        <v>0</v>
      </c>
      <c r="AB978">
        <v>0</v>
      </c>
      <c r="AC978">
        <v>0</v>
      </c>
      <c r="AD978">
        <v>1</v>
      </c>
      <c r="AE978">
        <v>0</v>
      </c>
      <c r="AF978">
        <v>0</v>
      </c>
      <c r="AG978">
        <v>0</v>
      </c>
      <c r="AH978">
        <v>1</v>
      </c>
      <c r="AI978">
        <v>0</v>
      </c>
      <c r="AJ978">
        <v>0</v>
      </c>
      <c r="AK978">
        <v>1493</v>
      </c>
      <c r="AL978">
        <v>1493</v>
      </c>
      <c r="AM978">
        <v>1</v>
      </c>
    </row>
    <row r="979" spans="1:39" x14ac:dyDescent="0.45">
      <c r="A979">
        <v>26091</v>
      </c>
      <c r="B979">
        <v>1</v>
      </c>
      <c r="C979">
        <v>1</v>
      </c>
      <c r="D979">
        <v>84</v>
      </c>
      <c r="E979">
        <v>15</v>
      </c>
      <c r="F979">
        <v>10</v>
      </c>
      <c r="G979">
        <v>19</v>
      </c>
      <c r="H979">
        <v>8</v>
      </c>
      <c r="I979">
        <v>17</v>
      </c>
      <c r="J979">
        <v>20</v>
      </c>
      <c r="K979">
        <v>3</v>
      </c>
      <c r="L979">
        <v>2</v>
      </c>
      <c r="M979">
        <v>1</v>
      </c>
      <c r="N979">
        <v>3</v>
      </c>
      <c r="O979">
        <v>5</v>
      </c>
      <c r="P979">
        <v>0</v>
      </c>
      <c r="Q979">
        <v>0</v>
      </c>
      <c r="R979">
        <v>0</v>
      </c>
      <c r="S979">
        <v>0</v>
      </c>
      <c r="T979">
        <v>0</v>
      </c>
      <c r="U979">
        <v>0</v>
      </c>
      <c r="V979">
        <v>3</v>
      </c>
      <c r="W979">
        <v>11</v>
      </c>
      <c r="X979">
        <v>0</v>
      </c>
      <c r="Y979">
        <v>63</v>
      </c>
      <c r="Z979">
        <v>2283</v>
      </c>
      <c r="AA979">
        <v>0</v>
      </c>
      <c r="AB979">
        <v>0</v>
      </c>
      <c r="AC979">
        <v>0</v>
      </c>
      <c r="AD979">
        <v>1</v>
      </c>
      <c r="AE979">
        <v>0</v>
      </c>
      <c r="AF979">
        <v>0</v>
      </c>
      <c r="AG979">
        <v>0</v>
      </c>
      <c r="AH979">
        <v>1</v>
      </c>
      <c r="AI979">
        <v>0</v>
      </c>
      <c r="AJ979">
        <v>0</v>
      </c>
      <c r="AK979">
        <v>69</v>
      </c>
      <c r="AL979">
        <v>49</v>
      </c>
      <c r="AM979">
        <v>0</v>
      </c>
    </row>
    <row r="980" spans="1:39" x14ac:dyDescent="0.45">
      <c r="A980">
        <v>52845</v>
      </c>
      <c r="B980">
        <v>1</v>
      </c>
      <c r="C980">
        <v>0</v>
      </c>
      <c r="D980">
        <v>7</v>
      </c>
      <c r="E980">
        <v>384</v>
      </c>
      <c r="F980">
        <v>25</v>
      </c>
      <c r="G980">
        <v>292</v>
      </c>
      <c r="H980">
        <v>130</v>
      </c>
      <c r="I980">
        <v>41</v>
      </c>
      <c r="J980">
        <v>64</v>
      </c>
      <c r="K980">
        <v>3</v>
      </c>
      <c r="L980">
        <v>8</v>
      </c>
      <c r="M980">
        <v>8</v>
      </c>
      <c r="N980">
        <v>6</v>
      </c>
      <c r="O980">
        <v>6</v>
      </c>
      <c r="P980">
        <v>1</v>
      </c>
      <c r="Q980">
        <v>0</v>
      </c>
      <c r="R980">
        <v>0</v>
      </c>
      <c r="S980">
        <v>0</v>
      </c>
      <c r="T980">
        <v>0</v>
      </c>
      <c r="U980">
        <v>0</v>
      </c>
      <c r="V980">
        <v>3</v>
      </c>
      <c r="W980">
        <v>11</v>
      </c>
      <c r="X980">
        <v>0</v>
      </c>
      <c r="Y980">
        <v>47</v>
      </c>
      <c r="Z980">
        <v>2479</v>
      </c>
      <c r="AA980">
        <v>0</v>
      </c>
      <c r="AB980">
        <v>1</v>
      </c>
      <c r="AC980">
        <v>0</v>
      </c>
      <c r="AD980">
        <v>0</v>
      </c>
      <c r="AE980">
        <v>0</v>
      </c>
      <c r="AF980">
        <v>0</v>
      </c>
      <c r="AG980">
        <v>0</v>
      </c>
      <c r="AH980">
        <v>1</v>
      </c>
      <c r="AI980">
        <v>0</v>
      </c>
      <c r="AJ980">
        <v>0</v>
      </c>
      <c r="AK980">
        <v>872</v>
      </c>
      <c r="AL980">
        <v>808</v>
      </c>
      <c r="AM980">
        <v>1</v>
      </c>
    </row>
    <row r="981" spans="1:39" x14ac:dyDescent="0.45">
      <c r="A981">
        <v>46086</v>
      </c>
      <c r="B981">
        <v>0</v>
      </c>
      <c r="C981">
        <v>1</v>
      </c>
      <c r="D981">
        <v>34</v>
      </c>
      <c r="E981">
        <v>244</v>
      </c>
      <c r="F981">
        <v>8</v>
      </c>
      <c r="G981">
        <v>32</v>
      </c>
      <c r="H981">
        <v>7</v>
      </c>
      <c r="I981">
        <v>2</v>
      </c>
      <c r="J981">
        <v>50</v>
      </c>
      <c r="K981">
        <v>4</v>
      </c>
      <c r="L981">
        <v>3</v>
      </c>
      <c r="M981">
        <v>1</v>
      </c>
      <c r="N981">
        <v>8</v>
      </c>
      <c r="O981">
        <v>4</v>
      </c>
      <c r="P981">
        <v>0</v>
      </c>
      <c r="Q981">
        <v>0</v>
      </c>
      <c r="R981">
        <v>0</v>
      </c>
      <c r="S981">
        <v>0</v>
      </c>
      <c r="T981">
        <v>0</v>
      </c>
      <c r="U981">
        <v>0</v>
      </c>
      <c r="V981">
        <v>3</v>
      </c>
      <c r="W981">
        <v>11</v>
      </c>
      <c r="X981">
        <v>0</v>
      </c>
      <c r="Y981">
        <v>64</v>
      </c>
      <c r="Z981">
        <v>2397</v>
      </c>
      <c r="AA981">
        <v>1</v>
      </c>
      <c r="AB981">
        <v>0</v>
      </c>
      <c r="AC981">
        <v>0</v>
      </c>
      <c r="AD981">
        <v>0</v>
      </c>
      <c r="AE981">
        <v>0</v>
      </c>
      <c r="AF981">
        <v>0</v>
      </c>
      <c r="AG981">
        <v>0</v>
      </c>
      <c r="AH981">
        <v>1</v>
      </c>
      <c r="AI981">
        <v>0</v>
      </c>
      <c r="AJ981">
        <v>0</v>
      </c>
      <c r="AK981">
        <v>293</v>
      </c>
      <c r="AL981">
        <v>243</v>
      </c>
      <c r="AM981">
        <v>0</v>
      </c>
    </row>
    <row r="982" spans="1:39" x14ac:dyDescent="0.45">
      <c r="A982">
        <v>78028</v>
      </c>
      <c r="B982">
        <v>0</v>
      </c>
      <c r="C982">
        <v>1</v>
      </c>
      <c r="D982">
        <v>38</v>
      </c>
      <c r="E982">
        <v>158</v>
      </c>
      <c r="F982">
        <v>19</v>
      </c>
      <c r="G982">
        <v>288</v>
      </c>
      <c r="H982">
        <v>25</v>
      </c>
      <c r="I982">
        <v>0</v>
      </c>
      <c r="J982">
        <v>38</v>
      </c>
      <c r="K982">
        <v>1</v>
      </c>
      <c r="L982">
        <v>6</v>
      </c>
      <c r="M982">
        <v>4</v>
      </c>
      <c r="N982">
        <v>9</v>
      </c>
      <c r="O982">
        <v>7</v>
      </c>
      <c r="P982">
        <v>0</v>
      </c>
      <c r="Q982">
        <v>1</v>
      </c>
      <c r="R982">
        <v>1</v>
      </c>
      <c r="S982">
        <v>0</v>
      </c>
      <c r="T982">
        <v>0</v>
      </c>
      <c r="U982">
        <v>0</v>
      </c>
      <c r="V982">
        <v>3</v>
      </c>
      <c r="W982">
        <v>11</v>
      </c>
      <c r="X982">
        <v>1</v>
      </c>
      <c r="Y982">
        <v>64</v>
      </c>
      <c r="Z982">
        <v>2816</v>
      </c>
      <c r="AA982">
        <v>0</v>
      </c>
      <c r="AB982">
        <v>0</v>
      </c>
      <c r="AC982">
        <v>0</v>
      </c>
      <c r="AD982">
        <v>0</v>
      </c>
      <c r="AE982">
        <v>1</v>
      </c>
      <c r="AF982">
        <v>0</v>
      </c>
      <c r="AG982">
        <v>0</v>
      </c>
      <c r="AH982">
        <v>0</v>
      </c>
      <c r="AI982">
        <v>0</v>
      </c>
      <c r="AJ982">
        <v>1</v>
      </c>
      <c r="AK982">
        <v>490</v>
      </c>
      <c r="AL982">
        <v>452</v>
      </c>
      <c r="AM982">
        <v>2</v>
      </c>
    </row>
    <row r="983" spans="1:39" x14ac:dyDescent="0.45">
      <c r="A983">
        <v>95169</v>
      </c>
      <c r="B983">
        <v>0</v>
      </c>
      <c r="C983">
        <v>0</v>
      </c>
      <c r="D983">
        <v>1</v>
      </c>
      <c r="E983">
        <v>1285</v>
      </c>
      <c r="F983">
        <v>21</v>
      </c>
      <c r="G983">
        <v>449</v>
      </c>
      <c r="H983">
        <v>106</v>
      </c>
      <c r="I983">
        <v>20</v>
      </c>
      <c r="J983">
        <v>20</v>
      </c>
      <c r="K983">
        <v>1</v>
      </c>
      <c r="L983">
        <v>4</v>
      </c>
      <c r="M983">
        <v>3</v>
      </c>
      <c r="N983">
        <v>4</v>
      </c>
      <c r="O983">
        <v>1</v>
      </c>
      <c r="P983">
        <v>0</v>
      </c>
      <c r="Q983">
        <v>0</v>
      </c>
      <c r="R983">
        <v>1</v>
      </c>
      <c r="S983">
        <v>1</v>
      </c>
      <c r="T983">
        <v>0</v>
      </c>
      <c r="U983">
        <v>0</v>
      </c>
      <c r="V983">
        <v>3</v>
      </c>
      <c r="W983">
        <v>11</v>
      </c>
      <c r="X983">
        <v>1</v>
      </c>
      <c r="Y983">
        <v>33</v>
      </c>
      <c r="Z983">
        <v>2422</v>
      </c>
      <c r="AA983">
        <v>0</v>
      </c>
      <c r="AB983">
        <v>0</v>
      </c>
      <c r="AC983">
        <v>1</v>
      </c>
      <c r="AD983">
        <v>0</v>
      </c>
      <c r="AE983">
        <v>0</v>
      </c>
      <c r="AF983">
        <v>0</v>
      </c>
      <c r="AG983">
        <v>0</v>
      </c>
      <c r="AH983">
        <v>0</v>
      </c>
      <c r="AI983">
        <v>0</v>
      </c>
      <c r="AJ983">
        <v>1</v>
      </c>
      <c r="AK983">
        <v>1881</v>
      </c>
      <c r="AL983">
        <v>1861</v>
      </c>
      <c r="AM983">
        <v>2</v>
      </c>
    </row>
    <row r="984" spans="1:39" x14ac:dyDescent="0.45">
      <c r="A984">
        <v>56337</v>
      </c>
      <c r="B984">
        <v>1</v>
      </c>
      <c r="C984">
        <v>1</v>
      </c>
      <c r="D984">
        <v>25</v>
      </c>
      <c r="E984">
        <v>349</v>
      </c>
      <c r="F984">
        <v>16</v>
      </c>
      <c r="G984">
        <v>144</v>
      </c>
      <c r="H984">
        <v>28</v>
      </c>
      <c r="I984">
        <v>5</v>
      </c>
      <c r="J984">
        <v>182</v>
      </c>
      <c r="K984">
        <v>5</v>
      </c>
      <c r="L984">
        <v>8</v>
      </c>
      <c r="M984">
        <v>5</v>
      </c>
      <c r="N984">
        <v>4</v>
      </c>
      <c r="O984">
        <v>8</v>
      </c>
      <c r="P984">
        <v>1</v>
      </c>
      <c r="Q984">
        <v>0</v>
      </c>
      <c r="R984">
        <v>0</v>
      </c>
      <c r="S984">
        <v>1</v>
      </c>
      <c r="T984">
        <v>0</v>
      </c>
      <c r="U984">
        <v>0</v>
      </c>
      <c r="V984">
        <v>3</v>
      </c>
      <c r="W984">
        <v>11</v>
      </c>
      <c r="X984">
        <v>1</v>
      </c>
      <c r="Y984">
        <v>39</v>
      </c>
      <c r="Z984">
        <v>2618</v>
      </c>
      <c r="AA984">
        <v>0</v>
      </c>
      <c r="AB984">
        <v>1</v>
      </c>
      <c r="AC984">
        <v>0</v>
      </c>
      <c r="AD984">
        <v>0</v>
      </c>
      <c r="AE984">
        <v>0</v>
      </c>
      <c r="AF984">
        <v>1</v>
      </c>
      <c r="AG984">
        <v>0</v>
      </c>
      <c r="AH984">
        <v>0</v>
      </c>
      <c r="AI984">
        <v>0</v>
      </c>
      <c r="AJ984">
        <v>0</v>
      </c>
      <c r="AK984">
        <v>542</v>
      </c>
      <c r="AL984">
        <v>360</v>
      </c>
      <c r="AM984">
        <v>2</v>
      </c>
    </row>
    <row r="985" spans="1:39" x14ac:dyDescent="0.45">
      <c r="A985">
        <v>22434</v>
      </c>
      <c r="B985">
        <v>1</v>
      </c>
      <c r="C985">
        <v>0</v>
      </c>
      <c r="D985">
        <v>25</v>
      </c>
      <c r="E985">
        <v>4</v>
      </c>
      <c r="F985">
        <v>12</v>
      </c>
      <c r="G985">
        <v>11</v>
      </c>
      <c r="H985">
        <v>3</v>
      </c>
      <c r="I985">
        <v>13</v>
      </c>
      <c r="J985">
        <v>15</v>
      </c>
      <c r="K985">
        <v>2</v>
      </c>
      <c r="L985">
        <v>2</v>
      </c>
      <c r="M985">
        <v>0</v>
      </c>
      <c r="N985">
        <v>3</v>
      </c>
      <c r="O985">
        <v>8</v>
      </c>
      <c r="P985">
        <v>0</v>
      </c>
      <c r="Q985">
        <v>0</v>
      </c>
      <c r="R985">
        <v>0</v>
      </c>
      <c r="S985">
        <v>0</v>
      </c>
      <c r="T985">
        <v>0</v>
      </c>
      <c r="U985">
        <v>0</v>
      </c>
      <c r="V985">
        <v>3</v>
      </c>
      <c r="W985">
        <v>11</v>
      </c>
      <c r="X985">
        <v>0</v>
      </c>
      <c r="Y985">
        <v>33</v>
      </c>
      <c r="Z985">
        <v>2660</v>
      </c>
      <c r="AA985">
        <v>0</v>
      </c>
      <c r="AB985">
        <v>0</v>
      </c>
      <c r="AC985">
        <v>0</v>
      </c>
      <c r="AD985">
        <v>1</v>
      </c>
      <c r="AE985">
        <v>0</v>
      </c>
      <c r="AF985">
        <v>0</v>
      </c>
      <c r="AG985">
        <v>0</v>
      </c>
      <c r="AH985">
        <v>1</v>
      </c>
      <c r="AI985">
        <v>0</v>
      </c>
      <c r="AJ985">
        <v>0</v>
      </c>
      <c r="AK985">
        <v>43</v>
      </c>
      <c r="AL985">
        <v>28</v>
      </c>
      <c r="AM985">
        <v>0</v>
      </c>
    </row>
    <row r="986" spans="1:39" x14ac:dyDescent="0.45">
      <c r="A986">
        <v>36930</v>
      </c>
      <c r="B986">
        <v>0</v>
      </c>
      <c r="C986">
        <v>1</v>
      </c>
      <c r="D986">
        <v>50</v>
      </c>
      <c r="E986">
        <v>223</v>
      </c>
      <c r="F986">
        <v>2</v>
      </c>
      <c r="G986">
        <v>31</v>
      </c>
      <c r="H986">
        <v>0</v>
      </c>
      <c r="I986">
        <v>2</v>
      </c>
      <c r="J986">
        <v>39</v>
      </c>
      <c r="K986">
        <v>5</v>
      </c>
      <c r="L986">
        <v>5</v>
      </c>
      <c r="M986">
        <v>2</v>
      </c>
      <c r="N986">
        <v>4</v>
      </c>
      <c r="O986">
        <v>8</v>
      </c>
      <c r="P986">
        <v>0</v>
      </c>
      <c r="Q986">
        <v>0</v>
      </c>
      <c r="R986">
        <v>0</v>
      </c>
      <c r="S986">
        <v>0</v>
      </c>
      <c r="T986">
        <v>0</v>
      </c>
      <c r="U986">
        <v>0</v>
      </c>
      <c r="V986">
        <v>3</v>
      </c>
      <c r="W986">
        <v>11</v>
      </c>
      <c r="X986">
        <v>0</v>
      </c>
      <c r="Y986">
        <v>66</v>
      </c>
      <c r="Z986">
        <v>2567</v>
      </c>
      <c r="AA986">
        <v>0</v>
      </c>
      <c r="AB986">
        <v>1</v>
      </c>
      <c r="AC986">
        <v>0</v>
      </c>
      <c r="AD986">
        <v>0</v>
      </c>
      <c r="AE986">
        <v>0</v>
      </c>
      <c r="AF986">
        <v>0</v>
      </c>
      <c r="AG986">
        <v>0</v>
      </c>
      <c r="AH986">
        <v>0</v>
      </c>
      <c r="AI986">
        <v>0</v>
      </c>
      <c r="AJ986">
        <v>1</v>
      </c>
      <c r="AK986">
        <v>258</v>
      </c>
      <c r="AL986">
        <v>219</v>
      </c>
      <c r="AM986">
        <v>0</v>
      </c>
    </row>
    <row r="987" spans="1:39" x14ac:dyDescent="0.45">
      <c r="A987">
        <v>36130</v>
      </c>
      <c r="B987">
        <v>0</v>
      </c>
      <c r="C987">
        <v>1</v>
      </c>
      <c r="D987">
        <v>46</v>
      </c>
      <c r="E987">
        <v>157</v>
      </c>
      <c r="F987">
        <v>43</v>
      </c>
      <c r="G987">
        <v>127</v>
      </c>
      <c r="H987">
        <v>68</v>
      </c>
      <c r="I987">
        <v>56</v>
      </c>
      <c r="J987">
        <v>37</v>
      </c>
      <c r="K987">
        <v>6</v>
      </c>
      <c r="L987">
        <v>3</v>
      </c>
      <c r="M987">
        <v>8</v>
      </c>
      <c r="N987">
        <v>4</v>
      </c>
      <c r="O987">
        <v>4</v>
      </c>
      <c r="P987">
        <v>1</v>
      </c>
      <c r="Q987">
        <v>0</v>
      </c>
      <c r="R987">
        <v>0</v>
      </c>
      <c r="S987">
        <v>0</v>
      </c>
      <c r="T987">
        <v>0</v>
      </c>
      <c r="U987">
        <v>0</v>
      </c>
      <c r="V987">
        <v>3</v>
      </c>
      <c r="W987">
        <v>11</v>
      </c>
      <c r="X987">
        <v>1</v>
      </c>
      <c r="Y987">
        <v>66</v>
      </c>
      <c r="Z987">
        <v>2671</v>
      </c>
      <c r="AA987">
        <v>0</v>
      </c>
      <c r="AB987">
        <v>0</v>
      </c>
      <c r="AC987">
        <v>1</v>
      </c>
      <c r="AD987">
        <v>0</v>
      </c>
      <c r="AE987">
        <v>0</v>
      </c>
      <c r="AF987">
        <v>0</v>
      </c>
      <c r="AG987">
        <v>0</v>
      </c>
      <c r="AH987">
        <v>1</v>
      </c>
      <c r="AI987">
        <v>0</v>
      </c>
      <c r="AJ987">
        <v>0</v>
      </c>
      <c r="AK987">
        <v>451</v>
      </c>
      <c r="AL987">
        <v>414</v>
      </c>
      <c r="AM987">
        <v>1</v>
      </c>
    </row>
    <row r="988" spans="1:39" x14ac:dyDescent="0.45">
      <c r="A988">
        <v>65569</v>
      </c>
      <c r="B988">
        <v>0</v>
      </c>
      <c r="C988">
        <v>1</v>
      </c>
      <c r="D988">
        <v>96</v>
      </c>
      <c r="E988">
        <v>397</v>
      </c>
      <c r="F988">
        <v>46</v>
      </c>
      <c r="G988">
        <v>288</v>
      </c>
      <c r="H988">
        <v>20</v>
      </c>
      <c r="I988">
        <v>38</v>
      </c>
      <c r="J988">
        <v>70</v>
      </c>
      <c r="K988">
        <v>2</v>
      </c>
      <c r="L988">
        <v>6</v>
      </c>
      <c r="M988">
        <v>5</v>
      </c>
      <c r="N988">
        <v>10</v>
      </c>
      <c r="O988">
        <v>3</v>
      </c>
      <c r="P988">
        <v>0</v>
      </c>
      <c r="Q988">
        <v>0</v>
      </c>
      <c r="R988">
        <v>0</v>
      </c>
      <c r="S988">
        <v>0</v>
      </c>
      <c r="T988">
        <v>0</v>
      </c>
      <c r="U988">
        <v>0</v>
      </c>
      <c r="V988">
        <v>3</v>
      </c>
      <c r="W988">
        <v>11</v>
      </c>
      <c r="X988">
        <v>0</v>
      </c>
      <c r="Y988">
        <v>67</v>
      </c>
      <c r="Z988">
        <v>2760</v>
      </c>
      <c r="AA988">
        <v>0</v>
      </c>
      <c r="AB988">
        <v>1</v>
      </c>
      <c r="AC988">
        <v>0</v>
      </c>
      <c r="AD988">
        <v>0</v>
      </c>
      <c r="AE988">
        <v>0</v>
      </c>
      <c r="AF988">
        <v>0</v>
      </c>
      <c r="AG988">
        <v>0</v>
      </c>
      <c r="AH988">
        <v>0</v>
      </c>
      <c r="AI988">
        <v>1</v>
      </c>
      <c r="AJ988">
        <v>0</v>
      </c>
      <c r="AK988">
        <v>789</v>
      </c>
      <c r="AL988">
        <v>719</v>
      </c>
      <c r="AM988">
        <v>0</v>
      </c>
    </row>
    <row r="989" spans="1:39" x14ac:dyDescent="0.45">
      <c r="A989">
        <v>83844</v>
      </c>
      <c r="B989">
        <v>0</v>
      </c>
      <c r="C989">
        <v>0</v>
      </c>
      <c r="D989">
        <v>57</v>
      </c>
      <c r="E989">
        <v>901</v>
      </c>
      <c r="F989">
        <v>31</v>
      </c>
      <c r="G989">
        <v>345</v>
      </c>
      <c r="H989">
        <v>75</v>
      </c>
      <c r="I989">
        <v>31</v>
      </c>
      <c r="J989">
        <v>191</v>
      </c>
      <c r="K989">
        <v>1</v>
      </c>
      <c r="L989">
        <v>4</v>
      </c>
      <c r="M989">
        <v>4</v>
      </c>
      <c r="N989">
        <v>11</v>
      </c>
      <c r="O989">
        <v>1</v>
      </c>
      <c r="P989">
        <v>0</v>
      </c>
      <c r="Q989">
        <v>0</v>
      </c>
      <c r="R989">
        <v>1</v>
      </c>
      <c r="S989">
        <v>0</v>
      </c>
      <c r="T989">
        <v>0</v>
      </c>
      <c r="U989">
        <v>0</v>
      </c>
      <c r="V989">
        <v>3</v>
      </c>
      <c r="W989">
        <v>11</v>
      </c>
      <c r="X989">
        <v>0</v>
      </c>
      <c r="Y989">
        <v>68</v>
      </c>
      <c r="Z989">
        <v>2572</v>
      </c>
      <c r="AA989">
        <v>0</v>
      </c>
      <c r="AB989">
        <v>0</v>
      </c>
      <c r="AC989">
        <v>0</v>
      </c>
      <c r="AD989">
        <v>1</v>
      </c>
      <c r="AE989">
        <v>0</v>
      </c>
      <c r="AF989">
        <v>0</v>
      </c>
      <c r="AG989">
        <v>0</v>
      </c>
      <c r="AH989">
        <v>1</v>
      </c>
      <c r="AI989">
        <v>0</v>
      </c>
      <c r="AJ989">
        <v>0</v>
      </c>
      <c r="AK989">
        <v>1383</v>
      </c>
      <c r="AL989">
        <v>1192</v>
      </c>
      <c r="AM989">
        <v>1</v>
      </c>
    </row>
    <row r="990" spans="1:39" x14ac:dyDescent="0.45">
      <c r="A990">
        <v>19514</v>
      </c>
      <c r="B990">
        <v>1</v>
      </c>
      <c r="C990">
        <v>1</v>
      </c>
      <c r="D990">
        <v>47</v>
      </c>
      <c r="E990">
        <v>14</v>
      </c>
      <c r="F990">
        <v>3</v>
      </c>
      <c r="G990">
        <v>21</v>
      </c>
      <c r="H990">
        <v>2</v>
      </c>
      <c r="I990">
        <v>1</v>
      </c>
      <c r="J990">
        <v>28</v>
      </c>
      <c r="K990">
        <v>4</v>
      </c>
      <c r="L990">
        <v>3</v>
      </c>
      <c r="M990">
        <v>1</v>
      </c>
      <c r="N990">
        <v>2</v>
      </c>
      <c r="O990">
        <v>8</v>
      </c>
      <c r="P990">
        <v>1</v>
      </c>
      <c r="Q990">
        <v>0</v>
      </c>
      <c r="R990">
        <v>0</v>
      </c>
      <c r="S990">
        <v>0</v>
      </c>
      <c r="T990">
        <v>0</v>
      </c>
      <c r="U990">
        <v>0</v>
      </c>
      <c r="V990">
        <v>3</v>
      </c>
      <c r="W990">
        <v>11</v>
      </c>
      <c r="X990">
        <v>0</v>
      </c>
      <c r="Y990">
        <v>52</v>
      </c>
      <c r="Z990">
        <v>2313</v>
      </c>
      <c r="AA990">
        <v>0</v>
      </c>
      <c r="AB990">
        <v>1</v>
      </c>
      <c r="AC990">
        <v>0</v>
      </c>
      <c r="AD990">
        <v>0</v>
      </c>
      <c r="AE990">
        <v>0</v>
      </c>
      <c r="AF990">
        <v>0</v>
      </c>
      <c r="AG990">
        <v>0</v>
      </c>
      <c r="AH990">
        <v>1</v>
      </c>
      <c r="AI990">
        <v>0</v>
      </c>
      <c r="AJ990">
        <v>0</v>
      </c>
      <c r="AK990">
        <v>41</v>
      </c>
      <c r="AL990">
        <v>13</v>
      </c>
      <c r="AM990">
        <v>1</v>
      </c>
    </row>
    <row r="991" spans="1:39" x14ac:dyDescent="0.45">
      <c r="A991">
        <v>36736</v>
      </c>
      <c r="B991">
        <v>1</v>
      </c>
      <c r="C991">
        <v>1</v>
      </c>
      <c r="D991">
        <v>52</v>
      </c>
      <c r="E991">
        <v>10</v>
      </c>
      <c r="F991">
        <v>0</v>
      </c>
      <c r="G991">
        <v>3</v>
      </c>
      <c r="H991">
        <v>0</v>
      </c>
      <c r="I991">
        <v>0</v>
      </c>
      <c r="J991">
        <v>4</v>
      </c>
      <c r="K991">
        <v>1</v>
      </c>
      <c r="L991">
        <v>1</v>
      </c>
      <c r="M991">
        <v>0</v>
      </c>
      <c r="N991">
        <v>2</v>
      </c>
      <c r="O991">
        <v>6</v>
      </c>
      <c r="P991">
        <v>0</v>
      </c>
      <c r="Q991">
        <v>0</v>
      </c>
      <c r="R991">
        <v>0</v>
      </c>
      <c r="S991">
        <v>0</v>
      </c>
      <c r="T991">
        <v>0</v>
      </c>
      <c r="U991">
        <v>0</v>
      </c>
      <c r="V991">
        <v>3</v>
      </c>
      <c r="W991">
        <v>11</v>
      </c>
      <c r="X991">
        <v>0</v>
      </c>
      <c r="Y991">
        <v>57</v>
      </c>
      <c r="Z991">
        <v>2574</v>
      </c>
      <c r="AA991">
        <v>0</v>
      </c>
      <c r="AB991">
        <v>0</v>
      </c>
      <c r="AC991">
        <v>1</v>
      </c>
      <c r="AD991">
        <v>0</v>
      </c>
      <c r="AE991">
        <v>0</v>
      </c>
      <c r="AF991">
        <v>0</v>
      </c>
      <c r="AG991">
        <v>0</v>
      </c>
      <c r="AH991">
        <v>0</v>
      </c>
      <c r="AI991">
        <v>0</v>
      </c>
      <c r="AJ991">
        <v>1</v>
      </c>
      <c r="AK991">
        <v>13</v>
      </c>
      <c r="AL991">
        <v>9</v>
      </c>
      <c r="AM991">
        <v>0</v>
      </c>
    </row>
    <row r="992" spans="1:39" x14ac:dyDescent="0.45">
      <c r="A992">
        <v>77568</v>
      </c>
      <c r="B992">
        <v>0</v>
      </c>
      <c r="C992">
        <v>1</v>
      </c>
      <c r="D992">
        <v>30</v>
      </c>
      <c r="E992">
        <v>1230</v>
      </c>
      <c r="F992">
        <v>0</v>
      </c>
      <c r="G992">
        <v>396</v>
      </c>
      <c r="H992">
        <v>232</v>
      </c>
      <c r="I992">
        <v>178</v>
      </c>
      <c r="J992">
        <v>158</v>
      </c>
      <c r="K992">
        <v>1</v>
      </c>
      <c r="L992">
        <v>10</v>
      </c>
      <c r="M992">
        <v>2</v>
      </c>
      <c r="N992">
        <v>8</v>
      </c>
      <c r="O992">
        <v>5</v>
      </c>
      <c r="P992">
        <v>0</v>
      </c>
      <c r="Q992">
        <v>1</v>
      </c>
      <c r="R992">
        <v>1</v>
      </c>
      <c r="S992">
        <v>1</v>
      </c>
      <c r="T992">
        <v>0</v>
      </c>
      <c r="U992">
        <v>0</v>
      </c>
      <c r="V992">
        <v>3</v>
      </c>
      <c r="W992">
        <v>11</v>
      </c>
      <c r="X992">
        <v>0</v>
      </c>
      <c r="Y992">
        <v>41</v>
      </c>
      <c r="Z992">
        <v>2832</v>
      </c>
      <c r="AA992">
        <v>0</v>
      </c>
      <c r="AB992">
        <v>0</v>
      </c>
      <c r="AC992">
        <v>0</v>
      </c>
      <c r="AD992">
        <v>1</v>
      </c>
      <c r="AE992">
        <v>0</v>
      </c>
      <c r="AF992">
        <v>0</v>
      </c>
      <c r="AG992">
        <v>0</v>
      </c>
      <c r="AH992">
        <v>1</v>
      </c>
      <c r="AI992">
        <v>0</v>
      </c>
      <c r="AJ992">
        <v>0</v>
      </c>
      <c r="AK992">
        <v>2036</v>
      </c>
      <c r="AL992">
        <v>1878</v>
      </c>
      <c r="AM992">
        <v>3</v>
      </c>
    </row>
    <row r="993" spans="1:39" x14ac:dyDescent="0.45">
      <c r="A993">
        <v>49187</v>
      </c>
      <c r="B993">
        <v>0</v>
      </c>
      <c r="C993">
        <v>1</v>
      </c>
      <c r="D993">
        <v>63</v>
      </c>
      <c r="E993">
        <v>81</v>
      </c>
      <c r="F993">
        <v>1</v>
      </c>
      <c r="G993">
        <v>31</v>
      </c>
      <c r="H993">
        <v>2</v>
      </c>
      <c r="I993">
        <v>1</v>
      </c>
      <c r="J993">
        <v>0</v>
      </c>
      <c r="K993">
        <v>1</v>
      </c>
      <c r="L993">
        <v>1</v>
      </c>
      <c r="M993">
        <v>1</v>
      </c>
      <c r="N993">
        <v>5</v>
      </c>
      <c r="O993">
        <v>2</v>
      </c>
      <c r="P993">
        <v>0</v>
      </c>
      <c r="Q993">
        <v>0</v>
      </c>
      <c r="R993">
        <v>0</v>
      </c>
      <c r="S993">
        <v>0</v>
      </c>
      <c r="T993">
        <v>0</v>
      </c>
      <c r="U993">
        <v>0</v>
      </c>
      <c r="V993">
        <v>3</v>
      </c>
      <c r="W993">
        <v>11</v>
      </c>
      <c r="X993">
        <v>0</v>
      </c>
      <c r="Y993">
        <v>44</v>
      </c>
      <c r="Z993">
        <v>2328</v>
      </c>
      <c r="AA993">
        <v>0</v>
      </c>
      <c r="AB993">
        <v>0</v>
      </c>
      <c r="AC993">
        <v>0</v>
      </c>
      <c r="AD993">
        <v>1</v>
      </c>
      <c r="AE993">
        <v>0</v>
      </c>
      <c r="AF993">
        <v>0</v>
      </c>
      <c r="AG993">
        <v>0</v>
      </c>
      <c r="AH993">
        <v>0</v>
      </c>
      <c r="AI993">
        <v>0</v>
      </c>
      <c r="AJ993">
        <v>1</v>
      </c>
      <c r="AK993">
        <v>116</v>
      </c>
      <c r="AL993">
        <v>116</v>
      </c>
      <c r="AM993">
        <v>0</v>
      </c>
    </row>
    <row r="994" spans="1:39" x14ac:dyDescent="0.45">
      <c r="A994">
        <v>30168</v>
      </c>
      <c r="B994">
        <v>1</v>
      </c>
      <c r="C994">
        <v>0</v>
      </c>
      <c r="D994">
        <v>51</v>
      </c>
      <c r="E994">
        <v>154</v>
      </c>
      <c r="F994">
        <v>20</v>
      </c>
      <c r="G994">
        <v>66</v>
      </c>
      <c r="H994">
        <v>0</v>
      </c>
      <c r="I994">
        <v>12</v>
      </c>
      <c r="J994">
        <v>27</v>
      </c>
      <c r="K994">
        <v>7</v>
      </c>
      <c r="L994">
        <v>6</v>
      </c>
      <c r="M994">
        <v>1</v>
      </c>
      <c r="N994">
        <v>4</v>
      </c>
      <c r="O994">
        <v>9</v>
      </c>
      <c r="P994">
        <v>0</v>
      </c>
      <c r="Q994">
        <v>0</v>
      </c>
      <c r="R994">
        <v>0</v>
      </c>
      <c r="S994">
        <v>0</v>
      </c>
      <c r="T994">
        <v>0</v>
      </c>
      <c r="U994">
        <v>0</v>
      </c>
      <c r="V994">
        <v>3</v>
      </c>
      <c r="W994">
        <v>11</v>
      </c>
      <c r="X994">
        <v>0</v>
      </c>
      <c r="Y994">
        <v>42</v>
      </c>
      <c r="Z994">
        <v>2638</v>
      </c>
      <c r="AA994">
        <v>0</v>
      </c>
      <c r="AB994">
        <v>0</v>
      </c>
      <c r="AC994">
        <v>1</v>
      </c>
      <c r="AD994">
        <v>0</v>
      </c>
      <c r="AE994">
        <v>0</v>
      </c>
      <c r="AF994">
        <v>0</v>
      </c>
      <c r="AG994">
        <v>0</v>
      </c>
      <c r="AH994">
        <v>1</v>
      </c>
      <c r="AI994">
        <v>0</v>
      </c>
      <c r="AJ994">
        <v>0</v>
      </c>
      <c r="AK994">
        <v>252</v>
      </c>
      <c r="AL994">
        <v>225</v>
      </c>
      <c r="AM994">
        <v>0</v>
      </c>
    </row>
    <row r="995" spans="1:39" x14ac:dyDescent="0.45">
      <c r="A995">
        <v>34053</v>
      </c>
      <c r="B995">
        <v>0</v>
      </c>
      <c r="C995">
        <v>1</v>
      </c>
      <c r="D995">
        <v>14</v>
      </c>
      <c r="E995">
        <v>63</v>
      </c>
      <c r="F995">
        <v>0</v>
      </c>
      <c r="G995">
        <v>21</v>
      </c>
      <c r="H995">
        <v>7</v>
      </c>
      <c r="I995">
        <v>0</v>
      </c>
      <c r="J995">
        <v>12</v>
      </c>
      <c r="K995">
        <v>1</v>
      </c>
      <c r="L995">
        <v>3</v>
      </c>
      <c r="M995">
        <v>0</v>
      </c>
      <c r="N995">
        <v>3</v>
      </c>
      <c r="O995">
        <v>8</v>
      </c>
      <c r="P995">
        <v>0</v>
      </c>
      <c r="Q995">
        <v>0</v>
      </c>
      <c r="R995">
        <v>0</v>
      </c>
      <c r="S995">
        <v>0</v>
      </c>
      <c r="T995">
        <v>0</v>
      </c>
      <c r="U995">
        <v>0</v>
      </c>
      <c r="V995">
        <v>3</v>
      </c>
      <c r="W995">
        <v>11</v>
      </c>
      <c r="X995">
        <v>0</v>
      </c>
      <c r="Y995">
        <v>52</v>
      </c>
      <c r="Z995">
        <v>2816</v>
      </c>
      <c r="AA995">
        <v>0</v>
      </c>
      <c r="AB995">
        <v>0</v>
      </c>
      <c r="AC995">
        <v>0</v>
      </c>
      <c r="AD995">
        <v>1</v>
      </c>
      <c r="AE995">
        <v>0</v>
      </c>
      <c r="AF995">
        <v>0</v>
      </c>
      <c r="AG995">
        <v>0</v>
      </c>
      <c r="AH995">
        <v>0</v>
      </c>
      <c r="AI995">
        <v>1</v>
      </c>
      <c r="AJ995">
        <v>0</v>
      </c>
      <c r="AK995">
        <v>91</v>
      </c>
      <c r="AL995">
        <v>79</v>
      </c>
      <c r="AM995">
        <v>0</v>
      </c>
    </row>
    <row r="996" spans="1:39" x14ac:dyDescent="0.45">
      <c r="A996">
        <v>38196</v>
      </c>
      <c r="B996">
        <v>1</v>
      </c>
      <c r="C996">
        <v>1</v>
      </c>
      <c r="D996">
        <v>20</v>
      </c>
      <c r="E996">
        <v>30</v>
      </c>
      <c r="F996">
        <v>0</v>
      </c>
      <c r="G996">
        <v>11</v>
      </c>
      <c r="H996">
        <v>0</v>
      </c>
      <c r="I996">
        <v>0</v>
      </c>
      <c r="J996">
        <v>3</v>
      </c>
      <c r="K996">
        <v>3</v>
      </c>
      <c r="L996">
        <v>2</v>
      </c>
      <c r="M996">
        <v>0</v>
      </c>
      <c r="N996">
        <v>4</v>
      </c>
      <c r="O996">
        <v>5</v>
      </c>
      <c r="P996">
        <v>0</v>
      </c>
      <c r="Q996">
        <v>0</v>
      </c>
      <c r="R996">
        <v>0</v>
      </c>
      <c r="S996">
        <v>0</v>
      </c>
      <c r="T996">
        <v>0</v>
      </c>
      <c r="U996">
        <v>0</v>
      </c>
      <c r="V996">
        <v>3</v>
      </c>
      <c r="W996">
        <v>11</v>
      </c>
      <c r="X996">
        <v>0</v>
      </c>
      <c r="Y996">
        <v>49</v>
      </c>
      <c r="Z996">
        <v>2231</v>
      </c>
      <c r="AA996">
        <v>0</v>
      </c>
      <c r="AB996">
        <v>1</v>
      </c>
      <c r="AC996">
        <v>0</v>
      </c>
      <c r="AD996">
        <v>0</v>
      </c>
      <c r="AE996">
        <v>0</v>
      </c>
      <c r="AF996">
        <v>0</v>
      </c>
      <c r="AG996">
        <v>0</v>
      </c>
      <c r="AH996">
        <v>0</v>
      </c>
      <c r="AI996">
        <v>1</v>
      </c>
      <c r="AJ996">
        <v>0</v>
      </c>
      <c r="AK996">
        <v>41</v>
      </c>
      <c r="AL996">
        <v>38</v>
      </c>
      <c r="AM996">
        <v>0</v>
      </c>
    </row>
    <row r="997" spans="1:39" x14ac:dyDescent="0.45">
      <c r="A997">
        <v>59412</v>
      </c>
      <c r="B997">
        <v>0</v>
      </c>
      <c r="C997">
        <v>0</v>
      </c>
      <c r="D997">
        <v>56</v>
      </c>
      <c r="E997">
        <v>90</v>
      </c>
      <c r="F997">
        <v>67</v>
      </c>
      <c r="G997">
        <v>165</v>
      </c>
      <c r="H997">
        <v>30</v>
      </c>
      <c r="I997">
        <v>43</v>
      </c>
      <c r="J997">
        <v>11</v>
      </c>
      <c r="K997">
        <v>1</v>
      </c>
      <c r="L997">
        <v>4</v>
      </c>
      <c r="M997">
        <v>2</v>
      </c>
      <c r="N997">
        <v>8</v>
      </c>
      <c r="O997">
        <v>3</v>
      </c>
      <c r="P997">
        <v>0</v>
      </c>
      <c r="Q997">
        <v>0</v>
      </c>
      <c r="R997">
        <v>0</v>
      </c>
      <c r="S997">
        <v>0</v>
      </c>
      <c r="T997">
        <v>0</v>
      </c>
      <c r="U997">
        <v>0</v>
      </c>
      <c r="V997">
        <v>3</v>
      </c>
      <c r="W997">
        <v>11</v>
      </c>
      <c r="X997">
        <v>0</v>
      </c>
      <c r="Y997">
        <v>69</v>
      </c>
      <c r="Z997">
        <v>2230</v>
      </c>
      <c r="AA997">
        <v>0</v>
      </c>
      <c r="AB997">
        <v>1</v>
      </c>
      <c r="AC997">
        <v>0</v>
      </c>
      <c r="AD997">
        <v>0</v>
      </c>
      <c r="AE997">
        <v>0</v>
      </c>
      <c r="AF997">
        <v>0</v>
      </c>
      <c r="AG997">
        <v>0</v>
      </c>
      <c r="AH997">
        <v>0</v>
      </c>
      <c r="AI997">
        <v>1</v>
      </c>
      <c r="AJ997">
        <v>0</v>
      </c>
      <c r="AK997">
        <v>395</v>
      </c>
      <c r="AL997">
        <v>384</v>
      </c>
      <c r="AM997">
        <v>0</v>
      </c>
    </row>
    <row r="998" spans="1:39" x14ac:dyDescent="0.45">
      <c r="A998">
        <v>70924</v>
      </c>
      <c r="B998">
        <v>0</v>
      </c>
      <c r="C998">
        <v>0</v>
      </c>
      <c r="D998">
        <v>41</v>
      </c>
      <c r="E998">
        <v>635</v>
      </c>
      <c r="F998">
        <v>114</v>
      </c>
      <c r="G998">
        <v>254</v>
      </c>
      <c r="H998">
        <v>132</v>
      </c>
      <c r="I998">
        <v>152</v>
      </c>
      <c r="J998">
        <v>76</v>
      </c>
      <c r="K998">
        <v>1</v>
      </c>
      <c r="L998">
        <v>6</v>
      </c>
      <c r="M998">
        <v>6</v>
      </c>
      <c r="N998">
        <v>7</v>
      </c>
      <c r="O998">
        <v>3</v>
      </c>
      <c r="P998">
        <v>0</v>
      </c>
      <c r="Q998">
        <v>0</v>
      </c>
      <c r="R998">
        <v>1</v>
      </c>
      <c r="S998">
        <v>0</v>
      </c>
      <c r="T998">
        <v>0</v>
      </c>
      <c r="U998">
        <v>0</v>
      </c>
      <c r="V998">
        <v>3</v>
      </c>
      <c r="W998">
        <v>11</v>
      </c>
      <c r="X998">
        <v>0</v>
      </c>
      <c r="Y998">
        <v>55</v>
      </c>
      <c r="Z998">
        <v>2242</v>
      </c>
      <c r="AA998">
        <v>0</v>
      </c>
      <c r="AB998">
        <v>1</v>
      </c>
      <c r="AC998">
        <v>0</v>
      </c>
      <c r="AD998">
        <v>0</v>
      </c>
      <c r="AE998">
        <v>0</v>
      </c>
      <c r="AF998">
        <v>1</v>
      </c>
      <c r="AG998">
        <v>0</v>
      </c>
      <c r="AH998">
        <v>0</v>
      </c>
      <c r="AI998">
        <v>0</v>
      </c>
      <c r="AJ998">
        <v>0</v>
      </c>
      <c r="AK998">
        <v>1287</v>
      </c>
      <c r="AL998">
        <v>1211</v>
      </c>
      <c r="AM998">
        <v>1</v>
      </c>
    </row>
    <row r="999" spans="1:39" x14ac:dyDescent="0.45">
      <c r="A999">
        <v>54165</v>
      </c>
      <c r="B999">
        <v>0</v>
      </c>
      <c r="C999">
        <v>0</v>
      </c>
      <c r="D999">
        <v>72</v>
      </c>
      <c r="E999">
        <v>127</v>
      </c>
      <c r="F999">
        <v>4</v>
      </c>
      <c r="G999">
        <v>73</v>
      </c>
      <c r="H999">
        <v>15</v>
      </c>
      <c r="I999">
        <v>6</v>
      </c>
      <c r="J999">
        <v>11</v>
      </c>
      <c r="K999">
        <v>1</v>
      </c>
      <c r="L999">
        <v>2</v>
      </c>
      <c r="M999">
        <v>1</v>
      </c>
      <c r="N999">
        <v>7</v>
      </c>
      <c r="O999">
        <v>2</v>
      </c>
      <c r="P999">
        <v>0</v>
      </c>
      <c r="Q999">
        <v>0</v>
      </c>
      <c r="R999">
        <v>0</v>
      </c>
      <c r="S999">
        <v>0</v>
      </c>
      <c r="T999">
        <v>0</v>
      </c>
      <c r="U999">
        <v>0</v>
      </c>
      <c r="V999">
        <v>3</v>
      </c>
      <c r="W999">
        <v>11</v>
      </c>
      <c r="X999">
        <v>0</v>
      </c>
      <c r="Y999">
        <v>51</v>
      </c>
      <c r="Z999">
        <v>2556</v>
      </c>
      <c r="AA999">
        <v>0</v>
      </c>
      <c r="AB999">
        <v>0</v>
      </c>
      <c r="AC999">
        <v>0</v>
      </c>
      <c r="AD999">
        <v>1</v>
      </c>
      <c r="AE999">
        <v>0</v>
      </c>
      <c r="AF999">
        <v>0</v>
      </c>
      <c r="AG999">
        <v>0</v>
      </c>
      <c r="AH999">
        <v>1</v>
      </c>
      <c r="AI999">
        <v>0</v>
      </c>
      <c r="AJ999">
        <v>0</v>
      </c>
      <c r="AK999">
        <v>225</v>
      </c>
      <c r="AL999">
        <v>214</v>
      </c>
      <c r="AM999">
        <v>0</v>
      </c>
    </row>
    <row r="1000" spans="1:39" x14ac:dyDescent="0.45">
      <c r="A1000">
        <v>32300</v>
      </c>
      <c r="B1000">
        <v>1</v>
      </c>
      <c r="C1000">
        <v>0</v>
      </c>
      <c r="D1000">
        <v>1</v>
      </c>
      <c r="E1000">
        <v>13</v>
      </c>
      <c r="F1000">
        <v>3</v>
      </c>
      <c r="G1000">
        <v>6</v>
      </c>
      <c r="H1000">
        <v>6</v>
      </c>
      <c r="I1000">
        <v>5</v>
      </c>
      <c r="J1000">
        <v>6</v>
      </c>
      <c r="K1000">
        <v>1</v>
      </c>
      <c r="L1000">
        <v>1</v>
      </c>
      <c r="M1000">
        <v>0</v>
      </c>
      <c r="N1000">
        <v>3</v>
      </c>
      <c r="O1000">
        <v>8</v>
      </c>
      <c r="P1000">
        <v>0</v>
      </c>
      <c r="Q1000">
        <v>0</v>
      </c>
      <c r="R1000">
        <v>0</v>
      </c>
      <c r="S1000">
        <v>0</v>
      </c>
      <c r="T1000">
        <v>0</v>
      </c>
      <c r="U1000">
        <v>0</v>
      </c>
      <c r="V1000">
        <v>3</v>
      </c>
      <c r="W1000">
        <v>11</v>
      </c>
      <c r="X1000">
        <v>0</v>
      </c>
      <c r="Y1000">
        <v>47</v>
      </c>
      <c r="Z1000">
        <v>2701</v>
      </c>
      <c r="AA1000">
        <v>0</v>
      </c>
      <c r="AB1000">
        <v>1</v>
      </c>
      <c r="AC1000">
        <v>0</v>
      </c>
      <c r="AD1000">
        <v>0</v>
      </c>
      <c r="AE1000">
        <v>0</v>
      </c>
      <c r="AF1000">
        <v>0</v>
      </c>
      <c r="AG1000">
        <v>0</v>
      </c>
      <c r="AH1000">
        <v>1</v>
      </c>
      <c r="AI1000">
        <v>0</v>
      </c>
      <c r="AJ1000">
        <v>0</v>
      </c>
      <c r="AK1000">
        <v>33</v>
      </c>
      <c r="AL1000">
        <v>27</v>
      </c>
      <c r="AM1000">
        <v>0</v>
      </c>
    </row>
    <row r="1001" spans="1:39" x14ac:dyDescent="0.45">
      <c r="A1001">
        <v>20180</v>
      </c>
      <c r="B1001">
        <v>0</v>
      </c>
      <c r="C1001">
        <v>0</v>
      </c>
      <c r="D1001">
        <v>27</v>
      </c>
      <c r="E1001">
        <v>18</v>
      </c>
      <c r="F1001">
        <v>42</v>
      </c>
      <c r="G1001">
        <v>24</v>
      </c>
      <c r="H1001">
        <v>15</v>
      </c>
      <c r="I1001">
        <v>20</v>
      </c>
      <c r="J1001">
        <v>18</v>
      </c>
      <c r="K1001">
        <v>1</v>
      </c>
      <c r="L1001">
        <v>2</v>
      </c>
      <c r="M1001">
        <v>1</v>
      </c>
      <c r="N1001">
        <v>4</v>
      </c>
      <c r="O1001">
        <v>7</v>
      </c>
      <c r="P1001">
        <v>0</v>
      </c>
      <c r="Q1001">
        <v>0</v>
      </c>
      <c r="R1001">
        <v>0</v>
      </c>
      <c r="S1001">
        <v>0</v>
      </c>
      <c r="T1001">
        <v>0</v>
      </c>
      <c r="U1001">
        <v>0</v>
      </c>
      <c r="V1001">
        <v>3</v>
      </c>
      <c r="W1001">
        <v>11</v>
      </c>
      <c r="X1001">
        <v>0</v>
      </c>
      <c r="Y1001">
        <v>44</v>
      </c>
      <c r="Z1001">
        <v>2653</v>
      </c>
      <c r="AA1001">
        <v>0</v>
      </c>
      <c r="AB1001">
        <v>0</v>
      </c>
      <c r="AC1001">
        <v>1</v>
      </c>
      <c r="AD1001">
        <v>0</v>
      </c>
      <c r="AE1001">
        <v>0</v>
      </c>
      <c r="AF1001">
        <v>0</v>
      </c>
      <c r="AG1001">
        <v>0</v>
      </c>
      <c r="AH1001">
        <v>1</v>
      </c>
      <c r="AI1001">
        <v>0</v>
      </c>
      <c r="AJ1001">
        <v>0</v>
      </c>
      <c r="AK1001">
        <v>119</v>
      </c>
      <c r="AL1001">
        <v>101</v>
      </c>
      <c r="AM1001">
        <v>0</v>
      </c>
    </row>
    <row r="1002" spans="1:39" x14ac:dyDescent="0.45">
      <c r="A1002">
        <v>34961</v>
      </c>
      <c r="B1002">
        <v>1</v>
      </c>
      <c r="C1002">
        <v>0</v>
      </c>
      <c r="D1002">
        <v>77</v>
      </c>
      <c r="E1002">
        <v>45</v>
      </c>
      <c r="F1002">
        <v>2</v>
      </c>
      <c r="G1002">
        <v>26</v>
      </c>
      <c r="H1002">
        <v>4</v>
      </c>
      <c r="I1002">
        <v>1</v>
      </c>
      <c r="J1002">
        <v>1</v>
      </c>
      <c r="K1002">
        <v>3</v>
      </c>
      <c r="L1002">
        <v>3</v>
      </c>
      <c r="M1002">
        <v>1</v>
      </c>
      <c r="N1002">
        <v>3</v>
      </c>
      <c r="O1002">
        <v>7</v>
      </c>
      <c r="P1002">
        <v>0</v>
      </c>
      <c r="Q1002">
        <v>0</v>
      </c>
      <c r="R1002">
        <v>0</v>
      </c>
      <c r="S1002">
        <v>0</v>
      </c>
      <c r="T1002">
        <v>0</v>
      </c>
      <c r="U1002">
        <v>0</v>
      </c>
      <c r="V1002">
        <v>3</v>
      </c>
      <c r="W1002">
        <v>11</v>
      </c>
      <c r="X1002">
        <v>0</v>
      </c>
      <c r="Y1002">
        <v>47</v>
      </c>
      <c r="Z1002">
        <v>2169</v>
      </c>
      <c r="AA1002">
        <v>0</v>
      </c>
      <c r="AB1002">
        <v>1</v>
      </c>
      <c r="AC1002">
        <v>0</v>
      </c>
      <c r="AD1002">
        <v>0</v>
      </c>
      <c r="AE1002">
        <v>0</v>
      </c>
      <c r="AF1002">
        <v>0</v>
      </c>
      <c r="AG1002">
        <v>0</v>
      </c>
      <c r="AH1002">
        <v>1</v>
      </c>
      <c r="AI1002">
        <v>0</v>
      </c>
      <c r="AJ1002">
        <v>0</v>
      </c>
      <c r="AK1002">
        <v>78</v>
      </c>
      <c r="AL1002">
        <v>77</v>
      </c>
      <c r="AM1002">
        <v>0</v>
      </c>
    </row>
    <row r="1003" spans="1:39" x14ac:dyDescent="0.45">
      <c r="A1003">
        <v>28440</v>
      </c>
      <c r="B1003">
        <v>1</v>
      </c>
      <c r="C1003">
        <v>0</v>
      </c>
      <c r="D1003">
        <v>87</v>
      </c>
      <c r="E1003">
        <v>38</v>
      </c>
      <c r="F1003">
        <v>1</v>
      </c>
      <c r="G1003">
        <v>24</v>
      </c>
      <c r="H1003">
        <v>0</v>
      </c>
      <c r="I1003">
        <v>0</v>
      </c>
      <c r="J1003">
        <v>0</v>
      </c>
      <c r="K1003">
        <v>1</v>
      </c>
      <c r="L1003">
        <v>2</v>
      </c>
      <c r="M1003">
        <v>0</v>
      </c>
      <c r="N1003">
        <v>3</v>
      </c>
      <c r="O1003">
        <v>8</v>
      </c>
      <c r="P1003">
        <v>0</v>
      </c>
      <c r="Q1003">
        <v>0</v>
      </c>
      <c r="R1003">
        <v>0</v>
      </c>
      <c r="S1003">
        <v>0</v>
      </c>
      <c r="T1003">
        <v>0</v>
      </c>
      <c r="U1003">
        <v>0</v>
      </c>
      <c r="V1003">
        <v>3</v>
      </c>
      <c r="W1003">
        <v>11</v>
      </c>
      <c r="X1003">
        <v>0</v>
      </c>
      <c r="Y1003">
        <v>46</v>
      </c>
      <c r="Z1003">
        <v>2516</v>
      </c>
      <c r="AA1003">
        <v>0</v>
      </c>
      <c r="AB1003">
        <v>0</v>
      </c>
      <c r="AC1003">
        <v>0</v>
      </c>
      <c r="AD1003">
        <v>1</v>
      </c>
      <c r="AE1003">
        <v>0</v>
      </c>
      <c r="AF1003">
        <v>0</v>
      </c>
      <c r="AG1003">
        <v>0</v>
      </c>
      <c r="AH1003">
        <v>0</v>
      </c>
      <c r="AI1003">
        <v>0</v>
      </c>
      <c r="AJ1003">
        <v>1</v>
      </c>
      <c r="AK1003">
        <v>63</v>
      </c>
      <c r="AL1003">
        <v>63</v>
      </c>
      <c r="AM1003">
        <v>0</v>
      </c>
    </row>
    <row r="1004" spans="1:39" x14ac:dyDescent="0.45">
      <c r="A1004">
        <v>64504</v>
      </c>
      <c r="B1004">
        <v>1</v>
      </c>
      <c r="C1004">
        <v>2</v>
      </c>
      <c r="D1004">
        <v>81</v>
      </c>
      <c r="E1004">
        <v>986</v>
      </c>
      <c r="F1004">
        <v>36</v>
      </c>
      <c r="G1004">
        <v>168</v>
      </c>
      <c r="H1004">
        <v>16</v>
      </c>
      <c r="I1004">
        <v>0</v>
      </c>
      <c r="J1004">
        <v>108</v>
      </c>
      <c r="K1004">
        <v>7</v>
      </c>
      <c r="L1004">
        <v>11</v>
      </c>
      <c r="M1004">
        <v>3</v>
      </c>
      <c r="N1004">
        <v>4</v>
      </c>
      <c r="O1004">
        <v>7</v>
      </c>
      <c r="P1004">
        <v>0</v>
      </c>
      <c r="Q1004">
        <v>0</v>
      </c>
      <c r="R1004">
        <v>0</v>
      </c>
      <c r="S1004">
        <v>0</v>
      </c>
      <c r="T1004">
        <v>0</v>
      </c>
      <c r="U1004">
        <v>0</v>
      </c>
      <c r="V1004">
        <v>3</v>
      </c>
      <c r="W1004">
        <v>11</v>
      </c>
      <c r="X1004">
        <v>1</v>
      </c>
      <c r="Y1004">
        <v>67</v>
      </c>
      <c r="Z1004">
        <v>2641</v>
      </c>
      <c r="AA1004">
        <v>0</v>
      </c>
      <c r="AB1004">
        <v>0</v>
      </c>
      <c r="AC1004">
        <v>0</v>
      </c>
      <c r="AD1004">
        <v>1</v>
      </c>
      <c r="AE1004">
        <v>0</v>
      </c>
      <c r="AF1004">
        <v>0</v>
      </c>
      <c r="AG1004">
        <v>0</v>
      </c>
      <c r="AH1004">
        <v>0</v>
      </c>
      <c r="AI1004">
        <v>0</v>
      </c>
      <c r="AJ1004">
        <v>1</v>
      </c>
      <c r="AK1004">
        <v>1206</v>
      </c>
      <c r="AL1004">
        <v>1098</v>
      </c>
      <c r="AM1004">
        <v>0</v>
      </c>
    </row>
    <row r="1005" spans="1:39" x14ac:dyDescent="0.45">
      <c r="A1005">
        <v>33564</v>
      </c>
      <c r="B1005">
        <v>0</v>
      </c>
      <c r="C1005">
        <v>1</v>
      </c>
      <c r="D1005">
        <v>51</v>
      </c>
      <c r="E1005">
        <v>61</v>
      </c>
      <c r="F1005">
        <v>0</v>
      </c>
      <c r="G1005">
        <v>3</v>
      </c>
      <c r="H1005">
        <v>0</v>
      </c>
      <c r="I1005">
        <v>0</v>
      </c>
      <c r="J1005">
        <v>7</v>
      </c>
      <c r="K1005">
        <v>1</v>
      </c>
      <c r="L1005">
        <v>1</v>
      </c>
      <c r="M1005">
        <v>1</v>
      </c>
      <c r="N1005">
        <v>3</v>
      </c>
      <c r="O1005">
        <v>5</v>
      </c>
      <c r="P1005">
        <v>0</v>
      </c>
      <c r="Q1005">
        <v>0</v>
      </c>
      <c r="R1005">
        <v>0</v>
      </c>
      <c r="S1005">
        <v>0</v>
      </c>
      <c r="T1005">
        <v>0</v>
      </c>
      <c r="U1005">
        <v>0</v>
      </c>
      <c r="V1005">
        <v>3</v>
      </c>
      <c r="W1005">
        <v>11</v>
      </c>
      <c r="X1005">
        <v>0</v>
      </c>
      <c r="Y1005">
        <v>54</v>
      </c>
      <c r="Z1005">
        <v>2164</v>
      </c>
      <c r="AA1005">
        <v>0</v>
      </c>
      <c r="AB1005">
        <v>0</v>
      </c>
      <c r="AC1005">
        <v>0</v>
      </c>
      <c r="AD1005">
        <v>1</v>
      </c>
      <c r="AE1005">
        <v>0</v>
      </c>
      <c r="AF1005">
        <v>0</v>
      </c>
      <c r="AG1005">
        <v>0</v>
      </c>
      <c r="AH1005">
        <v>0</v>
      </c>
      <c r="AI1005">
        <v>1</v>
      </c>
      <c r="AJ1005">
        <v>0</v>
      </c>
      <c r="AK1005">
        <v>64</v>
      </c>
      <c r="AL1005">
        <v>57</v>
      </c>
      <c r="AM1005">
        <v>0</v>
      </c>
    </row>
    <row r="1006" spans="1:39" x14ac:dyDescent="0.45">
      <c r="A1006">
        <v>17345</v>
      </c>
      <c r="B1006">
        <v>1</v>
      </c>
      <c r="C1006">
        <v>0</v>
      </c>
      <c r="D1006">
        <v>79</v>
      </c>
      <c r="E1006">
        <v>4</v>
      </c>
      <c r="F1006">
        <v>9</v>
      </c>
      <c r="G1006">
        <v>16</v>
      </c>
      <c r="H1006">
        <v>17</v>
      </c>
      <c r="I1006">
        <v>0</v>
      </c>
      <c r="J1006">
        <v>12</v>
      </c>
      <c r="K1006">
        <v>2</v>
      </c>
      <c r="L1006">
        <v>2</v>
      </c>
      <c r="M1006">
        <v>1</v>
      </c>
      <c r="N1006">
        <v>2</v>
      </c>
      <c r="O1006">
        <v>8</v>
      </c>
      <c r="P1006">
        <v>0</v>
      </c>
      <c r="Q1006">
        <v>0</v>
      </c>
      <c r="R1006">
        <v>0</v>
      </c>
      <c r="S1006">
        <v>0</v>
      </c>
      <c r="T1006">
        <v>0</v>
      </c>
      <c r="U1006">
        <v>0</v>
      </c>
      <c r="V1006">
        <v>3</v>
      </c>
      <c r="W1006">
        <v>11</v>
      </c>
      <c r="X1006">
        <v>0</v>
      </c>
      <c r="Y1006">
        <v>42</v>
      </c>
      <c r="Z1006">
        <v>2762</v>
      </c>
      <c r="AA1006">
        <v>0</v>
      </c>
      <c r="AB1006">
        <v>1</v>
      </c>
      <c r="AC1006">
        <v>0</v>
      </c>
      <c r="AD1006">
        <v>0</v>
      </c>
      <c r="AE1006">
        <v>0</v>
      </c>
      <c r="AF1006">
        <v>0</v>
      </c>
      <c r="AG1006">
        <v>0</v>
      </c>
      <c r="AH1006">
        <v>1</v>
      </c>
      <c r="AI1006">
        <v>0</v>
      </c>
      <c r="AJ1006">
        <v>0</v>
      </c>
      <c r="AK1006">
        <v>46</v>
      </c>
      <c r="AL1006">
        <v>34</v>
      </c>
      <c r="AM1006">
        <v>0</v>
      </c>
    </row>
    <row r="1007" spans="1:39" x14ac:dyDescent="0.45">
      <c r="A1007">
        <v>56320</v>
      </c>
      <c r="B1007">
        <v>0</v>
      </c>
      <c r="C1007">
        <v>1</v>
      </c>
      <c r="D1007">
        <v>11</v>
      </c>
      <c r="E1007">
        <v>201</v>
      </c>
      <c r="F1007">
        <v>53</v>
      </c>
      <c r="G1007">
        <v>172</v>
      </c>
      <c r="H1007">
        <v>116</v>
      </c>
      <c r="I1007">
        <v>77</v>
      </c>
      <c r="J1007">
        <v>83</v>
      </c>
      <c r="K1007">
        <v>3</v>
      </c>
      <c r="L1007">
        <v>5</v>
      </c>
      <c r="M1007">
        <v>4</v>
      </c>
      <c r="N1007">
        <v>9</v>
      </c>
      <c r="O1007">
        <v>4</v>
      </c>
      <c r="P1007">
        <v>0</v>
      </c>
      <c r="Q1007">
        <v>0</v>
      </c>
      <c r="R1007">
        <v>0</v>
      </c>
      <c r="S1007">
        <v>0</v>
      </c>
      <c r="T1007">
        <v>0</v>
      </c>
      <c r="U1007">
        <v>0</v>
      </c>
      <c r="V1007">
        <v>3</v>
      </c>
      <c r="W1007">
        <v>11</v>
      </c>
      <c r="X1007">
        <v>0</v>
      </c>
      <c r="Y1007">
        <v>53</v>
      </c>
      <c r="Z1007">
        <v>2606</v>
      </c>
      <c r="AA1007">
        <v>0</v>
      </c>
      <c r="AB1007">
        <v>1</v>
      </c>
      <c r="AC1007">
        <v>0</v>
      </c>
      <c r="AD1007">
        <v>0</v>
      </c>
      <c r="AE1007">
        <v>0</v>
      </c>
      <c r="AF1007">
        <v>0</v>
      </c>
      <c r="AG1007">
        <v>0</v>
      </c>
      <c r="AH1007">
        <v>0</v>
      </c>
      <c r="AI1007">
        <v>0</v>
      </c>
      <c r="AJ1007">
        <v>1</v>
      </c>
      <c r="AK1007">
        <v>619</v>
      </c>
      <c r="AL1007">
        <v>536</v>
      </c>
      <c r="AM1007">
        <v>0</v>
      </c>
    </row>
    <row r="1008" spans="1:39" x14ac:dyDescent="0.45">
      <c r="A1008">
        <v>28647</v>
      </c>
      <c r="B1008">
        <v>1</v>
      </c>
      <c r="C1008">
        <v>0</v>
      </c>
      <c r="D1008">
        <v>54</v>
      </c>
      <c r="E1008">
        <v>19</v>
      </c>
      <c r="F1008">
        <v>8</v>
      </c>
      <c r="G1008">
        <v>29</v>
      </c>
      <c r="H1008">
        <v>0</v>
      </c>
      <c r="I1008">
        <v>12</v>
      </c>
      <c r="J1008">
        <v>26</v>
      </c>
      <c r="K1008">
        <v>1</v>
      </c>
      <c r="L1008">
        <v>2</v>
      </c>
      <c r="M1008">
        <v>2</v>
      </c>
      <c r="N1008">
        <v>2</v>
      </c>
      <c r="O1008">
        <v>7</v>
      </c>
      <c r="P1008">
        <v>1</v>
      </c>
      <c r="Q1008">
        <v>0</v>
      </c>
      <c r="R1008">
        <v>0</v>
      </c>
      <c r="S1008">
        <v>0</v>
      </c>
      <c r="T1008">
        <v>0</v>
      </c>
      <c r="U1008">
        <v>0</v>
      </c>
      <c r="V1008">
        <v>3</v>
      </c>
      <c r="W1008">
        <v>11</v>
      </c>
      <c r="X1008">
        <v>1</v>
      </c>
      <c r="Y1008">
        <v>42</v>
      </c>
      <c r="Z1008">
        <v>2471</v>
      </c>
      <c r="AA1008">
        <v>0</v>
      </c>
      <c r="AB1008">
        <v>0</v>
      </c>
      <c r="AC1008">
        <v>1</v>
      </c>
      <c r="AD1008">
        <v>0</v>
      </c>
      <c r="AE1008">
        <v>0</v>
      </c>
      <c r="AF1008">
        <v>0</v>
      </c>
      <c r="AG1008">
        <v>0</v>
      </c>
      <c r="AH1008">
        <v>1</v>
      </c>
      <c r="AI1008">
        <v>0</v>
      </c>
      <c r="AJ1008">
        <v>0</v>
      </c>
      <c r="AK1008">
        <v>68</v>
      </c>
      <c r="AL1008">
        <v>42</v>
      </c>
      <c r="AM1008">
        <v>1</v>
      </c>
    </row>
    <row r="1009" spans="1:39" x14ac:dyDescent="0.45">
      <c r="A1009">
        <v>15038</v>
      </c>
      <c r="B1009">
        <v>1</v>
      </c>
      <c r="C1009">
        <v>0</v>
      </c>
      <c r="D1009">
        <v>93</v>
      </c>
      <c r="E1009">
        <v>4</v>
      </c>
      <c r="F1009">
        <v>8</v>
      </c>
      <c r="G1009">
        <v>11</v>
      </c>
      <c r="H1009">
        <v>19</v>
      </c>
      <c r="I1009">
        <v>12</v>
      </c>
      <c r="J1009">
        <v>26</v>
      </c>
      <c r="K1009">
        <v>2</v>
      </c>
      <c r="L1009">
        <v>2</v>
      </c>
      <c r="M1009">
        <v>1</v>
      </c>
      <c r="N1009">
        <v>2</v>
      </c>
      <c r="O1009">
        <v>9</v>
      </c>
      <c r="P1009">
        <v>0</v>
      </c>
      <c r="Q1009">
        <v>0</v>
      </c>
      <c r="R1009">
        <v>0</v>
      </c>
      <c r="S1009">
        <v>0</v>
      </c>
      <c r="T1009">
        <v>0</v>
      </c>
      <c r="U1009">
        <v>0</v>
      </c>
      <c r="V1009">
        <v>3</v>
      </c>
      <c r="W1009">
        <v>11</v>
      </c>
      <c r="X1009">
        <v>0</v>
      </c>
      <c r="Y1009">
        <v>33</v>
      </c>
      <c r="Z1009">
        <v>2675</v>
      </c>
      <c r="AA1009">
        <v>0</v>
      </c>
      <c r="AB1009">
        <v>0</v>
      </c>
      <c r="AC1009">
        <v>1</v>
      </c>
      <c r="AD1009">
        <v>0</v>
      </c>
      <c r="AE1009">
        <v>0</v>
      </c>
      <c r="AF1009">
        <v>0</v>
      </c>
      <c r="AG1009">
        <v>1</v>
      </c>
      <c r="AH1009">
        <v>0</v>
      </c>
      <c r="AI1009">
        <v>0</v>
      </c>
      <c r="AJ1009">
        <v>0</v>
      </c>
      <c r="AK1009">
        <v>54</v>
      </c>
      <c r="AL1009">
        <v>28</v>
      </c>
      <c r="AM1009">
        <v>0</v>
      </c>
    </row>
    <row r="1010" spans="1:39" x14ac:dyDescent="0.45">
      <c r="A1010">
        <v>32173</v>
      </c>
      <c r="B1010">
        <v>0</v>
      </c>
      <c r="C1010">
        <v>1</v>
      </c>
      <c r="D1010">
        <v>0</v>
      </c>
      <c r="E1010">
        <v>18</v>
      </c>
      <c r="F1010">
        <v>0</v>
      </c>
      <c r="G1010">
        <v>2</v>
      </c>
      <c r="H1010">
        <v>0</v>
      </c>
      <c r="I1010">
        <v>0</v>
      </c>
      <c r="J1010">
        <v>2</v>
      </c>
      <c r="K1010">
        <v>1</v>
      </c>
      <c r="L1010">
        <v>1</v>
      </c>
      <c r="M1010">
        <v>0</v>
      </c>
      <c r="N1010">
        <v>3</v>
      </c>
      <c r="O1010">
        <v>4</v>
      </c>
      <c r="P1010">
        <v>0</v>
      </c>
      <c r="Q1010">
        <v>0</v>
      </c>
      <c r="R1010">
        <v>0</v>
      </c>
      <c r="S1010">
        <v>0</v>
      </c>
      <c r="T1010">
        <v>0</v>
      </c>
      <c r="U1010">
        <v>0</v>
      </c>
      <c r="V1010">
        <v>3</v>
      </c>
      <c r="W1010">
        <v>11</v>
      </c>
      <c r="X1010">
        <v>0</v>
      </c>
      <c r="Y1010">
        <v>62</v>
      </c>
      <c r="Z1010">
        <v>2491</v>
      </c>
      <c r="AA1010">
        <v>1</v>
      </c>
      <c r="AB1010">
        <v>0</v>
      </c>
      <c r="AC1010">
        <v>0</v>
      </c>
      <c r="AD1010">
        <v>0</v>
      </c>
      <c r="AE1010">
        <v>0</v>
      </c>
      <c r="AF1010">
        <v>0</v>
      </c>
      <c r="AG1010">
        <v>0</v>
      </c>
      <c r="AH1010">
        <v>0</v>
      </c>
      <c r="AI1010">
        <v>0</v>
      </c>
      <c r="AJ1010">
        <v>1</v>
      </c>
      <c r="AK1010">
        <v>20</v>
      </c>
      <c r="AL1010">
        <v>18</v>
      </c>
      <c r="AM1010">
        <v>0</v>
      </c>
    </row>
    <row r="1011" spans="1:39" x14ac:dyDescent="0.45">
      <c r="A1011">
        <v>68316</v>
      </c>
      <c r="B1011">
        <v>0</v>
      </c>
      <c r="C1011">
        <v>1</v>
      </c>
      <c r="D1011">
        <v>54</v>
      </c>
      <c r="E1011">
        <v>806</v>
      </c>
      <c r="F1011">
        <v>80</v>
      </c>
      <c r="G1011">
        <v>161</v>
      </c>
      <c r="H1011">
        <v>120</v>
      </c>
      <c r="I1011">
        <v>11</v>
      </c>
      <c r="J1011">
        <v>33</v>
      </c>
      <c r="K1011">
        <v>5</v>
      </c>
      <c r="L1011">
        <v>10</v>
      </c>
      <c r="M1011">
        <v>7</v>
      </c>
      <c r="N1011">
        <v>10</v>
      </c>
      <c r="O1011">
        <v>6</v>
      </c>
      <c r="P1011">
        <v>0</v>
      </c>
      <c r="Q1011">
        <v>0</v>
      </c>
      <c r="R1011">
        <v>0</v>
      </c>
      <c r="S1011">
        <v>0</v>
      </c>
      <c r="T1011">
        <v>0</v>
      </c>
      <c r="U1011">
        <v>0</v>
      </c>
      <c r="V1011">
        <v>3</v>
      </c>
      <c r="W1011">
        <v>11</v>
      </c>
      <c r="X1011">
        <v>0</v>
      </c>
      <c r="Y1011">
        <v>56</v>
      </c>
      <c r="Z1011">
        <v>2761</v>
      </c>
      <c r="AA1011">
        <v>0</v>
      </c>
      <c r="AB1011">
        <v>0</v>
      </c>
      <c r="AC1011">
        <v>0</v>
      </c>
      <c r="AD1011">
        <v>1</v>
      </c>
      <c r="AE1011">
        <v>0</v>
      </c>
      <c r="AF1011">
        <v>1</v>
      </c>
      <c r="AG1011">
        <v>0</v>
      </c>
      <c r="AH1011">
        <v>0</v>
      </c>
      <c r="AI1011">
        <v>0</v>
      </c>
      <c r="AJ1011">
        <v>0</v>
      </c>
      <c r="AK1011">
        <v>1178</v>
      </c>
      <c r="AL1011">
        <v>1145</v>
      </c>
      <c r="AM1011">
        <v>0</v>
      </c>
    </row>
    <row r="1012" spans="1:39" x14ac:dyDescent="0.45">
      <c r="A1012">
        <v>74538</v>
      </c>
      <c r="B1012">
        <v>0</v>
      </c>
      <c r="C1012">
        <v>0</v>
      </c>
      <c r="D1012">
        <v>21</v>
      </c>
      <c r="E1012">
        <v>380</v>
      </c>
      <c r="F1012">
        <v>98</v>
      </c>
      <c r="G1012">
        <v>733</v>
      </c>
      <c r="H1012">
        <v>110</v>
      </c>
      <c r="I1012">
        <v>112</v>
      </c>
      <c r="J1012">
        <v>28</v>
      </c>
      <c r="K1012">
        <v>1</v>
      </c>
      <c r="L1012">
        <v>8</v>
      </c>
      <c r="M1012">
        <v>8</v>
      </c>
      <c r="N1012">
        <v>5</v>
      </c>
      <c r="O1012">
        <v>3</v>
      </c>
      <c r="P1012">
        <v>0</v>
      </c>
      <c r="Q1012">
        <v>0</v>
      </c>
      <c r="R1012">
        <v>1</v>
      </c>
      <c r="S1012">
        <v>0</v>
      </c>
      <c r="T1012">
        <v>0</v>
      </c>
      <c r="U1012">
        <v>0</v>
      </c>
      <c r="V1012">
        <v>3</v>
      </c>
      <c r="W1012">
        <v>11</v>
      </c>
      <c r="X1012">
        <v>1</v>
      </c>
      <c r="Y1012">
        <v>49</v>
      </c>
      <c r="Z1012">
        <v>2524</v>
      </c>
      <c r="AA1012">
        <v>0</v>
      </c>
      <c r="AB1012">
        <v>0</v>
      </c>
      <c r="AC1012">
        <v>0</v>
      </c>
      <c r="AD1012">
        <v>1</v>
      </c>
      <c r="AE1012">
        <v>0</v>
      </c>
      <c r="AF1012">
        <v>0</v>
      </c>
      <c r="AG1012">
        <v>0</v>
      </c>
      <c r="AH1012">
        <v>1</v>
      </c>
      <c r="AI1012">
        <v>0</v>
      </c>
      <c r="AJ1012">
        <v>0</v>
      </c>
      <c r="AK1012">
        <v>1433</v>
      </c>
      <c r="AL1012">
        <v>1405</v>
      </c>
      <c r="AM1012">
        <v>1</v>
      </c>
    </row>
    <row r="1013" spans="1:39" x14ac:dyDescent="0.45">
      <c r="A1013">
        <v>91700</v>
      </c>
      <c r="B1013">
        <v>0</v>
      </c>
      <c r="C1013">
        <v>0</v>
      </c>
      <c r="D1013">
        <v>58</v>
      </c>
      <c r="E1013">
        <v>576</v>
      </c>
      <c r="F1013">
        <v>172</v>
      </c>
      <c r="G1013">
        <v>961</v>
      </c>
      <c r="H1013">
        <v>125</v>
      </c>
      <c r="I1013">
        <v>115</v>
      </c>
      <c r="J1013">
        <v>19</v>
      </c>
      <c r="K1013">
        <v>1</v>
      </c>
      <c r="L1013">
        <v>8</v>
      </c>
      <c r="M1013">
        <v>6</v>
      </c>
      <c r="N1013">
        <v>5</v>
      </c>
      <c r="O1013">
        <v>3</v>
      </c>
      <c r="P1013">
        <v>0</v>
      </c>
      <c r="Q1013">
        <v>0</v>
      </c>
      <c r="R1013">
        <v>0</v>
      </c>
      <c r="S1013">
        <v>0</v>
      </c>
      <c r="T1013">
        <v>0</v>
      </c>
      <c r="U1013">
        <v>0</v>
      </c>
      <c r="V1013">
        <v>3</v>
      </c>
      <c r="W1013">
        <v>11</v>
      </c>
      <c r="X1013">
        <v>1</v>
      </c>
      <c r="Y1013">
        <v>49</v>
      </c>
      <c r="Z1013">
        <v>2687</v>
      </c>
      <c r="AA1013">
        <v>0</v>
      </c>
      <c r="AB1013">
        <v>0</v>
      </c>
      <c r="AC1013">
        <v>1</v>
      </c>
      <c r="AD1013">
        <v>0</v>
      </c>
      <c r="AE1013">
        <v>0</v>
      </c>
      <c r="AF1013">
        <v>0</v>
      </c>
      <c r="AG1013">
        <v>0</v>
      </c>
      <c r="AH1013">
        <v>1</v>
      </c>
      <c r="AI1013">
        <v>0</v>
      </c>
      <c r="AJ1013">
        <v>0</v>
      </c>
      <c r="AK1013">
        <v>1949</v>
      </c>
      <c r="AL1013">
        <v>1930</v>
      </c>
      <c r="AM1013">
        <v>0</v>
      </c>
    </row>
    <row r="1014" spans="1:39" x14ac:dyDescent="0.45">
      <c r="A1014">
        <v>68695</v>
      </c>
      <c r="B1014">
        <v>0</v>
      </c>
      <c r="C1014">
        <v>0</v>
      </c>
      <c r="D1014">
        <v>3</v>
      </c>
      <c r="E1014">
        <v>458</v>
      </c>
      <c r="F1014">
        <v>81</v>
      </c>
      <c r="G1014">
        <v>356</v>
      </c>
      <c r="H1014">
        <v>106</v>
      </c>
      <c r="I1014">
        <v>50</v>
      </c>
      <c r="J1014">
        <v>40</v>
      </c>
      <c r="K1014">
        <v>1</v>
      </c>
      <c r="L1014">
        <v>4</v>
      </c>
      <c r="M1014">
        <v>4</v>
      </c>
      <c r="N1014">
        <v>7</v>
      </c>
      <c r="O1014">
        <v>2</v>
      </c>
      <c r="P1014">
        <v>0</v>
      </c>
      <c r="Q1014">
        <v>0</v>
      </c>
      <c r="R1014">
        <v>0</v>
      </c>
      <c r="S1014">
        <v>0</v>
      </c>
      <c r="T1014">
        <v>0</v>
      </c>
      <c r="U1014">
        <v>0</v>
      </c>
      <c r="V1014">
        <v>3</v>
      </c>
      <c r="W1014">
        <v>11</v>
      </c>
      <c r="X1014">
        <v>0</v>
      </c>
      <c r="Y1014">
        <v>51</v>
      </c>
      <c r="Z1014">
        <v>2163</v>
      </c>
      <c r="AA1014">
        <v>0</v>
      </c>
      <c r="AB1014">
        <v>0</v>
      </c>
      <c r="AC1014">
        <v>0</v>
      </c>
      <c r="AD1014">
        <v>1</v>
      </c>
      <c r="AE1014">
        <v>0</v>
      </c>
      <c r="AF1014">
        <v>0</v>
      </c>
      <c r="AG1014">
        <v>0</v>
      </c>
      <c r="AH1014">
        <v>1</v>
      </c>
      <c r="AI1014">
        <v>0</v>
      </c>
      <c r="AJ1014">
        <v>0</v>
      </c>
      <c r="AK1014">
        <v>1051</v>
      </c>
      <c r="AL1014">
        <v>1011</v>
      </c>
      <c r="AM1014">
        <v>0</v>
      </c>
    </row>
    <row r="1015" spans="1:39" x14ac:dyDescent="0.45">
      <c r="A1015">
        <v>31056</v>
      </c>
      <c r="B1015">
        <v>1</v>
      </c>
      <c r="C1015">
        <v>0</v>
      </c>
      <c r="D1015">
        <v>99</v>
      </c>
      <c r="E1015">
        <v>5</v>
      </c>
      <c r="F1015">
        <v>10</v>
      </c>
      <c r="G1015">
        <v>13</v>
      </c>
      <c r="H1015">
        <v>3</v>
      </c>
      <c r="I1015">
        <v>8</v>
      </c>
      <c r="J1015">
        <v>16</v>
      </c>
      <c r="K1015">
        <v>1</v>
      </c>
      <c r="L1015">
        <v>1</v>
      </c>
      <c r="M1015">
        <v>0</v>
      </c>
      <c r="N1015">
        <v>3</v>
      </c>
      <c r="O1015">
        <v>8</v>
      </c>
      <c r="P1015">
        <v>0</v>
      </c>
      <c r="Q1015">
        <v>0</v>
      </c>
      <c r="R1015">
        <v>0</v>
      </c>
      <c r="S1015">
        <v>0</v>
      </c>
      <c r="T1015">
        <v>0</v>
      </c>
      <c r="U1015">
        <v>0</v>
      </c>
      <c r="V1015">
        <v>3</v>
      </c>
      <c r="W1015">
        <v>11</v>
      </c>
      <c r="X1015">
        <v>0</v>
      </c>
      <c r="Y1015">
        <v>43</v>
      </c>
      <c r="Z1015">
        <v>2682</v>
      </c>
      <c r="AA1015">
        <v>0</v>
      </c>
      <c r="AB1015">
        <v>1</v>
      </c>
      <c r="AC1015">
        <v>0</v>
      </c>
      <c r="AD1015">
        <v>0</v>
      </c>
      <c r="AE1015">
        <v>0</v>
      </c>
      <c r="AF1015">
        <v>1</v>
      </c>
      <c r="AG1015">
        <v>0</v>
      </c>
      <c r="AH1015">
        <v>0</v>
      </c>
      <c r="AI1015">
        <v>0</v>
      </c>
      <c r="AJ1015">
        <v>0</v>
      </c>
      <c r="AK1015">
        <v>39</v>
      </c>
      <c r="AL1015">
        <v>23</v>
      </c>
      <c r="AM1015">
        <v>0</v>
      </c>
    </row>
    <row r="1016" spans="1:39" x14ac:dyDescent="0.45">
      <c r="A1016">
        <v>79593</v>
      </c>
      <c r="B1016">
        <v>0</v>
      </c>
      <c r="C1016">
        <v>0</v>
      </c>
      <c r="D1016">
        <v>70</v>
      </c>
      <c r="E1016">
        <v>350</v>
      </c>
      <c r="F1016">
        <v>60</v>
      </c>
      <c r="G1016">
        <v>568</v>
      </c>
      <c r="H1016">
        <v>110</v>
      </c>
      <c r="I1016">
        <v>133</v>
      </c>
      <c r="J1016">
        <v>145</v>
      </c>
      <c r="K1016">
        <v>1</v>
      </c>
      <c r="L1016">
        <v>5</v>
      </c>
      <c r="M1016">
        <v>6</v>
      </c>
      <c r="N1016">
        <v>7</v>
      </c>
      <c r="O1016">
        <v>2</v>
      </c>
      <c r="P1016">
        <v>0</v>
      </c>
      <c r="Q1016">
        <v>0</v>
      </c>
      <c r="R1016">
        <v>1</v>
      </c>
      <c r="S1016">
        <v>0</v>
      </c>
      <c r="T1016">
        <v>0</v>
      </c>
      <c r="U1016">
        <v>0</v>
      </c>
      <c r="V1016">
        <v>3</v>
      </c>
      <c r="W1016">
        <v>11</v>
      </c>
      <c r="X1016">
        <v>0</v>
      </c>
      <c r="Y1016">
        <v>47</v>
      </c>
      <c r="Z1016">
        <v>2207</v>
      </c>
      <c r="AA1016">
        <v>0</v>
      </c>
      <c r="AB1016">
        <v>1</v>
      </c>
      <c r="AC1016">
        <v>0</v>
      </c>
      <c r="AD1016">
        <v>0</v>
      </c>
      <c r="AE1016">
        <v>0</v>
      </c>
      <c r="AF1016">
        <v>0</v>
      </c>
      <c r="AG1016">
        <v>0</v>
      </c>
      <c r="AH1016">
        <v>1</v>
      </c>
      <c r="AI1016">
        <v>0</v>
      </c>
      <c r="AJ1016">
        <v>0</v>
      </c>
      <c r="AK1016">
        <v>1221</v>
      </c>
      <c r="AL1016">
        <v>1076</v>
      </c>
      <c r="AM1016">
        <v>1</v>
      </c>
    </row>
    <row r="1017" spans="1:39" x14ac:dyDescent="0.45">
      <c r="A1017">
        <v>28071</v>
      </c>
      <c r="B1017">
        <v>0</v>
      </c>
      <c r="C1017">
        <v>0</v>
      </c>
      <c r="D1017">
        <v>65</v>
      </c>
      <c r="E1017">
        <v>39</v>
      </c>
      <c r="F1017">
        <v>33</v>
      </c>
      <c r="G1017">
        <v>130</v>
      </c>
      <c r="H1017">
        <v>41</v>
      </c>
      <c r="I1017">
        <v>26</v>
      </c>
      <c r="J1017">
        <v>44</v>
      </c>
      <c r="K1017">
        <v>2</v>
      </c>
      <c r="L1017">
        <v>5</v>
      </c>
      <c r="M1017">
        <v>1</v>
      </c>
      <c r="N1017">
        <v>5</v>
      </c>
      <c r="O1017">
        <v>8</v>
      </c>
      <c r="P1017">
        <v>0</v>
      </c>
      <c r="Q1017">
        <v>0</v>
      </c>
      <c r="R1017">
        <v>0</v>
      </c>
      <c r="S1017">
        <v>0</v>
      </c>
      <c r="T1017">
        <v>0</v>
      </c>
      <c r="U1017">
        <v>0</v>
      </c>
      <c r="V1017">
        <v>3</v>
      </c>
      <c r="W1017">
        <v>11</v>
      </c>
      <c r="X1017">
        <v>0</v>
      </c>
      <c r="Y1017">
        <v>40</v>
      </c>
      <c r="Z1017">
        <v>2828</v>
      </c>
      <c r="AA1017">
        <v>0</v>
      </c>
      <c r="AB1017">
        <v>0</v>
      </c>
      <c r="AC1017">
        <v>1</v>
      </c>
      <c r="AD1017">
        <v>0</v>
      </c>
      <c r="AE1017">
        <v>0</v>
      </c>
      <c r="AF1017">
        <v>0</v>
      </c>
      <c r="AG1017">
        <v>0</v>
      </c>
      <c r="AH1017">
        <v>1</v>
      </c>
      <c r="AI1017">
        <v>0</v>
      </c>
      <c r="AJ1017">
        <v>0</v>
      </c>
      <c r="AK1017">
        <v>269</v>
      </c>
      <c r="AL1017">
        <v>225</v>
      </c>
      <c r="AM1017">
        <v>0</v>
      </c>
    </row>
    <row r="1018" spans="1:39" x14ac:dyDescent="0.45">
      <c r="A1018">
        <v>37334</v>
      </c>
      <c r="B1018">
        <v>1</v>
      </c>
      <c r="C1018">
        <v>1</v>
      </c>
      <c r="D1018">
        <v>44</v>
      </c>
      <c r="E1018">
        <v>26</v>
      </c>
      <c r="F1018">
        <v>1</v>
      </c>
      <c r="G1018">
        <v>16</v>
      </c>
      <c r="H1018">
        <v>2</v>
      </c>
      <c r="I1018">
        <v>2</v>
      </c>
      <c r="J1018">
        <v>15</v>
      </c>
      <c r="K1018">
        <v>4</v>
      </c>
      <c r="L1018">
        <v>3</v>
      </c>
      <c r="M1018">
        <v>0</v>
      </c>
      <c r="N1018">
        <v>4</v>
      </c>
      <c r="O1018">
        <v>4</v>
      </c>
      <c r="P1018">
        <v>0</v>
      </c>
      <c r="Q1018">
        <v>0</v>
      </c>
      <c r="R1018">
        <v>0</v>
      </c>
      <c r="S1018">
        <v>0</v>
      </c>
      <c r="T1018">
        <v>0</v>
      </c>
      <c r="U1018">
        <v>0</v>
      </c>
      <c r="V1018">
        <v>3</v>
      </c>
      <c r="W1018">
        <v>11</v>
      </c>
      <c r="X1018">
        <v>0</v>
      </c>
      <c r="Y1018">
        <v>62</v>
      </c>
      <c r="Z1018">
        <v>2282</v>
      </c>
      <c r="AA1018">
        <v>0</v>
      </c>
      <c r="AB1018">
        <v>0</v>
      </c>
      <c r="AC1018">
        <v>0</v>
      </c>
      <c r="AD1018">
        <v>1</v>
      </c>
      <c r="AE1018">
        <v>0</v>
      </c>
      <c r="AF1018">
        <v>0</v>
      </c>
      <c r="AG1018">
        <v>0</v>
      </c>
      <c r="AH1018">
        <v>0</v>
      </c>
      <c r="AI1018">
        <v>0</v>
      </c>
      <c r="AJ1018">
        <v>1</v>
      </c>
      <c r="AK1018">
        <v>47</v>
      </c>
      <c r="AL1018">
        <v>32</v>
      </c>
      <c r="AM1018">
        <v>0</v>
      </c>
    </row>
    <row r="1019" spans="1:39" x14ac:dyDescent="0.45">
      <c r="A1019">
        <v>46423</v>
      </c>
      <c r="B1019">
        <v>1</v>
      </c>
      <c r="C1019">
        <v>1</v>
      </c>
      <c r="D1019">
        <v>6</v>
      </c>
      <c r="E1019">
        <v>68</v>
      </c>
      <c r="F1019">
        <v>0</v>
      </c>
      <c r="G1019">
        <v>16</v>
      </c>
      <c r="H1019">
        <v>0</v>
      </c>
      <c r="I1019">
        <v>0</v>
      </c>
      <c r="J1019">
        <v>8</v>
      </c>
      <c r="K1019">
        <v>3</v>
      </c>
      <c r="L1019">
        <v>2</v>
      </c>
      <c r="M1019">
        <v>0</v>
      </c>
      <c r="N1019">
        <v>4</v>
      </c>
      <c r="O1019">
        <v>7</v>
      </c>
      <c r="P1019">
        <v>0</v>
      </c>
      <c r="Q1019">
        <v>0</v>
      </c>
      <c r="R1019">
        <v>0</v>
      </c>
      <c r="S1019">
        <v>0</v>
      </c>
      <c r="T1019">
        <v>0</v>
      </c>
      <c r="U1019">
        <v>0</v>
      </c>
      <c r="V1019">
        <v>3</v>
      </c>
      <c r="W1019">
        <v>11</v>
      </c>
      <c r="X1019">
        <v>0</v>
      </c>
      <c r="Y1019">
        <v>48</v>
      </c>
      <c r="Z1019">
        <v>2443</v>
      </c>
      <c r="AA1019">
        <v>0</v>
      </c>
      <c r="AB1019">
        <v>0</v>
      </c>
      <c r="AC1019">
        <v>1</v>
      </c>
      <c r="AD1019">
        <v>0</v>
      </c>
      <c r="AE1019">
        <v>0</v>
      </c>
      <c r="AF1019">
        <v>0</v>
      </c>
      <c r="AG1019">
        <v>0</v>
      </c>
      <c r="AH1019">
        <v>0</v>
      </c>
      <c r="AI1019">
        <v>1</v>
      </c>
      <c r="AJ1019">
        <v>0</v>
      </c>
      <c r="AK1019">
        <v>84</v>
      </c>
      <c r="AL1019">
        <v>76</v>
      </c>
      <c r="AM1019">
        <v>0</v>
      </c>
    </row>
    <row r="1020" spans="1:39" x14ac:dyDescent="0.45">
      <c r="A1020">
        <v>37126</v>
      </c>
      <c r="B1020">
        <v>1</v>
      </c>
      <c r="C1020">
        <v>0</v>
      </c>
      <c r="D1020">
        <v>9</v>
      </c>
      <c r="E1020">
        <v>45</v>
      </c>
      <c r="F1020">
        <v>3</v>
      </c>
      <c r="G1020">
        <v>9</v>
      </c>
      <c r="H1020">
        <v>4</v>
      </c>
      <c r="I1020">
        <v>4</v>
      </c>
      <c r="J1020">
        <v>7</v>
      </c>
      <c r="K1020">
        <v>1</v>
      </c>
      <c r="L1020">
        <v>1</v>
      </c>
      <c r="M1020">
        <v>2</v>
      </c>
      <c r="N1020">
        <v>2</v>
      </c>
      <c r="O1020">
        <v>6</v>
      </c>
      <c r="P1020">
        <v>1</v>
      </c>
      <c r="Q1020">
        <v>0</v>
      </c>
      <c r="R1020">
        <v>0</v>
      </c>
      <c r="S1020">
        <v>0</v>
      </c>
      <c r="T1020">
        <v>0</v>
      </c>
      <c r="U1020">
        <v>0</v>
      </c>
      <c r="V1020">
        <v>3</v>
      </c>
      <c r="W1020">
        <v>11</v>
      </c>
      <c r="X1020">
        <v>1</v>
      </c>
      <c r="Y1020">
        <v>49</v>
      </c>
      <c r="Z1020">
        <v>2250</v>
      </c>
      <c r="AA1020">
        <v>0</v>
      </c>
      <c r="AB1020">
        <v>1</v>
      </c>
      <c r="AC1020">
        <v>0</v>
      </c>
      <c r="AD1020">
        <v>0</v>
      </c>
      <c r="AE1020">
        <v>0</v>
      </c>
      <c r="AF1020">
        <v>0</v>
      </c>
      <c r="AG1020">
        <v>0</v>
      </c>
      <c r="AH1020">
        <v>0</v>
      </c>
      <c r="AI1020">
        <v>0</v>
      </c>
      <c r="AJ1020">
        <v>1</v>
      </c>
      <c r="AK1020">
        <v>65</v>
      </c>
      <c r="AL1020">
        <v>58</v>
      </c>
      <c r="AM1020">
        <v>1</v>
      </c>
    </row>
    <row r="1021" spans="1:39" x14ac:dyDescent="0.45">
      <c r="A1021">
        <v>47703</v>
      </c>
      <c r="B1021">
        <v>0</v>
      </c>
      <c r="C1021">
        <v>1</v>
      </c>
      <c r="D1021">
        <v>95</v>
      </c>
      <c r="E1021">
        <v>359</v>
      </c>
      <c r="F1021">
        <v>0</v>
      </c>
      <c r="G1021">
        <v>134</v>
      </c>
      <c r="H1021">
        <v>13</v>
      </c>
      <c r="I1021">
        <v>26</v>
      </c>
      <c r="J1021">
        <v>123</v>
      </c>
      <c r="K1021">
        <v>4</v>
      </c>
      <c r="L1021">
        <v>6</v>
      </c>
      <c r="M1021">
        <v>3</v>
      </c>
      <c r="N1021">
        <v>8</v>
      </c>
      <c r="O1021">
        <v>5</v>
      </c>
      <c r="P1021">
        <v>0</v>
      </c>
      <c r="Q1021">
        <v>0</v>
      </c>
      <c r="R1021">
        <v>0</v>
      </c>
      <c r="S1021">
        <v>0</v>
      </c>
      <c r="T1021">
        <v>0</v>
      </c>
      <c r="U1021">
        <v>0</v>
      </c>
      <c r="V1021">
        <v>3</v>
      </c>
      <c r="W1021">
        <v>11</v>
      </c>
      <c r="X1021">
        <v>0</v>
      </c>
      <c r="Y1021">
        <v>67</v>
      </c>
      <c r="Z1021">
        <v>2555</v>
      </c>
      <c r="AA1021">
        <v>0</v>
      </c>
      <c r="AB1021">
        <v>1</v>
      </c>
      <c r="AC1021">
        <v>0</v>
      </c>
      <c r="AD1021">
        <v>0</v>
      </c>
      <c r="AE1021">
        <v>0</v>
      </c>
      <c r="AF1021">
        <v>0</v>
      </c>
      <c r="AG1021">
        <v>0</v>
      </c>
      <c r="AH1021">
        <v>1</v>
      </c>
      <c r="AI1021">
        <v>0</v>
      </c>
      <c r="AJ1021">
        <v>0</v>
      </c>
      <c r="AK1021">
        <v>532</v>
      </c>
      <c r="AL1021">
        <v>409</v>
      </c>
      <c r="AM1021">
        <v>0</v>
      </c>
    </row>
    <row r="1022" spans="1:39" x14ac:dyDescent="0.45">
      <c r="A1022">
        <v>61180</v>
      </c>
      <c r="B1022">
        <v>0</v>
      </c>
      <c r="C1022">
        <v>1</v>
      </c>
      <c r="D1022">
        <v>70</v>
      </c>
      <c r="E1022">
        <v>403</v>
      </c>
      <c r="F1022">
        <v>24</v>
      </c>
      <c r="G1022">
        <v>29</v>
      </c>
      <c r="H1022">
        <v>6</v>
      </c>
      <c r="I1022">
        <v>24</v>
      </c>
      <c r="J1022">
        <v>218</v>
      </c>
      <c r="K1022">
        <v>2</v>
      </c>
      <c r="L1022">
        <v>5</v>
      </c>
      <c r="M1022">
        <v>5</v>
      </c>
      <c r="N1022">
        <v>6</v>
      </c>
      <c r="O1022">
        <v>3</v>
      </c>
      <c r="P1022">
        <v>1</v>
      </c>
      <c r="Q1022">
        <v>0</v>
      </c>
      <c r="R1022">
        <v>0</v>
      </c>
      <c r="S1022">
        <v>0</v>
      </c>
      <c r="T1022">
        <v>0</v>
      </c>
      <c r="U1022">
        <v>0</v>
      </c>
      <c r="V1022">
        <v>3</v>
      </c>
      <c r="W1022">
        <v>11</v>
      </c>
      <c r="X1022">
        <v>0</v>
      </c>
      <c r="Y1022">
        <v>61</v>
      </c>
      <c r="Z1022">
        <v>2226</v>
      </c>
      <c r="AA1022">
        <v>0</v>
      </c>
      <c r="AB1022">
        <v>1</v>
      </c>
      <c r="AC1022">
        <v>0</v>
      </c>
      <c r="AD1022">
        <v>0</v>
      </c>
      <c r="AE1022">
        <v>0</v>
      </c>
      <c r="AF1022">
        <v>0</v>
      </c>
      <c r="AG1022">
        <v>0</v>
      </c>
      <c r="AH1022">
        <v>1</v>
      </c>
      <c r="AI1022">
        <v>0</v>
      </c>
      <c r="AJ1022">
        <v>0</v>
      </c>
      <c r="AK1022">
        <v>486</v>
      </c>
      <c r="AL1022">
        <v>268</v>
      </c>
      <c r="AM1022">
        <v>1</v>
      </c>
    </row>
    <row r="1023" spans="1:39" x14ac:dyDescent="0.45">
      <c r="A1023">
        <v>38998</v>
      </c>
      <c r="B1023">
        <v>1</v>
      </c>
      <c r="C1023">
        <v>1</v>
      </c>
      <c r="D1023">
        <v>92</v>
      </c>
      <c r="E1023">
        <v>34</v>
      </c>
      <c r="F1023">
        <v>1</v>
      </c>
      <c r="G1023">
        <v>14</v>
      </c>
      <c r="H1023">
        <v>0</v>
      </c>
      <c r="I1023">
        <v>0</v>
      </c>
      <c r="J1023">
        <v>5</v>
      </c>
      <c r="K1023">
        <v>3</v>
      </c>
      <c r="L1023">
        <v>2</v>
      </c>
      <c r="M1023">
        <v>0</v>
      </c>
      <c r="N1023">
        <v>3</v>
      </c>
      <c r="O1023">
        <v>8</v>
      </c>
      <c r="P1023">
        <v>0</v>
      </c>
      <c r="Q1023">
        <v>0</v>
      </c>
      <c r="R1023">
        <v>0</v>
      </c>
      <c r="S1023">
        <v>0</v>
      </c>
      <c r="T1023">
        <v>0</v>
      </c>
      <c r="U1023">
        <v>1</v>
      </c>
      <c r="V1023">
        <v>3</v>
      </c>
      <c r="W1023">
        <v>11</v>
      </c>
      <c r="X1023">
        <v>0</v>
      </c>
      <c r="Y1023">
        <v>66</v>
      </c>
      <c r="Z1023">
        <v>2762</v>
      </c>
      <c r="AA1023">
        <v>0</v>
      </c>
      <c r="AB1023">
        <v>1</v>
      </c>
      <c r="AC1023">
        <v>0</v>
      </c>
      <c r="AD1023">
        <v>0</v>
      </c>
      <c r="AE1023">
        <v>0</v>
      </c>
      <c r="AF1023">
        <v>0</v>
      </c>
      <c r="AG1023">
        <v>0</v>
      </c>
      <c r="AH1023">
        <v>1</v>
      </c>
      <c r="AI1023">
        <v>0</v>
      </c>
      <c r="AJ1023">
        <v>0</v>
      </c>
      <c r="AK1023">
        <v>49</v>
      </c>
      <c r="AL1023">
        <v>44</v>
      </c>
      <c r="AM1023">
        <v>0</v>
      </c>
    </row>
    <row r="1024" spans="1:39" x14ac:dyDescent="0.45">
      <c r="A1024">
        <v>8028</v>
      </c>
      <c r="B1024">
        <v>0</v>
      </c>
      <c r="C1024">
        <v>0</v>
      </c>
      <c r="D1024">
        <v>62</v>
      </c>
      <c r="E1024">
        <v>73</v>
      </c>
      <c r="F1024">
        <v>18</v>
      </c>
      <c r="G1024">
        <v>66</v>
      </c>
      <c r="H1024">
        <v>7</v>
      </c>
      <c r="I1024">
        <v>12</v>
      </c>
      <c r="J1024">
        <v>2</v>
      </c>
      <c r="K1024">
        <v>15</v>
      </c>
      <c r="L1024">
        <v>0</v>
      </c>
      <c r="M1024">
        <v>1</v>
      </c>
      <c r="N1024">
        <v>0</v>
      </c>
      <c r="O1024">
        <v>19</v>
      </c>
      <c r="P1024">
        <v>0</v>
      </c>
      <c r="Q1024">
        <v>0</v>
      </c>
      <c r="R1024">
        <v>0</v>
      </c>
      <c r="S1024">
        <v>0</v>
      </c>
      <c r="T1024">
        <v>0</v>
      </c>
      <c r="U1024">
        <v>0</v>
      </c>
      <c r="V1024">
        <v>3</v>
      </c>
      <c r="W1024">
        <v>11</v>
      </c>
      <c r="X1024">
        <v>0</v>
      </c>
      <c r="Y1024">
        <v>29</v>
      </c>
      <c r="Z1024">
        <v>2808</v>
      </c>
      <c r="AA1024">
        <v>0</v>
      </c>
      <c r="AB1024">
        <v>0</v>
      </c>
      <c r="AC1024">
        <v>1</v>
      </c>
      <c r="AD1024">
        <v>0</v>
      </c>
      <c r="AE1024">
        <v>0</v>
      </c>
      <c r="AF1024">
        <v>0</v>
      </c>
      <c r="AG1024">
        <v>0</v>
      </c>
      <c r="AH1024">
        <v>1</v>
      </c>
      <c r="AI1024">
        <v>0</v>
      </c>
      <c r="AJ1024">
        <v>0</v>
      </c>
      <c r="AK1024">
        <v>176</v>
      </c>
      <c r="AL1024">
        <v>174</v>
      </c>
      <c r="AM1024">
        <v>0</v>
      </c>
    </row>
    <row r="1025" spans="1:39" x14ac:dyDescent="0.45">
      <c r="A1025">
        <v>76081</v>
      </c>
      <c r="B1025">
        <v>0</v>
      </c>
      <c r="C1025">
        <v>0</v>
      </c>
      <c r="D1025">
        <v>85</v>
      </c>
      <c r="E1025">
        <v>292</v>
      </c>
      <c r="F1025">
        <v>30</v>
      </c>
      <c r="G1025">
        <v>415</v>
      </c>
      <c r="H1025">
        <v>63</v>
      </c>
      <c r="I1025">
        <v>33</v>
      </c>
      <c r="J1025">
        <v>200</v>
      </c>
      <c r="K1025">
        <v>1</v>
      </c>
      <c r="L1025">
        <v>4</v>
      </c>
      <c r="M1025">
        <v>5</v>
      </c>
      <c r="N1025">
        <v>4</v>
      </c>
      <c r="O1025">
        <v>2</v>
      </c>
      <c r="P1025">
        <v>0</v>
      </c>
      <c r="Q1025">
        <v>0</v>
      </c>
      <c r="R1025">
        <v>0</v>
      </c>
      <c r="S1025">
        <v>1</v>
      </c>
      <c r="T1025">
        <v>0</v>
      </c>
      <c r="U1025">
        <v>0</v>
      </c>
      <c r="V1025">
        <v>3</v>
      </c>
      <c r="W1025">
        <v>11</v>
      </c>
      <c r="X1025">
        <v>0</v>
      </c>
      <c r="Y1025">
        <v>58</v>
      </c>
      <c r="Z1025">
        <v>2196</v>
      </c>
      <c r="AA1025">
        <v>0</v>
      </c>
      <c r="AB1025">
        <v>0</v>
      </c>
      <c r="AC1025">
        <v>0</v>
      </c>
      <c r="AD1025">
        <v>1</v>
      </c>
      <c r="AE1025">
        <v>0</v>
      </c>
      <c r="AF1025">
        <v>0</v>
      </c>
      <c r="AG1025">
        <v>0</v>
      </c>
      <c r="AH1025">
        <v>1</v>
      </c>
      <c r="AI1025">
        <v>0</v>
      </c>
      <c r="AJ1025">
        <v>0</v>
      </c>
      <c r="AK1025">
        <v>833</v>
      </c>
      <c r="AL1025">
        <v>633</v>
      </c>
      <c r="AM1025">
        <v>1</v>
      </c>
    </row>
    <row r="1026" spans="1:39" x14ac:dyDescent="0.45">
      <c r="A1026">
        <v>34728</v>
      </c>
      <c r="B1026">
        <v>1</v>
      </c>
      <c r="C1026">
        <v>0</v>
      </c>
      <c r="D1026">
        <v>2</v>
      </c>
      <c r="E1026">
        <v>14</v>
      </c>
      <c r="F1026">
        <v>0</v>
      </c>
      <c r="G1026">
        <v>16</v>
      </c>
      <c r="H1026">
        <v>0</v>
      </c>
      <c r="I1026">
        <v>0</v>
      </c>
      <c r="J1026">
        <v>6</v>
      </c>
      <c r="K1026">
        <v>1</v>
      </c>
      <c r="L1026">
        <v>1</v>
      </c>
      <c r="M1026">
        <v>1</v>
      </c>
      <c r="N1026">
        <v>2</v>
      </c>
      <c r="O1026">
        <v>6</v>
      </c>
      <c r="P1026">
        <v>0</v>
      </c>
      <c r="Q1026">
        <v>0</v>
      </c>
      <c r="R1026">
        <v>0</v>
      </c>
      <c r="S1026">
        <v>0</v>
      </c>
      <c r="T1026">
        <v>0</v>
      </c>
      <c r="U1026">
        <v>0</v>
      </c>
      <c r="V1026">
        <v>3</v>
      </c>
      <c r="W1026">
        <v>11</v>
      </c>
      <c r="X1026">
        <v>1</v>
      </c>
      <c r="Y1026">
        <v>34</v>
      </c>
      <c r="Z1026">
        <v>2493</v>
      </c>
      <c r="AA1026">
        <v>0</v>
      </c>
      <c r="AB1026">
        <v>0</v>
      </c>
      <c r="AC1026">
        <v>0</v>
      </c>
      <c r="AD1026">
        <v>1</v>
      </c>
      <c r="AE1026">
        <v>0</v>
      </c>
      <c r="AF1026">
        <v>0</v>
      </c>
      <c r="AG1026">
        <v>0</v>
      </c>
      <c r="AH1026">
        <v>1</v>
      </c>
      <c r="AI1026">
        <v>0</v>
      </c>
      <c r="AJ1026">
        <v>0</v>
      </c>
      <c r="AK1026">
        <v>30</v>
      </c>
      <c r="AL1026">
        <v>24</v>
      </c>
      <c r="AM1026">
        <v>0</v>
      </c>
    </row>
    <row r="1027" spans="1:39" x14ac:dyDescent="0.45">
      <c r="A1027">
        <v>33168</v>
      </c>
      <c r="B1027">
        <v>0</v>
      </c>
      <c r="C1027">
        <v>1</v>
      </c>
      <c r="D1027">
        <v>0</v>
      </c>
      <c r="E1027">
        <v>80</v>
      </c>
      <c r="F1027">
        <v>1</v>
      </c>
      <c r="G1027">
        <v>37</v>
      </c>
      <c r="H1027">
        <v>0</v>
      </c>
      <c r="I1027">
        <v>1</v>
      </c>
      <c r="J1027">
        <v>3</v>
      </c>
      <c r="K1027">
        <v>3</v>
      </c>
      <c r="L1027">
        <v>2</v>
      </c>
      <c r="M1027">
        <v>1</v>
      </c>
      <c r="N1027">
        <v>4</v>
      </c>
      <c r="O1027">
        <v>7</v>
      </c>
      <c r="P1027">
        <v>0</v>
      </c>
      <c r="Q1027">
        <v>0</v>
      </c>
      <c r="R1027">
        <v>0</v>
      </c>
      <c r="S1027">
        <v>0</v>
      </c>
      <c r="T1027">
        <v>0</v>
      </c>
      <c r="U1027">
        <v>0</v>
      </c>
      <c r="V1027">
        <v>3</v>
      </c>
      <c r="W1027">
        <v>11</v>
      </c>
      <c r="X1027">
        <v>0</v>
      </c>
      <c r="Y1027">
        <v>55</v>
      </c>
      <c r="Z1027">
        <v>2783</v>
      </c>
      <c r="AA1027">
        <v>0</v>
      </c>
      <c r="AB1027">
        <v>0</v>
      </c>
      <c r="AC1027">
        <v>1</v>
      </c>
      <c r="AD1027">
        <v>0</v>
      </c>
      <c r="AE1027">
        <v>0</v>
      </c>
      <c r="AF1027">
        <v>0</v>
      </c>
      <c r="AG1027">
        <v>0</v>
      </c>
      <c r="AH1027">
        <v>0</v>
      </c>
      <c r="AI1027">
        <v>1</v>
      </c>
      <c r="AJ1027">
        <v>0</v>
      </c>
      <c r="AK1027">
        <v>119</v>
      </c>
      <c r="AL1027">
        <v>116</v>
      </c>
      <c r="AM1027">
        <v>0</v>
      </c>
    </row>
    <row r="1028" spans="1:39" x14ac:dyDescent="0.45">
      <c r="A1028">
        <v>33585</v>
      </c>
      <c r="B1028">
        <v>0</v>
      </c>
      <c r="C1028">
        <v>1</v>
      </c>
      <c r="D1028">
        <v>91</v>
      </c>
      <c r="E1028">
        <v>30</v>
      </c>
      <c r="F1028">
        <v>11</v>
      </c>
      <c r="G1028">
        <v>33</v>
      </c>
      <c r="H1028">
        <v>13</v>
      </c>
      <c r="I1028">
        <v>6</v>
      </c>
      <c r="J1028">
        <v>29</v>
      </c>
      <c r="K1028">
        <v>1</v>
      </c>
      <c r="L1028">
        <v>2</v>
      </c>
      <c r="M1028">
        <v>0</v>
      </c>
      <c r="N1028">
        <v>4</v>
      </c>
      <c r="O1028">
        <v>4</v>
      </c>
      <c r="P1028">
        <v>0</v>
      </c>
      <c r="Q1028">
        <v>0</v>
      </c>
      <c r="R1028">
        <v>0</v>
      </c>
      <c r="S1028">
        <v>0</v>
      </c>
      <c r="T1028">
        <v>0</v>
      </c>
      <c r="U1028">
        <v>0</v>
      </c>
      <c r="V1028">
        <v>3</v>
      </c>
      <c r="W1028">
        <v>11</v>
      </c>
      <c r="X1028">
        <v>0</v>
      </c>
      <c r="Y1028">
        <v>54</v>
      </c>
      <c r="Z1028">
        <v>2436</v>
      </c>
      <c r="AA1028">
        <v>0</v>
      </c>
      <c r="AB1028">
        <v>1</v>
      </c>
      <c r="AC1028">
        <v>0</v>
      </c>
      <c r="AD1028">
        <v>0</v>
      </c>
      <c r="AE1028">
        <v>0</v>
      </c>
      <c r="AF1028">
        <v>0</v>
      </c>
      <c r="AG1028">
        <v>0</v>
      </c>
      <c r="AH1028">
        <v>0</v>
      </c>
      <c r="AI1028">
        <v>1</v>
      </c>
      <c r="AJ1028">
        <v>0</v>
      </c>
      <c r="AK1028">
        <v>93</v>
      </c>
      <c r="AL1028">
        <v>64</v>
      </c>
      <c r="AM1028">
        <v>0</v>
      </c>
    </row>
    <row r="1029" spans="1:39" x14ac:dyDescent="0.45">
      <c r="A1029">
        <v>77037</v>
      </c>
      <c r="B1029">
        <v>0</v>
      </c>
      <c r="C1029">
        <v>1</v>
      </c>
      <c r="D1029">
        <v>3</v>
      </c>
      <c r="E1029">
        <v>463</v>
      </c>
      <c r="F1029">
        <v>96</v>
      </c>
      <c r="G1029">
        <v>333</v>
      </c>
      <c r="H1029">
        <v>168</v>
      </c>
      <c r="I1029">
        <v>53</v>
      </c>
      <c r="J1029">
        <v>10</v>
      </c>
      <c r="K1029">
        <v>1</v>
      </c>
      <c r="L1029">
        <v>7</v>
      </c>
      <c r="M1029">
        <v>7</v>
      </c>
      <c r="N1029">
        <v>12</v>
      </c>
      <c r="O1029">
        <v>3</v>
      </c>
      <c r="P1029">
        <v>0</v>
      </c>
      <c r="Q1029">
        <v>0</v>
      </c>
      <c r="R1029">
        <v>0</v>
      </c>
      <c r="S1029">
        <v>0</v>
      </c>
      <c r="T1029">
        <v>0</v>
      </c>
      <c r="U1029">
        <v>0</v>
      </c>
      <c r="V1029">
        <v>3</v>
      </c>
      <c r="W1029">
        <v>11</v>
      </c>
      <c r="X1029">
        <v>0</v>
      </c>
      <c r="Y1029">
        <v>60</v>
      </c>
      <c r="Z1029">
        <v>2418</v>
      </c>
      <c r="AA1029">
        <v>0</v>
      </c>
      <c r="AB1029">
        <v>1</v>
      </c>
      <c r="AC1029">
        <v>0</v>
      </c>
      <c r="AD1029">
        <v>0</v>
      </c>
      <c r="AE1029">
        <v>0</v>
      </c>
      <c r="AF1029">
        <v>0</v>
      </c>
      <c r="AG1029">
        <v>0</v>
      </c>
      <c r="AH1029">
        <v>0</v>
      </c>
      <c r="AI1029">
        <v>0</v>
      </c>
      <c r="AJ1029">
        <v>1</v>
      </c>
      <c r="AK1029">
        <v>1113</v>
      </c>
      <c r="AL1029">
        <v>1103</v>
      </c>
      <c r="AM1029">
        <v>0</v>
      </c>
    </row>
    <row r="1030" spans="1:39" x14ac:dyDescent="0.45">
      <c r="A1030">
        <v>35196</v>
      </c>
      <c r="B1030">
        <v>1</v>
      </c>
      <c r="C1030">
        <v>0</v>
      </c>
      <c r="D1030">
        <v>68</v>
      </c>
      <c r="E1030">
        <v>75</v>
      </c>
      <c r="F1030">
        <v>12</v>
      </c>
      <c r="G1030">
        <v>141</v>
      </c>
      <c r="H1030">
        <v>43</v>
      </c>
      <c r="I1030">
        <v>39</v>
      </c>
      <c r="J1030">
        <v>187</v>
      </c>
      <c r="K1030">
        <v>6</v>
      </c>
      <c r="L1030">
        <v>6</v>
      </c>
      <c r="M1030">
        <v>1</v>
      </c>
      <c r="N1030">
        <v>5</v>
      </c>
      <c r="O1030">
        <v>8</v>
      </c>
      <c r="P1030">
        <v>0</v>
      </c>
      <c r="Q1030">
        <v>0</v>
      </c>
      <c r="R1030">
        <v>0</v>
      </c>
      <c r="S1030">
        <v>0</v>
      </c>
      <c r="T1030">
        <v>0</v>
      </c>
      <c r="U1030">
        <v>0</v>
      </c>
      <c r="V1030">
        <v>3</v>
      </c>
      <c r="W1030">
        <v>11</v>
      </c>
      <c r="X1030">
        <v>1</v>
      </c>
      <c r="Y1030">
        <v>36</v>
      </c>
      <c r="Z1030">
        <v>2752</v>
      </c>
      <c r="AA1030">
        <v>0</v>
      </c>
      <c r="AB1030">
        <v>0</v>
      </c>
      <c r="AC1030">
        <v>0</v>
      </c>
      <c r="AD1030">
        <v>1</v>
      </c>
      <c r="AE1030">
        <v>0</v>
      </c>
      <c r="AF1030">
        <v>0</v>
      </c>
      <c r="AG1030">
        <v>0</v>
      </c>
      <c r="AH1030">
        <v>1</v>
      </c>
      <c r="AI1030">
        <v>0</v>
      </c>
      <c r="AJ1030">
        <v>0</v>
      </c>
      <c r="AK1030">
        <v>310</v>
      </c>
      <c r="AL1030">
        <v>123</v>
      </c>
      <c r="AM1030">
        <v>0</v>
      </c>
    </row>
    <row r="1031" spans="1:39" x14ac:dyDescent="0.45">
      <c r="A1031">
        <v>44529</v>
      </c>
      <c r="B1031">
        <v>0</v>
      </c>
      <c r="C1031">
        <v>1</v>
      </c>
      <c r="D1031">
        <v>98</v>
      </c>
      <c r="E1031">
        <v>538</v>
      </c>
      <c r="F1031">
        <v>13</v>
      </c>
      <c r="G1031">
        <v>91</v>
      </c>
      <c r="H1031">
        <v>17</v>
      </c>
      <c r="I1031">
        <v>6</v>
      </c>
      <c r="J1031">
        <v>26</v>
      </c>
      <c r="K1031">
        <v>6</v>
      </c>
      <c r="L1031">
        <v>6</v>
      </c>
      <c r="M1031">
        <v>2</v>
      </c>
      <c r="N1031">
        <v>11</v>
      </c>
      <c r="O1031">
        <v>5</v>
      </c>
      <c r="P1031">
        <v>0</v>
      </c>
      <c r="Q1031">
        <v>1</v>
      </c>
      <c r="R1031">
        <v>0</v>
      </c>
      <c r="S1031">
        <v>0</v>
      </c>
      <c r="T1031">
        <v>0</v>
      </c>
      <c r="U1031">
        <v>0</v>
      </c>
      <c r="V1031">
        <v>3</v>
      </c>
      <c r="W1031">
        <v>11</v>
      </c>
      <c r="X1031">
        <v>0</v>
      </c>
      <c r="Y1031">
        <v>54</v>
      </c>
      <c r="Z1031">
        <v>2518</v>
      </c>
      <c r="AA1031">
        <v>0</v>
      </c>
      <c r="AB1031">
        <v>1</v>
      </c>
      <c r="AC1031">
        <v>0</v>
      </c>
      <c r="AD1031">
        <v>0</v>
      </c>
      <c r="AE1031">
        <v>0</v>
      </c>
      <c r="AF1031">
        <v>0</v>
      </c>
      <c r="AG1031">
        <v>0</v>
      </c>
      <c r="AH1031">
        <v>1</v>
      </c>
      <c r="AI1031">
        <v>0</v>
      </c>
      <c r="AJ1031">
        <v>0</v>
      </c>
      <c r="AK1031">
        <v>665</v>
      </c>
      <c r="AL1031">
        <v>639</v>
      </c>
      <c r="AM1031">
        <v>1</v>
      </c>
    </row>
    <row r="1032" spans="1:39" x14ac:dyDescent="0.45">
      <c r="A1032">
        <v>70924</v>
      </c>
      <c r="B1032">
        <v>0</v>
      </c>
      <c r="C1032">
        <v>0</v>
      </c>
      <c r="D1032">
        <v>41</v>
      </c>
      <c r="E1032">
        <v>635</v>
      </c>
      <c r="F1032">
        <v>114</v>
      </c>
      <c r="G1032">
        <v>254</v>
      </c>
      <c r="H1032">
        <v>132</v>
      </c>
      <c r="I1032">
        <v>152</v>
      </c>
      <c r="J1032">
        <v>76</v>
      </c>
      <c r="K1032">
        <v>1</v>
      </c>
      <c r="L1032">
        <v>6</v>
      </c>
      <c r="M1032">
        <v>6</v>
      </c>
      <c r="N1032">
        <v>7</v>
      </c>
      <c r="O1032">
        <v>3</v>
      </c>
      <c r="P1032">
        <v>0</v>
      </c>
      <c r="Q1032">
        <v>0</v>
      </c>
      <c r="R1032">
        <v>1</v>
      </c>
      <c r="S1032">
        <v>0</v>
      </c>
      <c r="T1032">
        <v>0</v>
      </c>
      <c r="U1032">
        <v>0</v>
      </c>
      <c r="V1032">
        <v>3</v>
      </c>
      <c r="W1032">
        <v>11</v>
      </c>
      <c r="X1032">
        <v>0</v>
      </c>
      <c r="Y1032">
        <v>55</v>
      </c>
      <c r="Z1032">
        <v>2242</v>
      </c>
      <c r="AA1032">
        <v>0</v>
      </c>
      <c r="AB1032">
        <v>1</v>
      </c>
      <c r="AC1032">
        <v>0</v>
      </c>
      <c r="AD1032">
        <v>0</v>
      </c>
      <c r="AE1032">
        <v>0</v>
      </c>
      <c r="AF1032">
        <v>1</v>
      </c>
      <c r="AG1032">
        <v>0</v>
      </c>
      <c r="AH1032">
        <v>0</v>
      </c>
      <c r="AI1032">
        <v>0</v>
      </c>
      <c r="AJ1032">
        <v>0</v>
      </c>
      <c r="AK1032">
        <v>1287</v>
      </c>
      <c r="AL1032">
        <v>1211</v>
      </c>
      <c r="AM1032">
        <v>1</v>
      </c>
    </row>
    <row r="1033" spans="1:39" x14ac:dyDescent="0.45">
      <c r="A1033">
        <v>28764</v>
      </c>
      <c r="B1033">
        <v>1</v>
      </c>
      <c r="C1033">
        <v>1</v>
      </c>
      <c r="D1033">
        <v>16</v>
      </c>
      <c r="E1033">
        <v>8</v>
      </c>
      <c r="F1033">
        <v>0</v>
      </c>
      <c r="G1033">
        <v>3</v>
      </c>
      <c r="H1033">
        <v>0</v>
      </c>
      <c r="I1033">
        <v>0</v>
      </c>
      <c r="J1033">
        <v>1</v>
      </c>
      <c r="K1033">
        <v>1</v>
      </c>
      <c r="L1033">
        <v>1</v>
      </c>
      <c r="M1033">
        <v>0</v>
      </c>
      <c r="N1033">
        <v>2</v>
      </c>
      <c r="O1033">
        <v>8</v>
      </c>
      <c r="P1033">
        <v>1</v>
      </c>
      <c r="Q1033">
        <v>0</v>
      </c>
      <c r="R1033">
        <v>0</v>
      </c>
      <c r="S1033">
        <v>0</v>
      </c>
      <c r="T1033">
        <v>0</v>
      </c>
      <c r="U1033">
        <v>0</v>
      </c>
      <c r="V1033">
        <v>3</v>
      </c>
      <c r="W1033">
        <v>11</v>
      </c>
      <c r="X1033">
        <v>0</v>
      </c>
      <c r="Y1033">
        <v>54</v>
      </c>
      <c r="Z1033">
        <v>2183</v>
      </c>
      <c r="AA1033">
        <v>0</v>
      </c>
      <c r="AB1033">
        <v>0</v>
      </c>
      <c r="AC1033">
        <v>0</v>
      </c>
      <c r="AD1033">
        <v>1</v>
      </c>
      <c r="AE1033">
        <v>0</v>
      </c>
      <c r="AF1033">
        <v>0</v>
      </c>
      <c r="AG1033">
        <v>0</v>
      </c>
      <c r="AH1033">
        <v>0</v>
      </c>
      <c r="AI1033">
        <v>0</v>
      </c>
      <c r="AJ1033">
        <v>1</v>
      </c>
      <c r="AK1033">
        <v>11</v>
      </c>
      <c r="AL1033">
        <v>10</v>
      </c>
      <c r="AM1033">
        <v>1</v>
      </c>
    </row>
    <row r="1034" spans="1:39" x14ac:dyDescent="0.45">
      <c r="A1034">
        <v>69098</v>
      </c>
      <c r="B1034">
        <v>0</v>
      </c>
      <c r="C1034">
        <v>0</v>
      </c>
      <c r="D1034">
        <v>82</v>
      </c>
      <c r="E1034">
        <v>1315</v>
      </c>
      <c r="F1034">
        <v>22</v>
      </c>
      <c r="G1034">
        <v>780</v>
      </c>
      <c r="H1034">
        <v>145</v>
      </c>
      <c r="I1034">
        <v>0</v>
      </c>
      <c r="J1034">
        <v>178</v>
      </c>
      <c r="K1034">
        <v>1</v>
      </c>
      <c r="L1034">
        <v>7</v>
      </c>
      <c r="M1034">
        <v>8</v>
      </c>
      <c r="N1034">
        <v>9</v>
      </c>
      <c r="O1034">
        <v>5</v>
      </c>
      <c r="P1034">
        <v>0</v>
      </c>
      <c r="Q1034">
        <v>0</v>
      </c>
      <c r="R1034">
        <v>0</v>
      </c>
      <c r="S1034">
        <v>0</v>
      </c>
      <c r="T1034">
        <v>0</v>
      </c>
      <c r="U1034">
        <v>0</v>
      </c>
      <c r="V1034">
        <v>3</v>
      </c>
      <c r="W1034">
        <v>11</v>
      </c>
      <c r="X1034">
        <v>0</v>
      </c>
      <c r="Y1034">
        <v>71</v>
      </c>
      <c r="Z1034">
        <v>2657</v>
      </c>
      <c r="AA1034">
        <v>0</v>
      </c>
      <c r="AB1034">
        <v>1</v>
      </c>
      <c r="AC1034">
        <v>0</v>
      </c>
      <c r="AD1034">
        <v>0</v>
      </c>
      <c r="AE1034">
        <v>0</v>
      </c>
      <c r="AF1034">
        <v>0</v>
      </c>
      <c r="AG1034">
        <v>0</v>
      </c>
      <c r="AH1034">
        <v>0</v>
      </c>
      <c r="AI1034">
        <v>0</v>
      </c>
      <c r="AJ1034">
        <v>1</v>
      </c>
      <c r="AK1034">
        <v>2262</v>
      </c>
      <c r="AL1034">
        <v>2084</v>
      </c>
      <c r="AM1034">
        <v>0</v>
      </c>
    </row>
    <row r="1035" spans="1:39" x14ac:dyDescent="0.45">
      <c r="A1035">
        <v>25959</v>
      </c>
      <c r="B1035">
        <v>1</v>
      </c>
      <c r="C1035">
        <v>1</v>
      </c>
      <c r="D1035">
        <v>1</v>
      </c>
      <c r="E1035">
        <v>4</v>
      </c>
      <c r="F1035">
        <v>2</v>
      </c>
      <c r="G1035">
        <v>12</v>
      </c>
      <c r="H1035">
        <v>7</v>
      </c>
      <c r="I1035">
        <v>5</v>
      </c>
      <c r="J1035">
        <v>26</v>
      </c>
      <c r="K1035">
        <v>2</v>
      </c>
      <c r="L1035">
        <v>1</v>
      </c>
      <c r="M1035">
        <v>2</v>
      </c>
      <c r="N1035">
        <v>2</v>
      </c>
      <c r="O1035">
        <v>6</v>
      </c>
      <c r="P1035">
        <v>0</v>
      </c>
      <c r="Q1035">
        <v>0</v>
      </c>
      <c r="R1035">
        <v>0</v>
      </c>
      <c r="S1035">
        <v>0</v>
      </c>
      <c r="T1035">
        <v>0</v>
      </c>
      <c r="U1035">
        <v>0</v>
      </c>
      <c r="V1035">
        <v>3</v>
      </c>
      <c r="W1035">
        <v>11</v>
      </c>
      <c r="X1035">
        <v>1</v>
      </c>
      <c r="Y1035">
        <v>50</v>
      </c>
      <c r="Z1035">
        <v>2659</v>
      </c>
      <c r="AA1035">
        <v>1</v>
      </c>
      <c r="AB1035">
        <v>0</v>
      </c>
      <c r="AC1035">
        <v>0</v>
      </c>
      <c r="AD1035">
        <v>0</v>
      </c>
      <c r="AE1035">
        <v>0</v>
      </c>
      <c r="AF1035">
        <v>1</v>
      </c>
      <c r="AG1035">
        <v>0</v>
      </c>
      <c r="AH1035">
        <v>0</v>
      </c>
      <c r="AI1035">
        <v>0</v>
      </c>
      <c r="AJ1035">
        <v>0</v>
      </c>
      <c r="AK1035">
        <v>30</v>
      </c>
      <c r="AL1035">
        <v>4</v>
      </c>
      <c r="AM1035">
        <v>0</v>
      </c>
    </row>
    <row r="1036" spans="1:39" x14ac:dyDescent="0.45">
      <c r="A1036">
        <v>27100</v>
      </c>
      <c r="B1036">
        <v>1</v>
      </c>
      <c r="C1036">
        <v>0</v>
      </c>
      <c r="D1036">
        <v>64</v>
      </c>
      <c r="E1036">
        <v>12</v>
      </c>
      <c r="F1036">
        <v>0</v>
      </c>
      <c r="G1036">
        <v>13</v>
      </c>
      <c r="H1036">
        <v>2</v>
      </c>
      <c r="I1036">
        <v>0</v>
      </c>
      <c r="J1036">
        <v>10</v>
      </c>
      <c r="K1036">
        <v>1</v>
      </c>
      <c r="L1036">
        <v>1</v>
      </c>
      <c r="M1036">
        <v>0</v>
      </c>
      <c r="N1036">
        <v>3</v>
      </c>
      <c r="O1036">
        <v>7</v>
      </c>
      <c r="P1036">
        <v>0</v>
      </c>
      <c r="Q1036">
        <v>0</v>
      </c>
      <c r="R1036">
        <v>0</v>
      </c>
      <c r="S1036">
        <v>0</v>
      </c>
      <c r="T1036">
        <v>0</v>
      </c>
      <c r="U1036">
        <v>0</v>
      </c>
      <c r="V1036">
        <v>3</v>
      </c>
      <c r="W1036">
        <v>11</v>
      </c>
      <c r="X1036">
        <v>0</v>
      </c>
      <c r="Y1036">
        <v>37</v>
      </c>
      <c r="Z1036">
        <v>2609</v>
      </c>
      <c r="AA1036">
        <v>0</v>
      </c>
      <c r="AB1036">
        <v>1</v>
      </c>
      <c r="AC1036">
        <v>0</v>
      </c>
      <c r="AD1036">
        <v>0</v>
      </c>
      <c r="AE1036">
        <v>0</v>
      </c>
      <c r="AF1036">
        <v>0</v>
      </c>
      <c r="AG1036">
        <v>0</v>
      </c>
      <c r="AH1036">
        <v>0</v>
      </c>
      <c r="AI1036">
        <v>1</v>
      </c>
      <c r="AJ1036">
        <v>0</v>
      </c>
      <c r="AK1036">
        <v>27</v>
      </c>
      <c r="AL1036">
        <v>17</v>
      </c>
      <c r="AM1036">
        <v>0</v>
      </c>
    </row>
    <row r="1037" spans="1:39" x14ac:dyDescent="0.45">
      <c r="A1037">
        <v>70596</v>
      </c>
      <c r="B1037">
        <v>0</v>
      </c>
      <c r="C1037">
        <v>0</v>
      </c>
      <c r="D1037">
        <v>68</v>
      </c>
      <c r="E1037">
        <v>347</v>
      </c>
      <c r="F1037">
        <v>44</v>
      </c>
      <c r="G1037">
        <v>534</v>
      </c>
      <c r="H1037">
        <v>17</v>
      </c>
      <c r="I1037">
        <v>0</v>
      </c>
      <c r="J1037">
        <v>26</v>
      </c>
      <c r="K1037">
        <v>1</v>
      </c>
      <c r="L1037">
        <v>3</v>
      </c>
      <c r="M1037">
        <v>5</v>
      </c>
      <c r="N1037">
        <v>12</v>
      </c>
      <c r="O1037">
        <v>2</v>
      </c>
      <c r="P1037">
        <v>0</v>
      </c>
      <c r="Q1037">
        <v>0</v>
      </c>
      <c r="R1037">
        <v>0</v>
      </c>
      <c r="S1037">
        <v>0</v>
      </c>
      <c r="T1037">
        <v>0</v>
      </c>
      <c r="U1037">
        <v>0</v>
      </c>
      <c r="V1037">
        <v>3</v>
      </c>
      <c r="W1037">
        <v>11</v>
      </c>
      <c r="X1037">
        <v>0</v>
      </c>
      <c r="Y1037">
        <v>35</v>
      </c>
      <c r="Z1037">
        <v>2791</v>
      </c>
      <c r="AA1037">
        <v>0</v>
      </c>
      <c r="AB1037">
        <v>0</v>
      </c>
      <c r="AC1037">
        <v>1</v>
      </c>
      <c r="AD1037">
        <v>0</v>
      </c>
      <c r="AE1037">
        <v>0</v>
      </c>
      <c r="AF1037">
        <v>0</v>
      </c>
      <c r="AG1037">
        <v>0</v>
      </c>
      <c r="AH1037">
        <v>1</v>
      </c>
      <c r="AI1037">
        <v>0</v>
      </c>
      <c r="AJ1037">
        <v>0</v>
      </c>
      <c r="AK1037">
        <v>942</v>
      </c>
      <c r="AL1037">
        <v>916</v>
      </c>
      <c r="AM1037">
        <v>0</v>
      </c>
    </row>
    <row r="1038" spans="1:39" x14ac:dyDescent="0.45">
      <c r="A1038">
        <v>42557</v>
      </c>
      <c r="B1038">
        <v>0</v>
      </c>
      <c r="C1038">
        <v>1</v>
      </c>
      <c r="D1038">
        <v>98</v>
      </c>
      <c r="E1038">
        <v>192</v>
      </c>
      <c r="F1038">
        <v>5</v>
      </c>
      <c r="G1038">
        <v>53</v>
      </c>
      <c r="H1038">
        <v>0</v>
      </c>
      <c r="I1038">
        <v>5</v>
      </c>
      <c r="J1038">
        <v>15</v>
      </c>
      <c r="K1038">
        <v>4</v>
      </c>
      <c r="L1038">
        <v>6</v>
      </c>
      <c r="M1038">
        <v>1</v>
      </c>
      <c r="N1038">
        <v>4</v>
      </c>
      <c r="O1038">
        <v>8</v>
      </c>
      <c r="P1038">
        <v>0</v>
      </c>
      <c r="Q1038">
        <v>0</v>
      </c>
      <c r="R1038">
        <v>0</v>
      </c>
      <c r="S1038">
        <v>0</v>
      </c>
      <c r="T1038">
        <v>0</v>
      </c>
      <c r="U1038">
        <v>0</v>
      </c>
      <c r="V1038">
        <v>3</v>
      </c>
      <c r="W1038">
        <v>11</v>
      </c>
      <c r="X1038">
        <v>0</v>
      </c>
      <c r="Y1038">
        <v>46</v>
      </c>
      <c r="Z1038">
        <v>2828</v>
      </c>
      <c r="AA1038">
        <v>0</v>
      </c>
      <c r="AB1038">
        <v>1</v>
      </c>
      <c r="AC1038">
        <v>0</v>
      </c>
      <c r="AD1038">
        <v>0</v>
      </c>
      <c r="AE1038">
        <v>0</v>
      </c>
      <c r="AF1038">
        <v>0</v>
      </c>
      <c r="AG1038">
        <v>0</v>
      </c>
      <c r="AH1038">
        <v>1</v>
      </c>
      <c r="AI1038">
        <v>0</v>
      </c>
      <c r="AJ1038">
        <v>0</v>
      </c>
      <c r="AK1038">
        <v>255</v>
      </c>
      <c r="AL1038">
        <v>240</v>
      </c>
      <c r="AM1038">
        <v>0</v>
      </c>
    </row>
    <row r="1039" spans="1:39" x14ac:dyDescent="0.45">
      <c r="A1039">
        <v>53312</v>
      </c>
      <c r="B1039">
        <v>0</v>
      </c>
      <c r="C1039">
        <v>0</v>
      </c>
      <c r="D1039">
        <v>32</v>
      </c>
      <c r="E1039">
        <v>241</v>
      </c>
      <c r="F1039">
        <v>0</v>
      </c>
      <c r="G1039">
        <v>12</v>
      </c>
      <c r="H1039">
        <v>0</v>
      </c>
      <c r="I1039">
        <v>0</v>
      </c>
      <c r="J1039">
        <v>25</v>
      </c>
      <c r="K1039">
        <v>1</v>
      </c>
      <c r="L1039">
        <v>5</v>
      </c>
      <c r="M1039">
        <v>1</v>
      </c>
      <c r="N1039">
        <v>5</v>
      </c>
      <c r="O1039">
        <v>7</v>
      </c>
      <c r="P1039">
        <v>0</v>
      </c>
      <c r="Q1039">
        <v>0</v>
      </c>
      <c r="R1039">
        <v>0</v>
      </c>
      <c r="S1039">
        <v>0</v>
      </c>
      <c r="T1039">
        <v>0</v>
      </c>
      <c r="U1039">
        <v>0</v>
      </c>
      <c r="V1039">
        <v>3</v>
      </c>
      <c r="W1039">
        <v>11</v>
      </c>
      <c r="X1039">
        <v>0</v>
      </c>
      <c r="Y1039">
        <v>69</v>
      </c>
      <c r="Z1039">
        <v>2483</v>
      </c>
      <c r="AA1039">
        <v>0</v>
      </c>
      <c r="AB1039">
        <v>1</v>
      </c>
      <c r="AC1039">
        <v>0</v>
      </c>
      <c r="AD1039">
        <v>0</v>
      </c>
      <c r="AE1039">
        <v>0</v>
      </c>
      <c r="AF1039">
        <v>0</v>
      </c>
      <c r="AG1039">
        <v>0</v>
      </c>
      <c r="AH1039">
        <v>0</v>
      </c>
      <c r="AI1039">
        <v>0</v>
      </c>
      <c r="AJ1039">
        <v>1</v>
      </c>
      <c r="AK1039">
        <v>253</v>
      </c>
      <c r="AL1039">
        <v>228</v>
      </c>
      <c r="AM1039">
        <v>0</v>
      </c>
    </row>
    <row r="1040" spans="1:39" x14ac:dyDescent="0.45">
      <c r="A1040">
        <v>72228</v>
      </c>
      <c r="B1040">
        <v>0</v>
      </c>
      <c r="C1040">
        <v>0</v>
      </c>
      <c r="D1040">
        <v>87</v>
      </c>
      <c r="E1040">
        <v>631</v>
      </c>
      <c r="F1040">
        <v>28</v>
      </c>
      <c r="G1040">
        <v>491</v>
      </c>
      <c r="H1040">
        <v>30</v>
      </c>
      <c r="I1040">
        <v>14</v>
      </c>
      <c r="J1040">
        <v>56</v>
      </c>
      <c r="K1040">
        <v>1</v>
      </c>
      <c r="L1040">
        <v>6</v>
      </c>
      <c r="M1040">
        <v>7</v>
      </c>
      <c r="N1040">
        <v>8</v>
      </c>
      <c r="O1040">
        <v>3</v>
      </c>
      <c r="P1040">
        <v>0</v>
      </c>
      <c r="Q1040">
        <v>0</v>
      </c>
      <c r="R1040">
        <v>0</v>
      </c>
      <c r="S1040">
        <v>0</v>
      </c>
      <c r="T1040">
        <v>0</v>
      </c>
      <c r="U1040">
        <v>0</v>
      </c>
      <c r="V1040">
        <v>3</v>
      </c>
      <c r="W1040">
        <v>11</v>
      </c>
      <c r="X1040">
        <v>0</v>
      </c>
      <c r="Y1040">
        <v>68</v>
      </c>
      <c r="Z1040">
        <v>2738</v>
      </c>
      <c r="AA1040">
        <v>0</v>
      </c>
      <c r="AB1040">
        <v>0</v>
      </c>
      <c r="AC1040">
        <v>1</v>
      </c>
      <c r="AD1040">
        <v>0</v>
      </c>
      <c r="AE1040">
        <v>0</v>
      </c>
      <c r="AF1040">
        <v>0</v>
      </c>
      <c r="AG1040">
        <v>0</v>
      </c>
      <c r="AH1040">
        <v>1</v>
      </c>
      <c r="AI1040">
        <v>0</v>
      </c>
      <c r="AJ1040">
        <v>0</v>
      </c>
      <c r="AK1040">
        <v>1194</v>
      </c>
      <c r="AL1040">
        <v>1138</v>
      </c>
      <c r="AM1040">
        <v>0</v>
      </c>
    </row>
    <row r="1041" spans="1:39" x14ac:dyDescent="0.45">
      <c r="A1041">
        <v>67605</v>
      </c>
      <c r="B1041">
        <v>0</v>
      </c>
      <c r="C1041">
        <v>0</v>
      </c>
      <c r="D1041">
        <v>84</v>
      </c>
      <c r="E1041">
        <v>336</v>
      </c>
      <c r="F1041">
        <v>28</v>
      </c>
      <c r="G1041">
        <v>282</v>
      </c>
      <c r="H1041">
        <v>184</v>
      </c>
      <c r="I1041">
        <v>54</v>
      </c>
      <c r="J1041">
        <v>54</v>
      </c>
      <c r="K1041">
        <v>1</v>
      </c>
      <c r="L1041">
        <v>2</v>
      </c>
      <c r="M1041">
        <v>8</v>
      </c>
      <c r="N1041">
        <v>6</v>
      </c>
      <c r="O1041">
        <v>1</v>
      </c>
      <c r="P1041">
        <v>0</v>
      </c>
      <c r="Q1041">
        <v>0</v>
      </c>
      <c r="R1041">
        <v>0</v>
      </c>
      <c r="S1041">
        <v>0</v>
      </c>
      <c r="T1041">
        <v>0</v>
      </c>
      <c r="U1041">
        <v>0</v>
      </c>
      <c r="V1041">
        <v>3</v>
      </c>
      <c r="W1041">
        <v>11</v>
      </c>
      <c r="X1041">
        <v>0</v>
      </c>
      <c r="Y1041">
        <v>33</v>
      </c>
      <c r="Z1041">
        <v>2614</v>
      </c>
      <c r="AA1041">
        <v>0</v>
      </c>
      <c r="AB1041">
        <v>0</v>
      </c>
      <c r="AC1041">
        <v>0</v>
      </c>
      <c r="AD1041">
        <v>1</v>
      </c>
      <c r="AE1041">
        <v>0</v>
      </c>
      <c r="AF1041">
        <v>0</v>
      </c>
      <c r="AG1041">
        <v>0</v>
      </c>
      <c r="AH1041">
        <v>1</v>
      </c>
      <c r="AI1041">
        <v>0</v>
      </c>
      <c r="AJ1041">
        <v>0</v>
      </c>
      <c r="AK1041">
        <v>884</v>
      </c>
      <c r="AL1041">
        <v>830</v>
      </c>
      <c r="AM1041">
        <v>0</v>
      </c>
    </row>
    <row r="1042" spans="1:39" x14ac:dyDescent="0.45">
      <c r="A1042">
        <v>62845</v>
      </c>
      <c r="B1042">
        <v>1</v>
      </c>
      <c r="C1042">
        <v>1</v>
      </c>
      <c r="D1042">
        <v>3</v>
      </c>
      <c r="E1042">
        <v>1099</v>
      </c>
      <c r="F1042">
        <v>0</v>
      </c>
      <c r="G1042">
        <v>45</v>
      </c>
      <c r="H1042">
        <v>0</v>
      </c>
      <c r="I1042">
        <v>0</v>
      </c>
      <c r="J1042">
        <v>34</v>
      </c>
      <c r="K1042">
        <v>11</v>
      </c>
      <c r="L1042">
        <v>3</v>
      </c>
      <c r="M1042">
        <v>4</v>
      </c>
      <c r="N1042">
        <v>10</v>
      </c>
      <c r="O1042">
        <v>8</v>
      </c>
      <c r="P1042">
        <v>0</v>
      </c>
      <c r="Q1042">
        <v>1</v>
      </c>
      <c r="R1042">
        <v>0</v>
      </c>
      <c r="S1042">
        <v>0</v>
      </c>
      <c r="T1042">
        <v>0</v>
      </c>
      <c r="U1042">
        <v>0</v>
      </c>
      <c r="V1042">
        <v>3</v>
      </c>
      <c r="W1042">
        <v>11</v>
      </c>
      <c r="X1042">
        <v>0</v>
      </c>
      <c r="Y1042">
        <v>71</v>
      </c>
      <c r="Z1042">
        <v>2795</v>
      </c>
      <c r="AA1042">
        <v>0</v>
      </c>
      <c r="AB1042">
        <v>1</v>
      </c>
      <c r="AC1042">
        <v>0</v>
      </c>
      <c r="AD1042">
        <v>0</v>
      </c>
      <c r="AE1042">
        <v>0</v>
      </c>
      <c r="AF1042">
        <v>0</v>
      </c>
      <c r="AG1042">
        <v>0</v>
      </c>
      <c r="AH1042">
        <v>0</v>
      </c>
      <c r="AI1042">
        <v>1</v>
      </c>
      <c r="AJ1042">
        <v>0</v>
      </c>
      <c r="AK1042">
        <v>1144</v>
      </c>
      <c r="AL1042">
        <v>1110</v>
      </c>
      <c r="AM1042">
        <v>1</v>
      </c>
    </row>
    <row r="1043" spans="1:39" x14ac:dyDescent="0.45">
      <c r="A1043">
        <v>65196</v>
      </c>
      <c r="B1043">
        <v>0</v>
      </c>
      <c r="C1043">
        <v>2</v>
      </c>
      <c r="D1043">
        <v>34</v>
      </c>
      <c r="E1043">
        <v>743</v>
      </c>
      <c r="F1043">
        <v>19</v>
      </c>
      <c r="G1043">
        <v>181</v>
      </c>
      <c r="H1043">
        <v>12</v>
      </c>
      <c r="I1043">
        <v>0</v>
      </c>
      <c r="J1043">
        <v>200</v>
      </c>
      <c r="K1043">
        <v>2</v>
      </c>
      <c r="L1043">
        <v>7</v>
      </c>
      <c r="M1043">
        <v>6</v>
      </c>
      <c r="N1043">
        <v>11</v>
      </c>
      <c r="O1043">
        <v>5</v>
      </c>
      <c r="P1043">
        <v>1</v>
      </c>
      <c r="Q1043">
        <v>0</v>
      </c>
      <c r="R1043">
        <v>0</v>
      </c>
      <c r="S1043">
        <v>0</v>
      </c>
      <c r="T1043">
        <v>0</v>
      </c>
      <c r="U1043">
        <v>0</v>
      </c>
      <c r="V1043">
        <v>3</v>
      </c>
      <c r="W1043">
        <v>11</v>
      </c>
      <c r="X1043">
        <v>0</v>
      </c>
      <c r="Y1043">
        <v>62</v>
      </c>
      <c r="Z1043">
        <v>2498</v>
      </c>
      <c r="AA1043">
        <v>0</v>
      </c>
      <c r="AB1043">
        <v>0</v>
      </c>
      <c r="AC1043">
        <v>0</v>
      </c>
      <c r="AD1043">
        <v>1</v>
      </c>
      <c r="AE1043">
        <v>0</v>
      </c>
      <c r="AF1043">
        <v>0</v>
      </c>
      <c r="AG1043">
        <v>0</v>
      </c>
      <c r="AH1043">
        <v>1</v>
      </c>
      <c r="AI1043">
        <v>0</v>
      </c>
      <c r="AJ1043">
        <v>0</v>
      </c>
      <c r="AK1043">
        <v>955</v>
      </c>
      <c r="AL1043">
        <v>755</v>
      </c>
      <c r="AM1043">
        <v>1</v>
      </c>
    </row>
    <row r="1044" spans="1:39" x14ac:dyDescent="0.45">
      <c r="A1044">
        <v>42000</v>
      </c>
      <c r="B1044">
        <v>0</v>
      </c>
      <c r="C1044">
        <v>0</v>
      </c>
      <c r="D1044">
        <v>23</v>
      </c>
      <c r="E1044">
        <v>124</v>
      </c>
      <c r="F1044">
        <v>83</v>
      </c>
      <c r="G1044">
        <v>267</v>
      </c>
      <c r="H1044">
        <v>85</v>
      </c>
      <c r="I1044">
        <v>59</v>
      </c>
      <c r="J1044">
        <v>35</v>
      </c>
      <c r="K1044">
        <v>2</v>
      </c>
      <c r="L1044">
        <v>5</v>
      </c>
      <c r="M1044">
        <v>2</v>
      </c>
      <c r="N1044">
        <v>11</v>
      </c>
      <c r="O1044">
        <v>5</v>
      </c>
      <c r="P1044">
        <v>0</v>
      </c>
      <c r="Q1044">
        <v>0</v>
      </c>
      <c r="R1044">
        <v>0</v>
      </c>
      <c r="S1044">
        <v>0</v>
      </c>
      <c r="T1044">
        <v>0</v>
      </c>
      <c r="U1044">
        <v>0</v>
      </c>
      <c r="V1044">
        <v>3</v>
      </c>
      <c r="W1044">
        <v>11</v>
      </c>
      <c r="X1044">
        <v>1</v>
      </c>
      <c r="Y1044">
        <v>33</v>
      </c>
      <c r="Z1044">
        <v>2694</v>
      </c>
      <c r="AA1044">
        <v>0</v>
      </c>
      <c r="AB1044">
        <v>0</v>
      </c>
      <c r="AC1044">
        <v>1</v>
      </c>
      <c r="AD1044">
        <v>0</v>
      </c>
      <c r="AE1044">
        <v>0</v>
      </c>
      <c r="AF1044">
        <v>0</v>
      </c>
      <c r="AG1044">
        <v>0</v>
      </c>
      <c r="AH1044">
        <v>0</v>
      </c>
      <c r="AI1044">
        <v>0</v>
      </c>
      <c r="AJ1044">
        <v>1</v>
      </c>
      <c r="AK1044">
        <v>618</v>
      </c>
      <c r="AL1044">
        <v>583</v>
      </c>
      <c r="AM1044">
        <v>0</v>
      </c>
    </row>
    <row r="1045" spans="1:39" x14ac:dyDescent="0.45">
      <c r="A1045">
        <v>35860</v>
      </c>
      <c r="B1045">
        <v>1</v>
      </c>
      <c r="C1045">
        <v>1</v>
      </c>
      <c r="D1045">
        <v>37</v>
      </c>
      <c r="E1045">
        <v>15</v>
      </c>
      <c r="F1045">
        <v>0</v>
      </c>
      <c r="G1045">
        <v>8</v>
      </c>
      <c r="H1045">
        <v>4</v>
      </c>
      <c r="I1045">
        <v>2</v>
      </c>
      <c r="J1045">
        <v>20</v>
      </c>
      <c r="K1045">
        <v>2</v>
      </c>
      <c r="L1045">
        <v>1</v>
      </c>
      <c r="M1045">
        <v>1</v>
      </c>
      <c r="N1045">
        <v>2</v>
      </c>
      <c r="O1045">
        <v>5</v>
      </c>
      <c r="P1045">
        <v>1</v>
      </c>
      <c r="Q1045">
        <v>0</v>
      </c>
      <c r="R1045">
        <v>0</v>
      </c>
      <c r="S1045">
        <v>0</v>
      </c>
      <c r="T1045">
        <v>0</v>
      </c>
      <c r="U1045">
        <v>0</v>
      </c>
      <c r="V1045">
        <v>3</v>
      </c>
      <c r="W1045">
        <v>11</v>
      </c>
      <c r="X1045">
        <v>0</v>
      </c>
      <c r="Y1045">
        <v>47</v>
      </c>
      <c r="Z1045">
        <v>2200</v>
      </c>
      <c r="AA1045">
        <v>1</v>
      </c>
      <c r="AB1045">
        <v>0</v>
      </c>
      <c r="AC1045">
        <v>0</v>
      </c>
      <c r="AD1045">
        <v>0</v>
      </c>
      <c r="AE1045">
        <v>0</v>
      </c>
      <c r="AF1045">
        <v>0</v>
      </c>
      <c r="AG1045">
        <v>0</v>
      </c>
      <c r="AH1045">
        <v>0</v>
      </c>
      <c r="AI1045">
        <v>0</v>
      </c>
      <c r="AJ1045">
        <v>1</v>
      </c>
      <c r="AK1045">
        <v>29</v>
      </c>
      <c r="AL1045">
        <v>9</v>
      </c>
      <c r="AM1045">
        <v>1</v>
      </c>
    </row>
    <row r="1046" spans="1:39" x14ac:dyDescent="0.45">
      <c r="A1046">
        <v>65526</v>
      </c>
      <c r="B1046">
        <v>0</v>
      </c>
      <c r="C1046">
        <v>1</v>
      </c>
      <c r="D1046">
        <v>22</v>
      </c>
      <c r="E1046">
        <v>397</v>
      </c>
      <c r="F1046">
        <v>19</v>
      </c>
      <c r="G1046">
        <v>69</v>
      </c>
      <c r="H1046">
        <v>12</v>
      </c>
      <c r="I1046">
        <v>0</v>
      </c>
      <c r="J1046">
        <v>9</v>
      </c>
      <c r="K1046">
        <v>1</v>
      </c>
      <c r="L1046">
        <v>4</v>
      </c>
      <c r="M1046">
        <v>4</v>
      </c>
      <c r="N1046">
        <v>8</v>
      </c>
      <c r="O1046">
        <v>2</v>
      </c>
      <c r="P1046">
        <v>0</v>
      </c>
      <c r="Q1046">
        <v>0</v>
      </c>
      <c r="R1046">
        <v>0</v>
      </c>
      <c r="S1046">
        <v>0</v>
      </c>
      <c r="T1046">
        <v>0</v>
      </c>
      <c r="U1046">
        <v>0</v>
      </c>
      <c r="V1046">
        <v>3</v>
      </c>
      <c r="W1046">
        <v>11</v>
      </c>
      <c r="X1046">
        <v>0</v>
      </c>
      <c r="Y1046">
        <v>56</v>
      </c>
      <c r="Z1046">
        <v>2238</v>
      </c>
      <c r="AA1046">
        <v>0</v>
      </c>
      <c r="AB1046">
        <v>1</v>
      </c>
      <c r="AC1046">
        <v>0</v>
      </c>
      <c r="AD1046">
        <v>0</v>
      </c>
      <c r="AE1046">
        <v>0</v>
      </c>
      <c r="AF1046">
        <v>0</v>
      </c>
      <c r="AG1046">
        <v>0</v>
      </c>
      <c r="AH1046">
        <v>0</v>
      </c>
      <c r="AI1046">
        <v>0</v>
      </c>
      <c r="AJ1046">
        <v>1</v>
      </c>
      <c r="AK1046">
        <v>497</v>
      </c>
      <c r="AL1046">
        <v>488</v>
      </c>
      <c r="AM1046">
        <v>0</v>
      </c>
    </row>
    <row r="1047" spans="1:39" x14ac:dyDescent="0.45">
      <c r="A1047">
        <v>16860</v>
      </c>
      <c r="B1047">
        <v>1</v>
      </c>
      <c r="C1047">
        <v>1</v>
      </c>
      <c r="D1047">
        <v>19</v>
      </c>
      <c r="E1047">
        <v>10</v>
      </c>
      <c r="F1047">
        <v>4</v>
      </c>
      <c r="G1047">
        <v>4</v>
      </c>
      <c r="H1047">
        <v>3</v>
      </c>
      <c r="I1047">
        <v>3</v>
      </c>
      <c r="J1047">
        <v>14</v>
      </c>
      <c r="K1047">
        <v>3</v>
      </c>
      <c r="L1047">
        <v>1</v>
      </c>
      <c r="M1047">
        <v>1</v>
      </c>
      <c r="N1047">
        <v>3</v>
      </c>
      <c r="O1047">
        <v>7</v>
      </c>
      <c r="P1047">
        <v>0</v>
      </c>
      <c r="Q1047">
        <v>0</v>
      </c>
      <c r="R1047">
        <v>0</v>
      </c>
      <c r="S1047">
        <v>0</v>
      </c>
      <c r="T1047">
        <v>0</v>
      </c>
      <c r="U1047">
        <v>0</v>
      </c>
      <c r="V1047">
        <v>3</v>
      </c>
      <c r="W1047">
        <v>11</v>
      </c>
      <c r="X1047">
        <v>0</v>
      </c>
      <c r="Y1047">
        <v>59</v>
      </c>
      <c r="Z1047">
        <v>2814</v>
      </c>
      <c r="AA1047">
        <v>0</v>
      </c>
      <c r="AB1047">
        <v>1</v>
      </c>
      <c r="AC1047">
        <v>0</v>
      </c>
      <c r="AD1047">
        <v>0</v>
      </c>
      <c r="AE1047">
        <v>0</v>
      </c>
      <c r="AF1047">
        <v>0</v>
      </c>
      <c r="AG1047">
        <v>0</v>
      </c>
      <c r="AH1047">
        <v>1</v>
      </c>
      <c r="AI1047">
        <v>0</v>
      </c>
      <c r="AJ1047">
        <v>0</v>
      </c>
      <c r="AK1047">
        <v>24</v>
      </c>
      <c r="AL1047">
        <v>10</v>
      </c>
      <c r="AM1047">
        <v>0</v>
      </c>
    </row>
    <row r="1048" spans="1:39" x14ac:dyDescent="0.45">
      <c r="A1048">
        <v>83528</v>
      </c>
      <c r="B1048">
        <v>0</v>
      </c>
      <c r="C1048">
        <v>0</v>
      </c>
      <c r="D1048">
        <v>7</v>
      </c>
      <c r="E1048">
        <v>530</v>
      </c>
      <c r="F1048">
        <v>117</v>
      </c>
      <c r="G1048">
        <v>678</v>
      </c>
      <c r="H1048">
        <v>134</v>
      </c>
      <c r="I1048">
        <v>44</v>
      </c>
      <c r="J1048">
        <v>147</v>
      </c>
      <c r="K1048">
        <v>1</v>
      </c>
      <c r="L1048">
        <v>4</v>
      </c>
      <c r="M1048">
        <v>10</v>
      </c>
      <c r="N1048">
        <v>8</v>
      </c>
      <c r="O1048">
        <v>1</v>
      </c>
      <c r="P1048">
        <v>1</v>
      </c>
      <c r="Q1048">
        <v>0</v>
      </c>
      <c r="R1048">
        <v>0</v>
      </c>
      <c r="S1048">
        <v>1</v>
      </c>
      <c r="T1048">
        <v>0</v>
      </c>
      <c r="U1048">
        <v>0</v>
      </c>
      <c r="V1048">
        <v>3</v>
      </c>
      <c r="W1048">
        <v>11</v>
      </c>
      <c r="X1048">
        <v>1</v>
      </c>
      <c r="Y1048">
        <v>28</v>
      </c>
      <c r="Z1048">
        <v>2218</v>
      </c>
      <c r="AA1048">
        <v>0</v>
      </c>
      <c r="AB1048">
        <v>0</v>
      </c>
      <c r="AC1048">
        <v>1</v>
      </c>
      <c r="AD1048">
        <v>0</v>
      </c>
      <c r="AE1048">
        <v>0</v>
      </c>
      <c r="AF1048">
        <v>0</v>
      </c>
      <c r="AG1048">
        <v>0</v>
      </c>
      <c r="AH1048">
        <v>1</v>
      </c>
      <c r="AI1048">
        <v>0</v>
      </c>
      <c r="AJ1048">
        <v>0</v>
      </c>
      <c r="AK1048">
        <v>1503</v>
      </c>
      <c r="AL1048">
        <v>1356</v>
      </c>
      <c r="AM1048">
        <v>2</v>
      </c>
    </row>
    <row r="1049" spans="1:39" x14ac:dyDescent="0.45">
      <c r="A1049">
        <v>64176</v>
      </c>
      <c r="B1049">
        <v>0</v>
      </c>
      <c r="C1049">
        <v>1</v>
      </c>
      <c r="D1049">
        <v>52</v>
      </c>
      <c r="E1049">
        <v>1215</v>
      </c>
      <c r="F1049">
        <v>33</v>
      </c>
      <c r="G1049">
        <v>249</v>
      </c>
      <c r="H1049">
        <v>64</v>
      </c>
      <c r="I1049">
        <v>116</v>
      </c>
      <c r="J1049">
        <v>149</v>
      </c>
      <c r="K1049">
        <v>8</v>
      </c>
      <c r="L1049">
        <v>8</v>
      </c>
      <c r="M1049">
        <v>9</v>
      </c>
      <c r="N1049">
        <v>8</v>
      </c>
      <c r="O1049">
        <v>6</v>
      </c>
      <c r="P1049">
        <v>0</v>
      </c>
      <c r="Q1049">
        <v>0</v>
      </c>
      <c r="R1049">
        <v>0</v>
      </c>
      <c r="S1049">
        <v>0</v>
      </c>
      <c r="T1049">
        <v>0</v>
      </c>
      <c r="U1049">
        <v>0</v>
      </c>
      <c r="V1049">
        <v>3</v>
      </c>
      <c r="W1049">
        <v>11</v>
      </c>
      <c r="X1049">
        <v>0</v>
      </c>
      <c r="Y1049">
        <v>55</v>
      </c>
      <c r="Z1049">
        <v>2854</v>
      </c>
      <c r="AA1049">
        <v>1</v>
      </c>
      <c r="AB1049">
        <v>0</v>
      </c>
      <c r="AC1049">
        <v>0</v>
      </c>
      <c r="AD1049">
        <v>0</v>
      </c>
      <c r="AE1049">
        <v>0</v>
      </c>
      <c r="AF1049">
        <v>1</v>
      </c>
      <c r="AG1049">
        <v>0</v>
      </c>
      <c r="AH1049">
        <v>0</v>
      </c>
      <c r="AI1049">
        <v>0</v>
      </c>
      <c r="AJ1049">
        <v>0</v>
      </c>
      <c r="AK1049">
        <v>1677</v>
      </c>
      <c r="AL1049">
        <v>1528</v>
      </c>
      <c r="AM1049">
        <v>0</v>
      </c>
    </row>
    <row r="1050" spans="1:39" x14ac:dyDescent="0.45">
      <c r="A1050">
        <v>22304</v>
      </c>
      <c r="B1050">
        <v>0</v>
      </c>
      <c r="C1050">
        <v>0</v>
      </c>
      <c r="D1050">
        <v>91</v>
      </c>
      <c r="E1050">
        <v>3</v>
      </c>
      <c r="F1050">
        <v>2</v>
      </c>
      <c r="G1050">
        <v>7</v>
      </c>
      <c r="H1050">
        <v>0</v>
      </c>
      <c r="I1050">
        <v>4</v>
      </c>
      <c r="J1050">
        <v>2</v>
      </c>
      <c r="K1050">
        <v>1</v>
      </c>
      <c r="L1050">
        <v>1</v>
      </c>
      <c r="M1050">
        <v>0</v>
      </c>
      <c r="N1050">
        <v>2</v>
      </c>
      <c r="O1050">
        <v>8</v>
      </c>
      <c r="P1050">
        <v>0</v>
      </c>
      <c r="Q1050">
        <v>0</v>
      </c>
      <c r="R1050">
        <v>0</v>
      </c>
      <c r="S1050">
        <v>0</v>
      </c>
      <c r="T1050">
        <v>0</v>
      </c>
      <c r="U1050">
        <v>0</v>
      </c>
      <c r="V1050">
        <v>3</v>
      </c>
      <c r="W1050">
        <v>11</v>
      </c>
      <c r="X1050">
        <v>0</v>
      </c>
      <c r="Y1050">
        <v>64</v>
      </c>
      <c r="Z1050">
        <v>2853</v>
      </c>
      <c r="AA1050">
        <v>1</v>
      </c>
      <c r="AB1050">
        <v>0</v>
      </c>
      <c r="AC1050">
        <v>0</v>
      </c>
      <c r="AD1050">
        <v>0</v>
      </c>
      <c r="AE1050">
        <v>0</v>
      </c>
      <c r="AF1050">
        <v>0</v>
      </c>
      <c r="AG1050">
        <v>0</v>
      </c>
      <c r="AH1050">
        <v>1</v>
      </c>
      <c r="AI1050">
        <v>0</v>
      </c>
      <c r="AJ1050">
        <v>0</v>
      </c>
      <c r="AK1050">
        <v>16</v>
      </c>
      <c r="AL1050">
        <v>14</v>
      </c>
      <c r="AM1050">
        <v>0</v>
      </c>
    </row>
    <row r="1051" spans="1:39" x14ac:dyDescent="0.45">
      <c r="A1051">
        <v>67023</v>
      </c>
      <c r="B1051">
        <v>0</v>
      </c>
      <c r="C1051">
        <v>0</v>
      </c>
      <c r="D1051">
        <v>93</v>
      </c>
      <c r="E1051">
        <v>444</v>
      </c>
      <c r="F1051">
        <v>44</v>
      </c>
      <c r="G1051">
        <v>382</v>
      </c>
      <c r="H1051">
        <v>11</v>
      </c>
      <c r="I1051">
        <v>8</v>
      </c>
      <c r="J1051">
        <v>17</v>
      </c>
      <c r="K1051">
        <v>1</v>
      </c>
      <c r="L1051">
        <v>3</v>
      </c>
      <c r="M1051">
        <v>7</v>
      </c>
      <c r="N1051">
        <v>13</v>
      </c>
      <c r="O1051">
        <v>2</v>
      </c>
      <c r="P1051">
        <v>0</v>
      </c>
      <c r="Q1051">
        <v>0</v>
      </c>
      <c r="R1051">
        <v>0</v>
      </c>
      <c r="S1051">
        <v>0</v>
      </c>
      <c r="T1051">
        <v>0</v>
      </c>
      <c r="U1051">
        <v>1</v>
      </c>
      <c r="V1051">
        <v>3</v>
      </c>
      <c r="W1051">
        <v>11</v>
      </c>
      <c r="X1051">
        <v>0</v>
      </c>
      <c r="Y1051">
        <v>42</v>
      </c>
      <c r="Z1051">
        <v>2276</v>
      </c>
      <c r="AA1051">
        <v>0</v>
      </c>
      <c r="AB1051">
        <v>1</v>
      </c>
      <c r="AC1051">
        <v>0</v>
      </c>
      <c r="AD1051">
        <v>0</v>
      </c>
      <c r="AE1051">
        <v>0</v>
      </c>
      <c r="AF1051">
        <v>0</v>
      </c>
      <c r="AG1051">
        <v>0</v>
      </c>
      <c r="AH1051">
        <v>1</v>
      </c>
      <c r="AI1051">
        <v>0</v>
      </c>
      <c r="AJ1051">
        <v>0</v>
      </c>
      <c r="AK1051">
        <v>889</v>
      </c>
      <c r="AL1051">
        <v>872</v>
      </c>
      <c r="AM1051">
        <v>0</v>
      </c>
    </row>
    <row r="1052" spans="1:39" x14ac:dyDescent="0.45">
      <c r="A1052">
        <v>32892</v>
      </c>
      <c r="B1052">
        <v>1</v>
      </c>
      <c r="C1052">
        <v>0</v>
      </c>
      <c r="D1052">
        <v>78</v>
      </c>
      <c r="E1052">
        <v>26</v>
      </c>
      <c r="F1052">
        <v>0</v>
      </c>
      <c r="G1052">
        <v>15</v>
      </c>
      <c r="H1052">
        <v>2</v>
      </c>
      <c r="I1052">
        <v>1</v>
      </c>
      <c r="J1052">
        <v>2</v>
      </c>
      <c r="K1052">
        <v>2</v>
      </c>
      <c r="L1052">
        <v>3</v>
      </c>
      <c r="M1052">
        <v>0</v>
      </c>
      <c r="N1052">
        <v>3</v>
      </c>
      <c r="O1052">
        <v>8</v>
      </c>
      <c r="P1052">
        <v>0</v>
      </c>
      <c r="Q1052">
        <v>0</v>
      </c>
      <c r="R1052">
        <v>0</v>
      </c>
      <c r="S1052">
        <v>0</v>
      </c>
      <c r="T1052">
        <v>0</v>
      </c>
      <c r="U1052">
        <v>0</v>
      </c>
      <c r="V1052">
        <v>3</v>
      </c>
      <c r="W1052">
        <v>11</v>
      </c>
      <c r="X1052">
        <v>0</v>
      </c>
      <c r="Y1052">
        <v>49</v>
      </c>
      <c r="Z1052">
        <v>2194</v>
      </c>
      <c r="AA1052">
        <v>0</v>
      </c>
      <c r="AB1052">
        <v>0</v>
      </c>
      <c r="AC1052">
        <v>0</v>
      </c>
      <c r="AD1052">
        <v>1</v>
      </c>
      <c r="AE1052">
        <v>0</v>
      </c>
      <c r="AF1052">
        <v>0</v>
      </c>
      <c r="AG1052">
        <v>0</v>
      </c>
      <c r="AH1052">
        <v>0</v>
      </c>
      <c r="AI1052">
        <v>0</v>
      </c>
      <c r="AJ1052">
        <v>1</v>
      </c>
      <c r="AK1052">
        <v>44</v>
      </c>
      <c r="AL1052">
        <v>42</v>
      </c>
      <c r="AM1052">
        <v>0</v>
      </c>
    </row>
    <row r="1053" spans="1:39" x14ac:dyDescent="0.45">
      <c r="A1053">
        <v>70713</v>
      </c>
      <c r="B1053">
        <v>0</v>
      </c>
      <c r="C1053">
        <v>1</v>
      </c>
      <c r="D1053">
        <v>23</v>
      </c>
      <c r="E1053">
        <v>736</v>
      </c>
      <c r="F1053">
        <v>114</v>
      </c>
      <c r="G1053">
        <v>279</v>
      </c>
      <c r="H1053">
        <v>82</v>
      </c>
      <c r="I1053">
        <v>76</v>
      </c>
      <c r="J1053">
        <v>190</v>
      </c>
      <c r="K1053">
        <v>6</v>
      </c>
      <c r="L1053">
        <v>5</v>
      </c>
      <c r="M1053">
        <v>6</v>
      </c>
      <c r="N1053">
        <v>8</v>
      </c>
      <c r="O1053">
        <v>3</v>
      </c>
      <c r="P1053">
        <v>0</v>
      </c>
      <c r="Q1053">
        <v>0</v>
      </c>
      <c r="R1053">
        <v>0</v>
      </c>
      <c r="S1053">
        <v>0</v>
      </c>
      <c r="T1053">
        <v>0</v>
      </c>
      <c r="U1053">
        <v>0</v>
      </c>
      <c r="V1053">
        <v>3</v>
      </c>
      <c r="W1053">
        <v>11</v>
      </c>
      <c r="X1053">
        <v>0</v>
      </c>
      <c r="Y1053">
        <v>54</v>
      </c>
      <c r="Z1053">
        <v>2732</v>
      </c>
      <c r="AA1053">
        <v>0</v>
      </c>
      <c r="AB1053">
        <v>0</v>
      </c>
      <c r="AC1053">
        <v>0</v>
      </c>
      <c r="AD1053">
        <v>1</v>
      </c>
      <c r="AE1053">
        <v>0</v>
      </c>
      <c r="AF1053">
        <v>0</v>
      </c>
      <c r="AG1053">
        <v>0</v>
      </c>
      <c r="AH1053">
        <v>1</v>
      </c>
      <c r="AI1053">
        <v>0</v>
      </c>
      <c r="AJ1053">
        <v>0</v>
      </c>
      <c r="AK1053">
        <v>1287</v>
      </c>
      <c r="AL1053">
        <v>1097</v>
      </c>
      <c r="AM1053">
        <v>0</v>
      </c>
    </row>
    <row r="1054" spans="1:39" x14ac:dyDescent="0.45">
      <c r="A1054">
        <v>59925</v>
      </c>
      <c r="B1054">
        <v>0</v>
      </c>
      <c r="C1054">
        <v>1</v>
      </c>
      <c r="D1054">
        <v>83</v>
      </c>
      <c r="E1054">
        <v>473</v>
      </c>
      <c r="F1054">
        <v>21</v>
      </c>
      <c r="G1054">
        <v>176</v>
      </c>
      <c r="H1054">
        <v>19</v>
      </c>
      <c r="I1054">
        <v>21</v>
      </c>
      <c r="J1054">
        <v>56</v>
      </c>
      <c r="K1054">
        <v>3</v>
      </c>
      <c r="L1054">
        <v>9</v>
      </c>
      <c r="M1054">
        <v>2</v>
      </c>
      <c r="N1054">
        <v>9</v>
      </c>
      <c r="O1054">
        <v>6</v>
      </c>
      <c r="P1054">
        <v>0</v>
      </c>
      <c r="Q1054">
        <v>0</v>
      </c>
      <c r="R1054">
        <v>0</v>
      </c>
      <c r="S1054">
        <v>0</v>
      </c>
      <c r="T1054">
        <v>0</v>
      </c>
      <c r="U1054">
        <v>0</v>
      </c>
      <c r="V1054">
        <v>3</v>
      </c>
      <c r="W1054">
        <v>11</v>
      </c>
      <c r="X1054">
        <v>0</v>
      </c>
      <c r="Y1054">
        <v>65</v>
      </c>
      <c r="Z1054">
        <v>2735</v>
      </c>
      <c r="AA1054">
        <v>0</v>
      </c>
      <c r="AB1054">
        <v>0</v>
      </c>
      <c r="AC1054">
        <v>0</v>
      </c>
      <c r="AD1054">
        <v>1</v>
      </c>
      <c r="AE1054">
        <v>0</v>
      </c>
      <c r="AF1054">
        <v>0</v>
      </c>
      <c r="AG1054">
        <v>0</v>
      </c>
      <c r="AH1054">
        <v>1</v>
      </c>
      <c r="AI1054">
        <v>0</v>
      </c>
      <c r="AJ1054">
        <v>0</v>
      </c>
      <c r="AK1054">
        <v>710</v>
      </c>
      <c r="AL1054">
        <v>654</v>
      </c>
      <c r="AM1054">
        <v>0</v>
      </c>
    </row>
    <row r="1055" spans="1:39" x14ac:dyDescent="0.45">
      <c r="A1055">
        <v>39722</v>
      </c>
      <c r="B1055">
        <v>0</v>
      </c>
      <c r="C1055">
        <v>1</v>
      </c>
      <c r="D1055">
        <v>92</v>
      </c>
      <c r="E1055">
        <v>32</v>
      </c>
      <c r="F1055">
        <v>0</v>
      </c>
      <c r="G1055">
        <v>5</v>
      </c>
      <c r="H1055">
        <v>2</v>
      </c>
      <c r="I1055">
        <v>0</v>
      </c>
      <c r="J1055">
        <v>8</v>
      </c>
      <c r="K1055">
        <v>2</v>
      </c>
      <c r="L1055">
        <v>2</v>
      </c>
      <c r="M1055">
        <v>0</v>
      </c>
      <c r="N1055">
        <v>3</v>
      </c>
      <c r="O1055">
        <v>5</v>
      </c>
      <c r="P1055">
        <v>0</v>
      </c>
      <c r="Q1055">
        <v>0</v>
      </c>
      <c r="R1055">
        <v>0</v>
      </c>
      <c r="S1055">
        <v>0</v>
      </c>
      <c r="T1055">
        <v>0</v>
      </c>
      <c r="U1055">
        <v>0</v>
      </c>
      <c r="V1055">
        <v>3</v>
      </c>
      <c r="W1055">
        <v>11</v>
      </c>
      <c r="X1055">
        <v>0</v>
      </c>
      <c r="Y1055">
        <v>67</v>
      </c>
      <c r="Z1055">
        <v>2284</v>
      </c>
      <c r="AA1055">
        <v>0</v>
      </c>
      <c r="AB1055">
        <v>1</v>
      </c>
      <c r="AC1055">
        <v>0</v>
      </c>
      <c r="AD1055">
        <v>0</v>
      </c>
      <c r="AE1055">
        <v>0</v>
      </c>
      <c r="AF1055">
        <v>0</v>
      </c>
      <c r="AG1055">
        <v>0</v>
      </c>
      <c r="AH1055">
        <v>1</v>
      </c>
      <c r="AI1055">
        <v>0</v>
      </c>
      <c r="AJ1055">
        <v>0</v>
      </c>
      <c r="AK1055">
        <v>39</v>
      </c>
      <c r="AL1055">
        <v>31</v>
      </c>
      <c r="AM1055">
        <v>0</v>
      </c>
    </row>
    <row r="1056" spans="1:39" x14ac:dyDescent="0.45">
      <c r="A1056">
        <v>46610</v>
      </c>
      <c r="B1056">
        <v>0</v>
      </c>
      <c r="C1056">
        <v>0</v>
      </c>
      <c r="D1056">
        <v>4</v>
      </c>
      <c r="E1056">
        <v>288</v>
      </c>
      <c r="F1056">
        <v>10</v>
      </c>
      <c r="G1056">
        <v>30</v>
      </c>
      <c r="H1056">
        <v>4</v>
      </c>
      <c r="I1056">
        <v>10</v>
      </c>
      <c r="J1056">
        <v>125</v>
      </c>
      <c r="K1056">
        <v>1</v>
      </c>
      <c r="L1056">
        <v>6</v>
      </c>
      <c r="M1056">
        <v>1</v>
      </c>
      <c r="N1056">
        <v>6</v>
      </c>
      <c r="O1056">
        <v>6</v>
      </c>
      <c r="P1056">
        <v>0</v>
      </c>
      <c r="Q1056">
        <v>0</v>
      </c>
      <c r="R1056">
        <v>0</v>
      </c>
      <c r="S1056">
        <v>0</v>
      </c>
      <c r="T1056">
        <v>0</v>
      </c>
      <c r="U1056">
        <v>0</v>
      </c>
      <c r="V1056">
        <v>3</v>
      </c>
      <c r="W1056">
        <v>11</v>
      </c>
      <c r="X1056">
        <v>0</v>
      </c>
      <c r="Y1056">
        <v>62</v>
      </c>
      <c r="Z1056">
        <v>2505</v>
      </c>
      <c r="AA1056">
        <v>0</v>
      </c>
      <c r="AB1056">
        <v>0</v>
      </c>
      <c r="AC1056">
        <v>0</v>
      </c>
      <c r="AD1056">
        <v>1</v>
      </c>
      <c r="AE1056">
        <v>0</v>
      </c>
      <c r="AF1056">
        <v>0</v>
      </c>
      <c r="AG1056">
        <v>0</v>
      </c>
      <c r="AH1056">
        <v>1</v>
      </c>
      <c r="AI1056">
        <v>0</v>
      </c>
      <c r="AJ1056">
        <v>0</v>
      </c>
      <c r="AK1056">
        <v>342</v>
      </c>
      <c r="AL1056">
        <v>217</v>
      </c>
      <c r="AM1056">
        <v>0</v>
      </c>
    </row>
    <row r="1057" spans="1:39" x14ac:dyDescent="0.45">
      <c r="A1057">
        <v>88347</v>
      </c>
      <c r="B1057">
        <v>0</v>
      </c>
      <c r="C1057">
        <v>0</v>
      </c>
      <c r="D1057">
        <v>32</v>
      </c>
      <c r="E1057">
        <v>1050</v>
      </c>
      <c r="F1057">
        <v>178</v>
      </c>
      <c r="G1057">
        <v>555</v>
      </c>
      <c r="H1057">
        <v>77</v>
      </c>
      <c r="I1057">
        <v>138</v>
      </c>
      <c r="J1057">
        <v>118</v>
      </c>
      <c r="K1057">
        <v>1</v>
      </c>
      <c r="L1057">
        <v>4</v>
      </c>
      <c r="M1057">
        <v>7</v>
      </c>
      <c r="N1057">
        <v>9</v>
      </c>
      <c r="O1057">
        <v>1</v>
      </c>
      <c r="P1057">
        <v>0</v>
      </c>
      <c r="Q1057">
        <v>0</v>
      </c>
      <c r="R1057">
        <v>0</v>
      </c>
      <c r="S1057">
        <v>1</v>
      </c>
      <c r="T1057">
        <v>0</v>
      </c>
      <c r="U1057">
        <v>0</v>
      </c>
      <c r="V1057">
        <v>3</v>
      </c>
      <c r="W1057">
        <v>11</v>
      </c>
      <c r="X1057">
        <v>0</v>
      </c>
      <c r="Y1057">
        <v>59</v>
      </c>
      <c r="Z1057">
        <v>2520</v>
      </c>
      <c r="AA1057">
        <v>0</v>
      </c>
      <c r="AB1057">
        <v>0</v>
      </c>
      <c r="AC1057">
        <v>0</v>
      </c>
      <c r="AD1057">
        <v>1</v>
      </c>
      <c r="AE1057">
        <v>0</v>
      </c>
      <c r="AF1057">
        <v>0</v>
      </c>
      <c r="AG1057">
        <v>0</v>
      </c>
      <c r="AH1057">
        <v>1</v>
      </c>
      <c r="AI1057">
        <v>0</v>
      </c>
      <c r="AJ1057">
        <v>0</v>
      </c>
      <c r="AK1057">
        <v>1998</v>
      </c>
      <c r="AL1057">
        <v>1880</v>
      </c>
      <c r="AM1057">
        <v>1</v>
      </c>
    </row>
    <row r="1058" spans="1:39" x14ac:dyDescent="0.45">
      <c r="A1058">
        <v>87171</v>
      </c>
      <c r="B1058">
        <v>0</v>
      </c>
      <c r="C1058">
        <v>0</v>
      </c>
      <c r="D1058">
        <v>27</v>
      </c>
      <c r="E1058">
        <v>1001</v>
      </c>
      <c r="F1058">
        <v>44</v>
      </c>
      <c r="G1058">
        <v>107</v>
      </c>
      <c r="H1058">
        <v>58</v>
      </c>
      <c r="I1058">
        <v>44</v>
      </c>
      <c r="J1058">
        <v>44</v>
      </c>
      <c r="K1058">
        <v>1</v>
      </c>
      <c r="L1058">
        <v>6</v>
      </c>
      <c r="M1058">
        <v>7</v>
      </c>
      <c r="N1058">
        <v>11</v>
      </c>
      <c r="O1058">
        <v>2</v>
      </c>
      <c r="P1058">
        <v>1</v>
      </c>
      <c r="Q1058">
        <v>0</v>
      </c>
      <c r="R1058">
        <v>1</v>
      </c>
      <c r="S1058">
        <v>0</v>
      </c>
      <c r="T1058">
        <v>0</v>
      </c>
      <c r="U1058">
        <v>0</v>
      </c>
      <c r="V1058">
        <v>3</v>
      </c>
      <c r="W1058">
        <v>11</v>
      </c>
      <c r="X1058">
        <v>0</v>
      </c>
      <c r="Y1058">
        <v>39</v>
      </c>
      <c r="Z1058">
        <v>2583</v>
      </c>
      <c r="AA1058">
        <v>0</v>
      </c>
      <c r="AB1058">
        <v>1</v>
      </c>
      <c r="AC1058">
        <v>0</v>
      </c>
      <c r="AD1058">
        <v>0</v>
      </c>
      <c r="AE1058">
        <v>0</v>
      </c>
      <c r="AF1058">
        <v>0</v>
      </c>
      <c r="AG1058">
        <v>0</v>
      </c>
      <c r="AH1058">
        <v>0</v>
      </c>
      <c r="AI1058">
        <v>0</v>
      </c>
      <c r="AJ1058">
        <v>1</v>
      </c>
      <c r="AK1058">
        <v>1254</v>
      </c>
      <c r="AL1058">
        <v>1210</v>
      </c>
      <c r="AM1058">
        <v>2</v>
      </c>
    </row>
    <row r="1059" spans="1:39" x14ac:dyDescent="0.45">
      <c r="A1059">
        <v>26907</v>
      </c>
      <c r="B1059">
        <v>1</v>
      </c>
      <c r="C1059">
        <v>1</v>
      </c>
      <c r="D1059">
        <v>10</v>
      </c>
      <c r="E1059">
        <v>9</v>
      </c>
      <c r="F1059">
        <v>1</v>
      </c>
      <c r="G1059">
        <v>7</v>
      </c>
      <c r="H1059">
        <v>0</v>
      </c>
      <c r="I1059">
        <v>3</v>
      </c>
      <c r="J1059">
        <v>2</v>
      </c>
      <c r="K1059">
        <v>2</v>
      </c>
      <c r="L1059">
        <v>1</v>
      </c>
      <c r="M1059">
        <v>0</v>
      </c>
      <c r="N1059">
        <v>3</v>
      </c>
      <c r="O1059">
        <v>7</v>
      </c>
      <c r="P1059">
        <v>0</v>
      </c>
      <c r="Q1059">
        <v>0</v>
      </c>
      <c r="R1059">
        <v>0</v>
      </c>
      <c r="S1059">
        <v>0</v>
      </c>
      <c r="T1059">
        <v>0</v>
      </c>
      <c r="U1059">
        <v>0</v>
      </c>
      <c r="V1059">
        <v>3</v>
      </c>
      <c r="W1059">
        <v>11</v>
      </c>
      <c r="X1059">
        <v>0</v>
      </c>
      <c r="Y1059">
        <v>44</v>
      </c>
      <c r="Z1059">
        <v>2472</v>
      </c>
      <c r="AA1059">
        <v>0</v>
      </c>
      <c r="AB1059">
        <v>0</v>
      </c>
      <c r="AC1059">
        <v>0</v>
      </c>
      <c r="AD1059">
        <v>1</v>
      </c>
      <c r="AE1059">
        <v>0</v>
      </c>
      <c r="AF1059">
        <v>1</v>
      </c>
      <c r="AG1059">
        <v>0</v>
      </c>
      <c r="AH1059">
        <v>0</v>
      </c>
      <c r="AI1059">
        <v>0</v>
      </c>
      <c r="AJ1059">
        <v>0</v>
      </c>
      <c r="AK1059">
        <v>20</v>
      </c>
      <c r="AL1059">
        <v>18</v>
      </c>
      <c r="AM1059">
        <v>0</v>
      </c>
    </row>
    <row r="1060" spans="1:39" x14ac:dyDescent="0.45">
      <c r="A1060">
        <v>50014</v>
      </c>
      <c r="B1060">
        <v>1</v>
      </c>
      <c r="C1060">
        <v>0</v>
      </c>
      <c r="D1060">
        <v>9</v>
      </c>
      <c r="E1060">
        <v>234</v>
      </c>
      <c r="F1060">
        <v>14</v>
      </c>
      <c r="G1060">
        <v>77</v>
      </c>
      <c r="H1060">
        <v>19</v>
      </c>
      <c r="I1060">
        <v>10</v>
      </c>
      <c r="J1060">
        <v>42</v>
      </c>
      <c r="K1060">
        <v>2</v>
      </c>
      <c r="L1060">
        <v>4</v>
      </c>
      <c r="M1060">
        <v>1</v>
      </c>
      <c r="N1060">
        <v>8</v>
      </c>
      <c r="O1060">
        <v>5</v>
      </c>
      <c r="P1060">
        <v>0</v>
      </c>
      <c r="Q1060">
        <v>0</v>
      </c>
      <c r="R1060">
        <v>0</v>
      </c>
      <c r="S1060">
        <v>0</v>
      </c>
      <c r="T1060">
        <v>0</v>
      </c>
      <c r="U1060">
        <v>0</v>
      </c>
      <c r="V1060">
        <v>3</v>
      </c>
      <c r="W1060">
        <v>11</v>
      </c>
      <c r="X1060">
        <v>0</v>
      </c>
      <c r="Y1060">
        <v>52</v>
      </c>
      <c r="Z1060">
        <v>2317</v>
      </c>
      <c r="AA1060">
        <v>0</v>
      </c>
      <c r="AB1060">
        <v>0</v>
      </c>
      <c r="AC1060">
        <v>1</v>
      </c>
      <c r="AD1060">
        <v>0</v>
      </c>
      <c r="AE1060">
        <v>0</v>
      </c>
      <c r="AF1060">
        <v>0</v>
      </c>
      <c r="AG1060">
        <v>0</v>
      </c>
      <c r="AH1060">
        <v>0</v>
      </c>
      <c r="AI1060">
        <v>1</v>
      </c>
      <c r="AJ1060">
        <v>0</v>
      </c>
      <c r="AK1060">
        <v>354</v>
      </c>
      <c r="AL1060">
        <v>312</v>
      </c>
      <c r="AM1060">
        <v>0</v>
      </c>
    </row>
    <row r="1061" spans="1:39" x14ac:dyDescent="0.45">
      <c r="A1061">
        <v>41014</v>
      </c>
      <c r="B1061">
        <v>1</v>
      </c>
      <c r="C1061">
        <v>0</v>
      </c>
      <c r="D1061">
        <v>65</v>
      </c>
      <c r="E1061">
        <v>7</v>
      </c>
      <c r="F1061">
        <v>2</v>
      </c>
      <c r="G1061">
        <v>6</v>
      </c>
      <c r="H1061">
        <v>2</v>
      </c>
      <c r="I1061">
        <v>0</v>
      </c>
      <c r="J1061">
        <v>3</v>
      </c>
      <c r="K1061">
        <v>1</v>
      </c>
      <c r="L1061">
        <v>1</v>
      </c>
      <c r="M1061">
        <v>0</v>
      </c>
      <c r="N1061">
        <v>2</v>
      </c>
      <c r="O1061">
        <v>7</v>
      </c>
      <c r="P1061">
        <v>0</v>
      </c>
      <c r="Q1061">
        <v>0</v>
      </c>
      <c r="R1061">
        <v>0</v>
      </c>
      <c r="S1061">
        <v>0</v>
      </c>
      <c r="T1061">
        <v>0</v>
      </c>
      <c r="U1061">
        <v>0</v>
      </c>
      <c r="V1061">
        <v>3</v>
      </c>
      <c r="W1061">
        <v>11</v>
      </c>
      <c r="X1061">
        <v>0</v>
      </c>
      <c r="Y1061">
        <v>42</v>
      </c>
      <c r="Z1061">
        <v>2592</v>
      </c>
      <c r="AA1061">
        <v>0</v>
      </c>
      <c r="AB1061">
        <v>1</v>
      </c>
      <c r="AC1061">
        <v>0</v>
      </c>
      <c r="AD1061">
        <v>0</v>
      </c>
      <c r="AE1061">
        <v>0</v>
      </c>
      <c r="AF1061">
        <v>0</v>
      </c>
      <c r="AG1061">
        <v>0</v>
      </c>
      <c r="AH1061">
        <v>0</v>
      </c>
      <c r="AI1061">
        <v>0</v>
      </c>
      <c r="AJ1061">
        <v>1</v>
      </c>
      <c r="AK1061">
        <v>17</v>
      </c>
      <c r="AL1061">
        <v>14</v>
      </c>
      <c r="AM1061">
        <v>0</v>
      </c>
    </row>
    <row r="1062" spans="1:39" x14ac:dyDescent="0.45">
      <c r="A1062">
        <v>66294</v>
      </c>
      <c r="B1062">
        <v>0</v>
      </c>
      <c r="C1062">
        <v>0</v>
      </c>
      <c r="D1062">
        <v>68</v>
      </c>
      <c r="E1062">
        <v>251</v>
      </c>
      <c r="F1062">
        <v>108</v>
      </c>
      <c r="G1062">
        <v>334</v>
      </c>
      <c r="H1062">
        <v>65</v>
      </c>
      <c r="I1062">
        <v>92</v>
      </c>
      <c r="J1062">
        <v>117</v>
      </c>
      <c r="K1062">
        <v>1</v>
      </c>
      <c r="L1062">
        <v>4</v>
      </c>
      <c r="M1062">
        <v>3</v>
      </c>
      <c r="N1062">
        <v>5</v>
      </c>
      <c r="O1062">
        <v>2</v>
      </c>
      <c r="P1062">
        <v>0</v>
      </c>
      <c r="Q1062">
        <v>0</v>
      </c>
      <c r="R1062">
        <v>0</v>
      </c>
      <c r="S1062">
        <v>0</v>
      </c>
      <c r="T1062">
        <v>0</v>
      </c>
      <c r="U1062">
        <v>0</v>
      </c>
      <c r="V1062">
        <v>3</v>
      </c>
      <c r="W1062">
        <v>11</v>
      </c>
      <c r="X1062">
        <v>0</v>
      </c>
      <c r="Y1062">
        <v>55</v>
      </c>
      <c r="Z1062">
        <v>2263</v>
      </c>
      <c r="AA1062">
        <v>0</v>
      </c>
      <c r="AB1062">
        <v>0</v>
      </c>
      <c r="AC1062">
        <v>1</v>
      </c>
      <c r="AD1062">
        <v>0</v>
      </c>
      <c r="AE1062">
        <v>0</v>
      </c>
      <c r="AF1062">
        <v>0</v>
      </c>
      <c r="AG1062">
        <v>0</v>
      </c>
      <c r="AH1062">
        <v>1</v>
      </c>
      <c r="AI1062">
        <v>0</v>
      </c>
      <c r="AJ1062">
        <v>0</v>
      </c>
      <c r="AK1062">
        <v>850</v>
      </c>
      <c r="AL1062">
        <v>733</v>
      </c>
      <c r="AM1062">
        <v>0</v>
      </c>
    </row>
    <row r="1063" spans="1:39" x14ac:dyDescent="0.45">
      <c r="A1063">
        <v>36715</v>
      </c>
      <c r="B1063">
        <v>1</v>
      </c>
      <c r="C1063">
        <v>0</v>
      </c>
      <c r="D1063">
        <v>16</v>
      </c>
      <c r="E1063">
        <v>172</v>
      </c>
      <c r="F1063">
        <v>10</v>
      </c>
      <c r="G1063">
        <v>125</v>
      </c>
      <c r="H1063">
        <v>21</v>
      </c>
      <c r="I1063">
        <v>13</v>
      </c>
      <c r="J1063">
        <v>16</v>
      </c>
      <c r="K1063">
        <v>6</v>
      </c>
      <c r="L1063">
        <v>7</v>
      </c>
      <c r="M1063">
        <v>2</v>
      </c>
      <c r="N1063">
        <v>4</v>
      </c>
      <c r="O1063">
        <v>9</v>
      </c>
      <c r="P1063">
        <v>0</v>
      </c>
      <c r="Q1063">
        <v>0</v>
      </c>
      <c r="R1063">
        <v>0</v>
      </c>
      <c r="S1063">
        <v>0</v>
      </c>
      <c r="T1063">
        <v>0</v>
      </c>
      <c r="U1063">
        <v>0</v>
      </c>
      <c r="V1063">
        <v>3</v>
      </c>
      <c r="W1063">
        <v>11</v>
      </c>
      <c r="X1063">
        <v>1</v>
      </c>
      <c r="Y1063">
        <v>49</v>
      </c>
      <c r="Z1063">
        <v>2748</v>
      </c>
      <c r="AA1063">
        <v>0</v>
      </c>
      <c r="AB1063">
        <v>1</v>
      </c>
      <c r="AC1063">
        <v>0</v>
      </c>
      <c r="AD1063">
        <v>0</v>
      </c>
      <c r="AE1063">
        <v>0</v>
      </c>
      <c r="AF1063">
        <v>0</v>
      </c>
      <c r="AG1063">
        <v>0</v>
      </c>
      <c r="AH1063">
        <v>1</v>
      </c>
      <c r="AI1063">
        <v>0</v>
      </c>
      <c r="AJ1063">
        <v>0</v>
      </c>
      <c r="AK1063">
        <v>341</v>
      </c>
      <c r="AL1063">
        <v>325</v>
      </c>
      <c r="AM1063">
        <v>0</v>
      </c>
    </row>
    <row r="1064" spans="1:39" x14ac:dyDescent="0.45">
      <c r="A1064">
        <v>79456</v>
      </c>
      <c r="B1064">
        <v>0</v>
      </c>
      <c r="C1064">
        <v>0</v>
      </c>
      <c r="D1064">
        <v>12</v>
      </c>
      <c r="E1064">
        <v>565</v>
      </c>
      <c r="F1064">
        <v>42</v>
      </c>
      <c r="G1064">
        <v>548</v>
      </c>
      <c r="H1064">
        <v>64</v>
      </c>
      <c r="I1064">
        <v>83</v>
      </c>
      <c r="J1064">
        <v>99</v>
      </c>
      <c r="K1064">
        <v>1</v>
      </c>
      <c r="L1064">
        <v>5</v>
      </c>
      <c r="M1064">
        <v>6</v>
      </c>
      <c r="N1064">
        <v>4</v>
      </c>
      <c r="O1064">
        <v>3</v>
      </c>
      <c r="P1064">
        <v>0</v>
      </c>
      <c r="Q1064">
        <v>0</v>
      </c>
      <c r="R1064">
        <v>0</v>
      </c>
      <c r="S1064">
        <v>0</v>
      </c>
      <c r="T1064">
        <v>0</v>
      </c>
      <c r="U1064">
        <v>0</v>
      </c>
      <c r="V1064">
        <v>3</v>
      </c>
      <c r="W1064">
        <v>11</v>
      </c>
      <c r="X1064">
        <v>1</v>
      </c>
      <c r="Y1064">
        <v>64</v>
      </c>
      <c r="Z1064">
        <v>2835</v>
      </c>
      <c r="AA1064">
        <v>0</v>
      </c>
      <c r="AB1064">
        <v>1</v>
      </c>
      <c r="AC1064">
        <v>0</v>
      </c>
      <c r="AD1064">
        <v>0</v>
      </c>
      <c r="AE1064">
        <v>0</v>
      </c>
      <c r="AF1064">
        <v>0</v>
      </c>
      <c r="AG1064">
        <v>0</v>
      </c>
      <c r="AH1064">
        <v>1</v>
      </c>
      <c r="AI1064">
        <v>0</v>
      </c>
      <c r="AJ1064">
        <v>0</v>
      </c>
      <c r="AK1064">
        <v>1302</v>
      </c>
      <c r="AL1064">
        <v>1203</v>
      </c>
      <c r="AM1064">
        <v>0</v>
      </c>
    </row>
    <row r="1065" spans="1:39" x14ac:dyDescent="0.45">
      <c r="A1065">
        <v>40479</v>
      </c>
      <c r="B1065">
        <v>1</v>
      </c>
      <c r="C1065">
        <v>0</v>
      </c>
      <c r="D1065">
        <v>95</v>
      </c>
      <c r="E1065">
        <v>5</v>
      </c>
      <c r="F1065">
        <v>0</v>
      </c>
      <c r="G1065">
        <v>8</v>
      </c>
      <c r="H1065">
        <v>2</v>
      </c>
      <c r="I1065">
        <v>0</v>
      </c>
      <c r="J1065">
        <v>0</v>
      </c>
      <c r="K1065">
        <v>1</v>
      </c>
      <c r="L1065">
        <v>0</v>
      </c>
      <c r="M1065">
        <v>0</v>
      </c>
      <c r="N1065">
        <v>3</v>
      </c>
      <c r="O1065">
        <v>4</v>
      </c>
      <c r="P1065">
        <v>0</v>
      </c>
      <c r="Q1065">
        <v>0</v>
      </c>
      <c r="R1065">
        <v>0</v>
      </c>
      <c r="S1065">
        <v>0</v>
      </c>
      <c r="T1065">
        <v>0</v>
      </c>
      <c r="U1065">
        <v>0</v>
      </c>
      <c r="V1065">
        <v>3</v>
      </c>
      <c r="W1065">
        <v>11</v>
      </c>
      <c r="X1065">
        <v>0</v>
      </c>
      <c r="Y1065">
        <v>38</v>
      </c>
      <c r="Z1065">
        <v>2475</v>
      </c>
      <c r="AA1065">
        <v>0</v>
      </c>
      <c r="AB1065">
        <v>0</v>
      </c>
      <c r="AC1065">
        <v>0</v>
      </c>
      <c r="AD1065">
        <v>1</v>
      </c>
      <c r="AE1065">
        <v>0</v>
      </c>
      <c r="AF1065">
        <v>0</v>
      </c>
      <c r="AG1065">
        <v>0</v>
      </c>
      <c r="AH1065">
        <v>1</v>
      </c>
      <c r="AI1065">
        <v>0</v>
      </c>
      <c r="AJ1065">
        <v>0</v>
      </c>
      <c r="AK1065">
        <v>15</v>
      </c>
      <c r="AL1065">
        <v>15</v>
      </c>
      <c r="AM1065">
        <v>0</v>
      </c>
    </row>
    <row r="1066" spans="1:39" x14ac:dyDescent="0.45">
      <c r="A1066">
        <v>75345</v>
      </c>
      <c r="B1066">
        <v>0</v>
      </c>
      <c r="C1066">
        <v>0</v>
      </c>
      <c r="D1066">
        <v>16</v>
      </c>
      <c r="E1066">
        <v>918</v>
      </c>
      <c r="F1066">
        <v>57</v>
      </c>
      <c r="G1066">
        <v>842</v>
      </c>
      <c r="H1066">
        <v>99</v>
      </c>
      <c r="I1066">
        <v>38</v>
      </c>
      <c r="J1066">
        <v>133</v>
      </c>
      <c r="K1066">
        <v>1</v>
      </c>
      <c r="L1066">
        <v>5</v>
      </c>
      <c r="M1066">
        <v>8</v>
      </c>
      <c r="N1066">
        <v>6</v>
      </c>
      <c r="O1066">
        <v>3</v>
      </c>
      <c r="P1066">
        <v>0</v>
      </c>
      <c r="Q1066">
        <v>0</v>
      </c>
      <c r="R1066">
        <v>0</v>
      </c>
      <c r="S1066">
        <v>1</v>
      </c>
      <c r="T1066">
        <v>0</v>
      </c>
      <c r="U1066">
        <v>0</v>
      </c>
      <c r="V1066">
        <v>3</v>
      </c>
      <c r="W1066">
        <v>11</v>
      </c>
      <c r="X1066">
        <v>1</v>
      </c>
      <c r="Y1066">
        <v>50</v>
      </c>
      <c r="Z1066">
        <v>2671</v>
      </c>
      <c r="AA1066">
        <v>0</v>
      </c>
      <c r="AB1066">
        <v>0</v>
      </c>
      <c r="AC1066">
        <v>1</v>
      </c>
      <c r="AD1066">
        <v>0</v>
      </c>
      <c r="AE1066">
        <v>0</v>
      </c>
      <c r="AF1066">
        <v>0</v>
      </c>
      <c r="AG1066">
        <v>0</v>
      </c>
      <c r="AH1066">
        <v>0</v>
      </c>
      <c r="AI1066">
        <v>1</v>
      </c>
      <c r="AJ1066">
        <v>0</v>
      </c>
      <c r="AK1066">
        <v>1954</v>
      </c>
      <c r="AL1066">
        <v>1821</v>
      </c>
      <c r="AM1066">
        <v>1</v>
      </c>
    </row>
    <row r="1067" spans="1:39" x14ac:dyDescent="0.45">
      <c r="A1067">
        <v>54233</v>
      </c>
      <c r="B1067">
        <v>0</v>
      </c>
      <c r="C1067">
        <v>1</v>
      </c>
      <c r="D1067">
        <v>46</v>
      </c>
      <c r="E1067">
        <v>652</v>
      </c>
      <c r="F1067">
        <v>8</v>
      </c>
      <c r="G1067">
        <v>158</v>
      </c>
      <c r="H1067">
        <v>21</v>
      </c>
      <c r="I1067">
        <v>0</v>
      </c>
      <c r="J1067">
        <v>142</v>
      </c>
      <c r="K1067">
        <v>4</v>
      </c>
      <c r="L1067">
        <v>11</v>
      </c>
      <c r="M1067">
        <v>6</v>
      </c>
      <c r="N1067">
        <v>5</v>
      </c>
      <c r="O1067">
        <v>8</v>
      </c>
      <c r="P1067">
        <v>0</v>
      </c>
      <c r="Q1067">
        <v>0</v>
      </c>
      <c r="R1067">
        <v>0</v>
      </c>
      <c r="S1067">
        <v>0</v>
      </c>
      <c r="T1067">
        <v>0</v>
      </c>
      <c r="U1067">
        <v>0</v>
      </c>
      <c r="V1067">
        <v>3</v>
      </c>
      <c r="W1067">
        <v>11</v>
      </c>
      <c r="X1067">
        <v>0</v>
      </c>
      <c r="Y1067">
        <v>43</v>
      </c>
      <c r="Z1067">
        <v>2669</v>
      </c>
      <c r="AA1067">
        <v>0</v>
      </c>
      <c r="AB1067">
        <v>1</v>
      </c>
      <c r="AC1067">
        <v>0</v>
      </c>
      <c r="AD1067">
        <v>0</v>
      </c>
      <c r="AE1067">
        <v>0</v>
      </c>
      <c r="AF1067">
        <v>0</v>
      </c>
      <c r="AG1067">
        <v>0</v>
      </c>
      <c r="AH1067">
        <v>1</v>
      </c>
      <c r="AI1067">
        <v>0</v>
      </c>
      <c r="AJ1067">
        <v>0</v>
      </c>
      <c r="AK1067">
        <v>839</v>
      </c>
      <c r="AL1067">
        <v>697</v>
      </c>
      <c r="AM1067">
        <v>0</v>
      </c>
    </row>
    <row r="1068" spans="1:39" x14ac:dyDescent="0.45">
      <c r="A1068">
        <v>24163</v>
      </c>
      <c r="B1068">
        <v>1</v>
      </c>
      <c r="C1068">
        <v>1</v>
      </c>
      <c r="D1068">
        <v>3</v>
      </c>
      <c r="E1068">
        <v>4</v>
      </c>
      <c r="F1068">
        <v>1</v>
      </c>
      <c r="G1068">
        <v>7</v>
      </c>
      <c r="H1068">
        <v>2</v>
      </c>
      <c r="I1068">
        <v>1</v>
      </c>
      <c r="J1068">
        <v>2</v>
      </c>
      <c r="K1068">
        <v>2</v>
      </c>
      <c r="L1068">
        <v>1</v>
      </c>
      <c r="M1068">
        <v>0</v>
      </c>
      <c r="N1068">
        <v>3</v>
      </c>
      <c r="O1068">
        <v>4</v>
      </c>
      <c r="P1068">
        <v>0</v>
      </c>
      <c r="Q1068">
        <v>0</v>
      </c>
      <c r="R1068">
        <v>0</v>
      </c>
      <c r="S1068">
        <v>0</v>
      </c>
      <c r="T1068">
        <v>0</v>
      </c>
      <c r="U1068">
        <v>0</v>
      </c>
      <c r="V1068">
        <v>3</v>
      </c>
      <c r="W1068">
        <v>11</v>
      </c>
      <c r="X1068">
        <v>0</v>
      </c>
      <c r="Y1068">
        <v>50</v>
      </c>
      <c r="Z1068">
        <v>2419</v>
      </c>
      <c r="AA1068">
        <v>0</v>
      </c>
      <c r="AB1068">
        <v>0</v>
      </c>
      <c r="AC1068">
        <v>1</v>
      </c>
      <c r="AD1068">
        <v>0</v>
      </c>
      <c r="AE1068">
        <v>0</v>
      </c>
      <c r="AF1068">
        <v>0</v>
      </c>
      <c r="AG1068">
        <v>0</v>
      </c>
      <c r="AH1068">
        <v>1</v>
      </c>
      <c r="AI1068">
        <v>0</v>
      </c>
      <c r="AJ1068">
        <v>0</v>
      </c>
      <c r="AK1068">
        <v>15</v>
      </c>
      <c r="AL1068">
        <v>13</v>
      </c>
      <c r="AM1068">
        <v>0</v>
      </c>
    </row>
    <row r="1069" spans="1:39" x14ac:dyDescent="0.45">
      <c r="A1069">
        <v>84460</v>
      </c>
      <c r="B1069">
        <v>0</v>
      </c>
      <c r="C1069">
        <v>0</v>
      </c>
      <c r="D1069">
        <v>80</v>
      </c>
      <c r="E1069">
        <v>152</v>
      </c>
      <c r="F1069">
        <v>27</v>
      </c>
      <c r="G1069">
        <v>103</v>
      </c>
      <c r="H1069">
        <v>106</v>
      </c>
      <c r="I1069">
        <v>54</v>
      </c>
      <c r="J1069">
        <v>81</v>
      </c>
      <c r="K1069">
        <v>0</v>
      </c>
      <c r="L1069">
        <v>9</v>
      </c>
      <c r="M1069">
        <v>9</v>
      </c>
      <c r="N1069">
        <v>4</v>
      </c>
      <c r="O1069">
        <v>5</v>
      </c>
      <c r="P1069">
        <v>0</v>
      </c>
      <c r="Q1069">
        <v>1</v>
      </c>
      <c r="R1069">
        <v>1</v>
      </c>
      <c r="S1069">
        <v>1</v>
      </c>
      <c r="T1069">
        <v>1</v>
      </c>
      <c r="U1069">
        <v>0</v>
      </c>
      <c r="V1069">
        <v>3</v>
      </c>
      <c r="W1069">
        <v>11</v>
      </c>
      <c r="X1069">
        <v>1</v>
      </c>
      <c r="Y1069">
        <v>62</v>
      </c>
      <c r="Z1069">
        <v>2700</v>
      </c>
      <c r="AA1069">
        <v>0</v>
      </c>
      <c r="AB1069">
        <v>0</v>
      </c>
      <c r="AC1069">
        <v>0</v>
      </c>
      <c r="AD1069">
        <v>1</v>
      </c>
      <c r="AE1069">
        <v>0</v>
      </c>
      <c r="AF1069">
        <v>0</v>
      </c>
      <c r="AG1069">
        <v>0</v>
      </c>
      <c r="AH1069">
        <v>0</v>
      </c>
      <c r="AI1069">
        <v>0</v>
      </c>
      <c r="AJ1069">
        <v>1</v>
      </c>
      <c r="AK1069">
        <v>442</v>
      </c>
      <c r="AL1069">
        <v>361</v>
      </c>
      <c r="AM1069">
        <v>4</v>
      </c>
    </row>
    <row r="1070" spans="1:39" x14ac:dyDescent="0.45">
      <c r="A1070">
        <v>43776</v>
      </c>
      <c r="B1070">
        <v>1</v>
      </c>
      <c r="C1070">
        <v>0</v>
      </c>
      <c r="D1070">
        <v>77</v>
      </c>
      <c r="E1070">
        <v>8</v>
      </c>
      <c r="F1070">
        <v>0</v>
      </c>
      <c r="G1070">
        <v>9</v>
      </c>
      <c r="H1070">
        <v>2</v>
      </c>
      <c r="I1070">
        <v>1</v>
      </c>
      <c r="J1070">
        <v>3</v>
      </c>
      <c r="K1070">
        <v>1</v>
      </c>
      <c r="L1070">
        <v>1</v>
      </c>
      <c r="M1070">
        <v>0</v>
      </c>
      <c r="N1070">
        <v>2</v>
      </c>
      <c r="O1070">
        <v>6</v>
      </c>
      <c r="P1070">
        <v>0</v>
      </c>
      <c r="Q1070">
        <v>0</v>
      </c>
      <c r="R1070">
        <v>0</v>
      </c>
      <c r="S1070">
        <v>0</v>
      </c>
      <c r="T1070">
        <v>0</v>
      </c>
      <c r="U1070">
        <v>0</v>
      </c>
      <c r="V1070">
        <v>3</v>
      </c>
      <c r="W1070">
        <v>11</v>
      </c>
      <c r="X1070">
        <v>0</v>
      </c>
      <c r="Y1070">
        <v>37</v>
      </c>
      <c r="Z1070">
        <v>2216</v>
      </c>
      <c r="AA1070">
        <v>0</v>
      </c>
      <c r="AB1070">
        <v>0</v>
      </c>
      <c r="AC1070">
        <v>0</v>
      </c>
      <c r="AD1070">
        <v>1</v>
      </c>
      <c r="AE1070">
        <v>0</v>
      </c>
      <c r="AF1070">
        <v>0</v>
      </c>
      <c r="AG1070">
        <v>0</v>
      </c>
      <c r="AH1070">
        <v>1</v>
      </c>
      <c r="AI1070">
        <v>0</v>
      </c>
      <c r="AJ1070">
        <v>0</v>
      </c>
      <c r="AK1070">
        <v>20</v>
      </c>
      <c r="AL1070">
        <v>17</v>
      </c>
      <c r="AM1070">
        <v>0</v>
      </c>
    </row>
    <row r="1071" spans="1:39" x14ac:dyDescent="0.45">
      <c r="A1071">
        <v>71691</v>
      </c>
      <c r="B1071">
        <v>0</v>
      </c>
      <c r="C1071">
        <v>0</v>
      </c>
      <c r="D1071">
        <v>0</v>
      </c>
      <c r="E1071">
        <v>336</v>
      </c>
      <c r="F1071">
        <v>130</v>
      </c>
      <c r="G1071">
        <v>411</v>
      </c>
      <c r="H1071">
        <v>240</v>
      </c>
      <c r="I1071">
        <v>32</v>
      </c>
      <c r="J1071">
        <v>43</v>
      </c>
      <c r="K1071">
        <v>1</v>
      </c>
      <c r="L1071">
        <v>4</v>
      </c>
      <c r="M1071">
        <v>7</v>
      </c>
      <c r="N1071">
        <v>5</v>
      </c>
      <c r="O1071">
        <v>2</v>
      </c>
      <c r="P1071">
        <v>0</v>
      </c>
      <c r="Q1071">
        <v>0</v>
      </c>
      <c r="R1071">
        <v>0</v>
      </c>
      <c r="S1071">
        <v>0</v>
      </c>
      <c r="T1071">
        <v>0</v>
      </c>
      <c r="U1071">
        <v>0</v>
      </c>
      <c r="V1071">
        <v>3</v>
      </c>
      <c r="W1071">
        <v>11</v>
      </c>
      <c r="X1071">
        <v>1</v>
      </c>
      <c r="Y1071">
        <v>62</v>
      </c>
      <c r="Z1071">
        <v>2263</v>
      </c>
      <c r="AA1071">
        <v>0</v>
      </c>
      <c r="AB1071">
        <v>0</v>
      </c>
      <c r="AC1071">
        <v>1</v>
      </c>
      <c r="AD1071">
        <v>0</v>
      </c>
      <c r="AE1071">
        <v>0</v>
      </c>
      <c r="AF1071">
        <v>0</v>
      </c>
      <c r="AG1071">
        <v>0</v>
      </c>
      <c r="AH1071">
        <v>0</v>
      </c>
      <c r="AI1071">
        <v>0</v>
      </c>
      <c r="AJ1071">
        <v>1</v>
      </c>
      <c r="AK1071">
        <v>1149</v>
      </c>
      <c r="AL1071">
        <v>1106</v>
      </c>
      <c r="AM1071">
        <v>0</v>
      </c>
    </row>
    <row r="1072" spans="1:39" x14ac:dyDescent="0.45">
      <c r="A1072">
        <v>85844</v>
      </c>
      <c r="B1072">
        <v>0</v>
      </c>
      <c r="C1072">
        <v>0</v>
      </c>
      <c r="D1072">
        <v>62</v>
      </c>
      <c r="E1072">
        <v>938</v>
      </c>
      <c r="F1072">
        <v>19</v>
      </c>
      <c r="G1072">
        <v>843</v>
      </c>
      <c r="H1072">
        <v>25</v>
      </c>
      <c r="I1072">
        <v>95</v>
      </c>
      <c r="J1072">
        <v>38</v>
      </c>
      <c r="K1072">
        <v>1</v>
      </c>
      <c r="L1072">
        <v>6</v>
      </c>
      <c r="M1072">
        <v>6</v>
      </c>
      <c r="N1072">
        <v>7</v>
      </c>
      <c r="O1072">
        <v>2</v>
      </c>
      <c r="P1072">
        <v>0</v>
      </c>
      <c r="Q1072">
        <v>0</v>
      </c>
      <c r="R1072">
        <v>1</v>
      </c>
      <c r="S1072">
        <v>0</v>
      </c>
      <c r="T1072">
        <v>0</v>
      </c>
      <c r="U1072">
        <v>0</v>
      </c>
      <c r="V1072">
        <v>3</v>
      </c>
      <c r="W1072">
        <v>11</v>
      </c>
      <c r="X1072">
        <v>0</v>
      </c>
      <c r="Y1072">
        <v>47</v>
      </c>
      <c r="Z1072">
        <v>2190</v>
      </c>
      <c r="AA1072">
        <v>0</v>
      </c>
      <c r="AB1072">
        <v>1</v>
      </c>
      <c r="AC1072">
        <v>0</v>
      </c>
      <c r="AD1072">
        <v>0</v>
      </c>
      <c r="AE1072">
        <v>0</v>
      </c>
      <c r="AF1072">
        <v>0</v>
      </c>
      <c r="AG1072">
        <v>0</v>
      </c>
      <c r="AH1072">
        <v>0</v>
      </c>
      <c r="AI1072">
        <v>0</v>
      </c>
      <c r="AJ1072">
        <v>1</v>
      </c>
      <c r="AK1072">
        <v>1920</v>
      </c>
      <c r="AL1072">
        <v>1882</v>
      </c>
      <c r="AM1072">
        <v>1</v>
      </c>
    </row>
    <row r="1073" spans="1:39" x14ac:dyDescent="0.45">
      <c r="A1073">
        <v>39190</v>
      </c>
      <c r="B1073">
        <v>1</v>
      </c>
      <c r="C1073">
        <v>0</v>
      </c>
      <c r="D1073">
        <v>91</v>
      </c>
      <c r="E1073">
        <v>68</v>
      </c>
      <c r="F1073">
        <v>8</v>
      </c>
      <c r="G1073">
        <v>18</v>
      </c>
      <c r="H1073">
        <v>19</v>
      </c>
      <c r="I1073">
        <v>8</v>
      </c>
      <c r="J1073">
        <v>12</v>
      </c>
      <c r="K1073">
        <v>2</v>
      </c>
      <c r="L1073">
        <v>2</v>
      </c>
      <c r="M1073">
        <v>1</v>
      </c>
      <c r="N1073">
        <v>4</v>
      </c>
      <c r="O1073">
        <v>5</v>
      </c>
      <c r="P1073">
        <v>0</v>
      </c>
      <c r="Q1073">
        <v>0</v>
      </c>
      <c r="R1073">
        <v>0</v>
      </c>
      <c r="S1073">
        <v>0</v>
      </c>
      <c r="T1073">
        <v>0</v>
      </c>
      <c r="U1073">
        <v>0</v>
      </c>
      <c r="V1073">
        <v>3</v>
      </c>
      <c r="W1073">
        <v>11</v>
      </c>
      <c r="X1073">
        <v>0</v>
      </c>
      <c r="Y1073">
        <v>46</v>
      </c>
      <c r="Z1073">
        <v>2223</v>
      </c>
      <c r="AA1073">
        <v>0</v>
      </c>
      <c r="AB1073">
        <v>0</v>
      </c>
      <c r="AC1073">
        <v>1</v>
      </c>
      <c r="AD1073">
        <v>0</v>
      </c>
      <c r="AE1073">
        <v>0</v>
      </c>
      <c r="AF1073">
        <v>0</v>
      </c>
      <c r="AG1073">
        <v>0</v>
      </c>
      <c r="AH1073">
        <v>0</v>
      </c>
      <c r="AI1073">
        <v>0</v>
      </c>
      <c r="AJ1073">
        <v>1</v>
      </c>
      <c r="AK1073">
        <v>121</v>
      </c>
      <c r="AL1073">
        <v>109</v>
      </c>
      <c r="AM1073">
        <v>0</v>
      </c>
    </row>
    <row r="1074" spans="1:39" x14ac:dyDescent="0.45">
      <c r="A1074">
        <v>71367</v>
      </c>
      <c r="B1074">
        <v>0</v>
      </c>
      <c r="C1074">
        <v>0</v>
      </c>
      <c r="D1074">
        <v>24</v>
      </c>
      <c r="E1074">
        <v>227</v>
      </c>
      <c r="F1074">
        <v>23</v>
      </c>
      <c r="G1074">
        <v>389</v>
      </c>
      <c r="H1074">
        <v>42</v>
      </c>
      <c r="I1074">
        <v>21</v>
      </c>
      <c r="J1074">
        <v>75</v>
      </c>
      <c r="K1074">
        <v>1</v>
      </c>
      <c r="L1074">
        <v>4</v>
      </c>
      <c r="M1074">
        <v>5</v>
      </c>
      <c r="N1074">
        <v>7</v>
      </c>
      <c r="O1074">
        <v>2</v>
      </c>
      <c r="P1074">
        <v>0</v>
      </c>
      <c r="Q1074">
        <v>0</v>
      </c>
      <c r="R1074">
        <v>0</v>
      </c>
      <c r="S1074">
        <v>0</v>
      </c>
      <c r="T1074">
        <v>0</v>
      </c>
      <c r="U1074">
        <v>0</v>
      </c>
      <c r="V1074">
        <v>3</v>
      </c>
      <c r="W1074">
        <v>11</v>
      </c>
      <c r="X1074">
        <v>0</v>
      </c>
      <c r="Y1074">
        <v>61</v>
      </c>
      <c r="Z1074">
        <v>2469</v>
      </c>
      <c r="AA1074">
        <v>0</v>
      </c>
      <c r="AB1074">
        <v>0</v>
      </c>
      <c r="AC1074">
        <v>0</v>
      </c>
      <c r="AD1074">
        <v>1</v>
      </c>
      <c r="AE1074">
        <v>0</v>
      </c>
      <c r="AF1074">
        <v>0</v>
      </c>
      <c r="AG1074">
        <v>0</v>
      </c>
      <c r="AH1074">
        <v>1</v>
      </c>
      <c r="AI1074">
        <v>0</v>
      </c>
      <c r="AJ1074">
        <v>0</v>
      </c>
      <c r="AK1074">
        <v>702</v>
      </c>
      <c r="AL1074">
        <v>627</v>
      </c>
      <c r="AM1074">
        <v>0</v>
      </c>
    </row>
    <row r="1075" spans="1:39" x14ac:dyDescent="0.45">
      <c r="A1075">
        <v>38578</v>
      </c>
      <c r="B1075">
        <v>1</v>
      </c>
      <c r="C1075">
        <v>1</v>
      </c>
      <c r="D1075">
        <v>2</v>
      </c>
      <c r="E1075">
        <v>38</v>
      </c>
      <c r="F1075">
        <v>4</v>
      </c>
      <c r="G1075">
        <v>22</v>
      </c>
      <c r="H1075">
        <v>3</v>
      </c>
      <c r="I1075">
        <v>3</v>
      </c>
      <c r="J1075">
        <v>3</v>
      </c>
      <c r="K1075">
        <v>3</v>
      </c>
      <c r="L1075">
        <v>3</v>
      </c>
      <c r="M1075">
        <v>0</v>
      </c>
      <c r="N1075">
        <v>3</v>
      </c>
      <c r="O1075">
        <v>8</v>
      </c>
      <c r="P1075">
        <v>0</v>
      </c>
      <c r="Q1075">
        <v>0</v>
      </c>
      <c r="R1075">
        <v>0</v>
      </c>
      <c r="S1075">
        <v>0</v>
      </c>
      <c r="T1075">
        <v>0</v>
      </c>
      <c r="U1075">
        <v>0</v>
      </c>
      <c r="V1075">
        <v>3</v>
      </c>
      <c r="W1075">
        <v>11</v>
      </c>
      <c r="X1075">
        <v>0</v>
      </c>
      <c r="Y1075">
        <v>48</v>
      </c>
      <c r="Z1075">
        <v>2531</v>
      </c>
      <c r="AA1075">
        <v>0</v>
      </c>
      <c r="AB1075">
        <v>0</v>
      </c>
      <c r="AC1075">
        <v>1</v>
      </c>
      <c r="AD1075">
        <v>0</v>
      </c>
      <c r="AE1075">
        <v>0</v>
      </c>
      <c r="AF1075">
        <v>0</v>
      </c>
      <c r="AG1075">
        <v>0</v>
      </c>
      <c r="AH1075">
        <v>0</v>
      </c>
      <c r="AI1075">
        <v>0</v>
      </c>
      <c r="AJ1075">
        <v>1</v>
      </c>
      <c r="AK1075">
        <v>70</v>
      </c>
      <c r="AL1075">
        <v>67</v>
      </c>
      <c r="AM1075">
        <v>0</v>
      </c>
    </row>
    <row r="1076" spans="1:39" x14ac:dyDescent="0.45">
      <c r="A1076">
        <v>57236</v>
      </c>
      <c r="B1076">
        <v>1</v>
      </c>
      <c r="C1076">
        <v>1</v>
      </c>
      <c r="D1076">
        <v>22</v>
      </c>
      <c r="E1076">
        <v>105</v>
      </c>
      <c r="F1076">
        <v>0</v>
      </c>
      <c r="G1076">
        <v>9</v>
      </c>
      <c r="H1076">
        <v>2</v>
      </c>
      <c r="I1076">
        <v>1</v>
      </c>
      <c r="J1076">
        <v>4</v>
      </c>
      <c r="K1076">
        <v>3</v>
      </c>
      <c r="L1076">
        <v>2</v>
      </c>
      <c r="M1076">
        <v>1</v>
      </c>
      <c r="N1076">
        <v>4</v>
      </c>
      <c r="O1076">
        <v>3</v>
      </c>
      <c r="P1076">
        <v>0</v>
      </c>
      <c r="Q1076">
        <v>0</v>
      </c>
      <c r="R1076">
        <v>0</v>
      </c>
      <c r="S1076">
        <v>0</v>
      </c>
      <c r="T1076">
        <v>0</v>
      </c>
      <c r="U1076">
        <v>0</v>
      </c>
      <c r="V1076">
        <v>3</v>
      </c>
      <c r="W1076">
        <v>11</v>
      </c>
      <c r="X1076">
        <v>0</v>
      </c>
      <c r="Y1076">
        <v>55</v>
      </c>
      <c r="Z1076">
        <v>2268</v>
      </c>
      <c r="AA1076">
        <v>0</v>
      </c>
      <c r="AB1076">
        <v>1</v>
      </c>
      <c r="AC1076">
        <v>0</v>
      </c>
      <c r="AD1076">
        <v>0</v>
      </c>
      <c r="AE1076">
        <v>0</v>
      </c>
      <c r="AF1076">
        <v>0</v>
      </c>
      <c r="AG1076">
        <v>0</v>
      </c>
      <c r="AH1076">
        <v>0</v>
      </c>
      <c r="AI1076">
        <v>0</v>
      </c>
      <c r="AJ1076">
        <v>1</v>
      </c>
      <c r="AK1076">
        <v>117</v>
      </c>
      <c r="AL1076">
        <v>113</v>
      </c>
      <c r="AM1076">
        <v>0</v>
      </c>
    </row>
    <row r="1077" spans="1:39" x14ac:dyDescent="0.45">
      <c r="A1077">
        <v>61825</v>
      </c>
      <c r="B1077">
        <v>0</v>
      </c>
      <c r="C1077">
        <v>1</v>
      </c>
      <c r="D1077">
        <v>56</v>
      </c>
      <c r="E1077">
        <v>162</v>
      </c>
      <c r="F1077">
        <v>50</v>
      </c>
      <c r="G1077">
        <v>100</v>
      </c>
      <c r="H1077">
        <v>55</v>
      </c>
      <c r="I1077">
        <v>30</v>
      </c>
      <c r="J1077">
        <v>27</v>
      </c>
      <c r="K1077">
        <v>1</v>
      </c>
      <c r="L1077">
        <v>4</v>
      </c>
      <c r="M1077">
        <v>2</v>
      </c>
      <c r="N1077">
        <v>8</v>
      </c>
      <c r="O1077">
        <v>4</v>
      </c>
      <c r="P1077">
        <v>0</v>
      </c>
      <c r="Q1077">
        <v>0</v>
      </c>
      <c r="R1077">
        <v>0</v>
      </c>
      <c r="S1077">
        <v>0</v>
      </c>
      <c r="T1077">
        <v>0</v>
      </c>
      <c r="U1077">
        <v>0</v>
      </c>
      <c r="V1077">
        <v>3</v>
      </c>
      <c r="W1077">
        <v>11</v>
      </c>
      <c r="X1077">
        <v>0</v>
      </c>
      <c r="Y1077">
        <v>41</v>
      </c>
      <c r="Z1077">
        <v>2485</v>
      </c>
      <c r="AA1077">
        <v>0</v>
      </c>
      <c r="AB1077">
        <v>0</v>
      </c>
      <c r="AC1077">
        <v>1</v>
      </c>
      <c r="AD1077">
        <v>0</v>
      </c>
      <c r="AE1077">
        <v>0</v>
      </c>
      <c r="AF1077">
        <v>0</v>
      </c>
      <c r="AG1077">
        <v>0</v>
      </c>
      <c r="AH1077">
        <v>1</v>
      </c>
      <c r="AI1077">
        <v>0</v>
      </c>
      <c r="AJ1077">
        <v>0</v>
      </c>
      <c r="AK1077">
        <v>397</v>
      </c>
      <c r="AL1077">
        <v>370</v>
      </c>
      <c r="AM1077">
        <v>0</v>
      </c>
    </row>
    <row r="1078" spans="1:39" x14ac:dyDescent="0.45">
      <c r="A1078">
        <v>79803</v>
      </c>
      <c r="B1078">
        <v>0</v>
      </c>
      <c r="C1078">
        <v>1</v>
      </c>
      <c r="D1078">
        <v>54</v>
      </c>
      <c r="E1078">
        <v>574</v>
      </c>
      <c r="F1078">
        <v>8</v>
      </c>
      <c r="G1078">
        <v>216</v>
      </c>
      <c r="H1078">
        <v>21</v>
      </c>
      <c r="I1078">
        <v>16</v>
      </c>
      <c r="J1078">
        <v>33</v>
      </c>
      <c r="K1078">
        <v>1</v>
      </c>
      <c r="L1078">
        <v>4</v>
      </c>
      <c r="M1078">
        <v>3</v>
      </c>
      <c r="N1078">
        <v>5</v>
      </c>
      <c r="O1078">
        <v>1</v>
      </c>
      <c r="P1078">
        <v>0</v>
      </c>
      <c r="Q1078">
        <v>0</v>
      </c>
      <c r="R1078">
        <v>0</v>
      </c>
      <c r="S1078">
        <v>0</v>
      </c>
      <c r="T1078">
        <v>0</v>
      </c>
      <c r="U1078">
        <v>0</v>
      </c>
      <c r="V1078">
        <v>3</v>
      </c>
      <c r="W1078">
        <v>11</v>
      </c>
      <c r="X1078">
        <v>0</v>
      </c>
      <c r="Y1078">
        <v>62</v>
      </c>
      <c r="Z1078">
        <v>2186</v>
      </c>
      <c r="AA1078">
        <v>1</v>
      </c>
      <c r="AB1078">
        <v>0</v>
      </c>
      <c r="AC1078">
        <v>0</v>
      </c>
      <c r="AD1078">
        <v>0</v>
      </c>
      <c r="AE1078">
        <v>0</v>
      </c>
      <c r="AF1078">
        <v>0</v>
      </c>
      <c r="AG1078">
        <v>0</v>
      </c>
      <c r="AH1078">
        <v>1</v>
      </c>
      <c r="AI1078">
        <v>0</v>
      </c>
      <c r="AJ1078">
        <v>0</v>
      </c>
      <c r="AK1078">
        <v>835</v>
      </c>
      <c r="AL1078">
        <v>802</v>
      </c>
      <c r="AM1078">
        <v>0</v>
      </c>
    </row>
    <row r="1079" spans="1:39" x14ac:dyDescent="0.45">
      <c r="A1079">
        <v>80910</v>
      </c>
      <c r="B1079">
        <v>0</v>
      </c>
      <c r="C1079">
        <v>0</v>
      </c>
      <c r="D1079">
        <v>71</v>
      </c>
      <c r="E1079">
        <v>160</v>
      </c>
      <c r="F1079">
        <v>80</v>
      </c>
      <c r="G1079">
        <v>369</v>
      </c>
      <c r="H1079">
        <v>67</v>
      </c>
      <c r="I1079">
        <v>39</v>
      </c>
      <c r="J1079">
        <v>41</v>
      </c>
      <c r="K1079">
        <v>1</v>
      </c>
      <c r="L1079">
        <v>3</v>
      </c>
      <c r="M1079">
        <v>3</v>
      </c>
      <c r="N1079">
        <v>8</v>
      </c>
      <c r="O1079">
        <v>1</v>
      </c>
      <c r="P1079">
        <v>0</v>
      </c>
      <c r="Q1079">
        <v>0</v>
      </c>
      <c r="R1079">
        <v>0</v>
      </c>
      <c r="S1079">
        <v>0</v>
      </c>
      <c r="T1079">
        <v>0</v>
      </c>
      <c r="U1079">
        <v>0</v>
      </c>
      <c r="V1079">
        <v>3</v>
      </c>
      <c r="W1079">
        <v>11</v>
      </c>
      <c r="X1079">
        <v>0</v>
      </c>
      <c r="Y1079">
        <v>34</v>
      </c>
      <c r="Z1079">
        <v>2765</v>
      </c>
      <c r="AA1079">
        <v>0</v>
      </c>
      <c r="AB1079">
        <v>0</v>
      </c>
      <c r="AC1079">
        <v>1</v>
      </c>
      <c r="AD1079">
        <v>0</v>
      </c>
      <c r="AE1079">
        <v>0</v>
      </c>
      <c r="AF1079">
        <v>1</v>
      </c>
      <c r="AG1079">
        <v>0</v>
      </c>
      <c r="AH1079">
        <v>0</v>
      </c>
      <c r="AI1079">
        <v>0</v>
      </c>
      <c r="AJ1079">
        <v>0</v>
      </c>
      <c r="AK1079">
        <v>715</v>
      </c>
      <c r="AL1079">
        <v>674</v>
      </c>
      <c r="AM1079">
        <v>0</v>
      </c>
    </row>
    <row r="1080" spans="1:39" x14ac:dyDescent="0.45">
      <c r="A1080">
        <v>27590</v>
      </c>
      <c r="B1080">
        <v>1</v>
      </c>
      <c r="C1080">
        <v>0</v>
      </c>
      <c r="D1080">
        <v>38</v>
      </c>
      <c r="E1080">
        <v>6</v>
      </c>
      <c r="F1080">
        <v>0</v>
      </c>
      <c r="G1080">
        <v>5</v>
      </c>
      <c r="H1080">
        <v>0</v>
      </c>
      <c r="I1080">
        <v>0</v>
      </c>
      <c r="J1080">
        <v>1</v>
      </c>
      <c r="K1080">
        <v>1</v>
      </c>
      <c r="L1080">
        <v>1</v>
      </c>
      <c r="M1080">
        <v>0</v>
      </c>
      <c r="N1080">
        <v>2</v>
      </c>
      <c r="O1080">
        <v>7</v>
      </c>
      <c r="P1080">
        <v>0</v>
      </c>
      <c r="Q1080">
        <v>0</v>
      </c>
      <c r="R1080">
        <v>0</v>
      </c>
      <c r="S1080">
        <v>0</v>
      </c>
      <c r="T1080">
        <v>0</v>
      </c>
      <c r="U1080">
        <v>0</v>
      </c>
      <c r="V1080">
        <v>3</v>
      </c>
      <c r="W1080">
        <v>11</v>
      </c>
      <c r="X1080">
        <v>0</v>
      </c>
      <c r="Y1080">
        <v>38</v>
      </c>
      <c r="Z1080">
        <v>2591</v>
      </c>
      <c r="AA1080">
        <v>0</v>
      </c>
      <c r="AB1080">
        <v>0</v>
      </c>
      <c r="AC1080">
        <v>0</v>
      </c>
      <c r="AD1080">
        <v>1</v>
      </c>
      <c r="AE1080">
        <v>0</v>
      </c>
      <c r="AF1080">
        <v>0</v>
      </c>
      <c r="AG1080">
        <v>0</v>
      </c>
      <c r="AH1080">
        <v>0</v>
      </c>
      <c r="AI1080">
        <v>1</v>
      </c>
      <c r="AJ1080">
        <v>0</v>
      </c>
      <c r="AK1080">
        <v>11</v>
      </c>
      <c r="AL1080">
        <v>10</v>
      </c>
      <c r="AM1080">
        <v>0</v>
      </c>
    </row>
    <row r="1081" spans="1:39" x14ac:dyDescent="0.45">
      <c r="A1081">
        <v>56775</v>
      </c>
      <c r="B1081">
        <v>0</v>
      </c>
      <c r="C1081">
        <v>1</v>
      </c>
      <c r="D1081">
        <v>62</v>
      </c>
      <c r="E1081">
        <v>614</v>
      </c>
      <c r="F1081">
        <v>35</v>
      </c>
      <c r="G1081">
        <v>160</v>
      </c>
      <c r="H1081">
        <v>58</v>
      </c>
      <c r="I1081">
        <v>35</v>
      </c>
      <c r="J1081">
        <v>35</v>
      </c>
      <c r="K1081">
        <v>2</v>
      </c>
      <c r="L1081">
        <v>5</v>
      </c>
      <c r="M1081">
        <v>8</v>
      </c>
      <c r="N1081">
        <v>10</v>
      </c>
      <c r="O1081">
        <v>5</v>
      </c>
      <c r="P1081">
        <v>0</v>
      </c>
      <c r="Q1081">
        <v>0</v>
      </c>
      <c r="R1081">
        <v>0</v>
      </c>
      <c r="S1081">
        <v>0</v>
      </c>
      <c r="T1081">
        <v>0</v>
      </c>
      <c r="U1081">
        <v>0</v>
      </c>
      <c r="V1081">
        <v>3</v>
      </c>
      <c r="W1081">
        <v>11</v>
      </c>
      <c r="X1081">
        <v>0</v>
      </c>
      <c r="Y1081">
        <v>41</v>
      </c>
      <c r="Z1081">
        <v>2702</v>
      </c>
      <c r="AA1081">
        <v>0</v>
      </c>
      <c r="AB1081">
        <v>1</v>
      </c>
      <c r="AC1081">
        <v>0</v>
      </c>
      <c r="AD1081">
        <v>0</v>
      </c>
      <c r="AE1081">
        <v>0</v>
      </c>
      <c r="AF1081">
        <v>0</v>
      </c>
      <c r="AG1081">
        <v>0</v>
      </c>
      <c r="AH1081">
        <v>1</v>
      </c>
      <c r="AI1081">
        <v>0</v>
      </c>
      <c r="AJ1081">
        <v>0</v>
      </c>
      <c r="AK1081">
        <v>902</v>
      </c>
      <c r="AL1081">
        <v>867</v>
      </c>
      <c r="AM1081">
        <v>0</v>
      </c>
    </row>
    <row r="1082" spans="1:39" x14ac:dyDescent="0.45">
      <c r="A1082">
        <v>83829</v>
      </c>
      <c r="B1082">
        <v>0</v>
      </c>
      <c r="C1082">
        <v>0</v>
      </c>
      <c r="D1082">
        <v>78</v>
      </c>
      <c r="E1082">
        <v>897</v>
      </c>
      <c r="F1082">
        <v>161</v>
      </c>
      <c r="G1082">
        <v>430</v>
      </c>
      <c r="H1082">
        <v>186</v>
      </c>
      <c r="I1082">
        <v>161</v>
      </c>
      <c r="J1082">
        <v>27</v>
      </c>
      <c r="K1082">
        <v>0</v>
      </c>
      <c r="L1082">
        <v>4</v>
      </c>
      <c r="M1082">
        <v>7</v>
      </c>
      <c r="N1082">
        <v>6</v>
      </c>
      <c r="O1082">
        <v>1</v>
      </c>
      <c r="P1082">
        <v>1</v>
      </c>
      <c r="Q1082">
        <v>0</v>
      </c>
      <c r="R1082">
        <v>1</v>
      </c>
      <c r="S1082">
        <v>1</v>
      </c>
      <c r="T1082">
        <v>0</v>
      </c>
      <c r="U1082">
        <v>0</v>
      </c>
      <c r="V1082">
        <v>3</v>
      </c>
      <c r="W1082">
        <v>11</v>
      </c>
      <c r="X1082">
        <v>1</v>
      </c>
      <c r="Y1082">
        <v>45</v>
      </c>
      <c r="Z1082">
        <v>2423</v>
      </c>
      <c r="AA1082">
        <v>1</v>
      </c>
      <c r="AB1082">
        <v>0</v>
      </c>
      <c r="AC1082">
        <v>0</v>
      </c>
      <c r="AD1082">
        <v>0</v>
      </c>
      <c r="AE1082">
        <v>0</v>
      </c>
      <c r="AF1082">
        <v>0</v>
      </c>
      <c r="AG1082">
        <v>0</v>
      </c>
      <c r="AH1082">
        <v>1</v>
      </c>
      <c r="AI1082">
        <v>0</v>
      </c>
      <c r="AJ1082">
        <v>0</v>
      </c>
      <c r="AK1082">
        <v>1835</v>
      </c>
      <c r="AL1082">
        <v>1808</v>
      </c>
      <c r="AM1082">
        <v>3</v>
      </c>
    </row>
    <row r="1083" spans="1:39" x14ac:dyDescent="0.45">
      <c r="A1083">
        <v>54210</v>
      </c>
      <c r="B1083">
        <v>0</v>
      </c>
      <c r="C1083">
        <v>1</v>
      </c>
      <c r="D1083">
        <v>18</v>
      </c>
      <c r="E1083">
        <v>70</v>
      </c>
      <c r="F1083">
        <v>54</v>
      </c>
      <c r="G1083">
        <v>109</v>
      </c>
      <c r="H1083">
        <v>80</v>
      </c>
      <c r="I1083">
        <v>9</v>
      </c>
      <c r="J1083">
        <v>45</v>
      </c>
      <c r="K1083">
        <v>2</v>
      </c>
      <c r="L1083">
        <v>4</v>
      </c>
      <c r="M1083">
        <v>1</v>
      </c>
      <c r="N1083">
        <v>7</v>
      </c>
      <c r="O1083">
        <v>5</v>
      </c>
      <c r="P1083">
        <v>0</v>
      </c>
      <c r="Q1083">
        <v>0</v>
      </c>
      <c r="R1083">
        <v>0</v>
      </c>
      <c r="S1083">
        <v>0</v>
      </c>
      <c r="T1083">
        <v>0</v>
      </c>
      <c r="U1083">
        <v>0</v>
      </c>
      <c r="V1083">
        <v>3</v>
      </c>
      <c r="W1083">
        <v>11</v>
      </c>
      <c r="X1083">
        <v>0</v>
      </c>
      <c r="Y1083">
        <v>41</v>
      </c>
      <c r="Z1083">
        <v>2564</v>
      </c>
      <c r="AA1083">
        <v>0</v>
      </c>
      <c r="AB1083">
        <v>1</v>
      </c>
      <c r="AC1083">
        <v>0</v>
      </c>
      <c r="AD1083">
        <v>0</v>
      </c>
      <c r="AE1083">
        <v>0</v>
      </c>
      <c r="AF1083">
        <v>1</v>
      </c>
      <c r="AG1083">
        <v>0</v>
      </c>
      <c r="AH1083">
        <v>0</v>
      </c>
      <c r="AI1083">
        <v>0</v>
      </c>
      <c r="AJ1083">
        <v>0</v>
      </c>
      <c r="AK1083">
        <v>322</v>
      </c>
      <c r="AL1083">
        <v>277</v>
      </c>
      <c r="AM1083">
        <v>0</v>
      </c>
    </row>
    <row r="1084" spans="1:39" x14ac:dyDescent="0.45">
      <c r="A1084">
        <v>38508</v>
      </c>
      <c r="B1084">
        <v>1</v>
      </c>
      <c r="C1084">
        <v>0</v>
      </c>
      <c r="D1084">
        <v>95</v>
      </c>
      <c r="E1084">
        <v>120</v>
      </c>
      <c r="F1084">
        <v>19</v>
      </c>
      <c r="G1084">
        <v>206</v>
      </c>
      <c r="H1084">
        <v>25</v>
      </c>
      <c r="I1084">
        <v>19</v>
      </c>
      <c r="J1084">
        <v>54</v>
      </c>
      <c r="K1084">
        <v>6</v>
      </c>
      <c r="L1084">
        <v>7</v>
      </c>
      <c r="M1084">
        <v>2</v>
      </c>
      <c r="N1084">
        <v>5</v>
      </c>
      <c r="O1084">
        <v>8</v>
      </c>
      <c r="P1084">
        <v>0</v>
      </c>
      <c r="Q1084">
        <v>0</v>
      </c>
      <c r="R1084">
        <v>0</v>
      </c>
      <c r="S1084">
        <v>0</v>
      </c>
      <c r="T1084">
        <v>0</v>
      </c>
      <c r="U1084">
        <v>0</v>
      </c>
      <c r="V1084">
        <v>3</v>
      </c>
      <c r="W1084">
        <v>11</v>
      </c>
      <c r="X1084">
        <v>0</v>
      </c>
      <c r="Y1084">
        <v>34</v>
      </c>
      <c r="Z1084">
        <v>2490</v>
      </c>
      <c r="AA1084">
        <v>0</v>
      </c>
      <c r="AB1084">
        <v>1</v>
      </c>
      <c r="AC1084">
        <v>0</v>
      </c>
      <c r="AD1084">
        <v>0</v>
      </c>
      <c r="AE1084">
        <v>0</v>
      </c>
      <c r="AF1084">
        <v>0</v>
      </c>
      <c r="AG1084">
        <v>0</v>
      </c>
      <c r="AH1084">
        <v>1</v>
      </c>
      <c r="AI1084">
        <v>0</v>
      </c>
      <c r="AJ1084">
        <v>0</v>
      </c>
      <c r="AK1084">
        <v>389</v>
      </c>
      <c r="AL1084">
        <v>335</v>
      </c>
      <c r="AM1084">
        <v>0</v>
      </c>
    </row>
    <row r="1085" spans="1:39" x14ac:dyDescent="0.45">
      <c r="A1085">
        <v>53187</v>
      </c>
      <c r="B1085">
        <v>1</v>
      </c>
      <c r="C1085">
        <v>0</v>
      </c>
      <c r="D1085">
        <v>66</v>
      </c>
      <c r="E1085">
        <v>211</v>
      </c>
      <c r="F1085">
        <v>2</v>
      </c>
      <c r="G1085">
        <v>30</v>
      </c>
      <c r="H1085">
        <v>7</v>
      </c>
      <c r="I1085">
        <v>7</v>
      </c>
      <c r="J1085">
        <v>10</v>
      </c>
      <c r="K1085">
        <v>2</v>
      </c>
      <c r="L1085">
        <v>4</v>
      </c>
      <c r="M1085">
        <v>1</v>
      </c>
      <c r="N1085">
        <v>6</v>
      </c>
      <c r="O1085">
        <v>5</v>
      </c>
      <c r="P1085">
        <v>0</v>
      </c>
      <c r="Q1085">
        <v>0</v>
      </c>
      <c r="R1085">
        <v>0</v>
      </c>
      <c r="S1085">
        <v>0</v>
      </c>
      <c r="T1085">
        <v>0</v>
      </c>
      <c r="U1085">
        <v>0</v>
      </c>
      <c r="V1085">
        <v>3</v>
      </c>
      <c r="W1085">
        <v>11</v>
      </c>
      <c r="X1085">
        <v>0</v>
      </c>
      <c r="Y1085">
        <v>50</v>
      </c>
      <c r="Z1085">
        <v>2405</v>
      </c>
      <c r="AA1085">
        <v>0</v>
      </c>
      <c r="AB1085">
        <v>0</v>
      </c>
      <c r="AC1085">
        <v>0</v>
      </c>
      <c r="AD1085">
        <v>1</v>
      </c>
      <c r="AE1085">
        <v>0</v>
      </c>
      <c r="AF1085">
        <v>0</v>
      </c>
      <c r="AG1085">
        <v>0</v>
      </c>
      <c r="AH1085">
        <v>1</v>
      </c>
      <c r="AI1085">
        <v>0</v>
      </c>
      <c r="AJ1085">
        <v>0</v>
      </c>
      <c r="AK1085">
        <v>257</v>
      </c>
      <c r="AL1085">
        <v>247</v>
      </c>
      <c r="AM1085">
        <v>0</v>
      </c>
    </row>
    <row r="1086" spans="1:39" x14ac:dyDescent="0.45">
      <c r="A1086">
        <v>30023</v>
      </c>
      <c r="B1086">
        <v>1</v>
      </c>
      <c r="C1086">
        <v>0</v>
      </c>
      <c r="D1086">
        <v>28</v>
      </c>
      <c r="E1086">
        <v>11</v>
      </c>
      <c r="F1086">
        <v>0</v>
      </c>
      <c r="G1086">
        <v>16</v>
      </c>
      <c r="H1086">
        <v>7</v>
      </c>
      <c r="I1086">
        <v>6</v>
      </c>
      <c r="J1086">
        <v>21</v>
      </c>
      <c r="K1086">
        <v>1</v>
      </c>
      <c r="L1086">
        <v>2</v>
      </c>
      <c r="M1086">
        <v>0</v>
      </c>
      <c r="N1086">
        <v>3</v>
      </c>
      <c r="O1086">
        <v>8</v>
      </c>
      <c r="P1086">
        <v>0</v>
      </c>
      <c r="Q1086">
        <v>0</v>
      </c>
      <c r="R1086">
        <v>0</v>
      </c>
      <c r="S1086">
        <v>0</v>
      </c>
      <c r="T1086">
        <v>0</v>
      </c>
      <c r="U1086">
        <v>0</v>
      </c>
      <c r="V1086">
        <v>3</v>
      </c>
      <c r="W1086">
        <v>11</v>
      </c>
      <c r="X1086">
        <v>0</v>
      </c>
      <c r="Y1086">
        <v>48</v>
      </c>
      <c r="Z1086">
        <v>2256</v>
      </c>
      <c r="AA1086">
        <v>0</v>
      </c>
      <c r="AB1086">
        <v>1</v>
      </c>
      <c r="AC1086">
        <v>0</v>
      </c>
      <c r="AD1086">
        <v>0</v>
      </c>
      <c r="AE1086">
        <v>0</v>
      </c>
      <c r="AF1086">
        <v>0</v>
      </c>
      <c r="AG1086">
        <v>0</v>
      </c>
      <c r="AH1086">
        <v>1</v>
      </c>
      <c r="AI1086">
        <v>0</v>
      </c>
      <c r="AJ1086">
        <v>0</v>
      </c>
      <c r="AK1086">
        <v>40</v>
      </c>
      <c r="AL1086">
        <v>19</v>
      </c>
      <c r="AM1086">
        <v>0</v>
      </c>
    </row>
    <row r="1087" spans="1:39" x14ac:dyDescent="0.45">
      <c r="A1087">
        <v>76045</v>
      </c>
      <c r="B1087">
        <v>0</v>
      </c>
      <c r="C1087">
        <v>0</v>
      </c>
      <c r="D1087">
        <v>78</v>
      </c>
      <c r="E1087">
        <v>760</v>
      </c>
      <c r="F1087">
        <v>53</v>
      </c>
      <c r="G1087">
        <v>400</v>
      </c>
      <c r="H1087">
        <v>17</v>
      </c>
      <c r="I1087">
        <v>93</v>
      </c>
      <c r="J1087">
        <v>0</v>
      </c>
      <c r="K1087">
        <v>1</v>
      </c>
      <c r="L1087">
        <v>4</v>
      </c>
      <c r="M1087">
        <v>5</v>
      </c>
      <c r="N1087">
        <v>11</v>
      </c>
      <c r="O1087">
        <v>2</v>
      </c>
      <c r="P1087">
        <v>0</v>
      </c>
      <c r="Q1087">
        <v>0</v>
      </c>
      <c r="R1087">
        <v>0</v>
      </c>
      <c r="S1087">
        <v>1</v>
      </c>
      <c r="T1087">
        <v>0</v>
      </c>
      <c r="U1087">
        <v>0</v>
      </c>
      <c r="V1087">
        <v>3</v>
      </c>
      <c r="W1087">
        <v>11</v>
      </c>
      <c r="X1087">
        <v>0</v>
      </c>
      <c r="Y1087">
        <v>60</v>
      </c>
      <c r="Z1087">
        <v>2385</v>
      </c>
      <c r="AA1087">
        <v>0</v>
      </c>
      <c r="AB1087">
        <v>0</v>
      </c>
      <c r="AC1087">
        <v>1</v>
      </c>
      <c r="AD1087">
        <v>0</v>
      </c>
      <c r="AE1087">
        <v>0</v>
      </c>
      <c r="AF1087">
        <v>0</v>
      </c>
      <c r="AG1087">
        <v>0</v>
      </c>
      <c r="AH1087">
        <v>0</v>
      </c>
      <c r="AI1087">
        <v>0</v>
      </c>
      <c r="AJ1087">
        <v>1</v>
      </c>
      <c r="AK1087">
        <v>1323</v>
      </c>
      <c r="AL1087">
        <v>1323</v>
      </c>
      <c r="AM1087">
        <v>1</v>
      </c>
    </row>
    <row r="1088" spans="1:39" x14ac:dyDescent="0.45">
      <c r="A1088">
        <v>50870</v>
      </c>
      <c r="B1088">
        <v>0</v>
      </c>
      <c r="C1088">
        <v>1</v>
      </c>
      <c r="D1088">
        <v>13</v>
      </c>
      <c r="E1088">
        <v>53</v>
      </c>
      <c r="F1088">
        <v>0</v>
      </c>
      <c r="G1088">
        <v>8</v>
      </c>
      <c r="H1088">
        <v>0</v>
      </c>
      <c r="I1088">
        <v>0</v>
      </c>
      <c r="J1088">
        <v>2</v>
      </c>
      <c r="K1088">
        <v>1</v>
      </c>
      <c r="L1088">
        <v>2</v>
      </c>
      <c r="M1088">
        <v>0</v>
      </c>
      <c r="N1088">
        <v>3</v>
      </c>
      <c r="O1088">
        <v>5</v>
      </c>
      <c r="P1088">
        <v>0</v>
      </c>
      <c r="Q1088">
        <v>0</v>
      </c>
      <c r="R1088">
        <v>0</v>
      </c>
      <c r="S1088">
        <v>0</v>
      </c>
      <c r="T1088">
        <v>0</v>
      </c>
      <c r="U1088">
        <v>0</v>
      </c>
      <c r="V1088">
        <v>3</v>
      </c>
      <c r="W1088">
        <v>11</v>
      </c>
      <c r="X1088">
        <v>0</v>
      </c>
      <c r="Y1088">
        <v>68</v>
      </c>
      <c r="Z1088">
        <v>2169</v>
      </c>
      <c r="AA1088">
        <v>0</v>
      </c>
      <c r="AB1088">
        <v>1</v>
      </c>
      <c r="AC1088">
        <v>0</v>
      </c>
      <c r="AD1088">
        <v>0</v>
      </c>
      <c r="AE1088">
        <v>0</v>
      </c>
      <c r="AF1088">
        <v>0</v>
      </c>
      <c r="AG1088">
        <v>0</v>
      </c>
      <c r="AH1088">
        <v>0</v>
      </c>
      <c r="AI1088">
        <v>0</v>
      </c>
      <c r="AJ1088">
        <v>1</v>
      </c>
      <c r="AK1088">
        <v>61</v>
      </c>
      <c r="AL1088">
        <v>59</v>
      </c>
      <c r="AM1088">
        <v>0</v>
      </c>
    </row>
    <row r="1089" spans="1:39" x14ac:dyDescent="0.45">
      <c r="A1089">
        <v>15315</v>
      </c>
      <c r="B1089">
        <v>0</v>
      </c>
      <c r="C1089">
        <v>0</v>
      </c>
      <c r="D1089">
        <v>27</v>
      </c>
      <c r="E1089">
        <v>7</v>
      </c>
      <c r="F1089">
        <v>4</v>
      </c>
      <c r="G1089">
        <v>13</v>
      </c>
      <c r="H1089">
        <v>15</v>
      </c>
      <c r="I1089">
        <v>8</v>
      </c>
      <c r="J1089">
        <v>17</v>
      </c>
      <c r="K1089">
        <v>2</v>
      </c>
      <c r="L1089">
        <v>2</v>
      </c>
      <c r="M1089">
        <v>0</v>
      </c>
      <c r="N1089">
        <v>4</v>
      </c>
      <c r="O1089">
        <v>5</v>
      </c>
      <c r="P1089">
        <v>0</v>
      </c>
      <c r="Q1089">
        <v>0</v>
      </c>
      <c r="R1089">
        <v>0</v>
      </c>
      <c r="S1089">
        <v>0</v>
      </c>
      <c r="T1089">
        <v>0</v>
      </c>
      <c r="U1089">
        <v>0</v>
      </c>
      <c r="V1089">
        <v>3</v>
      </c>
      <c r="W1089">
        <v>11</v>
      </c>
      <c r="X1089">
        <v>0</v>
      </c>
      <c r="Y1089">
        <v>50</v>
      </c>
      <c r="Z1089">
        <v>2489</v>
      </c>
      <c r="AA1089">
        <v>0</v>
      </c>
      <c r="AB1089">
        <v>1</v>
      </c>
      <c r="AC1089">
        <v>0</v>
      </c>
      <c r="AD1089">
        <v>0</v>
      </c>
      <c r="AE1089">
        <v>0</v>
      </c>
      <c r="AF1089">
        <v>1</v>
      </c>
      <c r="AG1089">
        <v>0</v>
      </c>
      <c r="AH1089">
        <v>0</v>
      </c>
      <c r="AI1089">
        <v>0</v>
      </c>
      <c r="AJ1089">
        <v>0</v>
      </c>
      <c r="AK1089">
        <v>47</v>
      </c>
      <c r="AL1089">
        <v>30</v>
      </c>
      <c r="AM1089">
        <v>0</v>
      </c>
    </row>
    <row r="1090" spans="1:39" x14ac:dyDescent="0.45">
      <c r="A1090">
        <v>65463</v>
      </c>
      <c r="B1090">
        <v>1</v>
      </c>
      <c r="C1090">
        <v>0</v>
      </c>
      <c r="D1090">
        <v>17</v>
      </c>
      <c r="E1090">
        <v>391</v>
      </c>
      <c r="F1090">
        <v>32</v>
      </c>
      <c r="G1090">
        <v>70</v>
      </c>
      <c r="H1090">
        <v>21</v>
      </c>
      <c r="I1090">
        <v>32</v>
      </c>
      <c r="J1090">
        <v>16</v>
      </c>
      <c r="K1090">
        <v>2</v>
      </c>
      <c r="L1090">
        <v>6</v>
      </c>
      <c r="M1090">
        <v>2</v>
      </c>
      <c r="N1090">
        <v>9</v>
      </c>
      <c r="O1090">
        <v>5</v>
      </c>
      <c r="P1090">
        <v>0</v>
      </c>
      <c r="Q1090">
        <v>1</v>
      </c>
      <c r="R1090">
        <v>0</v>
      </c>
      <c r="S1090">
        <v>0</v>
      </c>
      <c r="T1090">
        <v>0</v>
      </c>
      <c r="U1090">
        <v>0</v>
      </c>
      <c r="V1090">
        <v>3</v>
      </c>
      <c r="W1090">
        <v>11</v>
      </c>
      <c r="X1090">
        <v>0</v>
      </c>
      <c r="Y1090">
        <v>46</v>
      </c>
      <c r="Z1090">
        <v>2309</v>
      </c>
      <c r="AA1090">
        <v>0</v>
      </c>
      <c r="AB1090">
        <v>1</v>
      </c>
      <c r="AC1090">
        <v>0</v>
      </c>
      <c r="AD1090">
        <v>0</v>
      </c>
      <c r="AE1090">
        <v>0</v>
      </c>
      <c r="AF1090">
        <v>1</v>
      </c>
      <c r="AG1090">
        <v>0</v>
      </c>
      <c r="AH1090">
        <v>0</v>
      </c>
      <c r="AI1090">
        <v>0</v>
      </c>
      <c r="AJ1090">
        <v>0</v>
      </c>
      <c r="AK1090">
        <v>546</v>
      </c>
      <c r="AL1090">
        <v>530</v>
      </c>
      <c r="AM1090">
        <v>1</v>
      </c>
    </row>
    <row r="1091" spans="1:39" x14ac:dyDescent="0.45">
      <c r="A1091">
        <v>66480</v>
      </c>
      <c r="B1091">
        <v>1</v>
      </c>
      <c r="C1091">
        <v>1</v>
      </c>
      <c r="D1091">
        <v>71</v>
      </c>
      <c r="E1091">
        <v>199</v>
      </c>
      <c r="F1091">
        <v>9</v>
      </c>
      <c r="G1091">
        <v>57</v>
      </c>
      <c r="H1091">
        <v>20</v>
      </c>
      <c r="I1091">
        <v>21</v>
      </c>
      <c r="J1091">
        <v>6</v>
      </c>
      <c r="K1091">
        <v>7</v>
      </c>
      <c r="L1091">
        <v>4</v>
      </c>
      <c r="M1091">
        <v>1</v>
      </c>
      <c r="N1091">
        <v>7</v>
      </c>
      <c r="O1091">
        <v>4</v>
      </c>
      <c r="P1091">
        <v>0</v>
      </c>
      <c r="Q1091">
        <v>0</v>
      </c>
      <c r="R1091">
        <v>0</v>
      </c>
      <c r="S1091">
        <v>0</v>
      </c>
      <c r="T1091">
        <v>0</v>
      </c>
      <c r="U1091">
        <v>0</v>
      </c>
      <c r="V1091">
        <v>3</v>
      </c>
      <c r="W1091">
        <v>11</v>
      </c>
      <c r="X1091">
        <v>0</v>
      </c>
      <c r="Y1091">
        <v>55</v>
      </c>
      <c r="Z1091">
        <v>2188</v>
      </c>
      <c r="AA1091">
        <v>0</v>
      </c>
      <c r="AB1091">
        <v>1</v>
      </c>
      <c r="AC1091">
        <v>0</v>
      </c>
      <c r="AD1091">
        <v>0</v>
      </c>
      <c r="AE1091">
        <v>0</v>
      </c>
      <c r="AF1091">
        <v>0</v>
      </c>
      <c r="AG1091">
        <v>0</v>
      </c>
      <c r="AH1091">
        <v>1</v>
      </c>
      <c r="AI1091">
        <v>0</v>
      </c>
      <c r="AJ1091">
        <v>0</v>
      </c>
      <c r="AK1091">
        <v>306</v>
      </c>
      <c r="AL1091">
        <v>300</v>
      </c>
      <c r="AM1091">
        <v>0</v>
      </c>
    </row>
    <row r="1092" spans="1:39" x14ac:dyDescent="0.45">
      <c r="A1092">
        <v>76773</v>
      </c>
      <c r="B1092">
        <v>0</v>
      </c>
      <c r="C1092">
        <v>0</v>
      </c>
      <c r="D1092">
        <v>79</v>
      </c>
      <c r="E1092">
        <v>516</v>
      </c>
      <c r="F1092">
        <v>56</v>
      </c>
      <c r="G1092">
        <v>449</v>
      </c>
      <c r="H1092">
        <v>86</v>
      </c>
      <c r="I1092">
        <v>33</v>
      </c>
      <c r="J1092">
        <v>16</v>
      </c>
      <c r="K1092">
        <v>1</v>
      </c>
      <c r="L1092">
        <v>2</v>
      </c>
      <c r="M1092">
        <v>2</v>
      </c>
      <c r="N1092">
        <v>11</v>
      </c>
      <c r="O1092">
        <v>1</v>
      </c>
      <c r="P1092">
        <v>0</v>
      </c>
      <c r="Q1092">
        <v>0</v>
      </c>
      <c r="R1092">
        <v>0</v>
      </c>
      <c r="S1092">
        <v>0</v>
      </c>
      <c r="T1092">
        <v>0</v>
      </c>
      <c r="U1092">
        <v>0</v>
      </c>
      <c r="V1092">
        <v>3</v>
      </c>
      <c r="W1092">
        <v>11</v>
      </c>
      <c r="X1092">
        <v>0</v>
      </c>
      <c r="Y1092">
        <v>66</v>
      </c>
      <c r="Z1092">
        <v>2648</v>
      </c>
      <c r="AA1092">
        <v>1</v>
      </c>
      <c r="AB1092">
        <v>0</v>
      </c>
      <c r="AC1092">
        <v>0</v>
      </c>
      <c r="AD1092">
        <v>0</v>
      </c>
      <c r="AE1092">
        <v>0</v>
      </c>
      <c r="AF1092">
        <v>0</v>
      </c>
      <c r="AG1092">
        <v>0</v>
      </c>
      <c r="AH1092">
        <v>1</v>
      </c>
      <c r="AI1092">
        <v>0</v>
      </c>
      <c r="AJ1092">
        <v>0</v>
      </c>
      <c r="AK1092">
        <v>1140</v>
      </c>
      <c r="AL1092">
        <v>1124</v>
      </c>
      <c r="AM1092">
        <v>0</v>
      </c>
    </row>
    <row r="1093" spans="1:39" x14ac:dyDescent="0.45">
      <c r="A1093">
        <v>81698</v>
      </c>
      <c r="B1093">
        <v>0</v>
      </c>
      <c r="C1093">
        <v>0</v>
      </c>
      <c r="D1093">
        <v>1</v>
      </c>
      <c r="E1093">
        <v>709</v>
      </c>
      <c r="F1093">
        <v>45</v>
      </c>
      <c r="G1093">
        <v>115</v>
      </c>
      <c r="H1093">
        <v>30</v>
      </c>
      <c r="I1093">
        <v>160</v>
      </c>
      <c r="J1093">
        <v>45</v>
      </c>
      <c r="K1093">
        <v>1</v>
      </c>
      <c r="L1093">
        <v>8</v>
      </c>
      <c r="M1093">
        <v>2</v>
      </c>
      <c r="N1093">
        <v>5</v>
      </c>
      <c r="O1093">
        <v>5</v>
      </c>
      <c r="P1093">
        <v>0</v>
      </c>
      <c r="Q1093">
        <v>0</v>
      </c>
      <c r="R1093">
        <v>0</v>
      </c>
      <c r="S1093">
        <v>1</v>
      </c>
      <c r="T1093">
        <v>0</v>
      </c>
      <c r="U1093">
        <v>0</v>
      </c>
      <c r="V1093">
        <v>3</v>
      </c>
      <c r="W1093">
        <v>11</v>
      </c>
      <c r="X1093">
        <v>1</v>
      </c>
      <c r="Y1093">
        <v>37</v>
      </c>
      <c r="Z1093">
        <v>2644</v>
      </c>
      <c r="AA1093">
        <v>0</v>
      </c>
      <c r="AB1093">
        <v>0</v>
      </c>
      <c r="AC1093">
        <v>1</v>
      </c>
      <c r="AD1093">
        <v>0</v>
      </c>
      <c r="AE1093">
        <v>0</v>
      </c>
      <c r="AF1093">
        <v>1</v>
      </c>
      <c r="AG1093">
        <v>0</v>
      </c>
      <c r="AH1093">
        <v>0</v>
      </c>
      <c r="AI1093">
        <v>0</v>
      </c>
      <c r="AJ1093">
        <v>0</v>
      </c>
      <c r="AK1093">
        <v>1059</v>
      </c>
      <c r="AL1093">
        <v>1014</v>
      </c>
      <c r="AM1093">
        <v>1</v>
      </c>
    </row>
    <row r="1094" spans="1:39" x14ac:dyDescent="0.45">
      <c r="A1094">
        <v>54466</v>
      </c>
      <c r="B1094">
        <v>1</v>
      </c>
      <c r="C1094">
        <v>1</v>
      </c>
      <c r="D1094">
        <v>78</v>
      </c>
      <c r="E1094">
        <v>12</v>
      </c>
      <c r="F1094">
        <v>0</v>
      </c>
      <c r="G1094">
        <v>4</v>
      </c>
      <c r="H1094">
        <v>0</v>
      </c>
      <c r="I1094">
        <v>0</v>
      </c>
      <c r="J1094">
        <v>0</v>
      </c>
      <c r="K1094">
        <v>1</v>
      </c>
      <c r="L1094">
        <v>1</v>
      </c>
      <c r="M1094">
        <v>0</v>
      </c>
      <c r="N1094">
        <v>2</v>
      </c>
      <c r="O1094">
        <v>5</v>
      </c>
      <c r="P1094">
        <v>0</v>
      </c>
      <c r="Q1094">
        <v>0</v>
      </c>
      <c r="R1094">
        <v>0</v>
      </c>
      <c r="S1094">
        <v>0</v>
      </c>
      <c r="T1094">
        <v>0</v>
      </c>
      <c r="U1094">
        <v>0</v>
      </c>
      <c r="V1094">
        <v>3</v>
      </c>
      <c r="W1094">
        <v>11</v>
      </c>
      <c r="X1094">
        <v>0</v>
      </c>
      <c r="Y1094">
        <v>47</v>
      </c>
      <c r="Z1094">
        <v>2299</v>
      </c>
      <c r="AA1094">
        <v>0</v>
      </c>
      <c r="AB1094">
        <v>0</v>
      </c>
      <c r="AC1094">
        <v>1</v>
      </c>
      <c r="AD1094">
        <v>0</v>
      </c>
      <c r="AE1094">
        <v>0</v>
      </c>
      <c r="AF1094">
        <v>0</v>
      </c>
      <c r="AG1094">
        <v>0</v>
      </c>
      <c r="AH1094">
        <v>0</v>
      </c>
      <c r="AI1094">
        <v>0</v>
      </c>
      <c r="AJ1094">
        <v>1</v>
      </c>
      <c r="AK1094">
        <v>16</v>
      </c>
      <c r="AL1094">
        <v>16</v>
      </c>
      <c r="AM1094">
        <v>0</v>
      </c>
    </row>
    <row r="1095" spans="1:39" x14ac:dyDescent="0.45">
      <c r="A1095">
        <v>98777</v>
      </c>
      <c r="B1095">
        <v>0</v>
      </c>
      <c r="C1095">
        <v>0</v>
      </c>
      <c r="D1095">
        <v>23</v>
      </c>
      <c r="E1095">
        <v>1000</v>
      </c>
      <c r="F1095">
        <v>19</v>
      </c>
      <c r="G1095">
        <v>711</v>
      </c>
      <c r="H1095">
        <v>125</v>
      </c>
      <c r="I1095">
        <v>115</v>
      </c>
      <c r="J1095">
        <v>38</v>
      </c>
      <c r="K1095">
        <v>0</v>
      </c>
      <c r="L1095">
        <v>4</v>
      </c>
      <c r="M1095">
        <v>6</v>
      </c>
      <c r="N1095">
        <v>9</v>
      </c>
      <c r="O1095">
        <v>1</v>
      </c>
      <c r="P1095">
        <v>0</v>
      </c>
      <c r="Q1095">
        <v>1</v>
      </c>
      <c r="R1095">
        <v>0</v>
      </c>
      <c r="S1095">
        <v>0</v>
      </c>
      <c r="T1095">
        <v>0</v>
      </c>
      <c r="U1095">
        <v>0</v>
      </c>
      <c r="V1095">
        <v>3</v>
      </c>
      <c r="W1095">
        <v>11</v>
      </c>
      <c r="X1095">
        <v>0</v>
      </c>
      <c r="Y1095">
        <v>60</v>
      </c>
      <c r="Z1095">
        <v>2291</v>
      </c>
      <c r="AA1095">
        <v>0</v>
      </c>
      <c r="AB1095">
        <v>0</v>
      </c>
      <c r="AC1095">
        <v>1</v>
      </c>
      <c r="AD1095">
        <v>0</v>
      </c>
      <c r="AE1095">
        <v>0</v>
      </c>
      <c r="AF1095">
        <v>0</v>
      </c>
      <c r="AG1095">
        <v>0</v>
      </c>
      <c r="AH1095">
        <v>0</v>
      </c>
      <c r="AI1095">
        <v>1</v>
      </c>
      <c r="AJ1095">
        <v>0</v>
      </c>
      <c r="AK1095">
        <v>1970</v>
      </c>
      <c r="AL1095">
        <v>1932</v>
      </c>
      <c r="AM1095">
        <v>1</v>
      </c>
    </row>
    <row r="1096" spans="1:39" x14ac:dyDescent="0.45">
      <c r="A1096">
        <v>16269</v>
      </c>
      <c r="B1096">
        <v>1</v>
      </c>
      <c r="C1096">
        <v>0</v>
      </c>
      <c r="D1096">
        <v>75</v>
      </c>
      <c r="E1096">
        <v>19</v>
      </c>
      <c r="F1096">
        <v>3</v>
      </c>
      <c r="G1096">
        <v>18</v>
      </c>
      <c r="H1096">
        <v>3</v>
      </c>
      <c r="I1096">
        <v>1</v>
      </c>
      <c r="J1096">
        <v>0</v>
      </c>
      <c r="K1096">
        <v>3</v>
      </c>
      <c r="L1096">
        <v>3</v>
      </c>
      <c r="M1096">
        <v>0</v>
      </c>
      <c r="N1096">
        <v>3</v>
      </c>
      <c r="O1096">
        <v>8</v>
      </c>
      <c r="P1096">
        <v>0</v>
      </c>
      <c r="Q1096">
        <v>0</v>
      </c>
      <c r="R1096">
        <v>0</v>
      </c>
      <c r="S1096">
        <v>0</v>
      </c>
      <c r="T1096">
        <v>0</v>
      </c>
      <c r="U1096">
        <v>0</v>
      </c>
      <c r="V1096">
        <v>3</v>
      </c>
      <c r="W1096">
        <v>11</v>
      </c>
      <c r="X1096">
        <v>0</v>
      </c>
      <c r="Y1096">
        <v>36</v>
      </c>
      <c r="Z1096">
        <v>2462</v>
      </c>
      <c r="AA1096">
        <v>0</v>
      </c>
      <c r="AB1096">
        <v>0</v>
      </c>
      <c r="AC1096">
        <v>1</v>
      </c>
      <c r="AD1096">
        <v>0</v>
      </c>
      <c r="AE1096">
        <v>0</v>
      </c>
      <c r="AF1096">
        <v>0</v>
      </c>
      <c r="AG1096">
        <v>0</v>
      </c>
      <c r="AH1096">
        <v>0</v>
      </c>
      <c r="AI1096">
        <v>0</v>
      </c>
      <c r="AJ1096">
        <v>1</v>
      </c>
      <c r="AK1096">
        <v>44</v>
      </c>
      <c r="AL1096">
        <v>44</v>
      </c>
      <c r="AM1096">
        <v>0</v>
      </c>
    </row>
    <row r="1097" spans="1:39" x14ac:dyDescent="0.45">
      <c r="A1097">
        <v>71819</v>
      </c>
      <c r="B1097">
        <v>0</v>
      </c>
      <c r="C1097">
        <v>1</v>
      </c>
      <c r="D1097">
        <v>70</v>
      </c>
      <c r="E1097">
        <v>1224</v>
      </c>
      <c r="F1097">
        <v>28</v>
      </c>
      <c r="G1097">
        <v>140</v>
      </c>
      <c r="H1097">
        <v>0</v>
      </c>
      <c r="I1097">
        <v>14</v>
      </c>
      <c r="J1097">
        <v>168</v>
      </c>
      <c r="K1097">
        <v>3</v>
      </c>
      <c r="L1097">
        <v>3</v>
      </c>
      <c r="M1097">
        <v>3</v>
      </c>
      <c r="N1097">
        <v>5</v>
      </c>
      <c r="O1097">
        <v>6</v>
      </c>
      <c r="P1097">
        <v>0</v>
      </c>
      <c r="Q1097">
        <v>1</v>
      </c>
      <c r="R1097">
        <v>1</v>
      </c>
      <c r="S1097">
        <v>0</v>
      </c>
      <c r="T1097">
        <v>0</v>
      </c>
      <c r="U1097">
        <v>0</v>
      </c>
      <c r="V1097">
        <v>3</v>
      </c>
      <c r="W1097">
        <v>11</v>
      </c>
      <c r="X1097">
        <v>0</v>
      </c>
      <c r="Y1097">
        <v>49</v>
      </c>
      <c r="Z1097">
        <v>2464</v>
      </c>
      <c r="AA1097">
        <v>0</v>
      </c>
      <c r="AB1097">
        <v>0</v>
      </c>
      <c r="AC1097">
        <v>0</v>
      </c>
      <c r="AD1097">
        <v>1</v>
      </c>
      <c r="AE1097">
        <v>0</v>
      </c>
      <c r="AF1097">
        <v>0</v>
      </c>
      <c r="AG1097">
        <v>0</v>
      </c>
      <c r="AH1097">
        <v>1</v>
      </c>
      <c r="AI1097">
        <v>0</v>
      </c>
      <c r="AJ1097">
        <v>0</v>
      </c>
      <c r="AK1097">
        <v>1406</v>
      </c>
      <c r="AL1097">
        <v>1238</v>
      </c>
      <c r="AM1097">
        <v>2</v>
      </c>
    </row>
    <row r="1098" spans="1:39" x14ac:dyDescent="0.45">
      <c r="A1098">
        <v>33569</v>
      </c>
      <c r="B1098">
        <v>1</v>
      </c>
      <c r="C1098">
        <v>0</v>
      </c>
      <c r="D1098">
        <v>10</v>
      </c>
      <c r="E1098">
        <v>16</v>
      </c>
      <c r="F1098">
        <v>2</v>
      </c>
      <c r="G1098">
        <v>18</v>
      </c>
      <c r="H1098">
        <v>3</v>
      </c>
      <c r="I1098">
        <v>0</v>
      </c>
      <c r="J1098">
        <v>24</v>
      </c>
      <c r="K1098">
        <v>1</v>
      </c>
      <c r="L1098">
        <v>1</v>
      </c>
      <c r="M1098">
        <v>1</v>
      </c>
      <c r="N1098">
        <v>2</v>
      </c>
      <c r="O1098">
        <v>8</v>
      </c>
      <c r="P1098">
        <v>1</v>
      </c>
      <c r="Q1098">
        <v>0</v>
      </c>
      <c r="R1098">
        <v>0</v>
      </c>
      <c r="S1098">
        <v>0</v>
      </c>
      <c r="T1098">
        <v>0</v>
      </c>
      <c r="U1098">
        <v>0</v>
      </c>
      <c r="V1098">
        <v>3</v>
      </c>
      <c r="W1098">
        <v>11</v>
      </c>
      <c r="X1098">
        <v>1</v>
      </c>
      <c r="Y1098">
        <v>37</v>
      </c>
      <c r="Z1098">
        <v>2415</v>
      </c>
      <c r="AA1098">
        <v>0</v>
      </c>
      <c r="AB1098">
        <v>1</v>
      </c>
      <c r="AC1098">
        <v>0</v>
      </c>
      <c r="AD1098">
        <v>0</v>
      </c>
      <c r="AE1098">
        <v>0</v>
      </c>
      <c r="AF1098">
        <v>0</v>
      </c>
      <c r="AG1098">
        <v>0</v>
      </c>
      <c r="AH1098">
        <v>0</v>
      </c>
      <c r="AI1098">
        <v>0</v>
      </c>
      <c r="AJ1098">
        <v>1</v>
      </c>
      <c r="AK1098">
        <v>39</v>
      </c>
      <c r="AL1098">
        <v>15</v>
      </c>
      <c r="AM1098">
        <v>1</v>
      </c>
    </row>
    <row r="1099" spans="1:39" x14ac:dyDescent="0.45">
      <c r="A1099">
        <v>36262</v>
      </c>
      <c r="B1099">
        <v>0</v>
      </c>
      <c r="C1099">
        <v>0</v>
      </c>
      <c r="D1099">
        <v>24</v>
      </c>
      <c r="E1099">
        <v>88</v>
      </c>
      <c r="F1099">
        <v>39</v>
      </c>
      <c r="G1099">
        <v>54</v>
      </c>
      <c r="H1099">
        <v>64</v>
      </c>
      <c r="I1099">
        <v>28</v>
      </c>
      <c r="J1099">
        <v>153</v>
      </c>
      <c r="K1099">
        <v>1</v>
      </c>
      <c r="L1099">
        <v>3</v>
      </c>
      <c r="M1099">
        <v>5</v>
      </c>
      <c r="N1099">
        <v>3</v>
      </c>
      <c r="O1099">
        <v>6</v>
      </c>
      <c r="P1099">
        <v>1</v>
      </c>
      <c r="Q1099">
        <v>0</v>
      </c>
      <c r="R1099">
        <v>0</v>
      </c>
      <c r="S1099">
        <v>0</v>
      </c>
      <c r="T1099">
        <v>0</v>
      </c>
      <c r="U1099">
        <v>0</v>
      </c>
      <c r="V1099">
        <v>3</v>
      </c>
      <c r="W1099">
        <v>11</v>
      </c>
      <c r="X1099">
        <v>1</v>
      </c>
      <c r="Y1099">
        <v>37</v>
      </c>
      <c r="Z1099">
        <v>2441</v>
      </c>
      <c r="AA1099">
        <v>0</v>
      </c>
      <c r="AB1099">
        <v>1</v>
      </c>
      <c r="AC1099">
        <v>0</v>
      </c>
      <c r="AD1099">
        <v>0</v>
      </c>
      <c r="AE1099">
        <v>0</v>
      </c>
      <c r="AF1099">
        <v>0</v>
      </c>
      <c r="AG1099">
        <v>0</v>
      </c>
      <c r="AH1099">
        <v>0</v>
      </c>
      <c r="AI1099">
        <v>1</v>
      </c>
      <c r="AJ1099">
        <v>0</v>
      </c>
      <c r="AK1099">
        <v>273</v>
      </c>
      <c r="AL1099">
        <v>120</v>
      </c>
      <c r="AM1099">
        <v>1</v>
      </c>
    </row>
    <row r="1100" spans="1:39" x14ac:dyDescent="0.45">
      <c r="A1100">
        <v>22634</v>
      </c>
      <c r="B1100">
        <v>0</v>
      </c>
      <c r="C1100">
        <v>0</v>
      </c>
      <c r="D1100">
        <v>47</v>
      </c>
      <c r="E1100">
        <v>2</v>
      </c>
      <c r="F1100">
        <v>23</v>
      </c>
      <c r="G1100">
        <v>11</v>
      </c>
      <c r="H1100">
        <v>8</v>
      </c>
      <c r="I1100">
        <v>6</v>
      </c>
      <c r="J1100">
        <v>46</v>
      </c>
      <c r="K1100">
        <v>1</v>
      </c>
      <c r="L1100">
        <v>2</v>
      </c>
      <c r="M1100">
        <v>1</v>
      </c>
      <c r="N1100">
        <v>2</v>
      </c>
      <c r="O1100">
        <v>8</v>
      </c>
      <c r="P1100">
        <v>0</v>
      </c>
      <c r="Q1100">
        <v>0</v>
      </c>
      <c r="R1100">
        <v>0</v>
      </c>
      <c r="S1100">
        <v>0</v>
      </c>
      <c r="T1100">
        <v>0</v>
      </c>
      <c r="U1100">
        <v>0</v>
      </c>
      <c r="V1100">
        <v>3</v>
      </c>
      <c r="W1100">
        <v>11</v>
      </c>
      <c r="X1100">
        <v>0</v>
      </c>
      <c r="Y1100">
        <v>54</v>
      </c>
      <c r="Z1100">
        <v>2688</v>
      </c>
      <c r="AA1100">
        <v>0</v>
      </c>
      <c r="AB1100">
        <v>0</v>
      </c>
      <c r="AC1100">
        <v>0</v>
      </c>
      <c r="AD1100">
        <v>1</v>
      </c>
      <c r="AE1100">
        <v>0</v>
      </c>
      <c r="AF1100">
        <v>0</v>
      </c>
      <c r="AG1100">
        <v>1</v>
      </c>
      <c r="AH1100">
        <v>0</v>
      </c>
      <c r="AI1100">
        <v>0</v>
      </c>
      <c r="AJ1100">
        <v>0</v>
      </c>
      <c r="AK1100">
        <v>50</v>
      </c>
      <c r="AL1100">
        <v>4</v>
      </c>
      <c r="AM1100">
        <v>0</v>
      </c>
    </row>
    <row r="1101" spans="1:39" x14ac:dyDescent="0.45">
      <c r="A1101">
        <v>47025</v>
      </c>
      <c r="B1101">
        <v>0</v>
      </c>
      <c r="C1101">
        <v>1</v>
      </c>
      <c r="D1101">
        <v>98</v>
      </c>
      <c r="E1101">
        <v>508</v>
      </c>
      <c r="F1101">
        <v>11</v>
      </c>
      <c r="G1101">
        <v>59</v>
      </c>
      <c r="H1101">
        <v>23</v>
      </c>
      <c r="I1101">
        <v>5</v>
      </c>
      <c r="J1101">
        <v>29</v>
      </c>
      <c r="K1101">
        <v>5</v>
      </c>
      <c r="L1101">
        <v>11</v>
      </c>
      <c r="M1101">
        <v>1</v>
      </c>
      <c r="N1101">
        <v>6</v>
      </c>
      <c r="O1101">
        <v>9</v>
      </c>
      <c r="P1101">
        <v>0</v>
      </c>
      <c r="Q1101">
        <v>0</v>
      </c>
      <c r="R1101">
        <v>0</v>
      </c>
      <c r="S1101">
        <v>0</v>
      </c>
      <c r="T1101">
        <v>0</v>
      </c>
      <c r="U1101">
        <v>0</v>
      </c>
      <c r="V1101">
        <v>3</v>
      </c>
      <c r="W1101">
        <v>11</v>
      </c>
      <c r="X1101">
        <v>0</v>
      </c>
      <c r="Y1101">
        <v>42</v>
      </c>
      <c r="Z1101">
        <v>2449</v>
      </c>
      <c r="AA1101">
        <v>0</v>
      </c>
      <c r="AB1101">
        <v>1</v>
      </c>
      <c r="AC1101">
        <v>0</v>
      </c>
      <c r="AD1101">
        <v>0</v>
      </c>
      <c r="AE1101">
        <v>0</v>
      </c>
      <c r="AF1101">
        <v>1</v>
      </c>
      <c r="AG1101">
        <v>0</v>
      </c>
      <c r="AH1101">
        <v>0</v>
      </c>
      <c r="AI1101">
        <v>0</v>
      </c>
      <c r="AJ1101">
        <v>0</v>
      </c>
      <c r="AK1101">
        <v>606</v>
      </c>
      <c r="AL1101">
        <v>577</v>
      </c>
      <c r="AM1101">
        <v>0</v>
      </c>
    </row>
    <row r="1102" spans="1:39" x14ac:dyDescent="0.45">
      <c r="A1102">
        <v>70566</v>
      </c>
      <c r="B1102">
        <v>0</v>
      </c>
      <c r="C1102">
        <v>1</v>
      </c>
      <c r="D1102">
        <v>4</v>
      </c>
      <c r="E1102">
        <v>381</v>
      </c>
      <c r="F1102">
        <v>28</v>
      </c>
      <c r="G1102">
        <v>215</v>
      </c>
      <c r="H1102">
        <v>84</v>
      </c>
      <c r="I1102">
        <v>28</v>
      </c>
      <c r="J1102">
        <v>21</v>
      </c>
      <c r="K1102">
        <v>2</v>
      </c>
      <c r="L1102">
        <v>6</v>
      </c>
      <c r="M1102">
        <v>5</v>
      </c>
      <c r="N1102">
        <v>9</v>
      </c>
      <c r="O1102">
        <v>3</v>
      </c>
      <c r="P1102">
        <v>0</v>
      </c>
      <c r="Q1102">
        <v>0</v>
      </c>
      <c r="R1102">
        <v>0</v>
      </c>
      <c r="S1102">
        <v>0</v>
      </c>
      <c r="T1102">
        <v>0</v>
      </c>
      <c r="U1102">
        <v>0</v>
      </c>
      <c r="V1102">
        <v>3</v>
      </c>
      <c r="W1102">
        <v>11</v>
      </c>
      <c r="X1102">
        <v>0</v>
      </c>
      <c r="Y1102">
        <v>52</v>
      </c>
      <c r="Z1102">
        <v>2425</v>
      </c>
      <c r="AA1102">
        <v>0</v>
      </c>
      <c r="AB1102">
        <v>0</v>
      </c>
      <c r="AC1102">
        <v>1</v>
      </c>
      <c r="AD1102">
        <v>0</v>
      </c>
      <c r="AE1102">
        <v>0</v>
      </c>
      <c r="AF1102">
        <v>0</v>
      </c>
      <c r="AG1102">
        <v>0</v>
      </c>
      <c r="AH1102">
        <v>1</v>
      </c>
      <c r="AI1102">
        <v>0</v>
      </c>
      <c r="AJ1102">
        <v>0</v>
      </c>
      <c r="AK1102">
        <v>736</v>
      </c>
      <c r="AL1102">
        <v>715</v>
      </c>
      <c r="AM1102">
        <v>0</v>
      </c>
    </row>
    <row r="1103" spans="1:39" x14ac:dyDescent="0.45">
      <c r="A1103">
        <v>31605</v>
      </c>
      <c r="B1103">
        <v>1</v>
      </c>
      <c r="C1103">
        <v>0</v>
      </c>
      <c r="D1103">
        <v>15</v>
      </c>
      <c r="E1103">
        <v>74</v>
      </c>
      <c r="F1103">
        <v>0</v>
      </c>
      <c r="G1103">
        <v>42</v>
      </c>
      <c r="H1103">
        <v>2</v>
      </c>
      <c r="I1103">
        <v>1</v>
      </c>
      <c r="J1103">
        <v>6</v>
      </c>
      <c r="K1103">
        <v>2</v>
      </c>
      <c r="L1103">
        <v>2</v>
      </c>
      <c r="M1103">
        <v>1</v>
      </c>
      <c r="N1103">
        <v>4</v>
      </c>
      <c r="O1103">
        <v>7</v>
      </c>
      <c r="P1103">
        <v>0</v>
      </c>
      <c r="Q1103">
        <v>0</v>
      </c>
      <c r="R1103">
        <v>0</v>
      </c>
      <c r="S1103">
        <v>0</v>
      </c>
      <c r="T1103">
        <v>0</v>
      </c>
      <c r="U1103">
        <v>0</v>
      </c>
      <c r="V1103">
        <v>3</v>
      </c>
      <c r="W1103">
        <v>11</v>
      </c>
      <c r="X1103">
        <v>0</v>
      </c>
      <c r="Y1103">
        <v>41</v>
      </c>
      <c r="Z1103">
        <v>2743</v>
      </c>
      <c r="AA1103">
        <v>0</v>
      </c>
      <c r="AB1103">
        <v>1</v>
      </c>
      <c r="AC1103">
        <v>0</v>
      </c>
      <c r="AD1103">
        <v>0</v>
      </c>
      <c r="AE1103">
        <v>0</v>
      </c>
      <c r="AF1103">
        <v>0</v>
      </c>
      <c r="AG1103">
        <v>0</v>
      </c>
      <c r="AH1103">
        <v>0</v>
      </c>
      <c r="AI1103">
        <v>0</v>
      </c>
      <c r="AJ1103">
        <v>1</v>
      </c>
      <c r="AK1103">
        <v>119</v>
      </c>
      <c r="AL1103">
        <v>113</v>
      </c>
      <c r="AM1103">
        <v>0</v>
      </c>
    </row>
    <row r="1104" spans="1:39" x14ac:dyDescent="0.45">
      <c r="A1104">
        <v>52034</v>
      </c>
      <c r="B1104">
        <v>1</v>
      </c>
      <c r="C1104">
        <v>1</v>
      </c>
      <c r="D1104">
        <v>67</v>
      </c>
      <c r="E1104">
        <v>146</v>
      </c>
      <c r="F1104">
        <v>0</v>
      </c>
      <c r="G1104">
        <v>93</v>
      </c>
      <c r="H1104">
        <v>7</v>
      </c>
      <c r="I1104">
        <v>13</v>
      </c>
      <c r="J1104">
        <v>73</v>
      </c>
      <c r="K1104">
        <v>5</v>
      </c>
      <c r="L1104">
        <v>4</v>
      </c>
      <c r="M1104">
        <v>2</v>
      </c>
      <c r="N1104">
        <v>5</v>
      </c>
      <c r="O1104">
        <v>7</v>
      </c>
      <c r="P1104">
        <v>0</v>
      </c>
      <c r="Q1104">
        <v>0</v>
      </c>
      <c r="R1104">
        <v>0</v>
      </c>
      <c r="S1104">
        <v>0</v>
      </c>
      <c r="T1104">
        <v>0</v>
      </c>
      <c r="U1104">
        <v>0</v>
      </c>
      <c r="V1104">
        <v>3</v>
      </c>
      <c r="W1104">
        <v>11</v>
      </c>
      <c r="X1104">
        <v>0</v>
      </c>
      <c r="Y1104">
        <v>47</v>
      </c>
      <c r="Z1104">
        <v>2567</v>
      </c>
      <c r="AA1104">
        <v>1</v>
      </c>
      <c r="AB1104">
        <v>0</v>
      </c>
      <c r="AC1104">
        <v>0</v>
      </c>
      <c r="AD1104">
        <v>0</v>
      </c>
      <c r="AE1104">
        <v>0</v>
      </c>
      <c r="AF1104">
        <v>0</v>
      </c>
      <c r="AG1104">
        <v>0</v>
      </c>
      <c r="AH1104">
        <v>0</v>
      </c>
      <c r="AI1104">
        <v>1</v>
      </c>
      <c r="AJ1104">
        <v>0</v>
      </c>
      <c r="AK1104">
        <v>259</v>
      </c>
      <c r="AL1104">
        <v>186</v>
      </c>
      <c r="AM1104">
        <v>0</v>
      </c>
    </row>
    <row r="1105" spans="1:39" x14ac:dyDescent="0.45">
      <c r="A1105">
        <v>48526</v>
      </c>
      <c r="B1105">
        <v>1</v>
      </c>
      <c r="C1105">
        <v>0</v>
      </c>
      <c r="D1105">
        <v>32</v>
      </c>
      <c r="E1105">
        <v>23</v>
      </c>
      <c r="F1105">
        <v>17</v>
      </c>
      <c r="G1105">
        <v>23</v>
      </c>
      <c r="H1105">
        <v>43</v>
      </c>
      <c r="I1105">
        <v>20</v>
      </c>
      <c r="J1105">
        <v>9</v>
      </c>
      <c r="K1105">
        <v>1</v>
      </c>
      <c r="L1105">
        <v>2</v>
      </c>
      <c r="M1105">
        <v>1</v>
      </c>
      <c r="N1105">
        <v>4</v>
      </c>
      <c r="O1105">
        <v>3</v>
      </c>
      <c r="P1105">
        <v>0</v>
      </c>
      <c r="Q1105">
        <v>0</v>
      </c>
      <c r="R1105">
        <v>0</v>
      </c>
      <c r="S1105">
        <v>0</v>
      </c>
      <c r="T1105">
        <v>0</v>
      </c>
      <c r="U1105">
        <v>0</v>
      </c>
      <c r="V1105">
        <v>3</v>
      </c>
      <c r="W1105">
        <v>11</v>
      </c>
      <c r="X1105">
        <v>0</v>
      </c>
      <c r="Y1105">
        <v>41</v>
      </c>
      <c r="Z1105">
        <v>2346</v>
      </c>
      <c r="AA1105">
        <v>0</v>
      </c>
      <c r="AB1105">
        <v>0</v>
      </c>
      <c r="AC1105">
        <v>1</v>
      </c>
      <c r="AD1105">
        <v>0</v>
      </c>
      <c r="AE1105">
        <v>0</v>
      </c>
      <c r="AF1105">
        <v>0</v>
      </c>
      <c r="AG1105">
        <v>0</v>
      </c>
      <c r="AH1105">
        <v>1</v>
      </c>
      <c r="AI1105">
        <v>0</v>
      </c>
      <c r="AJ1105">
        <v>0</v>
      </c>
      <c r="AK1105">
        <v>126</v>
      </c>
      <c r="AL1105">
        <v>117</v>
      </c>
      <c r="AM1105">
        <v>0</v>
      </c>
    </row>
    <row r="1106" spans="1:39" x14ac:dyDescent="0.45">
      <c r="A1106">
        <v>46734</v>
      </c>
      <c r="B1106">
        <v>0</v>
      </c>
      <c r="C1106">
        <v>1</v>
      </c>
      <c r="D1106">
        <v>40</v>
      </c>
      <c r="E1106">
        <v>110</v>
      </c>
      <c r="F1106">
        <v>5</v>
      </c>
      <c r="G1106">
        <v>137</v>
      </c>
      <c r="H1106">
        <v>26</v>
      </c>
      <c r="I1106">
        <v>23</v>
      </c>
      <c r="J1106">
        <v>29</v>
      </c>
      <c r="K1106">
        <v>2</v>
      </c>
      <c r="L1106">
        <v>6</v>
      </c>
      <c r="M1106">
        <v>1</v>
      </c>
      <c r="N1106">
        <v>5</v>
      </c>
      <c r="O1106">
        <v>7</v>
      </c>
      <c r="P1106">
        <v>0</v>
      </c>
      <c r="Q1106">
        <v>0</v>
      </c>
      <c r="R1106">
        <v>0</v>
      </c>
      <c r="S1106">
        <v>0</v>
      </c>
      <c r="T1106">
        <v>0</v>
      </c>
      <c r="U1106">
        <v>0</v>
      </c>
      <c r="V1106">
        <v>3</v>
      </c>
      <c r="W1106">
        <v>11</v>
      </c>
      <c r="X1106">
        <v>0</v>
      </c>
      <c r="Y1106">
        <v>66</v>
      </c>
      <c r="Z1106">
        <v>2747</v>
      </c>
      <c r="AA1106">
        <v>0</v>
      </c>
      <c r="AB1106">
        <v>1</v>
      </c>
      <c r="AC1106">
        <v>0</v>
      </c>
      <c r="AD1106">
        <v>0</v>
      </c>
      <c r="AE1106">
        <v>0</v>
      </c>
      <c r="AF1106">
        <v>0</v>
      </c>
      <c r="AG1106">
        <v>0</v>
      </c>
      <c r="AH1106">
        <v>1</v>
      </c>
      <c r="AI1106">
        <v>0</v>
      </c>
      <c r="AJ1106">
        <v>0</v>
      </c>
      <c r="AK1106">
        <v>301</v>
      </c>
      <c r="AL1106">
        <v>272</v>
      </c>
      <c r="AM1106">
        <v>0</v>
      </c>
    </row>
    <row r="1107" spans="1:39" x14ac:dyDescent="0.45">
      <c r="A1107">
        <v>39552</v>
      </c>
      <c r="B1107">
        <v>1</v>
      </c>
      <c r="C1107">
        <v>1</v>
      </c>
      <c r="D1107">
        <v>54</v>
      </c>
      <c r="E1107">
        <v>165</v>
      </c>
      <c r="F1107">
        <v>3</v>
      </c>
      <c r="G1107">
        <v>147</v>
      </c>
      <c r="H1107">
        <v>4</v>
      </c>
      <c r="I1107">
        <v>24</v>
      </c>
      <c r="J1107">
        <v>41</v>
      </c>
      <c r="K1107">
        <v>7</v>
      </c>
      <c r="L1107">
        <v>6</v>
      </c>
      <c r="M1107">
        <v>2</v>
      </c>
      <c r="N1107">
        <v>5</v>
      </c>
      <c r="O1107">
        <v>8</v>
      </c>
      <c r="P1107">
        <v>0</v>
      </c>
      <c r="Q1107">
        <v>0</v>
      </c>
      <c r="R1107">
        <v>0</v>
      </c>
      <c r="S1107">
        <v>0</v>
      </c>
      <c r="T1107">
        <v>0</v>
      </c>
      <c r="U1107">
        <v>0</v>
      </c>
      <c r="V1107">
        <v>3</v>
      </c>
      <c r="W1107">
        <v>11</v>
      </c>
      <c r="X1107">
        <v>1</v>
      </c>
      <c r="Y1107">
        <v>58</v>
      </c>
      <c r="Z1107">
        <v>2717</v>
      </c>
      <c r="AA1107">
        <v>1</v>
      </c>
      <c r="AB1107">
        <v>0</v>
      </c>
      <c r="AC1107">
        <v>0</v>
      </c>
      <c r="AD1107">
        <v>0</v>
      </c>
      <c r="AE1107">
        <v>0</v>
      </c>
      <c r="AF1107">
        <v>0</v>
      </c>
      <c r="AG1107">
        <v>0</v>
      </c>
      <c r="AH1107">
        <v>1</v>
      </c>
      <c r="AI1107">
        <v>0</v>
      </c>
      <c r="AJ1107">
        <v>0</v>
      </c>
      <c r="AK1107">
        <v>343</v>
      </c>
      <c r="AL1107">
        <v>302</v>
      </c>
      <c r="AM1107">
        <v>0</v>
      </c>
    </row>
    <row r="1108" spans="1:39" x14ac:dyDescent="0.45">
      <c r="A1108">
        <v>86358</v>
      </c>
      <c r="B1108">
        <v>1</v>
      </c>
      <c r="C1108">
        <v>1</v>
      </c>
      <c r="D1108">
        <v>78</v>
      </c>
      <c r="E1108">
        <v>957</v>
      </c>
      <c r="F1108">
        <v>47</v>
      </c>
      <c r="G1108">
        <v>494</v>
      </c>
      <c r="H1108">
        <v>82</v>
      </c>
      <c r="I1108">
        <v>47</v>
      </c>
      <c r="J1108">
        <v>95</v>
      </c>
      <c r="K1108">
        <v>4</v>
      </c>
      <c r="L1108">
        <v>5</v>
      </c>
      <c r="M1108">
        <v>3</v>
      </c>
      <c r="N1108">
        <v>6</v>
      </c>
      <c r="O1108">
        <v>8</v>
      </c>
      <c r="P1108">
        <v>0</v>
      </c>
      <c r="Q1108">
        <v>0</v>
      </c>
      <c r="R1108">
        <v>0</v>
      </c>
      <c r="S1108">
        <v>0</v>
      </c>
      <c r="T1108">
        <v>0</v>
      </c>
      <c r="U1108">
        <v>0</v>
      </c>
      <c r="V1108">
        <v>3</v>
      </c>
      <c r="W1108">
        <v>11</v>
      </c>
      <c r="X1108">
        <v>0</v>
      </c>
      <c r="Y1108">
        <v>54</v>
      </c>
      <c r="Z1108">
        <v>2849</v>
      </c>
      <c r="AA1108">
        <v>0</v>
      </c>
      <c r="AB1108">
        <v>0</v>
      </c>
      <c r="AC1108">
        <v>1</v>
      </c>
      <c r="AD1108">
        <v>0</v>
      </c>
      <c r="AE1108">
        <v>0</v>
      </c>
      <c r="AF1108">
        <v>0</v>
      </c>
      <c r="AG1108">
        <v>0</v>
      </c>
      <c r="AH1108">
        <v>1</v>
      </c>
      <c r="AI1108">
        <v>0</v>
      </c>
      <c r="AJ1108">
        <v>0</v>
      </c>
      <c r="AK1108">
        <v>1627</v>
      </c>
      <c r="AL1108">
        <v>1532</v>
      </c>
      <c r="AM1108">
        <v>0</v>
      </c>
    </row>
    <row r="1109" spans="1:39" x14ac:dyDescent="0.45">
      <c r="A1109">
        <v>46931</v>
      </c>
      <c r="B1109">
        <v>2</v>
      </c>
      <c r="C1109">
        <v>1</v>
      </c>
      <c r="D1109">
        <v>94</v>
      </c>
      <c r="E1109">
        <v>41</v>
      </c>
      <c r="F1109">
        <v>0</v>
      </c>
      <c r="G1109">
        <v>17</v>
      </c>
      <c r="H1109">
        <v>3</v>
      </c>
      <c r="I1109">
        <v>1</v>
      </c>
      <c r="J1109">
        <v>16</v>
      </c>
      <c r="K1109">
        <v>2</v>
      </c>
      <c r="L1109">
        <v>1</v>
      </c>
      <c r="M1109">
        <v>1</v>
      </c>
      <c r="N1109">
        <v>3</v>
      </c>
      <c r="O1109">
        <v>3</v>
      </c>
      <c r="P1109">
        <v>0</v>
      </c>
      <c r="Q1109">
        <v>0</v>
      </c>
      <c r="R1109">
        <v>0</v>
      </c>
      <c r="S1109">
        <v>0</v>
      </c>
      <c r="T1109">
        <v>0</v>
      </c>
      <c r="U1109">
        <v>0</v>
      </c>
      <c r="V1109">
        <v>3</v>
      </c>
      <c r="W1109">
        <v>11</v>
      </c>
      <c r="X1109">
        <v>0</v>
      </c>
      <c r="Y1109">
        <v>43</v>
      </c>
      <c r="Z1109">
        <v>2225</v>
      </c>
      <c r="AA1109">
        <v>0</v>
      </c>
      <c r="AB1109">
        <v>0</v>
      </c>
      <c r="AC1109">
        <v>0</v>
      </c>
      <c r="AD1109">
        <v>1</v>
      </c>
      <c r="AE1109">
        <v>0</v>
      </c>
      <c r="AF1109">
        <v>0</v>
      </c>
      <c r="AG1109">
        <v>0</v>
      </c>
      <c r="AH1109">
        <v>1</v>
      </c>
      <c r="AI1109">
        <v>0</v>
      </c>
      <c r="AJ1109">
        <v>0</v>
      </c>
      <c r="AK1109">
        <v>62</v>
      </c>
      <c r="AL1109">
        <v>46</v>
      </c>
      <c r="AM1109">
        <v>0</v>
      </c>
    </row>
    <row r="1110" spans="1:39" x14ac:dyDescent="0.45">
      <c r="A1110">
        <v>16581</v>
      </c>
      <c r="B1110">
        <v>0</v>
      </c>
      <c r="C1110">
        <v>0</v>
      </c>
      <c r="D1110">
        <v>51</v>
      </c>
      <c r="E1110">
        <v>1</v>
      </c>
      <c r="F1110">
        <v>3</v>
      </c>
      <c r="G1110">
        <v>4</v>
      </c>
      <c r="H1110">
        <v>2</v>
      </c>
      <c r="I1110">
        <v>3</v>
      </c>
      <c r="J1110">
        <v>11</v>
      </c>
      <c r="K1110">
        <v>1</v>
      </c>
      <c r="L1110">
        <v>0</v>
      </c>
      <c r="M1110">
        <v>0</v>
      </c>
      <c r="N1110">
        <v>3</v>
      </c>
      <c r="O1110">
        <v>4</v>
      </c>
      <c r="P1110">
        <v>0</v>
      </c>
      <c r="Q1110">
        <v>0</v>
      </c>
      <c r="R1110">
        <v>0</v>
      </c>
      <c r="S1110">
        <v>0</v>
      </c>
      <c r="T1110">
        <v>0</v>
      </c>
      <c r="U1110">
        <v>0</v>
      </c>
      <c r="V1110">
        <v>3</v>
      </c>
      <c r="W1110">
        <v>11</v>
      </c>
      <c r="X1110">
        <v>0</v>
      </c>
      <c r="Y1110">
        <v>35</v>
      </c>
      <c r="Z1110">
        <v>2692</v>
      </c>
      <c r="AA1110">
        <v>0</v>
      </c>
      <c r="AB1110">
        <v>0</v>
      </c>
      <c r="AC1110">
        <v>1</v>
      </c>
      <c r="AD1110">
        <v>0</v>
      </c>
      <c r="AE1110">
        <v>0</v>
      </c>
      <c r="AF1110">
        <v>0</v>
      </c>
      <c r="AG1110">
        <v>1</v>
      </c>
      <c r="AH1110">
        <v>0</v>
      </c>
      <c r="AI1110">
        <v>0</v>
      </c>
      <c r="AJ1110">
        <v>0</v>
      </c>
      <c r="AK1110">
        <v>13</v>
      </c>
      <c r="AL1110">
        <v>2</v>
      </c>
      <c r="AM1110">
        <v>0</v>
      </c>
    </row>
    <row r="1111" spans="1:39" x14ac:dyDescent="0.45">
      <c r="A1111">
        <v>63998</v>
      </c>
      <c r="B1111">
        <v>0</v>
      </c>
      <c r="C1111">
        <v>0</v>
      </c>
      <c r="D1111">
        <v>42</v>
      </c>
      <c r="E1111">
        <v>176</v>
      </c>
      <c r="F1111">
        <v>29</v>
      </c>
      <c r="G1111">
        <v>818</v>
      </c>
      <c r="H1111">
        <v>0</v>
      </c>
      <c r="I1111">
        <v>33</v>
      </c>
      <c r="J1111">
        <v>112</v>
      </c>
      <c r="K1111">
        <v>1</v>
      </c>
      <c r="L1111">
        <v>7</v>
      </c>
      <c r="M1111">
        <v>6</v>
      </c>
      <c r="N1111">
        <v>11</v>
      </c>
      <c r="O1111">
        <v>4</v>
      </c>
      <c r="P1111">
        <v>0</v>
      </c>
      <c r="Q1111">
        <v>0</v>
      </c>
      <c r="R1111">
        <v>0</v>
      </c>
      <c r="S1111">
        <v>0</v>
      </c>
      <c r="T1111">
        <v>0</v>
      </c>
      <c r="U1111">
        <v>0</v>
      </c>
      <c r="V1111">
        <v>3</v>
      </c>
      <c r="W1111">
        <v>11</v>
      </c>
      <c r="X1111">
        <v>1</v>
      </c>
      <c r="Y1111">
        <v>68</v>
      </c>
      <c r="Z1111">
        <v>2350</v>
      </c>
      <c r="AA1111">
        <v>1</v>
      </c>
      <c r="AB1111">
        <v>0</v>
      </c>
      <c r="AC1111">
        <v>0</v>
      </c>
      <c r="AD1111">
        <v>0</v>
      </c>
      <c r="AE1111">
        <v>0</v>
      </c>
      <c r="AF1111">
        <v>1</v>
      </c>
      <c r="AG1111">
        <v>0</v>
      </c>
      <c r="AH1111">
        <v>0</v>
      </c>
      <c r="AI1111">
        <v>0</v>
      </c>
      <c r="AJ1111">
        <v>0</v>
      </c>
      <c r="AK1111">
        <v>1056</v>
      </c>
      <c r="AL1111">
        <v>944</v>
      </c>
      <c r="AM1111">
        <v>0</v>
      </c>
    </row>
    <row r="1112" spans="1:39" x14ac:dyDescent="0.45">
      <c r="A1112">
        <v>67381</v>
      </c>
      <c r="B1112">
        <v>0</v>
      </c>
      <c r="C1112">
        <v>1</v>
      </c>
      <c r="D1112">
        <v>67</v>
      </c>
      <c r="E1112">
        <v>815</v>
      </c>
      <c r="F1112">
        <v>8</v>
      </c>
      <c r="G1112">
        <v>53</v>
      </c>
      <c r="H1112">
        <v>11</v>
      </c>
      <c r="I1112">
        <v>0</v>
      </c>
      <c r="J1112">
        <v>70</v>
      </c>
      <c r="K1112">
        <v>4</v>
      </c>
      <c r="L1112">
        <v>2</v>
      </c>
      <c r="M1112">
        <v>2</v>
      </c>
      <c r="N1112">
        <v>9</v>
      </c>
      <c r="O1112">
        <v>7</v>
      </c>
      <c r="P1112">
        <v>0</v>
      </c>
      <c r="Q1112">
        <v>1</v>
      </c>
      <c r="R1112">
        <v>0</v>
      </c>
      <c r="S1112">
        <v>0</v>
      </c>
      <c r="T1112">
        <v>0</v>
      </c>
      <c r="U1112">
        <v>0</v>
      </c>
      <c r="V1112">
        <v>3</v>
      </c>
      <c r="W1112">
        <v>11</v>
      </c>
      <c r="X1112">
        <v>0</v>
      </c>
      <c r="Y1112">
        <v>69</v>
      </c>
      <c r="Z1112">
        <v>2689</v>
      </c>
      <c r="AA1112">
        <v>0</v>
      </c>
      <c r="AB1112">
        <v>1</v>
      </c>
      <c r="AC1112">
        <v>0</v>
      </c>
      <c r="AD1112">
        <v>0</v>
      </c>
      <c r="AE1112">
        <v>0</v>
      </c>
      <c r="AF1112">
        <v>0</v>
      </c>
      <c r="AG1112">
        <v>0</v>
      </c>
      <c r="AH1112">
        <v>0</v>
      </c>
      <c r="AI1112">
        <v>1</v>
      </c>
      <c r="AJ1112">
        <v>0</v>
      </c>
      <c r="AK1112">
        <v>887</v>
      </c>
      <c r="AL1112">
        <v>817</v>
      </c>
      <c r="AM1112">
        <v>1</v>
      </c>
    </row>
    <row r="1113" spans="1:39" x14ac:dyDescent="0.45">
      <c r="A1113">
        <v>25930</v>
      </c>
      <c r="B1113">
        <v>1</v>
      </c>
      <c r="C1113">
        <v>1</v>
      </c>
      <c r="D1113">
        <v>87</v>
      </c>
      <c r="E1113">
        <v>6</v>
      </c>
      <c r="F1113">
        <v>1</v>
      </c>
      <c r="G1113">
        <v>2</v>
      </c>
      <c r="H1113">
        <v>2</v>
      </c>
      <c r="I1113">
        <v>0</v>
      </c>
      <c r="J1113">
        <v>4</v>
      </c>
      <c r="K1113">
        <v>1</v>
      </c>
      <c r="L1113">
        <v>1</v>
      </c>
      <c r="M1113">
        <v>0</v>
      </c>
      <c r="N1113">
        <v>2</v>
      </c>
      <c r="O1113">
        <v>7</v>
      </c>
      <c r="P1113">
        <v>0</v>
      </c>
      <c r="Q1113">
        <v>0</v>
      </c>
      <c r="R1113">
        <v>0</v>
      </c>
      <c r="S1113">
        <v>0</v>
      </c>
      <c r="T1113">
        <v>0</v>
      </c>
      <c r="U1113">
        <v>0</v>
      </c>
      <c r="V1113">
        <v>3</v>
      </c>
      <c r="W1113">
        <v>11</v>
      </c>
      <c r="X1113">
        <v>0</v>
      </c>
      <c r="Y1113">
        <v>53</v>
      </c>
      <c r="Z1113">
        <v>2421</v>
      </c>
      <c r="AA1113">
        <v>0</v>
      </c>
      <c r="AB1113">
        <v>0</v>
      </c>
      <c r="AC1113">
        <v>1</v>
      </c>
      <c r="AD1113">
        <v>0</v>
      </c>
      <c r="AE1113">
        <v>0</v>
      </c>
      <c r="AF1113">
        <v>0</v>
      </c>
      <c r="AG1113">
        <v>0</v>
      </c>
      <c r="AH1113">
        <v>1</v>
      </c>
      <c r="AI1113">
        <v>0</v>
      </c>
      <c r="AJ1113">
        <v>0</v>
      </c>
      <c r="AK1113">
        <v>11</v>
      </c>
      <c r="AL1113">
        <v>7</v>
      </c>
      <c r="AM1113">
        <v>0</v>
      </c>
    </row>
    <row r="1114" spans="1:39" x14ac:dyDescent="0.45">
      <c r="A1114">
        <v>42693</v>
      </c>
      <c r="B1114">
        <v>1</v>
      </c>
      <c r="C1114">
        <v>0</v>
      </c>
      <c r="D1114">
        <v>29</v>
      </c>
      <c r="E1114">
        <v>8</v>
      </c>
      <c r="F1114">
        <v>4</v>
      </c>
      <c r="G1114">
        <v>20</v>
      </c>
      <c r="H1114">
        <v>6</v>
      </c>
      <c r="I1114">
        <v>3</v>
      </c>
      <c r="J1114">
        <v>16</v>
      </c>
      <c r="K1114">
        <v>1</v>
      </c>
      <c r="L1114">
        <v>1</v>
      </c>
      <c r="M1114">
        <v>0</v>
      </c>
      <c r="N1114">
        <v>3</v>
      </c>
      <c r="O1114">
        <v>5</v>
      </c>
      <c r="P1114">
        <v>0</v>
      </c>
      <c r="Q1114">
        <v>0</v>
      </c>
      <c r="R1114">
        <v>0</v>
      </c>
      <c r="S1114">
        <v>0</v>
      </c>
      <c r="T1114">
        <v>0</v>
      </c>
      <c r="U1114">
        <v>0</v>
      </c>
      <c r="V1114">
        <v>3</v>
      </c>
      <c r="W1114">
        <v>11</v>
      </c>
      <c r="X1114">
        <v>0</v>
      </c>
      <c r="Y1114">
        <v>42</v>
      </c>
      <c r="Z1114">
        <v>2181</v>
      </c>
      <c r="AA1114">
        <v>0</v>
      </c>
      <c r="AB1114">
        <v>1</v>
      </c>
      <c r="AC1114">
        <v>0</v>
      </c>
      <c r="AD1114">
        <v>0</v>
      </c>
      <c r="AE1114">
        <v>0</v>
      </c>
      <c r="AF1114">
        <v>0</v>
      </c>
      <c r="AG1114">
        <v>0</v>
      </c>
      <c r="AH1114">
        <v>1</v>
      </c>
      <c r="AI1114">
        <v>0</v>
      </c>
      <c r="AJ1114">
        <v>0</v>
      </c>
      <c r="AK1114">
        <v>41</v>
      </c>
      <c r="AL1114">
        <v>25</v>
      </c>
      <c r="AM1114">
        <v>0</v>
      </c>
    </row>
    <row r="1115" spans="1:39" x14ac:dyDescent="0.45">
      <c r="A1115">
        <v>85606</v>
      </c>
      <c r="B1115">
        <v>0</v>
      </c>
      <c r="C1115">
        <v>1</v>
      </c>
      <c r="D1115">
        <v>89</v>
      </c>
      <c r="E1115">
        <v>717</v>
      </c>
      <c r="F1115">
        <v>42</v>
      </c>
      <c r="G1115">
        <v>864</v>
      </c>
      <c r="H1115">
        <v>219</v>
      </c>
      <c r="I1115">
        <v>30</v>
      </c>
      <c r="J1115">
        <v>84</v>
      </c>
      <c r="K1115">
        <v>2</v>
      </c>
      <c r="L1115">
        <v>6</v>
      </c>
      <c r="M1115">
        <v>7</v>
      </c>
      <c r="N1115">
        <v>9</v>
      </c>
      <c r="O1115">
        <v>3</v>
      </c>
      <c r="P1115">
        <v>0</v>
      </c>
      <c r="Q1115">
        <v>0</v>
      </c>
      <c r="R1115">
        <v>0</v>
      </c>
      <c r="S1115">
        <v>1</v>
      </c>
      <c r="T1115">
        <v>0</v>
      </c>
      <c r="U1115">
        <v>0</v>
      </c>
      <c r="V1115">
        <v>3</v>
      </c>
      <c r="W1115">
        <v>11</v>
      </c>
      <c r="X1115">
        <v>0</v>
      </c>
      <c r="Y1115">
        <v>44</v>
      </c>
      <c r="Z1115">
        <v>2753</v>
      </c>
      <c r="AA1115">
        <v>0</v>
      </c>
      <c r="AB1115">
        <v>0</v>
      </c>
      <c r="AC1115">
        <v>0</v>
      </c>
      <c r="AD1115">
        <v>1</v>
      </c>
      <c r="AE1115">
        <v>0</v>
      </c>
      <c r="AF1115">
        <v>0</v>
      </c>
      <c r="AG1115">
        <v>0</v>
      </c>
      <c r="AH1115">
        <v>1</v>
      </c>
      <c r="AI1115">
        <v>0</v>
      </c>
      <c r="AJ1115">
        <v>0</v>
      </c>
      <c r="AK1115">
        <v>1872</v>
      </c>
      <c r="AL1115">
        <v>1788</v>
      </c>
      <c r="AM1115">
        <v>1</v>
      </c>
    </row>
    <row r="1116" spans="1:39" x14ac:dyDescent="0.45">
      <c r="A1116">
        <v>72903</v>
      </c>
      <c r="B1116">
        <v>0</v>
      </c>
      <c r="C1116">
        <v>0</v>
      </c>
      <c r="D1116">
        <v>74</v>
      </c>
      <c r="E1116">
        <v>1067</v>
      </c>
      <c r="F1116">
        <v>138</v>
      </c>
      <c r="G1116">
        <v>750</v>
      </c>
      <c r="H1116">
        <v>0</v>
      </c>
      <c r="I1116">
        <v>19</v>
      </c>
      <c r="J1116">
        <v>39</v>
      </c>
      <c r="K1116">
        <v>1</v>
      </c>
      <c r="L1116">
        <v>7</v>
      </c>
      <c r="M1116">
        <v>5</v>
      </c>
      <c r="N1116">
        <v>8</v>
      </c>
      <c r="O1116">
        <v>4</v>
      </c>
      <c r="P1116">
        <v>0</v>
      </c>
      <c r="Q1116">
        <v>1</v>
      </c>
      <c r="R1116">
        <v>1</v>
      </c>
      <c r="S1116">
        <v>1</v>
      </c>
      <c r="T1116">
        <v>0</v>
      </c>
      <c r="U1116">
        <v>0</v>
      </c>
      <c r="V1116">
        <v>3</v>
      </c>
      <c r="W1116">
        <v>11</v>
      </c>
      <c r="X1116">
        <v>1</v>
      </c>
      <c r="Y1116">
        <v>35</v>
      </c>
      <c r="Z1116">
        <v>2402</v>
      </c>
      <c r="AA1116">
        <v>0</v>
      </c>
      <c r="AB1116">
        <v>0</v>
      </c>
      <c r="AC1116">
        <v>1</v>
      </c>
      <c r="AD1116">
        <v>0</v>
      </c>
      <c r="AE1116">
        <v>0</v>
      </c>
      <c r="AF1116">
        <v>0</v>
      </c>
      <c r="AG1116">
        <v>0</v>
      </c>
      <c r="AH1116">
        <v>1</v>
      </c>
      <c r="AI1116">
        <v>0</v>
      </c>
      <c r="AJ1116">
        <v>0</v>
      </c>
      <c r="AK1116">
        <v>1974</v>
      </c>
      <c r="AL1116">
        <v>1935</v>
      </c>
      <c r="AM1116">
        <v>3</v>
      </c>
    </row>
    <row r="1117" spans="1:39" x14ac:dyDescent="0.45">
      <c r="A1117">
        <v>49669</v>
      </c>
      <c r="B1117">
        <v>1</v>
      </c>
      <c r="C1117">
        <v>0</v>
      </c>
      <c r="D1117">
        <v>97</v>
      </c>
      <c r="E1117">
        <v>166</v>
      </c>
      <c r="F1117">
        <v>5</v>
      </c>
      <c r="G1117">
        <v>107</v>
      </c>
      <c r="H1117">
        <v>11</v>
      </c>
      <c r="I1117">
        <v>8</v>
      </c>
      <c r="J1117">
        <v>29</v>
      </c>
      <c r="K1117">
        <v>2</v>
      </c>
      <c r="L1117">
        <v>5</v>
      </c>
      <c r="M1117">
        <v>1</v>
      </c>
      <c r="N1117">
        <v>6</v>
      </c>
      <c r="O1117">
        <v>6</v>
      </c>
      <c r="P1117">
        <v>0</v>
      </c>
      <c r="Q1117">
        <v>0</v>
      </c>
      <c r="R1117">
        <v>0</v>
      </c>
      <c r="S1117">
        <v>0</v>
      </c>
      <c r="T1117">
        <v>0</v>
      </c>
      <c r="U1117">
        <v>0</v>
      </c>
      <c r="V1117">
        <v>3</v>
      </c>
      <c r="W1117">
        <v>11</v>
      </c>
      <c r="X1117">
        <v>0</v>
      </c>
      <c r="Y1117">
        <v>46</v>
      </c>
      <c r="Z1117">
        <v>2195</v>
      </c>
      <c r="AA1117">
        <v>0</v>
      </c>
      <c r="AB1117">
        <v>0</v>
      </c>
      <c r="AC1117">
        <v>0</v>
      </c>
      <c r="AD1117">
        <v>1</v>
      </c>
      <c r="AE1117">
        <v>0</v>
      </c>
      <c r="AF1117">
        <v>1</v>
      </c>
      <c r="AG1117">
        <v>0</v>
      </c>
      <c r="AH1117">
        <v>0</v>
      </c>
      <c r="AI1117">
        <v>0</v>
      </c>
      <c r="AJ1117">
        <v>0</v>
      </c>
      <c r="AK1117">
        <v>297</v>
      </c>
      <c r="AL1117">
        <v>268</v>
      </c>
      <c r="AM1117">
        <v>0</v>
      </c>
    </row>
    <row r="1118" spans="1:39" x14ac:dyDescent="0.45">
      <c r="A1118">
        <v>36778</v>
      </c>
      <c r="B1118">
        <v>1</v>
      </c>
      <c r="C1118">
        <v>1</v>
      </c>
      <c r="D1118">
        <v>63</v>
      </c>
      <c r="E1118">
        <v>29</v>
      </c>
      <c r="F1118">
        <v>4</v>
      </c>
      <c r="G1118">
        <v>34</v>
      </c>
      <c r="H1118">
        <v>2</v>
      </c>
      <c r="I1118">
        <v>4</v>
      </c>
      <c r="J1118">
        <v>4</v>
      </c>
      <c r="K1118">
        <v>3</v>
      </c>
      <c r="L1118">
        <v>3</v>
      </c>
      <c r="M1118">
        <v>0</v>
      </c>
      <c r="N1118">
        <v>3</v>
      </c>
      <c r="O1118">
        <v>9</v>
      </c>
      <c r="P1118">
        <v>0</v>
      </c>
      <c r="Q1118">
        <v>0</v>
      </c>
      <c r="R1118">
        <v>0</v>
      </c>
      <c r="S1118">
        <v>0</v>
      </c>
      <c r="T1118">
        <v>0</v>
      </c>
      <c r="U1118">
        <v>0</v>
      </c>
      <c r="V1118">
        <v>3</v>
      </c>
      <c r="W1118">
        <v>11</v>
      </c>
      <c r="X1118">
        <v>0</v>
      </c>
      <c r="Y1118">
        <v>52</v>
      </c>
      <c r="Z1118">
        <v>2852</v>
      </c>
      <c r="AA1118">
        <v>0</v>
      </c>
      <c r="AB1118">
        <v>1</v>
      </c>
      <c r="AC1118">
        <v>0</v>
      </c>
      <c r="AD1118">
        <v>0</v>
      </c>
      <c r="AE1118">
        <v>0</v>
      </c>
      <c r="AF1118">
        <v>0</v>
      </c>
      <c r="AG1118">
        <v>0</v>
      </c>
      <c r="AH1118">
        <v>0</v>
      </c>
      <c r="AI1118">
        <v>0</v>
      </c>
      <c r="AJ1118">
        <v>1</v>
      </c>
      <c r="AK1118">
        <v>73</v>
      </c>
      <c r="AL1118">
        <v>69</v>
      </c>
      <c r="AM1118">
        <v>0</v>
      </c>
    </row>
    <row r="1119" spans="1:39" x14ac:dyDescent="0.45">
      <c r="A1119">
        <v>85696</v>
      </c>
      <c r="B1119">
        <v>0</v>
      </c>
      <c r="C1119">
        <v>0</v>
      </c>
      <c r="D1119">
        <v>88</v>
      </c>
      <c r="E1119">
        <v>714</v>
      </c>
      <c r="F1119">
        <v>76</v>
      </c>
      <c r="G1119">
        <v>395</v>
      </c>
      <c r="H1119">
        <v>116</v>
      </c>
      <c r="I1119">
        <v>0</v>
      </c>
      <c r="J1119">
        <v>12</v>
      </c>
      <c r="K1119">
        <v>1</v>
      </c>
      <c r="L1119">
        <v>4</v>
      </c>
      <c r="M1119">
        <v>6</v>
      </c>
      <c r="N1119">
        <v>9</v>
      </c>
      <c r="O1119">
        <v>1</v>
      </c>
      <c r="P1119">
        <v>0</v>
      </c>
      <c r="Q1119">
        <v>0</v>
      </c>
      <c r="R1119">
        <v>0</v>
      </c>
      <c r="S1119">
        <v>0</v>
      </c>
      <c r="T1119">
        <v>0</v>
      </c>
      <c r="U1119">
        <v>0</v>
      </c>
      <c r="V1119">
        <v>3</v>
      </c>
      <c r="W1119">
        <v>11</v>
      </c>
      <c r="X1119">
        <v>1</v>
      </c>
      <c r="Y1119">
        <v>58</v>
      </c>
      <c r="Z1119">
        <v>2581</v>
      </c>
      <c r="AA1119">
        <v>1</v>
      </c>
      <c r="AB1119">
        <v>0</v>
      </c>
      <c r="AC1119">
        <v>0</v>
      </c>
      <c r="AD1119">
        <v>0</v>
      </c>
      <c r="AE1119">
        <v>0</v>
      </c>
      <c r="AF1119">
        <v>0</v>
      </c>
      <c r="AG1119">
        <v>0</v>
      </c>
      <c r="AH1119">
        <v>0</v>
      </c>
      <c r="AI1119">
        <v>0</v>
      </c>
      <c r="AJ1119">
        <v>1</v>
      </c>
      <c r="AK1119">
        <v>1301</v>
      </c>
      <c r="AL1119">
        <v>1289</v>
      </c>
      <c r="AM1119">
        <v>0</v>
      </c>
    </row>
    <row r="1120" spans="1:39" x14ac:dyDescent="0.45">
      <c r="A1120">
        <v>10979</v>
      </c>
      <c r="B1120">
        <v>0</v>
      </c>
      <c r="C1120">
        <v>0</v>
      </c>
      <c r="D1120">
        <v>34</v>
      </c>
      <c r="E1120">
        <v>8</v>
      </c>
      <c r="F1120">
        <v>4</v>
      </c>
      <c r="G1120">
        <v>10</v>
      </c>
      <c r="H1120">
        <v>2</v>
      </c>
      <c r="I1120">
        <v>2</v>
      </c>
      <c r="J1120">
        <v>4</v>
      </c>
      <c r="K1120">
        <v>2</v>
      </c>
      <c r="L1120">
        <v>3</v>
      </c>
      <c r="M1120">
        <v>0</v>
      </c>
      <c r="N1120">
        <v>3</v>
      </c>
      <c r="O1120">
        <v>5</v>
      </c>
      <c r="P1120">
        <v>0</v>
      </c>
      <c r="Q1120">
        <v>0</v>
      </c>
      <c r="R1120">
        <v>0</v>
      </c>
      <c r="S1120">
        <v>0</v>
      </c>
      <c r="T1120">
        <v>0</v>
      </c>
      <c r="U1120">
        <v>0</v>
      </c>
      <c r="V1120">
        <v>3</v>
      </c>
      <c r="W1120">
        <v>11</v>
      </c>
      <c r="X1120">
        <v>0</v>
      </c>
      <c r="Y1120">
        <v>31</v>
      </c>
      <c r="Z1120">
        <v>2197</v>
      </c>
      <c r="AA1120">
        <v>1</v>
      </c>
      <c r="AB1120">
        <v>0</v>
      </c>
      <c r="AC1120">
        <v>0</v>
      </c>
      <c r="AD1120">
        <v>0</v>
      </c>
      <c r="AE1120">
        <v>0</v>
      </c>
      <c r="AF1120">
        <v>0</v>
      </c>
      <c r="AG1120">
        <v>0</v>
      </c>
      <c r="AH1120">
        <v>0</v>
      </c>
      <c r="AI1120">
        <v>1</v>
      </c>
      <c r="AJ1120">
        <v>0</v>
      </c>
      <c r="AK1120">
        <v>26</v>
      </c>
      <c r="AL1120">
        <v>22</v>
      </c>
      <c r="AM1120">
        <v>0</v>
      </c>
    </row>
    <row r="1121" spans="1:39" x14ac:dyDescent="0.45">
      <c r="A1121">
        <v>49678</v>
      </c>
      <c r="B1121">
        <v>0</v>
      </c>
      <c r="C1121">
        <v>1</v>
      </c>
      <c r="D1121">
        <v>81</v>
      </c>
      <c r="E1121">
        <v>229</v>
      </c>
      <c r="F1121">
        <v>5</v>
      </c>
      <c r="G1121">
        <v>56</v>
      </c>
      <c r="H1121">
        <v>3</v>
      </c>
      <c r="I1121">
        <v>2</v>
      </c>
      <c r="J1121">
        <v>20</v>
      </c>
      <c r="K1121">
        <v>2</v>
      </c>
      <c r="L1121">
        <v>6</v>
      </c>
      <c r="M1121">
        <v>2</v>
      </c>
      <c r="N1121">
        <v>4</v>
      </c>
      <c r="O1121">
        <v>7</v>
      </c>
      <c r="P1121">
        <v>0</v>
      </c>
      <c r="Q1121">
        <v>0</v>
      </c>
      <c r="R1121">
        <v>0</v>
      </c>
      <c r="S1121">
        <v>0</v>
      </c>
      <c r="T1121">
        <v>0</v>
      </c>
      <c r="U1121">
        <v>0</v>
      </c>
      <c r="V1121">
        <v>3</v>
      </c>
      <c r="W1121">
        <v>11</v>
      </c>
      <c r="X1121">
        <v>0</v>
      </c>
      <c r="Y1121">
        <v>59</v>
      </c>
      <c r="Z1121">
        <v>2671</v>
      </c>
      <c r="AA1121">
        <v>0</v>
      </c>
      <c r="AB1121">
        <v>1</v>
      </c>
      <c r="AC1121">
        <v>0</v>
      </c>
      <c r="AD1121">
        <v>0</v>
      </c>
      <c r="AE1121">
        <v>0</v>
      </c>
      <c r="AF1121">
        <v>0</v>
      </c>
      <c r="AG1121">
        <v>0</v>
      </c>
      <c r="AH1121">
        <v>1</v>
      </c>
      <c r="AI1121">
        <v>0</v>
      </c>
      <c r="AJ1121">
        <v>0</v>
      </c>
      <c r="AK1121">
        <v>295</v>
      </c>
      <c r="AL1121">
        <v>275</v>
      </c>
      <c r="AM1121">
        <v>0</v>
      </c>
    </row>
    <row r="1122" spans="1:39" x14ac:dyDescent="0.45">
      <c r="A1122">
        <v>56129</v>
      </c>
      <c r="B1122">
        <v>0</v>
      </c>
      <c r="C1122">
        <v>1</v>
      </c>
      <c r="D1122">
        <v>65</v>
      </c>
      <c r="E1122">
        <v>320</v>
      </c>
      <c r="F1122">
        <v>48</v>
      </c>
      <c r="G1122">
        <v>133</v>
      </c>
      <c r="H1122">
        <v>39</v>
      </c>
      <c r="I1122">
        <v>72</v>
      </c>
      <c r="J1122">
        <v>48</v>
      </c>
      <c r="K1122">
        <v>4</v>
      </c>
      <c r="L1122">
        <v>6</v>
      </c>
      <c r="M1122">
        <v>2</v>
      </c>
      <c r="N1122">
        <v>10</v>
      </c>
      <c r="O1122">
        <v>4</v>
      </c>
      <c r="P1122">
        <v>0</v>
      </c>
      <c r="Q1122">
        <v>0</v>
      </c>
      <c r="R1122">
        <v>0</v>
      </c>
      <c r="S1122">
        <v>0</v>
      </c>
      <c r="T1122">
        <v>0</v>
      </c>
      <c r="U1122">
        <v>0</v>
      </c>
      <c r="V1122">
        <v>3</v>
      </c>
      <c r="W1122">
        <v>11</v>
      </c>
      <c r="X1122">
        <v>0</v>
      </c>
      <c r="Y1122">
        <v>67</v>
      </c>
      <c r="Z1122">
        <v>2533</v>
      </c>
      <c r="AA1122">
        <v>0</v>
      </c>
      <c r="AB1122">
        <v>0</v>
      </c>
      <c r="AC1122">
        <v>0</v>
      </c>
      <c r="AD1122">
        <v>1</v>
      </c>
      <c r="AE1122">
        <v>0</v>
      </c>
      <c r="AF1122">
        <v>0</v>
      </c>
      <c r="AG1122">
        <v>0</v>
      </c>
      <c r="AH1122">
        <v>0</v>
      </c>
      <c r="AI1122">
        <v>1</v>
      </c>
      <c r="AJ1122">
        <v>0</v>
      </c>
      <c r="AK1122">
        <v>612</v>
      </c>
      <c r="AL1122">
        <v>564</v>
      </c>
      <c r="AM1122">
        <v>0</v>
      </c>
    </row>
    <row r="1123" spans="1:39" x14ac:dyDescent="0.45">
      <c r="A1123">
        <v>37155</v>
      </c>
      <c r="B1123">
        <v>1</v>
      </c>
      <c r="C1123">
        <v>0</v>
      </c>
      <c r="D1123">
        <v>51</v>
      </c>
      <c r="E1123">
        <v>23</v>
      </c>
      <c r="F1123">
        <v>0</v>
      </c>
      <c r="G1123">
        <v>26</v>
      </c>
      <c r="H1123">
        <v>7</v>
      </c>
      <c r="I1123">
        <v>15</v>
      </c>
      <c r="J1123">
        <v>3</v>
      </c>
      <c r="K1123">
        <v>1</v>
      </c>
      <c r="L1123">
        <v>2</v>
      </c>
      <c r="M1123">
        <v>0</v>
      </c>
      <c r="N1123">
        <v>4</v>
      </c>
      <c r="O1123">
        <v>5</v>
      </c>
      <c r="P1123">
        <v>0</v>
      </c>
      <c r="Q1123">
        <v>0</v>
      </c>
      <c r="R1123">
        <v>0</v>
      </c>
      <c r="S1123">
        <v>0</v>
      </c>
      <c r="T1123">
        <v>0</v>
      </c>
      <c r="U1123">
        <v>0</v>
      </c>
      <c r="V1123">
        <v>3</v>
      </c>
      <c r="W1123">
        <v>11</v>
      </c>
      <c r="X1123">
        <v>0</v>
      </c>
      <c r="Y1123">
        <v>31</v>
      </c>
      <c r="Z1123">
        <v>2673</v>
      </c>
      <c r="AA1123">
        <v>0</v>
      </c>
      <c r="AB1123">
        <v>1</v>
      </c>
      <c r="AC1123">
        <v>0</v>
      </c>
      <c r="AD1123">
        <v>0</v>
      </c>
      <c r="AE1123">
        <v>0</v>
      </c>
      <c r="AF1123">
        <v>0</v>
      </c>
      <c r="AG1123">
        <v>0</v>
      </c>
      <c r="AH1123">
        <v>1</v>
      </c>
      <c r="AI1123">
        <v>0</v>
      </c>
      <c r="AJ1123">
        <v>0</v>
      </c>
      <c r="AK1123">
        <v>71</v>
      </c>
      <c r="AL1123">
        <v>68</v>
      </c>
      <c r="AM1123">
        <v>0</v>
      </c>
    </row>
    <row r="1124" spans="1:39" x14ac:dyDescent="0.45">
      <c r="A1124">
        <v>21282</v>
      </c>
      <c r="B1124">
        <v>1</v>
      </c>
      <c r="C1124">
        <v>0</v>
      </c>
      <c r="D1124">
        <v>76</v>
      </c>
      <c r="E1124">
        <v>1</v>
      </c>
      <c r="F1124">
        <v>5</v>
      </c>
      <c r="G1124">
        <v>8</v>
      </c>
      <c r="H1124">
        <v>4</v>
      </c>
      <c r="I1124">
        <v>8</v>
      </c>
      <c r="J1124">
        <v>20</v>
      </c>
      <c r="K1124">
        <v>2</v>
      </c>
      <c r="L1124">
        <v>2</v>
      </c>
      <c r="M1124">
        <v>1</v>
      </c>
      <c r="N1124">
        <v>2</v>
      </c>
      <c r="O1124">
        <v>6</v>
      </c>
      <c r="P1124">
        <v>0</v>
      </c>
      <c r="Q1124">
        <v>0</v>
      </c>
      <c r="R1124">
        <v>0</v>
      </c>
      <c r="S1124">
        <v>0</v>
      </c>
      <c r="T1124">
        <v>0</v>
      </c>
      <c r="U1124">
        <v>0</v>
      </c>
      <c r="V1124">
        <v>3</v>
      </c>
      <c r="W1124">
        <v>11</v>
      </c>
      <c r="X1124">
        <v>0</v>
      </c>
      <c r="Y1124">
        <v>42</v>
      </c>
      <c r="Z1124">
        <v>2208</v>
      </c>
      <c r="AA1124">
        <v>1</v>
      </c>
      <c r="AB1124">
        <v>0</v>
      </c>
      <c r="AC1124">
        <v>0</v>
      </c>
      <c r="AD1124">
        <v>0</v>
      </c>
      <c r="AE1124">
        <v>0</v>
      </c>
      <c r="AF1124">
        <v>1</v>
      </c>
      <c r="AG1124">
        <v>0</v>
      </c>
      <c r="AH1124">
        <v>0</v>
      </c>
      <c r="AI1124">
        <v>0</v>
      </c>
      <c r="AJ1124">
        <v>0</v>
      </c>
      <c r="AK1124">
        <v>26</v>
      </c>
      <c r="AL1124">
        <v>6</v>
      </c>
      <c r="AM1124">
        <v>0</v>
      </c>
    </row>
    <row r="1125" spans="1:39" x14ac:dyDescent="0.45">
      <c r="A1125">
        <v>33419</v>
      </c>
      <c r="B1125">
        <v>0</v>
      </c>
      <c r="C1125">
        <v>1</v>
      </c>
      <c r="D1125">
        <v>76</v>
      </c>
      <c r="E1125">
        <v>56</v>
      </c>
      <c r="F1125">
        <v>0</v>
      </c>
      <c r="G1125">
        <v>12</v>
      </c>
      <c r="H1125">
        <v>0</v>
      </c>
      <c r="I1125">
        <v>0</v>
      </c>
      <c r="J1125">
        <v>18</v>
      </c>
      <c r="K1125">
        <v>2</v>
      </c>
      <c r="L1125">
        <v>2</v>
      </c>
      <c r="M1125">
        <v>0</v>
      </c>
      <c r="N1125">
        <v>4</v>
      </c>
      <c r="O1125">
        <v>7</v>
      </c>
      <c r="P1125">
        <v>0</v>
      </c>
      <c r="Q1125">
        <v>0</v>
      </c>
      <c r="R1125">
        <v>0</v>
      </c>
      <c r="S1125">
        <v>0</v>
      </c>
      <c r="T1125">
        <v>0</v>
      </c>
      <c r="U1125">
        <v>0</v>
      </c>
      <c r="V1125">
        <v>3</v>
      </c>
      <c r="W1125">
        <v>11</v>
      </c>
      <c r="X1125">
        <v>0</v>
      </c>
      <c r="Y1125">
        <v>58</v>
      </c>
      <c r="Z1125">
        <v>2475</v>
      </c>
      <c r="AA1125">
        <v>0</v>
      </c>
      <c r="AB1125">
        <v>0</v>
      </c>
      <c r="AC1125">
        <v>1</v>
      </c>
      <c r="AD1125">
        <v>0</v>
      </c>
      <c r="AE1125">
        <v>0</v>
      </c>
      <c r="AF1125">
        <v>0</v>
      </c>
      <c r="AG1125">
        <v>0</v>
      </c>
      <c r="AH1125">
        <v>0</v>
      </c>
      <c r="AI1125">
        <v>0</v>
      </c>
      <c r="AJ1125">
        <v>1</v>
      </c>
      <c r="AK1125">
        <v>68</v>
      </c>
      <c r="AL1125">
        <v>50</v>
      </c>
      <c r="AM1125">
        <v>0</v>
      </c>
    </row>
    <row r="1126" spans="1:39" x14ac:dyDescent="0.45">
      <c r="A1126">
        <v>63285</v>
      </c>
      <c r="B1126">
        <v>0</v>
      </c>
      <c r="C1126">
        <v>0</v>
      </c>
      <c r="D1126">
        <v>84</v>
      </c>
      <c r="E1126">
        <v>508</v>
      </c>
      <c r="F1126">
        <v>124</v>
      </c>
      <c r="G1126">
        <v>249</v>
      </c>
      <c r="H1126">
        <v>50</v>
      </c>
      <c r="I1126">
        <v>38</v>
      </c>
      <c r="J1126">
        <v>134</v>
      </c>
      <c r="K1126">
        <v>1</v>
      </c>
      <c r="L1126">
        <v>6</v>
      </c>
      <c r="M1126">
        <v>5</v>
      </c>
      <c r="N1126">
        <v>13</v>
      </c>
      <c r="O1126">
        <v>3</v>
      </c>
      <c r="P1126">
        <v>0</v>
      </c>
      <c r="Q1126">
        <v>0</v>
      </c>
      <c r="R1126">
        <v>0</v>
      </c>
      <c r="S1126">
        <v>0</v>
      </c>
      <c r="T1126">
        <v>0</v>
      </c>
      <c r="U1126">
        <v>0</v>
      </c>
      <c r="V1126">
        <v>3</v>
      </c>
      <c r="W1126">
        <v>11</v>
      </c>
      <c r="X1126">
        <v>0</v>
      </c>
      <c r="Y1126">
        <v>75</v>
      </c>
      <c r="Z1126">
        <v>2395</v>
      </c>
      <c r="AA1126">
        <v>0</v>
      </c>
      <c r="AB1126">
        <v>0</v>
      </c>
      <c r="AC1126">
        <v>0</v>
      </c>
      <c r="AD1126">
        <v>0</v>
      </c>
      <c r="AE1126">
        <v>1</v>
      </c>
      <c r="AF1126">
        <v>0</v>
      </c>
      <c r="AG1126">
        <v>0</v>
      </c>
      <c r="AH1126">
        <v>1</v>
      </c>
      <c r="AI1126">
        <v>0</v>
      </c>
      <c r="AJ1126">
        <v>0</v>
      </c>
      <c r="AK1126">
        <v>969</v>
      </c>
      <c r="AL1126">
        <v>835</v>
      </c>
      <c r="AM1126">
        <v>0</v>
      </c>
    </row>
    <row r="1127" spans="1:39" x14ac:dyDescent="0.45">
      <c r="A1127">
        <v>21255</v>
      </c>
      <c r="B1127">
        <v>1</v>
      </c>
      <c r="C1127">
        <v>0</v>
      </c>
      <c r="D1127">
        <v>56</v>
      </c>
      <c r="E1127">
        <v>29</v>
      </c>
      <c r="F1127">
        <v>0</v>
      </c>
      <c r="G1127">
        <v>25</v>
      </c>
      <c r="H1127">
        <v>2</v>
      </c>
      <c r="I1127">
        <v>2</v>
      </c>
      <c r="J1127">
        <v>3</v>
      </c>
      <c r="K1127">
        <v>4</v>
      </c>
      <c r="L1127">
        <v>2</v>
      </c>
      <c r="M1127">
        <v>1</v>
      </c>
      <c r="N1127">
        <v>4</v>
      </c>
      <c r="O1127">
        <v>4</v>
      </c>
      <c r="P1127">
        <v>0</v>
      </c>
      <c r="Q1127">
        <v>0</v>
      </c>
      <c r="R1127">
        <v>0</v>
      </c>
      <c r="S1127">
        <v>0</v>
      </c>
      <c r="T1127">
        <v>0</v>
      </c>
      <c r="U1127">
        <v>0</v>
      </c>
      <c r="V1127">
        <v>3</v>
      </c>
      <c r="W1127">
        <v>11</v>
      </c>
      <c r="X1127">
        <v>0</v>
      </c>
      <c r="Y1127">
        <v>46</v>
      </c>
      <c r="Z1127">
        <v>2318</v>
      </c>
      <c r="AA1127">
        <v>0</v>
      </c>
      <c r="AB1127">
        <v>0</v>
      </c>
      <c r="AC1127">
        <v>0</v>
      </c>
      <c r="AD1127">
        <v>1</v>
      </c>
      <c r="AE1127">
        <v>0</v>
      </c>
      <c r="AF1127">
        <v>0</v>
      </c>
      <c r="AG1127">
        <v>0</v>
      </c>
      <c r="AH1127">
        <v>0</v>
      </c>
      <c r="AI1127">
        <v>1</v>
      </c>
      <c r="AJ1127">
        <v>0</v>
      </c>
      <c r="AK1127">
        <v>58</v>
      </c>
      <c r="AL1127">
        <v>55</v>
      </c>
      <c r="AM1127">
        <v>0</v>
      </c>
    </row>
    <row r="1128" spans="1:39" x14ac:dyDescent="0.45">
      <c r="A1128">
        <v>42162</v>
      </c>
      <c r="B1128">
        <v>1</v>
      </c>
      <c r="C1128">
        <v>0</v>
      </c>
      <c r="D1128">
        <v>31</v>
      </c>
      <c r="E1128">
        <v>46</v>
      </c>
      <c r="F1128">
        <v>7</v>
      </c>
      <c r="G1128">
        <v>59</v>
      </c>
      <c r="H1128">
        <v>2</v>
      </c>
      <c r="I1128">
        <v>4</v>
      </c>
      <c r="J1128">
        <v>27</v>
      </c>
      <c r="K1128">
        <v>2</v>
      </c>
      <c r="L1128">
        <v>3</v>
      </c>
      <c r="M1128">
        <v>1</v>
      </c>
      <c r="N1128">
        <v>3</v>
      </c>
      <c r="O1128">
        <v>6</v>
      </c>
      <c r="P1128">
        <v>1</v>
      </c>
      <c r="Q1128">
        <v>0</v>
      </c>
      <c r="R1128">
        <v>0</v>
      </c>
      <c r="S1128">
        <v>0</v>
      </c>
      <c r="T1128">
        <v>0</v>
      </c>
      <c r="U1128">
        <v>0</v>
      </c>
      <c r="V1128">
        <v>3</v>
      </c>
      <c r="W1128">
        <v>11</v>
      </c>
      <c r="X1128">
        <v>1</v>
      </c>
      <c r="Y1128">
        <v>39</v>
      </c>
      <c r="Z1128">
        <v>2381</v>
      </c>
      <c r="AA1128">
        <v>0</v>
      </c>
      <c r="AB1128">
        <v>0</v>
      </c>
      <c r="AC1128">
        <v>0</v>
      </c>
      <c r="AD1128">
        <v>1</v>
      </c>
      <c r="AE1128">
        <v>0</v>
      </c>
      <c r="AF1128">
        <v>0</v>
      </c>
      <c r="AG1128">
        <v>0</v>
      </c>
      <c r="AH1128">
        <v>1</v>
      </c>
      <c r="AI1128">
        <v>0</v>
      </c>
      <c r="AJ1128">
        <v>0</v>
      </c>
      <c r="AK1128">
        <v>118</v>
      </c>
      <c r="AL1128">
        <v>91</v>
      </c>
      <c r="AM1128">
        <v>1</v>
      </c>
    </row>
    <row r="1129" spans="1:39" x14ac:dyDescent="0.45">
      <c r="A1129">
        <v>54450</v>
      </c>
      <c r="B1129">
        <v>1</v>
      </c>
      <c r="C1129">
        <v>1</v>
      </c>
      <c r="D1129">
        <v>0</v>
      </c>
      <c r="E1129">
        <v>454</v>
      </c>
      <c r="F1129">
        <v>0</v>
      </c>
      <c r="G1129">
        <v>171</v>
      </c>
      <c r="H1129">
        <v>8</v>
      </c>
      <c r="I1129">
        <v>19</v>
      </c>
      <c r="J1129">
        <v>32</v>
      </c>
      <c r="K1129">
        <v>12</v>
      </c>
      <c r="L1129">
        <v>9</v>
      </c>
      <c r="M1129">
        <v>2</v>
      </c>
      <c r="N1129">
        <v>8</v>
      </c>
      <c r="O1129">
        <v>8</v>
      </c>
      <c r="P1129">
        <v>0</v>
      </c>
      <c r="Q1129">
        <v>0</v>
      </c>
      <c r="R1129">
        <v>0</v>
      </c>
      <c r="S1129">
        <v>0</v>
      </c>
      <c r="T1129">
        <v>0</v>
      </c>
      <c r="U1129">
        <v>0</v>
      </c>
      <c r="V1129">
        <v>3</v>
      </c>
      <c r="W1129">
        <v>11</v>
      </c>
      <c r="X1129">
        <v>0</v>
      </c>
      <c r="Y1129">
        <v>64</v>
      </c>
      <c r="Z1129">
        <v>2812</v>
      </c>
      <c r="AA1129">
        <v>0</v>
      </c>
      <c r="AB1129">
        <v>0</v>
      </c>
      <c r="AC1129">
        <v>0</v>
      </c>
      <c r="AD1129">
        <v>1</v>
      </c>
      <c r="AE1129">
        <v>0</v>
      </c>
      <c r="AF1129">
        <v>0</v>
      </c>
      <c r="AG1129">
        <v>0</v>
      </c>
      <c r="AH1129">
        <v>1</v>
      </c>
      <c r="AI1129">
        <v>0</v>
      </c>
      <c r="AJ1129">
        <v>0</v>
      </c>
      <c r="AK1129">
        <v>652</v>
      </c>
      <c r="AL1129">
        <v>620</v>
      </c>
      <c r="AM1129">
        <v>0</v>
      </c>
    </row>
    <row r="1130" spans="1:39" x14ac:dyDescent="0.45">
      <c r="A1130">
        <v>57744</v>
      </c>
      <c r="B1130">
        <v>0</v>
      </c>
      <c r="C1130">
        <v>1</v>
      </c>
      <c r="D1130">
        <v>91</v>
      </c>
      <c r="E1130">
        <v>350</v>
      </c>
      <c r="F1130">
        <v>3</v>
      </c>
      <c r="G1130">
        <v>39</v>
      </c>
      <c r="H1130">
        <v>0</v>
      </c>
      <c r="I1130">
        <v>0</v>
      </c>
      <c r="J1130">
        <v>19</v>
      </c>
      <c r="K1130">
        <v>2</v>
      </c>
      <c r="L1130">
        <v>9</v>
      </c>
      <c r="M1130">
        <v>1</v>
      </c>
      <c r="N1130">
        <v>4</v>
      </c>
      <c r="O1130">
        <v>8</v>
      </c>
      <c r="P1130">
        <v>0</v>
      </c>
      <c r="Q1130">
        <v>0</v>
      </c>
      <c r="R1130">
        <v>0</v>
      </c>
      <c r="S1130">
        <v>0</v>
      </c>
      <c r="T1130">
        <v>0</v>
      </c>
      <c r="U1130">
        <v>0</v>
      </c>
      <c r="V1130">
        <v>3</v>
      </c>
      <c r="W1130">
        <v>11</v>
      </c>
      <c r="X1130">
        <v>0</v>
      </c>
      <c r="Y1130">
        <v>66</v>
      </c>
      <c r="Z1130">
        <v>2388</v>
      </c>
      <c r="AA1130">
        <v>0</v>
      </c>
      <c r="AB1130">
        <v>1</v>
      </c>
      <c r="AC1130">
        <v>0</v>
      </c>
      <c r="AD1130">
        <v>0</v>
      </c>
      <c r="AE1130">
        <v>0</v>
      </c>
      <c r="AF1130">
        <v>0</v>
      </c>
      <c r="AG1130">
        <v>0</v>
      </c>
      <c r="AH1130">
        <v>0</v>
      </c>
      <c r="AI1130">
        <v>0</v>
      </c>
      <c r="AJ1130">
        <v>1</v>
      </c>
      <c r="AK1130">
        <v>392</v>
      </c>
      <c r="AL1130">
        <v>373</v>
      </c>
      <c r="AM1130">
        <v>0</v>
      </c>
    </row>
    <row r="1131" spans="1:39" x14ac:dyDescent="0.45">
      <c r="A1131">
        <v>26576</v>
      </c>
      <c r="B1131">
        <v>1</v>
      </c>
      <c r="C1131">
        <v>0</v>
      </c>
      <c r="D1131">
        <v>40</v>
      </c>
      <c r="E1131">
        <v>10</v>
      </c>
      <c r="F1131">
        <v>0</v>
      </c>
      <c r="G1131">
        <v>8</v>
      </c>
      <c r="H1131">
        <v>0</v>
      </c>
      <c r="I1131">
        <v>0</v>
      </c>
      <c r="J1131">
        <v>9</v>
      </c>
      <c r="K1131">
        <v>1</v>
      </c>
      <c r="L1131">
        <v>1</v>
      </c>
      <c r="M1131">
        <v>0</v>
      </c>
      <c r="N1131">
        <v>2</v>
      </c>
      <c r="O1131">
        <v>9</v>
      </c>
      <c r="P1131">
        <v>1</v>
      </c>
      <c r="Q1131">
        <v>0</v>
      </c>
      <c r="R1131">
        <v>0</v>
      </c>
      <c r="S1131">
        <v>0</v>
      </c>
      <c r="T1131">
        <v>0</v>
      </c>
      <c r="U1131">
        <v>0</v>
      </c>
      <c r="V1131">
        <v>3</v>
      </c>
      <c r="W1131">
        <v>11</v>
      </c>
      <c r="X1131">
        <v>1</v>
      </c>
      <c r="Y1131">
        <v>34</v>
      </c>
      <c r="Z1131">
        <v>2783</v>
      </c>
      <c r="AA1131">
        <v>0</v>
      </c>
      <c r="AB1131">
        <v>0</v>
      </c>
      <c r="AC1131">
        <v>1</v>
      </c>
      <c r="AD1131">
        <v>0</v>
      </c>
      <c r="AE1131">
        <v>0</v>
      </c>
      <c r="AF1131">
        <v>0</v>
      </c>
      <c r="AG1131">
        <v>0</v>
      </c>
      <c r="AH1131">
        <v>1</v>
      </c>
      <c r="AI1131">
        <v>0</v>
      </c>
      <c r="AJ1131">
        <v>0</v>
      </c>
      <c r="AK1131">
        <v>18</v>
      </c>
      <c r="AL1131">
        <v>9</v>
      </c>
      <c r="AM1131">
        <v>1</v>
      </c>
    </row>
    <row r="1132" spans="1:39" x14ac:dyDescent="0.45">
      <c r="A1132">
        <v>57513</v>
      </c>
      <c r="B1132">
        <v>0</v>
      </c>
      <c r="C1132">
        <v>0</v>
      </c>
      <c r="D1132">
        <v>59</v>
      </c>
      <c r="E1132">
        <v>735</v>
      </c>
      <c r="F1132">
        <v>40</v>
      </c>
      <c r="G1132">
        <v>183</v>
      </c>
      <c r="H1132">
        <v>52</v>
      </c>
      <c r="I1132">
        <v>20</v>
      </c>
      <c r="J1132">
        <v>30</v>
      </c>
      <c r="K1132">
        <v>2</v>
      </c>
      <c r="L1132">
        <v>9</v>
      </c>
      <c r="M1132">
        <v>3</v>
      </c>
      <c r="N1132">
        <v>13</v>
      </c>
      <c r="O1132">
        <v>6</v>
      </c>
      <c r="P1132">
        <v>0</v>
      </c>
      <c r="Q1132">
        <v>0</v>
      </c>
      <c r="R1132">
        <v>0</v>
      </c>
      <c r="S1132">
        <v>0</v>
      </c>
      <c r="T1132">
        <v>0</v>
      </c>
      <c r="U1132">
        <v>0</v>
      </c>
      <c r="V1132">
        <v>3</v>
      </c>
      <c r="W1132">
        <v>11</v>
      </c>
      <c r="X1132">
        <v>0</v>
      </c>
      <c r="Y1132">
        <v>77</v>
      </c>
      <c r="Z1132">
        <v>2517</v>
      </c>
      <c r="AA1132">
        <v>0</v>
      </c>
      <c r="AB1132">
        <v>0</v>
      </c>
      <c r="AC1132">
        <v>0</v>
      </c>
      <c r="AD1132">
        <v>0</v>
      </c>
      <c r="AE1132">
        <v>1</v>
      </c>
      <c r="AF1132">
        <v>0</v>
      </c>
      <c r="AG1132">
        <v>0</v>
      </c>
      <c r="AH1132">
        <v>0</v>
      </c>
      <c r="AI1132">
        <v>0</v>
      </c>
      <c r="AJ1132">
        <v>1</v>
      </c>
      <c r="AK1132">
        <v>1030</v>
      </c>
      <c r="AL1132">
        <v>1000</v>
      </c>
      <c r="AM1132">
        <v>0</v>
      </c>
    </row>
    <row r="1133" spans="1:39" x14ac:dyDescent="0.45">
      <c r="A1133">
        <v>68142</v>
      </c>
      <c r="B1133">
        <v>0</v>
      </c>
      <c r="C1133">
        <v>1</v>
      </c>
      <c r="D1133">
        <v>96</v>
      </c>
      <c r="E1133">
        <v>897</v>
      </c>
      <c r="F1133">
        <v>126</v>
      </c>
      <c r="G1133">
        <v>196</v>
      </c>
      <c r="H1133">
        <v>91</v>
      </c>
      <c r="I1133">
        <v>112</v>
      </c>
      <c r="J1133">
        <v>37</v>
      </c>
      <c r="K1133">
        <v>3</v>
      </c>
      <c r="L1133">
        <v>10</v>
      </c>
      <c r="M1133">
        <v>4</v>
      </c>
      <c r="N1133">
        <v>7</v>
      </c>
      <c r="O1133">
        <v>6</v>
      </c>
      <c r="P1133">
        <v>0</v>
      </c>
      <c r="Q1133">
        <v>0</v>
      </c>
      <c r="R1133">
        <v>0</v>
      </c>
      <c r="S1133">
        <v>0</v>
      </c>
      <c r="T1133">
        <v>0</v>
      </c>
      <c r="U1133">
        <v>0</v>
      </c>
      <c r="V1133">
        <v>3</v>
      </c>
      <c r="W1133">
        <v>11</v>
      </c>
      <c r="X1133">
        <v>0</v>
      </c>
      <c r="Y1133">
        <v>56</v>
      </c>
      <c r="Z1133">
        <v>2828</v>
      </c>
      <c r="AA1133">
        <v>0</v>
      </c>
      <c r="AB1133">
        <v>0</v>
      </c>
      <c r="AC1133">
        <v>0</v>
      </c>
      <c r="AD1133">
        <v>1</v>
      </c>
      <c r="AE1133">
        <v>0</v>
      </c>
      <c r="AF1133">
        <v>0</v>
      </c>
      <c r="AG1133">
        <v>0</v>
      </c>
      <c r="AH1133">
        <v>1</v>
      </c>
      <c r="AI1133">
        <v>0</v>
      </c>
      <c r="AJ1133">
        <v>0</v>
      </c>
      <c r="AK1133">
        <v>1422</v>
      </c>
      <c r="AL1133">
        <v>1385</v>
      </c>
      <c r="AM1133">
        <v>0</v>
      </c>
    </row>
    <row r="1134" spans="1:39" x14ac:dyDescent="0.45">
      <c r="A1134">
        <v>7500</v>
      </c>
      <c r="B1134">
        <v>0</v>
      </c>
      <c r="C1134">
        <v>1</v>
      </c>
      <c r="D1134">
        <v>61</v>
      </c>
      <c r="E1134">
        <v>5</v>
      </c>
      <c r="F1134">
        <v>2</v>
      </c>
      <c r="G1134">
        <v>3</v>
      </c>
      <c r="H1134">
        <v>3</v>
      </c>
      <c r="I1134">
        <v>0</v>
      </c>
      <c r="J1134">
        <v>5</v>
      </c>
      <c r="K1134">
        <v>1</v>
      </c>
      <c r="L1134">
        <v>1</v>
      </c>
      <c r="M1134">
        <v>0</v>
      </c>
      <c r="N1134">
        <v>2</v>
      </c>
      <c r="O1134">
        <v>8</v>
      </c>
      <c r="P1134">
        <v>0</v>
      </c>
      <c r="Q1134">
        <v>0</v>
      </c>
      <c r="R1134">
        <v>0</v>
      </c>
      <c r="S1134">
        <v>0</v>
      </c>
      <c r="T1134">
        <v>0</v>
      </c>
      <c r="U1134">
        <v>0</v>
      </c>
      <c r="V1134">
        <v>3</v>
      </c>
      <c r="W1134">
        <v>11</v>
      </c>
      <c r="X1134">
        <v>0</v>
      </c>
      <c r="Y1134">
        <v>41</v>
      </c>
      <c r="Z1134">
        <v>2828</v>
      </c>
      <c r="AA1134">
        <v>0</v>
      </c>
      <c r="AB1134">
        <v>1</v>
      </c>
      <c r="AC1134">
        <v>0</v>
      </c>
      <c r="AD1134">
        <v>0</v>
      </c>
      <c r="AE1134">
        <v>0</v>
      </c>
      <c r="AF1134">
        <v>0</v>
      </c>
      <c r="AG1134">
        <v>0</v>
      </c>
      <c r="AH1134">
        <v>1</v>
      </c>
      <c r="AI1134">
        <v>0</v>
      </c>
      <c r="AJ1134">
        <v>0</v>
      </c>
      <c r="AK1134">
        <v>13</v>
      </c>
      <c r="AL1134">
        <v>8</v>
      </c>
      <c r="AM1134">
        <v>0</v>
      </c>
    </row>
    <row r="1135" spans="1:39" x14ac:dyDescent="0.45">
      <c r="A1135">
        <v>83145</v>
      </c>
      <c r="B1135">
        <v>0</v>
      </c>
      <c r="C1135">
        <v>0</v>
      </c>
      <c r="D1135">
        <v>14</v>
      </c>
      <c r="E1135">
        <v>777</v>
      </c>
      <c r="F1135">
        <v>35</v>
      </c>
      <c r="G1135">
        <v>731</v>
      </c>
      <c r="H1135">
        <v>39</v>
      </c>
      <c r="I1135">
        <v>137</v>
      </c>
      <c r="J1135">
        <v>114</v>
      </c>
      <c r="K1135">
        <v>1</v>
      </c>
      <c r="L1135">
        <v>5</v>
      </c>
      <c r="M1135">
        <v>9</v>
      </c>
      <c r="N1135">
        <v>11</v>
      </c>
      <c r="O1135">
        <v>2</v>
      </c>
      <c r="P1135">
        <v>0</v>
      </c>
      <c r="Q1135">
        <v>0</v>
      </c>
      <c r="R1135">
        <v>1</v>
      </c>
      <c r="S1135">
        <v>0</v>
      </c>
      <c r="T1135">
        <v>0</v>
      </c>
      <c r="U1135">
        <v>0</v>
      </c>
      <c r="V1135">
        <v>3</v>
      </c>
      <c r="W1135">
        <v>11</v>
      </c>
      <c r="X1135">
        <v>1</v>
      </c>
      <c r="Y1135">
        <v>46</v>
      </c>
      <c r="Z1135">
        <v>2804</v>
      </c>
      <c r="AA1135">
        <v>0</v>
      </c>
      <c r="AB1135">
        <v>0</v>
      </c>
      <c r="AC1135">
        <v>0</v>
      </c>
      <c r="AD1135">
        <v>1</v>
      </c>
      <c r="AE1135">
        <v>0</v>
      </c>
      <c r="AF1135">
        <v>0</v>
      </c>
      <c r="AG1135">
        <v>0</v>
      </c>
      <c r="AH1135">
        <v>1</v>
      </c>
      <c r="AI1135">
        <v>0</v>
      </c>
      <c r="AJ1135">
        <v>0</v>
      </c>
      <c r="AK1135">
        <v>1719</v>
      </c>
      <c r="AL1135">
        <v>1605</v>
      </c>
      <c r="AM1135">
        <v>1</v>
      </c>
    </row>
    <row r="1136" spans="1:39" x14ac:dyDescent="0.45">
      <c r="A1136">
        <v>54197</v>
      </c>
      <c r="B1136">
        <v>0</v>
      </c>
      <c r="C1136">
        <v>1</v>
      </c>
      <c r="D1136">
        <v>16</v>
      </c>
      <c r="E1136">
        <v>162</v>
      </c>
      <c r="F1136">
        <v>6</v>
      </c>
      <c r="G1136">
        <v>37</v>
      </c>
      <c r="H1136">
        <v>6</v>
      </c>
      <c r="I1136">
        <v>13</v>
      </c>
      <c r="J1136">
        <v>13</v>
      </c>
      <c r="K1136">
        <v>2</v>
      </c>
      <c r="L1136">
        <v>1</v>
      </c>
      <c r="M1136">
        <v>3</v>
      </c>
      <c r="N1136">
        <v>6</v>
      </c>
      <c r="O1136">
        <v>1</v>
      </c>
      <c r="P1136">
        <v>0</v>
      </c>
      <c r="Q1136">
        <v>0</v>
      </c>
      <c r="R1136">
        <v>0</v>
      </c>
      <c r="S1136">
        <v>0</v>
      </c>
      <c r="T1136">
        <v>0</v>
      </c>
      <c r="U1136">
        <v>0</v>
      </c>
      <c r="V1136">
        <v>3</v>
      </c>
      <c r="W1136">
        <v>11</v>
      </c>
      <c r="X1136">
        <v>0</v>
      </c>
      <c r="Y1136">
        <v>60</v>
      </c>
      <c r="Z1136">
        <v>2246</v>
      </c>
      <c r="AA1136">
        <v>0</v>
      </c>
      <c r="AB1136">
        <v>1</v>
      </c>
      <c r="AC1136">
        <v>0</v>
      </c>
      <c r="AD1136">
        <v>0</v>
      </c>
      <c r="AE1136">
        <v>0</v>
      </c>
      <c r="AF1136">
        <v>0</v>
      </c>
      <c r="AG1136">
        <v>0</v>
      </c>
      <c r="AH1136">
        <v>0</v>
      </c>
      <c r="AI1136">
        <v>1</v>
      </c>
      <c r="AJ1136">
        <v>0</v>
      </c>
      <c r="AK1136">
        <v>224</v>
      </c>
      <c r="AL1136">
        <v>211</v>
      </c>
      <c r="AM1136">
        <v>0</v>
      </c>
    </row>
    <row r="1137" spans="1:39" x14ac:dyDescent="0.45">
      <c r="A1137">
        <v>23091</v>
      </c>
      <c r="B1137">
        <v>1</v>
      </c>
      <c r="C1137">
        <v>1</v>
      </c>
      <c r="D1137">
        <v>98</v>
      </c>
      <c r="E1137">
        <v>35</v>
      </c>
      <c r="F1137">
        <v>0</v>
      </c>
      <c r="G1137">
        <v>11</v>
      </c>
      <c r="H1137">
        <v>0</v>
      </c>
      <c r="I1137">
        <v>0</v>
      </c>
      <c r="J1137">
        <v>2</v>
      </c>
      <c r="K1137">
        <v>4</v>
      </c>
      <c r="L1137">
        <v>2</v>
      </c>
      <c r="M1137">
        <v>1</v>
      </c>
      <c r="N1137">
        <v>3</v>
      </c>
      <c r="O1137">
        <v>7</v>
      </c>
      <c r="P1137">
        <v>0</v>
      </c>
      <c r="Q1137">
        <v>0</v>
      </c>
      <c r="R1137">
        <v>0</v>
      </c>
      <c r="S1137">
        <v>0</v>
      </c>
      <c r="T1137">
        <v>0</v>
      </c>
      <c r="U1137">
        <v>0</v>
      </c>
      <c r="V1137">
        <v>3</v>
      </c>
      <c r="W1137">
        <v>11</v>
      </c>
      <c r="X1137">
        <v>0</v>
      </c>
      <c r="Y1137">
        <v>57</v>
      </c>
      <c r="Z1137">
        <v>2191</v>
      </c>
      <c r="AA1137">
        <v>0</v>
      </c>
      <c r="AB1137">
        <v>0</v>
      </c>
      <c r="AC1137">
        <v>1</v>
      </c>
      <c r="AD1137">
        <v>0</v>
      </c>
      <c r="AE1137">
        <v>0</v>
      </c>
      <c r="AF1137">
        <v>0</v>
      </c>
      <c r="AG1137">
        <v>0</v>
      </c>
      <c r="AH1137">
        <v>0</v>
      </c>
      <c r="AI1137">
        <v>0</v>
      </c>
      <c r="AJ1137">
        <v>1</v>
      </c>
      <c r="AK1137">
        <v>46</v>
      </c>
      <c r="AL1137">
        <v>44</v>
      </c>
      <c r="AM1137">
        <v>0</v>
      </c>
    </row>
    <row r="1138" spans="1:39" x14ac:dyDescent="0.45">
      <c r="A1138">
        <v>46049</v>
      </c>
      <c r="B1138">
        <v>1</v>
      </c>
      <c r="C1138">
        <v>1</v>
      </c>
      <c r="D1138">
        <v>11</v>
      </c>
      <c r="E1138">
        <v>342</v>
      </c>
      <c r="F1138">
        <v>9</v>
      </c>
      <c r="G1138">
        <v>112</v>
      </c>
      <c r="H1138">
        <v>19</v>
      </c>
      <c r="I1138">
        <v>14</v>
      </c>
      <c r="J1138">
        <v>19</v>
      </c>
      <c r="K1138">
        <v>10</v>
      </c>
      <c r="L1138">
        <v>5</v>
      </c>
      <c r="M1138">
        <v>2</v>
      </c>
      <c r="N1138">
        <v>9</v>
      </c>
      <c r="O1138">
        <v>7</v>
      </c>
      <c r="P1138">
        <v>0</v>
      </c>
      <c r="Q1138">
        <v>0</v>
      </c>
      <c r="R1138">
        <v>0</v>
      </c>
      <c r="S1138">
        <v>0</v>
      </c>
      <c r="T1138">
        <v>0</v>
      </c>
      <c r="U1138">
        <v>0</v>
      </c>
      <c r="V1138">
        <v>3</v>
      </c>
      <c r="W1138">
        <v>11</v>
      </c>
      <c r="X1138">
        <v>1</v>
      </c>
      <c r="Y1138">
        <v>44</v>
      </c>
      <c r="Z1138">
        <v>2502</v>
      </c>
      <c r="AA1138">
        <v>0</v>
      </c>
      <c r="AB1138">
        <v>1</v>
      </c>
      <c r="AC1138">
        <v>0</v>
      </c>
      <c r="AD1138">
        <v>0</v>
      </c>
      <c r="AE1138">
        <v>0</v>
      </c>
      <c r="AF1138">
        <v>0</v>
      </c>
      <c r="AG1138">
        <v>0</v>
      </c>
      <c r="AH1138">
        <v>1</v>
      </c>
      <c r="AI1138">
        <v>0</v>
      </c>
      <c r="AJ1138">
        <v>0</v>
      </c>
      <c r="AK1138">
        <v>496</v>
      </c>
      <c r="AL1138">
        <v>477</v>
      </c>
      <c r="AM1138">
        <v>0</v>
      </c>
    </row>
    <row r="1139" spans="1:39" x14ac:dyDescent="0.45">
      <c r="A1139">
        <v>56715</v>
      </c>
      <c r="B1139">
        <v>0</v>
      </c>
      <c r="C1139">
        <v>0</v>
      </c>
      <c r="D1139">
        <v>52</v>
      </c>
      <c r="E1139">
        <v>258</v>
      </c>
      <c r="F1139">
        <v>105</v>
      </c>
      <c r="G1139">
        <v>239</v>
      </c>
      <c r="H1139">
        <v>237</v>
      </c>
      <c r="I1139">
        <v>172</v>
      </c>
      <c r="J1139">
        <v>9</v>
      </c>
      <c r="K1139">
        <v>1</v>
      </c>
      <c r="L1139">
        <v>7</v>
      </c>
      <c r="M1139">
        <v>3</v>
      </c>
      <c r="N1139">
        <v>4</v>
      </c>
      <c r="O1139">
        <v>4</v>
      </c>
      <c r="P1139">
        <v>0</v>
      </c>
      <c r="Q1139">
        <v>0</v>
      </c>
      <c r="R1139">
        <v>0</v>
      </c>
      <c r="S1139">
        <v>0</v>
      </c>
      <c r="T1139">
        <v>0</v>
      </c>
      <c r="U1139">
        <v>0</v>
      </c>
      <c r="V1139">
        <v>3</v>
      </c>
      <c r="W1139">
        <v>11</v>
      </c>
      <c r="X1139">
        <v>0</v>
      </c>
      <c r="Y1139">
        <v>46</v>
      </c>
      <c r="Z1139">
        <v>2730</v>
      </c>
      <c r="AA1139">
        <v>0</v>
      </c>
      <c r="AB1139">
        <v>0</v>
      </c>
      <c r="AC1139">
        <v>0</v>
      </c>
      <c r="AD1139">
        <v>1</v>
      </c>
      <c r="AE1139">
        <v>0</v>
      </c>
      <c r="AF1139">
        <v>0</v>
      </c>
      <c r="AG1139">
        <v>0</v>
      </c>
      <c r="AH1139">
        <v>1</v>
      </c>
      <c r="AI1139">
        <v>0</v>
      </c>
      <c r="AJ1139">
        <v>0</v>
      </c>
      <c r="AK1139">
        <v>1011</v>
      </c>
      <c r="AL1139">
        <v>1002</v>
      </c>
      <c r="AM1139">
        <v>0</v>
      </c>
    </row>
    <row r="1140" spans="1:39" x14ac:dyDescent="0.45">
      <c r="A1140">
        <v>79410</v>
      </c>
      <c r="B1140">
        <v>0</v>
      </c>
      <c r="C1140">
        <v>0</v>
      </c>
      <c r="D1140">
        <v>19</v>
      </c>
      <c r="E1140">
        <v>658</v>
      </c>
      <c r="F1140">
        <v>80</v>
      </c>
      <c r="G1140">
        <v>483</v>
      </c>
      <c r="H1140">
        <v>123</v>
      </c>
      <c r="I1140">
        <v>13</v>
      </c>
      <c r="J1140">
        <v>13</v>
      </c>
      <c r="K1140">
        <v>1</v>
      </c>
      <c r="L1140">
        <v>3</v>
      </c>
      <c r="M1140">
        <v>2</v>
      </c>
      <c r="N1140">
        <v>5</v>
      </c>
      <c r="O1140">
        <v>1</v>
      </c>
      <c r="P1140">
        <v>0</v>
      </c>
      <c r="Q1140">
        <v>0</v>
      </c>
      <c r="R1140">
        <v>0</v>
      </c>
      <c r="S1140">
        <v>0</v>
      </c>
      <c r="T1140">
        <v>0</v>
      </c>
      <c r="U1140">
        <v>0</v>
      </c>
      <c r="V1140">
        <v>3</v>
      </c>
      <c r="W1140">
        <v>11</v>
      </c>
      <c r="X1140">
        <v>0</v>
      </c>
      <c r="Y1140">
        <v>59</v>
      </c>
      <c r="Z1140">
        <v>2190</v>
      </c>
      <c r="AA1140">
        <v>0</v>
      </c>
      <c r="AB1140">
        <v>1</v>
      </c>
      <c r="AC1140">
        <v>0</v>
      </c>
      <c r="AD1140">
        <v>0</v>
      </c>
      <c r="AE1140">
        <v>0</v>
      </c>
      <c r="AF1140">
        <v>0</v>
      </c>
      <c r="AG1140">
        <v>0</v>
      </c>
      <c r="AH1140">
        <v>1</v>
      </c>
      <c r="AI1140">
        <v>0</v>
      </c>
      <c r="AJ1140">
        <v>0</v>
      </c>
      <c r="AK1140">
        <v>1357</v>
      </c>
      <c r="AL1140">
        <v>1344</v>
      </c>
      <c r="AM1140">
        <v>0</v>
      </c>
    </row>
    <row r="1141" spans="1:39" x14ac:dyDescent="0.45">
      <c r="A1141">
        <v>57304</v>
      </c>
      <c r="B1141">
        <v>0</v>
      </c>
      <c r="C1141">
        <v>1</v>
      </c>
      <c r="D1141">
        <v>61</v>
      </c>
      <c r="E1141">
        <v>356</v>
      </c>
      <c r="F1141">
        <v>80</v>
      </c>
      <c r="G1141">
        <v>329</v>
      </c>
      <c r="H1141">
        <v>138</v>
      </c>
      <c r="I1141">
        <v>17</v>
      </c>
      <c r="J1141">
        <v>106</v>
      </c>
      <c r="K1141">
        <v>2</v>
      </c>
      <c r="L1141">
        <v>7</v>
      </c>
      <c r="M1141">
        <v>6</v>
      </c>
      <c r="N1141">
        <v>10</v>
      </c>
      <c r="O1141">
        <v>5</v>
      </c>
      <c r="P1141">
        <v>0</v>
      </c>
      <c r="Q1141">
        <v>0</v>
      </c>
      <c r="R1141">
        <v>0</v>
      </c>
      <c r="S1141">
        <v>0</v>
      </c>
      <c r="T1141">
        <v>0</v>
      </c>
      <c r="U1141">
        <v>0</v>
      </c>
      <c r="V1141">
        <v>3</v>
      </c>
      <c r="W1141">
        <v>11</v>
      </c>
      <c r="X1141">
        <v>0</v>
      </c>
      <c r="Y1141">
        <v>69</v>
      </c>
      <c r="Z1141">
        <v>2634</v>
      </c>
      <c r="AA1141">
        <v>0</v>
      </c>
      <c r="AB1141">
        <v>1</v>
      </c>
      <c r="AC1141">
        <v>0</v>
      </c>
      <c r="AD1141">
        <v>0</v>
      </c>
      <c r="AE1141">
        <v>0</v>
      </c>
      <c r="AF1141">
        <v>0</v>
      </c>
      <c r="AG1141">
        <v>0</v>
      </c>
      <c r="AH1141">
        <v>1</v>
      </c>
      <c r="AI1141">
        <v>0</v>
      </c>
      <c r="AJ1141">
        <v>0</v>
      </c>
      <c r="AK1141">
        <v>920</v>
      </c>
      <c r="AL1141">
        <v>814</v>
      </c>
      <c r="AM1141">
        <v>0</v>
      </c>
    </row>
    <row r="1142" spans="1:39" x14ac:dyDescent="0.45">
      <c r="A1142">
        <v>44375</v>
      </c>
      <c r="B1142">
        <v>0</v>
      </c>
      <c r="C1142">
        <v>1</v>
      </c>
      <c r="D1142">
        <v>73</v>
      </c>
      <c r="E1142">
        <v>213</v>
      </c>
      <c r="F1142">
        <v>5</v>
      </c>
      <c r="G1142">
        <v>28</v>
      </c>
      <c r="H1142">
        <v>7</v>
      </c>
      <c r="I1142">
        <v>7</v>
      </c>
      <c r="J1142">
        <v>41</v>
      </c>
      <c r="K1142">
        <v>1</v>
      </c>
      <c r="L1142">
        <v>4</v>
      </c>
      <c r="M1142">
        <v>1</v>
      </c>
      <c r="N1142">
        <v>6</v>
      </c>
      <c r="O1142">
        <v>5</v>
      </c>
      <c r="P1142">
        <v>0</v>
      </c>
      <c r="Q1142">
        <v>0</v>
      </c>
      <c r="R1142">
        <v>0</v>
      </c>
      <c r="S1142">
        <v>0</v>
      </c>
      <c r="T1142">
        <v>0</v>
      </c>
      <c r="U1142">
        <v>0</v>
      </c>
      <c r="V1142">
        <v>3</v>
      </c>
      <c r="W1142">
        <v>11</v>
      </c>
      <c r="X1142">
        <v>0</v>
      </c>
      <c r="Y1142">
        <v>55</v>
      </c>
      <c r="Z1142">
        <v>2257</v>
      </c>
      <c r="AA1142">
        <v>0</v>
      </c>
      <c r="AB1142">
        <v>1</v>
      </c>
      <c r="AC1142">
        <v>0</v>
      </c>
      <c r="AD1142">
        <v>0</v>
      </c>
      <c r="AE1142">
        <v>0</v>
      </c>
      <c r="AF1142">
        <v>0</v>
      </c>
      <c r="AG1142">
        <v>0</v>
      </c>
      <c r="AH1142">
        <v>1</v>
      </c>
      <c r="AI1142">
        <v>0</v>
      </c>
      <c r="AJ1142">
        <v>0</v>
      </c>
      <c r="AK1142">
        <v>260</v>
      </c>
      <c r="AL1142">
        <v>219</v>
      </c>
      <c r="AM1142">
        <v>0</v>
      </c>
    </row>
    <row r="1143" spans="1:39" x14ac:dyDescent="0.45">
      <c r="A1143">
        <v>54450</v>
      </c>
      <c r="B1143">
        <v>1</v>
      </c>
      <c r="C1143">
        <v>1</v>
      </c>
      <c r="D1143">
        <v>0</v>
      </c>
      <c r="E1143">
        <v>454</v>
      </c>
      <c r="F1143">
        <v>0</v>
      </c>
      <c r="G1143">
        <v>171</v>
      </c>
      <c r="H1143">
        <v>8</v>
      </c>
      <c r="I1143">
        <v>19</v>
      </c>
      <c r="J1143">
        <v>32</v>
      </c>
      <c r="K1143">
        <v>12</v>
      </c>
      <c r="L1143">
        <v>9</v>
      </c>
      <c r="M1143">
        <v>2</v>
      </c>
      <c r="N1143">
        <v>8</v>
      </c>
      <c r="O1143">
        <v>8</v>
      </c>
      <c r="P1143">
        <v>0</v>
      </c>
      <c r="Q1143">
        <v>0</v>
      </c>
      <c r="R1143">
        <v>0</v>
      </c>
      <c r="S1143">
        <v>0</v>
      </c>
      <c r="T1143">
        <v>0</v>
      </c>
      <c r="U1143">
        <v>0</v>
      </c>
      <c r="V1143">
        <v>3</v>
      </c>
      <c r="W1143">
        <v>11</v>
      </c>
      <c r="X1143">
        <v>0</v>
      </c>
      <c r="Y1143">
        <v>64</v>
      </c>
      <c r="Z1143">
        <v>2812</v>
      </c>
      <c r="AA1143">
        <v>0</v>
      </c>
      <c r="AB1143">
        <v>0</v>
      </c>
      <c r="AC1143">
        <v>0</v>
      </c>
      <c r="AD1143">
        <v>1</v>
      </c>
      <c r="AE1143">
        <v>0</v>
      </c>
      <c r="AF1143">
        <v>0</v>
      </c>
      <c r="AG1143">
        <v>0</v>
      </c>
      <c r="AH1143">
        <v>1</v>
      </c>
      <c r="AI1143">
        <v>0</v>
      </c>
      <c r="AJ1143">
        <v>0</v>
      </c>
      <c r="AK1143">
        <v>652</v>
      </c>
      <c r="AL1143">
        <v>620</v>
      </c>
      <c r="AM1143">
        <v>0</v>
      </c>
    </row>
    <row r="1144" spans="1:39" x14ac:dyDescent="0.45">
      <c r="A1144">
        <v>59594</v>
      </c>
      <c r="B1144">
        <v>0</v>
      </c>
      <c r="C1144">
        <v>1</v>
      </c>
      <c r="D1144">
        <v>74</v>
      </c>
      <c r="E1144">
        <v>457</v>
      </c>
      <c r="F1144">
        <v>4</v>
      </c>
      <c r="G1144">
        <v>29</v>
      </c>
      <c r="H1144">
        <v>0</v>
      </c>
      <c r="I1144">
        <v>0</v>
      </c>
      <c r="J1144">
        <v>9</v>
      </c>
      <c r="K1144">
        <v>1</v>
      </c>
      <c r="L1144">
        <v>8</v>
      </c>
      <c r="M1144">
        <v>1</v>
      </c>
      <c r="N1144">
        <v>7</v>
      </c>
      <c r="O1144">
        <v>7</v>
      </c>
      <c r="P1144">
        <v>0</v>
      </c>
      <c r="Q1144">
        <v>1</v>
      </c>
      <c r="R1144">
        <v>0</v>
      </c>
      <c r="S1144">
        <v>0</v>
      </c>
      <c r="T1144">
        <v>0</v>
      </c>
      <c r="U1144">
        <v>0</v>
      </c>
      <c r="V1144">
        <v>3</v>
      </c>
      <c r="W1144">
        <v>11</v>
      </c>
      <c r="X1144">
        <v>0</v>
      </c>
      <c r="Y1144">
        <v>55</v>
      </c>
      <c r="Z1144">
        <v>2776</v>
      </c>
      <c r="AA1144">
        <v>0</v>
      </c>
      <c r="AB1144">
        <v>1</v>
      </c>
      <c r="AC1144">
        <v>0</v>
      </c>
      <c r="AD1144">
        <v>0</v>
      </c>
      <c r="AE1144">
        <v>0</v>
      </c>
      <c r="AF1144">
        <v>0</v>
      </c>
      <c r="AG1144">
        <v>0</v>
      </c>
      <c r="AH1144">
        <v>1</v>
      </c>
      <c r="AI1144">
        <v>0</v>
      </c>
      <c r="AJ1144">
        <v>0</v>
      </c>
      <c r="AK1144">
        <v>490</v>
      </c>
      <c r="AL1144">
        <v>481</v>
      </c>
      <c r="AM1144">
        <v>1</v>
      </c>
    </row>
    <row r="1145" spans="1:39" x14ac:dyDescent="0.45">
      <c r="A1145">
        <v>80685</v>
      </c>
      <c r="B1145">
        <v>0</v>
      </c>
      <c r="C1145">
        <v>0</v>
      </c>
      <c r="D1145">
        <v>55</v>
      </c>
      <c r="E1145">
        <v>241</v>
      </c>
      <c r="F1145">
        <v>45</v>
      </c>
      <c r="G1145">
        <v>604</v>
      </c>
      <c r="H1145">
        <v>34</v>
      </c>
      <c r="I1145">
        <v>26</v>
      </c>
      <c r="J1145">
        <v>54</v>
      </c>
      <c r="K1145">
        <v>1</v>
      </c>
      <c r="L1145">
        <v>6</v>
      </c>
      <c r="M1145">
        <v>4</v>
      </c>
      <c r="N1145">
        <v>10</v>
      </c>
      <c r="O1145">
        <v>2</v>
      </c>
      <c r="P1145">
        <v>0</v>
      </c>
      <c r="Q1145">
        <v>0</v>
      </c>
      <c r="R1145">
        <v>0</v>
      </c>
      <c r="S1145">
        <v>0</v>
      </c>
      <c r="T1145">
        <v>0</v>
      </c>
      <c r="U1145">
        <v>0</v>
      </c>
      <c r="V1145">
        <v>3</v>
      </c>
      <c r="W1145">
        <v>11</v>
      </c>
      <c r="X1145">
        <v>0</v>
      </c>
      <c r="Y1145">
        <v>26</v>
      </c>
      <c r="Z1145">
        <v>2835</v>
      </c>
      <c r="AA1145">
        <v>0</v>
      </c>
      <c r="AB1145">
        <v>0</v>
      </c>
      <c r="AC1145">
        <v>0</v>
      </c>
      <c r="AD1145">
        <v>1</v>
      </c>
      <c r="AE1145">
        <v>0</v>
      </c>
      <c r="AF1145">
        <v>0</v>
      </c>
      <c r="AG1145">
        <v>0</v>
      </c>
      <c r="AH1145">
        <v>1</v>
      </c>
      <c r="AI1145">
        <v>0</v>
      </c>
      <c r="AJ1145">
        <v>0</v>
      </c>
      <c r="AK1145">
        <v>950</v>
      </c>
      <c r="AL1145">
        <v>896</v>
      </c>
      <c r="AM1145">
        <v>0</v>
      </c>
    </row>
    <row r="1146" spans="1:39" x14ac:dyDescent="0.45">
      <c r="A1146">
        <v>40344</v>
      </c>
      <c r="B1146">
        <v>0</v>
      </c>
      <c r="C1146">
        <v>1</v>
      </c>
      <c r="D1146">
        <v>48</v>
      </c>
      <c r="E1146">
        <v>210</v>
      </c>
      <c r="F1146">
        <v>0</v>
      </c>
      <c r="G1146">
        <v>6</v>
      </c>
      <c r="H1146">
        <v>0</v>
      </c>
      <c r="I1146">
        <v>0</v>
      </c>
      <c r="J1146">
        <v>2</v>
      </c>
      <c r="K1146">
        <v>2</v>
      </c>
      <c r="L1146">
        <v>4</v>
      </c>
      <c r="M1146">
        <v>1</v>
      </c>
      <c r="N1146">
        <v>5</v>
      </c>
      <c r="O1146">
        <v>7</v>
      </c>
      <c r="P1146">
        <v>0</v>
      </c>
      <c r="Q1146">
        <v>0</v>
      </c>
      <c r="R1146">
        <v>0</v>
      </c>
      <c r="S1146">
        <v>0</v>
      </c>
      <c r="T1146">
        <v>0</v>
      </c>
      <c r="U1146">
        <v>0</v>
      </c>
      <c r="V1146">
        <v>3</v>
      </c>
      <c r="W1146">
        <v>11</v>
      </c>
      <c r="X1146">
        <v>0</v>
      </c>
      <c r="Y1146">
        <v>46</v>
      </c>
      <c r="Z1146">
        <v>2418</v>
      </c>
      <c r="AA1146">
        <v>0</v>
      </c>
      <c r="AB1146">
        <v>1</v>
      </c>
      <c r="AC1146">
        <v>0</v>
      </c>
      <c r="AD1146">
        <v>0</v>
      </c>
      <c r="AE1146">
        <v>0</v>
      </c>
      <c r="AF1146">
        <v>0</v>
      </c>
      <c r="AG1146">
        <v>0</v>
      </c>
      <c r="AH1146">
        <v>0</v>
      </c>
      <c r="AI1146">
        <v>0</v>
      </c>
      <c r="AJ1146">
        <v>1</v>
      </c>
      <c r="AK1146">
        <v>216</v>
      </c>
      <c r="AL1146">
        <v>214</v>
      </c>
      <c r="AM1146">
        <v>0</v>
      </c>
    </row>
    <row r="1147" spans="1:39" x14ac:dyDescent="0.45">
      <c r="A1147">
        <v>62710</v>
      </c>
      <c r="B1147">
        <v>0</v>
      </c>
      <c r="C1147">
        <v>1</v>
      </c>
      <c r="D1147">
        <v>53</v>
      </c>
      <c r="E1147">
        <v>441</v>
      </c>
      <c r="F1147">
        <v>35</v>
      </c>
      <c r="G1147">
        <v>83</v>
      </c>
      <c r="H1147">
        <v>7</v>
      </c>
      <c r="I1147">
        <v>29</v>
      </c>
      <c r="J1147">
        <v>11</v>
      </c>
      <c r="K1147">
        <v>4</v>
      </c>
      <c r="L1147">
        <v>4</v>
      </c>
      <c r="M1147">
        <v>2</v>
      </c>
      <c r="N1147">
        <v>12</v>
      </c>
      <c r="O1147">
        <v>4</v>
      </c>
      <c r="P1147">
        <v>0</v>
      </c>
      <c r="Q1147">
        <v>0</v>
      </c>
      <c r="R1147">
        <v>0</v>
      </c>
      <c r="S1147">
        <v>0</v>
      </c>
      <c r="T1147">
        <v>0</v>
      </c>
      <c r="U1147">
        <v>0</v>
      </c>
      <c r="V1147">
        <v>3</v>
      </c>
      <c r="W1147">
        <v>11</v>
      </c>
      <c r="X1147">
        <v>0</v>
      </c>
      <c r="Y1147">
        <v>48</v>
      </c>
      <c r="Z1147">
        <v>2561</v>
      </c>
      <c r="AA1147">
        <v>0</v>
      </c>
      <c r="AB1147">
        <v>1</v>
      </c>
      <c r="AC1147">
        <v>0</v>
      </c>
      <c r="AD1147">
        <v>0</v>
      </c>
      <c r="AE1147">
        <v>0</v>
      </c>
      <c r="AF1147">
        <v>0</v>
      </c>
      <c r="AG1147">
        <v>0</v>
      </c>
      <c r="AH1147">
        <v>1</v>
      </c>
      <c r="AI1147">
        <v>0</v>
      </c>
      <c r="AJ1147">
        <v>0</v>
      </c>
      <c r="AK1147">
        <v>595</v>
      </c>
      <c r="AL1147">
        <v>584</v>
      </c>
      <c r="AM1147">
        <v>0</v>
      </c>
    </row>
    <row r="1148" spans="1:39" x14ac:dyDescent="0.45">
      <c r="A1148">
        <v>48985</v>
      </c>
      <c r="B1148">
        <v>0</v>
      </c>
      <c r="C1148">
        <v>1</v>
      </c>
      <c r="D1148">
        <v>13</v>
      </c>
      <c r="E1148">
        <v>19</v>
      </c>
      <c r="F1148">
        <v>13</v>
      </c>
      <c r="G1148">
        <v>18</v>
      </c>
      <c r="H1148">
        <v>10</v>
      </c>
      <c r="I1148">
        <v>7</v>
      </c>
      <c r="J1148">
        <v>8</v>
      </c>
      <c r="K1148">
        <v>1</v>
      </c>
      <c r="L1148">
        <v>1</v>
      </c>
      <c r="M1148">
        <v>1</v>
      </c>
      <c r="N1148">
        <v>3</v>
      </c>
      <c r="O1148">
        <v>3</v>
      </c>
      <c r="P1148">
        <v>0</v>
      </c>
      <c r="Q1148">
        <v>0</v>
      </c>
      <c r="R1148">
        <v>0</v>
      </c>
      <c r="S1148">
        <v>0</v>
      </c>
      <c r="T1148">
        <v>0</v>
      </c>
      <c r="U1148">
        <v>0</v>
      </c>
      <c r="V1148">
        <v>3</v>
      </c>
      <c r="W1148">
        <v>11</v>
      </c>
      <c r="X1148">
        <v>0</v>
      </c>
      <c r="Y1148">
        <v>52</v>
      </c>
      <c r="Z1148">
        <v>2518</v>
      </c>
      <c r="AA1148">
        <v>0</v>
      </c>
      <c r="AB1148">
        <v>1</v>
      </c>
      <c r="AC1148">
        <v>0</v>
      </c>
      <c r="AD1148">
        <v>0</v>
      </c>
      <c r="AE1148">
        <v>0</v>
      </c>
      <c r="AF1148">
        <v>1</v>
      </c>
      <c r="AG1148">
        <v>0</v>
      </c>
      <c r="AH1148">
        <v>0</v>
      </c>
      <c r="AI1148">
        <v>0</v>
      </c>
      <c r="AJ1148">
        <v>0</v>
      </c>
      <c r="AK1148">
        <v>67</v>
      </c>
      <c r="AL1148">
        <v>59</v>
      </c>
      <c r="AM1148">
        <v>0</v>
      </c>
    </row>
    <row r="1149" spans="1:39" x14ac:dyDescent="0.45">
      <c r="A1149">
        <v>35322</v>
      </c>
      <c r="B1149">
        <v>1</v>
      </c>
      <c r="C1149">
        <v>2</v>
      </c>
      <c r="D1149">
        <v>34</v>
      </c>
      <c r="E1149">
        <v>28</v>
      </c>
      <c r="F1149">
        <v>9</v>
      </c>
      <c r="G1149">
        <v>37</v>
      </c>
      <c r="H1149">
        <v>12</v>
      </c>
      <c r="I1149">
        <v>7</v>
      </c>
      <c r="J1149">
        <v>13</v>
      </c>
      <c r="K1149">
        <v>3</v>
      </c>
      <c r="L1149">
        <v>2</v>
      </c>
      <c r="M1149">
        <v>0</v>
      </c>
      <c r="N1149">
        <v>4</v>
      </c>
      <c r="O1149">
        <v>8</v>
      </c>
      <c r="P1149">
        <v>0</v>
      </c>
      <c r="Q1149">
        <v>0</v>
      </c>
      <c r="R1149">
        <v>0</v>
      </c>
      <c r="S1149">
        <v>0</v>
      </c>
      <c r="T1149">
        <v>0</v>
      </c>
      <c r="U1149">
        <v>0</v>
      </c>
      <c r="V1149">
        <v>3</v>
      </c>
      <c r="W1149">
        <v>11</v>
      </c>
      <c r="X1149">
        <v>0</v>
      </c>
      <c r="Y1149">
        <v>52</v>
      </c>
      <c r="Z1149">
        <v>2835</v>
      </c>
      <c r="AA1149">
        <v>0</v>
      </c>
      <c r="AB1149">
        <v>0</v>
      </c>
      <c r="AC1149">
        <v>0</v>
      </c>
      <c r="AD1149">
        <v>1</v>
      </c>
      <c r="AE1149">
        <v>0</v>
      </c>
      <c r="AF1149">
        <v>0</v>
      </c>
      <c r="AG1149">
        <v>0</v>
      </c>
      <c r="AH1149">
        <v>1</v>
      </c>
      <c r="AI1149">
        <v>0</v>
      </c>
      <c r="AJ1149">
        <v>0</v>
      </c>
      <c r="AK1149">
        <v>93</v>
      </c>
      <c r="AL1149">
        <v>80</v>
      </c>
      <c r="AM1149">
        <v>0</v>
      </c>
    </row>
    <row r="1150" spans="1:39" x14ac:dyDescent="0.45">
      <c r="A1150">
        <v>77142</v>
      </c>
      <c r="B1150">
        <v>0</v>
      </c>
      <c r="C1150">
        <v>0</v>
      </c>
      <c r="D1150">
        <v>54</v>
      </c>
      <c r="E1150">
        <v>476</v>
      </c>
      <c r="F1150">
        <v>75</v>
      </c>
      <c r="G1150">
        <v>162</v>
      </c>
      <c r="H1150">
        <v>29</v>
      </c>
      <c r="I1150">
        <v>151</v>
      </c>
      <c r="J1150">
        <v>97</v>
      </c>
      <c r="K1150">
        <v>1</v>
      </c>
      <c r="L1150">
        <v>4</v>
      </c>
      <c r="M1150">
        <v>4</v>
      </c>
      <c r="N1150">
        <v>8</v>
      </c>
      <c r="O1150">
        <v>2</v>
      </c>
      <c r="P1150">
        <v>0</v>
      </c>
      <c r="Q1150">
        <v>0</v>
      </c>
      <c r="R1150">
        <v>0</v>
      </c>
      <c r="S1150">
        <v>0</v>
      </c>
      <c r="T1150">
        <v>0</v>
      </c>
      <c r="U1150">
        <v>0</v>
      </c>
      <c r="V1150">
        <v>3</v>
      </c>
      <c r="W1150">
        <v>11</v>
      </c>
      <c r="X1150">
        <v>0</v>
      </c>
      <c r="Y1150">
        <v>72</v>
      </c>
      <c r="Z1150">
        <v>2555</v>
      </c>
      <c r="AA1150">
        <v>0</v>
      </c>
      <c r="AB1150">
        <v>1</v>
      </c>
      <c r="AC1150">
        <v>0</v>
      </c>
      <c r="AD1150">
        <v>0</v>
      </c>
      <c r="AE1150">
        <v>0</v>
      </c>
      <c r="AF1150">
        <v>0</v>
      </c>
      <c r="AG1150">
        <v>0</v>
      </c>
      <c r="AH1150">
        <v>1</v>
      </c>
      <c r="AI1150">
        <v>0</v>
      </c>
      <c r="AJ1150">
        <v>0</v>
      </c>
      <c r="AK1150">
        <v>893</v>
      </c>
      <c r="AL1150">
        <v>796</v>
      </c>
      <c r="AM1150">
        <v>0</v>
      </c>
    </row>
    <row r="1151" spans="1:39" x14ac:dyDescent="0.45">
      <c r="A1151">
        <v>81657</v>
      </c>
      <c r="B1151">
        <v>0</v>
      </c>
      <c r="C1151">
        <v>0</v>
      </c>
      <c r="D1151">
        <v>69</v>
      </c>
      <c r="E1151">
        <v>364</v>
      </c>
      <c r="F1151">
        <v>40</v>
      </c>
      <c r="G1151">
        <v>425</v>
      </c>
      <c r="H1151">
        <v>158</v>
      </c>
      <c r="I1151">
        <v>60</v>
      </c>
      <c r="J1151">
        <v>50</v>
      </c>
      <c r="K1151">
        <v>1</v>
      </c>
      <c r="L1151">
        <v>3</v>
      </c>
      <c r="M1151">
        <v>4</v>
      </c>
      <c r="N1151">
        <v>8</v>
      </c>
      <c r="O1151">
        <v>1</v>
      </c>
      <c r="P1151">
        <v>0</v>
      </c>
      <c r="Q1151">
        <v>0</v>
      </c>
      <c r="R1151">
        <v>0</v>
      </c>
      <c r="S1151">
        <v>0</v>
      </c>
      <c r="T1151">
        <v>0</v>
      </c>
      <c r="U1151">
        <v>0</v>
      </c>
      <c r="V1151">
        <v>3</v>
      </c>
      <c r="W1151">
        <v>11</v>
      </c>
      <c r="X1151">
        <v>0</v>
      </c>
      <c r="Y1151">
        <v>51</v>
      </c>
      <c r="Z1151">
        <v>2317</v>
      </c>
      <c r="AA1151">
        <v>0</v>
      </c>
      <c r="AB1151">
        <v>0</v>
      </c>
      <c r="AC1151">
        <v>1</v>
      </c>
      <c r="AD1151">
        <v>0</v>
      </c>
      <c r="AE1151">
        <v>0</v>
      </c>
      <c r="AF1151">
        <v>0</v>
      </c>
      <c r="AG1151">
        <v>0</v>
      </c>
      <c r="AH1151">
        <v>1</v>
      </c>
      <c r="AI1151">
        <v>0</v>
      </c>
      <c r="AJ1151">
        <v>0</v>
      </c>
      <c r="AK1151">
        <v>1047</v>
      </c>
      <c r="AL1151">
        <v>997</v>
      </c>
      <c r="AM1151">
        <v>0</v>
      </c>
    </row>
    <row r="1152" spans="1:39" x14ac:dyDescent="0.45">
      <c r="A1152">
        <v>14421</v>
      </c>
      <c r="B1152">
        <v>0</v>
      </c>
      <c r="C1152">
        <v>0</v>
      </c>
      <c r="D1152">
        <v>81</v>
      </c>
      <c r="E1152">
        <v>0</v>
      </c>
      <c r="F1152">
        <v>0</v>
      </c>
      <c r="G1152">
        <v>2</v>
      </c>
      <c r="H1152">
        <v>3</v>
      </c>
      <c r="I1152">
        <v>3</v>
      </c>
      <c r="J1152">
        <v>8</v>
      </c>
      <c r="K1152">
        <v>1</v>
      </c>
      <c r="L1152">
        <v>1</v>
      </c>
      <c r="M1152">
        <v>0</v>
      </c>
      <c r="N1152">
        <v>2</v>
      </c>
      <c r="O1152">
        <v>5</v>
      </c>
      <c r="P1152">
        <v>1</v>
      </c>
      <c r="Q1152">
        <v>0</v>
      </c>
      <c r="R1152">
        <v>0</v>
      </c>
      <c r="S1152">
        <v>0</v>
      </c>
      <c r="T1152">
        <v>0</v>
      </c>
      <c r="U1152">
        <v>0</v>
      </c>
      <c r="V1152">
        <v>3</v>
      </c>
      <c r="W1152">
        <v>11</v>
      </c>
      <c r="X1152">
        <v>0</v>
      </c>
      <c r="Y1152">
        <v>24</v>
      </c>
      <c r="Z1152">
        <v>2291</v>
      </c>
      <c r="AA1152">
        <v>0</v>
      </c>
      <c r="AB1152">
        <v>1</v>
      </c>
      <c r="AC1152">
        <v>0</v>
      </c>
      <c r="AD1152">
        <v>0</v>
      </c>
      <c r="AE1152">
        <v>0</v>
      </c>
      <c r="AF1152">
        <v>0</v>
      </c>
      <c r="AG1152">
        <v>1</v>
      </c>
      <c r="AH1152">
        <v>0</v>
      </c>
      <c r="AI1152">
        <v>0</v>
      </c>
      <c r="AJ1152">
        <v>0</v>
      </c>
      <c r="AK1152">
        <v>8</v>
      </c>
      <c r="AL1152">
        <v>0</v>
      </c>
      <c r="AM1152">
        <v>1</v>
      </c>
    </row>
    <row r="1153" spans="1:39" x14ac:dyDescent="0.45">
      <c r="A1153">
        <v>20130</v>
      </c>
      <c r="B1153">
        <v>0</v>
      </c>
      <c r="C1153">
        <v>0</v>
      </c>
      <c r="D1153">
        <v>99</v>
      </c>
      <c r="E1153">
        <v>0</v>
      </c>
      <c r="F1153">
        <v>6</v>
      </c>
      <c r="G1153">
        <v>3</v>
      </c>
      <c r="H1153">
        <v>7</v>
      </c>
      <c r="I1153">
        <v>6</v>
      </c>
      <c r="J1153">
        <v>12</v>
      </c>
      <c r="K1153">
        <v>1</v>
      </c>
      <c r="L1153">
        <v>1</v>
      </c>
      <c r="M1153">
        <v>0</v>
      </c>
      <c r="N1153">
        <v>3</v>
      </c>
      <c r="O1153">
        <v>8</v>
      </c>
      <c r="P1153">
        <v>0</v>
      </c>
      <c r="Q1153">
        <v>0</v>
      </c>
      <c r="R1153">
        <v>0</v>
      </c>
      <c r="S1153">
        <v>0</v>
      </c>
      <c r="T1153">
        <v>0</v>
      </c>
      <c r="U1153">
        <v>0</v>
      </c>
      <c r="V1153">
        <v>3</v>
      </c>
      <c r="W1153">
        <v>11</v>
      </c>
      <c r="X1153">
        <v>0</v>
      </c>
      <c r="Y1153">
        <v>46</v>
      </c>
      <c r="Z1153">
        <v>2263</v>
      </c>
      <c r="AA1153">
        <v>0</v>
      </c>
      <c r="AB1153">
        <v>1</v>
      </c>
      <c r="AC1153">
        <v>0</v>
      </c>
      <c r="AD1153">
        <v>0</v>
      </c>
      <c r="AE1153">
        <v>0</v>
      </c>
      <c r="AF1153">
        <v>1</v>
      </c>
      <c r="AG1153">
        <v>0</v>
      </c>
      <c r="AH1153">
        <v>0</v>
      </c>
      <c r="AI1153">
        <v>0</v>
      </c>
      <c r="AJ1153">
        <v>0</v>
      </c>
      <c r="AK1153">
        <v>22</v>
      </c>
      <c r="AL1153">
        <v>10</v>
      </c>
      <c r="AM1153">
        <v>0</v>
      </c>
    </row>
    <row r="1154" spans="1:39" x14ac:dyDescent="0.45">
      <c r="A1154">
        <v>74214</v>
      </c>
      <c r="B1154">
        <v>0</v>
      </c>
      <c r="C1154">
        <v>0</v>
      </c>
      <c r="D1154">
        <v>3</v>
      </c>
      <c r="E1154">
        <v>863</v>
      </c>
      <c r="F1154">
        <v>83</v>
      </c>
      <c r="G1154">
        <v>547</v>
      </c>
      <c r="H1154">
        <v>86</v>
      </c>
      <c r="I1154">
        <v>99</v>
      </c>
      <c r="J1154">
        <v>33</v>
      </c>
      <c r="K1154">
        <v>1</v>
      </c>
      <c r="L1154">
        <v>8</v>
      </c>
      <c r="M1154">
        <v>2</v>
      </c>
      <c r="N1154">
        <v>5</v>
      </c>
      <c r="O1154">
        <v>5</v>
      </c>
      <c r="P1154">
        <v>0</v>
      </c>
      <c r="Q1154">
        <v>0</v>
      </c>
      <c r="R1154">
        <v>0</v>
      </c>
      <c r="S1154">
        <v>0</v>
      </c>
      <c r="T1154">
        <v>0</v>
      </c>
      <c r="U1154">
        <v>0</v>
      </c>
      <c r="V1154">
        <v>3</v>
      </c>
      <c r="W1154">
        <v>11</v>
      </c>
      <c r="X1154">
        <v>0</v>
      </c>
      <c r="Y1154">
        <v>30</v>
      </c>
      <c r="Z1154">
        <v>2831</v>
      </c>
      <c r="AA1154">
        <v>0</v>
      </c>
      <c r="AB1154">
        <v>1</v>
      </c>
      <c r="AC1154">
        <v>0</v>
      </c>
      <c r="AD1154">
        <v>0</v>
      </c>
      <c r="AE1154">
        <v>0</v>
      </c>
      <c r="AF1154">
        <v>0</v>
      </c>
      <c r="AG1154">
        <v>0</v>
      </c>
      <c r="AH1154">
        <v>0</v>
      </c>
      <c r="AI1154">
        <v>0</v>
      </c>
      <c r="AJ1154">
        <v>1</v>
      </c>
      <c r="AK1154">
        <v>1678</v>
      </c>
      <c r="AL1154">
        <v>1645</v>
      </c>
      <c r="AM1154">
        <v>0</v>
      </c>
    </row>
    <row r="1155" spans="1:39" x14ac:dyDescent="0.45">
      <c r="A1155">
        <v>66726</v>
      </c>
      <c r="B1155">
        <v>1</v>
      </c>
      <c r="C1155">
        <v>1</v>
      </c>
      <c r="D1155">
        <v>61</v>
      </c>
      <c r="E1155">
        <v>349</v>
      </c>
      <c r="F1155">
        <v>7</v>
      </c>
      <c r="G1155">
        <v>35</v>
      </c>
      <c r="H1155">
        <v>0</v>
      </c>
      <c r="I1155">
        <v>0</v>
      </c>
      <c r="J1155">
        <v>47</v>
      </c>
      <c r="K1155">
        <v>3</v>
      </c>
      <c r="L1155">
        <v>8</v>
      </c>
      <c r="M1155">
        <v>2</v>
      </c>
      <c r="N1155">
        <v>4</v>
      </c>
      <c r="O1155">
        <v>7</v>
      </c>
      <c r="P1155">
        <v>0</v>
      </c>
      <c r="Q1155">
        <v>1</v>
      </c>
      <c r="R1155">
        <v>0</v>
      </c>
      <c r="S1155">
        <v>0</v>
      </c>
      <c r="T1155">
        <v>0</v>
      </c>
      <c r="U1155">
        <v>0</v>
      </c>
      <c r="V1155">
        <v>3</v>
      </c>
      <c r="W1155">
        <v>11</v>
      </c>
      <c r="X1155">
        <v>0</v>
      </c>
      <c r="Y1155">
        <v>63</v>
      </c>
      <c r="Z1155">
        <v>2327</v>
      </c>
      <c r="AA1155">
        <v>0</v>
      </c>
      <c r="AB1155">
        <v>1</v>
      </c>
      <c r="AC1155">
        <v>0</v>
      </c>
      <c r="AD1155">
        <v>0</v>
      </c>
      <c r="AE1155">
        <v>0</v>
      </c>
      <c r="AF1155">
        <v>0</v>
      </c>
      <c r="AG1155">
        <v>0</v>
      </c>
      <c r="AH1155">
        <v>0</v>
      </c>
      <c r="AI1155">
        <v>1</v>
      </c>
      <c r="AJ1155">
        <v>0</v>
      </c>
      <c r="AK1155">
        <v>391</v>
      </c>
      <c r="AL1155">
        <v>344</v>
      </c>
      <c r="AM1155">
        <v>1</v>
      </c>
    </row>
    <row r="1156" spans="1:39" x14ac:dyDescent="0.45">
      <c r="A1156">
        <v>23724</v>
      </c>
      <c r="B1156">
        <v>1</v>
      </c>
      <c r="C1156">
        <v>0</v>
      </c>
      <c r="D1156">
        <v>65</v>
      </c>
      <c r="E1156">
        <v>5</v>
      </c>
      <c r="F1156">
        <v>23</v>
      </c>
      <c r="G1156">
        <v>15</v>
      </c>
      <c r="H1156">
        <v>0</v>
      </c>
      <c r="I1156">
        <v>18</v>
      </c>
      <c r="J1156">
        <v>14</v>
      </c>
      <c r="K1156">
        <v>2</v>
      </c>
      <c r="L1156">
        <v>2</v>
      </c>
      <c r="M1156">
        <v>0</v>
      </c>
      <c r="N1156">
        <v>3</v>
      </c>
      <c r="O1156">
        <v>8</v>
      </c>
      <c r="P1156">
        <v>0</v>
      </c>
      <c r="Q1156">
        <v>0</v>
      </c>
      <c r="R1156">
        <v>0</v>
      </c>
      <c r="S1156">
        <v>0</v>
      </c>
      <c r="T1156">
        <v>0</v>
      </c>
      <c r="U1156">
        <v>0</v>
      </c>
      <c r="V1156">
        <v>3</v>
      </c>
      <c r="W1156">
        <v>11</v>
      </c>
      <c r="X1156">
        <v>0</v>
      </c>
      <c r="Y1156">
        <v>41</v>
      </c>
      <c r="Z1156">
        <v>2696</v>
      </c>
      <c r="AA1156">
        <v>0</v>
      </c>
      <c r="AB1156">
        <v>0</v>
      </c>
      <c r="AC1156">
        <v>0</v>
      </c>
      <c r="AD1156">
        <v>1</v>
      </c>
      <c r="AE1156">
        <v>0</v>
      </c>
      <c r="AF1156">
        <v>0</v>
      </c>
      <c r="AG1156">
        <v>1</v>
      </c>
      <c r="AH1156">
        <v>0</v>
      </c>
      <c r="AI1156">
        <v>0</v>
      </c>
      <c r="AJ1156">
        <v>0</v>
      </c>
      <c r="AK1156">
        <v>61</v>
      </c>
      <c r="AL1156">
        <v>47</v>
      </c>
      <c r="AM1156">
        <v>0</v>
      </c>
    </row>
    <row r="1157" spans="1:39" x14ac:dyDescent="0.45">
      <c r="A1157">
        <v>47353</v>
      </c>
      <c r="B1157">
        <v>0</v>
      </c>
      <c r="C1157">
        <v>1</v>
      </c>
      <c r="D1157">
        <v>93</v>
      </c>
      <c r="E1157">
        <v>184</v>
      </c>
      <c r="F1157">
        <v>2</v>
      </c>
      <c r="G1157">
        <v>19</v>
      </c>
      <c r="H1157">
        <v>8</v>
      </c>
      <c r="I1157">
        <v>8</v>
      </c>
      <c r="J1157">
        <v>4</v>
      </c>
      <c r="K1157">
        <v>3</v>
      </c>
      <c r="L1157">
        <v>2</v>
      </c>
      <c r="M1157">
        <v>2</v>
      </c>
      <c r="N1157">
        <v>6</v>
      </c>
      <c r="O1157">
        <v>5</v>
      </c>
      <c r="P1157">
        <v>0</v>
      </c>
      <c r="Q1157">
        <v>0</v>
      </c>
      <c r="R1157">
        <v>0</v>
      </c>
      <c r="S1157">
        <v>0</v>
      </c>
      <c r="T1157">
        <v>0</v>
      </c>
      <c r="U1157">
        <v>0</v>
      </c>
      <c r="V1157">
        <v>3</v>
      </c>
      <c r="W1157">
        <v>11</v>
      </c>
      <c r="X1157">
        <v>0</v>
      </c>
      <c r="Y1157">
        <v>60</v>
      </c>
      <c r="Z1157">
        <v>2387</v>
      </c>
      <c r="AA1157">
        <v>0</v>
      </c>
      <c r="AB1157">
        <v>1</v>
      </c>
      <c r="AC1157">
        <v>0</v>
      </c>
      <c r="AD1157">
        <v>0</v>
      </c>
      <c r="AE1157">
        <v>0</v>
      </c>
      <c r="AF1157">
        <v>0</v>
      </c>
      <c r="AG1157">
        <v>0</v>
      </c>
      <c r="AH1157">
        <v>0</v>
      </c>
      <c r="AI1157">
        <v>1</v>
      </c>
      <c r="AJ1157">
        <v>0</v>
      </c>
      <c r="AK1157">
        <v>221</v>
      </c>
      <c r="AL1157">
        <v>217</v>
      </c>
      <c r="AM1157">
        <v>0</v>
      </c>
    </row>
    <row r="1158" spans="1:39" x14ac:dyDescent="0.45">
      <c r="A1158">
        <v>33444</v>
      </c>
      <c r="B1158">
        <v>1</v>
      </c>
      <c r="C1158">
        <v>1</v>
      </c>
      <c r="D1158">
        <v>24</v>
      </c>
      <c r="E1158">
        <v>8</v>
      </c>
      <c r="F1158">
        <v>0</v>
      </c>
      <c r="G1158">
        <v>8</v>
      </c>
      <c r="H1158">
        <v>0</v>
      </c>
      <c r="I1158">
        <v>0</v>
      </c>
      <c r="J1158">
        <v>2</v>
      </c>
      <c r="K1158">
        <v>1</v>
      </c>
      <c r="L1158">
        <v>1</v>
      </c>
      <c r="M1158">
        <v>0</v>
      </c>
      <c r="N1158">
        <v>2</v>
      </c>
      <c r="O1158">
        <v>8</v>
      </c>
      <c r="P1158">
        <v>0</v>
      </c>
      <c r="Q1158">
        <v>0</v>
      </c>
      <c r="R1158">
        <v>0</v>
      </c>
      <c r="S1158">
        <v>0</v>
      </c>
      <c r="T1158">
        <v>0</v>
      </c>
      <c r="U1158">
        <v>0</v>
      </c>
      <c r="V1158">
        <v>3</v>
      </c>
      <c r="W1158">
        <v>11</v>
      </c>
      <c r="X1158">
        <v>0</v>
      </c>
      <c r="Y1158">
        <v>68</v>
      </c>
      <c r="Z1158">
        <v>2762</v>
      </c>
      <c r="AA1158">
        <v>0</v>
      </c>
      <c r="AB1158">
        <v>1</v>
      </c>
      <c r="AC1158">
        <v>0</v>
      </c>
      <c r="AD1158">
        <v>0</v>
      </c>
      <c r="AE1158">
        <v>0</v>
      </c>
      <c r="AF1158">
        <v>0</v>
      </c>
      <c r="AG1158">
        <v>0</v>
      </c>
      <c r="AH1158">
        <v>0</v>
      </c>
      <c r="AI1158">
        <v>1</v>
      </c>
      <c r="AJ1158">
        <v>0</v>
      </c>
      <c r="AK1158">
        <v>16</v>
      </c>
      <c r="AL1158">
        <v>14</v>
      </c>
      <c r="AM1158">
        <v>0</v>
      </c>
    </row>
    <row r="1159" spans="1:39" x14ac:dyDescent="0.45">
      <c r="A1159">
        <v>54386</v>
      </c>
      <c r="B1159">
        <v>0</v>
      </c>
      <c r="C1159">
        <v>1</v>
      </c>
      <c r="D1159">
        <v>8</v>
      </c>
      <c r="E1159">
        <v>277</v>
      </c>
      <c r="F1159">
        <v>21</v>
      </c>
      <c r="G1159">
        <v>64</v>
      </c>
      <c r="H1159">
        <v>62</v>
      </c>
      <c r="I1159">
        <v>21</v>
      </c>
      <c r="J1159">
        <v>25</v>
      </c>
      <c r="K1159">
        <v>2</v>
      </c>
      <c r="L1159">
        <v>3</v>
      </c>
      <c r="M1159">
        <v>2</v>
      </c>
      <c r="N1159">
        <v>10</v>
      </c>
      <c r="O1159">
        <v>3</v>
      </c>
      <c r="P1159">
        <v>0</v>
      </c>
      <c r="Q1159">
        <v>0</v>
      </c>
      <c r="R1159">
        <v>0</v>
      </c>
      <c r="S1159">
        <v>0</v>
      </c>
      <c r="T1159">
        <v>0</v>
      </c>
      <c r="U1159">
        <v>0</v>
      </c>
      <c r="V1159">
        <v>3</v>
      </c>
      <c r="W1159">
        <v>11</v>
      </c>
      <c r="X1159">
        <v>0</v>
      </c>
      <c r="Y1159">
        <v>39</v>
      </c>
      <c r="Z1159">
        <v>2567</v>
      </c>
      <c r="AA1159">
        <v>0</v>
      </c>
      <c r="AB1159">
        <v>1</v>
      </c>
      <c r="AC1159">
        <v>0</v>
      </c>
      <c r="AD1159">
        <v>0</v>
      </c>
      <c r="AE1159">
        <v>0</v>
      </c>
      <c r="AF1159">
        <v>0</v>
      </c>
      <c r="AG1159">
        <v>0</v>
      </c>
      <c r="AH1159">
        <v>1</v>
      </c>
      <c r="AI1159">
        <v>0</v>
      </c>
      <c r="AJ1159">
        <v>0</v>
      </c>
      <c r="AK1159">
        <v>445</v>
      </c>
      <c r="AL1159">
        <v>420</v>
      </c>
      <c r="AM1159">
        <v>0</v>
      </c>
    </row>
    <row r="1160" spans="1:39" x14ac:dyDescent="0.45">
      <c r="A1160">
        <v>28510</v>
      </c>
      <c r="B1160">
        <v>1</v>
      </c>
      <c r="C1160">
        <v>1</v>
      </c>
      <c r="D1160">
        <v>72</v>
      </c>
      <c r="E1160">
        <v>44</v>
      </c>
      <c r="F1160">
        <v>5</v>
      </c>
      <c r="G1160">
        <v>19</v>
      </c>
      <c r="H1160">
        <v>0</v>
      </c>
      <c r="I1160">
        <v>4</v>
      </c>
      <c r="J1160">
        <v>19</v>
      </c>
      <c r="K1160">
        <v>3</v>
      </c>
      <c r="L1160">
        <v>2</v>
      </c>
      <c r="M1160">
        <v>0</v>
      </c>
      <c r="N1160">
        <v>4</v>
      </c>
      <c r="O1160">
        <v>5</v>
      </c>
      <c r="P1160">
        <v>0</v>
      </c>
      <c r="Q1160">
        <v>0</v>
      </c>
      <c r="R1160">
        <v>0</v>
      </c>
      <c r="S1160">
        <v>0</v>
      </c>
      <c r="T1160">
        <v>0</v>
      </c>
      <c r="U1160">
        <v>0</v>
      </c>
      <c r="V1160">
        <v>3</v>
      </c>
      <c r="W1160">
        <v>11</v>
      </c>
      <c r="X1160">
        <v>0</v>
      </c>
      <c r="Y1160">
        <v>39</v>
      </c>
      <c r="Z1160">
        <v>2601</v>
      </c>
      <c r="AA1160">
        <v>1</v>
      </c>
      <c r="AB1160">
        <v>0</v>
      </c>
      <c r="AC1160">
        <v>0</v>
      </c>
      <c r="AD1160">
        <v>0</v>
      </c>
      <c r="AE1160">
        <v>0</v>
      </c>
      <c r="AF1160">
        <v>0</v>
      </c>
      <c r="AG1160">
        <v>0</v>
      </c>
      <c r="AH1160">
        <v>1</v>
      </c>
      <c r="AI1160">
        <v>0</v>
      </c>
      <c r="AJ1160">
        <v>0</v>
      </c>
      <c r="AK1160">
        <v>72</v>
      </c>
      <c r="AL1160">
        <v>53</v>
      </c>
      <c r="AM1160">
        <v>0</v>
      </c>
    </row>
    <row r="1161" spans="1:39" x14ac:dyDescent="0.45">
      <c r="A1161">
        <v>90638</v>
      </c>
      <c r="B1161">
        <v>0</v>
      </c>
      <c r="C1161">
        <v>0</v>
      </c>
      <c r="D1161">
        <v>29</v>
      </c>
      <c r="E1161">
        <v>1156</v>
      </c>
      <c r="F1161">
        <v>120</v>
      </c>
      <c r="G1161">
        <v>915</v>
      </c>
      <c r="H1161">
        <v>94</v>
      </c>
      <c r="I1161">
        <v>144</v>
      </c>
      <c r="J1161">
        <v>96</v>
      </c>
      <c r="K1161">
        <v>1</v>
      </c>
      <c r="L1161">
        <v>3</v>
      </c>
      <c r="M1161">
        <v>4</v>
      </c>
      <c r="N1161">
        <v>10</v>
      </c>
      <c r="O1161">
        <v>1</v>
      </c>
      <c r="P1161">
        <v>0</v>
      </c>
      <c r="Q1161">
        <v>0</v>
      </c>
      <c r="R1161">
        <v>1</v>
      </c>
      <c r="S1161">
        <v>0</v>
      </c>
      <c r="T1161">
        <v>0</v>
      </c>
      <c r="U1161">
        <v>0</v>
      </c>
      <c r="V1161">
        <v>3</v>
      </c>
      <c r="W1161">
        <v>11</v>
      </c>
      <c r="X1161">
        <v>0</v>
      </c>
      <c r="Y1161">
        <v>29</v>
      </c>
      <c r="Z1161">
        <v>2295</v>
      </c>
      <c r="AA1161">
        <v>0</v>
      </c>
      <c r="AB1161">
        <v>0</v>
      </c>
      <c r="AC1161">
        <v>1</v>
      </c>
      <c r="AD1161">
        <v>0</v>
      </c>
      <c r="AE1161">
        <v>0</v>
      </c>
      <c r="AF1161">
        <v>0</v>
      </c>
      <c r="AG1161">
        <v>0</v>
      </c>
      <c r="AH1161">
        <v>0</v>
      </c>
      <c r="AI1161">
        <v>1</v>
      </c>
      <c r="AJ1161">
        <v>0</v>
      </c>
      <c r="AK1161">
        <v>2429</v>
      </c>
      <c r="AL1161">
        <v>2333</v>
      </c>
      <c r="AM1161">
        <v>1</v>
      </c>
    </row>
    <row r="1162" spans="1:39" x14ac:dyDescent="0.45">
      <c r="A1162">
        <v>48070</v>
      </c>
      <c r="B1162">
        <v>0</v>
      </c>
      <c r="C1162">
        <v>1</v>
      </c>
      <c r="D1162">
        <v>33</v>
      </c>
      <c r="E1162">
        <v>373</v>
      </c>
      <c r="F1162">
        <v>14</v>
      </c>
      <c r="G1162">
        <v>83</v>
      </c>
      <c r="H1162">
        <v>6</v>
      </c>
      <c r="I1162">
        <v>9</v>
      </c>
      <c r="J1162">
        <v>19</v>
      </c>
      <c r="K1162">
        <v>3</v>
      </c>
      <c r="L1162">
        <v>8</v>
      </c>
      <c r="M1162">
        <v>2</v>
      </c>
      <c r="N1162">
        <v>6</v>
      </c>
      <c r="O1162">
        <v>7</v>
      </c>
      <c r="P1162">
        <v>0</v>
      </c>
      <c r="Q1162">
        <v>0</v>
      </c>
      <c r="R1162">
        <v>0</v>
      </c>
      <c r="S1162">
        <v>0</v>
      </c>
      <c r="T1162">
        <v>0</v>
      </c>
      <c r="U1162">
        <v>1</v>
      </c>
      <c r="V1162">
        <v>3</v>
      </c>
      <c r="W1162">
        <v>11</v>
      </c>
      <c r="X1162">
        <v>0</v>
      </c>
      <c r="Y1162">
        <v>70</v>
      </c>
      <c r="Z1162">
        <v>2691</v>
      </c>
      <c r="AA1162">
        <v>0</v>
      </c>
      <c r="AB1162">
        <v>0</v>
      </c>
      <c r="AC1162">
        <v>0</v>
      </c>
      <c r="AD1162">
        <v>1</v>
      </c>
      <c r="AE1162">
        <v>0</v>
      </c>
      <c r="AF1162">
        <v>0</v>
      </c>
      <c r="AG1162">
        <v>0</v>
      </c>
      <c r="AH1162">
        <v>1</v>
      </c>
      <c r="AI1162">
        <v>0</v>
      </c>
      <c r="AJ1162">
        <v>0</v>
      </c>
      <c r="AK1162">
        <v>485</v>
      </c>
      <c r="AL1162">
        <v>466</v>
      </c>
      <c r="AM1162">
        <v>0</v>
      </c>
    </row>
    <row r="1163" spans="1:39" x14ac:dyDescent="0.45">
      <c r="A1163">
        <v>43140</v>
      </c>
      <c r="B1163">
        <v>0</v>
      </c>
      <c r="C1163">
        <v>1</v>
      </c>
      <c r="D1163">
        <v>68</v>
      </c>
      <c r="E1163">
        <v>134</v>
      </c>
      <c r="F1163">
        <v>8</v>
      </c>
      <c r="G1163">
        <v>76</v>
      </c>
      <c r="H1163">
        <v>6</v>
      </c>
      <c r="I1163">
        <v>0</v>
      </c>
      <c r="J1163">
        <v>11</v>
      </c>
      <c r="K1163">
        <v>1</v>
      </c>
      <c r="L1163">
        <v>4</v>
      </c>
      <c r="M1163">
        <v>1</v>
      </c>
      <c r="N1163">
        <v>5</v>
      </c>
      <c r="O1163">
        <v>6</v>
      </c>
      <c r="P1163">
        <v>0</v>
      </c>
      <c r="Q1163">
        <v>0</v>
      </c>
      <c r="R1163">
        <v>0</v>
      </c>
      <c r="S1163">
        <v>0</v>
      </c>
      <c r="T1163">
        <v>0</v>
      </c>
      <c r="U1163">
        <v>0</v>
      </c>
      <c r="V1163">
        <v>3</v>
      </c>
      <c r="W1163">
        <v>11</v>
      </c>
      <c r="X1163">
        <v>0</v>
      </c>
      <c r="Y1163">
        <v>63</v>
      </c>
      <c r="Z1163">
        <v>2699</v>
      </c>
      <c r="AA1163">
        <v>0</v>
      </c>
      <c r="AB1163">
        <v>1</v>
      </c>
      <c r="AC1163">
        <v>0</v>
      </c>
      <c r="AD1163">
        <v>0</v>
      </c>
      <c r="AE1163">
        <v>0</v>
      </c>
      <c r="AF1163">
        <v>0</v>
      </c>
      <c r="AG1163">
        <v>0</v>
      </c>
      <c r="AH1163">
        <v>1</v>
      </c>
      <c r="AI1163">
        <v>0</v>
      </c>
      <c r="AJ1163">
        <v>0</v>
      </c>
      <c r="AK1163">
        <v>224</v>
      </c>
      <c r="AL1163">
        <v>213</v>
      </c>
      <c r="AM1163">
        <v>0</v>
      </c>
    </row>
    <row r="1164" spans="1:39" x14ac:dyDescent="0.45">
      <c r="A1164">
        <v>54959</v>
      </c>
      <c r="B1164">
        <v>0</v>
      </c>
      <c r="C1164">
        <v>1</v>
      </c>
      <c r="D1164">
        <v>55</v>
      </c>
      <c r="E1164">
        <v>1148</v>
      </c>
      <c r="F1164">
        <v>0</v>
      </c>
      <c r="G1164">
        <v>60</v>
      </c>
      <c r="H1164">
        <v>0</v>
      </c>
      <c r="I1164">
        <v>0</v>
      </c>
      <c r="J1164">
        <v>24</v>
      </c>
      <c r="K1164">
        <v>3</v>
      </c>
      <c r="L1164">
        <v>9</v>
      </c>
      <c r="M1164">
        <v>5</v>
      </c>
      <c r="N1164">
        <v>4</v>
      </c>
      <c r="O1164">
        <v>7</v>
      </c>
      <c r="P1164">
        <v>0</v>
      </c>
      <c r="Q1164">
        <v>1</v>
      </c>
      <c r="R1164">
        <v>0</v>
      </c>
      <c r="S1164">
        <v>0</v>
      </c>
      <c r="T1164">
        <v>0</v>
      </c>
      <c r="U1164">
        <v>0</v>
      </c>
      <c r="V1164">
        <v>3</v>
      </c>
      <c r="W1164">
        <v>11</v>
      </c>
      <c r="X1164">
        <v>1</v>
      </c>
      <c r="Y1164">
        <v>59</v>
      </c>
      <c r="Z1164">
        <v>2685</v>
      </c>
      <c r="AA1164">
        <v>1</v>
      </c>
      <c r="AB1164">
        <v>0</v>
      </c>
      <c r="AC1164">
        <v>0</v>
      </c>
      <c r="AD1164">
        <v>0</v>
      </c>
      <c r="AE1164">
        <v>0</v>
      </c>
      <c r="AF1164">
        <v>0</v>
      </c>
      <c r="AG1164">
        <v>0</v>
      </c>
      <c r="AH1164">
        <v>0</v>
      </c>
      <c r="AI1164">
        <v>0</v>
      </c>
      <c r="AJ1164">
        <v>1</v>
      </c>
      <c r="AK1164">
        <v>1208</v>
      </c>
      <c r="AL1164">
        <v>1184</v>
      </c>
      <c r="AM1164">
        <v>1</v>
      </c>
    </row>
    <row r="1165" spans="1:39" x14ac:dyDescent="0.45">
      <c r="A1165">
        <v>15056</v>
      </c>
      <c r="B1165">
        <v>1</v>
      </c>
      <c r="C1165">
        <v>1</v>
      </c>
      <c r="D1165">
        <v>76</v>
      </c>
      <c r="E1165">
        <v>6</v>
      </c>
      <c r="F1165">
        <v>12</v>
      </c>
      <c r="G1165">
        <v>3</v>
      </c>
      <c r="H1165">
        <v>21</v>
      </c>
      <c r="I1165">
        <v>6</v>
      </c>
      <c r="J1165">
        <v>40</v>
      </c>
      <c r="K1165">
        <v>5</v>
      </c>
      <c r="L1165">
        <v>2</v>
      </c>
      <c r="M1165">
        <v>2</v>
      </c>
      <c r="N1165">
        <v>3</v>
      </c>
      <c r="O1165">
        <v>5</v>
      </c>
      <c r="P1165">
        <v>0</v>
      </c>
      <c r="Q1165">
        <v>0</v>
      </c>
      <c r="R1165">
        <v>0</v>
      </c>
      <c r="S1165">
        <v>0</v>
      </c>
      <c r="T1165">
        <v>0</v>
      </c>
      <c r="U1165">
        <v>0</v>
      </c>
      <c r="V1165">
        <v>3</v>
      </c>
      <c r="W1165">
        <v>11</v>
      </c>
      <c r="X1165">
        <v>0</v>
      </c>
      <c r="Y1165">
        <v>62</v>
      </c>
      <c r="Z1165">
        <v>2581</v>
      </c>
      <c r="AA1165">
        <v>0</v>
      </c>
      <c r="AB1165">
        <v>0</v>
      </c>
      <c r="AC1165">
        <v>1</v>
      </c>
      <c r="AD1165">
        <v>0</v>
      </c>
      <c r="AE1165">
        <v>0</v>
      </c>
      <c r="AF1165">
        <v>0</v>
      </c>
      <c r="AG1165">
        <v>1</v>
      </c>
      <c r="AH1165">
        <v>0</v>
      </c>
      <c r="AI1165">
        <v>0</v>
      </c>
      <c r="AJ1165">
        <v>0</v>
      </c>
      <c r="AK1165">
        <v>48</v>
      </c>
      <c r="AL1165">
        <v>8</v>
      </c>
      <c r="AM1165">
        <v>0</v>
      </c>
    </row>
    <row r="1166" spans="1:39" x14ac:dyDescent="0.45">
      <c r="A1166">
        <v>26954</v>
      </c>
      <c r="B1166">
        <v>1</v>
      </c>
      <c r="C1166">
        <v>0</v>
      </c>
      <c r="D1166">
        <v>17</v>
      </c>
      <c r="E1166">
        <v>4</v>
      </c>
      <c r="F1166">
        <v>1</v>
      </c>
      <c r="G1166">
        <v>11</v>
      </c>
      <c r="H1166">
        <v>0</v>
      </c>
      <c r="I1166">
        <v>0</v>
      </c>
      <c r="J1166">
        <v>1</v>
      </c>
      <c r="K1166">
        <v>1</v>
      </c>
      <c r="L1166">
        <v>1</v>
      </c>
      <c r="M1166">
        <v>0</v>
      </c>
      <c r="N1166">
        <v>2</v>
      </c>
      <c r="O1166">
        <v>7</v>
      </c>
      <c r="P1166">
        <v>0</v>
      </c>
      <c r="Q1166">
        <v>0</v>
      </c>
      <c r="R1166">
        <v>0</v>
      </c>
      <c r="S1166">
        <v>0</v>
      </c>
      <c r="T1166">
        <v>0</v>
      </c>
      <c r="U1166">
        <v>0</v>
      </c>
      <c r="V1166">
        <v>3</v>
      </c>
      <c r="W1166">
        <v>11</v>
      </c>
      <c r="X1166">
        <v>0</v>
      </c>
      <c r="Y1166">
        <v>49</v>
      </c>
      <c r="Z1166">
        <v>2211</v>
      </c>
      <c r="AA1166">
        <v>0</v>
      </c>
      <c r="AB1166">
        <v>0</v>
      </c>
      <c r="AC1166">
        <v>1</v>
      </c>
      <c r="AD1166">
        <v>0</v>
      </c>
      <c r="AE1166">
        <v>0</v>
      </c>
      <c r="AF1166">
        <v>0</v>
      </c>
      <c r="AG1166">
        <v>0</v>
      </c>
      <c r="AH1166">
        <v>1</v>
      </c>
      <c r="AI1166">
        <v>0</v>
      </c>
      <c r="AJ1166">
        <v>0</v>
      </c>
      <c r="AK1166">
        <v>16</v>
      </c>
      <c r="AL1166">
        <v>15</v>
      </c>
      <c r="AM1166">
        <v>0</v>
      </c>
    </row>
    <row r="1167" spans="1:39" x14ac:dyDescent="0.45">
      <c r="A1167">
        <v>22327</v>
      </c>
      <c r="B1167">
        <v>1</v>
      </c>
      <c r="C1167">
        <v>0</v>
      </c>
      <c r="D1167">
        <v>94</v>
      </c>
      <c r="E1167">
        <v>5</v>
      </c>
      <c r="F1167">
        <v>4</v>
      </c>
      <c r="G1167">
        <v>8</v>
      </c>
      <c r="H1167">
        <v>2</v>
      </c>
      <c r="I1167">
        <v>0</v>
      </c>
      <c r="J1167">
        <v>5</v>
      </c>
      <c r="K1167">
        <v>1</v>
      </c>
      <c r="L1167">
        <v>1</v>
      </c>
      <c r="M1167">
        <v>0</v>
      </c>
      <c r="N1167">
        <v>3</v>
      </c>
      <c r="O1167">
        <v>5</v>
      </c>
      <c r="P1167">
        <v>0</v>
      </c>
      <c r="Q1167">
        <v>0</v>
      </c>
      <c r="R1167">
        <v>0</v>
      </c>
      <c r="S1167">
        <v>0</v>
      </c>
      <c r="T1167">
        <v>0</v>
      </c>
      <c r="U1167">
        <v>0</v>
      </c>
      <c r="V1167">
        <v>3</v>
      </c>
      <c r="W1167">
        <v>11</v>
      </c>
      <c r="X1167">
        <v>0</v>
      </c>
      <c r="Y1167">
        <v>35</v>
      </c>
      <c r="Z1167">
        <v>2490</v>
      </c>
      <c r="AA1167">
        <v>0</v>
      </c>
      <c r="AB1167">
        <v>0</v>
      </c>
      <c r="AC1167">
        <v>1</v>
      </c>
      <c r="AD1167">
        <v>0</v>
      </c>
      <c r="AE1167">
        <v>0</v>
      </c>
      <c r="AF1167">
        <v>0</v>
      </c>
      <c r="AG1167">
        <v>0</v>
      </c>
      <c r="AH1167">
        <v>1</v>
      </c>
      <c r="AI1167">
        <v>0</v>
      </c>
      <c r="AJ1167">
        <v>0</v>
      </c>
      <c r="AK1167">
        <v>19</v>
      </c>
      <c r="AL1167">
        <v>14</v>
      </c>
      <c r="AM1167">
        <v>0</v>
      </c>
    </row>
    <row r="1168" spans="1:39" x14ac:dyDescent="0.45">
      <c r="A1168">
        <v>44393</v>
      </c>
      <c r="B1168">
        <v>1</v>
      </c>
      <c r="C1168">
        <v>1</v>
      </c>
      <c r="D1168">
        <v>86</v>
      </c>
      <c r="E1168">
        <v>24</v>
      </c>
      <c r="F1168">
        <v>2</v>
      </c>
      <c r="G1168">
        <v>20</v>
      </c>
      <c r="H1168">
        <v>2</v>
      </c>
      <c r="I1168">
        <v>2</v>
      </c>
      <c r="J1168">
        <v>10</v>
      </c>
      <c r="K1168">
        <v>2</v>
      </c>
      <c r="L1168">
        <v>1</v>
      </c>
      <c r="M1168">
        <v>0</v>
      </c>
      <c r="N1168">
        <v>4</v>
      </c>
      <c r="O1168">
        <v>4</v>
      </c>
      <c r="P1168">
        <v>0</v>
      </c>
      <c r="Q1168">
        <v>0</v>
      </c>
      <c r="R1168">
        <v>0</v>
      </c>
      <c r="S1168">
        <v>0</v>
      </c>
      <c r="T1168">
        <v>0</v>
      </c>
      <c r="U1168">
        <v>0</v>
      </c>
      <c r="V1168">
        <v>3</v>
      </c>
      <c r="W1168">
        <v>11</v>
      </c>
      <c r="X1168">
        <v>0</v>
      </c>
      <c r="Y1168">
        <v>55</v>
      </c>
      <c r="Z1168">
        <v>2470</v>
      </c>
      <c r="AA1168">
        <v>0</v>
      </c>
      <c r="AB1168">
        <v>1</v>
      </c>
      <c r="AC1168">
        <v>0</v>
      </c>
      <c r="AD1168">
        <v>0</v>
      </c>
      <c r="AE1168">
        <v>0</v>
      </c>
      <c r="AF1168">
        <v>0</v>
      </c>
      <c r="AG1168">
        <v>0</v>
      </c>
      <c r="AH1168">
        <v>1</v>
      </c>
      <c r="AI1168">
        <v>0</v>
      </c>
      <c r="AJ1168">
        <v>0</v>
      </c>
      <c r="AK1168">
        <v>50</v>
      </c>
      <c r="AL1168">
        <v>40</v>
      </c>
      <c r="AM1168">
        <v>0</v>
      </c>
    </row>
    <row r="1169" spans="1:39" x14ac:dyDescent="0.45">
      <c r="A1169">
        <v>62000</v>
      </c>
      <c r="B1169">
        <v>0</v>
      </c>
      <c r="C1169">
        <v>1</v>
      </c>
      <c r="D1169">
        <v>25</v>
      </c>
      <c r="E1169">
        <v>899</v>
      </c>
      <c r="F1169">
        <v>0</v>
      </c>
      <c r="G1169">
        <v>101</v>
      </c>
      <c r="H1169">
        <v>0</v>
      </c>
      <c r="I1169">
        <v>0</v>
      </c>
      <c r="J1169">
        <v>20</v>
      </c>
      <c r="K1169">
        <v>1</v>
      </c>
      <c r="L1169">
        <v>6</v>
      </c>
      <c r="M1169">
        <v>6</v>
      </c>
      <c r="N1169">
        <v>13</v>
      </c>
      <c r="O1169">
        <v>4</v>
      </c>
      <c r="P1169">
        <v>0</v>
      </c>
      <c r="Q1169">
        <v>0</v>
      </c>
      <c r="R1169">
        <v>0</v>
      </c>
      <c r="S1169">
        <v>1</v>
      </c>
      <c r="T1169">
        <v>0</v>
      </c>
      <c r="U1169">
        <v>0</v>
      </c>
      <c r="V1169">
        <v>3</v>
      </c>
      <c r="W1169">
        <v>11</v>
      </c>
      <c r="X1169">
        <v>0</v>
      </c>
      <c r="Y1169">
        <v>68</v>
      </c>
      <c r="Z1169">
        <v>2467</v>
      </c>
      <c r="AA1169">
        <v>0</v>
      </c>
      <c r="AB1169">
        <v>0</v>
      </c>
      <c r="AC1169">
        <v>1</v>
      </c>
      <c r="AD1169">
        <v>0</v>
      </c>
      <c r="AE1169">
        <v>0</v>
      </c>
      <c r="AF1169">
        <v>0</v>
      </c>
      <c r="AG1169">
        <v>0</v>
      </c>
      <c r="AH1169">
        <v>0</v>
      </c>
      <c r="AI1169">
        <v>0</v>
      </c>
      <c r="AJ1169">
        <v>1</v>
      </c>
      <c r="AK1169">
        <v>1000</v>
      </c>
      <c r="AL1169">
        <v>980</v>
      </c>
      <c r="AM1169">
        <v>1</v>
      </c>
    </row>
    <row r="1170" spans="1:39" x14ac:dyDescent="0.45">
      <c r="A1170">
        <v>31497</v>
      </c>
      <c r="B1170">
        <v>0</v>
      </c>
      <c r="C1170">
        <v>1</v>
      </c>
      <c r="D1170">
        <v>22</v>
      </c>
      <c r="E1170">
        <v>108</v>
      </c>
      <c r="F1170">
        <v>1</v>
      </c>
      <c r="G1170">
        <v>28</v>
      </c>
      <c r="H1170">
        <v>13</v>
      </c>
      <c r="I1170">
        <v>1</v>
      </c>
      <c r="J1170">
        <v>4</v>
      </c>
      <c r="K1170">
        <v>2</v>
      </c>
      <c r="L1170">
        <v>3</v>
      </c>
      <c r="M1170">
        <v>1</v>
      </c>
      <c r="N1170">
        <v>4</v>
      </c>
      <c r="O1170">
        <v>8</v>
      </c>
      <c r="P1170">
        <v>0</v>
      </c>
      <c r="Q1170">
        <v>0</v>
      </c>
      <c r="R1170">
        <v>0</v>
      </c>
      <c r="S1170">
        <v>0</v>
      </c>
      <c r="T1170">
        <v>0</v>
      </c>
      <c r="U1170">
        <v>0</v>
      </c>
      <c r="V1170">
        <v>3</v>
      </c>
      <c r="W1170">
        <v>11</v>
      </c>
      <c r="X1170">
        <v>0</v>
      </c>
      <c r="Y1170">
        <v>58</v>
      </c>
      <c r="Z1170">
        <v>2729</v>
      </c>
      <c r="AA1170">
        <v>0</v>
      </c>
      <c r="AB1170">
        <v>0</v>
      </c>
      <c r="AC1170">
        <v>0</v>
      </c>
      <c r="AD1170">
        <v>1</v>
      </c>
      <c r="AE1170">
        <v>0</v>
      </c>
      <c r="AF1170">
        <v>0</v>
      </c>
      <c r="AG1170">
        <v>0</v>
      </c>
      <c r="AH1170">
        <v>0</v>
      </c>
      <c r="AI1170">
        <v>0</v>
      </c>
      <c r="AJ1170">
        <v>1</v>
      </c>
      <c r="AK1170">
        <v>151</v>
      </c>
      <c r="AL1170">
        <v>147</v>
      </c>
      <c r="AM1170">
        <v>0</v>
      </c>
    </row>
    <row r="1171" spans="1:39" x14ac:dyDescent="0.45">
      <c r="A1171">
        <v>45894</v>
      </c>
      <c r="B1171">
        <v>0</v>
      </c>
      <c r="C1171">
        <v>2</v>
      </c>
      <c r="D1171">
        <v>15</v>
      </c>
      <c r="E1171">
        <v>27</v>
      </c>
      <c r="F1171">
        <v>2</v>
      </c>
      <c r="G1171">
        <v>7</v>
      </c>
      <c r="H1171">
        <v>0</v>
      </c>
      <c r="I1171">
        <v>2</v>
      </c>
      <c r="J1171">
        <v>13</v>
      </c>
      <c r="K1171">
        <v>1</v>
      </c>
      <c r="L1171">
        <v>1</v>
      </c>
      <c r="M1171">
        <v>0</v>
      </c>
      <c r="N1171">
        <v>3</v>
      </c>
      <c r="O1171">
        <v>5</v>
      </c>
      <c r="P1171">
        <v>0</v>
      </c>
      <c r="Q1171">
        <v>0</v>
      </c>
      <c r="R1171">
        <v>0</v>
      </c>
      <c r="S1171">
        <v>0</v>
      </c>
      <c r="T1171">
        <v>0</v>
      </c>
      <c r="U1171">
        <v>0</v>
      </c>
      <c r="V1171">
        <v>3</v>
      </c>
      <c r="W1171">
        <v>11</v>
      </c>
      <c r="X1171">
        <v>0</v>
      </c>
      <c r="Y1171">
        <v>46</v>
      </c>
      <c r="Z1171">
        <v>2281</v>
      </c>
      <c r="AA1171">
        <v>0</v>
      </c>
      <c r="AB1171">
        <v>1</v>
      </c>
      <c r="AC1171">
        <v>0</v>
      </c>
      <c r="AD1171">
        <v>0</v>
      </c>
      <c r="AE1171">
        <v>0</v>
      </c>
      <c r="AF1171">
        <v>1</v>
      </c>
      <c r="AG1171">
        <v>0</v>
      </c>
      <c r="AH1171">
        <v>0</v>
      </c>
      <c r="AI1171">
        <v>0</v>
      </c>
      <c r="AJ1171">
        <v>0</v>
      </c>
      <c r="AK1171">
        <v>38</v>
      </c>
      <c r="AL1171">
        <v>25</v>
      </c>
      <c r="AM1171">
        <v>0</v>
      </c>
    </row>
    <row r="1172" spans="1:39" x14ac:dyDescent="0.45">
      <c r="A1172">
        <v>78579</v>
      </c>
      <c r="B1172">
        <v>0</v>
      </c>
      <c r="C1172">
        <v>0</v>
      </c>
      <c r="D1172">
        <v>35</v>
      </c>
      <c r="E1172">
        <v>816</v>
      </c>
      <c r="F1172">
        <v>66</v>
      </c>
      <c r="G1172">
        <v>549</v>
      </c>
      <c r="H1172">
        <v>216</v>
      </c>
      <c r="I1172">
        <v>66</v>
      </c>
      <c r="J1172">
        <v>99</v>
      </c>
      <c r="K1172">
        <v>1</v>
      </c>
      <c r="L1172">
        <v>5</v>
      </c>
      <c r="M1172">
        <v>6</v>
      </c>
      <c r="N1172">
        <v>4</v>
      </c>
      <c r="O1172">
        <v>3</v>
      </c>
      <c r="P1172">
        <v>0</v>
      </c>
      <c r="Q1172">
        <v>0</v>
      </c>
      <c r="R1172">
        <v>0</v>
      </c>
      <c r="S1172">
        <v>0</v>
      </c>
      <c r="T1172">
        <v>0</v>
      </c>
      <c r="U1172">
        <v>0</v>
      </c>
      <c r="V1172">
        <v>3</v>
      </c>
      <c r="W1172">
        <v>11</v>
      </c>
      <c r="X1172">
        <v>1</v>
      </c>
      <c r="Y1172">
        <v>50</v>
      </c>
      <c r="Z1172">
        <v>2713</v>
      </c>
      <c r="AA1172">
        <v>1</v>
      </c>
      <c r="AB1172">
        <v>0</v>
      </c>
      <c r="AC1172">
        <v>0</v>
      </c>
      <c r="AD1172">
        <v>0</v>
      </c>
      <c r="AE1172">
        <v>0</v>
      </c>
      <c r="AF1172">
        <v>0</v>
      </c>
      <c r="AG1172">
        <v>0</v>
      </c>
      <c r="AH1172">
        <v>0</v>
      </c>
      <c r="AI1172">
        <v>1</v>
      </c>
      <c r="AJ1172">
        <v>0</v>
      </c>
      <c r="AK1172">
        <v>1713</v>
      </c>
      <c r="AL1172">
        <v>1614</v>
      </c>
      <c r="AM1172">
        <v>0</v>
      </c>
    </row>
    <row r="1173" spans="1:39" x14ac:dyDescent="0.45">
      <c r="A1173">
        <v>67369</v>
      </c>
      <c r="B1173">
        <v>0</v>
      </c>
      <c r="C1173">
        <v>1</v>
      </c>
      <c r="D1173">
        <v>81</v>
      </c>
      <c r="E1173">
        <v>1298</v>
      </c>
      <c r="F1173">
        <v>0</v>
      </c>
      <c r="G1173">
        <v>70</v>
      </c>
      <c r="H1173">
        <v>37</v>
      </c>
      <c r="I1173">
        <v>14</v>
      </c>
      <c r="J1173">
        <v>42</v>
      </c>
      <c r="K1173">
        <v>4</v>
      </c>
      <c r="L1173">
        <v>7</v>
      </c>
      <c r="M1173">
        <v>4</v>
      </c>
      <c r="N1173">
        <v>10</v>
      </c>
      <c r="O1173">
        <v>4</v>
      </c>
      <c r="P1173">
        <v>0</v>
      </c>
      <c r="Q1173">
        <v>1</v>
      </c>
      <c r="R1173">
        <v>1</v>
      </c>
      <c r="S1173">
        <v>0</v>
      </c>
      <c r="T1173">
        <v>0</v>
      </c>
      <c r="U1173">
        <v>0</v>
      </c>
      <c r="V1173">
        <v>3</v>
      </c>
      <c r="W1173">
        <v>11</v>
      </c>
      <c r="X1173">
        <v>1</v>
      </c>
      <c r="Y1173">
        <v>51</v>
      </c>
      <c r="Z1173">
        <v>2748</v>
      </c>
      <c r="AA1173">
        <v>0</v>
      </c>
      <c r="AB1173">
        <v>0</v>
      </c>
      <c r="AC1173">
        <v>0</v>
      </c>
      <c r="AD1173">
        <v>0</v>
      </c>
      <c r="AE1173">
        <v>1</v>
      </c>
      <c r="AF1173">
        <v>0</v>
      </c>
      <c r="AG1173">
        <v>0</v>
      </c>
      <c r="AH1173">
        <v>0</v>
      </c>
      <c r="AI1173">
        <v>1</v>
      </c>
      <c r="AJ1173">
        <v>0</v>
      </c>
      <c r="AK1173">
        <v>1419</v>
      </c>
      <c r="AL1173">
        <v>1377</v>
      </c>
      <c r="AM1173">
        <v>2</v>
      </c>
    </row>
    <row r="1174" spans="1:39" x14ac:dyDescent="0.45">
      <c r="A1174">
        <v>58401</v>
      </c>
      <c r="B1174">
        <v>0</v>
      </c>
      <c r="C1174">
        <v>1</v>
      </c>
      <c r="D1174">
        <v>55</v>
      </c>
      <c r="E1174">
        <v>10</v>
      </c>
      <c r="F1174">
        <v>0</v>
      </c>
      <c r="G1174">
        <v>11</v>
      </c>
      <c r="H1174">
        <v>17</v>
      </c>
      <c r="I1174">
        <v>29</v>
      </c>
      <c r="J1174">
        <v>29</v>
      </c>
      <c r="K1174">
        <v>1</v>
      </c>
      <c r="L1174">
        <v>1</v>
      </c>
      <c r="M1174">
        <v>2</v>
      </c>
      <c r="N1174">
        <v>2</v>
      </c>
      <c r="O1174">
        <v>4</v>
      </c>
      <c r="P1174">
        <v>0</v>
      </c>
      <c r="Q1174">
        <v>0</v>
      </c>
      <c r="R1174">
        <v>0</v>
      </c>
      <c r="S1174">
        <v>0</v>
      </c>
      <c r="T1174">
        <v>0</v>
      </c>
      <c r="U1174">
        <v>0</v>
      </c>
      <c r="V1174">
        <v>3</v>
      </c>
      <c r="W1174">
        <v>11</v>
      </c>
      <c r="X1174">
        <v>0</v>
      </c>
      <c r="Y1174">
        <v>60</v>
      </c>
      <c r="Z1174">
        <v>2229</v>
      </c>
      <c r="AA1174">
        <v>1</v>
      </c>
      <c r="AB1174">
        <v>0</v>
      </c>
      <c r="AC1174">
        <v>0</v>
      </c>
      <c r="AD1174">
        <v>0</v>
      </c>
      <c r="AE1174">
        <v>0</v>
      </c>
      <c r="AF1174">
        <v>0</v>
      </c>
      <c r="AG1174">
        <v>0</v>
      </c>
      <c r="AH1174">
        <v>1</v>
      </c>
      <c r="AI1174">
        <v>0</v>
      </c>
      <c r="AJ1174">
        <v>0</v>
      </c>
      <c r="AK1174">
        <v>67</v>
      </c>
      <c r="AL1174">
        <v>38</v>
      </c>
      <c r="AM1174">
        <v>0</v>
      </c>
    </row>
    <row r="1175" spans="1:39" x14ac:dyDescent="0.45">
      <c r="A1175">
        <v>62307</v>
      </c>
      <c r="B1175">
        <v>0</v>
      </c>
      <c r="C1175">
        <v>1</v>
      </c>
      <c r="D1175">
        <v>94</v>
      </c>
      <c r="E1175">
        <v>87</v>
      </c>
      <c r="F1175">
        <v>13</v>
      </c>
      <c r="G1175">
        <v>34</v>
      </c>
      <c r="H1175">
        <v>10</v>
      </c>
      <c r="I1175">
        <v>6</v>
      </c>
      <c r="J1175">
        <v>10</v>
      </c>
      <c r="K1175">
        <v>1</v>
      </c>
      <c r="L1175">
        <v>4</v>
      </c>
      <c r="M1175">
        <v>0</v>
      </c>
      <c r="N1175">
        <v>4</v>
      </c>
      <c r="O1175">
        <v>5</v>
      </c>
      <c r="P1175">
        <v>0</v>
      </c>
      <c r="Q1175">
        <v>0</v>
      </c>
      <c r="R1175">
        <v>0</v>
      </c>
      <c r="S1175">
        <v>0</v>
      </c>
      <c r="T1175">
        <v>0</v>
      </c>
      <c r="U1175">
        <v>0</v>
      </c>
      <c r="V1175">
        <v>3</v>
      </c>
      <c r="W1175">
        <v>11</v>
      </c>
      <c r="X1175">
        <v>0</v>
      </c>
      <c r="Y1175">
        <v>68</v>
      </c>
      <c r="Z1175">
        <v>2291</v>
      </c>
      <c r="AA1175">
        <v>0</v>
      </c>
      <c r="AB1175">
        <v>0</v>
      </c>
      <c r="AC1175">
        <v>1</v>
      </c>
      <c r="AD1175">
        <v>0</v>
      </c>
      <c r="AE1175">
        <v>0</v>
      </c>
      <c r="AF1175">
        <v>0</v>
      </c>
      <c r="AG1175">
        <v>0</v>
      </c>
      <c r="AH1175">
        <v>1</v>
      </c>
      <c r="AI1175">
        <v>0</v>
      </c>
      <c r="AJ1175">
        <v>0</v>
      </c>
      <c r="AK1175">
        <v>150</v>
      </c>
      <c r="AL1175">
        <v>140</v>
      </c>
      <c r="AM1175">
        <v>0</v>
      </c>
    </row>
    <row r="1176" spans="1:39" x14ac:dyDescent="0.45">
      <c r="A1176">
        <v>43641</v>
      </c>
      <c r="B1176">
        <v>1</v>
      </c>
      <c r="C1176">
        <v>1</v>
      </c>
      <c r="D1176">
        <v>50</v>
      </c>
      <c r="E1176">
        <v>57</v>
      </c>
      <c r="F1176">
        <v>2</v>
      </c>
      <c r="G1176">
        <v>51</v>
      </c>
      <c r="H1176">
        <v>4</v>
      </c>
      <c r="I1176">
        <v>2</v>
      </c>
      <c r="J1176">
        <v>23</v>
      </c>
      <c r="K1176">
        <v>3</v>
      </c>
      <c r="L1176">
        <v>2</v>
      </c>
      <c r="M1176">
        <v>1</v>
      </c>
      <c r="N1176">
        <v>4</v>
      </c>
      <c r="O1176">
        <v>6</v>
      </c>
      <c r="P1176">
        <v>0</v>
      </c>
      <c r="Q1176">
        <v>0</v>
      </c>
      <c r="R1176">
        <v>0</v>
      </c>
      <c r="S1176">
        <v>0</v>
      </c>
      <c r="T1176">
        <v>0</v>
      </c>
      <c r="U1176">
        <v>0</v>
      </c>
      <c r="V1176">
        <v>3</v>
      </c>
      <c r="W1176">
        <v>11</v>
      </c>
      <c r="X1176">
        <v>0</v>
      </c>
      <c r="Y1176">
        <v>51</v>
      </c>
      <c r="Z1176">
        <v>2592</v>
      </c>
      <c r="AA1176">
        <v>0</v>
      </c>
      <c r="AB1176">
        <v>1</v>
      </c>
      <c r="AC1176">
        <v>0</v>
      </c>
      <c r="AD1176">
        <v>0</v>
      </c>
      <c r="AE1176">
        <v>0</v>
      </c>
      <c r="AF1176">
        <v>0</v>
      </c>
      <c r="AG1176">
        <v>0</v>
      </c>
      <c r="AH1176">
        <v>0</v>
      </c>
      <c r="AI1176">
        <v>1</v>
      </c>
      <c r="AJ1176">
        <v>0</v>
      </c>
      <c r="AK1176">
        <v>116</v>
      </c>
      <c r="AL1176">
        <v>93</v>
      </c>
      <c r="AM1176">
        <v>0</v>
      </c>
    </row>
    <row r="1177" spans="1:39" x14ac:dyDescent="0.45">
      <c r="A1177">
        <v>63841</v>
      </c>
      <c r="B1177">
        <v>0</v>
      </c>
      <c r="C1177">
        <v>1</v>
      </c>
      <c r="D1177">
        <v>64</v>
      </c>
      <c r="E1177">
        <v>635</v>
      </c>
      <c r="F1177">
        <v>15</v>
      </c>
      <c r="G1177">
        <v>100</v>
      </c>
      <c r="H1177">
        <v>20</v>
      </c>
      <c r="I1177">
        <v>7</v>
      </c>
      <c r="J1177">
        <v>131</v>
      </c>
      <c r="K1177">
        <v>1</v>
      </c>
      <c r="L1177">
        <v>9</v>
      </c>
      <c r="M1177">
        <v>3</v>
      </c>
      <c r="N1177">
        <v>9</v>
      </c>
      <c r="O1177">
        <v>6</v>
      </c>
      <c r="P1177">
        <v>0</v>
      </c>
      <c r="Q1177">
        <v>0</v>
      </c>
      <c r="R1177">
        <v>0</v>
      </c>
      <c r="S1177">
        <v>0</v>
      </c>
      <c r="T1177">
        <v>0</v>
      </c>
      <c r="U1177">
        <v>0</v>
      </c>
      <c r="V1177">
        <v>3</v>
      </c>
      <c r="W1177">
        <v>11</v>
      </c>
      <c r="X1177">
        <v>0</v>
      </c>
      <c r="Y1177">
        <v>52</v>
      </c>
      <c r="Z1177">
        <v>2593</v>
      </c>
      <c r="AA1177">
        <v>1</v>
      </c>
      <c r="AB1177">
        <v>0</v>
      </c>
      <c r="AC1177">
        <v>0</v>
      </c>
      <c r="AD1177">
        <v>0</v>
      </c>
      <c r="AE1177">
        <v>0</v>
      </c>
      <c r="AF1177">
        <v>0</v>
      </c>
      <c r="AG1177">
        <v>0</v>
      </c>
      <c r="AH1177">
        <v>0</v>
      </c>
      <c r="AI1177">
        <v>1</v>
      </c>
      <c r="AJ1177">
        <v>0</v>
      </c>
      <c r="AK1177">
        <v>777</v>
      </c>
      <c r="AL1177">
        <v>646</v>
      </c>
      <c r="AM1177">
        <v>0</v>
      </c>
    </row>
    <row r="1178" spans="1:39" x14ac:dyDescent="0.45">
      <c r="A1178">
        <v>46891</v>
      </c>
      <c r="B1178">
        <v>0</v>
      </c>
      <c r="C1178">
        <v>1</v>
      </c>
      <c r="D1178">
        <v>91</v>
      </c>
      <c r="E1178">
        <v>43</v>
      </c>
      <c r="F1178">
        <v>12</v>
      </c>
      <c r="G1178">
        <v>23</v>
      </c>
      <c r="H1178">
        <v>29</v>
      </c>
      <c r="I1178">
        <v>15</v>
      </c>
      <c r="J1178">
        <v>61</v>
      </c>
      <c r="K1178">
        <v>1</v>
      </c>
      <c r="L1178">
        <v>2</v>
      </c>
      <c r="M1178">
        <v>1</v>
      </c>
      <c r="N1178">
        <v>4</v>
      </c>
      <c r="O1178">
        <v>4</v>
      </c>
      <c r="P1178">
        <v>0</v>
      </c>
      <c r="Q1178">
        <v>0</v>
      </c>
      <c r="R1178">
        <v>0</v>
      </c>
      <c r="S1178">
        <v>0</v>
      </c>
      <c r="T1178">
        <v>0</v>
      </c>
      <c r="U1178">
        <v>0</v>
      </c>
      <c r="V1178">
        <v>3</v>
      </c>
      <c r="W1178">
        <v>11</v>
      </c>
      <c r="X1178">
        <v>0</v>
      </c>
      <c r="Y1178">
        <v>55</v>
      </c>
      <c r="Z1178">
        <v>2460</v>
      </c>
      <c r="AA1178">
        <v>0</v>
      </c>
      <c r="AB1178">
        <v>1</v>
      </c>
      <c r="AC1178">
        <v>0</v>
      </c>
      <c r="AD1178">
        <v>0</v>
      </c>
      <c r="AE1178">
        <v>0</v>
      </c>
      <c r="AF1178">
        <v>1</v>
      </c>
      <c r="AG1178">
        <v>0</v>
      </c>
      <c r="AH1178">
        <v>0</v>
      </c>
      <c r="AI1178">
        <v>0</v>
      </c>
      <c r="AJ1178">
        <v>0</v>
      </c>
      <c r="AK1178">
        <v>122</v>
      </c>
      <c r="AL1178">
        <v>61</v>
      </c>
      <c r="AM1178">
        <v>0</v>
      </c>
    </row>
    <row r="1179" spans="1:39" x14ac:dyDescent="0.45">
      <c r="A1179">
        <v>70091</v>
      </c>
      <c r="B1179">
        <v>1</v>
      </c>
      <c r="C1179">
        <v>0</v>
      </c>
      <c r="D1179">
        <v>11</v>
      </c>
      <c r="E1179">
        <v>964</v>
      </c>
      <c r="F1179">
        <v>34</v>
      </c>
      <c r="G1179">
        <v>137</v>
      </c>
      <c r="H1179">
        <v>15</v>
      </c>
      <c r="I1179">
        <v>0</v>
      </c>
      <c r="J1179">
        <v>11</v>
      </c>
      <c r="K1179">
        <v>2</v>
      </c>
      <c r="L1179">
        <v>5</v>
      </c>
      <c r="M1179">
        <v>2</v>
      </c>
      <c r="N1179">
        <v>10</v>
      </c>
      <c r="O1179">
        <v>8</v>
      </c>
      <c r="P1179">
        <v>0</v>
      </c>
      <c r="Q1179">
        <v>1</v>
      </c>
      <c r="R1179">
        <v>0</v>
      </c>
      <c r="S1179">
        <v>0</v>
      </c>
      <c r="T1179">
        <v>0</v>
      </c>
      <c r="U1179">
        <v>0</v>
      </c>
      <c r="V1179">
        <v>3</v>
      </c>
      <c r="W1179">
        <v>11</v>
      </c>
      <c r="X1179">
        <v>0</v>
      </c>
      <c r="Y1179">
        <v>51</v>
      </c>
      <c r="Z1179">
        <v>2614</v>
      </c>
      <c r="AA1179">
        <v>0</v>
      </c>
      <c r="AB1179">
        <v>1</v>
      </c>
      <c r="AC1179">
        <v>0</v>
      </c>
      <c r="AD1179">
        <v>0</v>
      </c>
      <c r="AE1179">
        <v>0</v>
      </c>
      <c r="AF1179">
        <v>0</v>
      </c>
      <c r="AG1179">
        <v>0</v>
      </c>
      <c r="AH1179">
        <v>0</v>
      </c>
      <c r="AI1179">
        <v>1</v>
      </c>
      <c r="AJ1179">
        <v>0</v>
      </c>
      <c r="AK1179">
        <v>1150</v>
      </c>
      <c r="AL1179">
        <v>1139</v>
      </c>
      <c r="AM1179">
        <v>1</v>
      </c>
    </row>
    <row r="1180" spans="1:39" x14ac:dyDescent="0.45">
      <c r="A1180">
        <v>78075</v>
      </c>
      <c r="B1180">
        <v>0</v>
      </c>
      <c r="C1180">
        <v>0</v>
      </c>
      <c r="D1180">
        <v>72</v>
      </c>
      <c r="E1180">
        <v>572</v>
      </c>
      <c r="F1180">
        <v>8</v>
      </c>
      <c r="G1180">
        <v>259</v>
      </c>
      <c r="H1180">
        <v>34</v>
      </c>
      <c r="I1180">
        <v>35</v>
      </c>
      <c r="J1180">
        <v>80</v>
      </c>
      <c r="K1180">
        <v>1</v>
      </c>
      <c r="L1180">
        <v>3</v>
      </c>
      <c r="M1180">
        <v>5</v>
      </c>
      <c r="N1180">
        <v>5</v>
      </c>
      <c r="O1180">
        <v>1</v>
      </c>
      <c r="P1180">
        <v>0</v>
      </c>
      <c r="Q1180">
        <v>0</v>
      </c>
      <c r="R1180">
        <v>0</v>
      </c>
      <c r="S1180">
        <v>0</v>
      </c>
      <c r="T1180">
        <v>0</v>
      </c>
      <c r="U1180">
        <v>0</v>
      </c>
      <c r="V1180">
        <v>3</v>
      </c>
      <c r="W1180">
        <v>11</v>
      </c>
      <c r="X1180">
        <v>0</v>
      </c>
      <c r="Y1180">
        <v>48</v>
      </c>
      <c r="Z1180">
        <v>2244</v>
      </c>
      <c r="AA1180">
        <v>0</v>
      </c>
      <c r="AB1180">
        <v>1</v>
      </c>
      <c r="AC1180">
        <v>0</v>
      </c>
      <c r="AD1180">
        <v>0</v>
      </c>
      <c r="AE1180">
        <v>0</v>
      </c>
      <c r="AF1180">
        <v>0</v>
      </c>
      <c r="AG1180">
        <v>0</v>
      </c>
      <c r="AH1180">
        <v>0</v>
      </c>
      <c r="AI1180">
        <v>0</v>
      </c>
      <c r="AJ1180">
        <v>1</v>
      </c>
      <c r="AK1180">
        <v>908</v>
      </c>
      <c r="AL1180">
        <v>828</v>
      </c>
      <c r="AM1180">
        <v>0</v>
      </c>
    </row>
    <row r="1181" spans="1:39" x14ac:dyDescent="0.45">
      <c r="A1181">
        <v>59184</v>
      </c>
      <c r="B1181">
        <v>0</v>
      </c>
      <c r="C1181">
        <v>1</v>
      </c>
      <c r="D1181">
        <v>6</v>
      </c>
      <c r="E1181">
        <v>341</v>
      </c>
      <c r="F1181">
        <v>142</v>
      </c>
      <c r="G1181">
        <v>113</v>
      </c>
      <c r="H1181">
        <v>259</v>
      </c>
      <c r="I1181">
        <v>151</v>
      </c>
      <c r="J1181">
        <v>66</v>
      </c>
      <c r="K1181">
        <v>3</v>
      </c>
      <c r="L1181">
        <v>6</v>
      </c>
      <c r="M1181">
        <v>6</v>
      </c>
      <c r="N1181">
        <v>12</v>
      </c>
      <c r="O1181">
        <v>5</v>
      </c>
      <c r="P1181">
        <v>0</v>
      </c>
      <c r="Q1181">
        <v>0</v>
      </c>
      <c r="R1181">
        <v>0</v>
      </c>
      <c r="S1181">
        <v>0</v>
      </c>
      <c r="T1181">
        <v>0</v>
      </c>
      <c r="U1181">
        <v>0</v>
      </c>
      <c r="V1181">
        <v>3</v>
      </c>
      <c r="W1181">
        <v>11</v>
      </c>
      <c r="X1181">
        <v>0</v>
      </c>
      <c r="Y1181">
        <v>59</v>
      </c>
      <c r="Z1181">
        <v>2817</v>
      </c>
      <c r="AA1181">
        <v>0</v>
      </c>
      <c r="AB1181">
        <v>0</v>
      </c>
      <c r="AC1181">
        <v>0</v>
      </c>
      <c r="AD1181">
        <v>0</v>
      </c>
      <c r="AE1181">
        <v>1</v>
      </c>
      <c r="AF1181">
        <v>1</v>
      </c>
      <c r="AG1181">
        <v>0</v>
      </c>
      <c r="AH1181">
        <v>0</v>
      </c>
      <c r="AI1181">
        <v>0</v>
      </c>
      <c r="AJ1181">
        <v>0</v>
      </c>
      <c r="AK1181">
        <v>1006</v>
      </c>
      <c r="AL1181">
        <v>940</v>
      </c>
      <c r="AM1181">
        <v>0</v>
      </c>
    </row>
    <row r="1182" spans="1:39" x14ac:dyDescent="0.45">
      <c r="A1182">
        <v>54809</v>
      </c>
      <c r="B1182">
        <v>1</v>
      </c>
      <c r="C1182">
        <v>1</v>
      </c>
      <c r="D1182">
        <v>0</v>
      </c>
      <c r="E1182">
        <v>63</v>
      </c>
      <c r="F1182">
        <v>6</v>
      </c>
      <c r="G1182">
        <v>57</v>
      </c>
      <c r="H1182">
        <v>13</v>
      </c>
      <c r="I1182">
        <v>13</v>
      </c>
      <c r="J1182">
        <v>22</v>
      </c>
      <c r="K1182">
        <v>4</v>
      </c>
      <c r="L1182">
        <v>2</v>
      </c>
      <c r="M1182">
        <v>1</v>
      </c>
      <c r="N1182">
        <v>5</v>
      </c>
      <c r="O1182">
        <v>4</v>
      </c>
      <c r="P1182">
        <v>0</v>
      </c>
      <c r="Q1182">
        <v>0</v>
      </c>
      <c r="R1182">
        <v>0</v>
      </c>
      <c r="S1182">
        <v>0</v>
      </c>
      <c r="T1182">
        <v>0</v>
      </c>
      <c r="U1182">
        <v>0</v>
      </c>
      <c r="V1182">
        <v>3</v>
      </c>
      <c r="W1182">
        <v>11</v>
      </c>
      <c r="X1182">
        <v>0</v>
      </c>
      <c r="Y1182">
        <v>43</v>
      </c>
      <c r="Z1182">
        <v>2450</v>
      </c>
      <c r="AA1182">
        <v>0</v>
      </c>
      <c r="AB1182">
        <v>1</v>
      </c>
      <c r="AC1182">
        <v>0</v>
      </c>
      <c r="AD1182">
        <v>0</v>
      </c>
      <c r="AE1182">
        <v>0</v>
      </c>
      <c r="AF1182">
        <v>0</v>
      </c>
      <c r="AG1182">
        <v>0</v>
      </c>
      <c r="AH1182">
        <v>1</v>
      </c>
      <c r="AI1182">
        <v>0</v>
      </c>
      <c r="AJ1182">
        <v>0</v>
      </c>
      <c r="AK1182">
        <v>152</v>
      </c>
      <c r="AL1182">
        <v>130</v>
      </c>
      <c r="AM1182">
        <v>0</v>
      </c>
    </row>
    <row r="1183" spans="1:39" x14ac:dyDescent="0.45">
      <c r="A1183">
        <v>58113</v>
      </c>
      <c r="B1183">
        <v>0</v>
      </c>
      <c r="C1183">
        <v>1</v>
      </c>
      <c r="D1183">
        <v>66</v>
      </c>
      <c r="E1183">
        <v>221</v>
      </c>
      <c r="F1183">
        <v>104</v>
      </c>
      <c r="G1183">
        <v>169</v>
      </c>
      <c r="H1183">
        <v>102</v>
      </c>
      <c r="I1183">
        <v>78</v>
      </c>
      <c r="J1183">
        <v>84</v>
      </c>
      <c r="K1183">
        <v>3</v>
      </c>
      <c r="L1183">
        <v>9</v>
      </c>
      <c r="M1183">
        <v>2</v>
      </c>
      <c r="N1183">
        <v>8</v>
      </c>
      <c r="O1183">
        <v>7</v>
      </c>
      <c r="P1183">
        <v>0</v>
      </c>
      <c r="Q1183">
        <v>0</v>
      </c>
      <c r="R1183">
        <v>0</v>
      </c>
      <c r="S1183">
        <v>0</v>
      </c>
      <c r="T1183">
        <v>0</v>
      </c>
      <c r="U1183">
        <v>1</v>
      </c>
      <c r="V1183">
        <v>3</v>
      </c>
      <c r="W1183">
        <v>11</v>
      </c>
      <c r="X1183">
        <v>0</v>
      </c>
      <c r="Y1183">
        <v>61</v>
      </c>
      <c r="Z1183">
        <v>2679</v>
      </c>
      <c r="AA1183">
        <v>0</v>
      </c>
      <c r="AB1183">
        <v>1</v>
      </c>
      <c r="AC1183">
        <v>0</v>
      </c>
      <c r="AD1183">
        <v>0</v>
      </c>
      <c r="AE1183">
        <v>0</v>
      </c>
      <c r="AF1183">
        <v>0</v>
      </c>
      <c r="AG1183">
        <v>0</v>
      </c>
      <c r="AH1183">
        <v>1</v>
      </c>
      <c r="AI1183">
        <v>0</v>
      </c>
      <c r="AJ1183">
        <v>0</v>
      </c>
      <c r="AK1183">
        <v>674</v>
      </c>
      <c r="AL1183">
        <v>590</v>
      </c>
      <c r="AM1183">
        <v>0</v>
      </c>
    </row>
    <row r="1184" spans="1:39" x14ac:dyDescent="0.45">
      <c r="A1184">
        <v>51412</v>
      </c>
      <c r="B1184">
        <v>0</v>
      </c>
      <c r="C1184">
        <v>1</v>
      </c>
      <c r="D1184">
        <v>42</v>
      </c>
      <c r="E1184">
        <v>140</v>
      </c>
      <c r="F1184">
        <v>3</v>
      </c>
      <c r="G1184">
        <v>29</v>
      </c>
      <c r="H1184">
        <v>4</v>
      </c>
      <c r="I1184">
        <v>5</v>
      </c>
      <c r="J1184">
        <v>14</v>
      </c>
      <c r="K1184">
        <v>2</v>
      </c>
      <c r="L1184">
        <v>3</v>
      </c>
      <c r="M1184">
        <v>2</v>
      </c>
      <c r="N1184">
        <v>4</v>
      </c>
      <c r="O1184">
        <v>4</v>
      </c>
      <c r="P1184">
        <v>0</v>
      </c>
      <c r="Q1184">
        <v>0</v>
      </c>
      <c r="R1184">
        <v>0</v>
      </c>
      <c r="S1184">
        <v>0</v>
      </c>
      <c r="T1184">
        <v>0</v>
      </c>
      <c r="U1184">
        <v>0</v>
      </c>
      <c r="V1184">
        <v>3</v>
      </c>
      <c r="W1184">
        <v>11</v>
      </c>
      <c r="X1184">
        <v>0</v>
      </c>
      <c r="Y1184">
        <v>62</v>
      </c>
      <c r="Z1184">
        <v>2339</v>
      </c>
      <c r="AA1184">
        <v>0</v>
      </c>
      <c r="AB1184">
        <v>1</v>
      </c>
      <c r="AC1184">
        <v>0</v>
      </c>
      <c r="AD1184">
        <v>0</v>
      </c>
      <c r="AE1184">
        <v>0</v>
      </c>
      <c r="AF1184">
        <v>0</v>
      </c>
      <c r="AG1184">
        <v>0</v>
      </c>
      <c r="AH1184">
        <v>0</v>
      </c>
      <c r="AI1184">
        <v>1</v>
      </c>
      <c r="AJ1184">
        <v>0</v>
      </c>
      <c r="AK1184">
        <v>181</v>
      </c>
      <c r="AL1184">
        <v>167</v>
      </c>
      <c r="AM1184">
        <v>0</v>
      </c>
    </row>
    <row r="1185" spans="1:39" x14ac:dyDescent="0.45">
      <c r="A1185">
        <v>15287</v>
      </c>
      <c r="B1185">
        <v>1</v>
      </c>
      <c r="C1185">
        <v>0</v>
      </c>
      <c r="D1185">
        <v>60</v>
      </c>
      <c r="E1185">
        <v>1</v>
      </c>
      <c r="F1185">
        <v>2</v>
      </c>
      <c r="G1185">
        <v>8</v>
      </c>
      <c r="H1185">
        <v>4</v>
      </c>
      <c r="I1185">
        <v>3</v>
      </c>
      <c r="J1185">
        <v>13</v>
      </c>
      <c r="K1185">
        <v>2</v>
      </c>
      <c r="L1185">
        <v>1</v>
      </c>
      <c r="M1185">
        <v>1</v>
      </c>
      <c r="N1185">
        <v>2</v>
      </c>
      <c r="O1185">
        <v>7</v>
      </c>
      <c r="P1185">
        <v>1</v>
      </c>
      <c r="Q1185">
        <v>0</v>
      </c>
      <c r="R1185">
        <v>0</v>
      </c>
      <c r="S1185">
        <v>0</v>
      </c>
      <c r="T1185">
        <v>0</v>
      </c>
      <c r="U1185">
        <v>0</v>
      </c>
      <c r="V1185">
        <v>3</v>
      </c>
      <c r="W1185">
        <v>11</v>
      </c>
      <c r="X1185">
        <v>1</v>
      </c>
      <c r="Y1185">
        <v>41</v>
      </c>
      <c r="Z1185">
        <v>2786</v>
      </c>
      <c r="AA1185">
        <v>1</v>
      </c>
      <c r="AB1185">
        <v>0</v>
      </c>
      <c r="AC1185">
        <v>0</v>
      </c>
      <c r="AD1185">
        <v>0</v>
      </c>
      <c r="AE1185">
        <v>0</v>
      </c>
      <c r="AF1185">
        <v>0</v>
      </c>
      <c r="AG1185">
        <v>0</v>
      </c>
      <c r="AH1185">
        <v>1</v>
      </c>
      <c r="AI1185">
        <v>0</v>
      </c>
      <c r="AJ1185">
        <v>0</v>
      </c>
      <c r="AK1185">
        <v>18</v>
      </c>
      <c r="AL1185">
        <v>5</v>
      </c>
      <c r="AM1185">
        <v>1</v>
      </c>
    </row>
    <row r="1186" spans="1:39" x14ac:dyDescent="0.45">
      <c r="A1186">
        <v>66636</v>
      </c>
      <c r="B1186">
        <v>0</v>
      </c>
      <c r="C1186">
        <v>0</v>
      </c>
      <c r="D1186">
        <v>64</v>
      </c>
      <c r="E1186">
        <v>291</v>
      </c>
      <c r="F1186">
        <v>10</v>
      </c>
      <c r="G1186">
        <v>689</v>
      </c>
      <c r="H1186">
        <v>84</v>
      </c>
      <c r="I1186">
        <v>10</v>
      </c>
      <c r="J1186">
        <v>0</v>
      </c>
      <c r="K1186">
        <v>1</v>
      </c>
      <c r="L1186">
        <v>3</v>
      </c>
      <c r="M1186">
        <v>4</v>
      </c>
      <c r="N1186">
        <v>9</v>
      </c>
      <c r="O1186">
        <v>1</v>
      </c>
      <c r="P1186">
        <v>0</v>
      </c>
      <c r="Q1186">
        <v>0</v>
      </c>
      <c r="R1186">
        <v>0</v>
      </c>
      <c r="S1186">
        <v>0</v>
      </c>
      <c r="T1186">
        <v>0</v>
      </c>
      <c r="U1186">
        <v>0</v>
      </c>
      <c r="V1186">
        <v>3</v>
      </c>
      <c r="W1186">
        <v>11</v>
      </c>
      <c r="X1186">
        <v>0</v>
      </c>
      <c r="Y1186">
        <v>63</v>
      </c>
      <c r="Z1186">
        <v>2475</v>
      </c>
      <c r="AA1186">
        <v>0</v>
      </c>
      <c r="AB1186">
        <v>0</v>
      </c>
      <c r="AC1186">
        <v>0</v>
      </c>
      <c r="AD1186">
        <v>1</v>
      </c>
      <c r="AE1186">
        <v>0</v>
      </c>
      <c r="AF1186">
        <v>0</v>
      </c>
      <c r="AG1186">
        <v>0</v>
      </c>
      <c r="AH1186">
        <v>0</v>
      </c>
      <c r="AI1186">
        <v>1</v>
      </c>
      <c r="AJ1186">
        <v>0</v>
      </c>
      <c r="AK1186">
        <v>1084</v>
      </c>
      <c r="AL1186">
        <v>1084</v>
      </c>
      <c r="AM1186">
        <v>0</v>
      </c>
    </row>
    <row r="1187" spans="1:39" x14ac:dyDescent="0.45">
      <c r="A1187">
        <v>50965</v>
      </c>
      <c r="B1187">
        <v>0</v>
      </c>
      <c r="C1187">
        <v>1</v>
      </c>
      <c r="D1187">
        <v>87</v>
      </c>
      <c r="E1187">
        <v>544</v>
      </c>
      <c r="F1187">
        <v>13</v>
      </c>
      <c r="G1187">
        <v>85</v>
      </c>
      <c r="H1187">
        <v>8</v>
      </c>
      <c r="I1187">
        <v>6</v>
      </c>
      <c r="J1187">
        <v>29</v>
      </c>
      <c r="K1187">
        <v>3</v>
      </c>
      <c r="L1187">
        <v>10</v>
      </c>
      <c r="M1187">
        <v>4</v>
      </c>
      <c r="N1187">
        <v>5</v>
      </c>
      <c r="O1187">
        <v>8</v>
      </c>
      <c r="P1187">
        <v>1</v>
      </c>
      <c r="Q1187">
        <v>0</v>
      </c>
      <c r="R1187">
        <v>0</v>
      </c>
      <c r="S1187">
        <v>0</v>
      </c>
      <c r="T1187">
        <v>0</v>
      </c>
      <c r="U1187">
        <v>0</v>
      </c>
      <c r="V1187">
        <v>3</v>
      </c>
      <c r="W1187">
        <v>11</v>
      </c>
      <c r="X1187">
        <v>0</v>
      </c>
      <c r="Y1187">
        <v>64</v>
      </c>
      <c r="Z1187">
        <v>2653</v>
      </c>
      <c r="AA1187">
        <v>0</v>
      </c>
      <c r="AB1187">
        <v>1</v>
      </c>
      <c r="AC1187">
        <v>0</v>
      </c>
      <c r="AD1187">
        <v>0</v>
      </c>
      <c r="AE1187">
        <v>0</v>
      </c>
      <c r="AF1187">
        <v>0</v>
      </c>
      <c r="AG1187">
        <v>0</v>
      </c>
      <c r="AH1187">
        <v>0</v>
      </c>
      <c r="AI1187">
        <v>1</v>
      </c>
      <c r="AJ1187">
        <v>0</v>
      </c>
      <c r="AK1187">
        <v>656</v>
      </c>
      <c r="AL1187">
        <v>627</v>
      </c>
      <c r="AM1187">
        <v>1</v>
      </c>
    </row>
    <row r="1188" spans="1:39" x14ac:dyDescent="0.45">
      <c r="A1188">
        <v>84618</v>
      </c>
      <c r="B1188">
        <v>0</v>
      </c>
      <c r="C1188">
        <v>0</v>
      </c>
      <c r="D1188">
        <v>96</v>
      </c>
      <c r="E1188">
        <v>684</v>
      </c>
      <c r="F1188">
        <v>100</v>
      </c>
      <c r="G1188">
        <v>801</v>
      </c>
      <c r="H1188">
        <v>21</v>
      </c>
      <c r="I1188">
        <v>66</v>
      </c>
      <c r="J1188">
        <v>0</v>
      </c>
      <c r="K1188">
        <v>1</v>
      </c>
      <c r="L1188">
        <v>6</v>
      </c>
      <c r="M1188">
        <v>9</v>
      </c>
      <c r="N1188">
        <v>10</v>
      </c>
      <c r="O1188">
        <v>2</v>
      </c>
      <c r="P1188">
        <v>0</v>
      </c>
      <c r="Q1188">
        <v>0</v>
      </c>
      <c r="R1188">
        <v>1</v>
      </c>
      <c r="S1188">
        <v>0</v>
      </c>
      <c r="T1188">
        <v>0</v>
      </c>
      <c r="U1188">
        <v>0</v>
      </c>
      <c r="V1188">
        <v>3</v>
      </c>
      <c r="W1188">
        <v>11</v>
      </c>
      <c r="X1188">
        <v>0</v>
      </c>
      <c r="Y1188">
        <v>55</v>
      </c>
      <c r="Z1188">
        <v>2378</v>
      </c>
      <c r="AA1188">
        <v>0</v>
      </c>
      <c r="AB1188">
        <v>1</v>
      </c>
      <c r="AC1188">
        <v>0</v>
      </c>
      <c r="AD1188">
        <v>0</v>
      </c>
      <c r="AE1188">
        <v>0</v>
      </c>
      <c r="AF1188">
        <v>0</v>
      </c>
      <c r="AG1188">
        <v>0</v>
      </c>
      <c r="AH1188">
        <v>0</v>
      </c>
      <c r="AI1188">
        <v>0</v>
      </c>
      <c r="AJ1188">
        <v>1</v>
      </c>
      <c r="AK1188">
        <v>1672</v>
      </c>
      <c r="AL1188">
        <v>1672</v>
      </c>
      <c r="AM1188">
        <v>1</v>
      </c>
    </row>
    <row r="1189" spans="1:39" x14ac:dyDescent="0.45">
      <c r="A1189">
        <v>18351</v>
      </c>
      <c r="B1189">
        <v>0</v>
      </c>
      <c r="C1189">
        <v>0</v>
      </c>
      <c r="D1189">
        <v>1</v>
      </c>
      <c r="E1189">
        <v>1</v>
      </c>
      <c r="F1189">
        <v>12</v>
      </c>
      <c r="G1189">
        <v>9</v>
      </c>
      <c r="H1189">
        <v>0</v>
      </c>
      <c r="I1189">
        <v>14</v>
      </c>
      <c r="J1189">
        <v>7</v>
      </c>
      <c r="K1189">
        <v>1</v>
      </c>
      <c r="L1189">
        <v>2</v>
      </c>
      <c r="M1189">
        <v>0</v>
      </c>
      <c r="N1189">
        <v>3</v>
      </c>
      <c r="O1189">
        <v>7</v>
      </c>
      <c r="P1189">
        <v>0</v>
      </c>
      <c r="Q1189">
        <v>0</v>
      </c>
      <c r="R1189">
        <v>0</v>
      </c>
      <c r="S1189">
        <v>0</v>
      </c>
      <c r="T1189">
        <v>0</v>
      </c>
      <c r="U1189">
        <v>0</v>
      </c>
      <c r="V1189">
        <v>3</v>
      </c>
      <c r="W1189">
        <v>11</v>
      </c>
      <c r="X1189">
        <v>0</v>
      </c>
      <c r="Y1189">
        <v>30</v>
      </c>
      <c r="Z1189">
        <v>2402</v>
      </c>
      <c r="AA1189">
        <v>0</v>
      </c>
      <c r="AB1189">
        <v>1</v>
      </c>
      <c r="AC1189">
        <v>0</v>
      </c>
      <c r="AD1189">
        <v>0</v>
      </c>
      <c r="AE1189">
        <v>0</v>
      </c>
      <c r="AF1189">
        <v>0</v>
      </c>
      <c r="AG1189">
        <v>0</v>
      </c>
      <c r="AH1189">
        <v>1</v>
      </c>
      <c r="AI1189">
        <v>0</v>
      </c>
      <c r="AJ1189">
        <v>0</v>
      </c>
      <c r="AK1189">
        <v>36</v>
      </c>
      <c r="AL1189">
        <v>29</v>
      </c>
      <c r="AM1189">
        <v>0</v>
      </c>
    </row>
    <row r="1190" spans="1:39" x14ac:dyDescent="0.45">
      <c r="A1190">
        <v>40451</v>
      </c>
      <c r="B1190">
        <v>0</v>
      </c>
      <c r="C1190">
        <v>2</v>
      </c>
      <c r="D1190">
        <v>54</v>
      </c>
      <c r="E1190">
        <v>35</v>
      </c>
      <c r="F1190">
        <v>0</v>
      </c>
      <c r="G1190">
        <v>4</v>
      </c>
      <c r="H1190">
        <v>0</v>
      </c>
      <c r="I1190">
        <v>0</v>
      </c>
      <c r="J1190">
        <v>10</v>
      </c>
      <c r="K1190">
        <v>1</v>
      </c>
      <c r="L1190">
        <v>1</v>
      </c>
      <c r="M1190">
        <v>1</v>
      </c>
      <c r="N1190">
        <v>2</v>
      </c>
      <c r="O1190">
        <v>5</v>
      </c>
      <c r="P1190">
        <v>1</v>
      </c>
      <c r="Q1190">
        <v>0</v>
      </c>
      <c r="R1190">
        <v>0</v>
      </c>
      <c r="S1190">
        <v>0</v>
      </c>
      <c r="T1190">
        <v>0</v>
      </c>
      <c r="U1190">
        <v>0</v>
      </c>
      <c r="V1190">
        <v>3</v>
      </c>
      <c r="W1190">
        <v>11</v>
      </c>
      <c r="X1190">
        <v>0</v>
      </c>
      <c r="Y1190">
        <v>63</v>
      </c>
      <c r="Z1190">
        <v>2292</v>
      </c>
      <c r="AA1190">
        <v>0</v>
      </c>
      <c r="AB1190">
        <v>0</v>
      </c>
      <c r="AC1190">
        <v>0</v>
      </c>
      <c r="AD1190">
        <v>1</v>
      </c>
      <c r="AE1190">
        <v>0</v>
      </c>
      <c r="AF1190">
        <v>0</v>
      </c>
      <c r="AG1190">
        <v>0</v>
      </c>
      <c r="AH1190">
        <v>0</v>
      </c>
      <c r="AI1190">
        <v>0</v>
      </c>
      <c r="AJ1190">
        <v>1</v>
      </c>
      <c r="AK1190">
        <v>39</v>
      </c>
      <c r="AL1190">
        <v>29</v>
      </c>
      <c r="AM1190">
        <v>1</v>
      </c>
    </row>
    <row r="1191" spans="1:39" x14ac:dyDescent="0.45">
      <c r="A1191">
        <v>36317</v>
      </c>
      <c r="B1191">
        <v>0</v>
      </c>
      <c r="C1191">
        <v>1</v>
      </c>
      <c r="D1191">
        <v>53</v>
      </c>
      <c r="E1191">
        <v>87</v>
      </c>
      <c r="F1191">
        <v>3</v>
      </c>
      <c r="G1191">
        <v>25</v>
      </c>
      <c r="H1191">
        <v>3</v>
      </c>
      <c r="I1191">
        <v>2</v>
      </c>
      <c r="J1191">
        <v>13</v>
      </c>
      <c r="K1191">
        <v>2</v>
      </c>
      <c r="L1191">
        <v>3</v>
      </c>
      <c r="M1191">
        <v>0</v>
      </c>
      <c r="N1191">
        <v>4</v>
      </c>
      <c r="O1191">
        <v>7</v>
      </c>
      <c r="P1191">
        <v>0</v>
      </c>
      <c r="Q1191">
        <v>0</v>
      </c>
      <c r="R1191">
        <v>0</v>
      </c>
      <c r="S1191">
        <v>0</v>
      </c>
      <c r="T1191">
        <v>0</v>
      </c>
      <c r="U1191">
        <v>0</v>
      </c>
      <c r="V1191">
        <v>3</v>
      </c>
      <c r="W1191">
        <v>11</v>
      </c>
      <c r="X1191">
        <v>0</v>
      </c>
      <c r="Y1191">
        <v>55</v>
      </c>
      <c r="Z1191">
        <v>2562</v>
      </c>
      <c r="AA1191">
        <v>0</v>
      </c>
      <c r="AB1191">
        <v>0</v>
      </c>
      <c r="AC1191">
        <v>0</v>
      </c>
      <c r="AD1191">
        <v>1</v>
      </c>
      <c r="AE1191">
        <v>0</v>
      </c>
      <c r="AF1191">
        <v>0</v>
      </c>
      <c r="AG1191">
        <v>0</v>
      </c>
      <c r="AH1191">
        <v>1</v>
      </c>
      <c r="AI1191">
        <v>0</v>
      </c>
      <c r="AJ1191">
        <v>0</v>
      </c>
      <c r="AK1191">
        <v>120</v>
      </c>
      <c r="AL1191">
        <v>107</v>
      </c>
      <c r="AM1191">
        <v>0</v>
      </c>
    </row>
    <row r="1192" spans="1:39" x14ac:dyDescent="0.45">
      <c r="A1192">
        <v>42213</v>
      </c>
      <c r="B1192">
        <v>0</v>
      </c>
      <c r="C1192">
        <v>1</v>
      </c>
      <c r="D1192">
        <v>96</v>
      </c>
      <c r="E1192">
        <v>309</v>
      </c>
      <c r="F1192">
        <v>3</v>
      </c>
      <c r="G1192">
        <v>24</v>
      </c>
      <c r="H1192">
        <v>4</v>
      </c>
      <c r="I1192">
        <v>3</v>
      </c>
      <c r="J1192">
        <v>20</v>
      </c>
      <c r="K1192">
        <v>2</v>
      </c>
      <c r="L1192">
        <v>5</v>
      </c>
      <c r="M1192">
        <v>1</v>
      </c>
      <c r="N1192">
        <v>7</v>
      </c>
      <c r="O1192">
        <v>7</v>
      </c>
      <c r="P1192">
        <v>0</v>
      </c>
      <c r="Q1192">
        <v>1</v>
      </c>
      <c r="R1192">
        <v>0</v>
      </c>
      <c r="S1192">
        <v>0</v>
      </c>
      <c r="T1192">
        <v>0</v>
      </c>
      <c r="U1192">
        <v>0</v>
      </c>
      <c r="V1192">
        <v>3</v>
      </c>
      <c r="W1192">
        <v>11</v>
      </c>
      <c r="X1192">
        <v>0</v>
      </c>
      <c r="Y1192">
        <v>63</v>
      </c>
      <c r="Z1192">
        <v>2419</v>
      </c>
      <c r="AA1192">
        <v>0</v>
      </c>
      <c r="AB1192">
        <v>0</v>
      </c>
      <c r="AC1192">
        <v>0</v>
      </c>
      <c r="AD1192">
        <v>1</v>
      </c>
      <c r="AE1192">
        <v>0</v>
      </c>
      <c r="AF1192">
        <v>0</v>
      </c>
      <c r="AG1192">
        <v>0</v>
      </c>
      <c r="AH1192">
        <v>1</v>
      </c>
      <c r="AI1192">
        <v>0</v>
      </c>
      <c r="AJ1192">
        <v>0</v>
      </c>
      <c r="AK1192">
        <v>343</v>
      </c>
      <c r="AL1192">
        <v>323</v>
      </c>
      <c r="AM1192">
        <v>1</v>
      </c>
    </row>
    <row r="1193" spans="1:39" x14ac:dyDescent="0.45">
      <c r="A1193">
        <v>65748</v>
      </c>
      <c r="B1193">
        <v>0</v>
      </c>
      <c r="C1193">
        <v>1</v>
      </c>
      <c r="D1193">
        <v>58</v>
      </c>
      <c r="E1193">
        <v>172</v>
      </c>
      <c r="F1193">
        <v>73</v>
      </c>
      <c r="G1193">
        <v>93</v>
      </c>
      <c r="H1193">
        <v>95</v>
      </c>
      <c r="I1193">
        <v>78</v>
      </c>
      <c r="J1193">
        <v>34</v>
      </c>
      <c r="K1193">
        <v>2</v>
      </c>
      <c r="L1193">
        <v>2</v>
      </c>
      <c r="M1193">
        <v>4</v>
      </c>
      <c r="N1193">
        <v>10</v>
      </c>
      <c r="O1193">
        <v>1</v>
      </c>
      <c r="P1193">
        <v>0</v>
      </c>
      <c r="Q1193">
        <v>0</v>
      </c>
      <c r="R1193">
        <v>0</v>
      </c>
      <c r="S1193">
        <v>0</v>
      </c>
      <c r="T1193">
        <v>0</v>
      </c>
      <c r="U1193">
        <v>1</v>
      </c>
      <c r="V1193">
        <v>3</v>
      </c>
      <c r="W1193">
        <v>11</v>
      </c>
      <c r="X1193">
        <v>0</v>
      </c>
      <c r="Y1193">
        <v>65</v>
      </c>
      <c r="Z1193">
        <v>2599</v>
      </c>
      <c r="AA1193">
        <v>0</v>
      </c>
      <c r="AB1193">
        <v>0</v>
      </c>
      <c r="AC1193">
        <v>0</v>
      </c>
      <c r="AD1193">
        <v>1</v>
      </c>
      <c r="AE1193">
        <v>0</v>
      </c>
      <c r="AF1193">
        <v>0</v>
      </c>
      <c r="AG1193">
        <v>0</v>
      </c>
      <c r="AH1193">
        <v>1</v>
      </c>
      <c r="AI1193">
        <v>0</v>
      </c>
      <c r="AJ1193">
        <v>0</v>
      </c>
      <c r="AK1193">
        <v>511</v>
      </c>
      <c r="AL1193">
        <v>477</v>
      </c>
      <c r="AM1193">
        <v>0</v>
      </c>
    </row>
    <row r="1194" spans="1:39" x14ac:dyDescent="0.45">
      <c r="A1194">
        <v>77044</v>
      </c>
      <c r="B1194">
        <v>0</v>
      </c>
      <c r="C1194">
        <v>1</v>
      </c>
      <c r="D1194">
        <v>12</v>
      </c>
      <c r="E1194">
        <v>625</v>
      </c>
      <c r="F1194">
        <v>38</v>
      </c>
      <c r="G1194">
        <v>242</v>
      </c>
      <c r="H1194">
        <v>50</v>
      </c>
      <c r="I1194">
        <v>34</v>
      </c>
      <c r="J1194">
        <v>76</v>
      </c>
      <c r="K1194">
        <v>2</v>
      </c>
      <c r="L1194">
        <v>7</v>
      </c>
      <c r="M1194">
        <v>11</v>
      </c>
      <c r="N1194">
        <v>11</v>
      </c>
      <c r="O1194">
        <v>4</v>
      </c>
      <c r="P1194">
        <v>1</v>
      </c>
      <c r="Q1194">
        <v>0</v>
      </c>
      <c r="R1194">
        <v>0</v>
      </c>
      <c r="S1194">
        <v>0</v>
      </c>
      <c r="T1194">
        <v>0</v>
      </c>
      <c r="U1194">
        <v>0</v>
      </c>
      <c r="V1194">
        <v>3</v>
      </c>
      <c r="W1194">
        <v>11</v>
      </c>
      <c r="X1194">
        <v>0</v>
      </c>
      <c r="Y1194">
        <v>48</v>
      </c>
      <c r="Z1194">
        <v>2404</v>
      </c>
      <c r="AA1194">
        <v>0</v>
      </c>
      <c r="AB1194">
        <v>0</v>
      </c>
      <c r="AC1194">
        <v>0</v>
      </c>
      <c r="AD1194">
        <v>1</v>
      </c>
      <c r="AE1194">
        <v>0</v>
      </c>
      <c r="AF1194">
        <v>0</v>
      </c>
      <c r="AG1194">
        <v>0</v>
      </c>
      <c r="AH1194">
        <v>1</v>
      </c>
      <c r="AI1194">
        <v>0</v>
      </c>
      <c r="AJ1194">
        <v>0</v>
      </c>
      <c r="AK1194">
        <v>989</v>
      </c>
      <c r="AL1194">
        <v>913</v>
      </c>
      <c r="AM1194">
        <v>1</v>
      </c>
    </row>
    <row r="1195" spans="1:39" x14ac:dyDescent="0.45">
      <c r="A1195">
        <v>74918</v>
      </c>
      <c r="B1195">
        <v>0</v>
      </c>
      <c r="C1195">
        <v>0</v>
      </c>
      <c r="D1195">
        <v>78</v>
      </c>
      <c r="E1195">
        <v>972</v>
      </c>
      <c r="F1195">
        <v>59</v>
      </c>
      <c r="G1195">
        <v>913</v>
      </c>
      <c r="H1195">
        <v>25</v>
      </c>
      <c r="I1195">
        <v>19</v>
      </c>
      <c r="J1195">
        <v>59</v>
      </c>
      <c r="K1195">
        <v>1</v>
      </c>
      <c r="L1195">
        <v>5</v>
      </c>
      <c r="M1195">
        <v>9</v>
      </c>
      <c r="N1195">
        <v>6</v>
      </c>
      <c r="O1195">
        <v>3</v>
      </c>
      <c r="P1195">
        <v>0</v>
      </c>
      <c r="Q1195">
        <v>0</v>
      </c>
      <c r="R1195">
        <v>1</v>
      </c>
      <c r="S1195">
        <v>0</v>
      </c>
      <c r="T1195">
        <v>0</v>
      </c>
      <c r="U1195">
        <v>0</v>
      </c>
      <c r="V1195">
        <v>3</v>
      </c>
      <c r="W1195">
        <v>11</v>
      </c>
      <c r="X1195">
        <v>0</v>
      </c>
      <c r="Y1195">
        <v>51</v>
      </c>
      <c r="Z1195">
        <v>2633</v>
      </c>
      <c r="AA1195">
        <v>0</v>
      </c>
      <c r="AB1195">
        <v>0</v>
      </c>
      <c r="AC1195">
        <v>0</v>
      </c>
      <c r="AD1195">
        <v>1</v>
      </c>
      <c r="AE1195">
        <v>0</v>
      </c>
      <c r="AF1195">
        <v>0</v>
      </c>
      <c r="AG1195">
        <v>0</v>
      </c>
      <c r="AH1195">
        <v>1</v>
      </c>
      <c r="AI1195">
        <v>0</v>
      </c>
      <c r="AJ1195">
        <v>0</v>
      </c>
      <c r="AK1195">
        <v>1988</v>
      </c>
      <c r="AL1195">
        <v>1929</v>
      </c>
      <c r="AM1195">
        <v>1</v>
      </c>
    </row>
    <row r="1196" spans="1:39" x14ac:dyDescent="0.45">
      <c r="A1196">
        <v>56721</v>
      </c>
      <c r="B1196">
        <v>1</v>
      </c>
      <c r="C1196">
        <v>1</v>
      </c>
      <c r="D1196">
        <v>64</v>
      </c>
      <c r="E1196">
        <v>157</v>
      </c>
      <c r="F1196">
        <v>6</v>
      </c>
      <c r="G1196">
        <v>39</v>
      </c>
      <c r="H1196">
        <v>6</v>
      </c>
      <c r="I1196">
        <v>13</v>
      </c>
      <c r="J1196">
        <v>75</v>
      </c>
      <c r="K1196">
        <v>5</v>
      </c>
      <c r="L1196">
        <v>4</v>
      </c>
      <c r="M1196">
        <v>1</v>
      </c>
      <c r="N1196">
        <v>5</v>
      </c>
      <c r="O1196">
        <v>6</v>
      </c>
      <c r="P1196">
        <v>0</v>
      </c>
      <c r="Q1196">
        <v>0</v>
      </c>
      <c r="R1196">
        <v>0</v>
      </c>
      <c r="S1196">
        <v>0</v>
      </c>
      <c r="T1196">
        <v>0</v>
      </c>
      <c r="U1196">
        <v>0</v>
      </c>
      <c r="V1196">
        <v>3</v>
      </c>
      <c r="W1196">
        <v>11</v>
      </c>
      <c r="X1196">
        <v>0</v>
      </c>
      <c r="Y1196">
        <v>48</v>
      </c>
      <c r="Z1196">
        <v>2765</v>
      </c>
      <c r="AA1196">
        <v>0</v>
      </c>
      <c r="AB1196">
        <v>1</v>
      </c>
      <c r="AC1196">
        <v>0</v>
      </c>
      <c r="AD1196">
        <v>0</v>
      </c>
      <c r="AE1196">
        <v>0</v>
      </c>
      <c r="AF1196">
        <v>0</v>
      </c>
      <c r="AG1196">
        <v>0</v>
      </c>
      <c r="AH1196">
        <v>1</v>
      </c>
      <c r="AI1196">
        <v>0</v>
      </c>
      <c r="AJ1196">
        <v>0</v>
      </c>
      <c r="AK1196">
        <v>221</v>
      </c>
      <c r="AL1196">
        <v>146</v>
      </c>
      <c r="AM1196">
        <v>0</v>
      </c>
    </row>
    <row r="1197" spans="1:39" x14ac:dyDescent="0.45">
      <c r="A1197">
        <v>42160</v>
      </c>
      <c r="B1197">
        <v>1</v>
      </c>
      <c r="C1197">
        <v>1</v>
      </c>
      <c r="D1197">
        <v>26</v>
      </c>
      <c r="E1197">
        <v>48</v>
      </c>
      <c r="F1197">
        <v>9</v>
      </c>
      <c r="G1197">
        <v>45</v>
      </c>
      <c r="H1197">
        <v>3</v>
      </c>
      <c r="I1197">
        <v>15</v>
      </c>
      <c r="J1197">
        <v>20</v>
      </c>
      <c r="K1197">
        <v>4</v>
      </c>
      <c r="L1197">
        <v>2</v>
      </c>
      <c r="M1197">
        <v>1</v>
      </c>
      <c r="N1197">
        <v>4</v>
      </c>
      <c r="O1197">
        <v>6</v>
      </c>
      <c r="P1197">
        <v>0</v>
      </c>
      <c r="Q1197">
        <v>0</v>
      </c>
      <c r="R1197">
        <v>0</v>
      </c>
      <c r="S1197">
        <v>0</v>
      </c>
      <c r="T1197">
        <v>0</v>
      </c>
      <c r="U1197">
        <v>0</v>
      </c>
      <c r="V1197">
        <v>3</v>
      </c>
      <c r="W1197">
        <v>11</v>
      </c>
      <c r="X1197">
        <v>1</v>
      </c>
      <c r="Y1197">
        <v>45</v>
      </c>
      <c r="Z1197">
        <v>2525</v>
      </c>
      <c r="AA1197">
        <v>0</v>
      </c>
      <c r="AB1197">
        <v>0</v>
      </c>
      <c r="AC1197">
        <v>1</v>
      </c>
      <c r="AD1197">
        <v>0</v>
      </c>
      <c r="AE1197">
        <v>0</v>
      </c>
      <c r="AF1197">
        <v>0</v>
      </c>
      <c r="AG1197">
        <v>0</v>
      </c>
      <c r="AH1197">
        <v>1</v>
      </c>
      <c r="AI1197">
        <v>0</v>
      </c>
      <c r="AJ1197">
        <v>0</v>
      </c>
      <c r="AK1197">
        <v>120</v>
      </c>
      <c r="AL1197">
        <v>100</v>
      </c>
      <c r="AM1197">
        <v>0</v>
      </c>
    </row>
    <row r="1198" spans="1:39" x14ac:dyDescent="0.45">
      <c r="A1198">
        <v>61559</v>
      </c>
      <c r="B1198">
        <v>0</v>
      </c>
      <c r="C1198">
        <v>1</v>
      </c>
      <c r="D1198">
        <v>8</v>
      </c>
      <c r="E1198">
        <v>279</v>
      </c>
      <c r="F1198">
        <v>83</v>
      </c>
      <c r="G1198">
        <v>88</v>
      </c>
      <c r="H1198">
        <v>32</v>
      </c>
      <c r="I1198">
        <v>14</v>
      </c>
      <c r="J1198">
        <v>34</v>
      </c>
      <c r="K1198">
        <v>1</v>
      </c>
      <c r="L1198">
        <v>4</v>
      </c>
      <c r="M1198">
        <v>2</v>
      </c>
      <c r="N1198">
        <v>10</v>
      </c>
      <c r="O1198">
        <v>3</v>
      </c>
      <c r="P1198">
        <v>0</v>
      </c>
      <c r="Q1198">
        <v>0</v>
      </c>
      <c r="R1198">
        <v>0</v>
      </c>
      <c r="S1198">
        <v>0</v>
      </c>
      <c r="T1198">
        <v>0</v>
      </c>
      <c r="U1198">
        <v>0</v>
      </c>
      <c r="V1198">
        <v>3</v>
      </c>
      <c r="W1198">
        <v>11</v>
      </c>
      <c r="X1198">
        <v>0</v>
      </c>
      <c r="Y1198">
        <v>55</v>
      </c>
      <c r="Z1198">
        <v>2506</v>
      </c>
      <c r="AA1198">
        <v>0</v>
      </c>
      <c r="AB1198">
        <v>0</v>
      </c>
      <c r="AC1198">
        <v>1</v>
      </c>
      <c r="AD1198">
        <v>0</v>
      </c>
      <c r="AE1198">
        <v>0</v>
      </c>
      <c r="AF1198">
        <v>0</v>
      </c>
      <c r="AG1198">
        <v>0</v>
      </c>
      <c r="AH1198">
        <v>1</v>
      </c>
      <c r="AI1198">
        <v>0</v>
      </c>
      <c r="AJ1198">
        <v>0</v>
      </c>
      <c r="AK1198">
        <v>496</v>
      </c>
      <c r="AL1198">
        <v>462</v>
      </c>
      <c r="AM1198">
        <v>0</v>
      </c>
    </row>
    <row r="1199" spans="1:39" x14ac:dyDescent="0.45">
      <c r="A1199">
        <v>33629</v>
      </c>
      <c r="B1199">
        <v>1</v>
      </c>
      <c r="C1199">
        <v>1</v>
      </c>
      <c r="D1199">
        <v>49</v>
      </c>
      <c r="E1199">
        <v>132</v>
      </c>
      <c r="F1199">
        <v>0</v>
      </c>
      <c r="G1199">
        <v>16</v>
      </c>
      <c r="H1199">
        <v>0</v>
      </c>
      <c r="I1199">
        <v>0</v>
      </c>
      <c r="J1199">
        <v>4</v>
      </c>
      <c r="K1199">
        <v>5</v>
      </c>
      <c r="L1199">
        <v>3</v>
      </c>
      <c r="M1199">
        <v>1</v>
      </c>
      <c r="N1199">
        <v>4</v>
      </c>
      <c r="O1199">
        <v>9</v>
      </c>
      <c r="P1199">
        <v>0</v>
      </c>
      <c r="Q1199">
        <v>0</v>
      </c>
      <c r="R1199">
        <v>0</v>
      </c>
      <c r="S1199">
        <v>0</v>
      </c>
      <c r="T1199">
        <v>0</v>
      </c>
      <c r="U1199">
        <v>0</v>
      </c>
      <c r="V1199">
        <v>3</v>
      </c>
      <c r="W1199">
        <v>11</v>
      </c>
      <c r="X1199">
        <v>0</v>
      </c>
      <c r="Y1199">
        <v>57</v>
      </c>
      <c r="Z1199">
        <v>2849</v>
      </c>
      <c r="AA1199">
        <v>0</v>
      </c>
      <c r="AB1199">
        <v>0</v>
      </c>
      <c r="AC1199">
        <v>0</v>
      </c>
      <c r="AD1199">
        <v>1</v>
      </c>
      <c r="AE1199">
        <v>0</v>
      </c>
      <c r="AF1199">
        <v>0</v>
      </c>
      <c r="AG1199">
        <v>0</v>
      </c>
      <c r="AH1199">
        <v>0</v>
      </c>
      <c r="AI1199">
        <v>0</v>
      </c>
      <c r="AJ1199">
        <v>1</v>
      </c>
      <c r="AK1199">
        <v>148</v>
      </c>
      <c r="AL1199">
        <v>144</v>
      </c>
      <c r="AM1199">
        <v>0</v>
      </c>
    </row>
    <row r="1200" spans="1:39" x14ac:dyDescent="0.45">
      <c r="A1200">
        <v>68682</v>
      </c>
      <c r="B1200">
        <v>0</v>
      </c>
      <c r="C1200">
        <v>0</v>
      </c>
      <c r="D1200">
        <v>56</v>
      </c>
      <c r="E1200">
        <v>919</v>
      </c>
      <c r="F1200">
        <v>0</v>
      </c>
      <c r="G1200">
        <v>505</v>
      </c>
      <c r="H1200">
        <v>99</v>
      </c>
      <c r="I1200">
        <v>30</v>
      </c>
      <c r="J1200">
        <v>45</v>
      </c>
      <c r="K1200">
        <v>1</v>
      </c>
      <c r="L1200">
        <v>4</v>
      </c>
      <c r="M1200">
        <v>9</v>
      </c>
      <c r="N1200">
        <v>10</v>
      </c>
      <c r="O1200">
        <v>2</v>
      </c>
      <c r="P1200">
        <v>0</v>
      </c>
      <c r="Q1200">
        <v>0</v>
      </c>
      <c r="R1200">
        <v>0</v>
      </c>
      <c r="S1200">
        <v>0</v>
      </c>
      <c r="T1200">
        <v>0</v>
      </c>
      <c r="U1200">
        <v>0</v>
      </c>
      <c r="V1200">
        <v>3</v>
      </c>
      <c r="W1200">
        <v>11</v>
      </c>
      <c r="X1200">
        <v>0</v>
      </c>
      <c r="Y1200">
        <v>29</v>
      </c>
      <c r="Z1200">
        <v>2425</v>
      </c>
      <c r="AA1200">
        <v>0</v>
      </c>
      <c r="AB1200">
        <v>0</v>
      </c>
      <c r="AC1200">
        <v>0</v>
      </c>
      <c r="AD1200">
        <v>1</v>
      </c>
      <c r="AE1200">
        <v>0</v>
      </c>
      <c r="AF1200">
        <v>0</v>
      </c>
      <c r="AG1200">
        <v>0</v>
      </c>
      <c r="AH1200">
        <v>0</v>
      </c>
      <c r="AI1200">
        <v>0</v>
      </c>
      <c r="AJ1200">
        <v>1</v>
      </c>
      <c r="AK1200">
        <v>1553</v>
      </c>
      <c r="AL1200">
        <v>1508</v>
      </c>
      <c r="AM1200">
        <v>0</v>
      </c>
    </row>
    <row r="1201" spans="1:39" x14ac:dyDescent="0.45">
      <c r="A1201">
        <v>34377</v>
      </c>
      <c r="B1201">
        <v>0</v>
      </c>
      <c r="C1201">
        <v>1</v>
      </c>
      <c r="D1201">
        <v>55</v>
      </c>
      <c r="E1201">
        <v>62</v>
      </c>
      <c r="F1201">
        <v>0</v>
      </c>
      <c r="G1201">
        <v>22</v>
      </c>
      <c r="H1201">
        <v>3</v>
      </c>
      <c r="I1201">
        <v>1</v>
      </c>
      <c r="J1201">
        <v>26</v>
      </c>
      <c r="K1201">
        <v>2</v>
      </c>
      <c r="L1201">
        <v>2</v>
      </c>
      <c r="M1201">
        <v>2</v>
      </c>
      <c r="N1201">
        <v>2</v>
      </c>
      <c r="O1201">
        <v>7</v>
      </c>
      <c r="P1201">
        <v>0</v>
      </c>
      <c r="Q1201">
        <v>0</v>
      </c>
      <c r="R1201">
        <v>0</v>
      </c>
      <c r="S1201">
        <v>0</v>
      </c>
      <c r="T1201">
        <v>0</v>
      </c>
      <c r="U1201">
        <v>0</v>
      </c>
      <c r="V1201">
        <v>3</v>
      </c>
      <c r="W1201">
        <v>11</v>
      </c>
      <c r="X1201">
        <v>0</v>
      </c>
      <c r="Y1201">
        <v>57</v>
      </c>
      <c r="Z1201">
        <v>2685</v>
      </c>
      <c r="AA1201">
        <v>0</v>
      </c>
      <c r="AB1201">
        <v>0</v>
      </c>
      <c r="AC1201">
        <v>1</v>
      </c>
      <c r="AD1201">
        <v>0</v>
      </c>
      <c r="AE1201">
        <v>0</v>
      </c>
      <c r="AF1201">
        <v>0</v>
      </c>
      <c r="AG1201">
        <v>0</v>
      </c>
      <c r="AH1201">
        <v>1</v>
      </c>
      <c r="AI1201">
        <v>0</v>
      </c>
      <c r="AJ1201">
        <v>0</v>
      </c>
      <c r="AK1201">
        <v>88</v>
      </c>
      <c r="AL1201">
        <v>62</v>
      </c>
      <c r="AM1201">
        <v>0</v>
      </c>
    </row>
    <row r="1202" spans="1:39" x14ac:dyDescent="0.45">
      <c r="A1202">
        <v>8940</v>
      </c>
      <c r="B1202">
        <v>1</v>
      </c>
      <c r="C1202">
        <v>0</v>
      </c>
      <c r="D1202">
        <v>25</v>
      </c>
      <c r="E1202">
        <v>1</v>
      </c>
      <c r="F1202">
        <v>45</v>
      </c>
      <c r="G1202">
        <v>3</v>
      </c>
      <c r="H1202">
        <v>4</v>
      </c>
      <c r="I1202">
        <v>6</v>
      </c>
      <c r="J1202">
        <v>42</v>
      </c>
      <c r="K1202">
        <v>3</v>
      </c>
      <c r="L1202">
        <v>3</v>
      </c>
      <c r="M1202">
        <v>1</v>
      </c>
      <c r="N1202">
        <v>3</v>
      </c>
      <c r="O1202">
        <v>8</v>
      </c>
      <c r="P1202">
        <v>0</v>
      </c>
      <c r="Q1202">
        <v>0</v>
      </c>
      <c r="R1202">
        <v>0</v>
      </c>
      <c r="S1202">
        <v>0</v>
      </c>
      <c r="T1202">
        <v>0</v>
      </c>
      <c r="U1202">
        <v>0</v>
      </c>
      <c r="V1202">
        <v>3</v>
      </c>
      <c r="W1202">
        <v>11</v>
      </c>
      <c r="X1202">
        <v>0</v>
      </c>
      <c r="Y1202">
        <v>34</v>
      </c>
      <c r="Z1202">
        <v>2835</v>
      </c>
      <c r="AA1202">
        <v>0</v>
      </c>
      <c r="AB1202">
        <v>0</v>
      </c>
      <c r="AC1202">
        <v>1</v>
      </c>
      <c r="AD1202">
        <v>0</v>
      </c>
      <c r="AE1202">
        <v>0</v>
      </c>
      <c r="AF1202">
        <v>0</v>
      </c>
      <c r="AG1202">
        <v>1</v>
      </c>
      <c r="AH1202">
        <v>0</v>
      </c>
      <c r="AI1202">
        <v>0</v>
      </c>
      <c r="AJ1202">
        <v>0</v>
      </c>
      <c r="AK1202">
        <v>59</v>
      </c>
      <c r="AL1202">
        <v>17</v>
      </c>
      <c r="AM1202">
        <v>0</v>
      </c>
    </row>
    <row r="1203" spans="1:39" x14ac:dyDescent="0.45">
      <c r="A1203">
        <v>26228</v>
      </c>
      <c r="B1203">
        <v>1</v>
      </c>
      <c r="C1203">
        <v>0</v>
      </c>
      <c r="D1203">
        <v>50</v>
      </c>
      <c r="E1203">
        <v>2</v>
      </c>
      <c r="F1203">
        <v>6</v>
      </c>
      <c r="G1203">
        <v>4</v>
      </c>
      <c r="H1203">
        <v>3</v>
      </c>
      <c r="I1203">
        <v>1</v>
      </c>
      <c r="J1203">
        <v>9</v>
      </c>
      <c r="K1203">
        <v>1</v>
      </c>
      <c r="L1203">
        <v>1</v>
      </c>
      <c r="M1203">
        <v>0</v>
      </c>
      <c r="N1203">
        <v>2</v>
      </c>
      <c r="O1203">
        <v>8</v>
      </c>
      <c r="P1203">
        <v>0</v>
      </c>
      <c r="Q1203">
        <v>0</v>
      </c>
      <c r="R1203">
        <v>0</v>
      </c>
      <c r="S1203">
        <v>0</v>
      </c>
      <c r="T1203">
        <v>0</v>
      </c>
      <c r="U1203">
        <v>0</v>
      </c>
      <c r="V1203">
        <v>3</v>
      </c>
      <c r="W1203">
        <v>11</v>
      </c>
      <c r="X1203">
        <v>0</v>
      </c>
      <c r="Y1203">
        <v>47</v>
      </c>
      <c r="Z1203">
        <v>2439</v>
      </c>
      <c r="AA1203">
        <v>0</v>
      </c>
      <c r="AB1203">
        <v>1</v>
      </c>
      <c r="AC1203">
        <v>0</v>
      </c>
      <c r="AD1203">
        <v>0</v>
      </c>
      <c r="AE1203">
        <v>0</v>
      </c>
      <c r="AF1203">
        <v>0</v>
      </c>
      <c r="AG1203">
        <v>0</v>
      </c>
      <c r="AH1203">
        <v>1</v>
      </c>
      <c r="AI1203">
        <v>0</v>
      </c>
      <c r="AJ1203">
        <v>0</v>
      </c>
      <c r="AK1203">
        <v>16</v>
      </c>
      <c r="AL1203">
        <v>7</v>
      </c>
      <c r="AM1203">
        <v>0</v>
      </c>
    </row>
    <row r="1204" spans="1:39" x14ac:dyDescent="0.45">
      <c r="A1204">
        <v>77297</v>
      </c>
      <c r="B1204">
        <v>0</v>
      </c>
      <c r="C1204">
        <v>0</v>
      </c>
      <c r="D1204">
        <v>84</v>
      </c>
      <c r="E1204">
        <v>408</v>
      </c>
      <c r="F1204">
        <v>61</v>
      </c>
      <c r="G1204">
        <v>109</v>
      </c>
      <c r="H1204">
        <v>48</v>
      </c>
      <c r="I1204">
        <v>122</v>
      </c>
      <c r="J1204">
        <v>41</v>
      </c>
      <c r="K1204">
        <v>1</v>
      </c>
      <c r="L1204">
        <v>5</v>
      </c>
      <c r="M1204">
        <v>7</v>
      </c>
      <c r="N1204">
        <v>9</v>
      </c>
      <c r="O1204">
        <v>4</v>
      </c>
      <c r="P1204">
        <v>0</v>
      </c>
      <c r="Q1204">
        <v>0</v>
      </c>
      <c r="R1204">
        <v>0</v>
      </c>
      <c r="S1204">
        <v>1</v>
      </c>
      <c r="T1204">
        <v>0</v>
      </c>
      <c r="U1204">
        <v>0</v>
      </c>
      <c r="V1204">
        <v>3</v>
      </c>
      <c r="W1204">
        <v>11</v>
      </c>
      <c r="X1204">
        <v>0</v>
      </c>
      <c r="Y1204">
        <v>63</v>
      </c>
      <c r="Z1204">
        <v>2678</v>
      </c>
      <c r="AA1204">
        <v>1</v>
      </c>
      <c r="AB1204">
        <v>0</v>
      </c>
      <c r="AC1204">
        <v>0</v>
      </c>
      <c r="AD1204">
        <v>0</v>
      </c>
      <c r="AE1204">
        <v>0</v>
      </c>
      <c r="AF1204">
        <v>1</v>
      </c>
      <c r="AG1204">
        <v>0</v>
      </c>
      <c r="AH1204">
        <v>0</v>
      </c>
      <c r="AI1204">
        <v>0</v>
      </c>
      <c r="AJ1204">
        <v>0</v>
      </c>
      <c r="AK1204">
        <v>748</v>
      </c>
      <c r="AL1204">
        <v>707</v>
      </c>
      <c r="AM1204">
        <v>1</v>
      </c>
    </row>
    <row r="1205" spans="1:39" x14ac:dyDescent="0.45">
      <c r="A1205">
        <v>40211</v>
      </c>
      <c r="B1205">
        <v>1</v>
      </c>
      <c r="C1205">
        <v>1</v>
      </c>
      <c r="D1205">
        <v>30</v>
      </c>
      <c r="E1205">
        <v>51</v>
      </c>
      <c r="F1205">
        <v>1</v>
      </c>
      <c r="G1205">
        <v>7</v>
      </c>
      <c r="H1205">
        <v>2</v>
      </c>
      <c r="I1205">
        <v>1</v>
      </c>
      <c r="J1205">
        <v>25</v>
      </c>
      <c r="K1205">
        <v>2</v>
      </c>
      <c r="L1205">
        <v>2</v>
      </c>
      <c r="M1205">
        <v>1</v>
      </c>
      <c r="N1205">
        <v>2</v>
      </c>
      <c r="O1205">
        <v>8</v>
      </c>
      <c r="P1205">
        <v>1</v>
      </c>
      <c r="Q1205">
        <v>0</v>
      </c>
      <c r="R1205">
        <v>0</v>
      </c>
      <c r="S1205">
        <v>0</v>
      </c>
      <c r="T1205">
        <v>0</v>
      </c>
      <c r="U1205">
        <v>0</v>
      </c>
      <c r="V1205">
        <v>3</v>
      </c>
      <c r="W1205">
        <v>11</v>
      </c>
      <c r="X1205">
        <v>0</v>
      </c>
      <c r="Y1205">
        <v>39</v>
      </c>
      <c r="Z1205">
        <v>2493</v>
      </c>
      <c r="AA1205">
        <v>0</v>
      </c>
      <c r="AB1205">
        <v>1</v>
      </c>
      <c r="AC1205">
        <v>0</v>
      </c>
      <c r="AD1205">
        <v>0</v>
      </c>
      <c r="AE1205">
        <v>0</v>
      </c>
      <c r="AF1205">
        <v>0</v>
      </c>
      <c r="AG1205">
        <v>0</v>
      </c>
      <c r="AH1205">
        <v>1</v>
      </c>
      <c r="AI1205">
        <v>0</v>
      </c>
      <c r="AJ1205">
        <v>0</v>
      </c>
      <c r="AK1205">
        <v>62</v>
      </c>
      <c r="AL1205">
        <v>37</v>
      </c>
      <c r="AM1205">
        <v>1</v>
      </c>
    </row>
    <row r="1206" spans="1:39" x14ac:dyDescent="0.45">
      <c r="A1206">
        <v>33438</v>
      </c>
      <c r="B1206">
        <v>1</v>
      </c>
      <c r="C1206">
        <v>1</v>
      </c>
      <c r="D1206">
        <v>81</v>
      </c>
      <c r="E1206">
        <v>62</v>
      </c>
      <c r="F1206">
        <v>1</v>
      </c>
      <c r="G1206">
        <v>16</v>
      </c>
      <c r="H1206">
        <v>3</v>
      </c>
      <c r="I1206">
        <v>2</v>
      </c>
      <c r="J1206">
        <v>6</v>
      </c>
      <c r="K1206">
        <v>4</v>
      </c>
      <c r="L1206">
        <v>2</v>
      </c>
      <c r="M1206">
        <v>1</v>
      </c>
      <c r="N1206">
        <v>4</v>
      </c>
      <c r="O1206">
        <v>5</v>
      </c>
      <c r="P1206">
        <v>0</v>
      </c>
      <c r="Q1206">
        <v>0</v>
      </c>
      <c r="R1206">
        <v>0</v>
      </c>
      <c r="S1206">
        <v>0</v>
      </c>
      <c r="T1206">
        <v>0</v>
      </c>
      <c r="U1206">
        <v>0</v>
      </c>
      <c r="V1206">
        <v>3</v>
      </c>
      <c r="W1206">
        <v>11</v>
      </c>
      <c r="X1206">
        <v>0</v>
      </c>
      <c r="Y1206">
        <v>62</v>
      </c>
      <c r="Z1206">
        <v>2439</v>
      </c>
      <c r="AA1206">
        <v>0</v>
      </c>
      <c r="AB1206">
        <v>0</v>
      </c>
      <c r="AC1206">
        <v>0</v>
      </c>
      <c r="AD1206">
        <v>0</v>
      </c>
      <c r="AE1206">
        <v>1</v>
      </c>
      <c r="AF1206">
        <v>0</v>
      </c>
      <c r="AG1206">
        <v>0</v>
      </c>
      <c r="AH1206">
        <v>0</v>
      </c>
      <c r="AI1206">
        <v>0</v>
      </c>
      <c r="AJ1206">
        <v>1</v>
      </c>
      <c r="AK1206">
        <v>84</v>
      </c>
      <c r="AL1206">
        <v>78</v>
      </c>
      <c r="AM1206">
        <v>0</v>
      </c>
    </row>
    <row r="1207" spans="1:39" x14ac:dyDescent="0.45">
      <c r="A1207">
        <v>75032</v>
      </c>
      <c r="B1207">
        <v>0</v>
      </c>
      <c r="C1207">
        <v>1</v>
      </c>
      <c r="D1207">
        <v>74</v>
      </c>
      <c r="E1207">
        <v>952</v>
      </c>
      <c r="F1207">
        <v>12</v>
      </c>
      <c r="G1207">
        <v>180</v>
      </c>
      <c r="H1207">
        <v>47</v>
      </c>
      <c r="I1207">
        <v>12</v>
      </c>
      <c r="J1207">
        <v>12</v>
      </c>
      <c r="K1207">
        <v>2</v>
      </c>
      <c r="L1207">
        <v>5</v>
      </c>
      <c r="M1207">
        <v>4</v>
      </c>
      <c r="N1207">
        <v>9</v>
      </c>
      <c r="O1207">
        <v>3</v>
      </c>
      <c r="P1207">
        <v>0</v>
      </c>
      <c r="Q1207">
        <v>0</v>
      </c>
      <c r="R1207">
        <v>0</v>
      </c>
      <c r="S1207">
        <v>0</v>
      </c>
      <c r="T1207">
        <v>0</v>
      </c>
      <c r="U1207">
        <v>0</v>
      </c>
      <c r="V1207">
        <v>3</v>
      </c>
      <c r="W1207">
        <v>11</v>
      </c>
      <c r="X1207">
        <v>0</v>
      </c>
      <c r="Y1207">
        <v>61</v>
      </c>
      <c r="Z1207">
        <v>2586</v>
      </c>
      <c r="AA1207">
        <v>0</v>
      </c>
      <c r="AB1207">
        <v>1</v>
      </c>
      <c r="AC1207">
        <v>0</v>
      </c>
      <c r="AD1207">
        <v>0</v>
      </c>
      <c r="AE1207">
        <v>0</v>
      </c>
      <c r="AF1207">
        <v>0</v>
      </c>
      <c r="AG1207">
        <v>0</v>
      </c>
      <c r="AH1207">
        <v>0</v>
      </c>
      <c r="AI1207">
        <v>0</v>
      </c>
      <c r="AJ1207">
        <v>1</v>
      </c>
      <c r="AK1207">
        <v>1203</v>
      </c>
      <c r="AL1207">
        <v>1191</v>
      </c>
      <c r="AM1207">
        <v>0</v>
      </c>
    </row>
    <row r="1208" spans="1:39" x14ac:dyDescent="0.45">
      <c r="A1208">
        <v>61284</v>
      </c>
      <c r="B1208">
        <v>0</v>
      </c>
      <c r="C1208">
        <v>0</v>
      </c>
      <c r="D1208">
        <v>76</v>
      </c>
      <c r="E1208">
        <v>618</v>
      </c>
      <c r="F1208">
        <v>15</v>
      </c>
      <c r="G1208">
        <v>106</v>
      </c>
      <c r="H1208">
        <v>20</v>
      </c>
      <c r="I1208">
        <v>7</v>
      </c>
      <c r="J1208">
        <v>45</v>
      </c>
      <c r="K1208">
        <v>1</v>
      </c>
      <c r="L1208">
        <v>11</v>
      </c>
      <c r="M1208">
        <v>2</v>
      </c>
      <c r="N1208">
        <v>8</v>
      </c>
      <c r="O1208">
        <v>6</v>
      </c>
      <c r="P1208">
        <v>0</v>
      </c>
      <c r="Q1208">
        <v>1</v>
      </c>
      <c r="R1208">
        <v>0</v>
      </c>
      <c r="S1208">
        <v>0</v>
      </c>
      <c r="T1208">
        <v>0</v>
      </c>
      <c r="U1208">
        <v>0</v>
      </c>
      <c r="V1208">
        <v>3</v>
      </c>
      <c r="W1208">
        <v>11</v>
      </c>
      <c r="X1208">
        <v>0</v>
      </c>
      <c r="Y1208">
        <v>65</v>
      </c>
      <c r="Z1208">
        <v>2419</v>
      </c>
      <c r="AA1208">
        <v>0</v>
      </c>
      <c r="AB1208">
        <v>0</v>
      </c>
      <c r="AC1208">
        <v>1</v>
      </c>
      <c r="AD1208">
        <v>0</v>
      </c>
      <c r="AE1208">
        <v>0</v>
      </c>
      <c r="AF1208">
        <v>0</v>
      </c>
      <c r="AG1208">
        <v>0</v>
      </c>
      <c r="AH1208">
        <v>0</v>
      </c>
      <c r="AI1208">
        <v>0</v>
      </c>
      <c r="AJ1208">
        <v>1</v>
      </c>
      <c r="AK1208">
        <v>766</v>
      </c>
      <c r="AL1208">
        <v>721</v>
      </c>
      <c r="AM1208">
        <v>1</v>
      </c>
    </row>
    <row r="1209" spans="1:39" x14ac:dyDescent="0.45">
      <c r="A1209">
        <v>22518</v>
      </c>
      <c r="B1209">
        <v>1</v>
      </c>
      <c r="C1209">
        <v>0</v>
      </c>
      <c r="D1209">
        <v>36</v>
      </c>
      <c r="E1209">
        <v>11</v>
      </c>
      <c r="F1209">
        <v>7</v>
      </c>
      <c r="G1209">
        <v>12</v>
      </c>
      <c r="H1209">
        <v>2</v>
      </c>
      <c r="I1209">
        <v>2</v>
      </c>
      <c r="J1209">
        <v>27</v>
      </c>
      <c r="K1209">
        <v>2</v>
      </c>
      <c r="L1209">
        <v>2</v>
      </c>
      <c r="M1209">
        <v>1</v>
      </c>
      <c r="N1209">
        <v>2</v>
      </c>
      <c r="O1209">
        <v>5</v>
      </c>
      <c r="P1209">
        <v>1</v>
      </c>
      <c r="Q1209">
        <v>0</v>
      </c>
      <c r="R1209">
        <v>0</v>
      </c>
      <c r="S1209">
        <v>0</v>
      </c>
      <c r="T1209">
        <v>0</v>
      </c>
      <c r="U1209">
        <v>0</v>
      </c>
      <c r="V1209">
        <v>3</v>
      </c>
      <c r="W1209">
        <v>11</v>
      </c>
      <c r="X1209">
        <v>1</v>
      </c>
      <c r="Y1209">
        <v>34</v>
      </c>
      <c r="Z1209">
        <v>2774</v>
      </c>
      <c r="AA1209">
        <v>0</v>
      </c>
      <c r="AB1209">
        <v>1</v>
      </c>
      <c r="AC1209">
        <v>0</v>
      </c>
      <c r="AD1209">
        <v>0</v>
      </c>
      <c r="AE1209">
        <v>0</v>
      </c>
      <c r="AF1209">
        <v>0</v>
      </c>
      <c r="AG1209">
        <v>0</v>
      </c>
      <c r="AH1209">
        <v>1</v>
      </c>
      <c r="AI1209">
        <v>0</v>
      </c>
      <c r="AJ1209">
        <v>0</v>
      </c>
      <c r="AK1209">
        <v>34</v>
      </c>
      <c r="AL1209">
        <v>7</v>
      </c>
      <c r="AM1209">
        <v>1</v>
      </c>
    </row>
    <row r="1210" spans="1:39" x14ac:dyDescent="0.45">
      <c r="A1210">
        <v>54730</v>
      </c>
      <c r="B1210">
        <v>0</v>
      </c>
      <c r="C1210">
        <v>1</v>
      </c>
      <c r="D1210">
        <v>64</v>
      </c>
      <c r="E1210">
        <v>318</v>
      </c>
      <c r="F1210">
        <v>3</v>
      </c>
      <c r="G1210">
        <v>17</v>
      </c>
      <c r="H1210">
        <v>4</v>
      </c>
      <c r="I1210">
        <v>7</v>
      </c>
      <c r="J1210">
        <v>56</v>
      </c>
      <c r="K1210">
        <v>5</v>
      </c>
      <c r="L1210">
        <v>4</v>
      </c>
      <c r="M1210">
        <v>1</v>
      </c>
      <c r="N1210">
        <v>8</v>
      </c>
      <c r="O1210">
        <v>4</v>
      </c>
      <c r="P1210">
        <v>0</v>
      </c>
      <c r="Q1210">
        <v>0</v>
      </c>
      <c r="R1210">
        <v>0</v>
      </c>
      <c r="S1210">
        <v>0</v>
      </c>
      <c r="T1210">
        <v>0</v>
      </c>
      <c r="U1210">
        <v>0</v>
      </c>
      <c r="V1210">
        <v>3</v>
      </c>
      <c r="W1210">
        <v>11</v>
      </c>
      <c r="X1210">
        <v>0</v>
      </c>
      <c r="Y1210">
        <v>45</v>
      </c>
      <c r="Z1210">
        <v>2477</v>
      </c>
      <c r="AA1210">
        <v>0</v>
      </c>
      <c r="AB1210">
        <v>1</v>
      </c>
      <c r="AC1210">
        <v>0</v>
      </c>
      <c r="AD1210">
        <v>0</v>
      </c>
      <c r="AE1210">
        <v>0</v>
      </c>
      <c r="AF1210">
        <v>0</v>
      </c>
      <c r="AG1210">
        <v>0</v>
      </c>
      <c r="AH1210">
        <v>0</v>
      </c>
      <c r="AI1210">
        <v>1</v>
      </c>
      <c r="AJ1210">
        <v>0</v>
      </c>
      <c r="AK1210">
        <v>349</v>
      </c>
      <c r="AL1210">
        <v>293</v>
      </c>
      <c r="AM1210">
        <v>0</v>
      </c>
    </row>
    <row r="1211" spans="1:39" x14ac:dyDescent="0.45">
      <c r="A1211">
        <v>38452</v>
      </c>
      <c r="B1211">
        <v>1</v>
      </c>
      <c r="C1211">
        <v>1</v>
      </c>
      <c r="D1211">
        <v>62</v>
      </c>
      <c r="E1211">
        <v>56</v>
      </c>
      <c r="F1211">
        <v>0</v>
      </c>
      <c r="G1211">
        <v>14</v>
      </c>
      <c r="H1211">
        <v>0</v>
      </c>
      <c r="I1211">
        <v>0</v>
      </c>
      <c r="J1211">
        <v>2</v>
      </c>
      <c r="K1211">
        <v>3</v>
      </c>
      <c r="L1211">
        <v>3</v>
      </c>
      <c r="M1211">
        <v>0</v>
      </c>
      <c r="N1211">
        <v>3</v>
      </c>
      <c r="O1211">
        <v>7</v>
      </c>
      <c r="P1211">
        <v>0</v>
      </c>
      <c r="Q1211">
        <v>0</v>
      </c>
      <c r="R1211">
        <v>0</v>
      </c>
      <c r="S1211">
        <v>0</v>
      </c>
      <c r="T1211">
        <v>0</v>
      </c>
      <c r="U1211">
        <v>0</v>
      </c>
      <c r="V1211">
        <v>3</v>
      </c>
      <c r="W1211">
        <v>11</v>
      </c>
      <c r="X1211">
        <v>0</v>
      </c>
      <c r="Y1211">
        <v>65</v>
      </c>
      <c r="Z1211">
        <v>2250</v>
      </c>
      <c r="AA1211">
        <v>0</v>
      </c>
      <c r="AB1211">
        <v>1</v>
      </c>
      <c r="AC1211">
        <v>0</v>
      </c>
      <c r="AD1211">
        <v>0</v>
      </c>
      <c r="AE1211">
        <v>0</v>
      </c>
      <c r="AF1211">
        <v>0</v>
      </c>
      <c r="AG1211">
        <v>0</v>
      </c>
      <c r="AH1211">
        <v>0</v>
      </c>
      <c r="AI1211">
        <v>1</v>
      </c>
      <c r="AJ1211">
        <v>0</v>
      </c>
      <c r="AK1211">
        <v>70</v>
      </c>
      <c r="AL1211">
        <v>68</v>
      </c>
      <c r="AM1211">
        <v>0</v>
      </c>
    </row>
    <row r="1212" spans="1:39" x14ac:dyDescent="0.45">
      <c r="A1212">
        <v>44421</v>
      </c>
      <c r="B1212">
        <v>1</v>
      </c>
      <c r="C1212">
        <v>1</v>
      </c>
      <c r="D1212">
        <v>53</v>
      </c>
      <c r="E1212">
        <v>110</v>
      </c>
      <c r="F1212">
        <v>5</v>
      </c>
      <c r="G1212">
        <v>59</v>
      </c>
      <c r="H1212">
        <v>7</v>
      </c>
      <c r="I1212">
        <v>1</v>
      </c>
      <c r="J1212">
        <v>7</v>
      </c>
      <c r="K1212">
        <v>5</v>
      </c>
      <c r="L1212">
        <v>5</v>
      </c>
      <c r="M1212">
        <v>0</v>
      </c>
      <c r="N1212">
        <v>4</v>
      </c>
      <c r="O1212">
        <v>8</v>
      </c>
      <c r="P1212">
        <v>0</v>
      </c>
      <c r="Q1212">
        <v>0</v>
      </c>
      <c r="R1212">
        <v>0</v>
      </c>
      <c r="S1212">
        <v>0</v>
      </c>
      <c r="T1212">
        <v>0</v>
      </c>
      <c r="U1212">
        <v>0</v>
      </c>
      <c r="V1212">
        <v>3</v>
      </c>
      <c r="W1212">
        <v>11</v>
      </c>
      <c r="X1212">
        <v>0</v>
      </c>
      <c r="Y1212">
        <v>49</v>
      </c>
      <c r="Z1212">
        <v>2658</v>
      </c>
      <c r="AA1212">
        <v>1</v>
      </c>
      <c r="AB1212">
        <v>0</v>
      </c>
      <c r="AC1212">
        <v>0</v>
      </c>
      <c r="AD1212">
        <v>0</v>
      </c>
      <c r="AE1212">
        <v>0</v>
      </c>
      <c r="AF1212">
        <v>0</v>
      </c>
      <c r="AG1212">
        <v>0</v>
      </c>
      <c r="AH1212">
        <v>1</v>
      </c>
      <c r="AI1212">
        <v>0</v>
      </c>
      <c r="AJ1212">
        <v>0</v>
      </c>
      <c r="AK1212">
        <v>182</v>
      </c>
      <c r="AL1212">
        <v>175</v>
      </c>
      <c r="AM1212">
        <v>0</v>
      </c>
    </row>
    <row r="1213" spans="1:39" x14ac:dyDescent="0.45">
      <c r="A1213">
        <v>38197</v>
      </c>
      <c r="B1213">
        <v>1</v>
      </c>
      <c r="C1213">
        <v>0</v>
      </c>
      <c r="D1213">
        <v>86</v>
      </c>
      <c r="E1213">
        <v>23</v>
      </c>
      <c r="F1213">
        <v>0</v>
      </c>
      <c r="G1213">
        <v>11</v>
      </c>
      <c r="H1213">
        <v>2</v>
      </c>
      <c r="I1213">
        <v>1</v>
      </c>
      <c r="J1213">
        <v>3</v>
      </c>
      <c r="K1213">
        <v>1</v>
      </c>
      <c r="L1213">
        <v>1</v>
      </c>
      <c r="M1213">
        <v>0</v>
      </c>
      <c r="N1213">
        <v>3</v>
      </c>
      <c r="O1213">
        <v>5</v>
      </c>
      <c r="P1213">
        <v>0</v>
      </c>
      <c r="Q1213">
        <v>0</v>
      </c>
      <c r="R1213">
        <v>0</v>
      </c>
      <c r="S1213">
        <v>0</v>
      </c>
      <c r="T1213">
        <v>0</v>
      </c>
      <c r="U1213">
        <v>0</v>
      </c>
      <c r="V1213">
        <v>3</v>
      </c>
      <c r="W1213">
        <v>11</v>
      </c>
      <c r="X1213">
        <v>0</v>
      </c>
      <c r="Y1213">
        <v>34</v>
      </c>
      <c r="Z1213">
        <v>2524</v>
      </c>
      <c r="AA1213">
        <v>0</v>
      </c>
      <c r="AB1213">
        <v>0</v>
      </c>
      <c r="AC1213">
        <v>0</v>
      </c>
      <c r="AD1213">
        <v>1</v>
      </c>
      <c r="AE1213">
        <v>0</v>
      </c>
      <c r="AF1213">
        <v>0</v>
      </c>
      <c r="AG1213">
        <v>0</v>
      </c>
      <c r="AH1213">
        <v>0</v>
      </c>
      <c r="AI1213">
        <v>0</v>
      </c>
      <c r="AJ1213">
        <v>1</v>
      </c>
      <c r="AK1213">
        <v>37</v>
      </c>
      <c r="AL1213">
        <v>34</v>
      </c>
      <c r="AM1213">
        <v>0</v>
      </c>
    </row>
    <row r="1214" spans="1:39" x14ac:dyDescent="0.45">
      <c r="A1214">
        <v>41986</v>
      </c>
      <c r="B1214">
        <v>0</v>
      </c>
      <c r="C1214">
        <v>1</v>
      </c>
      <c r="D1214">
        <v>15</v>
      </c>
      <c r="E1214">
        <v>27</v>
      </c>
      <c r="F1214">
        <v>5</v>
      </c>
      <c r="G1214">
        <v>8</v>
      </c>
      <c r="H1214">
        <v>8</v>
      </c>
      <c r="I1214">
        <v>3</v>
      </c>
      <c r="J1214">
        <v>12</v>
      </c>
      <c r="K1214">
        <v>3</v>
      </c>
      <c r="L1214">
        <v>3</v>
      </c>
      <c r="M1214">
        <v>0</v>
      </c>
      <c r="N1214">
        <v>4</v>
      </c>
      <c r="O1214">
        <v>4</v>
      </c>
      <c r="P1214">
        <v>0</v>
      </c>
      <c r="Q1214">
        <v>0</v>
      </c>
      <c r="R1214">
        <v>0</v>
      </c>
      <c r="S1214">
        <v>0</v>
      </c>
      <c r="T1214">
        <v>0</v>
      </c>
      <c r="U1214">
        <v>0</v>
      </c>
      <c r="V1214">
        <v>3</v>
      </c>
      <c r="W1214">
        <v>11</v>
      </c>
      <c r="X1214">
        <v>0</v>
      </c>
      <c r="Y1214">
        <v>42</v>
      </c>
      <c r="Z1214">
        <v>2299</v>
      </c>
      <c r="AA1214">
        <v>1</v>
      </c>
      <c r="AB1214">
        <v>0</v>
      </c>
      <c r="AC1214">
        <v>0</v>
      </c>
      <c r="AD1214">
        <v>0</v>
      </c>
      <c r="AE1214">
        <v>0</v>
      </c>
      <c r="AF1214">
        <v>0</v>
      </c>
      <c r="AG1214">
        <v>0</v>
      </c>
      <c r="AH1214">
        <v>1</v>
      </c>
      <c r="AI1214">
        <v>0</v>
      </c>
      <c r="AJ1214">
        <v>0</v>
      </c>
      <c r="AK1214">
        <v>51</v>
      </c>
      <c r="AL1214">
        <v>39</v>
      </c>
      <c r="AM1214">
        <v>0</v>
      </c>
    </row>
    <row r="1215" spans="1:39" x14ac:dyDescent="0.45">
      <c r="A1215">
        <v>28427</v>
      </c>
      <c r="B1215">
        <v>1</v>
      </c>
      <c r="C1215">
        <v>0</v>
      </c>
      <c r="D1215">
        <v>67</v>
      </c>
      <c r="E1215">
        <v>18</v>
      </c>
      <c r="F1215">
        <v>3</v>
      </c>
      <c r="G1215">
        <v>19</v>
      </c>
      <c r="H1215">
        <v>3</v>
      </c>
      <c r="I1215">
        <v>3</v>
      </c>
      <c r="J1215">
        <v>6</v>
      </c>
      <c r="K1215">
        <v>2</v>
      </c>
      <c r="L1215">
        <v>2</v>
      </c>
      <c r="M1215">
        <v>0</v>
      </c>
      <c r="N1215">
        <v>3</v>
      </c>
      <c r="O1215">
        <v>8</v>
      </c>
      <c r="P1215">
        <v>0</v>
      </c>
      <c r="Q1215">
        <v>0</v>
      </c>
      <c r="R1215">
        <v>0</v>
      </c>
      <c r="S1215">
        <v>0</v>
      </c>
      <c r="T1215">
        <v>0</v>
      </c>
      <c r="U1215">
        <v>0</v>
      </c>
      <c r="V1215">
        <v>3</v>
      </c>
      <c r="W1215">
        <v>11</v>
      </c>
      <c r="X1215">
        <v>0</v>
      </c>
      <c r="Y1215">
        <v>37</v>
      </c>
      <c r="Z1215">
        <v>2624</v>
      </c>
      <c r="AA1215">
        <v>0</v>
      </c>
      <c r="AB1215">
        <v>0</v>
      </c>
      <c r="AC1215">
        <v>0</v>
      </c>
      <c r="AD1215">
        <v>1</v>
      </c>
      <c r="AE1215">
        <v>0</v>
      </c>
      <c r="AF1215">
        <v>0</v>
      </c>
      <c r="AG1215">
        <v>0</v>
      </c>
      <c r="AH1215">
        <v>1</v>
      </c>
      <c r="AI1215">
        <v>0</v>
      </c>
      <c r="AJ1215">
        <v>0</v>
      </c>
      <c r="AK1215">
        <v>46</v>
      </c>
      <c r="AL1215">
        <v>40</v>
      </c>
      <c r="AM1215">
        <v>0</v>
      </c>
    </row>
    <row r="1216" spans="1:39" x14ac:dyDescent="0.45">
      <c r="A1216">
        <v>37395</v>
      </c>
      <c r="B1216">
        <v>1</v>
      </c>
      <c r="C1216">
        <v>0</v>
      </c>
      <c r="D1216">
        <v>47</v>
      </c>
      <c r="E1216">
        <v>18</v>
      </c>
      <c r="F1216">
        <v>0</v>
      </c>
      <c r="G1216">
        <v>9</v>
      </c>
      <c r="H1216">
        <v>0</v>
      </c>
      <c r="I1216">
        <v>1</v>
      </c>
      <c r="J1216">
        <v>11</v>
      </c>
      <c r="K1216">
        <v>1</v>
      </c>
      <c r="L1216">
        <v>1</v>
      </c>
      <c r="M1216">
        <v>0</v>
      </c>
      <c r="N1216">
        <v>3</v>
      </c>
      <c r="O1216">
        <v>6</v>
      </c>
      <c r="P1216">
        <v>0</v>
      </c>
      <c r="Q1216">
        <v>0</v>
      </c>
      <c r="R1216">
        <v>0</v>
      </c>
      <c r="S1216">
        <v>0</v>
      </c>
      <c r="T1216">
        <v>0</v>
      </c>
      <c r="U1216">
        <v>0</v>
      </c>
      <c r="V1216">
        <v>3</v>
      </c>
      <c r="W1216">
        <v>11</v>
      </c>
      <c r="X1216">
        <v>0</v>
      </c>
      <c r="Y1216">
        <v>44</v>
      </c>
      <c r="Z1216">
        <v>2217</v>
      </c>
      <c r="AA1216">
        <v>0</v>
      </c>
      <c r="AB1216">
        <v>0</v>
      </c>
      <c r="AC1216">
        <v>0</v>
      </c>
      <c r="AD1216">
        <v>1</v>
      </c>
      <c r="AE1216">
        <v>0</v>
      </c>
      <c r="AF1216">
        <v>0</v>
      </c>
      <c r="AG1216">
        <v>0</v>
      </c>
      <c r="AH1216">
        <v>0</v>
      </c>
      <c r="AI1216">
        <v>0</v>
      </c>
      <c r="AJ1216">
        <v>1</v>
      </c>
      <c r="AK1216">
        <v>28</v>
      </c>
      <c r="AL1216">
        <v>17</v>
      </c>
      <c r="AM1216">
        <v>0</v>
      </c>
    </row>
    <row r="1217" spans="1:39" x14ac:dyDescent="0.45">
      <c r="A1217">
        <v>64722</v>
      </c>
      <c r="B1217">
        <v>1</v>
      </c>
      <c r="C1217">
        <v>0</v>
      </c>
      <c r="D1217">
        <v>47</v>
      </c>
      <c r="E1217">
        <v>303</v>
      </c>
      <c r="F1217">
        <v>0</v>
      </c>
      <c r="G1217">
        <v>280</v>
      </c>
      <c r="H1217">
        <v>60</v>
      </c>
      <c r="I1217">
        <v>147</v>
      </c>
      <c r="J1217">
        <v>15</v>
      </c>
      <c r="K1217">
        <v>4</v>
      </c>
      <c r="L1217">
        <v>8</v>
      </c>
      <c r="M1217">
        <v>2</v>
      </c>
      <c r="N1217">
        <v>11</v>
      </c>
      <c r="O1217">
        <v>6</v>
      </c>
      <c r="P1217">
        <v>0</v>
      </c>
      <c r="Q1217">
        <v>0</v>
      </c>
      <c r="R1217">
        <v>0</v>
      </c>
      <c r="S1217">
        <v>0</v>
      </c>
      <c r="T1217">
        <v>0</v>
      </c>
      <c r="U1217">
        <v>0</v>
      </c>
      <c r="V1217">
        <v>3</v>
      </c>
      <c r="W1217">
        <v>11</v>
      </c>
      <c r="X1217">
        <v>0</v>
      </c>
      <c r="Y1217">
        <v>49</v>
      </c>
      <c r="Z1217">
        <v>2193</v>
      </c>
      <c r="AA1217">
        <v>0</v>
      </c>
      <c r="AB1217">
        <v>1</v>
      </c>
      <c r="AC1217">
        <v>0</v>
      </c>
      <c r="AD1217">
        <v>0</v>
      </c>
      <c r="AE1217">
        <v>0</v>
      </c>
      <c r="AF1217">
        <v>0</v>
      </c>
      <c r="AG1217">
        <v>0</v>
      </c>
      <c r="AH1217">
        <v>1</v>
      </c>
      <c r="AI1217">
        <v>0</v>
      </c>
      <c r="AJ1217">
        <v>0</v>
      </c>
      <c r="AK1217">
        <v>790</v>
      </c>
      <c r="AL1217">
        <v>775</v>
      </c>
      <c r="AM1217">
        <v>0</v>
      </c>
    </row>
    <row r="1218" spans="1:39" x14ac:dyDescent="0.45">
      <c r="A1218">
        <v>55249</v>
      </c>
      <c r="B1218">
        <v>0</v>
      </c>
      <c r="C1218">
        <v>1</v>
      </c>
      <c r="D1218">
        <v>81</v>
      </c>
      <c r="E1218">
        <v>97</v>
      </c>
      <c r="F1218">
        <v>1</v>
      </c>
      <c r="G1218">
        <v>19</v>
      </c>
      <c r="H1218">
        <v>2</v>
      </c>
      <c r="I1218">
        <v>0</v>
      </c>
      <c r="J1218">
        <v>11</v>
      </c>
      <c r="K1218">
        <v>1</v>
      </c>
      <c r="L1218">
        <v>2</v>
      </c>
      <c r="M1218">
        <v>1</v>
      </c>
      <c r="N1218">
        <v>4</v>
      </c>
      <c r="O1218">
        <v>3</v>
      </c>
      <c r="P1218">
        <v>0</v>
      </c>
      <c r="Q1218">
        <v>0</v>
      </c>
      <c r="R1218">
        <v>0</v>
      </c>
      <c r="S1218">
        <v>0</v>
      </c>
      <c r="T1218">
        <v>0</v>
      </c>
      <c r="U1218">
        <v>0</v>
      </c>
      <c r="V1218">
        <v>3</v>
      </c>
      <c r="W1218">
        <v>11</v>
      </c>
      <c r="X1218">
        <v>0</v>
      </c>
      <c r="Y1218">
        <v>64</v>
      </c>
      <c r="Z1218">
        <v>2232</v>
      </c>
      <c r="AA1218">
        <v>0</v>
      </c>
      <c r="AB1218">
        <v>0</v>
      </c>
      <c r="AC1218">
        <v>0</v>
      </c>
      <c r="AD1218">
        <v>1</v>
      </c>
      <c r="AE1218">
        <v>0</v>
      </c>
      <c r="AF1218">
        <v>0</v>
      </c>
      <c r="AG1218">
        <v>0</v>
      </c>
      <c r="AH1218">
        <v>0</v>
      </c>
      <c r="AI1218">
        <v>1</v>
      </c>
      <c r="AJ1218">
        <v>0</v>
      </c>
      <c r="AK1218">
        <v>119</v>
      </c>
      <c r="AL1218">
        <v>108</v>
      </c>
      <c r="AM1218">
        <v>0</v>
      </c>
    </row>
    <row r="1219" spans="1:39" x14ac:dyDescent="0.45">
      <c r="A1219">
        <v>84906</v>
      </c>
      <c r="B1219">
        <v>0</v>
      </c>
      <c r="C1219">
        <v>0</v>
      </c>
      <c r="D1219">
        <v>98</v>
      </c>
      <c r="E1219">
        <v>997</v>
      </c>
      <c r="F1219">
        <v>15</v>
      </c>
      <c r="G1219">
        <v>414</v>
      </c>
      <c r="H1219">
        <v>99</v>
      </c>
      <c r="I1219">
        <v>30</v>
      </c>
      <c r="J1219">
        <v>76</v>
      </c>
      <c r="K1219">
        <v>1</v>
      </c>
      <c r="L1219">
        <v>5</v>
      </c>
      <c r="M1219">
        <v>6</v>
      </c>
      <c r="N1219">
        <v>12</v>
      </c>
      <c r="O1219">
        <v>2</v>
      </c>
      <c r="P1219">
        <v>0</v>
      </c>
      <c r="Q1219">
        <v>1</v>
      </c>
      <c r="R1219">
        <v>1</v>
      </c>
      <c r="S1219">
        <v>0</v>
      </c>
      <c r="T1219">
        <v>1</v>
      </c>
      <c r="U1219">
        <v>0</v>
      </c>
      <c r="V1219">
        <v>3</v>
      </c>
      <c r="W1219">
        <v>11</v>
      </c>
      <c r="X1219">
        <v>0</v>
      </c>
      <c r="Y1219">
        <v>48</v>
      </c>
      <c r="Z1219">
        <v>2427</v>
      </c>
      <c r="AA1219">
        <v>0</v>
      </c>
      <c r="AB1219">
        <v>0</v>
      </c>
      <c r="AC1219">
        <v>0</v>
      </c>
      <c r="AD1219">
        <v>1</v>
      </c>
      <c r="AE1219">
        <v>0</v>
      </c>
      <c r="AF1219">
        <v>0</v>
      </c>
      <c r="AG1219">
        <v>0</v>
      </c>
      <c r="AH1219">
        <v>1</v>
      </c>
      <c r="AI1219">
        <v>0</v>
      </c>
      <c r="AJ1219">
        <v>0</v>
      </c>
      <c r="AK1219">
        <v>1555</v>
      </c>
      <c r="AL1219">
        <v>1479</v>
      </c>
      <c r="AM1219">
        <v>3</v>
      </c>
    </row>
    <row r="1220" spans="1:39" x14ac:dyDescent="0.45">
      <c r="A1220">
        <v>28691</v>
      </c>
      <c r="B1220">
        <v>1</v>
      </c>
      <c r="C1220">
        <v>0</v>
      </c>
      <c r="D1220">
        <v>56</v>
      </c>
      <c r="E1220">
        <v>5</v>
      </c>
      <c r="F1220">
        <v>4</v>
      </c>
      <c r="G1220">
        <v>13</v>
      </c>
      <c r="H1220">
        <v>8</v>
      </c>
      <c r="I1220">
        <v>0</v>
      </c>
      <c r="J1220">
        <v>4</v>
      </c>
      <c r="K1220">
        <v>1</v>
      </c>
      <c r="L1220">
        <v>1</v>
      </c>
      <c r="M1220">
        <v>0</v>
      </c>
      <c r="N1220">
        <v>3</v>
      </c>
      <c r="O1220">
        <v>8</v>
      </c>
      <c r="P1220">
        <v>0</v>
      </c>
      <c r="Q1220">
        <v>0</v>
      </c>
      <c r="R1220">
        <v>0</v>
      </c>
      <c r="S1220">
        <v>0</v>
      </c>
      <c r="T1220">
        <v>0</v>
      </c>
      <c r="U1220">
        <v>0</v>
      </c>
      <c r="V1220">
        <v>3</v>
      </c>
      <c r="W1220">
        <v>11</v>
      </c>
      <c r="X1220">
        <v>0</v>
      </c>
      <c r="Y1220">
        <v>31</v>
      </c>
      <c r="Z1220">
        <v>2519</v>
      </c>
      <c r="AA1220">
        <v>0</v>
      </c>
      <c r="AB1220">
        <v>1</v>
      </c>
      <c r="AC1220">
        <v>0</v>
      </c>
      <c r="AD1220">
        <v>0</v>
      </c>
      <c r="AE1220">
        <v>0</v>
      </c>
      <c r="AF1220">
        <v>0</v>
      </c>
      <c r="AG1220">
        <v>0</v>
      </c>
      <c r="AH1220">
        <v>1</v>
      </c>
      <c r="AI1220">
        <v>0</v>
      </c>
      <c r="AJ1220">
        <v>0</v>
      </c>
      <c r="AK1220">
        <v>30</v>
      </c>
      <c r="AL1220">
        <v>26</v>
      </c>
      <c r="AM1220">
        <v>0</v>
      </c>
    </row>
    <row r="1221" spans="1:39" x14ac:dyDescent="0.45">
      <c r="A1221">
        <v>44213</v>
      </c>
      <c r="B1221">
        <v>1</v>
      </c>
      <c r="C1221">
        <v>1</v>
      </c>
      <c r="D1221">
        <v>48</v>
      </c>
      <c r="E1221">
        <v>95</v>
      </c>
      <c r="F1221">
        <v>11</v>
      </c>
      <c r="G1221">
        <v>35</v>
      </c>
      <c r="H1221">
        <v>0</v>
      </c>
      <c r="I1221">
        <v>4</v>
      </c>
      <c r="J1221">
        <v>7</v>
      </c>
      <c r="K1221">
        <v>4</v>
      </c>
      <c r="L1221">
        <v>2</v>
      </c>
      <c r="M1221">
        <v>1</v>
      </c>
      <c r="N1221">
        <v>5</v>
      </c>
      <c r="O1221">
        <v>6</v>
      </c>
      <c r="P1221">
        <v>0</v>
      </c>
      <c r="Q1221">
        <v>0</v>
      </c>
      <c r="R1221">
        <v>0</v>
      </c>
      <c r="S1221">
        <v>0</v>
      </c>
      <c r="T1221">
        <v>0</v>
      </c>
      <c r="U1221">
        <v>0</v>
      </c>
      <c r="V1221">
        <v>3</v>
      </c>
      <c r="W1221">
        <v>11</v>
      </c>
      <c r="X1221">
        <v>0</v>
      </c>
      <c r="Y1221">
        <v>68</v>
      </c>
      <c r="Z1221">
        <v>2371</v>
      </c>
      <c r="AA1221">
        <v>0</v>
      </c>
      <c r="AB1221">
        <v>0</v>
      </c>
      <c r="AC1221">
        <v>1</v>
      </c>
      <c r="AD1221">
        <v>0</v>
      </c>
      <c r="AE1221">
        <v>0</v>
      </c>
      <c r="AF1221">
        <v>0</v>
      </c>
      <c r="AG1221">
        <v>0</v>
      </c>
      <c r="AH1221">
        <v>1</v>
      </c>
      <c r="AI1221">
        <v>0</v>
      </c>
      <c r="AJ1221">
        <v>0</v>
      </c>
      <c r="AK1221">
        <v>145</v>
      </c>
      <c r="AL1221">
        <v>138</v>
      </c>
      <c r="AM1221">
        <v>0</v>
      </c>
    </row>
    <row r="1222" spans="1:39" x14ac:dyDescent="0.45">
      <c r="A1222">
        <v>25707</v>
      </c>
      <c r="B1222">
        <v>1</v>
      </c>
      <c r="C1222">
        <v>0</v>
      </c>
      <c r="D1222">
        <v>18</v>
      </c>
      <c r="E1222">
        <v>1</v>
      </c>
      <c r="F1222">
        <v>6</v>
      </c>
      <c r="G1222">
        <v>2</v>
      </c>
      <c r="H1222">
        <v>3</v>
      </c>
      <c r="I1222">
        <v>6</v>
      </c>
      <c r="J1222">
        <v>3</v>
      </c>
      <c r="K1222">
        <v>1</v>
      </c>
      <c r="L1222">
        <v>1</v>
      </c>
      <c r="M1222">
        <v>0</v>
      </c>
      <c r="N1222">
        <v>3</v>
      </c>
      <c r="O1222">
        <v>7</v>
      </c>
      <c r="P1222">
        <v>0</v>
      </c>
      <c r="Q1222">
        <v>0</v>
      </c>
      <c r="R1222">
        <v>0</v>
      </c>
      <c r="S1222">
        <v>0</v>
      </c>
      <c r="T1222">
        <v>0</v>
      </c>
      <c r="U1222">
        <v>0</v>
      </c>
      <c r="V1222">
        <v>3</v>
      </c>
      <c r="W1222">
        <v>11</v>
      </c>
      <c r="X1222">
        <v>0</v>
      </c>
      <c r="Y1222">
        <v>36</v>
      </c>
      <c r="Z1222">
        <v>2321</v>
      </c>
      <c r="AA1222">
        <v>0</v>
      </c>
      <c r="AB1222">
        <v>0</v>
      </c>
      <c r="AC1222">
        <v>1</v>
      </c>
      <c r="AD1222">
        <v>0</v>
      </c>
      <c r="AE1222">
        <v>0</v>
      </c>
      <c r="AF1222">
        <v>0</v>
      </c>
      <c r="AG1222">
        <v>1</v>
      </c>
      <c r="AH1222">
        <v>0</v>
      </c>
      <c r="AI1222">
        <v>0</v>
      </c>
      <c r="AJ1222">
        <v>0</v>
      </c>
      <c r="AK1222">
        <v>18</v>
      </c>
      <c r="AL1222">
        <v>15</v>
      </c>
      <c r="AM1222">
        <v>0</v>
      </c>
    </row>
    <row r="1223" spans="1:39" x14ac:dyDescent="0.45">
      <c r="A1223">
        <v>59062</v>
      </c>
      <c r="B1223">
        <v>2</v>
      </c>
      <c r="C1223">
        <v>1</v>
      </c>
      <c r="D1223">
        <v>74</v>
      </c>
      <c r="E1223">
        <v>46</v>
      </c>
      <c r="F1223">
        <v>1</v>
      </c>
      <c r="G1223">
        <v>12</v>
      </c>
      <c r="H1223">
        <v>3</v>
      </c>
      <c r="I1223">
        <v>0</v>
      </c>
      <c r="J1223">
        <v>9</v>
      </c>
      <c r="K1223">
        <v>2</v>
      </c>
      <c r="L1223">
        <v>2</v>
      </c>
      <c r="M1223">
        <v>0</v>
      </c>
      <c r="N1223">
        <v>3</v>
      </c>
      <c r="O1223">
        <v>4</v>
      </c>
      <c r="P1223">
        <v>0</v>
      </c>
      <c r="Q1223">
        <v>0</v>
      </c>
      <c r="R1223">
        <v>0</v>
      </c>
      <c r="S1223">
        <v>0</v>
      </c>
      <c r="T1223">
        <v>0</v>
      </c>
      <c r="U1223">
        <v>0</v>
      </c>
      <c r="V1223">
        <v>3</v>
      </c>
      <c r="W1223">
        <v>11</v>
      </c>
      <c r="X1223">
        <v>0</v>
      </c>
      <c r="Y1223">
        <v>53</v>
      </c>
      <c r="Z1223">
        <v>2428</v>
      </c>
      <c r="AA1223">
        <v>0</v>
      </c>
      <c r="AB1223">
        <v>1</v>
      </c>
      <c r="AC1223">
        <v>0</v>
      </c>
      <c r="AD1223">
        <v>0</v>
      </c>
      <c r="AE1223">
        <v>0</v>
      </c>
      <c r="AF1223">
        <v>0</v>
      </c>
      <c r="AG1223">
        <v>0</v>
      </c>
      <c r="AH1223">
        <v>0</v>
      </c>
      <c r="AI1223">
        <v>0</v>
      </c>
      <c r="AJ1223">
        <v>1</v>
      </c>
      <c r="AK1223">
        <v>62</v>
      </c>
      <c r="AL1223">
        <v>53</v>
      </c>
      <c r="AM1223">
        <v>0</v>
      </c>
    </row>
    <row r="1224" spans="1:39" x14ac:dyDescent="0.45">
      <c r="A1224">
        <v>76624</v>
      </c>
      <c r="B1224">
        <v>0</v>
      </c>
      <c r="C1224">
        <v>1</v>
      </c>
      <c r="D1224">
        <v>68</v>
      </c>
      <c r="E1224">
        <v>411</v>
      </c>
      <c r="F1224">
        <v>106</v>
      </c>
      <c r="G1224">
        <v>147</v>
      </c>
      <c r="H1224">
        <v>54</v>
      </c>
      <c r="I1224">
        <v>115</v>
      </c>
      <c r="J1224">
        <v>66</v>
      </c>
      <c r="K1224">
        <v>1</v>
      </c>
      <c r="L1224">
        <v>5</v>
      </c>
      <c r="M1224">
        <v>10</v>
      </c>
      <c r="N1224">
        <v>7</v>
      </c>
      <c r="O1224">
        <v>1</v>
      </c>
      <c r="P1224">
        <v>1</v>
      </c>
      <c r="Q1224">
        <v>0</v>
      </c>
      <c r="R1224">
        <v>0</v>
      </c>
      <c r="S1224">
        <v>0</v>
      </c>
      <c r="T1224">
        <v>0</v>
      </c>
      <c r="U1224">
        <v>0</v>
      </c>
      <c r="V1224">
        <v>3</v>
      </c>
      <c r="W1224">
        <v>11</v>
      </c>
      <c r="X1224">
        <v>0</v>
      </c>
      <c r="Y1224">
        <v>58</v>
      </c>
      <c r="Z1224">
        <v>2195</v>
      </c>
      <c r="AA1224">
        <v>0</v>
      </c>
      <c r="AB1224">
        <v>0</v>
      </c>
      <c r="AC1224">
        <v>1</v>
      </c>
      <c r="AD1224">
        <v>0</v>
      </c>
      <c r="AE1224">
        <v>0</v>
      </c>
      <c r="AF1224">
        <v>0</v>
      </c>
      <c r="AG1224">
        <v>0</v>
      </c>
      <c r="AH1224">
        <v>1</v>
      </c>
      <c r="AI1224">
        <v>0</v>
      </c>
      <c r="AJ1224">
        <v>0</v>
      </c>
      <c r="AK1224">
        <v>833</v>
      </c>
      <c r="AL1224">
        <v>767</v>
      </c>
      <c r="AM1224">
        <v>1</v>
      </c>
    </row>
    <row r="1225" spans="1:39" x14ac:dyDescent="0.45">
      <c r="A1225">
        <v>66000</v>
      </c>
      <c r="B1225">
        <v>0</v>
      </c>
      <c r="C1225">
        <v>0</v>
      </c>
      <c r="D1225">
        <v>36</v>
      </c>
      <c r="E1225">
        <v>244</v>
      </c>
      <c r="F1225">
        <v>51</v>
      </c>
      <c r="G1225">
        <v>270</v>
      </c>
      <c r="H1225">
        <v>101</v>
      </c>
      <c r="I1225">
        <v>0</v>
      </c>
      <c r="J1225">
        <v>45</v>
      </c>
      <c r="K1225">
        <v>1</v>
      </c>
      <c r="L1225">
        <v>1</v>
      </c>
      <c r="M1225">
        <v>3</v>
      </c>
      <c r="N1225">
        <v>5</v>
      </c>
      <c r="O1225">
        <v>1</v>
      </c>
      <c r="P1225">
        <v>0</v>
      </c>
      <c r="Q1225">
        <v>0</v>
      </c>
      <c r="R1225">
        <v>0</v>
      </c>
      <c r="S1225">
        <v>0</v>
      </c>
      <c r="T1225">
        <v>0</v>
      </c>
      <c r="U1225">
        <v>0</v>
      </c>
      <c r="V1225">
        <v>3</v>
      </c>
      <c r="W1225">
        <v>11</v>
      </c>
      <c r="X1225">
        <v>0</v>
      </c>
      <c r="Y1225">
        <v>73</v>
      </c>
      <c r="Z1225">
        <v>2229</v>
      </c>
      <c r="AA1225">
        <v>0</v>
      </c>
      <c r="AB1225">
        <v>0</v>
      </c>
      <c r="AC1225">
        <v>0</v>
      </c>
      <c r="AD1225">
        <v>1</v>
      </c>
      <c r="AE1225">
        <v>0</v>
      </c>
      <c r="AF1225">
        <v>0</v>
      </c>
      <c r="AG1225">
        <v>0</v>
      </c>
      <c r="AH1225">
        <v>0</v>
      </c>
      <c r="AI1225">
        <v>1</v>
      </c>
      <c r="AJ1225">
        <v>0</v>
      </c>
      <c r="AK1225">
        <v>666</v>
      </c>
      <c r="AL1225">
        <v>621</v>
      </c>
      <c r="AM1225">
        <v>0</v>
      </c>
    </row>
    <row r="1226" spans="1:39" x14ac:dyDescent="0.45">
      <c r="A1226">
        <v>27683</v>
      </c>
      <c r="B1226">
        <v>1</v>
      </c>
      <c r="C1226">
        <v>0</v>
      </c>
      <c r="D1226">
        <v>90</v>
      </c>
      <c r="E1226">
        <v>152</v>
      </c>
      <c r="F1226">
        <v>9</v>
      </c>
      <c r="G1226">
        <v>121</v>
      </c>
      <c r="H1226">
        <v>12</v>
      </c>
      <c r="I1226">
        <v>12</v>
      </c>
      <c r="J1226">
        <v>45</v>
      </c>
      <c r="K1226">
        <v>4</v>
      </c>
      <c r="L1226">
        <v>6</v>
      </c>
      <c r="M1226">
        <v>2</v>
      </c>
      <c r="N1226">
        <v>4</v>
      </c>
      <c r="O1226">
        <v>8</v>
      </c>
      <c r="P1226">
        <v>0</v>
      </c>
      <c r="Q1226">
        <v>0</v>
      </c>
      <c r="R1226">
        <v>0</v>
      </c>
      <c r="S1226">
        <v>0</v>
      </c>
      <c r="T1226">
        <v>0</v>
      </c>
      <c r="U1226">
        <v>0</v>
      </c>
      <c r="V1226">
        <v>3</v>
      </c>
      <c r="W1226">
        <v>11</v>
      </c>
      <c r="X1226">
        <v>0</v>
      </c>
      <c r="Y1226">
        <v>42</v>
      </c>
      <c r="Z1226">
        <v>2853</v>
      </c>
      <c r="AA1226">
        <v>0</v>
      </c>
      <c r="AB1226">
        <v>0</v>
      </c>
      <c r="AC1226">
        <v>0</v>
      </c>
      <c r="AD1226">
        <v>1</v>
      </c>
      <c r="AE1226">
        <v>0</v>
      </c>
      <c r="AF1226">
        <v>0</v>
      </c>
      <c r="AG1226">
        <v>0</v>
      </c>
      <c r="AH1226">
        <v>0</v>
      </c>
      <c r="AI1226">
        <v>0</v>
      </c>
      <c r="AJ1226">
        <v>1</v>
      </c>
      <c r="AK1226">
        <v>306</v>
      </c>
      <c r="AL1226">
        <v>261</v>
      </c>
      <c r="AM1226">
        <v>0</v>
      </c>
    </row>
    <row r="1227" spans="1:39" x14ac:dyDescent="0.45">
      <c r="A1227">
        <v>1730</v>
      </c>
      <c r="B1227">
        <v>0</v>
      </c>
      <c r="C1227">
        <v>0</v>
      </c>
      <c r="D1227">
        <v>65</v>
      </c>
      <c r="E1227">
        <v>1</v>
      </c>
      <c r="F1227">
        <v>1</v>
      </c>
      <c r="G1227">
        <v>3</v>
      </c>
      <c r="H1227">
        <v>1</v>
      </c>
      <c r="I1227">
        <v>1</v>
      </c>
      <c r="J1227">
        <v>1</v>
      </c>
      <c r="K1227">
        <v>15</v>
      </c>
      <c r="L1227">
        <v>0</v>
      </c>
      <c r="M1227">
        <v>0</v>
      </c>
      <c r="N1227">
        <v>0</v>
      </c>
      <c r="O1227">
        <v>20</v>
      </c>
      <c r="P1227">
        <v>0</v>
      </c>
      <c r="Q1227">
        <v>0</v>
      </c>
      <c r="R1227">
        <v>0</v>
      </c>
      <c r="S1227">
        <v>0</v>
      </c>
      <c r="T1227">
        <v>0</v>
      </c>
      <c r="U1227">
        <v>0</v>
      </c>
      <c r="V1227">
        <v>3</v>
      </c>
      <c r="W1227">
        <v>11</v>
      </c>
      <c r="X1227">
        <v>0</v>
      </c>
      <c r="Y1227">
        <v>49</v>
      </c>
      <c r="Z1227">
        <v>2201</v>
      </c>
      <c r="AA1227">
        <v>1</v>
      </c>
      <c r="AB1227">
        <v>0</v>
      </c>
      <c r="AC1227">
        <v>0</v>
      </c>
      <c r="AD1227">
        <v>0</v>
      </c>
      <c r="AE1227">
        <v>0</v>
      </c>
      <c r="AF1227">
        <v>0</v>
      </c>
      <c r="AG1227">
        <v>0</v>
      </c>
      <c r="AH1227">
        <v>1</v>
      </c>
      <c r="AI1227">
        <v>0</v>
      </c>
      <c r="AJ1227">
        <v>0</v>
      </c>
      <c r="AK1227">
        <v>7</v>
      </c>
      <c r="AL1227">
        <v>6</v>
      </c>
      <c r="AM1227">
        <v>0</v>
      </c>
    </row>
    <row r="1228" spans="1:39" x14ac:dyDescent="0.45">
      <c r="A1228">
        <v>7500</v>
      </c>
      <c r="B1228">
        <v>1</v>
      </c>
      <c r="C1228">
        <v>0</v>
      </c>
      <c r="D1228">
        <v>63</v>
      </c>
      <c r="E1228">
        <v>10</v>
      </c>
      <c r="F1228">
        <v>17</v>
      </c>
      <c r="G1228">
        <v>18</v>
      </c>
      <c r="H1228">
        <v>8</v>
      </c>
      <c r="I1228">
        <v>26</v>
      </c>
      <c r="J1228">
        <v>40</v>
      </c>
      <c r="K1228">
        <v>4</v>
      </c>
      <c r="L1228">
        <v>3</v>
      </c>
      <c r="M1228">
        <v>2</v>
      </c>
      <c r="N1228">
        <v>2</v>
      </c>
      <c r="O1228">
        <v>9</v>
      </c>
      <c r="P1228">
        <v>0</v>
      </c>
      <c r="Q1228">
        <v>0</v>
      </c>
      <c r="R1228">
        <v>0</v>
      </c>
      <c r="S1228">
        <v>0</v>
      </c>
      <c r="T1228">
        <v>0</v>
      </c>
      <c r="U1228">
        <v>0</v>
      </c>
      <c r="V1228">
        <v>3</v>
      </c>
      <c r="W1228">
        <v>11</v>
      </c>
      <c r="X1228">
        <v>0</v>
      </c>
      <c r="Y1228">
        <v>28</v>
      </c>
      <c r="Z1228">
        <v>2732</v>
      </c>
      <c r="AA1228">
        <v>0</v>
      </c>
      <c r="AB1228">
        <v>0</v>
      </c>
      <c r="AC1228">
        <v>1</v>
      </c>
      <c r="AD1228">
        <v>0</v>
      </c>
      <c r="AE1228">
        <v>0</v>
      </c>
      <c r="AF1228">
        <v>0</v>
      </c>
      <c r="AG1228">
        <v>1</v>
      </c>
      <c r="AH1228">
        <v>0</v>
      </c>
      <c r="AI1228">
        <v>0</v>
      </c>
      <c r="AJ1228">
        <v>0</v>
      </c>
      <c r="AK1228">
        <v>79</v>
      </c>
      <c r="AL1228">
        <v>39</v>
      </c>
      <c r="AM1228">
        <v>0</v>
      </c>
    </row>
    <row r="1229" spans="1:39" x14ac:dyDescent="0.45">
      <c r="A1229">
        <v>40521</v>
      </c>
      <c r="B1229">
        <v>1</v>
      </c>
      <c r="C1229">
        <v>1</v>
      </c>
      <c r="D1229">
        <v>82</v>
      </c>
      <c r="E1229">
        <v>12</v>
      </c>
      <c r="F1229">
        <v>0</v>
      </c>
      <c r="G1229">
        <v>5</v>
      </c>
      <c r="H1229">
        <v>0</v>
      </c>
      <c r="I1229">
        <v>0</v>
      </c>
      <c r="J1229">
        <v>4</v>
      </c>
      <c r="K1229">
        <v>1</v>
      </c>
      <c r="L1229">
        <v>0</v>
      </c>
      <c r="M1229">
        <v>1</v>
      </c>
      <c r="N1229">
        <v>2</v>
      </c>
      <c r="O1229">
        <v>5</v>
      </c>
      <c r="P1229">
        <v>0</v>
      </c>
      <c r="Q1229">
        <v>0</v>
      </c>
      <c r="R1229">
        <v>0</v>
      </c>
      <c r="S1229">
        <v>0</v>
      </c>
      <c r="T1229">
        <v>0</v>
      </c>
      <c r="U1229">
        <v>0</v>
      </c>
      <c r="V1229">
        <v>3</v>
      </c>
      <c r="W1229">
        <v>11</v>
      </c>
      <c r="X1229">
        <v>0</v>
      </c>
      <c r="Y1229">
        <v>52</v>
      </c>
      <c r="Z1229">
        <v>2609</v>
      </c>
      <c r="AA1229">
        <v>0</v>
      </c>
      <c r="AB1229">
        <v>0</v>
      </c>
      <c r="AC1229">
        <v>0</v>
      </c>
      <c r="AD1229">
        <v>1</v>
      </c>
      <c r="AE1229">
        <v>0</v>
      </c>
      <c r="AF1229">
        <v>0</v>
      </c>
      <c r="AG1229">
        <v>0</v>
      </c>
      <c r="AH1229">
        <v>1</v>
      </c>
      <c r="AI1229">
        <v>0</v>
      </c>
      <c r="AJ1229">
        <v>0</v>
      </c>
      <c r="AK1229">
        <v>17</v>
      </c>
      <c r="AL1229">
        <v>13</v>
      </c>
      <c r="AM1229">
        <v>0</v>
      </c>
    </row>
    <row r="1230" spans="1:39" x14ac:dyDescent="0.45">
      <c r="A1230">
        <v>20427</v>
      </c>
      <c r="B1230">
        <v>1</v>
      </c>
      <c r="C1230">
        <v>0</v>
      </c>
      <c r="D1230">
        <v>63</v>
      </c>
      <c r="E1230">
        <v>5</v>
      </c>
      <c r="F1230">
        <v>0</v>
      </c>
      <c r="G1230">
        <v>4</v>
      </c>
      <c r="H1230">
        <v>0</v>
      </c>
      <c r="I1230">
        <v>0</v>
      </c>
      <c r="J1230">
        <v>1</v>
      </c>
      <c r="K1230">
        <v>1</v>
      </c>
      <c r="L1230">
        <v>1</v>
      </c>
      <c r="M1230">
        <v>0</v>
      </c>
      <c r="N1230">
        <v>2</v>
      </c>
      <c r="O1230">
        <v>8</v>
      </c>
      <c r="P1230">
        <v>0</v>
      </c>
      <c r="Q1230">
        <v>0</v>
      </c>
      <c r="R1230">
        <v>0</v>
      </c>
      <c r="S1230">
        <v>0</v>
      </c>
      <c r="T1230">
        <v>0</v>
      </c>
      <c r="U1230">
        <v>0</v>
      </c>
      <c r="V1230">
        <v>3</v>
      </c>
      <c r="W1230">
        <v>11</v>
      </c>
      <c r="X1230">
        <v>0</v>
      </c>
      <c r="Y1230">
        <v>47</v>
      </c>
      <c r="Z1230">
        <v>2256</v>
      </c>
      <c r="AA1230">
        <v>0</v>
      </c>
      <c r="AB1230">
        <v>0</v>
      </c>
      <c r="AC1230">
        <v>0</v>
      </c>
      <c r="AD1230">
        <v>1</v>
      </c>
      <c r="AE1230">
        <v>0</v>
      </c>
      <c r="AF1230">
        <v>0</v>
      </c>
      <c r="AG1230">
        <v>0</v>
      </c>
      <c r="AH1230">
        <v>0</v>
      </c>
      <c r="AI1230">
        <v>0</v>
      </c>
      <c r="AJ1230">
        <v>1</v>
      </c>
      <c r="AK1230">
        <v>9</v>
      </c>
      <c r="AL1230">
        <v>8</v>
      </c>
      <c r="AM1230">
        <v>0</v>
      </c>
    </row>
    <row r="1231" spans="1:39" x14ac:dyDescent="0.45">
      <c r="A1231">
        <v>65106</v>
      </c>
      <c r="B1231">
        <v>0</v>
      </c>
      <c r="C1231">
        <v>1</v>
      </c>
      <c r="D1231">
        <v>55</v>
      </c>
      <c r="E1231">
        <v>790</v>
      </c>
      <c r="F1231">
        <v>19</v>
      </c>
      <c r="G1231">
        <v>133</v>
      </c>
      <c r="H1231">
        <v>12</v>
      </c>
      <c r="I1231">
        <v>0</v>
      </c>
      <c r="J1231">
        <v>19</v>
      </c>
      <c r="K1231">
        <v>3</v>
      </c>
      <c r="L1231">
        <v>8</v>
      </c>
      <c r="M1231">
        <v>3</v>
      </c>
      <c r="N1231">
        <v>13</v>
      </c>
      <c r="O1231">
        <v>6</v>
      </c>
      <c r="P1231">
        <v>0</v>
      </c>
      <c r="Q1231">
        <v>1</v>
      </c>
      <c r="R1231">
        <v>0</v>
      </c>
      <c r="S1231">
        <v>0</v>
      </c>
      <c r="T1231">
        <v>0</v>
      </c>
      <c r="U1231">
        <v>0</v>
      </c>
      <c r="V1231">
        <v>3</v>
      </c>
      <c r="W1231">
        <v>11</v>
      </c>
      <c r="X1231">
        <v>0</v>
      </c>
      <c r="Y1231">
        <v>45</v>
      </c>
      <c r="Z1231">
        <v>2195</v>
      </c>
      <c r="AA1231">
        <v>0</v>
      </c>
      <c r="AB1231">
        <v>1</v>
      </c>
      <c r="AC1231">
        <v>0</v>
      </c>
      <c r="AD1231">
        <v>0</v>
      </c>
      <c r="AE1231">
        <v>0</v>
      </c>
      <c r="AF1231">
        <v>0</v>
      </c>
      <c r="AG1231">
        <v>0</v>
      </c>
      <c r="AH1231">
        <v>1</v>
      </c>
      <c r="AI1231">
        <v>0</v>
      </c>
      <c r="AJ1231">
        <v>0</v>
      </c>
      <c r="AK1231">
        <v>954</v>
      </c>
      <c r="AL1231">
        <v>935</v>
      </c>
      <c r="AM1231">
        <v>1</v>
      </c>
    </row>
    <row r="1232" spans="1:39" x14ac:dyDescent="0.45">
      <c r="A1232">
        <v>69969</v>
      </c>
      <c r="B1232">
        <v>0</v>
      </c>
      <c r="C1232">
        <v>0</v>
      </c>
      <c r="D1232">
        <v>64</v>
      </c>
      <c r="E1232">
        <v>882</v>
      </c>
      <c r="F1232">
        <v>29</v>
      </c>
      <c r="G1232">
        <v>514</v>
      </c>
      <c r="H1232">
        <v>38</v>
      </c>
      <c r="I1232">
        <v>29</v>
      </c>
      <c r="J1232">
        <v>44</v>
      </c>
      <c r="K1232">
        <v>1</v>
      </c>
      <c r="L1232">
        <v>4</v>
      </c>
      <c r="M1232">
        <v>2</v>
      </c>
      <c r="N1232">
        <v>6</v>
      </c>
      <c r="O1232">
        <v>3</v>
      </c>
      <c r="P1232">
        <v>0</v>
      </c>
      <c r="Q1232">
        <v>0</v>
      </c>
      <c r="R1232">
        <v>1</v>
      </c>
      <c r="S1232">
        <v>1</v>
      </c>
      <c r="T1232">
        <v>0</v>
      </c>
      <c r="U1232">
        <v>0</v>
      </c>
      <c r="V1232">
        <v>3</v>
      </c>
      <c r="W1232">
        <v>11</v>
      </c>
      <c r="X1232">
        <v>1</v>
      </c>
      <c r="Y1232">
        <v>55</v>
      </c>
      <c r="Z1232">
        <v>2465</v>
      </c>
      <c r="AA1232">
        <v>0</v>
      </c>
      <c r="AB1232">
        <v>1</v>
      </c>
      <c r="AC1232">
        <v>0</v>
      </c>
      <c r="AD1232">
        <v>0</v>
      </c>
      <c r="AE1232">
        <v>0</v>
      </c>
      <c r="AF1232">
        <v>0</v>
      </c>
      <c r="AG1232">
        <v>0</v>
      </c>
      <c r="AH1232">
        <v>0</v>
      </c>
      <c r="AI1232">
        <v>0</v>
      </c>
      <c r="AJ1232">
        <v>1</v>
      </c>
      <c r="AK1232">
        <v>1492</v>
      </c>
      <c r="AL1232">
        <v>1448</v>
      </c>
      <c r="AM1232">
        <v>2</v>
      </c>
    </row>
    <row r="1233" spans="1:39" x14ac:dyDescent="0.45">
      <c r="A1233">
        <v>67433</v>
      </c>
      <c r="B1233">
        <v>0</v>
      </c>
      <c r="C1233">
        <v>2</v>
      </c>
      <c r="D1233">
        <v>51</v>
      </c>
      <c r="E1233">
        <v>615</v>
      </c>
      <c r="F1233">
        <v>28</v>
      </c>
      <c r="G1233">
        <v>259</v>
      </c>
      <c r="H1233">
        <v>12</v>
      </c>
      <c r="I1233">
        <v>48</v>
      </c>
      <c r="J1233">
        <v>30</v>
      </c>
      <c r="K1233">
        <v>4</v>
      </c>
      <c r="L1233">
        <v>6</v>
      </c>
      <c r="M1233">
        <v>5</v>
      </c>
      <c r="N1233">
        <v>13</v>
      </c>
      <c r="O1233">
        <v>4</v>
      </c>
      <c r="P1233">
        <v>0</v>
      </c>
      <c r="Q1233">
        <v>1</v>
      </c>
      <c r="R1233">
        <v>0</v>
      </c>
      <c r="S1233">
        <v>0</v>
      </c>
      <c r="T1233">
        <v>0</v>
      </c>
      <c r="U1233">
        <v>0</v>
      </c>
      <c r="V1233">
        <v>3</v>
      </c>
      <c r="W1233">
        <v>11</v>
      </c>
      <c r="X1233">
        <v>0</v>
      </c>
      <c r="Y1233">
        <v>68</v>
      </c>
      <c r="Z1233">
        <v>2507</v>
      </c>
      <c r="AA1233">
        <v>0</v>
      </c>
      <c r="AB1233">
        <v>1</v>
      </c>
      <c r="AC1233">
        <v>0</v>
      </c>
      <c r="AD1233">
        <v>0</v>
      </c>
      <c r="AE1233">
        <v>0</v>
      </c>
      <c r="AF1233">
        <v>0</v>
      </c>
      <c r="AG1233">
        <v>0</v>
      </c>
      <c r="AH1233">
        <v>1</v>
      </c>
      <c r="AI1233">
        <v>0</v>
      </c>
      <c r="AJ1233">
        <v>0</v>
      </c>
      <c r="AK1233">
        <v>962</v>
      </c>
      <c r="AL1233">
        <v>932</v>
      </c>
      <c r="AM1233">
        <v>1</v>
      </c>
    </row>
    <row r="1234" spans="1:39" x14ac:dyDescent="0.45">
      <c r="A1234">
        <v>77766</v>
      </c>
      <c r="B1234">
        <v>0</v>
      </c>
      <c r="C1234">
        <v>1</v>
      </c>
      <c r="D1234">
        <v>97</v>
      </c>
      <c r="E1234">
        <v>1004</v>
      </c>
      <c r="F1234">
        <v>59</v>
      </c>
      <c r="G1234">
        <v>265</v>
      </c>
      <c r="H1234">
        <v>115</v>
      </c>
      <c r="I1234">
        <v>59</v>
      </c>
      <c r="J1234">
        <v>27</v>
      </c>
      <c r="K1234">
        <v>2</v>
      </c>
      <c r="L1234">
        <v>11</v>
      </c>
      <c r="M1234">
        <v>10</v>
      </c>
      <c r="N1234">
        <v>11</v>
      </c>
      <c r="O1234">
        <v>6</v>
      </c>
      <c r="P1234">
        <v>1</v>
      </c>
      <c r="Q1234">
        <v>0</v>
      </c>
      <c r="R1234">
        <v>0</v>
      </c>
      <c r="S1234">
        <v>0</v>
      </c>
      <c r="T1234">
        <v>0</v>
      </c>
      <c r="U1234">
        <v>0</v>
      </c>
      <c r="V1234">
        <v>3</v>
      </c>
      <c r="W1234">
        <v>11</v>
      </c>
      <c r="X1234">
        <v>1</v>
      </c>
      <c r="Y1234">
        <v>53</v>
      </c>
      <c r="Z1234">
        <v>2651</v>
      </c>
      <c r="AA1234">
        <v>0</v>
      </c>
      <c r="AB1234">
        <v>1</v>
      </c>
      <c r="AC1234">
        <v>0</v>
      </c>
      <c r="AD1234">
        <v>0</v>
      </c>
      <c r="AE1234">
        <v>0</v>
      </c>
      <c r="AF1234">
        <v>0</v>
      </c>
      <c r="AG1234">
        <v>0</v>
      </c>
      <c r="AH1234">
        <v>0</v>
      </c>
      <c r="AI1234">
        <v>0</v>
      </c>
      <c r="AJ1234">
        <v>1</v>
      </c>
      <c r="AK1234">
        <v>1502</v>
      </c>
      <c r="AL1234">
        <v>1475</v>
      </c>
      <c r="AM1234">
        <v>1</v>
      </c>
    </row>
    <row r="1235" spans="1:39" x14ac:dyDescent="0.45">
      <c r="A1235">
        <v>74716</v>
      </c>
      <c r="B1235">
        <v>0</v>
      </c>
      <c r="C1235">
        <v>1</v>
      </c>
      <c r="D1235">
        <v>92</v>
      </c>
      <c r="E1235">
        <v>133</v>
      </c>
      <c r="F1235">
        <v>27</v>
      </c>
      <c r="G1235">
        <v>421</v>
      </c>
      <c r="H1235">
        <v>13</v>
      </c>
      <c r="I1235">
        <v>195</v>
      </c>
      <c r="J1235">
        <v>71</v>
      </c>
      <c r="K1235">
        <v>2</v>
      </c>
      <c r="L1235">
        <v>7</v>
      </c>
      <c r="M1235">
        <v>3</v>
      </c>
      <c r="N1235">
        <v>5</v>
      </c>
      <c r="O1235">
        <v>4</v>
      </c>
      <c r="P1235">
        <v>0</v>
      </c>
      <c r="Q1235">
        <v>0</v>
      </c>
      <c r="R1235">
        <v>0</v>
      </c>
      <c r="S1235">
        <v>0</v>
      </c>
      <c r="T1235">
        <v>0</v>
      </c>
      <c r="U1235">
        <v>0</v>
      </c>
      <c r="V1235">
        <v>3</v>
      </c>
      <c r="W1235">
        <v>11</v>
      </c>
      <c r="X1235">
        <v>0</v>
      </c>
      <c r="Y1235">
        <v>48</v>
      </c>
      <c r="Z1235">
        <v>2449</v>
      </c>
      <c r="AA1235">
        <v>0</v>
      </c>
      <c r="AB1235">
        <v>1</v>
      </c>
      <c r="AC1235">
        <v>0</v>
      </c>
      <c r="AD1235">
        <v>0</v>
      </c>
      <c r="AE1235">
        <v>0</v>
      </c>
      <c r="AF1235">
        <v>0</v>
      </c>
      <c r="AG1235">
        <v>0</v>
      </c>
      <c r="AH1235">
        <v>1</v>
      </c>
      <c r="AI1235">
        <v>0</v>
      </c>
      <c r="AJ1235">
        <v>0</v>
      </c>
      <c r="AK1235">
        <v>789</v>
      </c>
      <c r="AL1235">
        <v>718</v>
      </c>
      <c r="AM1235">
        <v>0</v>
      </c>
    </row>
    <row r="1236" spans="1:39" x14ac:dyDescent="0.45">
      <c r="A1236">
        <v>68118</v>
      </c>
      <c r="B1236">
        <v>0</v>
      </c>
      <c r="C1236">
        <v>1</v>
      </c>
      <c r="D1236">
        <v>51</v>
      </c>
      <c r="E1236">
        <v>595</v>
      </c>
      <c r="F1236">
        <v>23</v>
      </c>
      <c r="G1236">
        <v>123</v>
      </c>
      <c r="H1236">
        <v>10</v>
      </c>
      <c r="I1236">
        <v>23</v>
      </c>
      <c r="J1236">
        <v>154</v>
      </c>
      <c r="K1236">
        <v>2</v>
      </c>
      <c r="L1236">
        <v>8</v>
      </c>
      <c r="M1236">
        <v>9</v>
      </c>
      <c r="N1236">
        <v>4</v>
      </c>
      <c r="O1236">
        <v>6</v>
      </c>
      <c r="P1236">
        <v>0</v>
      </c>
      <c r="Q1236">
        <v>0</v>
      </c>
      <c r="R1236">
        <v>0</v>
      </c>
      <c r="S1236">
        <v>0</v>
      </c>
      <c r="T1236">
        <v>0</v>
      </c>
      <c r="U1236">
        <v>0</v>
      </c>
      <c r="V1236">
        <v>3</v>
      </c>
      <c r="W1236">
        <v>11</v>
      </c>
      <c r="X1236">
        <v>0</v>
      </c>
      <c r="Y1236">
        <v>57</v>
      </c>
      <c r="Z1236">
        <v>2413</v>
      </c>
      <c r="AA1236">
        <v>1</v>
      </c>
      <c r="AB1236">
        <v>0</v>
      </c>
      <c r="AC1236">
        <v>0</v>
      </c>
      <c r="AD1236">
        <v>0</v>
      </c>
      <c r="AE1236">
        <v>0</v>
      </c>
      <c r="AF1236">
        <v>0</v>
      </c>
      <c r="AG1236">
        <v>0</v>
      </c>
      <c r="AH1236">
        <v>1</v>
      </c>
      <c r="AI1236">
        <v>0</v>
      </c>
      <c r="AJ1236">
        <v>0</v>
      </c>
      <c r="AK1236">
        <v>774</v>
      </c>
      <c r="AL1236">
        <v>620</v>
      </c>
      <c r="AM1236">
        <v>0</v>
      </c>
    </row>
    <row r="1237" spans="1:39" x14ac:dyDescent="0.45">
      <c r="A1237">
        <v>55158</v>
      </c>
      <c r="B1237">
        <v>1</v>
      </c>
      <c r="C1237">
        <v>1</v>
      </c>
      <c r="D1237">
        <v>72</v>
      </c>
      <c r="E1237">
        <v>293</v>
      </c>
      <c r="F1237">
        <v>0</v>
      </c>
      <c r="G1237">
        <v>87</v>
      </c>
      <c r="H1237">
        <v>4</v>
      </c>
      <c r="I1237">
        <v>11</v>
      </c>
      <c r="J1237">
        <v>23</v>
      </c>
      <c r="K1237">
        <v>4</v>
      </c>
      <c r="L1237">
        <v>7</v>
      </c>
      <c r="M1237">
        <v>2</v>
      </c>
      <c r="N1237">
        <v>5</v>
      </c>
      <c r="O1237">
        <v>7</v>
      </c>
      <c r="P1237">
        <v>0</v>
      </c>
      <c r="Q1237">
        <v>0</v>
      </c>
      <c r="R1237">
        <v>0</v>
      </c>
      <c r="S1237">
        <v>0</v>
      </c>
      <c r="T1237">
        <v>0</v>
      </c>
      <c r="U1237">
        <v>0</v>
      </c>
      <c r="V1237">
        <v>3</v>
      </c>
      <c r="W1237">
        <v>11</v>
      </c>
      <c r="X1237">
        <v>1</v>
      </c>
      <c r="Y1237">
        <v>50</v>
      </c>
      <c r="Z1237">
        <v>2858</v>
      </c>
      <c r="AA1237">
        <v>0</v>
      </c>
      <c r="AB1237">
        <v>1</v>
      </c>
      <c r="AC1237">
        <v>0</v>
      </c>
      <c r="AD1237">
        <v>0</v>
      </c>
      <c r="AE1237">
        <v>0</v>
      </c>
      <c r="AF1237">
        <v>0</v>
      </c>
      <c r="AG1237">
        <v>0</v>
      </c>
      <c r="AH1237">
        <v>0</v>
      </c>
      <c r="AI1237">
        <v>0</v>
      </c>
      <c r="AJ1237">
        <v>1</v>
      </c>
      <c r="AK1237">
        <v>395</v>
      </c>
      <c r="AL1237">
        <v>372</v>
      </c>
      <c r="AM1237">
        <v>0</v>
      </c>
    </row>
    <row r="1238" spans="1:39" x14ac:dyDescent="0.45">
      <c r="A1238">
        <v>62972</v>
      </c>
      <c r="B1238">
        <v>0</v>
      </c>
      <c r="C1238">
        <v>1</v>
      </c>
      <c r="D1238">
        <v>39</v>
      </c>
      <c r="E1238">
        <v>313</v>
      </c>
      <c r="F1238">
        <v>15</v>
      </c>
      <c r="G1238">
        <v>47</v>
      </c>
      <c r="H1238">
        <v>20</v>
      </c>
      <c r="I1238">
        <v>0</v>
      </c>
      <c r="J1238">
        <v>192</v>
      </c>
      <c r="K1238">
        <v>2</v>
      </c>
      <c r="L1238">
        <v>7</v>
      </c>
      <c r="M1238">
        <v>4</v>
      </c>
      <c r="N1238">
        <v>3</v>
      </c>
      <c r="O1238">
        <v>6</v>
      </c>
      <c r="P1238">
        <v>0</v>
      </c>
      <c r="Q1238">
        <v>0</v>
      </c>
      <c r="R1238">
        <v>0</v>
      </c>
      <c r="S1238">
        <v>0</v>
      </c>
      <c r="T1238">
        <v>0</v>
      </c>
      <c r="U1238">
        <v>0</v>
      </c>
      <c r="V1238">
        <v>3</v>
      </c>
      <c r="W1238">
        <v>11</v>
      </c>
      <c r="X1238">
        <v>1</v>
      </c>
      <c r="Y1238">
        <v>65</v>
      </c>
      <c r="Z1238">
        <v>2854</v>
      </c>
      <c r="AA1238">
        <v>0</v>
      </c>
      <c r="AB1238">
        <v>1</v>
      </c>
      <c r="AC1238">
        <v>0</v>
      </c>
      <c r="AD1238">
        <v>0</v>
      </c>
      <c r="AE1238">
        <v>0</v>
      </c>
      <c r="AF1238">
        <v>1</v>
      </c>
      <c r="AG1238">
        <v>0</v>
      </c>
      <c r="AH1238">
        <v>0</v>
      </c>
      <c r="AI1238">
        <v>0</v>
      </c>
      <c r="AJ1238">
        <v>0</v>
      </c>
      <c r="AK1238">
        <v>395</v>
      </c>
      <c r="AL1238">
        <v>203</v>
      </c>
      <c r="AM1238">
        <v>0</v>
      </c>
    </row>
    <row r="1239" spans="1:39" x14ac:dyDescent="0.45">
      <c r="A1239">
        <v>74190</v>
      </c>
      <c r="B1239">
        <v>0</v>
      </c>
      <c r="C1239">
        <v>1</v>
      </c>
      <c r="D1239">
        <v>49</v>
      </c>
      <c r="E1239">
        <v>151</v>
      </c>
      <c r="F1239">
        <v>81</v>
      </c>
      <c r="G1239">
        <v>86</v>
      </c>
      <c r="H1239">
        <v>168</v>
      </c>
      <c r="I1239">
        <v>91</v>
      </c>
      <c r="J1239">
        <v>64</v>
      </c>
      <c r="K1239">
        <v>2</v>
      </c>
      <c r="L1239">
        <v>4</v>
      </c>
      <c r="M1239">
        <v>2</v>
      </c>
      <c r="N1239">
        <v>11</v>
      </c>
      <c r="O1239">
        <v>2</v>
      </c>
      <c r="P1239">
        <v>0</v>
      </c>
      <c r="Q1239">
        <v>0</v>
      </c>
      <c r="R1239">
        <v>0</v>
      </c>
      <c r="S1239">
        <v>0</v>
      </c>
      <c r="T1239">
        <v>0</v>
      </c>
      <c r="U1239">
        <v>0</v>
      </c>
      <c r="V1239">
        <v>3</v>
      </c>
      <c r="W1239">
        <v>11</v>
      </c>
      <c r="X1239">
        <v>0</v>
      </c>
      <c r="Y1239">
        <v>45</v>
      </c>
      <c r="Z1239">
        <v>2207</v>
      </c>
      <c r="AA1239">
        <v>0</v>
      </c>
      <c r="AB1239">
        <v>1</v>
      </c>
      <c r="AC1239">
        <v>0</v>
      </c>
      <c r="AD1239">
        <v>0</v>
      </c>
      <c r="AE1239">
        <v>0</v>
      </c>
      <c r="AF1239">
        <v>0</v>
      </c>
      <c r="AG1239">
        <v>0</v>
      </c>
      <c r="AH1239">
        <v>1</v>
      </c>
      <c r="AI1239">
        <v>0</v>
      </c>
      <c r="AJ1239">
        <v>0</v>
      </c>
      <c r="AK1239">
        <v>577</v>
      </c>
      <c r="AL1239">
        <v>513</v>
      </c>
      <c r="AM1239">
        <v>0</v>
      </c>
    </row>
    <row r="1240" spans="1:39" x14ac:dyDescent="0.45">
      <c r="A1240">
        <v>39356</v>
      </c>
      <c r="B1240">
        <v>1</v>
      </c>
      <c r="C1240">
        <v>1</v>
      </c>
      <c r="D1240">
        <v>21</v>
      </c>
      <c r="E1240">
        <v>15</v>
      </c>
      <c r="F1240">
        <v>0</v>
      </c>
      <c r="G1240">
        <v>2</v>
      </c>
      <c r="H1240">
        <v>0</v>
      </c>
      <c r="I1240">
        <v>0</v>
      </c>
      <c r="J1240">
        <v>6</v>
      </c>
      <c r="K1240">
        <v>1</v>
      </c>
      <c r="L1240">
        <v>1</v>
      </c>
      <c r="M1240">
        <v>0</v>
      </c>
      <c r="N1240">
        <v>2</v>
      </c>
      <c r="O1240">
        <v>6</v>
      </c>
      <c r="P1240">
        <v>1</v>
      </c>
      <c r="Q1240">
        <v>0</v>
      </c>
      <c r="R1240">
        <v>0</v>
      </c>
      <c r="S1240">
        <v>0</v>
      </c>
      <c r="T1240">
        <v>0</v>
      </c>
      <c r="U1240">
        <v>0</v>
      </c>
      <c r="V1240">
        <v>3</v>
      </c>
      <c r="W1240">
        <v>11</v>
      </c>
      <c r="X1240">
        <v>0</v>
      </c>
      <c r="Y1240">
        <v>44</v>
      </c>
      <c r="Z1240">
        <v>2261</v>
      </c>
      <c r="AA1240">
        <v>0</v>
      </c>
      <c r="AB1240">
        <v>1</v>
      </c>
      <c r="AC1240">
        <v>0</v>
      </c>
      <c r="AD1240">
        <v>0</v>
      </c>
      <c r="AE1240">
        <v>0</v>
      </c>
      <c r="AF1240">
        <v>0</v>
      </c>
      <c r="AG1240">
        <v>0</v>
      </c>
      <c r="AH1240">
        <v>1</v>
      </c>
      <c r="AI1240">
        <v>0</v>
      </c>
      <c r="AJ1240">
        <v>0</v>
      </c>
      <c r="AK1240">
        <v>17</v>
      </c>
      <c r="AL1240">
        <v>11</v>
      </c>
      <c r="AM1240">
        <v>1</v>
      </c>
    </row>
    <row r="1241" spans="1:39" x14ac:dyDescent="0.45">
      <c r="A1241">
        <v>76653</v>
      </c>
      <c r="B1241">
        <v>0</v>
      </c>
      <c r="C1241">
        <v>0</v>
      </c>
      <c r="D1241">
        <v>91</v>
      </c>
      <c r="E1241">
        <v>736</v>
      </c>
      <c r="F1241">
        <v>63</v>
      </c>
      <c r="G1241">
        <v>946</v>
      </c>
      <c r="H1241">
        <v>219</v>
      </c>
      <c r="I1241">
        <v>189</v>
      </c>
      <c r="J1241">
        <v>126</v>
      </c>
      <c r="K1241">
        <v>1</v>
      </c>
      <c r="L1241">
        <v>4</v>
      </c>
      <c r="M1241">
        <v>7</v>
      </c>
      <c r="N1241">
        <v>11</v>
      </c>
      <c r="O1241">
        <v>2</v>
      </c>
      <c r="P1241">
        <v>0</v>
      </c>
      <c r="Q1241">
        <v>0</v>
      </c>
      <c r="R1241">
        <v>1</v>
      </c>
      <c r="S1241">
        <v>1</v>
      </c>
      <c r="T1241">
        <v>0</v>
      </c>
      <c r="U1241">
        <v>0</v>
      </c>
      <c r="V1241">
        <v>3</v>
      </c>
      <c r="W1241">
        <v>11</v>
      </c>
      <c r="X1241">
        <v>0</v>
      </c>
      <c r="Y1241">
        <v>51</v>
      </c>
      <c r="Z1241">
        <v>2476</v>
      </c>
      <c r="AA1241">
        <v>0</v>
      </c>
      <c r="AB1241">
        <v>0</v>
      </c>
      <c r="AC1241">
        <v>0</v>
      </c>
      <c r="AD1241">
        <v>1</v>
      </c>
      <c r="AE1241">
        <v>0</v>
      </c>
      <c r="AF1241">
        <v>0</v>
      </c>
      <c r="AG1241">
        <v>0</v>
      </c>
      <c r="AH1241">
        <v>1</v>
      </c>
      <c r="AI1241">
        <v>0</v>
      </c>
      <c r="AJ1241">
        <v>0</v>
      </c>
      <c r="AK1241">
        <v>2153</v>
      </c>
      <c r="AL1241">
        <v>2027</v>
      </c>
      <c r="AM1241">
        <v>2</v>
      </c>
    </row>
    <row r="1242" spans="1:39" x14ac:dyDescent="0.45">
      <c r="A1242">
        <v>35860</v>
      </c>
      <c r="B1242">
        <v>1</v>
      </c>
      <c r="C1242">
        <v>1</v>
      </c>
      <c r="D1242">
        <v>37</v>
      </c>
      <c r="E1242">
        <v>15</v>
      </c>
      <c r="F1242">
        <v>0</v>
      </c>
      <c r="G1242">
        <v>8</v>
      </c>
      <c r="H1242">
        <v>4</v>
      </c>
      <c r="I1242">
        <v>2</v>
      </c>
      <c r="J1242">
        <v>20</v>
      </c>
      <c r="K1242">
        <v>2</v>
      </c>
      <c r="L1242">
        <v>1</v>
      </c>
      <c r="M1242">
        <v>1</v>
      </c>
      <c r="N1242">
        <v>2</v>
      </c>
      <c r="O1242">
        <v>5</v>
      </c>
      <c r="P1242">
        <v>1</v>
      </c>
      <c r="Q1242">
        <v>0</v>
      </c>
      <c r="R1242">
        <v>0</v>
      </c>
      <c r="S1242">
        <v>0</v>
      </c>
      <c r="T1242">
        <v>0</v>
      </c>
      <c r="U1242">
        <v>0</v>
      </c>
      <c r="V1242">
        <v>3</v>
      </c>
      <c r="W1242">
        <v>11</v>
      </c>
      <c r="X1242">
        <v>0</v>
      </c>
      <c r="Y1242">
        <v>47</v>
      </c>
      <c r="Z1242">
        <v>2200</v>
      </c>
      <c r="AA1242">
        <v>1</v>
      </c>
      <c r="AB1242">
        <v>0</v>
      </c>
      <c r="AC1242">
        <v>0</v>
      </c>
      <c r="AD1242">
        <v>0</v>
      </c>
      <c r="AE1242">
        <v>0</v>
      </c>
      <c r="AF1242">
        <v>0</v>
      </c>
      <c r="AG1242">
        <v>0</v>
      </c>
      <c r="AH1242">
        <v>0</v>
      </c>
      <c r="AI1242">
        <v>0</v>
      </c>
      <c r="AJ1242">
        <v>1</v>
      </c>
      <c r="AK1242">
        <v>29</v>
      </c>
      <c r="AL1242">
        <v>9</v>
      </c>
      <c r="AM1242">
        <v>1</v>
      </c>
    </row>
    <row r="1243" spans="1:39" x14ac:dyDescent="0.45">
      <c r="A1243">
        <v>90687</v>
      </c>
      <c r="B1243">
        <v>0</v>
      </c>
      <c r="C1243">
        <v>0</v>
      </c>
      <c r="D1243">
        <v>98</v>
      </c>
      <c r="E1243">
        <v>982</v>
      </c>
      <c r="F1243">
        <v>17</v>
      </c>
      <c r="G1243">
        <v>672</v>
      </c>
      <c r="H1243">
        <v>23</v>
      </c>
      <c r="I1243">
        <v>34</v>
      </c>
      <c r="J1243">
        <v>51</v>
      </c>
      <c r="K1243">
        <v>1</v>
      </c>
      <c r="L1243">
        <v>6</v>
      </c>
      <c r="M1243">
        <v>2</v>
      </c>
      <c r="N1243">
        <v>8</v>
      </c>
      <c r="O1243">
        <v>2</v>
      </c>
      <c r="P1243">
        <v>0</v>
      </c>
      <c r="Q1243">
        <v>0</v>
      </c>
      <c r="R1243">
        <v>1</v>
      </c>
      <c r="S1243">
        <v>0</v>
      </c>
      <c r="T1243">
        <v>0</v>
      </c>
      <c r="U1243">
        <v>0</v>
      </c>
      <c r="V1243">
        <v>3</v>
      </c>
      <c r="W1243">
        <v>11</v>
      </c>
      <c r="X1243">
        <v>1</v>
      </c>
      <c r="Y1243">
        <v>37</v>
      </c>
      <c r="Z1243">
        <v>2562</v>
      </c>
      <c r="AA1243">
        <v>1</v>
      </c>
      <c r="AB1243">
        <v>0</v>
      </c>
      <c r="AC1243">
        <v>0</v>
      </c>
      <c r="AD1243">
        <v>0</v>
      </c>
      <c r="AE1243">
        <v>0</v>
      </c>
      <c r="AF1243">
        <v>0</v>
      </c>
      <c r="AG1243">
        <v>0</v>
      </c>
      <c r="AH1243">
        <v>0</v>
      </c>
      <c r="AI1243">
        <v>0</v>
      </c>
      <c r="AJ1243">
        <v>1</v>
      </c>
      <c r="AK1243">
        <v>1728</v>
      </c>
      <c r="AL1243">
        <v>1677</v>
      </c>
      <c r="AM1243">
        <v>1</v>
      </c>
    </row>
    <row r="1244" spans="1:39" x14ac:dyDescent="0.45">
      <c r="A1244">
        <v>73450</v>
      </c>
      <c r="B1244">
        <v>0</v>
      </c>
      <c r="C1244">
        <v>0</v>
      </c>
      <c r="D1244">
        <v>85</v>
      </c>
      <c r="E1244">
        <v>1142</v>
      </c>
      <c r="F1244">
        <v>51</v>
      </c>
      <c r="G1244">
        <v>415</v>
      </c>
      <c r="H1244">
        <v>90</v>
      </c>
      <c r="I1244">
        <v>69</v>
      </c>
      <c r="J1244">
        <v>37</v>
      </c>
      <c r="K1244">
        <v>1</v>
      </c>
      <c r="L1244">
        <v>7</v>
      </c>
      <c r="M1244">
        <v>8</v>
      </c>
      <c r="N1244">
        <v>11</v>
      </c>
      <c r="O1244">
        <v>3</v>
      </c>
      <c r="P1244">
        <v>1</v>
      </c>
      <c r="Q1244">
        <v>0</v>
      </c>
      <c r="R1244">
        <v>0</v>
      </c>
      <c r="S1244">
        <v>1</v>
      </c>
      <c r="T1244">
        <v>0</v>
      </c>
      <c r="U1244">
        <v>0</v>
      </c>
      <c r="V1244">
        <v>3</v>
      </c>
      <c r="W1244">
        <v>11</v>
      </c>
      <c r="X1244">
        <v>0</v>
      </c>
      <c r="Y1244">
        <v>38</v>
      </c>
      <c r="Z1244">
        <v>2365</v>
      </c>
      <c r="AA1244">
        <v>0</v>
      </c>
      <c r="AB1244">
        <v>0</v>
      </c>
      <c r="AC1244">
        <v>0</v>
      </c>
      <c r="AD1244">
        <v>1</v>
      </c>
      <c r="AE1244">
        <v>0</v>
      </c>
      <c r="AF1244">
        <v>0</v>
      </c>
      <c r="AG1244">
        <v>0</v>
      </c>
      <c r="AH1244">
        <v>0</v>
      </c>
      <c r="AI1244">
        <v>1</v>
      </c>
      <c r="AJ1244">
        <v>0</v>
      </c>
      <c r="AK1244">
        <v>1767</v>
      </c>
      <c r="AL1244">
        <v>1730</v>
      </c>
      <c r="AM1244">
        <v>2</v>
      </c>
    </row>
    <row r="1245" spans="1:39" x14ac:dyDescent="0.45">
      <c r="A1245">
        <v>31454</v>
      </c>
      <c r="B1245">
        <v>1</v>
      </c>
      <c r="C1245">
        <v>1</v>
      </c>
      <c r="D1245">
        <v>40</v>
      </c>
      <c r="E1245">
        <v>28</v>
      </c>
      <c r="F1245">
        <v>0</v>
      </c>
      <c r="G1245">
        <v>11</v>
      </c>
      <c r="H1245">
        <v>0</v>
      </c>
      <c r="I1245">
        <v>0</v>
      </c>
      <c r="J1245">
        <v>9</v>
      </c>
      <c r="K1245">
        <v>3</v>
      </c>
      <c r="L1245">
        <v>2</v>
      </c>
      <c r="M1245">
        <v>0</v>
      </c>
      <c r="N1245">
        <v>3</v>
      </c>
      <c r="O1245">
        <v>8</v>
      </c>
      <c r="P1245">
        <v>0</v>
      </c>
      <c r="Q1245">
        <v>0</v>
      </c>
      <c r="R1245">
        <v>0</v>
      </c>
      <c r="S1245">
        <v>0</v>
      </c>
      <c r="T1245">
        <v>0</v>
      </c>
      <c r="U1245">
        <v>0</v>
      </c>
      <c r="V1245">
        <v>3</v>
      </c>
      <c r="W1245">
        <v>11</v>
      </c>
      <c r="X1245">
        <v>0</v>
      </c>
      <c r="Y1245">
        <v>60</v>
      </c>
      <c r="Z1245">
        <v>2517</v>
      </c>
      <c r="AA1245">
        <v>0</v>
      </c>
      <c r="AB1245">
        <v>1</v>
      </c>
      <c r="AC1245">
        <v>0</v>
      </c>
      <c r="AD1245">
        <v>0</v>
      </c>
      <c r="AE1245">
        <v>0</v>
      </c>
      <c r="AF1245">
        <v>0</v>
      </c>
      <c r="AG1245">
        <v>0</v>
      </c>
      <c r="AH1245">
        <v>1</v>
      </c>
      <c r="AI1245">
        <v>0</v>
      </c>
      <c r="AJ1245">
        <v>0</v>
      </c>
      <c r="AK1245">
        <v>39</v>
      </c>
      <c r="AL1245">
        <v>30</v>
      </c>
      <c r="AM1245">
        <v>0</v>
      </c>
    </row>
    <row r="1246" spans="1:39" x14ac:dyDescent="0.45">
      <c r="A1246">
        <v>47139</v>
      </c>
      <c r="B1246">
        <v>1</v>
      </c>
      <c r="C1246">
        <v>1</v>
      </c>
      <c r="D1246">
        <v>2</v>
      </c>
      <c r="E1246">
        <v>46</v>
      </c>
      <c r="F1246">
        <v>0</v>
      </c>
      <c r="G1246">
        <v>12</v>
      </c>
      <c r="H1246">
        <v>0</v>
      </c>
      <c r="I1246">
        <v>2</v>
      </c>
      <c r="J1246">
        <v>23</v>
      </c>
      <c r="K1246">
        <v>2</v>
      </c>
      <c r="L1246">
        <v>2</v>
      </c>
      <c r="M1246">
        <v>1</v>
      </c>
      <c r="N1246">
        <v>2</v>
      </c>
      <c r="O1246">
        <v>7</v>
      </c>
      <c r="P1246">
        <v>0</v>
      </c>
      <c r="Q1246">
        <v>0</v>
      </c>
      <c r="R1246">
        <v>0</v>
      </c>
      <c r="S1246">
        <v>0</v>
      </c>
      <c r="T1246">
        <v>0</v>
      </c>
      <c r="U1246">
        <v>0</v>
      </c>
      <c r="V1246">
        <v>3</v>
      </c>
      <c r="W1246">
        <v>11</v>
      </c>
      <c r="X1246">
        <v>1</v>
      </c>
      <c r="Y1246">
        <v>68</v>
      </c>
      <c r="Z1246">
        <v>2274</v>
      </c>
      <c r="AA1246">
        <v>0</v>
      </c>
      <c r="AB1246">
        <v>0</v>
      </c>
      <c r="AC1246">
        <v>1</v>
      </c>
      <c r="AD1246">
        <v>0</v>
      </c>
      <c r="AE1246">
        <v>0</v>
      </c>
      <c r="AF1246">
        <v>0</v>
      </c>
      <c r="AG1246">
        <v>0</v>
      </c>
      <c r="AH1246">
        <v>1</v>
      </c>
      <c r="AI1246">
        <v>0</v>
      </c>
      <c r="AJ1246">
        <v>0</v>
      </c>
      <c r="AK1246">
        <v>60</v>
      </c>
      <c r="AL1246">
        <v>37</v>
      </c>
      <c r="AM1246">
        <v>0</v>
      </c>
    </row>
    <row r="1247" spans="1:39" x14ac:dyDescent="0.45">
      <c r="A1247">
        <v>83829</v>
      </c>
      <c r="B1247">
        <v>0</v>
      </c>
      <c r="C1247">
        <v>0</v>
      </c>
      <c r="D1247">
        <v>78</v>
      </c>
      <c r="E1247">
        <v>897</v>
      </c>
      <c r="F1247">
        <v>161</v>
      </c>
      <c r="G1247">
        <v>430</v>
      </c>
      <c r="H1247">
        <v>186</v>
      </c>
      <c r="I1247">
        <v>161</v>
      </c>
      <c r="J1247">
        <v>27</v>
      </c>
      <c r="K1247">
        <v>0</v>
      </c>
      <c r="L1247">
        <v>4</v>
      </c>
      <c r="M1247">
        <v>7</v>
      </c>
      <c r="N1247">
        <v>6</v>
      </c>
      <c r="O1247">
        <v>1</v>
      </c>
      <c r="P1247">
        <v>1</v>
      </c>
      <c r="Q1247">
        <v>0</v>
      </c>
      <c r="R1247">
        <v>1</v>
      </c>
      <c r="S1247">
        <v>1</v>
      </c>
      <c r="T1247">
        <v>0</v>
      </c>
      <c r="U1247">
        <v>0</v>
      </c>
      <c r="V1247">
        <v>3</v>
      </c>
      <c r="W1247">
        <v>11</v>
      </c>
      <c r="X1247">
        <v>1</v>
      </c>
      <c r="Y1247">
        <v>45</v>
      </c>
      <c r="Z1247">
        <v>2423</v>
      </c>
      <c r="AA1247">
        <v>1</v>
      </c>
      <c r="AB1247">
        <v>0</v>
      </c>
      <c r="AC1247">
        <v>0</v>
      </c>
      <c r="AD1247">
        <v>0</v>
      </c>
      <c r="AE1247">
        <v>0</v>
      </c>
      <c r="AF1247">
        <v>0</v>
      </c>
      <c r="AG1247">
        <v>0</v>
      </c>
      <c r="AH1247">
        <v>1</v>
      </c>
      <c r="AI1247">
        <v>0</v>
      </c>
      <c r="AJ1247">
        <v>0</v>
      </c>
      <c r="AK1247">
        <v>1835</v>
      </c>
      <c r="AL1247">
        <v>1808</v>
      </c>
      <c r="AM1247">
        <v>3</v>
      </c>
    </row>
    <row r="1248" spans="1:39" x14ac:dyDescent="0.45">
      <c r="A1248">
        <v>53378</v>
      </c>
      <c r="B1248">
        <v>1</v>
      </c>
      <c r="C1248">
        <v>1</v>
      </c>
      <c r="D1248">
        <v>41</v>
      </c>
      <c r="E1248">
        <v>489</v>
      </c>
      <c r="F1248">
        <v>6</v>
      </c>
      <c r="G1248">
        <v>152</v>
      </c>
      <c r="H1248">
        <v>8</v>
      </c>
      <c r="I1248">
        <v>6</v>
      </c>
      <c r="J1248">
        <v>132</v>
      </c>
      <c r="K1248">
        <v>10</v>
      </c>
      <c r="L1248">
        <v>9</v>
      </c>
      <c r="M1248">
        <v>4</v>
      </c>
      <c r="N1248">
        <v>6</v>
      </c>
      <c r="O1248">
        <v>8</v>
      </c>
      <c r="P1248">
        <v>0</v>
      </c>
      <c r="Q1248">
        <v>0</v>
      </c>
      <c r="R1248">
        <v>0</v>
      </c>
      <c r="S1248">
        <v>0</v>
      </c>
      <c r="T1248">
        <v>0</v>
      </c>
      <c r="U1248">
        <v>0</v>
      </c>
      <c r="V1248">
        <v>3</v>
      </c>
      <c r="W1248">
        <v>11</v>
      </c>
      <c r="X1248">
        <v>1</v>
      </c>
      <c r="Y1248">
        <v>57</v>
      </c>
      <c r="Z1248">
        <v>2802</v>
      </c>
      <c r="AA1248">
        <v>0</v>
      </c>
      <c r="AB1248">
        <v>1</v>
      </c>
      <c r="AC1248">
        <v>0</v>
      </c>
      <c r="AD1248">
        <v>0</v>
      </c>
      <c r="AE1248">
        <v>0</v>
      </c>
      <c r="AF1248">
        <v>0</v>
      </c>
      <c r="AG1248">
        <v>0</v>
      </c>
      <c r="AH1248">
        <v>0</v>
      </c>
      <c r="AI1248">
        <v>0</v>
      </c>
      <c r="AJ1248">
        <v>1</v>
      </c>
      <c r="AK1248">
        <v>661</v>
      </c>
      <c r="AL1248">
        <v>529</v>
      </c>
      <c r="AM1248">
        <v>0</v>
      </c>
    </row>
    <row r="1249" spans="1:39" x14ac:dyDescent="0.45">
      <c r="A1249">
        <v>19656</v>
      </c>
      <c r="B1249">
        <v>1</v>
      </c>
      <c r="C1249">
        <v>0</v>
      </c>
      <c r="D1249">
        <v>94</v>
      </c>
      <c r="E1249">
        <v>25</v>
      </c>
      <c r="F1249">
        <v>4</v>
      </c>
      <c r="G1249">
        <v>9</v>
      </c>
      <c r="H1249">
        <v>6</v>
      </c>
      <c r="I1249">
        <v>8</v>
      </c>
      <c r="J1249">
        <v>32</v>
      </c>
      <c r="K1249">
        <v>3</v>
      </c>
      <c r="L1249">
        <v>2</v>
      </c>
      <c r="M1249">
        <v>1</v>
      </c>
      <c r="N1249">
        <v>3</v>
      </c>
      <c r="O1249">
        <v>7</v>
      </c>
      <c r="P1249">
        <v>0</v>
      </c>
      <c r="Q1249">
        <v>0</v>
      </c>
      <c r="R1249">
        <v>0</v>
      </c>
      <c r="S1249">
        <v>0</v>
      </c>
      <c r="T1249">
        <v>0</v>
      </c>
      <c r="U1249">
        <v>0</v>
      </c>
      <c r="V1249">
        <v>3</v>
      </c>
      <c r="W1249">
        <v>11</v>
      </c>
      <c r="X1249">
        <v>0</v>
      </c>
      <c r="Y1249">
        <v>50</v>
      </c>
      <c r="Z1249">
        <v>2665</v>
      </c>
      <c r="AA1249">
        <v>0</v>
      </c>
      <c r="AB1249">
        <v>0</v>
      </c>
      <c r="AC1249">
        <v>0</v>
      </c>
      <c r="AD1249">
        <v>1</v>
      </c>
      <c r="AE1249">
        <v>0</v>
      </c>
      <c r="AF1249">
        <v>0</v>
      </c>
      <c r="AG1249">
        <v>0</v>
      </c>
      <c r="AH1249">
        <v>1</v>
      </c>
      <c r="AI1249">
        <v>0</v>
      </c>
      <c r="AJ1249">
        <v>0</v>
      </c>
      <c r="AK1249">
        <v>52</v>
      </c>
      <c r="AL1249">
        <v>20</v>
      </c>
      <c r="AM1249">
        <v>0</v>
      </c>
    </row>
    <row r="1250" spans="1:39" x14ac:dyDescent="0.45">
      <c r="A1250">
        <v>45579</v>
      </c>
      <c r="B1250">
        <v>0</v>
      </c>
      <c r="C1250">
        <v>1</v>
      </c>
      <c r="D1250">
        <v>10</v>
      </c>
      <c r="E1250">
        <v>145</v>
      </c>
      <c r="F1250">
        <v>1</v>
      </c>
      <c r="G1250">
        <v>33</v>
      </c>
      <c r="H1250">
        <v>2</v>
      </c>
      <c r="I1250">
        <v>1</v>
      </c>
      <c r="J1250">
        <v>1</v>
      </c>
      <c r="K1250">
        <v>1</v>
      </c>
      <c r="L1250">
        <v>4</v>
      </c>
      <c r="M1250">
        <v>1</v>
      </c>
      <c r="N1250">
        <v>4</v>
      </c>
      <c r="O1250">
        <v>6</v>
      </c>
      <c r="P1250">
        <v>0</v>
      </c>
      <c r="Q1250">
        <v>0</v>
      </c>
      <c r="R1250">
        <v>0</v>
      </c>
      <c r="S1250">
        <v>0</v>
      </c>
      <c r="T1250">
        <v>0</v>
      </c>
      <c r="U1250">
        <v>0</v>
      </c>
      <c r="V1250">
        <v>3</v>
      </c>
      <c r="W1250">
        <v>11</v>
      </c>
      <c r="X1250">
        <v>0</v>
      </c>
      <c r="Y1250">
        <v>72</v>
      </c>
      <c r="Z1250">
        <v>2472</v>
      </c>
      <c r="AA1250">
        <v>0</v>
      </c>
      <c r="AB1250">
        <v>1</v>
      </c>
      <c r="AC1250">
        <v>0</v>
      </c>
      <c r="AD1250">
        <v>0</v>
      </c>
      <c r="AE1250">
        <v>0</v>
      </c>
      <c r="AF1250">
        <v>0</v>
      </c>
      <c r="AG1250">
        <v>0</v>
      </c>
      <c r="AH1250">
        <v>0</v>
      </c>
      <c r="AI1250">
        <v>0</v>
      </c>
      <c r="AJ1250">
        <v>1</v>
      </c>
      <c r="AK1250">
        <v>182</v>
      </c>
      <c r="AL1250">
        <v>181</v>
      </c>
      <c r="AM1250">
        <v>0</v>
      </c>
    </row>
    <row r="1251" spans="1:39" x14ac:dyDescent="0.45">
      <c r="A1251">
        <v>85485</v>
      </c>
      <c r="B1251">
        <v>0</v>
      </c>
      <c r="C1251">
        <v>0</v>
      </c>
      <c r="D1251">
        <v>73</v>
      </c>
      <c r="E1251">
        <v>630</v>
      </c>
      <c r="F1251">
        <v>26</v>
      </c>
      <c r="G1251">
        <v>611</v>
      </c>
      <c r="H1251">
        <v>44</v>
      </c>
      <c r="I1251">
        <v>18</v>
      </c>
      <c r="J1251">
        <v>54</v>
      </c>
      <c r="K1251">
        <v>1</v>
      </c>
      <c r="L1251">
        <v>6</v>
      </c>
      <c r="M1251">
        <v>6</v>
      </c>
      <c r="N1251">
        <v>6</v>
      </c>
      <c r="O1251">
        <v>2</v>
      </c>
      <c r="P1251">
        <v>0</v>
      </c>
      <c r="Q1251">
        <v>0</v>
      </c>
      <c r="R1251">
        <v>0</v>
      </c>
      <c r="S1251">
        <v>0</v>
      </c>
      <c r="T1251">
        <v>0</v>
      </c>
      <c r="U1251">
        <v>0</v>
      </c>
      <c r="V1251">
        <v>3</v>
      </c>
      <c r="W1251">
        <v>11</v>
      </c>
      <c r="X1251">
        <v>0</v>
      </c>
      <c r="Y1251">
        <v>62</v>
      </c>
      <c r="Z1251">
        <v>2167</v>
      </c>
      <c r="AA1251">
        <v>0</v>
      </c>
      <c r="AB1251">
        <v>0</v>
      </c>
      <c r="AC1251">
        <v>1</v>
      </c>
      <c r="AD1251">
        <v>0</v>
      </c>
      <c r="AE1251">
        <v>0</v>
      </c>
      <c r="AF1251">
        <v>1</v>
      </c>
      <c r="AG1251">
        <v>0</v>
      </c>
      <c r="AH1251">
        <v>0</v>
      </c>
      <c r="AI1251">
        <v>0</v>
      </c>
      <c r="AJ1251">
        <v>0</v>
      </c>
      <c r="AK1251">
        <v>1329</v>
      </c>
      <c r="AL1251">
        <v>1275</v>
      </c>
      <c r="AM1251">
        <v>0</v>
      </c>
    </row>
    <row r="1252" spans="1:39" x14ac:dyDescent="0.45">
      <c r="A1252">
        <v>55956</v>
      </c>
      <c r="B1252">
        <v>0</v>
      </c>
      <c r="C1252">
        <v>0</v>
      </c>
      <c r="D1252">
        <v>22</v>
      </c>
      <c r="E1252">
        <v>760</v>
      </c>
      <c r="F1252">
        <v>38</v>
      </c>
      <c r="G1252">
        <v>104</v>
      </c>
      <c r="H1252">
        <v>50</v>
      </c>
      <c r="I1252">
        <v>9</v>
      </c>
      <c r="J1252">
        <v>38</v>
      </c>
      <c r="K1252">
        <v>2</v>
      </c>
      <c r="L1252">
        <v>7</v>
      </c>
      <c r="M1252">
        <v>3</v>
      </c>
      <c r="N1252">
        <v>4</v>
      </c>
      <c r="O1252">
        <v>4</v>
      </c>
      <c r="P1252">
        <v>0</v>
      </c>
      <c r="Q1252">
        <v>1</v>
      </c>
      <c r="R1252">
        <v>0</v>
      </c>
      <c r="S1252">
        <v>0</v>
      </c>
      <c r="T1252">
        <v>0</v>
      </c>
      <c r="U1252">
        <v>0</v>
      </c>
      <c r="V1252">
        <v>3</v>
      </c>
      <c r="W1252">
        <v>11</v>
      </c>
      <c r="X1252">
        <v>0</v>
      </c>
      <c r="Y1252">
        <v>76</v>
      </c>
      <c r="Z1252">
        <v>2242</v>
      </c>
      <c r="AA1252">
        <v>0</v>
      </c>
      <c r="AB1252">
        <v>1</v>
      </c>
      <c r="AC1252">
        <v>0</v>
      </c>
      <c r="AD1252">
        <v>0</v>
      </c>
      <c r="AE1252">
        <v>0</v>
      </c>
      <c r="AF1252">
        <v>0</v>
      </c>
      <c r="AG1252">
        <v>0</v>
      </c>
      <c r="AH1252">
        <v>1</v>
      </c>
      <c r="AI1252">
        <v>0</v>
      </c>
      <c r="AJ1252">
        <v>0</v>
      </c>
      <c r="AK1252">
        <v>961</v>
      </c>
      <c r="AL1252">
        <v>923</v>
      </c>
      <c r="AM1252">
        <v>1</v>
      </c>
    </row>
    <row r="1253" spans="1:39" x14ac:dyDescent="0.45">
      <c r="A1253">
        <v>64191</v>
      </c>
      <c r="B1253">
        <v>0</v>
      </c>
      <c r="C1253">
        <v>1</v>
      </c>
      <c r="D1253">
        <v>30</v>
      </c>
      <c r="E1253">
        <v>420</v>
      </c>
      <c r="F1253">
        <v>15</v>
      </c>
      <c r="G1253">
        <v>186</v>
      </c>
      <c r="H1253">
        <v>151</v>
      </c>
      <c r="I1253">
        <v>38</v>
      </c>
      <c r="J1253">
        <v>15</v>
      </c>
      <c r="K1253">
        <v>3</v>
      </c>
      <c r="L1253">
        <v>5</v>
      </c>
      <c r="M1253">
        <v>3</v>
      </c>
      <c r="N1253">
        <v>13</v>
      </c>
      <c r="O1253">
        <v>3</v>
      </c>
      <c r="P1253">
        <v>0</v>
      </c>
      <c r="Q1253">
        <v>0</v>
      </c>
      <c r="R1253">
        <v>0</v>
      </c>
      <c r="S1253">
        <v>0</v>
      </c>
      <c r="T1253">
        <v>0</v>
      </c>
      <c r="U1253">
        <v>0</v>
      </c>
      <c r="V1253">
        <v>3</v>
      </c>
      <c r="W1253">
        <v>11</v>
      </c>
      <c r="X1253">
        <v>0</v>
      </c>
      <c r="Y1253">
        <v>57</v>
      </c>
      <c r="Z1253">
        <v>2682</v>
      </c>
      <c r="AA1253">
        <v>0</v>
      </c>
      <c r="AB1253">
        <v>0</v>
      </c>
      <c r="AC1253">
        <v>1</v>
      </c>
      <c r="AD1253">
        <v>0</v>
      </c>
      <c r="AE1253">
        <v>0</v>
      </c>
      <c r="AF1253">
        <v>0</v>
      </c>
      <c r="AG1253">
        <v>0</v>
      </c>
      <c r="AH1253">
        <v>0</v>
      </c>
      <c r="AI1253">
        <v>1</v>
      </c>
      <c r="AJ1253">
        <v>0</v>
      </c>
      <c r="AK1253">
        <v>810</v>
      </c>
      <c r="AL1253">
        <v>795</v>
      </c>
      <c r="AM1253">
        <v>0</v>
      </c>
    </row>
    <row r="1254" spans="1:39" x14ac:dyDescent="0.45">
      <c r="A1254">
        <v>38808</v>
      </c>
      <c r="B1254">
        <v>1</v>
      </c>
      <c r="C1254">
        <v>0</v>
      </c>
      <c r="D1254">
        <v>21</v>
      </c>
      <c r="E1254">
        <v>125</v>
      </c>
      <c r="F1254">
        <v>17</v>
      </c>
      <c r="G1254">
        <v>52</v>
      </c>
      <c r="H1254">
        <v>3</v>
      </c>
      <c r="I1254">
        <v>19</v>
      </c>
      <c r="J1254">
        <v>30</v>
      </c>
      <c r="K1254">
        <v>4</v>
      </c>
      <c r="L1254">
        <v>5</v>
      </c>
      <c r="M1254">
        <v>1</v>
      </c>
      <c r="N1254">
        <v>4</v>
      </c>
      <c r="O1254">
        <v>8</v>
      </c>
      <c r="P1254">
        <v>1</v>
      </c>
      <c r="Q1254">
        <v>0</v>
      </c>
      <c r="R1254">
        <v>0</v>
      </c>
      <c r="S1254">
        <v>0</v>
      </c>
      <c r="T1254">
        <v>0</v>
      </c>
      <c r="U1254">
        <v>0</v>
      </c>
      <c r="V1254">
        <v>3</v>
      </c>
      <c r="W1254">
        <v>11</v>
      </c>
      <c r="X1254">
        <v>1</v>
      </c>
      <c r="Y1254">
        <v>48</v>
      </c>
      <c r="Z1254">
        <v>2831</v>
      </c>
      <c r="AA1254">
        <v>0</v>
      </c>
      <c r="AB1254">
        <v>0</v>
      </c>
      <c r="AC1254">
        <v>1</v>
      </c>
      <c r="AD1254">
        <v>0</v>
      </c>
      <c r="AE1254">
        <v>0</v>
      </c>
      <c r="AF1254">
        <v>0</v>
      </c>
      <c r="AG1254">
        <v>0</v>
      </c>
      <c r="AH1254">
        <v>1</v>
      </c>
      <c r="AI1254">
        <v>0</v>
      </c>
      <c r="AJ1254">
        <v>0</v>
      </c>
      <c r="AK1254">
        <v>216</v>
      </c>
      <c r="AL1254">
        <v>186</v>
      </c>
      <c r="AM1254">
        <v>1</v>
      </c>
    </row>
    <row r="1255" spans="1:39" x14ac:dyDescent="0.45">
      <c r="A1255">
        <v>57183</v>
      </c>
      <c r="B1255">
        <v>1</v>
      </c>
      <c r="C1255">
        <v>1</v>
      </c>
      <c r="D1255">
        <v>51</v>
      </c>
      <c r="E1255">
        <v>464</v>
      </c>
      <c r="F1255">
        <v>5</v>
      </c>
      <c r="G1255">
        <v>64</v>
      </c>
      <c r="H1255">
        <v>7</v>
      </c>
      <c r="I1255">
        <v>0</v>
      </c>
      <c r="J1255">
        <v>70</v>
      </c>
      <c r="K1255">
        <v>8</v>
      </c>
      <c r="L1255">
        <v>9</v>
      </c>
      <c r="M1255">
        <v>1</v>
      </c>
      <c r="N1255">
        <v>7</v>
      </c>
      <c r="O1255">
        <v>8</v>
      </c>
      <c r="P1255">
        <v>0</v>
      </c>
      <c r="Q1255">
        <v>0</v>
      </c>
      <c r="R1255">
        <v>0</v>
      </c>
      <c r="S1255">
        <v>0</v>
      </c>
      <c r="T1255">
        <v>0</v>
      </c>
      <c r="U1255">
        <v>0</v>
      </c>
      <c r="V1255">
        <v>3</v>
      </c>
      <c r="W1255">
        <v>11</v>
      </c>
      <c r="X1255">
        <v>0</v>
      </c>
      <c r="Y1255">
        <v>54</v>
      </c>
      <c r="Z1255">
        <v>2626</v>
      </c>
      <c r="AA1255">
        <v>0</v>
      </c>
      <c r="AB1255">
        <v>1</v>
      </c>
      <c r="AC1255">
        <v>0</v>
      </c>
      <c r="AD1255">
        <v>0</v>
      </c>
      <c r="AE1255">
        <v>0</v>
      </c>
      <c r="AF1255">
        <v>0</v>
      </c>
      <c r="AG1255">
        <v>0</v>
      </c>
      <c r="AH1255">
        <v>0</v>
      </c>
      <c r="AI1255">
        <v>1</v>
      </c>
      <c r="AJ1255">
        <v>0</v>
      </c>
      <c r="AK1255">
        <v>540</v>
      </c>
      <c r="AL1255">
        <v>470</v>
      </c>
      <c r="AM1255">
        <v>0</v>
      </c>
    </row>
    <row r="1256" spans="1:39" x14ac:dyDescent="0.45">
      <c r="A1256">
        <v>23748</v>
      </c>
      <c r="B1256">
        <v>1</v>
      </c>
      <c r="C1256">
        <v>0</v>
      </c>
      <c r="D1256">
        <v>97</v>
      </c>
      <c r="E1256">
        <v>6</v>
      </c>
      <c r="F1256">
        <v>6</v>
      </c>
      <c r="G1256">
        <v>29</v>
      </c>
      <c r="H1256">
        <v>12</v>
      </c>
      <c r="I1256">
        <v>15</v>
      </c>
      <c r="J1256">
        <v>8</v>
      </c>
      <c r="K1256">
        <v>3</v>
      </c>
      <c r="L1256">
        <v>2</v>
      </c>
      <c r="M1256">
        <v>1</v>
      </c>
      <c r="N1256">
        <v>3</v>
      </c>
      <c r="O1256">
        <v>8</v>
      </c>
      <c r="P1256">
        <v>0</v>
      </c>
      <c r="Q1256">
        <v>0</v>
      </c>
      <c r="R1256">
        <v>0</v>
      </c>
      <c r="S1256">
        <v>0</v>
      </c>
      <c r="T1256">
        <v>0</v>
      </c>
      <c r="U1256">
        <v>0</v>
      </c>
      <c r="V1256">
        <v>3</v>
      </c>
      <c r="W1256">
        <v>11</v>
      </c>
      <c r="X1256">
        <v>0</v>
      </c>
      <c r="Y1256">
        <v>52</v>
      </c>
      <c r="Z1256">
        <v>2744</v>
      </c>
      <c r="AA1256">
        <v>1</v>
      </c>
      <c r="AB1256">
        <v>0</v>
      </c>
      <c r="AC1256">
        <v>0</v>
      </c>
      <c r="AD1256">
        <v>0</v>
      </c>
      <c r="AE1256">
        <v>0</v>
      </c>
      <c r="AF1256">
        <v>0</v>
      </c>
      <c r="AG1256">
        <v>0</v>
      </c>
      <c r="AH1256">
        <v>0</v>
      </c>
      <c r="AI1256">
        <v>1</v>
      </c>
      <c r="AJ1256">
        <v>0</v>
      </c>
      <c r="AK1256">
        <v>68</v>
      </c>
      <c r="AL1256">
        <v>60</v>
      </c>
      <c r="AM1256">
        <v>0</v>
      </c>
    </row>
    <row r="1257" spans="1:39" x14ac:dyDescent="0.45">
      <c r="A1257">
        <v>66303</v>
      </c>
      <c r="B1257">
        <v>0</v>
      </c>
      <c r="C1257">
        <v>1</v>
      </c>
      <c r="D1257">
        <v>56</v>
      </c>
      <c r="E1257">
        <v>1090</v>
      </c>
      <c r="F1257">
        <v>12</v>
      </c>
      <c r="G1257">
        <v>96</v>
      </c>
      <c r="H1257">
        <v>16</v>
      </c>
      <c r="I1257">
        <v>12</v>
      </c>
      <c r="J1257">
        <v>60</v>
      </c>
      <c r="K1257">
        <v>4</v>
      </c>
      <c r="L1257">
        <v>3</v>
      </c>
      <c r="M1257">
        <v>4</v>
      </c>
      <c r="N1257">
        <v>11</v>
      </c>
      <c r="O1257">
        <v>8</v>
      </c>
      <c r="P1257">
        <v>0</v>
      </c>
      <c r="Q1257">
        <v>1</v>
      </c>
      <c r="R1257">
        <v>0</v>
      </c>
      <c r="S1257">
        <v>0</v>
      </c>
      <c r="T1257">
        <v>0</v>
      </c>
      <c r="U1257">
        <v>0</v>
      </c>
      <c r="V1257">
        <v>3</v>
      </c>
      <c r="W1257">
        <v>11</v>
      </c>
      <c r="X1257">
        <v>0</v>
      </c>
      <c r="Y1257">
        <v>49</v>
      </c>
      <c r="Z1257">
        <v>2647</v>
      </c>
      <c r="AA1257">
        <v>0</v>
      </c>
      <c r="AB1257">
        <v>1</v>
      </c>
      <c r="AC1257">
        <v>0</v>
      </c>
      <c r="AD1257">
        <v>0</v>
      </c>
      <c r="AE1257">
        <v>0</v>
      </c>
      <c r="AF1257">
        <v>0</v>
      </c>
      <c r="AG1257">
        <v>0</v>
      </c>
      <c r="AH1257">
        <v>1</v>
      </c>
      <c r="AI1257">
        <v>0</v>
      </c>
      <c r="AJ1257">
        <v>0</v>
      </c>
      <c r="AK1257">
        <v>1226</v>
      </c>
      <c r="AL1257">
        <v>1166</v>
      </c>
      <c r="AM1257">
        <v>1</v>
      </c>
    </row>
    <row r="1258" spans="1:39" x14ac:dyDescent="0.45">
      <c r="A1258">
        <v>37368</v>
      </c>
      <c r="B1258">
        <v>1</v>
      </c>
      <c r="C1258">
        <v>0</v>
      </c>
      <c r="D1258">
        <v>4</v>
      </c>
      <c r="E1258">
        <v>3</v>
      </c>
      <c r="F1258">
        <v>2</v>
      </c>
      <c r="G1258">
        <v>11</v>
      </c>
      <c r="H1258">
        <v>2</v>
      </c>
      <c r="I1258">
        <v>2</v>
      </c>
      <c r="J1258">
        <v>10</v>
      </c>
      <c r="K1258">
        <v>1</v>
      </c>
      <c r="L1258">
        <v>1</v>
      </c>
      <c r="M1258">
        <v>0</v>
      </c>
      <c r="N1258">
        <v>2</v>
      </c>
      <c r="O1258">
        <v>6</v>
      </c>
      <c r="P1258">
        <v>1</v>
      </c>
      <c r="Q1258">
        <v>0</v>
      </c>
      <c r="R1258">
        <v>0</v>
      </c>
      <c r="S1258">
        <v>0</v>
      </c>
      <c r="T1258">
        <v>0</v>
      </c>
      <c r="U1258">
        <v>0</v>
      </c>
      <c r="V1258">
        <v>3</v>
      </c>
      <c r="W1258">
        <v>11</v>
      </c>
      <c r="X1258">
        <v>0</v>
      </c>
      <c r="Y1258">
        <v>45</v>
      </c>
      <c r="Z1258">
        <v>2354</v>
      </c>
      <c r="AA1258">
        <v>0</v>
      </c>
      <c r="AB1258">
        <v>1</v>
      </c>
      <c r="AC1258">
        <v>0</v>
      </c>
      <c r="AD1258">
        <v>0</v>
      </c>
      <c r="AE1258">
        <v>0</v>
      </c>
      <c r="AF1258">
        <v>0</v>
      </c>
      <c r="AG1258">
        <v>0</v>
      </c>
      <c r="AH1258">
        <v>0</v>
      </c>
      <c r="AI1258">
        <v>1</v>
      </c>
      <c r="AJ1258">
        <v>0</v>
      </c>
      <c r="AK1258">
        <v>20</v>
      </c>
      <c r="AL1258">
        <v>10</v>
      </c>
      <c r="AM1258">
        <v>1</v>
      </c>
    </row>
    <row r="1259" spans="1:39" x14ac:dyDescent="0.45">
      <c r="A1259">
        <v>40800</v>
      </c>
      <c r="B1259">
        <v>1</v>
      </c>
      <c r="C1259">
        <v>2</v>
      </c>
      <c r="D1259">
        <v>77</v>
      </c>
      <c r="E1259">
        <v>24</v>
      </c>
      <c r="F1259">
        <v>0</v>
      </c>
      <c r="G1259">
        <v>27</v>
      </c>
      <c r="H1259">
        <v>8</v>
      </c>
      <c r="I1259">
        <v>30</v>
      </c>
      <c r="J1259">
        <v>10</v>
      </c>
      <c r="K1259">
        <v>2</v>
      </c>
      <c r="L1259">
        <v>3</v>
      </c>
      <c r="M1259">
        <v>0</v>
      </c>
      <c r="N1259">
        <v>3</v>
      </c>
      <c r="O1259">
        <v>7</v>
      </c>
      <c r="P1259">
        <v>0</v>
      </c>
      <c r="Q1259">
        <v>0</v>
      </c>
      <c r="R1259">
        <v>0</v>
      </c>
      <c r="S1259">
        <v>0</v>
      </c>
      <c r="T1259">
        <v>0</v>
      </c>
      <c r="U1259">
        <v>1</v>
      </c>
      <c r="V1259">
        <v>3</v>
      </c>
      <c r="W1259">
        <v>11</v>
      </c>
      <c r="X1259">
        <v>0</v>
      </c>
      <c r="Y1259">
        <v>56</v>
      </c>
      <c r="Z1259">
        <v>2703</v>
      </c>
      <c r="AA1259">
        <v>0</v>
      </c>
      <c r="AB1259">
        <v>1</v>
      </c>
      <c r="AC1259">
        <v>0</v>
      </c>
      <c r="AD1259">
        <v>0</v>
      </c>
      <c r="AE1259">
        <v>0</v>
      </c>
      <c r="AF1259">
        <v>0</v>
      </c>
      <c r="AG1259">
        <v>0</v>
      </c>
      <c r="AH1259">
        <v>1</v>
      </c>
      <c r="AI1259">
        <v>0</v>
      </c>
      <c r="AJ1259">
        <v>0</v>
      </c>
      <c r="AK1259">
        <v>89</v>
      </c>
      <c r="AL1259">
        <v>79</v>
      </c>
      <c r="AM1259">
        <v>0</v>
      </c>
    </row>
    <row r="1260" spans="1:39" x14ac:dyDescent="0.45">
      <c r="A1260">
        <v>71847</v>
      </c>
      <c r="B1260">
        <v>0</v>
      </c>
      <c r="C1260">
        <v>0</v>
      </c>
      <c r="D1260">
        <v>95</v>
      </c>
      <c r="E1260">
        <v>737</v>
      </c>
      <c r="F1260">
        <v>21</v>
      </c>
      <c r="G1260">
        <v>106</v>
      </c>
      <c r="H1260">
        <v>55</v>
      </c>
      <c r="I1260">
        <v>63</v>
      </c>
      <c r="J1260">
        <v>210</v>
      </c>
      <c r="K1260">
        <v>0</v>
      </c>
      <c r="L1260">
        <v>6</v>
      </c>
      <c r="M1260">
        <v>7</v>
      </c>
      <c r="N1260">
        <v>9</v>
      </c>
      <c r="O1260">
        <v>3</v>
      </c>
      <c r="P1260">
        <v>0</v>
      </c>
      <c r="Q1260">
        <v>0</v>
      </c>
      <c r="R1260">
        <v>0</v>
      </c>
      <c r="S1260">
        <v>1</v>
      </c>
      <c r="T1260">
        <v>0</v>
      </c>
      <c r="U1260">
        <v>0</v>
      </c>
      <c r="V1260">
        <v>3</v>
      </c>
      <c r="W1260">
        <v>11</v>
      </c>
      <c r="X1260">
        <v>0</v>
      </c>
      <c r="Y1260">
        <v>42</v>
      </c>
      <c r="Z1260">
        <v>2805</v>
      </c>
      <c r="AA1260">
        <v>1</v>
      </c>
      <c r="AB1260">
        <v>0</v>
      </c>
      <c r="AC1260">
        <v>0</v>
      </c>
      <c r="AD1260">
        <v>0</v>
      </c>
      <c r="AE1260">
        <v>0</v>
      </c>
      <c r="AF1260">
        <v>0</v>
      </c>
      <c r="AG1260">
        <v>0</v>
      </c>
      <c r="AH1260">
        <v>1</v>
      </c>
      <c r="AI1260">
        <v>0</v>
      </c>
      <c r="AJ1260">
        <v>0</v>
      </c>
      <c r="AK1260">
        <v>982</v>
      </c>
      <c r="AL1260">
        <v>772</v>
      </c>
      <c r="AM1260">
        <v>1</v>
      </c>
    </row>
    <row r="1261" spans="1:39" x14ac:dyDescent="0.45">
      <c r="A1261">
        <v>46149</v>
      </c>
      <c r="B1261">
        <v>0</v>
      </c>
      <c r="C1261">
        <v>1</v>
      </c>
      <c r="D1261">
        <v>36</v>
      </c>
      <c r="E1261">
        <v>254</v>
      </c>
      <c r="F1261">
        <v>6</v>
      </c>
      <c r="G1261">
        <v>71</v>
      </c>
      <c r="H1261">
        <v>4</v>
      </c>
      <c r="I1261">
        <v>0</v>
      </c>
      <c r="J1261">
        <v>27</v>
      </c>
      <c r="K1261">
        <v>5</v>
      </c>
      <c r="L1261">
        <v>5</v>
      </c>
      <c r="M1261">
        <v>1</v>
      </c>
      <c r="N1261">
        <v>7</v>
      </c>
      <c r="O1261">
        <v>5</v>
      </c>
      <c r="P1261">
        <v>0</v>
      </c>
      <c r="Q1261">
        <v>0</v>
      </c>
      <c r="R1261">
        <v>0</v>
      </c>
      <c r="S1261">
        <v>0</v>
      </c>
      <c r="T1261">
        <v>0</v>
      </c>
      <c r="U1261">
        <v>0</v>
      </c>
      <c r="V1261">
        <v>3</v>
      </c>
      <c r="W1261">
        <v>11</v>
      </c>
      <c r="X1261">
        <v>0</v>
      </c>
      <c r="Y1261">
        <v>45</v>
      </c>
      <c r="Z1261">
        <v>2371</v>
      </c>
      <c r="AA1261">
        <v>0</v>
      </c>
      <c r="AB1261">
        <v>1</v>
      </c>
      <c r="AC1261">
        <v>0</v>
      </c>
      <c r="AD1261">
        <v>0</v>
      </c>
      <c r="AE1261">
        <v>0</v>
      </c>
      <c r="AF1261">
        <v>0</v>
      </c>
      <c r="AG1261">
        <v>0</v>
      </c>
      <c r="AH1261">
        <v>1</v>
      </c>
      <c r="AI1261">
        <v>0</v>
      </c>
      <c r="AJ1261">
        <v>0</v>
      </c>
      <c r="AK1261">
        <v>335</v>
      </c>
      <c r="AL1261">
        <v>308</v>
      </c>
      <c r="AM1261">
        <v>0</v>
      </c>
    </row>
    <row r="1262" spans="1:39" x14ac:dyDescent="0.45">
      <c r="A1262">
        <v>78687</v>
      </c>
      <c r="B1262">
        <v>0</v>
      </c>
      <c r="C1262">
        <v>0</v>
      </c>
      <c r="D1262">
        <v>13</v>
      </c>
      <c r="E1262">
        <v>817</v>
      </c>
      <c r="F1262">
        <v>185</v>
      </c>
      <c r="G1262">
        <v>687</v>
      </c>
      <c r="H1262">
        <v>145</v>
      </c>
      <c r="I1262">
        <v>55</v>
      </c>
      <c r="J1262">
        <v>241</v>
      </c>
      <c r="K1262">
        <v>1</v>
      </c>
      <c r="L1262">
        <v>4</v>
      </c>
      <c r="M1262">
        <v>6</v>
      </c>
      <c r="N1262">
        <v>8</v>
      </c>
      <c r="O1262">
        <v>2</v>
      </c>
      <c r="P1262">
        <v>0</v>
      </c>
      <c r="Q1262">
        <v>0</v>
      </c>
      <c r="R1262">
        <v>1</v>
      </c>
      <c r="S1262">
        <v>0</v>
      </c>
      <c r="T1262">
        <v>0</v>
      </c>
      <c r="U1262">
        <v>0</v>
      </c>
      <c r="V1262">
        <v>3</v>
      </c>
      <c r="W1262">
        <v>11</v>
      </c>
      <c r="X1262">
        <v>1</v>
      </c>
      <c r="Y1262">
        <v>37</v>
      </c>
      <c r="Z1262">
        <v>2848</v>
      </c>
      <c r="AA1262">
        <v>0</v>
      </c>
      <c r="AB1262">
        <v>0</v>
      </c>
      <c r="AC1262">
        <v>0</v>
      </c>
      <c r="AD1262">
        <v>1</v>
      </c>
      <c r="AE1262">
        <v>0</v>
      </c>
      <c r="AF1262">
        <v>0</v>
      </c>
      <c r="AG1262">
        <v>0</v>
      </c>
      <c r="AH1262">
        <v>1</v>
      </c>
      <c r="AI1262">
        <v>0</v>
      </c>
      <c r="AJ1262">
        <v>0</v>
      </c>
      <c r="AK1262">
        <v>1889</v>
      </c>
      <c r="AL1262">
        <v>1648</v>
      </c>
      <c r="AM1262">
        <v>1</v>
      </c>
    </row>
    <row r="1263" spans="1:39" x14ac:dyDescent="0.45">
      <c r="A1263">
        <v>49118</v>
      </c>
      <c r="B1263">
        <v>0</v>
      </c>
      <c r="C1263">
        <v>0</v>
      </c>
      <c r="D1263">
        <v>90</v>
      </c>
      <c r="E1263">
        <v>620</v>
      </c>
      <c r="F1263">
        <v>54</v>
      </c>
      <c r="G1263">
        <v>239</v>
      </c>
      <c r="H1263">
        <v>99</v>
      </c>
      <c r="I1263">
        <v>98</v>
      </c>
      <c r="J1263">
        <v>119</v>
      </c>
      <c r="K1263">
        <v>2</v>
      </c>
      <c r="L1263">
        <v>9</v>
      </c>
      <c r="M1263">
        <v>7</v>
      </c>
      <c r="N1263">
        <v>10</v>
      </c>
      <c r="O1263">
        <v>7</v>
      </c>
      <c r="P1263">
        <v>0</v>
      </c>
      <c r="Q1263">
        <v>1</v>
      </c>
      <c r="R1263">
        <v>0</v>
      </c>
      <c r="S1263">
        <v>0</v>
      </c>
      <c r="T1263">
        <v>1</v>
      </c>
      <c r="U1263">
        <v>0</v>
      </c>
      <c r="V1263">
        <v>3</v>
      </c>
      <c r="W1263">
        <v>11</v>
      </c>
      <c r="X1263">
        <v>1</v>
      </c>
      <c r="Y1263">
        <v>49</v>
      </c>
      <c r="Z1263">
        <v>2839</v>
      </c>
      <c r="AA1263">
        <v>1</v>
      </c>
      <c r="AB1263">
        <v>0</v>
      </c>
      <c r="AC1263">
        <v>0</v>
      </c>
      <c r="AD1263">
        <v>0</v>
      </c>
      <c r="AE1263">
        <v>0</v>
      </c>
      <c r="AF1263">
        <v>1</v>
      </c>
      <c r="AG1263">
        <v>0</v>
      </c>
      <c r="AH1263">
        <v>0</v>
      </c>
      <c r="AI1263">
        <v>0</v>
      </c>
      <c r="AJ1263">
        <v>0</v>
      </c>
      <c r="AK1263">
        <v>1110</v>
      </c>
      <c r="AL1263">
        <v>991</v>
      </c>
      <c r="AM1263">
        <v>2</v>
      </c>
    </row>
    <row r="1264" spans="1:39" x14ac:dyDescent="0.45">
      <c r="A1264">
        <v>37633</v>
      </c>
      <c r="B1264">
        <v>1</v>
      </c>
      <c r="C1264">
        <v>1</v>
      </c>
      <c r="D1264">
        <v>49</v>
      </c>
      <c r="E1264">
        <v>13</v>
      </c>
      <c r="F1264">
        <v>4</v>
      </c>
      <c r="G1264">
        <v>20</v>
      </c>
      <c r="H1264">
        <v>0</v>
      </c>
      <c r="I1264">
        <v>0</v>
      </c>
      <c r="J1264">
        <v>1</v>
      </c>
      <c r="K1264">
        <v>2</v>
      </c>
      <c r="L1264">
        <v>1</v>
      </c>
      <c r="M1264">
        <v>0</v>
      </c>
      <c r="N1264">
        <v>3</v>
      </c>
      <c r="O1264">
        <v>9</v>
      </c>
      <c r="P1264">
        <v>0</v>
      </c>
      <c r="Q1264">
        <v>0</v>
      </c>
      <c r="R1264">
        <v>0</v>
      </c>
      <c r="S1264">
        <v>0</v>
      </c>
      <c r="T1264">
        <v>0</v>
      </c>
      <c r="U1264">
        <v>0</v>
      </c>
      <c r="V1264">
        <v>3</v>
      </c>
      <c r="W1264">
        <v>11</v>
      </c>
      <c r="X1264">
        <v>0</v>
      </c>
      <c r="Y1264">
        <v>63</v>
      </c>
      <c r="Z1264">
        <v>2806</v>
      </c>
      <c r="AA1264">
        <v>0</v>
      </c>
      <c r="AB1264">
        <v>1</v>
      </c>
      <c r="AC1264">
        <v>0</v>
      </c>
      <c r="AD1264">
        <v>0</v>
      </c>
      <c r="AE1264">
        <v>0</v>
      </c>
      <c r="AF1264">
        <v>0</v>
      </c>
      <c r="AG1264">
        <v>0</v>
      </c>
      <c r="AH1264">
        <v>0</v>
      </c>
      <c r="AI1264">
        <v>0</v>
      </c>
      <c r="AJ1264">
        <v>1</v>
      </c>
      <c r="AK1264">
        <v>37</v>
      </c>
      <c r="AL1264">
        <v>36</v>
      </c>
      <c r="AM1264">
        <v>0</v>
      </c>
    </row>
    <row r="1265" spans="1:39" x14ac:dyDescent="0.45">
      <c r="A1265">
        <v>39767</v>
      </c>
      <c r="B1265">
        <v>0</v>
      </c>
      <c r="C1265">
        <v>0</v>
      </c>
      <c r="D1265">
        <v>18</v>
      </c>
      <c r="E1265">
        <v>113</v>
      </c>
      <c r="F1265">
        <v>61</v>
      </c>
      <c r="G1265">
        <v>204</v>
      </c>
      <c r="H1265">
        <v>34</v>
      </c>
      <c r="I1265">
        <v>26</v>
      </c>
      <c r="J1265">
        <v>47</v>
      </c>
      <c r="K1265">
        <v>2</v>
      </c>
      <c r="L1265">
        <v>7</v>
      </c>
      <c r="M1265">
        <v>1</v>
      </c>
      <c r="N1265">
        <v>7</v>
      </c>
      <c r="O1265">
        <v>8</v>
      </c>
      <c r="P1265">
        <v>0</v>
      </c>
      <c r="Q1265">
        <v>0</v>
      </c>
      <c r="R1265">
        <v>0</v>
      </c>
      <c r="S1265">
        <v>0</v>
      </c>
      <c r="T1265">
        <v>0</v>
      </c>
      <c r="U1265">
        <v>0</v>
      </c>
      <c r="V1265">
        <v>3</v>
      </c>
      <c r="W1265">
        <v>11</v>
      </c>
      <c r="X1265">
        <v>0</v>
      </c>
      <c r="Y1265">
        <v>69</v>
      </c>
      <c r="Z1265">
        <v>2502</v>
      </c>
      <c r="AA1265">
        <v>0</v>
      </c>
      <c r="AB1265">
        <v>0</v>
      </c>
      <c r="AC1265">
        <v>0</v>
      </c>
      <c r="AD1265">
        <v>1</v>
      </c>
      <c r="AE1265">
        <v>0</v>
      </c>
      <c r="AF1265">
        <v>0</v>
      </c>
      <c r="AG1265">
        <v>0</v>
      </c>
      <c r="AH1265">
        <v>0</v>
      </c>
      <c r="AI1265">
        <v>1</v>
      </c>
      <c r="AJ1265">
        <v>0</v>
      </c>
      <c r="AK1265">
        <v>438</v>
      </c>
      <c r="AL1265">
        <v>391</v>
      </c>
      <c r="AM1265">
        <v>0</v>
      </c>
    </row>
    <row r="1266" spans="1:39" x14ac:dyDescent="0.45">
      <c r="A1266">
        <v>26997</v>
      </c>
      <c r="B1266">
        <v>0</v>
      </c>
      <c r="C1266">
        <v>0</v>
      </c>
      <c r="D1266">
        <v>89</v>
      </c>
      <c r="E1266">
        <v>7</v>
      </c>
      <c r="F1266">
        <v>23</v>
      </c>
      <c r="G1266">
        <v>78</v>
      </c>
      <c r="H1266">
        <v>133</v>
      </c>
      <c r="I1266">
        <v>49</v>
      </c>
      <c r="J1266">
        <v>144</v>
      </c>
      <c r="K1266">
        <v>2</v>
      </c>
      <c r="L1266">
        <v>4</v>
      </c>
      <c r="M1266">
        <v>2</v>
      </c>
      <c r="N1266">
        <v>5</v>
      </c>
      <c r="O1266">
        <v>7</v>
      </c>
      <c r="P1266">
        <v>0</v>
      </c>
      <c r="Q1266">
        <v>0</v>
      </c>
      <c r="R1266">
        <v>0</v>
      </c>
      <c r="S1266">
        <v>0</v>
      </c>
      <c r="T1266">
        <v>0</v>
      </c>
      <c r="U1266">
        <v>0</v>
      </c>
      <c r="V1266">
        <v>3</v>
      </c>
      <c r="W1266">
        <v>11</v>
      </c>
      <c r="X1266">
        <v>0</v>
      </c>
      <c r="Y1266">
        <v>69</v>
      </c>
      <c r="Z1266">
        <v>2760</v>
      </c>
      <c r="AA1266">
        <v>0</v>
      </c>
      <c r="AB1266">
        <v>1</v>
      </c>
      <c r="AC1266">
        <v>0</v>
      </c>
      <c r="AD1266">
        <v>0</v>
      </c>
      <c r="AE1266">
        <v>0</v>
      </c>
      <c r="AF1266">
        <v>0</v>
      </c>
      <c r="AG1266">
        <v>1</v>
      </c>
      <c r="AH1266">
        <v>0</v>
      </c>
      <c r="AI1266">
        <v>0</v>
      </c>
      <c r="AJ1266">
        <v>0</v>
      </c>
      <c r="AK1266">
        <v>290</v>
      </c>
      <c r="AL1266">
        <v>146</v>
      </c>
      <c r="AM1266">
        <v>0</v>
      </c>
    </row>
    <row r="1267" spans="1:39" x14ac:dyDescent="0.45">
      <c r="A1267">
        <v>33986</v>
      </c>
      <c r="B1267">
        <v>1</v>
      </c>
      <c r="C1267">
        <v>0</v>
      </c>
      <c r="D1267">
        <v>43</v>
      </c>
      <c r="E1267">
        <v>16</v>
      </c>
      <c r="F1267">
        <v>2</v>
      </c>
      <c r="G1267">
        <v>18</v>
      </c>
      <c r="H1267">
        <v>2</v>
      </c>
      <c r="I1267">
        <v>1</v>
      </c>
      <c r="J1267">
        <v>5</v>
      </c>
      <c r="K1267">
        <v>1</v>
      </c>
      <c r="L1267">
        <v>1</v>
      </c>
      <c r="M1267">
        <v>0</v>
      </c>
      <c r="N1267">
        <v>3</v>
      </c>
      <c r="O1267">
        <v>7</v>
      </c>
      <c r="P1267">
        <v>0</v>
      </c>
      <c r="Q1267">
        <v>0</v>
      </c>
      <c r="R1267">
        <v>0</v>
      </c>
      <c r="S1267">
        <v>0</v>
      </c>
      <c r="T1267">
        <v>0</v>
      </c>
      <c r="U1267">
        <v>0</v>
      </c>
      <c r="V1267">
        <v>3</v>
      </c>
      <c r="W1267">
        <v>11</v>
      </c>
      <c r="X1267">
        <v>0</v>
      </c>
      <c r="Y1267">
        <v>50</v>
      </c>
      <c r="Z1267">
        <v>2631</v>
      </c>
      <c r="AA1267">
        <v>1</v>
      </c>
      <c r="AB1267">
        <v>0</v>
      </c>
      <c r="AC1267">
        <v>0</v>
      </c>
      <c r="AD1267">
        <v>0</v>
      </c>
      <c r="AE1267">
        <v>0</v>
      </c>
      <c r="AF1267">
        <v>0</v>
      </c>
      <c r="AG1267">
        <v>0</v>
      </c>
      <c r="AH1267">
        <v>1</v>
      </c>
      <c r="AI1267">
        <v>0</v>
      </c>
      <c r="AJ1267">
        <v>0</v>
      </c>
      <c r="AK1267">
        <v>39</v>
      </c>
      <c r="AL1267">
        <v>34</v>
      </c>
      <c r="AM1267">
        <v>0</v>
      </c>
    </row>
    <row r="1268" spans="1:39" x14ac:dyDescent="0.45">
      <c r="A1268">
        <v>57091</v>
      </c>
      <c r="B1268">
        <v>0</v>
      </c>
      <c r="C1268">
        <v>1</v>
      </c>
      <c r="D1268">
        <v>82</v>
      </c>
      <c r="E1268">
        <v>462</v>
      </c>
      <c r="F1268">
        <v>0</v>
      </c>
      <c r="G1268">
        <v>24</v>
      </c>
      <c r="H1268">
        <v>6</v>
      </c>
      <c r="I1268">
        <v>0</v>
      </c>
      <c r="J1268">
        <v>4</v>
      </c>
      <c r="K1268">
        <v>2</v>
      </c>
      <c r="L1268">
        <v>9</v>
      </c>
      <c r="M1268">
        <v>2</v>
      </c>
      <c r="N1268">
        <v>5</v>
      </c>
      <c r="O1268">
        <v>7</v>
      </c>
      <c r="P1268">
        <v>0</v>
      </c>
      <c r="Q1268">
        <v>1</v>
      </c>
      <c r="R1268">
        <v>0</v>
      </c>
      <c r="S1268">
        <v>0</v>
      </c>
      <c r="T1268">
        <v>0</v>
      </c>
      <c r="U1268">
        <v>0</v>
      </c>
      <c r="V1268">
        <v>3</v>
      </c>
      <c r="W1268">
        <v>11</v>
      </c>
      <c r="X1268">
        <v>1</v>
      </c>
      <c r="Y1268">
        <v>48</v>
      </c>
      <c r="Z1268">
        <v>2742</v>
      </c>
      <c r="AA1268">
        <v>0</v>
      </c>
      <c r="AB1268">
        <v>1</v>
      </c>
      <c r="AC1268">
        <v>0</v>
      </c>
      <c r="AD1268">
        <v>0</v>
      </c>
      <c r="AE1268">
        <v>0</v>
      </c>
      <c r="AF1268">
        <v>0</v>
      </c>
      <c r="AG1268">
        <v>0</v>
      </c>
      <c r="AH1268">
        <v>0</v>
      </c>
      <c r="AI1268">
        <v>0</v>
      </c>
      <c r="AJ1268">
        <v>1</v>
      </c>
      <c r="AK1268">
        <v>492</v>
      </c>
      <c r="AL1268">
        <v>488</v>
      </c>
      <c r="AM1268">
        <v>1</v>
      </c>
    </row>
    <row r="1269" spans="1:39" x14ac:dyDescent="0.45">
      <c r="A1269">
        <v>46831</v>
      </c>
      <c r="B1269">
        <v>1</v>
      </c>
      <c r="C1269">
        <v>1</v>
      </c>
      <c r="D1269">
        <v>84</v>
      </c>
      <c r="E1269">
        <v>22</v>
      </c>
      <c r="F1269">
        <v>2</v>
      </c>
      <c r="G1269">
        <v>10</v>
      </c>
      <c r="H1269">
        <v>6</v>
      </c>
      <c r="I1269">
        <v>4</v>
      </c>
      <c r="J1269">
        <v>34</v>
      </c>
      <c r="K1269">
        <v>2</v>
      </c>
      <c r="L1269">
        <v>1</v>
      </c>
      <c r="M1269">
        <v>2</v>
      </c>
      <c r="N1269">
        <v>2</v>
      </c>
      <c r="O1269">
        <v>4</v>
      </c>
      <c r="P1269">
        <v>0</v>
      </c>
      <c r="Q1269">
        <v>0</v>
      </c>
      <c r="R1269">
        <v>0</v>
      </c>
      <c r="S1269">
        <v>0</v>
      </c>
      <c r="T1269">
        <v>0</v>
      </c>
      <c r="U1269">
        <v>0</v>
      </c>
      <c r="V1269">
        <v>3</v>
      </c>
      <c r="W1269">
        <v>11</v>
      </c>
      <c r="X1269">
        <v>0</v>
      </c>
      <c r="Y1269">
        <v>51</v>
      </c>
      <c r="Z1269">
        <v>2545</v>
      </c>
      <c r="AA1269">
        <v>0</v>
      </c>
      <c r="AB1269">
        <v>1</v>
      </c>
      <c r="AC1269">
        <v>0</v>
      </c>
      <c r="AD1269">
        <v>0</v>
      </c>
      <c r="AE1269">
        <v>0</v>
      </c>
      <c r="AF1269">
        <v>1</v>
      </c>
      <c r="AG1269">
        <v>0</v>
      </c>
      <c r="AH1269">
        <v>0</v>
      </c>
      <c r="AI1269">
        <v>0</v>
      </c>
      <c r="AJ1269">
        <v>0</v>
      </c>
      <c r="AK1269">
        <v>44</v>
      </c>
      <c r="AL1269">
        <v>10</v>
      </c>
      <c r="AM1269">
        <v>0</v>
      </c>
    </row>
    <row r="1270" spans="1:39" x14ac:dyDescent="0.45">
      <c r="A1270">
        <v>83151</v>
      </c>
      <c r="B1270">
        <v>0</v>
      </c>
      <c r="C1270">
        <v>0</v>
      </c>
      <c r="D1270">
        <v>80</v>
      </c>
      <c r="E1270">
        <v>968</v>
      </c>
      <c r="F1270">
        <v>147</v>
      </c>
      <c r="G1270">
        <v>842</v>
      </c>
      <c r="H1270">
        <v>137</v>
      </c>
      <c r="I1270">
        <v>42</v>
      </c>
      <c r="J1270">
        <v>210</v>
      </c>
      <c r="K1270">
        <v>1</v>
      </c>
      <c r="L1270">
        <v>5</v>
      </c>
      <c r="M1270">
        <v>7</v>
      </c>
      <c r="N1270">
        <v>10</v>
      </c>
      <c r="O1270">
        <v>2</v>
      </c>
      <c r="P1270">
        <v>1</v>
      </c>
      <c r="Q1270">
        <v>0</v>
      </c>
      <c r="R1270">
        <v>1</v>
      </c>
      <c r="S1270">
        <v>1</v>
      </c>
      <c r="T1270">
        <v>0</v>
      </c>
      <c r="U1270">
        <v>0</v>
      </c>
      <c r="V1270">
        <v>3</v>
      </c>
      <c r="W1270">
        <v>11</v>
      </c>
      <c r="X1270">
        <v>1</v>
      </c>
      <c r="Y1270">
        <v>48</v>
      </c>
      <c r="Z1270">
        <v>2663</v>
      </c>
      <c r="AA1270">
        <v>0</v>
      </c>
      <c r="AB1270">
        <v>1</v>
      </c>
      <c r="AC1270">
        <v>0</v>
      </c>
      <c r="AD1270">
        <v>0</v>
      </c>
      <c r="AE1270">
        <v>0</v>
      </c>
      <c r="AF1270">
        <v>0</v>
      </c>
      <c r="AG1270">
        <v>0</v>
      </c>
      <c r="AH1270">
        <v>0</v>
      </c>
      <c r="AI1270">
        <v>1</v>
      </c>
      <c r="AJ1270">
        <v>0</v>
      </c>
      <c r="AK1270">
        <v>2136</v>
      </c>
      <c r="AL1270">
        <v>1926</v>
      </c>
      <c r="AM1270">
        <v>3</v>
      </c>
    </row>
    <row r="1271" spans="1:39" x14ac:dyDescent="0.45">
      <c r="A1271">
        <v>52531</v>
      </c>
      <c r="B1271">
        <v>0</v>
      </c>
      <c r="C1271">
        <v>0</v>
      </c>
      <c r="D1271">
        <v>68</v>
      </c>
      <c r="E1271">
        <v>283</v>
      </c>
      <c r="F1271">
        <v>112</v>
      </c>
      <c r="G1271">
        <v>151</v>
      </c>
      <c r="H1271">
        <v>51</v>
      </c>
      <c r="I1271">
        <v>72</v>
      </c>
      <c r="J1271">
        <v>125</v>
      </c>
      <c r="K1271">
        <v>2</v>
      </c>
      <c r="L1271">
        <v>7</v>
      </c>
      <c r="M1271">
        <v>2</v>
      </c>
      <c r="N1271">
        <v>10</v>
      </c>
      <c r="O1271">
        <v>6</v>
      </c>
      <c r="P1271">
        <v>0</v>
      </c>
      <c r="Q1271">
        <v>0</v>
      </c>
      <c r="R1271">
        <v>0</v>
      </c>
      <c r="S1271">
        <v>0</v>
      </c>
      <c r="T1271">
        <v>0</v>
      </c>
      <c r="U1271">
        <v>0</v>
      </c>
      <c r="V1271">
        <v>3</v>
      </c>
      <c r="W1271">
        <v>11</v>
      </c>
      <c r="X1271">
        <v>0</v>
      </c>
      <c r="Y1271">
        <v>49</v>
      </c>
      <c r="Z1271">
        <v>2705</v>
      </c>
      <c r="AA1271">
        <v>0</v>
      </c>
      <c r="AB1271">
        <v>1</v>
      </c>
      <c r="AC1271">
        <v>0</v>
      </c>
      <c r="AD1271">
        <v>0</v>
      </c>
      <c r="AE1271">
        <v>0</v>
      </c>
      <c r="AF1271">
        <v>0</v>
      </c>
      <c r="AG1271">
        <v>0</v>
      </c>
      <c r="AH1271">
        <v>1</v>
      </c>
      <c r="AI1271">
        <v>0</v>
      </c>
      <c r="AJ1271">
        <v>0</v>
      </c>
      <c r="AK1271">
        <v>669</v>
      </c>
      <c r="AL1271">
        <v>544</v>
      </c>
      <c r="AM1271">
        <v>0</v>
      </c>
    </row>
    <row r="1272" spans="1:39" x14ac:dyDescent="0.45">
      <c r="A1272">
        <v>15759</v>
      </c>
      <c r="B1272">
        <v>0</v>
      </c>
      <c r="C1272">
        <v>0</v>
      </c>
      <c r="D1272">
        <v>12</v>
      </c>
      <c r="E1272">
        <v>1</v>
      </c>
      <c r="F1272">
        <v>2</v>
      </c>
      <c r="G1272">
        <v>5</v>
      </c>
      <c r="H1272">
        <v>6</v>
      </c>
      <c r="I1272">
        <v>0</v>
      </c>
      <c r="J1272">
        <v>3</v>
      </c>
      <c r="K1272">
        <v>1</v>
      </c>
      <c r="L1272">
        <v>1</v>
      </c>
      <c r="M1272">
        <v>0</v>
      </c>
      <c r="N1272">
        <v>2</v>
      </c>
      <c r="O1272">
        <v>7</v>
      </c>
      <c r="P1272">
        <v>0</v>
      </c>
      <c r="Q1272">
        <v>0</v>
      </c>
      <c r="R1272">
        <v>0</v>
      </c>
      <c r="S1272">
        <v>0</v>
      </c>
      <c r="T1272">
        <v>0</v>
      </c>
      <c r="U1272">
        <v>0</v>
      </c>
      <c r="V1272">
        <v>3</v>
      </c>
      <c r="W1272">
        <v>11</v>
      </c>
      <c r="X1272">
        <v>0</v>
      </c>
      <c r="Y1272">
        <v>64</v>
      </c>
      <c r="Z1272">
        <v>2456</v>
      </c>
      <c r="AA1272">
        <v>0</v>
      </c>
      <c r="AB1272">
        <v>1</v>
      </c>
      <c r="AC1272">
        <v>0</v>
      </c>
      <c r="AD1272">
        <v>0</v>
      </c>
      <c r="AE1272">
        <v>0</v>
      </c>
      <c r="AF1272">
        <v>0</v>
      </c>
      <c r="AG1272">
        <v>0</v>
      </c>
      <c r="AH1272">
        <v>1</v>
      </c>
      <c r="AI1272">
        <v>0</v>
      </c>
      <c r="AJ1272">
        <v>0</v>
      </c>
      <c r="AK1272">
        <v>14</v>
      </c>
      <c r="AL1272">
        <v>11</v>
      </c>
      <c r="AM1272">
        <v>0</v>
      </c>
    </row>
    <row r="1273" spans="1:39" x14ac:dyDescent="0.45">
      <c r="A1273">
        <v>22804</v>
      </c>
      <c r="B1273">
        <v>1</v>
      </c>
      <c r="C1273">
        <v>0</v>
      </c>
      <c r="D1273">
        <v>75</v>
      </c>
      <c r="E1273">
        <v>14</v>
      </c>
      <c r="F1273">
        <v>1</v>
      </c>
      <c r="G1273">
        <v>7</v>
      </c>
      <c r="H1273">
        <v>2</v>
      </c>
      <c r="I1273">
        <v>1</v>
      </c>
      <c r="J1273">
        <v>1</v>
      </c>
      <c r="K1273">
        <v>1</v>
      </c>
      <c r="L1273">
        <v>2</v>
      </c>
      <c r="M1273">
        <v>0</v>
      </c>
      <c r="N1273">
        <v>2</v>
      </c>
      <c r="O1273">
        <v>9</v>
      </c>
      <c r="P1273">
        <v>0</v>
      </c>
      <c r="Q1273">
        <v>0</v>
      </c>
      <c r="R1273">
        <v>0</v>
      </c>
      <c r="S1273">
        <v>0</v>
      </c>
      <c r="T1273">
        <v>0</v>
      </c>
      <c r="U1273">
        <v>0</v>
      </c>
      <c r="V1273">
        <v>3</v>
      </c>
      <c r="W1273">
        <v>11</v>
      </c>
      <c r="X1273">
        <v>0</v>
      </c>
      <c r="Y1273">
        <v>49</v>
      </c>
      <c r="Z1273">
        <v>2492</v>
      </c>
      <c r="AA1273">
        <v>0</v>
      </c>
      <c r="AB1273">
        <v>0</v>
      </c>
      <c r="AC1273">
        <v>1</v>
      </c>
      <c r="AD1273">
        <v>0</v>
      </c>
      <c r="AE1273">
        <v>0</v>
      </c>
      <c r="AF1273">
        <v>0</v>
      </c>
      <c r="AG1273">
        <v>0</v>
      </c>
      <c r="AH1273">
        <v>1</v>
      </c>
      <c r="AI1273">
        <v>0</v>
      </c>
      <c r="AJ1273">
        <v>0</v>
      </c>
      <c r="AK1273">
        <v>25</v>
      </c>
      <c r="AL1273">
        <v>24</v>
      </c>
      <c r="AM1273">
        <v>0</v>
      </c>
    </row>
    <row r="1274" spans="1:39" x14ac:dyDescent="0.45">
      <c r="A1274">
        <v>43050</v>
      </c>
      <c r="B1274">
        <v>1</v>
      </c>
      <c r="C1274">
        <v>0</v>
      </c>
      <c r="D1274">
        <v>10</v>
      </c>
      <c r="E1274">
        <v>30</v>
      </c>
      <c r="F1274">
        <v>5</v>
      </c>
      <c r="G1274">
        <v>24</v>
      </c>
      <c r="H1274">
        <v>6</v>
      </c>
      <c r="I1274">
        <v>3</v>
      </c>
      <c r="J1274">
        <v>8</v>
      </c>
      <c r="K1274">
        <v>2</v>
      </c>
      <c r="L1274">
        <v>2</v>
      </c>
      <c r="M1274">
        <v>0</v>
      </c>
      <c r="N1274">
        <v>4</v>
      </c>
      <c r="O1274">
        <v>5</v>
      </c>
      <c r="P1274">
        <v>0</v>
      </c>
      <c r="Q1274">
        <v>0</v>
      </c>
      <c r="R1274">
        <v>0</v>
      </c>
      <c r="S1274">
        <v>0</v>
      </c>
      <c r="T1274">
        <v>0</v>
      </c>
      <c r="U1274">
        <v>0</v>
      </c>
      <c r="V1274">
        <v>3</v>
      </c>
      <c r="W1274">
        <v>11</v>
      </c>
      <c r="X1274">
        <v>0</v>
      </c>
      <c r="Y1274">
        <v>47</v>
      </c>
      <c r="Z1274">
        <v>2262</v>
      </c>
      <c r="AA1274">
        <v>0</v>
      </c>
      <c r="AB1274">
        <v>1</v>
      </c>
      <c r="AC1274">
        <v>0</v>
      </c>
      <c r="AD1274">
        <v>0</v>
      </c>
      <c r="AE1274">
        <v>0</v>
      </c>
      <c r="AF1274">
        <v>1</v>
      </c>
      <c r="AG1274">
        <v>0</v>
      </c>
      <c r="AH1274">
        <v>0</v>
      </c>
      <c r="AI1274">
        <v>0</v>
      </c>
      <c r="AJ1274">
        <v>0</v>
      </c>
      <c r="AK1274">
        <v>68</v>
      </c>
      <c r="AL1274">
        <v>60</v>
      </c>
      <c r="AM1274">
        <v>0</v>
      </c>
    </row>
    <row r="1275" spans="1:39" x14ac:dyDescent="0.45">
      <c r="A1275">
        <v>42997</v>
      </c>
      <c r="B1275">
        <v>1</v>
      </c>
      <c r="C1275">
        <v>1</v>
      </c>
      <c r="D1275">
        <v>91</v>
      </c>
      <c r="E1275">
        <v>4</v>
      </c>
      <c r="F1275">
        <v>0</v>
      </c>
      <c r="G1275">
        <v>5</v>
      </c>
      <c r="H1275">
        <v>0</v>
      </c>
      <c r="I1275">
        <v>1</v>
      </c>
      <c r="J1275">
        <v>5</v>
      </c>
      <c r="K1275">
        <v>1</v>
      </c>
      <c r="L1275">
        <v>1</v>
      </c>
      <c r="M1275">
        <v>0</v>
      </c>
      <c r="N1275">
        <v>2</v>
      </c>
      <c r="O1275">
        <v>7</v>
      </c>
      <c r="P1275">
        <v>0</v>
      </c>
      <c r="Q1275">
        <v>0</v>
      </c>
      <c r="R1275">
        <v>0</v>
      </c>
      <c r="S1275">
        <v>0</v>
      </c>
      <c r="T1275">
        <v>0</v>
      </c>
      <c r="U1275">
        <v>0</v>
      </c>
      <c r="V1275">
        <v>3</v>
      </c>
      <c r="W1275">
        <v>11</v>
      </c>
      <c r="X1275">
        <v>0</v>
      </c>
      <c r="Y1275">
        <v>43</v>
      </c>
      <c r="Z1275">
        <v>2363</v>
      </c>
      <c r="AA1275">
        <v>0</v>
      </c>
      <c r="AB1275">
        <v>0</v>
      </c>
      <c r="AC1275">
        <v>1</v>
      </c>
      <c r="AD1275">
        <v>0</v>
      </c>
      <c r="AE1275">
        <v>0</v>
      </c>
      <c r="AF1275">
        <v>0</v>
      </c>
      <c r="AG1275">
        <v>0</v>
      </c>
      <c r="AH1275">
        <v>0</v>
      </c>
      <c r="AI1275">
        <v>0</v>
      </c>
      <c r="AJ1275">
        <v>1</v>
      </c>
      <c r="AK1275">
        <v>10</v>
      </c>
      <c r="AL1275">
        <v>5</v>
      </c>
      <c r="AM1275">
        <v>0</v>
      </c>
    </row>
    <row r="1276" spans="1:39" x14ac:dyDescent="0.45">
      <c r="A1276">
        <v>48918</v>
      </c>
      <c r="B1276">
        <v>1</v>
      </c>
      <c r="C1276">
        <v>1</v>
      </c>
      <c r="D1276">
        <v>21</v>
      </c>
      <c r="E1276">
        <v>52</v>
      </c>
      <c r="F1276">
        <v>0</v>
      </c>
      <c r="G1276">
        <v>9</v>
      </c>
      <c r="H1276">
        <v>0</v>
      </c>
      <c r="I1276">
        <v>0</v>
      </c>
      <c r="J1276">
        <v>1</v>
      </c>
      <c r="K1276">
        <v>2</v>
      </c>
      <c r="L1276">
        <v>1</v>
      </c>
      <c r="M1276">
        <v>0</v>
      </c>
      <c r="N1276">
        <v>4</v>
      </c>
      <c r="O1276">
        <v>4</v>
      </c>
      <c r="P1276">
        <v>0</v>
      </c>
      <c r="Q1276">
        <v>0</v>
      </c>
      <c r="R1276">
        <v>0</v>
      </c>
      <c r="S1276">
        <v>0</v>
      </c>
      <c r="T1276">
        <v>0</v>
      </c>
      <c r="U1276">
        <v>0</v>
      </c>
      <c r="V1276">
        <v>3</v>
      </c>
      <c r="W1276">
        <v>11</v>
      </c>
      <c r="X1276">
        <v>0</v>
      </c>
      <c r="Y1276">
        <v>57</v>
      </c>
      <c r="Z1276">
        <v>2237</v>
      </c>
      <c r="AA1276">
        <v>0</v>
      </c>
      <c r="AB1276">
        <v>0</v>
      </c>
      <c r="AC1276">
        <v>1</v>
      </c>
      <c r="AD1276">
        <v>0</v>
      </c>
      <c r="AE1276">
        <v>0</v>
      </c>
      <c r="AF1276">
        <v>0</v>
      </c>
      <c r="AG1276">
        <v>0</v>
      </c>
      <c r="AH1276">
        <v>0</v>
      </c>
      <c r="AI1276">
        <v>0</v>
      </c>
      <c r="AJ1276">
        <v>1</v>
      </c>
      <c r="AK1276">
        <v>61</v>
      </c>
      <c r="AL1276">
        <v>60</v>
      </c>
      <c r="AM1276">
        <v>0</v>
      </c>
    </row>
    <row r="1277" spans="1:39" x14ac:dyDescent="0.45">
      <c r="A1277">
        <v>60033</v>
      </c>
      <c r="B1277">
        <v>0</v>
      </c>
      <c r="C1277">
        <v>1</v>
      </c>
      <c r="D1277">
        <v>28</v>
      </c>
      <c r="E1277">
        <v>62</v>
      </c>
      <c r="F1277">
        <v>1</v>
      </c>
      <c r="G1277">
        <v>57</v>
      </c>
      <c r="H1277">
        <v>19</v>
      </c>
      <c r="I1277">
        <v>11</v>
      </c>
      <c r="J1277">
        <v>48</v>
      </c>
      <c r="K1277">
        <v>2</v>
      </c>
      <c r="L1277">
        <v>2</v>
      </c>
      <c r="M1277">
        <v>1</v>
      </c>
      <c r="N1277">
        <v>5</v>
      </c>
      <c r="O1277">
        <v>2</v>
      </c>
      <c r="P1277">
        <v>0</v>
      </c>
      <c r="Q1277">
        <v>0</v>
      </c>
      <c r="R1277">
        <v>0</v>
      </c>
      <c r="S1277">
        <v>0</v>
      </c>
      <c r="T1277">
        <v>0</v>
      </c>
      <c r="U1277">
        <v>0</v>
      </c>
      <c r="V1277">
        <v>3</v>
      </c>
      <c r="W1277">
        <v>11</v>
      </c>
      <c r="X1277">
        <v>0</v>
      </c>
      <c r="Y1277">
        <v>66</v>
      </c>
      <c r="Z1277">
        <v>2251</v>
      </c>
      <c r="AA1277">
        <v>0</v>
      </c>
      <c r="AB1277">
        <v>0</v>
      </c>
      <c r="AC1277">
        <v>0</v>
      </c>
      <c r="AD1277">
        <v>1</v>
      </c>
      <c r="AE1277">
        <v>0</v>
      </c>
      <c r="AF1277">
        <v>0</v>
      </c>
      <c r="AG1277">
        <v>0</v>
      </c>
      <c r="AH1277">
        <v>0</v>
      </c>
      <c r="AI1277">
        <v>1</v>
      </c>
      <c r="AJ1277">
        <v>0</v>
      </c>
      <c r="AK1277">
        <v>150</v>
      </c>
      <c r="AL1277">
        <v>102</v>
      </c>
      <c r="AM1277">
        <v>0</v>
      </c>
    </row>
    <row r="1278" spans="1:39" x14ac:dyDescent="0.45">
      <c r="A1278">
        <v>34043</v>
      </c>
      <c r="B1278">
        <v>1</v>
      </c>
      <c r="C1278">
        <v>0</v>
      </c>
      <c r="D1278">
        <v>97</v>
      </c>
      <c r="E1278">
        <v>20</v>
      </c>
      <c r="F1278">
        <v>2</v>
      </c>
      <c r="G1278">
        <v>14</v>
      </c>
      <c r="H1278">
        <v>3</v>
      </c>
      <c r="I1278">
        <v>0</v>
      </c>
      <c r="J1278">
        <v>10</v>
      </c>
      <c r="K1278">
        <v>1</v>
      </c>
      <c r="L1278">
        <v>2</v>
      </c>
      <c r="M1278">
        <v>0</v>
      </c>
      <c r="N1278">
        <v>2</v>
      </c>
      <c r="O1278">
        <v>9</v>
      </c>
      <c r="P1278">
        <v>0</v>
      </c>
      <c r="Q1278">
        <v>0</v>
      </c>
      <c r="R1278">
        <v>0</v>
      </c>
      <c r="S1278">
        <v>0</v>
      </c>
      <c r="T1278">
        <v>0</v>
      </c>
      <c r="U1278">
        <v>0</v>
      </c>
      <c r="V1278">
        <v>3</v>
      </c>
      <c r="W1278">
        <v>11</v>
      </c>
      <c r="X1278">
        <v>0</v>
      </c>
      <c r="Y1278">
        <v>42</v>
      </c>
      <c r="Z1278">
        <v>2406</v>
      </c>
      <c r="AA1278">
        <v>0</v>
      </c>
      <c r="AB1278">
        <v>0</v>
      </c>
      <c r="AC1278">
        <v>0</v>
      </c>
      <c r="AD1278">
        <v>1</v>
      </c>
      <c r="AE1278">
        <v>0</v>
      </c>
      <c r="AF1278">
        <v>0</v>
      </c>
      <c r="AG1278">
        <v>0</v>
      </c>
      <c r="AH1278">
        <v>0</v>
      </c>
      <c r="AI1278">
        <v>0</v>
      </c>
      <c r="AJ1278">
        <v>1</v>
      </c>
      <c r="AK1278">
        <v>39</v>
      </c>
      <c r="AL1278">
        <v>29</v>
      </c>
      <c r="AM1278">
        <v>0</v>
      </c>
    </row>
    <row r="1279" spans="1:39" x14ac:dyDescent="0.45">
      <c r="A1279">
        <v>57811</v>
      </c>
      <c r="B1279">
        <v>0</v>
      </c>
      <c r="C1279">
        <v>1</v>
      </c>
      <c r="D1279">
        <v>49</v>
      </c>
      <c r="E1279">
        <v>545</v>
      </c>
      <c r="F1279">
        <v>7</v>
      </c>
      <c r="G1279">
        <v>114</v>
      </c>
      <c r="H1279">
        <v>37</v>
      </c>
      <c r="I1279">
        <v>21</v>
      </c>
      <c r="J1279">
        <v>78</v>
      </c>
      <c r="K1279">
        <v>5</v>
      </c>
      <c r="L1279">
        <v>7</v>
      </c>
      <c r="M1279">
        <v>2</v>
      </c>
      <c r="N1279">
        <v>11</v>
      </c>
      <c r="O1279">
        <v>5</v>
      </c>
      <c r="P1279">
        <v>0</v>
      </c>
      <c r="Q1279">
        <v>1</v>
      </c>
      <c r="R1279">
        <v>0</v>
      </c>
      <c r="S1279">
        <v>0</v>
      </c>
      <c r="T1279">
        <v>0</v>
      </c>
      <c r="U1279">
        <v>0</v>
      </c>
      <c r="V1279">
        <v>3</v>
      </c>
      <c r="W1279">
        <v>11</v>
      </c>
      <c r="X1279">
        <v>0</v>
      </c>
      <c r="Y1279">
        <v>54</v>
      </c>
      <c r="Z1279">
        <v>2529</v>
      </c>
      <c r="AA1279">
        <v>0</v>
      </c>
      <c r="AB1279">
        <v>0</v>
      </c>
      <c r="AC1279">
        <v>0</v>
      </c>
      <c r="AD1279">
        <v>1</v>
      </c>
      <c r="AE1279">
        <v>0</v>
      </c>
      <c r="AF1279">
        <v>0</v>
      </c>
      <c r="AG1279">
        <v>0</v>
      </c>
      <c r="AH1279">
        <v>1</v>
      </c>
      <c r="AI1279">
        <v>0</v>
      </c>
      <c r="AJ1279">
        <v>0</v>
      </c>
      <c r="AK1279">
        <v>724</v>
      </c>
      <c r="AL1279">
        <v>646</v>
      </c>
      <c r="AM1279">
        <v>1</v>
      </c>
    </row>
    <row r="1280" spans="1:39" x14ac:dyDescent="0.45">
      <c r="A1280">
        <v>78569</v>
      </c>
      <c r="B1280">
        <v>0</v>
      </c>
      <c r="C1280">
        <v>0</v>
      </c>
      <c r="D1280">
        <v>14</v>
      </c>
      <c r="E1280">
        <v>558</v>
      </c>
      <c r="F1280">
        <v>79</v>
      </c>
      <c r="G1280">
        <v>622</v>
      </c>
      <c r="H1280">
        <v>207</v>
      </c>
      <c r="I1280">
        <v>175</v>
      </c>
      <c r="J1280">
        <v>95</v>
      </c>
      <c r="K1280">
        <v>1</v>
      </c>
      <c r="L1280">
        <v>4</v>
      </c>
      <c r="M1280">
        <v>6</v>
      </c>
      <c r="N1280">
        <v>4</v>
      </c>
      <c r="O1280">
        <v>1</v>
      </c>
      <c r="P1280">
        <v>0</v>
      </c>
      <c r="Q1280">
        <v>0</v>
      </c>
      <c r="R1280">
        <v>1</v>
      </c>
      <c r="S1280">
        <v>0</v>
      </c>
      <c r="T1280">
        <v>0</v>
      </c>
      <c r="U1280">
        <v>0</v>
      </c>
      <c r="V1280">
        <v>3</v>
      </c>
      <c r="W1280">
        <v>11</v>
      </c>
      <c r="X1280">
        <v>1</v>
      </c>
      <c r="Y1280">
        <v>74</v>
      </c>
      <c r="Z1280">
        <v>2289</v>
      </c>
      <c r="AA1280">
        <v>0</v>
      </c>
      <c r="AB1280">
        <v>1</v>
      </c>
      <c r="AC1280">
        <v>0</v>
      </c>
      <c r="AD1280">
        <v>0</v>
      </c>
      <c r="AE1280">
        <v>0</v>
      </c>
      <c r="AF1280">
        <v>0</v>
      </c>
      <c r="AG1280">
        <v>0</v>
      </c>
      <c r="AH1280">
        <v>1</v>
      </c>
      <c r="AI1280">
        <v>0</v>
      </c>
      <c r="AJ1280">
        <v>0</v>
      </c>
      <c r="AK1280">
        <v>1641</v>
      </c>
      <c r="AL1280">
        <v>1546</v>
      </c>
      <c r="AM1280">
        <v>1</v>
      </c>
    </row>
    <row r="1281" spans="1:39" x14ac:dyDescent="0.45">
      <c r="A1281">
        <v>7500</v>
      </c>
      <c r="B1281">
        <v>1</v>
      </c>
      <c r="C1281">
        <v>1</v>
      </c>
      <c r="D1281">
        <v>5</v>
      </c>
      <c r="E1281">
        <v>6</v>
      </c>
      <c r="F1281">
        <v>5</v>
      </c>
      <c r="G1281">
        <v>4</v>
      </c>
      <c r="H1281">
        <v>13</v>
      </c>
      <c r="I1281">
        <v>4</v>
      </c>
      <c r="J1281">
        <v>25</v>
      </c>
      <c r="K1281">
        <v>4</v>
      </c>
      <c r="L1281">
        <v>2</v>
      </c>
      <c r="M1281">
        <v>1</v>
      </c>
      <c r="N1281">
        <v>3</v>
      </c>
      <c r="O1281">
        <v>6</v>
      </c>
      <c r="P1281">
        <v>0</v>
      </c>
      <c r="Q1281">
        <v>0</v>
      </c>
      <c r="R1281">
        <v>0</v>
      </c>
      <c r="S1281">
        <v>0</v>
      </c>
      <c r="T1281">
        <v>0</v>
      </c>
      <c r="U1281">
        <v>0</v>
      </c>
      <c r="V1281">
        <v>3</v>
      </c>
      <c r="W1281">
        <v>11</v>
      </c>
      <c r="X1281">
        <v>0</v>
      </c>
      <c r="Y1281">
        <v>42</v>
      </c>
      <c r="Z1281">
        <v>2708</v>
      </c>
      <c r="AA1281">
        <v>0</v>
      </c>
      <c r="AB1281">
        <v>0</v>
      </c>
      <c r="AC1281">
        <v>1</v>
      </c>
      <c r="AD1281">
        <v>0</v>
      </c>
      <c r="AE1281">
        <v>0</v>
      </c>
      <c r="AF1281">
        <v>0</v>
      </c>
      <c r="AG1281">
        <v>0</v>
      </c>
      <c r="AH1281">
        <v>1</v>
      </c>
      <c r="AI1281">
        <v>0</v>
      </c>
      <c r="AJ1281">
        <v>0</v>
      </c>
      <c r="AK1281">
        <v>32</v>
      </c>
      <c r="AL1281">
        <v>7</v>
      </c>
      <c r="AM1281">
        <v>0</v>
      </c>
    </row>
    <row r="1282" spans="1:39" x14ac:dyDescent="0.45">
      <c r="A1282">
        <v>94384</v>
      </c>
      <c r="B1282">
        <v>0</v>
      </c>
      <c r="C1282">
        <v>0</v>
      </c>
      <c r="D1282">
        <v>62</v>
      </c>
      <c r="E1282">
        <v>1111</v>
      </c>
      <c r="F1282">
        <v>24</v>
      </c>
      <c r="G1282">
        <v>790</v>
      </c>
      <c r="H1282">
        <v>160</v>
      </c>
      <c r="I1282">
        <v>45</v>
      </c>
      <c r="J1282">
        <v>172</v>
      </c>
      <c r="K1282">
        <v>0</v>
      </c>
      <c r="L1282">
        <v>5</v>
      </c>
      <c r="M1282">
        <v>8</v>
      </c>
      <c r="N1282">
        <v>5</v>
      </c>
      <c r="O1282">
        <v>2</v>
      </c>
      <c r="P1282">
        <v>0</v>
      </c>
      <c r="Q1282">
        <v>1</v>
      </c>
      <c r="R1282">
        <v>1</v>
      </c>
      <c r="S1282">
        <v>1</v>
      </c>
      <c r="T1282">
        <v>0</v>
      </c>
      <c r="U1282">
        <v>0</v>
      </c>
      <c r="V1282">
        <v>3</v>
      </c>
      <c r="W1282">
        <v>11</v>
      </c>
      <c r="X1282">
        <v>1</v>
      </c>
      <c r="Y1282">
        <v>67</v>
      </c>
      <c r="Z1282">
        <v>2641</v>
      </c>
      <c r="AA1282">
        <v>0</v>
      </c>
      <c r="AB1282">
        <v>0</v>
      </c>
      <c r="AC1282">
        <v>0</v>
      </c>
      <c r="AD1282">
        <v>1</v>
      </c>
      <c r="AE1282">
        <v>0</v>
      </c>
      <c r="AF1282">
        <v>0</v>
      </c>
      <c r="AG1282">
        <v>0</v>
      </c>
      <c r="AH1282">
        <v>1</v>
      </c>
      <c r="AI1282">
        <v>0</v>
      </c>
      <c r="AJ1282">
        <v>0</v>
      </c>
      <c r="AK1282">
        <v>2130</v>
      </c>
      <c r="AL1282">
        <v>1958</v>
      </c>
      <c r="AM1282">
        <v>3</v>
      </c>
    </row>
    <row r="1283" spans="1:39" x14ac:dyDescent="0.45">
      <c r="A1283">
        <v>23148</v>
      </c>
      <c r="B1283">
        <v>0</v>
      </c>
      <c r="C1283">
        <v>0</v>
      </c>
      <c r="D1283">
        <v>83</v>
      </c>
      <c r="E1283">
        <v>4</v>
      </c>
      <c r="F1283">
        <v>6</v>
      </c>
      <c r="G1283">
        <v>8</v>
      </c>
      <c r="H1283">
        <v>6</v>
      </c>
      <c r="I1283">
        <v>3</v>
      </c>
      <c r="J1283">
        <v>10</v>
      </c>
      <c r="K1283">
        <v>1</v>
      </c>
      <c r="L1283">
        <v>2</v>
      </c>
      <c r="M1283">
        <v>0</v>
      </c>
      <c r="N1283">
        <v>3</v>
      </c>
      <c r="O1283">
        <v>7</v>
      </c>
      <c r="P1283">
        <v>0</v>
      </c>
      <c r="Q1283">
        <v>0</v>
      </c>
      <c r="R1283">
        <v>0</v>
      </c>
      <c r="S1283">
        <v>0</v>
      </c>
      <c r="T1283">
        <v>0</v>
      </c>
      <c r="U1283">
        <v>0</v>
      </c>
      <c r="V1283">
        <v>3</v>
      </c>
      <c r="W1283">
        <v>11</v>
      </c>
      <c r="X1283">
        <v>0</v>
      </c>
      <c r="Y1283">
        <v>35</v>
      </c>
      <c r="Z1283">
        <v>2290</v>
      </c>
      <c r="AA1283">
        <v>0</v>
      </c>
      <c r="AB1283">
        <v>1</v>
      </c>
      <c r="AC1283">
        <v>0</v>
      </c>
      <c r="AD1283">
        <v>0</v>
      </c>
      <c r="AE1283">
        <v>0</v>
      </c>
      <c r="AF1283">
        <v>1</v>
      </c>
      <c r="AG1283">
        <v>0</v>
      </c>
      <c r="AH1283">
        <v>0</v>
      </c>
      <c r="AI1283">
        <v>0</v>
      </c>
      <c r="AJ1283">
        <v>0</v>
      </c>
      <c r="AK1283">
        <v>27</v>
      </c>
      <c r="AL1283">
        <v>17</v>
      </c>
      <c r="AM1283">
        <v>0</v>
      </c>
    </row>
    <row r="1284" spans="1:39" x14ac:dyDescent="0.45">
      <c r="A1284">
        <v>44267</v>
      </c>
      <c r="B1284">
        <v>1</v>
      </c>
      <c r="C1284">
        <v>1</v>
      </c>
      <c r="D1284">
        <v>48</v>
      </c>
      <c r="E1284">
        <v>183</v>
      </c>
      <c r="F1284">
        <v>5</v>
      </c>
      <c r="G1284">
        <v>65</v>
      </c>
      <c r="H1284">
        <v>3</v>
      </c>
      <c r="I1284">
        <v>5</v>
      </c>
      <c r="J1284">
        <v>49</v>
      </c>
      <c r="K1284">
        <v>5</v>
      </c>
      <c r="L1284">
        <v>5</v>
      </c>
      <c r="M1284">
        <v>2</v>
      </c>
      <c r="N1284">
        <v>4</v>
      </c>
      <c r="O1284">
        <v>9</v>
      </c>
      <c r="P1284">
        <v>0</v>
      </c>
      <c r="Q1284">
        <v>0</v>
      </c>
      <c r="R1284">
        <v>0</v>
      </c>
      <c r="S1284">
        <v>0</v>
      </c>
      <c r="T1284">
        <v>0</v>
      </c>
      <c r="U1284">
        <v>0</v>
      </c>
      <c r="V1284">
        <v>3</v>
      </c>
      <c r="W1284">
        <v>11</v>
      </c>
      <c r="X1284">
        <v>0</v>
      </c>
      <c r="Y1284">
        <v>50</v>
      </c>
      <c r="Z1284">
        <v>2648</v>
      </c>
      <c r="AA1284">
        <v>1</v>
      </c>
      <c r="AB1284">
        <v>0</v>
      </c>
      <c r="AC1284">
        <v>0</v>
      </c>
      <c r="AD1284">
        <v>0</v>
      </c>
      <c r="AE1284">
        <v>0</v>
      </c>
      <c r="AF1284">
        <v>0</v>
      </c>
      <c r="AG1284">
        <v>0</v>
      </c>
      <c r="AH1284">
        <v>1</v>
      </c>
      <c r="AI1284">
        <v>0</v>
      </c>
      <c r="AJ1284">
        <v>0</v>
      </c>
      <c r="AK1284">
        <v>261</v>
      </c>
      <c r="AL1284">
        <v>212</v>
      </c>
      <c r="AM1284">
        <v>0</v>
      </c>
    </row>
    <row r="1285" spans="1:39" x14ac:dyDescent="0.45">
      <c r="A1285">
        <v>71626</v>
      </c>
      <c r="B1285">
        <v>0</v>
      </c>
      <c r="C1285">
        <v>0</v>
      </c>
      <c r="D1285">
        <v>94</v>
      </c>
      <c r="E1285">
        <v>546</v>
      </c>
      <c r="F1285">
        <v>72</v>
      </c>
      <c r="G1285">
        <v>376</v>
      </c>
      <c r="H1285">
        <v>94</v>
      </c>
      <c r="I1285">
        <v>145</v>
      </c>
      <c r="J1285">
        <v>72</v>
      </c>
      <c r="K1285">
        <v>1</v>
      </c>
      <c r="L1285">
        <v>5</v>
      </c>
      <c r="M1285">
        <v>5</v>
      </c>
      <c r="N1285">
        <v>8</v>
      </c>
      <c r="O1285">
        <v>3</v>
      </c>
      <c r="P1285">
        <v>0</v>
      </c>
      <c r="Q1285">
        <v>1</v>
      </c>
      <c r="R1285">
        <v>0</v>
      </c>
      <c r="S1285">
        <v>0</v>
      </c>
      <c r="T1285">
        <v>0</v>
      </c>
      <c r="U1285">
        <v>0</v>
      </c>
      <c r="V1285">
        <v>3</v>
      </c>
      <c r="W1285">
        <v>11</v>
      </c>
      <c r="X1285">
        <v>0</v>
      </c>
      <c r="Y1285">
        <v>41</v>
      </c>
      <c r="Z1285">
        <v>2764</v>
      </c>
      <c r="AA1285">
        <v>0</v>
      </c>
      <c r="AB1285">
        <v>1</v>
      </c>
      <c r="AC1285">
        <v>0</v>
      </c>
      <c r="AD1285">
        <v>0</v>
      </c>
      <c r="AE1285">
        <v>0</v>
      </c>
      <c r="AF1285">
        <v>0</v>
      </c>
      <c r="AG1285">
        <v>0</v>
      </c>
      <c r="AH1285">
        <v>1</v>
      </c>
      <c r="AI1285">
        <v>0</v>
      </c>
      <c r="AJ1285">
        <v>0</v>
      </c>
      <c r="AK1285">
        <v>1233</v>
      </c>
      <c r="AL1285">
        <v>1161</v>
      </c>
      <c r="AM1285">
        <v>1</v>
      </c>
    </row>
    <row r="1286" spans="1:39" x14ac:dyDescent="0.45">
      <c r="A1286">
        <v>60894</v>
      </c>
      <c r="B1286">
        <v>0</v>
      </c>
      <c r="C1286">
        <v>1</v>
      </c>
      <c r="D1286">
        <v>61</v>
      </c>
      <c r="E1286">
        <v>606</v>
      </c>
      <c r="F1286">
        <v>7</v>
      </c>
      <c r="G1286">
        <v>155</v>
      </c>
      <c r="H1286">
        <v>10</v>
      </c>
      <c r="I1286">
        <v>0</v>
      </c>
      <c r="J1286">
        <v>54</v>
      </c>
      <c r="K1286">
        <v>5</v>
      </c>
      <c r="L1286">
        <v>10</v>
      </c>
      <c r="M1286">
        <v>3</v>
      </c>
      <c r="N1286">
        <v>8</v>
      </c>
      <c r="O1286">
        <v>7</v>
      </c>
      <c r="P1286">
        <v>0</v>
      </c>
      <c r="Q1286">
        <v>0</v>
      </c>
      <c r="R1286">
        <v>0</v>
      </c>
      <c r="S1286">
        <v>0</v>
      </c>
      <c r="T1286">
        <v>0</v>
      </c>
      <c r="U1286">
        <v>0</v>
      </c>
      <c r="V1286">
        <v>3</v>
      </c>
      <c r="W1286">
        <v>11</v>
      </c>
      <c r="X1286">
        <v>0</v>
      </c>
      <c r="Y1286">
        <v>54</v>
      </c>
      <c r="Z1286">
        <v>2525</v>
      </c>
      <c r="AA1286">
        <v>0</v>
      </c>
      <c r="AB1286">
        <v>0</v>
      </c>
      <c r="AC1286">
        <v>0</v>
      </c>
      <c r="AD1286">
        <v>1</v>
      </c>
      <c r="AE1286">
        <v>0</v>
      </c>
      <c r="AF1286">
        <v>0</v>
      </c>
      <c r="AG1286">
        <v>0</v>
      </c>
      <c r="AH1286">
        <v>1</v>
      </c>
      <c r="AI1286">
        <v>0</v>
      </c>
      <c r="AJ1286">
        <v>0</v>
      </c>
      <c r="AK1286">
        <v>778</v>
      </c>
      <c r="AL1286">
        <v>724</v>
      </c>
      <c r="AM1286">
        <v>0</v>
      </c>
    </row>
    <row r="1287" spans="1:39" x14ac:dyDescent="0.45">
      <c r="A1287">
        <v>50200</v>
      </c>
      <c r="B1287">
        <v>1</v>
      </c>
      <c r="C1287">
        <v>1</v>
      </c>
      <c r="D1287">
        <v>70</v>
      </c>
      <c r="E1287">
        <v>266</v>
      </c>
      <c r="F1287">
        <v>6</v>
      </c>
      <c r="G1287">
        <v>51</v>
      </c>
      <c r="H1287">
        <v>8</v>
      </c>
      <c r="I1287">
        <v>6</v>
      </c>
      <c r="J1287">
        <v>64</v>
      </c>
      <c r="K1287">
        <v>6</v>
      </c>
      <c r="L1287">
        <v>7</v>
      </c>
      <c r="M1287">
        <v>1</v>
      </c>
      <c r="N1287">
        <v>5</v>
      </c>
      <c r="O1287">
        <v>8</v>
      </c>
      <c r="P1287">
        <v>0</v>
      </c>
      <c r="Q1287">
        <v>0</v>
      </c>
      <c r="R1287">
        <v>0</v>
      </c>
      <c r="S1287">
        <v>0</v>
      </c>
      <c r="T1287">
        <v>0</v>
      </c>
      <c r="U1287">
        <v>0</v>
      </c>
      <c r="V1287">
        <v>3</v>
      </c>
      <c r="W1287">
        <v>11</v>
      </c>
      <c r="X1287">
        <v>0</v>
      </c>
      <c r="Y1287">
        <v>44</v>
      </c>
      <c r="Z1287">
        <v>2611</v>
      </c>
      <c r="AA1287">
        <v>0</v>
      </c>
      <c r="AB1287">
        <v>0</v>
      </c>
      <c r="AC1287">
        <v>0</v>
      </c>
      <c r="AD1287">
        <v>1</v>
      </c>
      <c r="AE1287">
        <v>0</v>
      </c>
      <c r="AF1287">
        <v>0</v>
      </c>
      <c r="AG1287">
        <v>0</v>
      </c>
      <c r="AH1287">
        <v>1</v>
      </c>
      <c r="AI1287">
        <v>0</v>
      </c>
      <c r="AJ1287">
        <v>0</v>
      </c>
      <c r="AK1287">
        <v>337</v>
      </c>
      <c r="AL1287">
        <v>273</v>
      </c>
      <c r="AM1287">
        <v>0</v>
      </c>
    </row>
    <row r="1288" spans="1:39" x14ac:dyDescent="0.45">
      <c r="A1288">
        <v>81051</v>
      </c>
      <c r="B1288">
        <v>0</v>
      </c>
      <c r="C1288">
        <v>0</v>
      </c>
      <c r="D1288">
        <v>43</v>
      </c>
      <c r="E1288">
        <v>1142</v>
      </c>
      <c r="F1288">
        <v>29</v>
      </c>
      <c r="G1288">
        <v>249</v>
      </c>
      <c r="H1288">
        <v>38</v>
      </c>
      <c r="I1288">
        <v>29</v>
      </c>
      <c r="J1288">
        <v>14</v>
      </c>
      <c r="K1288">
        <v>1</v>
      </c>
      <c r="L1288">
        <v>5</v>
      </c>
      <c r="M1288">
        <v>5</v>
      </c>
      <c r="N1288">
        <v>12</v>
      </c>
      <c r="O1288">
        <v>2</v>
      </c>
      <c r="P1288">
        <v>0</v>
      </c>
      <c r="Q1288">
        <v>1</v>
      </c>
      <c r="R1288">
        <v>1</v>
      </c>
      <c r="S1288">
        <v>0</v>
      </c>
      <c r="T1288">
        <v>0</v>
      </c>
      <c r="U1288">
        <v>0</v>
      </c>
      <c r="V1288">
        <v>3</v>
      </c>
      <c r="W1288">
        <v>11</v>
      </c>
      <c r="X1288">
        <v>0</v>
      </c>
      <c r="Y1288">
        <v>55</v>
      </c>
      <c r="Z1288">
        <v>2196</v>
      </c>
      <c r="AA1288">
        <v>0</v>
      </c>
      <c r="AB1288">
        <v>1</v>
      </c>
      <c r="AC1288">
        <v>0</v>
      </c>
      <c r="AD1288">
        <v>0</v>
      </c>
      <c r="AE1288">
        <v>0</v>
      </c>
      <c r="AF1288">
        <v>0</v>
      </c>
      <c r="AG1288">
        <v>0</v>
      </c>
      <c r="AH1288">
        <v>0</v>
      </c>
      <c r="AI1288">
        <v>0</v>
      </c>
      <c r="AJ1288">
        <v>1</v>
      </c>
      <c r="AK1288">
        <v>1487</v>
      </c>
      <c r="AL1288">
        <v>1473</v>
      </c>
      <c r="AM1288">
        <v>2</v>
      </c>
    </row>
    <row r="1289" spans="1:39" x14ac:dyDescent="0.45">
      <c r="A1289">
        <v>65169</v>
      </c>
      <c r="B1289">
        <v>0</v>
      </c>
      <c r="C1289">
        <v>0</v>
      </c>
      <c r="D1289">
        <v>23</v>
      </c>
      <c r="E1289">
        <v>1074</v>
      </c>
      <c r="F1289">
        <v>0</v>
      </c>
      <c r="G1289">
        <v>69</v>
      </c>
      <c r="H1289">
        <v>0</v>
      </c>
      <c r="I1289">
        <v>0</v>
      </c>
      <c r="J1289">
        <v>46</v>
      </c>
      <c r="K1289">
        <v>1</v>
      </c>
      <c r="L1289">
        <v>10</v>
      </c>
      <c r="M1289">
        <v>4</v>
      </c>
      <c r="N1289">
        <v>13</v>
      </c>
      <c r="O1289">
        <v>6</v>
      </c>
      <c r="P1289">
        <v>1</v>
      </c>
      <c r="Q1289">
        <v>0</v>
      </c>
      <c r="R1289">
        <v>1</v>
      </c>
      <c r="S1289">
        <v>1</v>
      </c>
      <c r="T1289">
        <v>1</v>
      </c>
      <c r="U1289">
        <v>0</v>
      </c>
      <c r="V1289">
        <v>3</v>
      </c>
      <c r="W1289">
        <v>11</v>
      </c>
      <c r="X1289">
        <v>1</v>
      </c>
      <c r="Y1289">
        <v>38</v>
      </c>
      <c r="Z1289">
        <v>2325</v>
      </c>
      <c r="AA1289">
        <v>0</v>
      </c>
      <c r="AB1289">
        <v>1</v>
      </c>
      <c r="AC1289">
        <v>0</v>
      </c>
      <c r="AD1289">
        <v>0</v>
      </c>
      <c r="AE1289">
        <v>0</v>
      </c>
      <c r="AF1289">
        <v>0</v>
      </c>
      <c r="AG1289">
        <v>0</v>
      </c>
      <c r="AH1289">
        <v>1</v>
      </c>
      <c r="AI1289">
        <v>0</v>
      </c>
      <c r="AJ1289">
        <v>0</v>
      </c>
      <c r="AK1289">
        <v>1143</v>
      </c>
      <c r="AL1289">
        <v>1097</v>
      </c>
      <c r="AM1289">
        <v>4</v>
      </c>
    </row>
    <row r="1290" spans="1:39" x14ac:dyDescent="0.45">
      <c r="A1290">
        <v>59868</v>
      </c>
      <c r="B1290">
        <v>0</v>
      </c>
      <c r="C1290">
        <v>1</v>
      </c>
      <c r="D1290">
        <v>37</v>
      </c>
      <c r="E1290">
        <v>771</v>
      </c>
      <c r="F1290">
        <v>51</v>
      </c>
      <c r="G1290">
        <v>154</v>
      </c>
      <c r="H1290">
        <v>54</v>
      </c>
      <c r="I1290">
        <v>10</v>
      </c>
      <c r="J1290">
        <v>154</v>
      </c>
      <c r="K1290">
        <v>7</v>
      </c>
      <c r="L1290">
        <v>11</v>
      </c>
      <c r="M1290">
        <v>2</v>
      </c>
      <c r="N1290">
        <v>12</v>
      </c>
      <c r="O1290">
        <v>6</v>
      </c>
      <c r="P1290">
        <v>0</v>
      </c>
      <c r="Q1290">
        <v>0</v>
      </c>
      <c r="R1290">
        <v>0</v>
      </c>
      <c r="S1290">
        <v>0</v>
      </c>
      <c r="T1290">
        <v>0</v>
      </c>
      <c r="U1290">
        <v>0</v>
      </c>
      <c r="V1290">
        <v>3</v>
      </c>
      <c r="W1290">
        <v>11</v>
      </c>
      <c r="X1290">
        <v>0</v>
      </c>
      <c r="Y1290">
        <v>48</v>
      </c>
      <c r="Z1290">
        <v>2501</v>
      </c>
      <c r="AA1290">
        <v>0</v>
      </c>
      <c r="AB1290">
        <v>0</v>
      </c>
      <c r="AC1290">
        <v>0</v>
      </c>
      <c r="AD1290">
        <v>1</v>
      </c>
      <c r="AE1290">
        <v>0</v>
      </c>
      <c r="AF1290">
        <v>0</v>
      </c>
      <c r="AG1290">
        <v>0</v>
      </c>
      <c r="AH1290">
        <v>1</v>
      </c>
      <c r="AI1290">
        <v>0</v>
      </c>
      <c r="AJ1290">
        <v>0</v>
      </c>
      <c r="AK1290">
        <v>1040</v>
      </c>
      <c r="AL1290">
        <v>886</v>
      </c>
      <c r="AM1290">
        <v>0</v>
      </c>
    </row>
    <row r="1291" spans="1:39" x14ac:dyDescent="0.45">
      <c r="A1291">
        <v>65695</v>
      </c>
      <c r="B1291">
        <v>0</v>
      </c>
      <c r="C1291">
        <v>1</v>
      </c>
      <c r="D1291">
        <v>50</v>
      </c>
      <c r="E1291">
        <v>371</v>
      </c>
      <c r="F1291">
        <v>32</v>
      </c>
      <c r="G1291">
        <v>189</v>
      </c>
      <c r="H1291">
        <v>0</v>
      </c>
      <c r="I1291">
        <v>58</v>
      </c>
      <c r="J1291">
        <v>6</v>
      </c>
      <c r="K1291">
        <v>2</v>
      </c>
      <c r="L1291">
        <v>5</v>
      </c>
      <c r="M1291">
        <v>4</v>
      </c>
      <c r="N1291">
        <v>10</v>
      </c>
      <c r="O1291">
        <v>4</v>
      </c>
      <c r="P1291">
        <v>0</v>
      </c>
      <c r="Q1291">
        <v>0</v>
      </c>
      <c r="R1291">
        <v>0</v>
      </c>
      <c r="S1291">
        <v>0</v>
      </c>
      <c r="T1291">
        <v>0</v>
      </c>
      <c r="U1291">
        <v>0</v>
      </c>
      <c r="V1291">
        <v>3</v>
      </c>
      <c r="W1291">
        <v>11</v>
      </c>
      <c r="X1291">
        <v>0</v>
      </c>
      <c r="Y1291">
        <v>60</v>
      </c>
      <c r="Z1291">
        <v>2308</v>
      </c>
      <c r="AA1291">
        <v>0</v>
      </c>
      <c r="AB1291">
        <v>1</v>
      </c>
      <c r="AC1291">
        <v>0</v>
      </c>
      <c r="AD1291">
        <v>0</v>
      </c>
      <c r="AE1291">
        <v>0</v>
      </c>
      <c r="AF1291">
        <v>0</v>
      </c>
      <c r="AG1291">
        <v>0</v>
      </c>
      <c r="AH1291">
        <v>0</v>
      </c>
      <c r="AI1291">
        <v>0</v>
      </c>
      <c r="AJ1291">
        <v>1</v>
      </c>
      <c r="AK1291">
        <v>650</v>
      </c>
      <c r="AL1291">
        <v>644</v>
      </c>
      <c r="AM1291">
        <v>0</v>
      </c>
    </row>
    <row r="1292" spans="1:39" x14ac:dyDescent="0.45">
      <c r="A1292">
        <v>64857</v>
      </c>
      <c r="B1292">
        <v>0</v>
      </c>
      <c r="C1292">
        <v>0</v>
      </c>
      <c r="D1292">
        <v>78</v>
      </c>
      <c r="E1292">
        <v>556</v>
      </c>
      <c r="F1292">
        <v>14</v>
      </c>
      <c r="G1292">
        <v>717</v>
      </c>
      <c r="H1292">
        <v>210</v>
      </c>
      <c r="I1292">
        <v>0</v>
      </c>
      <c r="J1292">
        <v>43</v>
      </c>
      <c r="K1292">
        <v>1</v>
      </c>
      <c r="L1292">
        <v>7</v>
      </c>
      <c r="M1292">
        <v>5</v>
      </c>
      <c r="N1292">
        <v>10</v>
      </c>
      <c r="O1292">
        <v>4</v>
      </c>
      <c r="P1292">
        <v>0</v>
      </c>
      <c r="Q1292">
        <v>0</v>
      </c>
      <c r="R1292">
        <v>0</v>
      </c>
      <c r="S1292">
        <v>0</v>
      </c>
      <c r="T1292">
        <v>0</v>
      </c>
      <c r="U1292">
        <v>0</v>
      </c>
      <c r="V1292">
        <v>3</v>
      </c>
      <c r="W1292">
        <v>11</v>
      </c>
      <c r="X1292">
        <v>0</v>
      </c>
      <c r="Y1292">
        <v>64</v>
      </c>
      <c r="Z1292">
        <v>2742</v>
      </c>
      <c r="AA1292">
        <v>0</v>
      </c>
      <c r="AB1292">
        <v>0</v>
      </c>
      <c r="AC1292">
        <v>1</v>
      </c>
      <c r="AD1292">
        <v>0</v>
      </c>
      <c r="AE1292">
        <v>0</v>
      </c>
      <c r="AF1292">
        <v>0</v>
      </c>
      <c r="AG1292">
        <v>0</v>
      </c>
      <c r="AH1292">
        <v>0</v>
      </c>
      <c r="AI1292">
        <v>1</v>
      </c>
      <c r="AJ1292">
        <v>0</v>
      </c>
      <c r="AK1292">
        <v>1497</v>
      </c>
      <c r="AL1292">
        <v>1454</v>
      </c>
      <c r="AM1292">
        <v>0</v>
      </c>
    </row>
    <row r="1293" spans="1:39" x14ac:dyDescent="0.45">
      <c r="A1293">
        <v>45143</v>
      </c>
      <c r="B1293">
        <v>0</v>
      </c>
      <c r="C1293">
        <v>1</v>
      </c>
      <c r="D1293">
        <v>74</v>
      </c>
      <c r="E1293">
        <v>202</v>
      </c>
      <c r="F1293">
        <v>5</v>
      </c>
      <c r="G1293">
        <v>74</v>
      </c>
      <c r="H1293">
        <v>11</v>
      </c>
      <c r="I1293">
        <v>5</v>
      </c>
      <c r="J1293">
        <v>14</v>
      </c>
      <c r="K1293">
        <v>3</v>
      </c>
      <c r="L1293">
        <v>6</v>
      </c>
      <c r="M1293">
        <v>1</v>
      </c>
      <c r="N1293">
        <v>5</v>
      </c>
      <c r="O1293">
        <v>7</v>
      </c>
      <c r="P1293">
        <v>0</v>
      </c>
      <c r="Q1293">
        <v>0</v>
      </c>
      <c r="R1293">
        <v>0</v>
      </c>
      <c r="S1293">
        <v>0</v>
      </c>
      <c r="T1293">
        <v>0</v>
      </c>
      <c r="U1293">
        <v>0</v>
      </c>
      <c r="V1293">
        <v>3</v>
      </c>
      <c r="W1293">
        <v>11</v>
      </c>
      <c r="X1293">
        <v>0</v>
      </c>
      <c r="Y1293">
        <v>55</v>
      </c>
      <c r="Z1293">
        <v>2466</v>
      </c>
      <c r="AA1293">
        <v>0</v>
      </c>
      <c r="AB1293">
        <v>0</v>
      </c>
      <c r="AC1293">
        <v>0</v>
      </c>
      <c r="AD1293">
        <v>1</v>
      </c>
      <c r="AE1293">
        <v>0</v>
      </c>
      <c r="AF1293">
        <v>0</v>
      </c>
      <c r="AG1293">
        <v>0</v>
      </c>
      <c r="AH1293">
        <v>0</v>
      </c>
      <c r="AI1293">
        <v>1</v>
      </c>
      <c r="AJ1293">
        <v>0</v>
      </c>
      <c r="AK1293">
        <v>297</v>
      </c>
      <c r="AL1293">
        <v>283</v>
      </c>
      <c r="AM1293">
        <v>0</v>
      </c>
    </row>
    <row r="1294" spans="1:39" x14ac:dyDescent="0.45">
      <c r="A1294">
        <v>74805</v>
      </c>
      <c r="B1294">
        <v>0</v>
      </c>
      <c r="C1294">
        <v>1</v>
      </c>
      <c r="D1294">
        <v>14</v>
      </c>
      <c r="E1294">
        <v>209</v>
      </c>
      <c r="F1294">
        <v>162</v>
      </c>
      <c r="G1294">
        <v>209</v>
      </c>
      <c r="H1294">
        <v>41</v>
      </c>
      <c r="I1294">
        <v>162</v>
      </c>
      <c r="J1294">
        <v>37</v>
      </c>
      <c r="K1294">
        <v>5</v>
      </c>
      <c r="L1294">
        <v>4</v>
      </c>
      <c r="M1294">
        <v>7</v>
      </c>
      <c r="N1294">
        <v>10</v>
      </c>
      <c r="O1294">
        <v>2</v>
      </c>
      <c r="P1294">
        <v>0</v>
      </c>
      <c r="Q1294">
        <v>0</v>
      </c>
      <c r="R1294">
        <v>0</v>
      </c>
      <c r="S1294">
        <v>0</v>
      </c>
      <c r="T1294">
        <v>0</v>
      </c>
      <c r="U1294">
        <v>0</v>
      </c>
      <c r="V1294">
        <v>3</v>
      </c>
      <c r="W1294">
        <v>11</v>
      </c>
      <c r="X1294">
        <v>0</v>
      </c>
      <c r="Y1294">
        <v>65</v>
      </c>
      <c r="Z1294">
        <v>2394</v>
      </c>
      <c r="AA1294">
        <v>0</v>
      </c>
      <c r="AB1294">
        <v>0</v>
      </c>
      <c r="AC1294">
        <v>0</v>
      </c>
      <c r="AD1294">
        <v>1</v>
      </c>
      <c r="AE1294">
        <v>0</v>
      </c>
      <c r="AF1294">
        <v>1</v>
      </c>
      <c r="AG1294">
        <v>0</v>
      </c>
      <c r="AH1294">
        <v>0</v>
      </c>
      <c r="AI1294">
        <v>0</v>
      </c>
      <c r="AJ1294">
        <v>0</v>
      </c>
      <c r="AK1294">
        <v>783</v>
      </c>
      <c r="AL1294">
        <v>746</v>
      </c>
      <c r="AM1294">
        <v>0</v>
      </c>
    </row>
    <row r="1295" spans="1:39" x14ac:dyDescent="0.45">
      <c r="A1295">
        <v>59060</v>
      </c>
      <c r="B1295">
        <v>1</v>
      </c>
      <c r="C1295">
        <v>0</v>
      </c>
      <c r="D1295">
        <v>77</v>
      </c>
      <c r="E1295">
        <v>35</v>
      </c>
      <c r="F1295">
        <v>40</v>
      </c>
      <c r="G1295">
        <v>111</v>
      </c>
      <c r="H1295">
        <v>36</v>
      </c>
      <c r="I1295">
        <v>40</v>
      </c>
      <c r="J1295">
        <v>12</v>
      </c>
      <c r="K1295">
        <v>3</v>
      </c>
      <c r="L1295">
        <v>3</v>
      </c>
      <c r="M1295">
        <v>1</v>
      </c>
      <c r="N1295">
        <v>7</v>
      </c>
      <c r="O1295">
        <v>4</v>
      </c>
      <c r="P1295">
        <v>0</v>
      </c>
      <c r="Q1295">
        <v>0</v>
      </c>
      <c r="R1295">
        <v>0</v>
      </c>
      <c r="S1295">
        <v>0</v>
      </c>
      <c r="T1295">
        <v>0</v>
      </c>
      <c r="U1295">
        <v>0</v>
      </c>
      <c r="V1295">
        <v>3</v>
      </c>
      <c r="W1295">
        <v>11</v>
      </c>
      <c r="X1295">
        <v>0</v>
      </c>
      <c r="Y1295">
        <v>31</v>
      </c>
      <c r="Z1295">
        <v>2328</v>
      </c>
      <c r="AA1295">
        <v>0</v>
      </c>
      <c r="AB1295">
        <v>1</v>
      </c>
      <c r="AC1295">
        <v>0</v>
      </c>
      <c r="AD1295">
        <v>0</v>
      </c>
      <c r="AE1295">
        <v>0</v>
      </c>
      <c r="AF1295">
        <v>1</v>
      </c>
      <c r="AG1295">
        <v>0</v>
      </c>
      <c r="AH1295">
        <v>0</v>
      </c>
      <c r="AI1295">
        <v>0</v>
      </c>
      <c r="AJ1295">
        <v>0</v>
      </c>
      <c r="AK1295">
        <v>262</v>
      </c>
      <c r="AL1295">
        <v>250</v>
      </c>
      <c r="AM1295">
        <v>0</v>
      </c>
    </row>
    <row r="1296" spans="1:39" x14ac:dyDescent="0.45">
      <c r="A1296">
        <v>27238</v>
      </c>
      <c r="B1296">
        <v>1</v>
      </c>
      <c r="C1296">
        <v>1</v>
      </c>
      <c r="D1296">
        <v>39</v>
      </c>
      <c r="E1296">
        <v>37</v>
      </c>
      <c r="F1296">
        <v>0</v>
      </c>
      <c r="G1296">
        <v>17</v>
      </c>
      <c r="H1296">
        <v>0</v>
      </c>
      <c r="I1296">
        <v>0</v>
      </c>
      <c r="J1296">
        <v>3</v>
      </c>
      <c r="K1296">
        <v>3</v>
      </c>
      <c r="L1296">
        <v>3</v>
      </c>
      <c r="M1296">
        <v>0</v>
      </c>
      <c r="N1296">
        <v>3</v>
      </c>
      <c r="O1296">
        <v>9</v>
      </c>
      <c r="P1296">
        <v>0</v>
      </c>
      <c r="Q1296">
        <v>0</v>
      </c>
      <c r="R1296">
        <v>0</v>
      </c>
      <c r="S1296">
        <v>0</v>
      </c>
      <c r="T1296">
        <v>0</v>
      </c>
      <c r="U1296">
        <v>0</v>
      </c>
      <c r="V1296">
        <v>3</v>
      </c>
      <c r="W1296">
        <v>11</v>
      </c>
      <c r="X1296">
        <v>0</v>
      </c>
      <c r="Y1296">
        <v>58</v>
      </c>
      <c r="Z1296">
        <v>2594</v>
      </c>
      <c r="AA1296">
        <v>0</v>
      </c>
      <c r="AB1296">
        <v>0</v>
      </c>
      <c r="AC1296">
        <v>1</v>
      </c>
      <c r="AD1296">
        <v>0</v>
      </c>
      <c r="AE1296">
        <v>0</v>
      </c>
      <c r="AF1296">
        <v>0</v>
      </c>
      <c r="AG1296">
        <v>0</v>
      </c>
      <c r="AH1296">
        <v>0</v>
      </c>
      <c r="AI1296">
        <v>0</v>
      </c>
      <c r="AJ1296">
        <v>1</v>
      </c>
      <c r="AK1296">
        <v>54</v>
      </c>
      <c r="AL1296">
        <v>51</v>
      </c>
      <c r="AM1296">
        <v>0</v>
      </c>
    </row>
    <row r="1297" spans="1:39" x14ac:dyDescent="0.45">
      <c r="A1297">
        <v>47009</v>
      </c>
      <c r="B1297">
        <v>0</v>
      </c>
      <c r="C1297">
        <v>1</v>
      </c>
      <c r="D1297">
        <v>89</v>
      </c>
      <c r="E1297">
        <v>171</v>
      </c>
      <c r="F1297">
        <v>45</v>
      </c>
      <c r="G1297">
        <v>73</v>
      </c>
      <c r="H1297">
        <v>59</v>
      </c>
      <c r="I1297">
        <v>10</v>
      </c>
      <c r="J1297">
        <v>90</v>
      </c>
      <c r="K1297">
        <v>4</v>
      </c>
      <c r="L1297">
        <v>3</v>
      </c>
      <c r="M1297">
        <v>2</v>
      </c>
      <c r="N1297">
        <v>8</v>
      </c>
      <c r="O1297">
        <v>4</v>
      </c>
      <c r="P1297">
        <v>0</v>
      </c>
      <c r="Q1297">
        <v>0</v>
      </c>
      <c r="R1297">
        <v>0</v>
      </c>
      <c r="S1297">
        <v>0</v>
      </c>
      <c r="T1297">
        <v>0</v>
      </c>
      <c r="U1297">
        <v>0</v>
      </c>
      <c r="V1297">
        <v>3</v>
      </c>
      <c r="W1297">
        <v>11</v>
      </c>
      <c r="X1297">
        <v>0</v>
      </c>
      <c r="Y1297">
        <v>55</v>
      </c>
      <c r="Z1297">
        <v>2430</v>
      </c>
      <c r="AA1297">
        <v>0</v>
      </c>
      <c r="AB1297">
        <v>0</v>
      </c>
      <c r="AC1297">
        <v>0</v>
      </c>
      <c r="AD1297">
        <v>1</v>
      </c>
      <c r="AE1297">
        <v>0</v>
      </c>
      <c r="AF1297">
        <v>0</v>
      </c>
      <c r="AG1297">
        <v>0</v>
      </c>
      <c r="AH1297">
        <v>1</v>
      </c>
      <c r="AI1297">
        <v>0</v>
      </c>
      <c r="AJ1297">
        <v>0</v>
      </c>
      <c r="AK1297">
        <v>358</v>
      </c>
      <c r="AL1297">
        <v>268</v>
      </c>
      <c r="AM1297">
        <v>0</v>
      </c>
    </row>
    <row r="1298" spans="1:39" x14ac:dyDescent="0.45">
      <c r="A1298">
        <v>46094</v>
      </c>
      <c r="B1298">
        <v>1</v>
      </c>
      <c r="C1298">
        <v>1</v>
      </c>
      <c r="D1298">
        <v>62</v>
      </c>
      <c r="E1298">
        <v>12</v>
      </c>
      <c r="F1298">
        <v>2</v>
      </c>
      <c r="G1298">
        <v>20</v>
      </c>
      <c r="H1298">
        <v>3</v>
      </c>
      <c r="I1298">
        <v>2</v>
      </c>
      <c r="J1298">
        <v>5</v>
      </c>
      <c r="K1298">
        <v>1</v>
      </c>
      <c r="L1298">
        <v>1</v>
      </c>
      <c r="M1298">
        <v>0</v>
      </c>
      <c r="N1298">
        <v>3</v>
      </c>
      <c r="O1298">
        <v>7</v>
      </c>
      <c r="P1298">
        <v>0</v>
      </c>
      <c r="Q1298">
        <v>0</v>
      </c>
      <c r="R1298">
        <v>0</v>
      </c>
      <c r="S1298">
        <v>0</v>
      </c>
      <c r="T1298">
        <v>0</v>
      </c>
      <c r="U1298">
        <v>0</v>
      </c>
      <c r="V1298">
        <v>3</v>
      </c>
      <c r="W1298">
        <v>11</v>
      </c>
      <c r="X1298">
        <v>0</v>
      </c>
      <c r="Y1298">
        <v>47</v>
      </c>
      <c r="Z1298">
        <v>2178</v>
      </c>
      <c r="AA1298">
        <v>0</v>
      </c>
      <c r="AB1298">
        <v>1</v>
      </c>
      <c r="AC1298">
        <v>0</v>
      </c>
      <c r="AD1298">
        <v>0</v>
      </c>
      <c r="AE1298">
        <v>0</v>
      </c>
      <c r="AF1298">
        <v>1</v>
      </c>
      <c r="AG1298">
        <v>0</v>
      </c>
      <c r="AH1298">
        <v>0</v>
      </c>
      <c r="AI1298">
        <v>0</v>
      </c>
      <c r="AJ1298">
        <v>0</v>
      </c>
      <c r="AK1298">
        <v>39</v>
      </c>
      <c r="AL1298">
        <v>34</v>
      </c>
      <c r="AM1298">
        <v>0</v>
      </c>
    </row>
    <row r="1299" spans="1:39" x14ac:dyDescent="0.45">
      <c r="A1299">
        <v>40321</v>
      </c>
      <c r="B1299">
        <v>1</v>
      </c>
      <c r="C1299">
        <v>1</v>
      </c>
      <c r="D1299">
        <v>59</v>
      </c>
      <c r="E1299">
        <v>44</v>
      </c>
      <c r="F1299">
        <v>4</v>
      </c>
      <c r="G1299">
        <v>21</v>
      </c>
      <c r="H1299">
        <v>6</v>
      </c>
      <c r="I1299">
        <v>0</v>
      </c>
      <c r="J1299">
        <v>27</v>
      </c>
      <c r="K1299">
        <v>2</v>
      </c>
      <c r="L1299">
        <v>3</v>
      </c>
      <c r="M1299">
        <v>0</v>
      </c>
      <c r="N1299">
        <v>3</v>
      </c>
      <c r="O1299">
        <v>7</v>
      </c>
      <c r="P1299">
        <v>0</v>
      </c>
      <c r="Q1299">
        <v>0</v>
      </c>
      <c r="R1299">
        <v>0</v>
      </c>
      <c r="S1299">
        <v>0</v>
      </c>
      <c r="T1299">
        <v>0</v>
      </c>
      <c r="U1299">
        <v>0</v>
      </c>
      <c r="V1299">
        <v>3</v>
      </c>
      <c r="W1299">
        <v>11</v>
      </c>
      <c r="X1299">
        <v>0</v>
      </c>
      <c r="Y1299">
        <v>48</v>
      </c>
      <c r="Z1299">
        <v>2494</v>
      </c>
      <c r="AA1299">
        <v>0</v>
      </c>
      <c r="AB1299">
        <v>1</v>
      </c>
      <c r="AC1299">
        <v>0</v>
      </c>
      <c r="AD1299">
        <v>0</v>
      </c>
      <c r="AE1299">
        <v>0</v>
      </c>
      <c r="AF1299">
        <v>0</v>
      </c>
      <c r="AG1299">
        <v>0</v>
      </c>
      <c r="AH1299">
        <v>1</v>
      </c>
      <c r="AI1299">
        <v>0</v>
      </c>
      <c r="AJ1299">
        <v>0</v>
      </c>
      <c r="AK1299">
        <v>75</v>
      </c>
      <c r="AL1299">
        <v>48</v>
      </c>
      <c r="AM1299">
        <v>0</v>
      </c>
    </row>
    <row r="1300" spans="1:39" x14ac:dyDescent="0.45">
      <c r="A1300">
        <v>37235</v>
      </c>
      <c r="B1300">
        <v>1</v>
      </c>
      <c r="C1300">
        <v>0</v>
      </c>
      <c r="D1300">
        <v>68</v>
      </c>
      <c r="E1300">
        <v>20</v>
      </c>
      <c r="F1300">
        <v>2</v>
      </c>
      <c r="G1300">
        <v>9</v>
      </c>
      <c r="H1300">
        <v>4</v>
      </c>
      <c r="I1300">
        <v>6</v>
      </c>
      <c r="J1300">
        <v>20</v>
      </c>
      <c r="K1300">
        <v>1</v>
      </c>
      <c r="L1300">
        <v>1</v>
      </c>
      <c r="M1300">
        <v>1</v>
      </c>
      <c r="N1300">
        <v>2</v>
      </c>
      <c r="O1300">
        <v>4</v>
      </c>
      <c r="P1300">
        <v>0</v>
      </c>
      <c r="Q1300">
        <v>0</v>
      </c>
      <c r="R1300">
        <v>0</v>
      </c>
      <c r="S1300">
        <v>0</v>
      </c>
      <c r="T1300">
        <v>0</v>
      </c>
      <c r="U1300">
        <v>0</v>
      </c>
      <c r="V1300">
        <v>3</v>
      </c>
      <c r="W1300">
        <v>11</v>
      </c>
      <c r="X1300">
        <v>0</v>
      </c>
      <c r="Y1300">
        <v>36</v>
      </c>
      <c r="Z1300">
        <v>2307</v>
      </c>
      <c r="AA1300">
        <v>0</v>
      </c>
      <c r="AB1300">
        <v>0</v>
      </c>
      <c r="AC1300">
        <v>0</v>
      </c>
      <c r="AD1300">
        <v>1</v>
      </c>
      <c r="AE1300">
        <v>0</v>
      </c>
      <c r="AF1300">
        <v>0</v>
      </c>
      <c r="AG1300">
        <v>0</v>
      </c>
      <c r="AH1300">
        <v>1</v>
      </c>
      <c r="AI1300">
        <v>0</v>
      </c>
      <c r="AJ1300">
        <v>0</v>
      </c>
      <c r="AK1300">
        <v>41</v>
      </c>
      <c r="AL1300">
        <v>21</v>
      </c>
      <c r="AM1300">
        <v>0</v>
      </c>
    </row>
    <row r="1301" spans="1:39" x14ac:dyDescent="0.45">
      <c r="A1301">
        <v>81843</v>
      </c>
      <c r="B1301">
        <v>0</v>
      </c>
      <c r="C1301">
        <v>0</v>
      </c>
      <c r="D1301">
        <v>13</v>
      </c>
      <c r="E1301">
        <v>779</v>
      </c>
      <c r="F1301">
        <v>86</v>
      </c>
      <c r="G1301">
        <v>537</v>
      </c>
      <c r="H1301">
        <v>34</v>
      </c>
      <c r="I1301">
        <v>69</v>
      </c>
      <c r="J1301">
        <v>138</v>
      </c>
      <c r="K1301">
        <v>1</v>
      </c>
      <c r="L1301">
        <v>5</v>
      </c>
      <c r="M1301">
        <v>9</v>
      </c>
      <c r="N1301">
        <v>12</v>
      </c>
      <c r="O1301">
        <v>3</v>
      </c>
      <c r="P1301">
        <v>0</v>
      </c>
      <c r="Q1301">
        <v>0</v>
      </c>
      <c r="R1301">
        <v>0</v>
      </c>
      <c r="S1301">
        <v>0</v>
      </c>
      <c r="T1301">
        <v>0</v>
      </c>
      <c r="U1301">
        <v>0</v>
      </c>
      <c r="V1301">
        <v>3</v>
      </c>
      <c r="W1301">
        <v>11</v>
      </c>
      <c r="X1301">
        <v>0</v>
      </c>
      <c r="Y1301">
        <v>60</v>
      </c>
      <c r="Z1301">
        <v>2592</v>
      </c>
      <c r="AA1301">
        <v>0</v>
      </c>
      <c r="AB1301">
        <v>1</v>
      </c>
      <c r="AC1301">
        <v>0</v>
      </c>
      <c r="AD1301">
        <v>0</v>
      </c>
      <c r="AE1301">
        <v>0</v>
      </c>
      <c r="AF1301">
        <v>0</v>
      </c>
      <c r="AG1301">
        <v>0</v>
      </c>
      <c r="AH1301">
        <v>0</v>
      </c>
      <c r="AI1301">
        <v>1</v>
      </c>
      <c r="AJ1301">
        <v>0</v>
      </c>
      <c r="AK1301">
        <v>1505</v>
      </c>
      <c r="AL1301">
        <v>1367</v>
      </c>
      <c r="AM1301">
        <v>0</v>
      </c>
    </row>
    <row r="1302" spans="1:39" x14ac:dyDescent="0.45">
      <c r="A1302">
        <v>46692</v>
      </c>
      <c r="B1302">
        <v>0</v>
      </c>
      <c r="C1302">
        <v>1</v>
      </c>
      <c r="D1302">
        <v>37</v>
      </c>
      <c r="E1302">
        <v>170</v>
      </c>
      <c r="F1302">
        <v>6</v>
      </c>
      <c r="G1302">
        <v>97</v>
      </c>
      <c r="H1302">
        <v>24</v>
      </c>
      <c r="I1302">
        <v>12</v>
      </c>
      <c r="J1302">
        <v>88</v>
      </c>
      <c r="K1302">
        <v>3</v>
      </c>
      <c r="L1302">
        <v>6</v>
      </c>
      <c r="M1302">
        <v>1</v>
      </c>
      <c r="N1302">
        <v>5</v>
      </c>
      <c r="O1302">
        <v>6</v>
      </c>
      <c r="P1302">
        <v>0</v>
      </c>
      <c r="Q1302">
        <v>0</v>
      </c>
      <c r="R1302">
        <v>0</v>
      </c>
      <c r="S1302">
        <v>0</v>
      </c>
      <c r="T1302">
        <v>0</v>
      </c>
      <c r="U1302">
        <v>0</v>
      </c>
      <c r="V1302">
        <v>3</v>
      </c>
      <c r="W1302">
        <v>11</v>
      </c>
      <c r="X1302">
        <v>0</v>
      </c>
      <c r="Y1302">
        <v>62</v>
      </c>
      <c r="Z1302">
        <v>2547</v>
      </c>
      <c r="AA1302">
        <v>0</v>
      </c>
      <c r="AB1302">
        <v>0</v>
      </c>
      <c r="AC1302">
        <v>0</v>
      </c>
      <c r="AD1302">
        <v>1</v>
      </c>
      <c r="AE1302">
        <v>0</v>
      </c>
      <c r="AF1302">
        <v>0</v>
      </c>
      <c r="AG1302">
        <v>0</v>
      </c>
      <c r="AH1302">
        <v>0</v>
      </c>
      <c r="AI1302">
        <v>1</v>
      </c>
      <c r="AJ1302">
        <v>0</v>
      </c>
      <c r="AK1302">
        <v>309</v>
      </c>
      <c r="AL1302">
        <v>221</v>
      </c>
      <c r="AM1302">
        <v>0</v>
      </c>
    </row>
    <row r="1303" spans="1:39" x14ac:dyDescent="0.45">
      <c r="A1303">
        <v>77382</v>
      </c>
      <c r="B1303">
        <v>0</v>
      </c>
      <c r="C1303">
        <v>1</v>
      </c>
      <c r="D1303">
        <v>36</v>
      </c>
      <c r="E1303">
        <v>491</v>
      </c>
      <c r="F1303">
        <v>48</v>
      </c>
      <c r="G1303">
        <v>231</v>
      </c>
      <c r="H1303">
        <v>112</v>
      </c>
      <c r="I1303">
        <v>105</v>
      </c>
      <c r="J1303">
        <v>134</v>
      </c>
      <c r="K1303">
        <v>2</v>
      </c>
      <c r="L1303">
        <v>5</v>
      </c>
      <c r="M1303">
        <v>7</v>
      </c>
      <c r="N1303">
        <v>12</v>
      </c>
      <c r="O1303">
        <v>1</v>
      </c>
      <c r="P1303">
        <v>0</v>
      </c>
      <c r="Q1303">
        <v>0</v>
      </c>
      <c r="R1303">
        <v>1</v>
      </c>
      <c r="S1303">
        <v>0</v>
      </c>
      <c r="T1303">
        <v>0</v>
      </c>
      <c r="U1303">
        <v>0</v>
      </c>
      <c r="V1303">
        <v>3</v>
      </c>
      <c r="W1303">
        <v>11</v>
      </c>
      <c r="X1303">
        <v>0</v>
      </c>
      <c r="Y1303">
        <v>52</v>
      </c>
      <c r="Z1303">
        <v>2332</v>
      </c>
      <c r="AA1303">
        <v>0</v>
      </c>
      <c r="AB1303">
        <v>0</v>
      </c>
      <c r="AC1303">
        <v>0</v>
      </c>
      <c r="AD1303">
        <v>1</v>
      </c>
      <c r="AE1303">
        <v>0</v>
      </c>
      <c r="AF1303">
        <v>0</v>
      </c>
      <c r="AG1303">
        <v>0</v>
      </c>
      <c r="AH1303">
        <v>1</v>
      </c>
      <c r="AI1303">
        <v>0</v>
      </c>
      <c r="AJ1303">
        <v>0</v>
      </c>
      <c r="AK1303">
        <v>987</v>
      </c>
      <c r="AL1303">
        <v>853</v>
      </c>
      <c r="AM1303">
        <v>1</v>
      </c>
    </row>
    <row r="1304" spans="1:39" x14ac:dyDescent="0.45">
      <c r="A1304">
        <v>37774</v>
      </c>
      <c r="B1304">
        <v>2</v>
      </c>
      <c r="C1304">
        <v>0</v>
      </c>
      <c r="D1304">
        <v>28</v>
      </c>
      <c r="E1304">
        <v>173</v>
      </c>
      <c r="F1304">
        <v>8</v>
      </c>
      <c r="G1304">
        <v>107</v>
      </c>
      <c r="H1304">
        <v>7</v>
      </c>
      <c r="I1304">
        <v>2</v>
      </c>
      <c r="J1304">
        <v>176</v>
      </c>
      <c r="K1304">
        <v>4</v>
      </c>
      <c r="L1304">
        <v>7</v>
      </c>
      <c r="M1304">
        <v>2</v>
      </c>
      <c r="N1304">
        <v>3</v>
      </c>
      <c r="O1304">
        <v>9</v>
      </c>
      <c r="P1304">
        <v>1</v>
      </c>
      <c r="Q1304">
        <v>0</v>
      </c>
      <c r="R1304">
        <v>0</v>
      </c>
      <c r="S1304">
        <v>0</v>
      </c>
      <c r="T1304">
        <v>0</v>
      </c>
      <c r="U1304">
        <v>1</v>
      </c>
      <c r="V1304">
        <v>3</v>
      </c>
      <c r="W1304">
        <v>11</v>
      </c>
      <c r="X1304">
        <v>1</v>
      </c>
      <c r="Y1304">
        <v>43</v>
      </c>
      <c r="Z1304">
        <v>2823</v>
      </c>
      <c r="AA1304">
        <v>0</v>
      </c>
      <c r="AB1304">
        <v>0</v>
      </c>
      <c r="AC1304">
        <v>1</v>
      </c>
      <c r="AD1304">
        <v>0</v>
      </c>
      <c r="AE1304">
        <v>0</v>
      </c>
      <c r="AF1304">
        <v>0</v>
      </c>
      <c r="AG1304">
        <v>0</v>
      </c>
      <c r="AH1304">
        <v>1</v>
      </c>
      <c r="AI1304">
        <v>0</v>
      </c>
      <c r="AJ1304">
        <v>0</v>
      </c>
      <c r="AK1304">
        <v>297</v>
      </c>
      <c r="AL1304">
        <v>121</v>
      </c>
      <c r="AM1304">
        <v>1</v>
      </c>
    </row>
    <row r="1305" spans="1:39" x14ac:dyDescent="0.45">
      <c r="A1305">
        <v>18393</v>
      </c>
      <c r="B1305">
        <v>1</v>
      </c>
      <c r="C1305">
        <v>0</v>
      </c>
      <c r="D1305">
        <v>2</v>
      </c>
      <c r="E1305">
        <v>7</v>
      </c>
      <c r="F1305">
        <v>10</v>
      </c>
      <c r="G1305">
        <v>13</v>
      </c>
      <c r="H1305">
        <v>16</v>
      </c>
      <c r="I1305">
        <v>0</v>
      </c>
      <c r="J1305">
        <v>4</v>
      </c>
      <c r="K1305">
        <v>2</v>
      </c>
      <c r="L1305">
        <v>3</v>
      </c>
      <c r="M1305">
        <v>0</v>
      </c>
      <c r="N1305">
        <v>3</v>
      </c>
      <c r="O1305">
        <v>8</v>
      </c>
      <c r="P1305">
        <v>0</v>
      </c>
      <c r="Q1305">
        <v>0</v>
      </c>
      <c r="R1305">
        <v>0</v>
      </c>
      <c r="S1305">
        <v>0</v>
      </c>
      <c r="T1305">
        <v>0</v>
      </c>
      <c r="U1305">
        <v>0</v>
      </c>
      <c r="V1305">
        <v>3</v>
      </c>
      <c r="W1305">
        <v>11</v>
      </c>
      <c r="X1305">
        <v>0</v>
      </c>
      <c r="Y1305">
        <v>46</v>
      </c>
      <c r="Z1305">
        <v>2251</v>
      </c>
      <c r="AA1305">
        <v>0</v>
      </c>
      <c r="AB1305">
        <v>1</v>
      </c>
      <c r="AC1305">
        <v>0</v>
      </c>
      <c r="AD1305">
        <v>0</v>
      </c>
      <c r="AE1305">
        <v>0</v>
      </c>
      <c r="AF1305">
        <v>0</v>
      </c>
      <c r="AG1305">
        <v>1</v>
      </c>
      <c r="AH1305">
        <v>0</v>
      </c>
      <c r="AI1305">
        <v>0</v>
      </c>
      <c r="AJ1305">
        <v>0</v>
      </c>
      <c r="AK1305">
        <v>46</v>
      </c>
      <c r="AL1305">
        <v>42</v>
      </c>
      <c r="AM1305">
        <v>0</v>
      </c>
    </row>
    <row r="1306" spans="1:39" x14ac:dyDescent="0.45">
      <c r="A1306">
        <v>72828</v>
      </c>
      <c r="B1306">
        <v>0</v>
      </c>
      <c r="C1306">
        <v>1</v>
      </c>
      <c r="D1306">
        <v>17</v>
      </c>
      <c r="E1306">
        <v>1205</v>
      </c>
      <c r="F1306">
        <v>0</v>
      </c>
      <c r="G1306">
        <v>235</v>
      </c>
      <c r="H1306">
        <v>19</v>
      </c>
      <c r="I1306">
        <v>14</v>
      </c>
      <c r="J1306">
        <v>205</v>
      </c>
      <c r="K1306">
        <v>6</v>
      </c>
      <c r="L1306">
        <v>6</v>
      </c>
      <c r="M1306">
        <v>3</v>
      </c>
      <c r="N1306">
        <v>13</v>
      </c>
      <c r="O1306">
        <v>7</v>
      </c>
      <c r="P1306">
        <v>0</v>
      </c>
      <c r="Q1306">
        <v>0</v>
      </c>
      <c r="R1306">
        <v>0</v>
      </c>
      <c r="S1306">
        <v>0</v>
      </c>
      <c r="T1306">
        <v>0</v>
      </c>
      <c r="U1306">
        <v>0</v>
      </c>
      <c r="V1306">
        <v>3</v>
      </c>
      <c r="W1306">
        <v>11</v>
      </c>
      <c r="X1306">
        <v>0</v>
      </c>
      <c r="Y1306">
        <v>58</v>
      </c>
      <c r="Z1306">
        <v>2659</v>
      </c>
      <c r="AA1306">
        <v>0</v>
      </c>
      <c r="AB1306">
        <v>1</v>
      </c>
      <c r="AC1306">
        <v>0</v>
      </c>
      <c r="AD1306">
        <v>0</v>
      </c>
      <c r="AE1306">
        <v>0</v>
      </c>
      <c r="AF1306">
        <v>0</v>
      </c>
      <c r="AG1306">
        <v>0</v>
      </c>
      <c r="AH1306">
        <v>0</v>
      </c>
      <c r="AI1306">
        <v>1</v>
      </c>
      <c r="AJ1306">
        <v>0</v>
      </c>
      <c r="AK1306">
        <v>1473</v>
      </c>
      <c r="AL1306">
        <v>1268</v>
      </c>
      <c r="AM1306">
        <v>0</v>
      </c>
    </row>
    <row r="1307" spans="1:39" x14ac:dyDescent="0.45">
      <c r="A1307">
        <v>24711</v>
      </c>
      <c r="B1307">
        <v>0</v>
      </c>
      <c r="C1307">
        <v>0</v>
      </c>
      <c r="D1307">
        <v>86</v>
      </c>
      <c r="E1307">
        <v>10</v>
      </c>
      <c r="F1307">
        <v>7</v>
      </c>
      <c r="G1307">
        <v>25</v>
      </c>
      <c r="H1307">
        <v>6</v>
      </c>
      <c r="I1307">
        <v>3</v>
      </c>
      <c r="J1307">
        <v>7</v>
      </c>
      <c r="K1307">
        <v>1</v>
      </c>
      <c r="L1307">
        <v>3</v>
      </c>
      <c r="M1307">
        <v>0</v>
      </c>
      <c r="N1307">
        <v>3</v>
      </c>
      <c r="O1307">
        <v>7</v>
      </c>
      <c r="P1307">
        <v>0</v>
      </c>
      <c r="Q1307">
        <v>0</v>
      </c>
      <c r="R1307">
        <v>0</v>
      </c>
      <c r="S1307">
        <v>0</v>
      </c>
      <c r="T1307">
        <v>0</v>
      </c>
      <c r="U1307">
        <v>0</v>
      </c>
      <c r="V1307">
        <v>3</v>
      </c>
      <c r="W1307">
        <v>11</v>
      </c>
      <c r="X1307">
        <v>0</v>
      </c>
      <c r="Y1307">
        <v>38</v>
      </c>
      <c r="Z1307">
        <v>2231</v>
      </c>
      <c r="AA1307">
        <v>0</v>
      </c>
      <c r="AB1307">
        <v>1</v>
      </c>
      <c r="AC1307">
        <v>0</v>
      </c>
      <c r="AD1307">
        <v>0</v>
      </c>
      <c r="AE1307">
        <v>0</v>
      </c>
      <c r="AF1307">
        <v>0</v>
      </c>
      <c r="AG1307">
        <v>0</v>
      </c>
      <c r="AH1307">
        <v>1</v>
      </c>
      <c r="AI1307">
        <v>0</v>
      </c>
      <c r="AJ1307">
        <v>0</v>
      </c>
      <c r="AK1307">
        <v>51</v>
      </c>
      <c r="AL1307">
        <v>44</v>
      </c>
      <c r="AM1307">
        <v>0</v>
      </c>
    </row>
    <row r="1308" spans="1:39" x14ac:dyDescent="0.45">
      <c r="A1308">
        <v>45503</v>
      </c>
      <c r="B1308">
        <v>1</v>
      </c>
      <c r="C1308">
        <v>0</v>
      </c>
      <c r="D1308">
        <v>54</v>
      </c>
      <c r="E1308">
        <v>97</v>
      </c>
      <c r="F1308">
        <v>4</v>
      </c>
      <c r="G1308">
        <v>44</v>
      </c>
      <c r="H1308">
        <v>6</v>
      </c>
      <c r="I1308">
        <v>1</v>
      </c>
      <c r="J1308">
        <v>18</v>
      </c>
      <c r="K1308">
        <v>1</v>
      </c>
      <c r="L1308">
        <v>3</v>
      </c>
      <c r="M1308">
        <v>1</v>
      </c>
      <c r="N1308">
        <v>4</v>
      </c>
      <c r="O1308">
        <v>5</v>
      </c>
      <c r="P1308">
        <v>0</v>
      </c>
      <c r="Q1308">
        <v>0</v>
      </c>
      <c r="R1308">
        <v>0</v>
      </c>
      <c r="S1308">
        <v>0</v>
      </c>
      <c r="T1308">
        <v>0</v>
      </c>
      <c r="U1308">
        <v>0</v>
      </c>
      <c r="V1308">
        <v>3</v>
      </c>
      <c r="W1308">
        <v>11</v>
      </c>
      <c r="X1308">
        <v>0</v>
      </c>
      <c r="Y1308">
        <v>45</v>
      </c>
      <c r="Z1308">
        <v>2436</v>
      </c>
      <c r="AA1308">
        <v>0</v>
      </c>
      <c r="AB1308">
        <v>1</v>
      </c>
      <c r="AC1308">
        <v>0</v>
      </c>
      <c r="AD1308">
        <v>0</v>
      </c>
      <c r="AE1308">
        <v>0</v>
      </c>
      <c r="AF1308">
        <v>0</v>
      </c>
      <c r="AG1308">
        <v>0</v>
      </c>
      <c r="AH1308">
        <v>0</v>
      </c>
      <c r="AI1308">
        <v>0</v>
      </c>
      <c r="AJ1308">
        <v>1</v>
      </c>
      <c r="AK1308">
        <v>152</v>
      </c>
      <c r="AL1308">
        <v>134</v>
      </c>
      <c r="AM1308">
        <v>0</v>
      </c>
    </row>
    <row r="1309" spans="1:39" x14ac:dyDescent="0.45">
      <c r="A1309">
        <v>6560</v>
      </c>
      <c r="B1309">
        <v>0</v>
      </c>
      <c r="C1309">
        <v>0</v>
      </c>
      <c r="D1309">
        <v>2</v>
      </c>
      <c r="E1309">
        <v>67</v>
      </c>
      <c r="F1309">
        <v>11</v>
      </c>
      <c r="G1309">
        <v>26</v>
      </c>
      <c r="H1309">
        <v>4</v>
      </c>
      <c r="I1309">
        <v>3</v>
      </c>
      <c r="J1309">
        <v>262</v>
      </c>
      <c r="K1309">
        <v>0</v>
      </c>
      <c r="L1309">
        <v>1</v>
      </c>
      <c r="M1309">
        <v>0</v>
      </c>
      <c r="N1309">
        <v>1</v>
      </c>
      <c r="O1309">
        <v>17</v>
      </c>
      <c r="P1309">
        <v>0</v>
      </c>
      <c r="Q1309">
        <v>0</v>
      </c>
      <c r="R1309">
        <v>0</v>
      </c>
      <c r="S1309">
        <v>0</v>
      </c>
      <c r="T1309">
        <v>0</v>
      </c>
      <c r="U1309">
        <v>0</v>
      </c>
      <c r="V1309">
        <v>3</v>
      </c>
      <c r="W1309">
        <v>11</v>
      </c>
      <c r="X1309">
        <v>0</v>
      </c>
      <c r="Y1309">
        <v>38</v>
      </c>
      <c r="Z1309">
        <v>2358</v>
      </c>
      <c r="AA1309">
        <v>0</v>
      </c>
      <c r="AB1309">
        <v>0</v>
      </c>
      <c r="AC1309">
        <v>1</v>
      </c>
      <c r="AD1309">
        <v>0</v>
      </c>
      <c r="AE1309">
        <v>0</v>
      </c>
      <c r="AF1309">
        <v>0</v>
      </c>
      <c r="AG1309">
        <v>0</v>
      </c>
      <c r="AH1309">
        <v>0</v>
      </c>
      <c r="AI1309">
        <v>1</v>
      </c>
      <c r="AJ1309">
        <v>0</v>
      </c>
      <c r="AK1309">
        <v>111</v>
      </c>
      <c r="AL1309">
        <v>-151</v>
      </c>
      <c r="AM1309">
        <v>0</v>
      </c>
    </row>
    <row r="1310" spans="1:39" x14ac:dyDescent="0.45">
      <c r="A1310">
        <v>71604</v>
      </c>
      <c r="B1310">
        <v>0</v>
      </c>
      <c r="C1310">
        <v>0</v>
      </c>
      <c r="D1310">
        <v>3</v>
      </c>
      <c r="E1310">
        <v>345</v>
      </c>
      <c r="F1310">
        <v>53</v>
      </c>
      <c r="G1310">
        <v>528</v>
      </c>
      <c r="H1310">
        <v>98</v>
      </c>
      <c r="I1310">
        <v>75</v>
      </c>
      <c r="J1310">
        <v>97</v>
      </c>
      <c r="K1310">
        <v>1</v>
      </c>
      <c r="L1310">
        <v>8</v>
      </c>
      <c r="M1310">
        <v>3</v>
      </c>
      <c r="N1310">
        <v>5</v>
      </c>
      <c r="O1310">
        <v>4</v>
      </c>
      <c r="P1310">
        <v>1</v>
      </c>
      <c r="Q1310">
        <v>0</v>
      </c>
      <c r="R1310">
        <v>0</v>
      </c>
      <c r="S1310">
        <v>0</v>
      </c>
      <c r="T1310">
        <v>0</v>
      </c>
      <c r="U1310">
        <v>0</v>
      </c>
      <c r="V1310">
        <v>3</v>
      </c>
      <c r="W1310">
        <v>11</v>
      </c>
      <c r="X1310">
        <v>1</v>
      </c>
      <c r="Y1310">
        <v>75</v>
      </c>
      <c r="Z1310">
        <v>2383</v>
      </c>
      <c r="AA1310">
        <v>0</v>
      </c>
      <c r="AB1310">
        <v>0</v>
      </c>
      <c r="AC1310">
        <v>0</v>
      </c>
      <c r="AD1310">
        <v>1</v>
      </c>
      <c r="AE1310">
        <v>0</v>
      </c>
      <c r="AF1310">
        <v>0</v>
      </c>
      <c r="AG1310">
        <v>0</v>
      </c>
      <c r="AH1310">
        <v>0</v>
      </c>
      <c r="AI1310">
        <v>0</v>
      </c>
      <c r="AJ1310">
        <v>1</v>
      </c>
      <c r="AK1310">
        <v>1099</v>
      </c>
      <c r="AL1310">
        <v>1002</v>
      </c>
      <c r="AM1310">
        <v>1</v>
      </c>
    </row>
    <row r="1311" spans="1:39" x14ac:dyDescent="0.45">
      <c r="A1311">
        <v>27244</v>
      </c>
      <c r="B1311">
        <v>1</v>
      </c>
      <c r="C1311">
        <v>0</v>
      </c>
      <c r="D1311">
        <v>84</v>
      </c>
      <c r="E1311">
        <v>6</v>
      </c>
      <c r="F1311">
        <v>5</v>
      </c>
      <c r="G1311">
        <v>17</v>
      </c>
      <c r="H1311">
        <v>3</v>
      </c>
      <c r="I1311">
        <v>24</v>
      </c>
      <c r="J1311">
        <v>46</v>
      </c>
      <c r="K1311">
        <v>2</v>
      </c>
      <c r="L1311">
        <v>2</v>
      </c>
      <c r="M1311">
        <v>2</v>
      </c>
      <c r="N1311">
        <v>2</v>
      </c>
      <c r="O1311">
        <v>7</v>
      </c>
      <c r="P1311">
        <v>0</v>
      </c>
      <c r="Q1311">
        <v>0</v>
      </c>
      <c r="R1311">
        <v>0</v>
      </c>
      <c r="S1311">
        <v>0</v>
      </c>
      <c r="T1311">
        <v>0</v>
      </c>
      <c r="U1311">
        <v>0</v>
      </c>
      <c r="V1311">
        <v>3</v>
      </c>
      <c r="W1311">
        <v>11</v>
      </c>
      <c r="X1311">
        <v>0</v>
      </c>
      <c r="Y1311">
        <v>41</v>
      </c>
      <c r="Z1311">
        <v>2273</v>
      </c>
      <c r="AA1311">
        <v>0</v>
      </c>
      <c r="AB1311">
        <v>1</v>
      </c>
      <c r="AC1311">
        <v>0</v>
      </c>
      <c r="AD1311">
        <v>0</v>
      </c>
      <c r="AE1311">
        <v>0</v>
      </c>
      <c r="AF1311">
        <v>0</v>
      </c>
      <c r="AG1311">
        <v>0</v>
      </c>
      <c r="AH1311">
        <v>1</v>
      </c>
      <c r="AI1311">
        <v>0</v>
      </c>
      <c r="AJ1311">
        <v>0</v>
      </c>
      <c r="AK1311">
        <v>55</v>
      </c>
      <c r="AL1311">
        <v>9</v>
      </c>
      <c r="AM1311">
        <v>0</v>
      </c>
    </row>
    <row r="1312" spans="1:39" x14ac:dyDescent="0.45">
      <c r="A1312">
        <v>48752</v>
      </c>
      <c r="B1312">
        <v>1</v>
      </c>
      <c r="C1312">
        <v>1</v>
      </c>
      <c r="D1312">
        <v>8</v>
      </c>
      <c r="E1312">
        <v>73</v>
      </c>
      <c r="F1312">
        <v>57</v>
      </c>
      <c r="G1312">
        <v>100</v>
      </c>
      <c r="H1312">
        <v>71</v>
      </c>
      <c r="I1312">
        <v>15</v>
      </c>
      <c r="J1312">
        <v>0</v>
      </c>
      <c r="K1312">
        <v>5</v>
      </c>
      <c r="L1312">
        <v>6</v>
      </c>
      <c r="M1312">
        <v>1</v>
      </c>
      <c r="N1312">
        <v>5</v>
      </c>
      <c r="O1312">
        <v>9</v>
      </c>
      <c r="P1312">
        <v>0</v>
      </c>
      <c r="Q1312">
        <v>0</v>
      </c>
      <c r="R1312">
        <v>0</v>
      </c>
      <c r="S1312">
        <v>0</v>
      </c>
      <c r="T1312">
        <v>0</v>
      </c>
      <c r="U1312">
        <v>0</v>
      </c>
      <c r="V1312">
        <v>3</v>
      </c>
      <c r="W1312">
        <v>11</v>
      </c>
      <c r="X1312">
        <v>1</v>
      </c>
      <c r="Y1312">
        <v>51</v>
      </c>
      <c r="Z1312">
        <v>2723</v>
      </c>
      <c r="AA1312">
        <v>0</v>
      </c>
      <c r="AB1312">
        <v>1</v>
      </c>
      <c r="AC1312">
        <v>0</v>
      </c>
      <c r="AD1312">
        <v>0</v>
      </c>
      <c r="AE1312">
        <v>0</v>
      </c>
      <c r="AF1312">
        <v>0</v>
      </c>
      <c r="AG1312">
        <v>0</v>
      </c>
      <c r="AH1312">
        <v>1</v>
      </c>
      <c r="AI1312">
        <v>0</v>
      </c>
      <c r="AJ1312">
        <v>0</v>
      </c>
      <c r="AK1312">
        <v>316</v>
      </c>
      <c r="AL1312">
        <v>316</v>
      </c>
      <c r="AM1312">
        <v>0</v>
      </c>
    </row>
    <row r="1313" spans="1:39" x14ac:dyDescent="0.45">
      <c r="A1313">
        <v>71434</v>
      </c>
      <c r="B1313">
        <v>0</v>
      </c>
      <c r="C1313">
        <v>1</v>
      </c>
      <c r="D1313">
        <v>4</v>
      </c>
      <c r="E1313">
        <v>711</v>
      </c>
      <c r="F1313">
        <v>36</v>
      </c>
      <c r="G1313">
        <v>217</v>
      </c>
      <c r="H1313">
        <v>172</v>
      </c>
      <c r="I1313">
        <v>96</v>
      </c>
      <c r="J1313">
        <v>168</v>
      </c>
      <c r="K1313">
        <v>3</v>
      </c>
      <c r="L1313">
        <v>7</v>
      </c>
      <c r="M1313">
        <v>4</v>
      </c>
      <c r="N1313">
        <v>7</v>
      </c>
      <c r="O1313">
        <v>4</v>
      </c>
      <c r="P1313">
        <v>0</v>
      </c>
      <c r="Q1313">
        <v>1</v>
      </c>
      <c r="R1313">
        <v>0</v>
      </c>
      <c r="S1313">
        <v>1</v>
      </c>
      <c r="T1313">
        <v>0</v>
      </c>
      <c r="U1313">
        <v>0</v>
      </c>
      <c r="V1313">
        <v>3</v>
      </c>
      <c r="W1313">
        <v>11</v>
      </c>
      <c r="X1313">
        <v>0</v>
      </c>
      <c r="Y1313">
        <v>58</v>
      </c>
      <c r="Z1313">
        <v>2443</v>
      </c>
      <c r="AA1313">
        <v>0</v>
      </c>
      <c r="AB1313">
        <v>1</v>
      </c>
      <c r="AC1313">
        <v>0</v>
      </c>
      <c r="AD1313">
        <v>0</v>
      </c>
      <c r="AE1313">
        <v>0</v>
      </c>
      <c r="AF1313">
        <v>0</v>
      </c>
      <c r="AG1313">
        <v>0</v>
      </c>
      <c r="AH1313">
        <v>1</v>
      </c>
      <c r="AI1313">
        <v>0</v>
      </c>
      <c r="AJ1313">
        <v>0</v>
      </c>
      <c r="AK1313">
        <v>1232</v>
      </c>
      <c r="AL1313">
        <v>1064</v>
      </c>
      <c r="AM1313">
        <v>2</v>
      </c>
    </row>
    <row r="1314" spans="1:39" x14ac:dyDescent="0.45">
      <c r="A1314">
        <v>90842</v>
      </c>
      <c r="B1314">
        <v>0</v>
      </c>
      <c r="C1314">
        <v>0</v>
      </c>
      <c r="D1314">
        <v>57</v>
      </c>
      <c r="E1314">
        <v>774</v>
      </c>
      <c r="F1314">
        <v>70</v>
      </c>
      <c r="G1314">
        <v>118</v>
      </c>
      <c r="H1314">
        <v>182</v>
      </c>
      <c r="I1314">
        <v>187</v>
      </c>
      <c r="J1314">
        <v>93</v>
      </c>
      <c r="K1314">
        <v>1</v>
      </c>
      <c r="L1314">
        <v>4</v>
      </c>
      <c r="M1314">
        <v>9</v>
      </c>
      <c r="N1314">
        <v>13</v>
      </c>
      <c r="O1314">
        <v>1</v>
      </c>
      <c r="P1314">
        <v>0</v>
      </c>
      <c r="Q1314">
        <v>0</v>
      </c>
      <c r="R1314">
        <v>0</v>
      </c>
      <c r="S1314">
        <v>0</v>
      </c>
      <c r="T1314">
        <v>0</v>
      </c>
      <c r="U1314">
        <v>0</v>
      </c>
      <c r="V1314">
        <v>3</v>
      </c>
      <c r="W1314">
        <v>11</v>
      </c>
      <c r="X1314">
        <v>0</v>
      </c>
      <c r="Y1314">
        <v>72</v>
      </c>
      <c r="Z1314">
        <v>2494</v>
      </c>
      <c r="AA1314">
        <v>0</v>
      </c>
      <c r="AB1314">
        <v>0</v>
      </c>
      <c r="AC1314">
        <v>1</v>
      </c>
      <c r="AD1314">
        <v>0</v>
      </c>
      <c r="AE1314">
        <v>0</v>
      </c>
      <c r="AF1314">
        <v>0</v>
      </c>
      <c r="AG1314">
        <v>0</v>
      </c>
      <c r="AH1314">
        <v>1</v>
      </c>
      <c r="AI1314">
        <v>0</v>
      </c>
      <c r="AJ1314">
        <v>0</v>
      </c>
      <c r="AK1314">
        <v>1331</v>
      </c>
      <c r="AL1314">
        <v>1238</v>
      </c>
      <c r="AM1314">
        <v>0</v>
      </c>
    </row>
    <row r="1315" spans="1:39" x14ac:dyDescent="0.45">
      <c r="A1315">
        <v>88097</v>
      </c>
      <c r="B1315">
        <v>1</v>
      </c>
      <c r="C1315">
        <v>0</v>
      </c>
      <c r="D1315">
        <v>24</v>
      </c>
      <c r="E1315">
        <v>163</v>
      </c>
      <c r="F1315">
        <v>0</v>
      </c>
      <c r="G1315">
        <v>480</v>
      </c>
      <c r="H1315">
        <v>0</v>
      </c>
      <c r="I1315">
        <v>126</v>
      </c>
      <c r="J1315">
        <v>75</v>
      </c>
      <c r="K1315">
        <v>1</v>
      </c>
      <c r="L1315">
        <v>6</v>
      </c>
      <c r="M1315">
        <v>5</v>
      </c>
      <c r="N1315">
        <v>8</v>
      </c>
      <c r="O1315">
        <v>9</v>
      </c>
      <c r="P1315">
        <v>0</v>
      </c>
      <c r="Q1315">
        <v>1</v>
      </c>
      <c r="R1315">
        <v>1</v>
      </c>
      <c r="S1315">
        <v>1</v>
      </c>
      <c r="T1315">
        <v>0</v>
      </c>
      <c r="U1315">
        <v>0</v>
      </c>
      <c r="V1315">
        <v>3</v>
      </c>
      <c r="W1315">
        <v>11</v>
      </c>
      <c r="X1315">
        <v>1</v>
      </c>
      <c r="Y1315">
        <v>42</v>
      </c>
      <c r="Z1315">
        <v>2839</v>
      </c>
      <c r="AA1315">
        <v>0</v>
      </c>
      <c r="AB1315">
        <v>1</v>
      </c>
      <c r="AC1315">
        <v>0</v>
      </c>
      <c r="AD1315">
        <v>0</v>
      </c>
      <c r="AE1315">
        <v>0</v>
      </c>
      <c r="AF1315">
        <v>0</v>
      </c>
      <c r="AG1315">
        <v>0</v>
      </c>
      <c r="AH1315">
        <v>0</v>
      </c>
      <c r="AI1315">
        <v>1</v>
      </c>
      <c r="AJ1315">
        <v>0</v>
      </c>
      <c r="AK1315">
        <v>769</v>
      </c>
      <c r="AL1315">
        <v>694</v>
      </c>
      <c r="AM1315">
        <v>3</v>
      </c>
    </row>
    <row r="1316" spans="1:39" x14ac:dyDescent="0.45">
      <c r="A1316">
        <v>51948</v>
      </c>
      <c r="B1316">
        <v>0</v>
      </c>
      <c r="C1316">
        <v>1</v>
      </c>
      <c r="D1316">
        <v>51</v>
      </c>
      <c r="E1316">
        <v>82</v>
      </c>
      <c r="F1316">
        <v>33</v>
      </c>
      <c r="G1316">
        <v>54</v>
      </c>
      <c r="H1316">
        <v>71</v>
      </c>
      <c r="I1316">
        <v>30</v>
      </c>
      <c r="J1316">
        <v>41</v>
      </c>
      <c r="K1316">
        <v>2</v>
      </c>
      <c r="L1316">
        <v>5</v>
      </c>
      <c r="M1316">
        <v>2</v>
      </c>
      <c r="N1316">
        <v>4</v>
      </c>
      <c r="O1316">
        <v>5</v>
      </c>
      <c r="P1316">
        <v>0</v>
      </c>
      <c r="Q1316">
        <v>0</v>
      </c>
      <c r="R1316">
        <v>0</v>
      </c>
      <c r="S1316">
        <v>0</v>
      </c>
      <c r="T1316">
        <v>0</v>
      </c>
      <c r="U1316">
        <v>0</v>
      </c>
      <c r="V1316">
        <v>3</v>
      </c>
      <c r="W1316">
        <v>11</v>
      </c>
      <c r="X1316">
        <v>0</v>
      </c>
      <c r="Y1316">
        <v>45</v>
      </c>
      <c r="Z1316">
        <v>2444</v>
      </c>
      <c r="AA1316">
        <v>0</v>
      </c>
      <c r="AB1316">
        <v>1</v>
      </c>
      <c r="AC1316">
        <v>0</v>
      </c>
      <c r="AD1316">
        <v>0</v>
      </c>
      <c r="AE1316">
        <v>0</v>
      </c>
      <c r="AF1316">
        <v>0</v>
      </c>
      <c r="AG1316">
        <v>0</v>
      </c>
      <c r="AH1316">
        <v>1</v>
      </c>
      <c r="AI1316">
        <v>0</v>
      </c>
      <c r="AJ1316">
        <v>0</v>
      </c>
      <c r="AK1316">
        <v>270</v>
      </c>
      <c r="AL1316">
        <v>229</v>
      </c>
      <c r="AM1316">
        <v>0</v>
      </c>
    </row>
    <row r="1317" spans="1:39" x14ac:dyDescent="0.45">
      <c r="A1317">
        <v>71853</v>
      </c>
      <c r="B1317">
        <v>0</v>
      </c>
      <c r="C1317">
        <v>0</v>
      </c>
      <c r="D1317">
        <v>29</v>
      </c>
      <c r="E1317">
        <v>358</v>
      </c>
      <c r="F1317">
        <v>108</v>
      </c>
      <c r="G1317">
        <v>413</v>
      </c>
      <c r="H1317">
        <v>141</v>
      </c>
      <c r="I1317">
        <v>97</v>
      </c>
      <c r="J1317">
        <v>32</v>
      </c>
      <c r="K1317">
        <v>1</v>
      </c>
      <c r="L1317">
        <v>2</v>
      </c>
      <c r="M1317">
        <v>8</v>
      </c>
      <c r="N1317">
        <v>6</v>
      </c>
      <c r="O1317">
        <v>1</v>
      </c>
      <c r="P1317">
        <v>0</v>
      </c>
      <c r="Q1317">
        <v>0</v>
      </c>
      <c r="R1317">
        <v>0</v>
      </c>
      <c r="S1317">
        <v>0</v>
      </c>
      <c r="T1317">
        <v>0</v>
      </c>
      <c r="U1317">
        <v>0</v>
      </c>
      <c r="V1317">
        <v>3</v>
      </c>
      <c r="W1317">
        <v>11</v>
      </c>
      <c r="X1317">
        <v>0</v>
      </c>
      <c r="Y1317">
        <v>38</v>
      </c>
      <c r="Z1317">
        <v>2576</v>
      </c>
      <c r="AA1317">
        <v>0</v>
      </c>
      <c r="AB1317">
        <v>0</v>
      </c>
      <c r="AC1317">
        <v>0</v>
      </c>
      <c r="AD1317">
        <v>1</v>
      </c>
      <c r="AE1317">
        <v>0</v>
      </c>
      <c r="AF1317">
        <v>0</v>
      </c>
      <c r="AG1317">
        <v>0</v>
      </c>
      <c r="AH1317">
        <v>1</v>
      </c>
      <c r="AI1317">
        <v>0</v>
      </c>
      <c r="AJ1317">
        <v>0</v>
      </c>
      <c r="AK1317">
        <v>1117</v>
      </c>
      <c r="AL1317">
        <v>1085</v>
      </c>
      <c r="AM1317">
        <v>0</v>
      </c>
    </row>
    <row r="1318" spans="1:39" x14ac:dyDescent="0.45">
      <c r="A1318">
        <v>35876</v>
      </c>
      <c r="B1318">
        <v>0</v>
      </c>
      <c r="C1318">
        <v>0</v>
      </c>
      <c r="D1318">
        <v>13</v>
      </c>
      <c r="E1318">
        <v>66</v>
      </c>
      <c r="F1318">
        <v>2</v>
      </c>
      <c r="G1318">
        <v>40</v>
      </c>
      <c r="H1318">
        <v>4</v>
      </c>
      <c r="I1318">
        <v>3</v>
      </c>
      <c r="J1318">
        <v>14</v>
      </c>
      <c r="K1318">
        <v>1</v>
      </c>
      <c r="L1318">
        <v>3</v>
      </c>
      <c r="M1318">
        <v>1</v>
      </c>
      <c r="N1318">
        <v>3</v>
      </c>
      <c r="O1318">
        <v>6</v>
      </c>
      <c r="P1318">
        <v>0</v>
      </c>
      <c r="Q1318">
        <v>0</v>
      </c>
      <c r="R1318">
        <v>0</v>
      </c>
      <c r="S1318">
        <v>0</v>
      </c>
      <c r="T1318">
        <v>0</v>
      </c>
      <c r="U1318">
        <v>0</v>
      </c>
      <c r="V1318">
        <v>3</v>
      </c>
      <c r="W1318">
        <v>11</v>
      </c>
      <c r="X1318">
        <v>0</v>
      </c>
      <c r="Y1318">
        <v>37</v>
      </c>
      <c r="Z1318">
        <v>2229</v>
      </c>
      <c r="AA1318">
        <v>0</v>
      </c>
      <c r="AB1318">
        <v>1</v>
      </c>
      <c r="AC1318">
        <v>0</v>
      </c>
      <c r="AD1318">
        <v>0</v>
      </c>
      <c r="AE1318">
        <v>0</v>
      </c>
      <c r="AF1318">
        <v>0</v>
      </c>
      <c r="AG1318">
        <v>0</v>
      </c>
      <c r="AH1318">
        <v>0</v>
      </c>
      <c r="AI1318">
        <v>1</v>
      </c>
      <c r="AJ1318">
        <v>0</v>
      </c>
      <c r="AK1318">
        <v>115</v>
      </c>
      <c r="AL1318">
        <v>101</v>
      </c>
      <c r="AM1318">
        <v>0</v>
      </c>
    </row>
    <row r="1319" spans="1:39" x14ac:dyDescent="0.45">
      <c r="A1319">
        <v>40049</v>
      </c>
      <c r="B1319">
        <v>0</v>
      </c>
      <c r="C1319">
        <v>1</v>
      </c>
      <c r="D1319">
        <v>23</v>
      </c>
      <c r="E1319">
        <v>13</v>
      </c>
      <c r="F1319">
        <v>6</v>
      </c>
      <c r="G1319">
        <v>7</v>
      </c>
      <c r="H1319">
        <v>0</v>
      </c>
      <c r="I1319">
        <v>3</v>
      </c>
      <c r="J1319">
        <v>3</v>
      </c>
      <c r="K1319">
        <v>1</v>
      </c>
      <c r="L1319">
        <v>1</v>
      </c>
      <c r="M1319">
        <v>0</v>
      </c>
      <c r="N1319">
        <v>3</v>
      </c>
      <c r="O1319">
        <v>6</v>
      </c>
      <c r="P1319">
        <v>0</v>
      </c>
      <c r="Q1319">
        <v>0</v>
      </c>
      <c r="R1319">
        <v>0</v>
      </c>
      <c r="S1319">
        <v>0</v>
      </c>
      <c r="T1319">
        <v>0</v>
      </c>
      <c r="U1319">
        <v>0</v>
      </c>
      <c r="V1319">
        <v>3</v>
      </c>
      <c r="W1319">
        <v>11</v>
      </c>
      <c r="X1319">
        <v>0</v>
      </c>
      <c r="Y1319">
        <v>68</v>
      </c>
      <c r="Z1319">
        <v>2415</v>
      </c>
      <c r="AA1319">
        <v>0</v>
      </c>
      <c r="AB1319">
        <v>0</v>
      </c>
      <c r="AC1319">
        <v>0</v>
      </c>
      <c r="AD1319">
        <v>0</v>
      </c>
      <c r="AE1319">
        <v>1</v>
      </c>
      <c r="AF1319">
        <v>0</v>
      </c>
      <c r="AG1319">
        <v>0</v>
      </c>
      <c r="AH1319">
        <v>1</v>
      </c>
      <c r="AI1319">
        <v>0</v>
      </c>
      <c r="AJ1319">
        <v>0</v>
      </c>
      <c r="AK1319">
        <v>29</v>
      </c>
      <c r="AL1319">
        <v>26</v>
      </c>
      <c r="AM1319">
        <v>0</v>
      </c>
    </row>
    <row r="1320" spans="1:39" x14ac:dyDescent="0.45">
      <c r="A1320">
        <v>39660</v>
      </c>
      <c r="B1320">
        <v>1</v>
      </c>
      <c r="C1320">
        <v>0</v>
      </c>
      <c r="D1320">
        <v>36</v>
      </c>
      <c r="E1320">
        <v>139</v>
      </c>
      <c r="F1320">
        <v>13</v>
      </c>
      <c r="G1320">
        <v>78</v>
      </c>
      <c r="H1320">
        <v>20</v>
      </c>
      <c r="I1320">
        <v>13</v>
      </c>
      <c r="J1320">
        <v>36</v>
      </c>
      <c r="K1320">
        <v>3</v>
      </c>
      <c r="L1320">
        <v>7</v>
      </c>
      <c r="M1320">
        <v>1</v>
      </c>
      <c r="N1320">
        <v>3</v>
      </c>
      <c r="O1320">
        <v>9</v>
      </c>
      <c r="P1320">
        <v>0</v>
      </c>
      <c r="Q1320">
        <v>0</v>
      </c>
      <c r="R1320">
        <v>0</v>
      </c>
      <c r="S1320">
        <v>0</v>
      </c>
      <c r="T1320">
        <v>0</v>
      </c>
      <c r="U1320">
        <v>0</v>
      </c>
      <c r="V1320">
        <v>3</v>
      </c>
      <c r="W1320">
        <v>11</v>
      </c>
      <c r="X1320">
        <v>1</v>
      </c>
      <c r="Y1320">
        <v>38</v>
      </c>
      <c r="Z1320">
        <v>2849</v>
      </c>
      <c r="AA1320">
        <v>0</v>
      </c>
      <c r="AB1320">
        <v>0</v>
      </c>
      <c r="AC1320">
        <v>1</v>
      </c>
      <c r="AD1320">
        <v>0</v>
      </c>
      <c r="AE1320">
        <v>0</v>
      </c>
      <c r="AF1320">
        <v>0</v>
      </c>
      <c r="AG1320">
        <v>0</v>
      </c>
      <c r="AH1320">
        <v>1</v>
      </c>
      <c r="AI1320">
        <v>0</v>
      </c>
      <c r="AJ1320">
        <v>0</v>
      </c>
      <c r="AK1320">
        <v>263</v>
      </c>
      <c r="AL1320">
        <v>227</v>
      </c>
      <c r="AM1320">
        <v>0</v>
      </c>
    </row>
    <row r="1321" spans="1:39" x14ac:dyDescent="0.45">
      <c r="A1321">
        <v>50127</v>
      </c>
      <c r="B1321">
        <v>0</v>
      </c>
      <c r="C1321">
        <v>1</v>
      </c>
      <c r="D1321">
        <v>88</v>
      </c>
      <c r="E1321">
        <v>274</v>
      </c>
      <c r="F1321">
        <v>0</v>
      </c>
      <c r="G1321">
        <v>21</v>
      </c>
      <c r="H1321">
        <v>4</v>
      </c>
      <c r="I1321">
        <v>6</v>
      </c>
      <c r="J1321">
        <v>15</v>
      </c>
      <c r="K1321">
        <v>1</v>
      </c>
      <c r="L1321">
        <v>5</v>
      </c>
      <c r="M1321">
        <v>1</v>
      </c>
      <c r="N1321">
        <v>6</v>
      </c>
      <c r="O1321">
        <v>6</v>
      </c>
      <c r="P1321">
        <v>0</v>
      </c>
      <c r="Q1321">
        <v>1</v>
      </c>
      <c r="R1321">
        <v>0</v>
      </c>
      <c r="S1321">
        <v>0</v>
      </c>
      <c r="T1321">
        <v>0</v>
      </c>
      <c r="U1321">
        <v>0</v>
      </c>
      <c r="V1321">
        <v>3</v>
      </c>
      <c r="W1321">
        <v>11</v>
      </c>
      <c r="X1321">
        <v>0</v>
      </c>
      <c r="Y1321">
        <v>58</v>
      </c>
      <c r="Z1321">
        <v>2190</v>
      </c>
      <c r="AA1321">
        <v>0</v>
      </c>
      <c r="AB1321">
        <v>0</v>
      </c>
      <c r="AC1321">
        <v>0</v>
      </c>
      <c r="AD1321">
        <v>1</v>
      </c>
      <c r="AE1321">
        <v>0</v>
      </c>
      <c r="AF1321">
        <v>0</v>
      </c>
      <c r="AG1321">
        <v>0</v>
      </c>
      <c r="AH1321">
        <v>1</v>
      </c>
      <c r="AI1321">
        <v>0</v>
      </c>
      <c r="AJ1321">
        <v>0</v>
      </c>
      <c r="AK1321">
        <v>305</v>
      </c>
      <c r="AL1321">
        <v>290</v>
      </c>
      <c r="AM1321">
        <v>1</v>
      </c>
    </row>
    <row r="1322" spans="1:39" x14ac:dyDescent="0.45">
      <c r="A1322">
        <v>43263</v>
      </c>
      <c r="B1322">
        <v>0</v>
      </c>
      <c r="C1322">
        <v>1</v>
      </c>
      <c r="D1322">
        <v>2</v>
      </c>
      <c r="E1322">
        <v>262</v>
      </c>
      <c r="F1322">
        <v>6</v>
      </c>
      <c r="G1322">
        <v>61</v>
      </c>
      <c r="H1322">
        <v>0</v>
      </c>
      <c r="I1322">
        <v>10</v>
      </c>
      <c r="J1322">
        <v>102</v>
      </c>
      <c r="K1322">
        <v>3</v>
      </c>
      <c r="L1322">
        <v>5</v>
      </c>
      <c r="M1322">
        <v>2</v>
      </c>
      <c r="N1322">
        <v>6</v>
      </c>
      <c r="O1322">
        <v>5</v>
      </c>
      <c r="P1322">
        <v>0</v>
      </c>
      <c r="Q1322">
        <v>0</v>
      </c>
      <c r="R1322">
        <v>0</v>
      </c>
      <c r="S1322">
        <v>0</v>
      </c>
      <c r="T1322">
        <v>0</v>
      </c>
      <c r="U1322">
        <v>0</v>
      </c>
      <c r="V1322">
        <v>3</v>
      </c>
      <c r="W1322">
        <v>11</v>
      </c>
      <c r="X1322">
        <v>0</v>
      </c>
      <c r="Y1322">
        <v>43</v>
      </c>
      <c r="Z1322">
        <v>2744</v>
      </c>
      <c r="AA1322">
        <v>0</v>
      </c>
      <c r="AB1322">
        <v>1</v>
      </c>
      <c r="AC1322">
        <v>0</v>
      </c>
      <c r="AD1322">
        <v>0</v>
      </c>
      <c r="AE1322">
        <v>0</v>
      </c>
      <c r="AF1322">
        <v>0</v>
      </c>
      <c r="AG1322">
        <v>0</v>
      </c>
      <c r="AH1322">
        <v>0</v>
      </c>
      <c r="AI1322">
        <v>1</v>
      </c>
      <c r="AJ1322">
        <v>0</v>
      </c>
      <c r="AK1322">
        <v>339</v>
      </c>
      <c r="AL1322">
        <v>237</v>
      </c>
      <c r="AM1322">
        <v>0</v>
      </c>
    </row>
    <row r="1323" spans="1:39" x14ac:dyDescent="0.45">
      <c r="A1323">
        <v>62845</v>
      </c>
      <c r="B1323">
        <v>1</v>
      </c>
      <c r="C1323">
        <v>1</v>
      </c>
      <c r="D1323">
        <v>3</v>
      </c>
      <c r="E1323">
        <v>1099</v>
      </c>
      <c r="F1323">
        <v>0</v>
      </c>
      <c r="G1323">
        <v>45</v>
      </c>
      <c r="H1323">
        <v>0</v>
      </c>
      <c r="I1323">
        <v>0</v>
      </c>
      <c r="J1323">
        <v>34</v>
      </c>
      <c r="K1323">
        <v>11</v>
      </c>
      <c r="L1323">
        <v>3</v>
      </c>
      <c r="M1323">
        <v>4</v>
      </c>
      <c r="N1323">
        <v>10</v>
      </c>
      <c r="O1323">
        <v>8</v>
      </c>
      <c r="P1323">
        <v>0</v>
      </c>
      <c r="Q1323">
        <v>1</v>
      </c>
      <c r="R1323">
        <v>0</v>
      </c>
      <c r="S1323">
        <v>0</v>
      </c>
      <c r="T1323">
        <v>0</v>
      </c>
      <c r="U1323">
        <v>0</v>
      </c>
      <c r="V1323">
        <v>3</v>
      </c>
      <c r="W1323">
        <v>11</v>
      </c>
      <c r="X1323">
        <v>1</v>
      </c>
      <c r="Y1323">
        <v>71</v>
      </c>
      <c r="Z1323">
        <v>2795</v>
      </c>
      <c r="AA1323">
        <v>0</v>
      </c>
      <c r="AB1323">
        <v>1</v>
      </c>
      <c r="AC1323">
        <v>0</v>
      </c>
      <c r="AD1323">
        <v>0</v>
      </c>
      <c r="AE1323">
        <v>0</v>
      </c>
      <c r="AF1323">
        <v>0</v>
      </c>
      <c r="AG1323">
        <v>0</v>
      </c>
      <c r="AH1323">
        <v>0</v>
      </c>
      <c r="AI1323">
        <v>1</v>
      </c>
      <c r="AJ1323">
        <v>0</v>
      </c>
      <c r="AK1323">
        <v>1144</v>
      </c>
      <c r="AL1323">
        <v>1110</v>
      </c>
      <c r="AM1323">
        <v>1</v>
      </c>
    </row>
    <row r="1324" spans="1:39" x14ac:dyDescent="0.45">
      <c r="A1324">
        <v>18929</v>
      </c>
      <c r="B1324">
        <v>0</v>
      </c>
      <c r="C1324">
        <v>0</v>
      </c>
      <c r="D1324">
        <v>15</v>
      </c>
      <c r="E1324">
        <v>32</v>
      </c>
      <c r="F1324">
        <v>0</v>
      </c>
      <c r="G1324">
        <v>8</v>
      </c>
      <c r="H1324">
        <v>23</v>
      </c>
      <c r="I1324">
        <v>4</v>
      </c>
      <c r="J1324">
        <v>18</v>
      </c>
      <c r="K1324">
        <v>1</v>
      </c>
      <c r="L1324">
        <v>1</v>
      </c>
      <c r="M1324">
        <v>0</v>
      </c>
      <c r="N1324">
        <v>4</v>
      </c>
      <c r="O1324">
        <v>6</v>
      </c>
      <c r="P1324">
        <v>0</v>
      </c>
      <c r="Q1324">
        <v>0</v>
      </c>
      <c r="R1324">
        <v>0</v>
      </c>
      <c r="S1324">
        <v>0</v>
      </c>
      <c r="T1324">
        <v>0</v>
      </c>
      <c r="U1324">
        <v>0</v>
      </c>
      <c r="V1324">
        <v>3</v>
      </c>
      <c r="W1324">
        <v>11</v>
      </c>
      <c r="X1324">
        <v>0</v>
      </c>
      <c r="Y1324">
        <v>30</v>
      </c>
      <c r="Z1324">
        <v>2657</v>
      </c>
      <c r="AA1324">
        <v>0</v>
      </c>
      <c r="AB1324">
        <v>1</v>
      </c>
      <c r="AC1324">
        <v>0</v>
      </c>
      <c r="AD1324">
        <v>0</v>
      </c>
      <c r="AE1324">
        <v>0</v>
      </c>
      <c r="AF1324">
        <v>0</v>
      </c>
      <c r="AG1324">
        <v>0</v>
      </c>
      <c r="AH1324">
        <v>1</v>
      </c>
      <c r="AI1324">
        <v>0</v>
      </c>
      <c r="AJ1324">
        <v>0</v>
      </c>
      <c r="AK1324">
        <v>67</v>
      </c>
      <c r="AL1324">
        <v>49</v>
      </c>
      <c r="AM1324">
        <v>0</v>
      </c>
    </row>
    <row r="1325" spans="1:39" x14ac:dyDescent="0.45">
      <c r="A1325">
        <v>24367</v>
      </c>
      <c r="B1325">
        <v>1</v>
      </c>
      <c r="C1325">
        <v>0</v>
      </c>
      <c r="D1325">
        <v>58</v>
      </c>
      <c r="E1325">
        <v>2</v>
      </c>
      <c r="F1325">
        <v>4</v>
      </c>
      <c r="G1325">
        <v>2</v>
      </c>
      <c r="H1325">
        <v>0</v>
      </c>
      <c r="I1325">
        <v>11</v>
      </c>
      <c r="J1325">
        <v>5</v>
      </c>
      <c r="K1325">
        <v>1</v>
      </c>
      <c r="L1325">
        <v>1</v>
      </c>
      <c r="M1325">
        <v>0</v>
      </c>
      <c r="N1325">
        <v>2</v>
      </c>
      <c r="O1325">
        <v>9</v>
      </c>
      <c r="P1325">
        <v>0</v>
      </c>
      <c r="Q1325">
        <v>0</v>
      </c>
      <c r="R1325">
        <v>0</v>
      </c>
      <c r="S1325">
        <v>0</v>
      </c>
      <c r="T1325">
        <v>0</v>
      </c>
      <c r="U1325">
        <v>0</v>
      </c>
      <c r="V1325">
        <v>3</v>
      </c>
      <c r="W1325">
        <v>11</v>
      </c>
      <c r="X1325">
        <v>0</v>
      </c>
      <c r="Y1325">
        <v>38</v>
      </c>
      <c r="Z1325">
        <v>2625</v>
      </c>
      <c r="AA1325">
        <v>0</v>
      </c>
      <c r="AB1325">
        <v>0</v>
      </c>
      <c r="AC1325">
        <v>1</v>
      </c>
      <c r="AD1325">
        <v>0</v>
      </c>
      <c r="AE1325">
        <v>0</v>
      </c>
      <c r="AF1325">
        <v>0</v>
      </c>
      <c r="AG1325">
        <v>1</v>
      </c>
      <c r="AH1325">
        <v>0</v>
      </c>
      <c r="AI1325">
        <v>0</v>
      </c>
      <c r="AJ1325">
        <v>0</v>
      </c>
      <c r="AK1325">
        <v>19</v>
      </c>
      <c r="AL1325">
        <v>14</v>
      </c>
      <c r="AM1325">
        <v>0</v>
      </c>
    </row>
    <row r="1326" spans="1:39" x14ac:dyDescent="0.45">
      <c r="A1326">
        <v>33249</v>
      </c>
      <c r="B1326">
        <v>1</v>
      </c>
      <c r="C1326">
        <v>0</v>
      </c>
      <c r="D1326">
        <v>11</v>
      </c>
      <c r="E1326">
        <v>6</v>
      </c>
      <c r="F1326">
        <v>10</v>
      </c>
      <c r="G1326">
        <v>21</v>
      </c>
      <c r="H1326">
        <v>19</v>
      </c>
      <c r="I1326">
        <v>14</v>
      </c>
      <c r="J1326">
        <v>42</v>
      </c>
      <c r="K1326">
        <v>2</v>
      </c>
      <c r="L1326">
        <v>2</v>
      </c>
      <c r="M1326">
        <v>1</v>
      </c>
      <c r="N1326">
        <v>3</v>
      </c>
      <c r="O1326">
        <v>6</v>
      </c>
      <c r="P1326">
        <v>0</v>
      </c>
      <c r="Q1326">
        <v>0</v>
      </c>
      <c r="R1326">
        <v>0</v>
      </c>
      <c r="S1326">
        <v>0</v>
      </c>
      <c r="T1326">
        <v>0</v>
      </c>
      <c r="U1326">
        <v>0</v>
      </c>
      <c r="V1326">
        <v>3</v>
      </c>
      <c r="W1326">
        <v>11</v>
      </c>
      <c r="X1326">
        <v>0</v>
      </c>
      <c r="Y1326">
        <v>45</v>
      </c>
      <c r="Z1326">
        <v>2653</v>
      </c>
      <c r="AA1326">
        <v>0</v>
      </c>
      <c r="AB1326">
        <v>0</v>
      </c>
      <c r="AC1326">
        <v>1</v>
      </c>
      <c r="AD1326">
        <v>0</v>
      </c>
      <c r="AE1326">
        <v>0</v>
      </c>
      <c r="AF1326">
        <v>0</v>
      </c>
      <c r="AG1326">
        <v>0</v>
      </c>
      <c r="AH1326">
        <v>1</v>
      </c>
      <c r="AI1326">
        <v>0</v>
      </c>
      <c r="AJ1326">
        <v>0</v>
      </c>
      <c r="AK1326">
        <v>70</v>
      </c>
      <c r="AL1326">
        <v>28</v>
      </c>
      <c r="AM1326">
        <v>0</v>
      </c>
    </row>
    <row r="1327" spans="1:39" x14ac:dyDescent="0.45">
      <c r="A1327">
        <v>26887</v>
      </c>
      <c r="B1327">
        <v>0</v>
      </c>
      <c r="C1327">
        <v>1</v>
      </c>
      <c r="D1327">
        <v>27</v>
      </c>
      <c r="E1327">
        <v>6</v>
      </c>
      <c r="F1327">
        <v>7</v>
      </c>
      <c r="G1327">
        <v>4</v>
      </c>
      <c r="H1327">
        <v>3</v>
      </c>
      <c r="I1327">
        <v>4</v>
      </c>
      <c r="J1327">
        <v>6</v>
      </c>
      <c r="K1327">
        <v>1</v>
      </c>
      <c r="L1327">
        <v>1</v>
      </c>
      <c r="M1327">
        <v>0</v>
      </c>
      <c r="N1327">
        <v>3</v>
      </c>
      <c r="O1327">
        <v>6</v>
      </c>
      <c r="P1327">
        <v>0</v>
      </c>
      <c r="Q1327">
        <v>0</v>
      </c>
      <c r="R1327">
        <v>0</v>
      </c>
      <c r="S1327">
        <v>0</v>
      </c>
      <c r="T1327">
        <v>0</v>
      </c>
      <c r="U1327">
        <v>0</v>
      </c>
      <c r="V1327">
        <v>3</v>
      </c>
      <c r="W1327">
        <v>11</v>
      </c>
      <c r="X1327">
        <v>0</v>
      </c>
      <c r="Y1327">
        <v>61</v>
      </c>
      <c r="Z1327">
        <v>2663</v>
      </c>
      <c r="AA1327">
        <v>0</v>
      </c>
      <c r="AB1327">
        <v>1</v>
      </c>
      <c r="AC1327">
        <v>0</v>
      </c>
      <c r="AD1327">
        <v>0</v>
      </c>
      <c r="AE1327">
        <v>0</v>
      </c>
      <c r="AF1327">
        <v>1</v>
      </c>
      <c r="AG1327">
        <v>0</v>
      </c>
      <c r="AH1327">
        <v>0</v>
      </c>
      <c r="AI1327">
        <v>0</v>
      </c>
      <c r="AJ1327">
        <v>0</v>
      </c>
      <c r="AK1327">
        <v>24</v>
      </c>
      <c r="AL1327">
        <v>18</v>
      </c>
      <c r="AM1327">
        <v>0</v>
      </c>
    </row>
    <row r="1328" spans="1:39" x14ac:dyDescent="0.45">
      <c r="A1328">
        <v>50150</v>
      </c>
      <c r="B1328">
        <v>0</v>
      </c>
      <c r="C1328">
        <v>0</v>
      </c>
      <c r="D1328">
        <v>32</v>
      </c>
      <c r="E1328">
        <v>135</v>
      </c>
      <c r="F1328">
        <v>46</v>
      </c>
      <c r="G1328">
        <v>92</v>
      </c>
      <c r="H1328">
        <v>65</v>
      </c>
      <c r="I1328">
        <v>61</v>
      </c>
      <c r="J1328">
        <v>11</v>
      </c>
      <c r="K1328">
        <v>2</v>
      </c>
      <c r="L1328">
        <v>5</v>
      </c>
      <c r="M1328">
        <v>2</v>
      </c>
      <c r="N1328">
        <v>7</v>
      </c>
      <c r="O1328">
        <v>5</v>
      </c>
      <c r="P1328">
        <v>0</v>
      </c>
      <c r="Q1328">
        <v>0</v>
      </c>
      <c r="R1328">
        <v>0</v>
      </c>
      <c r="S1328">
        <v>0</v>
      </c>
      <c r="T1328">
        <v>0</v>
      </c>
      <c r="U1328">
        <v>0</v>
      </c>
      <c r="V1328">
        <v>3</v>
      </c>
      <c r="W1328">
        <v>11</v>
      </c>
      <c r="X1328">
        <v>0</v>
      </c>
      <c r="Y1328">
        <v>37</v>
      </c>
      <c r="Z1328">
        <v>2533</v>
      </c>
      <c r="AA1328">
        <v>0</v>
      </c>
      <c r="AB1328">
        <v>1</v>
      </c>
      <c r="AC1328">
        <v>0</v>
      </c>
      <c r="AD1328">
        <v>0</v>
      </c>
      <c r="AE1328">
        <v>0</v>
      </c>
      <c r="AF1328">
        <v>0</v>
      </c>
      <c r="AG1328">
        <v>0</v>
      </c>
      <c r="AH1328">
        <v>0</v>
      </c>
      <c r="AI1328">
        <v>0</v>
      </c>
      <c r="AJ1328">
        <v>1</v>
      </c>
      <c r="AK1328">
        <v>399</v>
      </c>
      <c r="AL1328">
        <v>388</v>
      </c>
      <c r="AM1328">
        <v>0</v>
      </c>
    </row>
    <row r="1329" spans="1:39" x14ac:dyDescent="0.45">
      <c r="A1329">
        <v>62061</v>
      </c>
      <c r="B1329">
        <v>0</v>
      </c>
      <c r="C1329">
        <v>1</v>
      </c>
      <c r="D1329">
        <v>12</v>
      </c>
      <c r="E1329">
        <v>641</v>
      </c>
      <c r="F1329">
        <v>7</v>
      </c>
      <c r="G1329">
        <v>84</v>
      </c>
      <c r="H1329">
        <v>0</v>
      </c>
      <c r="I1329">
        <v>30</v>
      </c>
      <c r="J1329">
        <v>38</v>
      </c>
      <c r="K1329">
        <v>3</v>
      </c>
      <c r="L1329">
        <v>10</v>
      </c>
      <c r="M1329">
        <v>4</v>
      </c>
      <c r="N1329">
        <v>7</v>
      </c>
      <c r="O1329">
        <v>6</v>
      </c>
      <c r="P1329">
        <v>0</v>
      </c>
      <c r="Q1329">
        <v>1</v>
      </c>
      <c r="R1329">
        <v>0</v>
      </c>
      <c r="S1329">
        <v>0</v>
      </c>
      <c r="T1329">
        <v>0</v>
      </c>
      <c r="U1329">
        <v>0</v>
      </c>
      <c r="V1329">
        <v>3</v>
      </c>
      <c r="W1329">
        <v>11</v>
      </c>
      <c r="X1329">
        <v>0</v>
      </c>
      <c r="Y1329">
        <v>44</v>
      </c>
      <c r="Z1329">
        <v>2461</v>
      </c>
      <c r="AA1329">
        <v>0</v>
      </c>
      <c r="AB1329">
        <v>0</v>
      </c>
      <c r="AC1329">
        <v>0</v>
      </c>
      <c r="AD1329">
        <v>1</v>
      </c>
      <c r="AE1329">
        <v>0</v>
      </c>
      <c r="AF1329">
        <v>0</v>
      </c>
      <c r="AG1329">
        <v>0</v>
      </c>
      <c r="AH1329">
        <v>1</v>
      </c>
      <c r="AI1329">
        <v>0</v>
      </c>
      <c r="AJ1329">
        <v>0</v>
      </c>
      <c r="AK1329">
        <v>762</v>
      </c>
      <c r="AL1329">
        <v>724</v>
      </c>
      <c r="AM1329">
        <v>1</v>
      </c>
    </row>
    <row r="1330" spans="1:39" x14ac:dyDescent="0.45">
      <c r="A1330">
        <v>85696</v>
      </c>
      <c r="B1330">
        <v>0</v>
      </c>
      <c r="C1330">
        <v>0</v>
      </c>
      <c r="D1330">
        <v>88</v>
      </c>
      <c r="E1330">
        <v>714</v>
      </c>
      <c r="F1330">
        <v>76</v>
      </c>
      <c r="G1330">
        <v>395</v>
      </c>
      <c r="H1330">
        <v>116</v>
      </c>
      <c r="I1330">
        <v>0</v>
      </c>
      <c r="J1330">
        <v>12</v>
      </c>
      <c r="K1330">
        <v>1</v>
      </c>
      <c r="L1330">
        <v>4</v>
      </c>
      <c r="M1330">
        <v>6</v>
      </c>
      <c r="N1330">
        <v>9</v>
      </c>
      <c r="O1330">
        <v>1</v>
      </c>
      <c r="P1330">
        <v>0</v>
      </c>
      <c r="Q1330">
        <v>0</v>
      </c>
      <c r="R1330">
        <v>0</v>
      </c>
      <c r="S1330">
        <v>0</v>
      </c>
      <c r="T1330">
        <v>0</v>
      </c>
      <c r="U1330">
        <v>0</v>
      </c>
      <c r="V1330">
        <v>3</v>
      </c>
      <c r="W1330">
        <v>11</v>
      </c>
      <c r="X1330">
        <v>1</v>
      </c>
      <c r="Y1330">
        <v>58</v>
      </c>
      <c r="Z1330">
        <v>2581</v>
      </c>
      <c r="AA1330">
        <v>1</v>
      </c>
      <c r="AB1330">
        <v>0</v>
      </c>
      <c r="AC1330">
        <v>0</v>
      </c>
      <c r="AD1330">
        <v>0</v>
      </c>
      <c r="AE1330">
        <v>0</v>
      </c>
      <c r="AF1330">
        <v>0</v>
      </c>
      <c r="AG1330">
        <v>0</v>
      </c>
      <c r="AH1330">
        <v>0</v>
      </c>
      <c r="AI1330">
        <v>0</v>
      </c>
      <c r="AJ1330">
        <v>1</v>
      </c>
      <c r="AK1330">
        <v>1301</v>
      </c>
      <c r="AL1330">
        <v>1289</v>
      </c>
      <c r="AM1330">
        <v>0</v>
      </c>
    </row>
    <row r="1331" spans="1:39" x14ac:dyDescent="0.45">
      <c r="A1331">
        <v>76542</v>
      </c>
      <c r="B1331">
        <v>0</v>
      </c>
      <c r="C1331">
        <v>0</v>
      </c>
      <c r="D1331">
        <v>91</v>
      </c>
      <c r="E1331">
        <v>794</v>
      </c>
      <c r="F1331">
        <v>73</v>
      </c>
      <c r="G1331">
        <v>573</v>
      </c>
      <c r="H1331">
        <v>0</v>
      </c>
      <c r="I1331">
        <v>29</v>
      </c>
      <c r="J1331">
        <v>14</v>
      </c>
      <c r="K1331">
        <v>1</v>
      </c>
      <c r="L1331">
        <v>4</v>
      </c>
      <c r="M1331">
        <v>8</v>
      </c>
      <c r="N1331">
        <v>10</v>
      </c>
      <c r="O1331">
        <v>2</v>
      </c>
      <c r="P1331">
        <v>0</v>
      </c>
      <c r="Q1331">
        <v>0</v>
      </c>
      <c r="R1331">
        <v>0</v>
      </c>
      <c r="S1331">
        <v>0</v>
      </c>
      <c r="T1331">
        <v>0</v>
      </c>
      <c r="U1331">
        <v>0</v>
      </c>
      <c r="V1331">
        <v>3</v>
      </c>
      <c r="W1331">
        <v>11</v>
      </c>
      <c r="X1331">
        <v>0</v>
      </c>
      <c r="Y1331">
        <v>64</v>
      </c>
      <c r="Z1331">
        <v>2615</v>
      </c>
      <c r="AA1331">
        <v>0</v>
      </c>
      <c r="AB1331">
        <v>0</v>
      </c>
      <c r="AC1331">
        <v>0</v>
      </c>
      <c r="AD1331">
        <v>1</v>
      </c>
      <c r="AE1331">
        <v>0</v>
      </c>
      <c r="AF1331">
        <v>0</v>
      </c>
      <c r="AG1331">
        <v>0</v>
      </c>
      <c r="AH1331">
        <v>0</v>
      </c>
      <c r="AI1331">
        <v>0</v>
      </c>
      <c r="AJ1331">
        <v>1</v>
      </c>
      <c r="AK1331">
        <v>1469</v>
      </c>
      <c r="AL1331">
        <v>1455</v>
      </c>
      <c r="AM1331">
        <v>0</v>
      </c>
    </row>
    <row r="1332" spans="1:39" x14ac:dyDescent="0.45">
      <c r="A1332">
        <v>70515</v>
      </c>
      <c r="B1332">
        <v>0</v>
      </c>
      <c r="C1332">
        <v>0</v>
      </c>
      <c r="D1332">
        <v>12</v>
      </c>
      <c r="E1332">
        <v>420</v>
      </c>
      <c r="F1332">
        <v>0</v>
      </c>
      <c r="G1332">
        <v>452</v>
      </c>
      <c r="H1332">
        <v>182</v>
      </c>
      <c r="I1332">
        <v>64</v>
      </c>
      <c r="J1332">
        <v>140</v>
      </c>
      <c r="K1332">
        <v>1</v>
      </c>
      <c r="L1332">
        <v>6</v>
      </c>
      <c r="M1332">
        <v>6</v>
      </c>
      <c r="N1332">
        <v>4</v>
      </c>
      <c r="O1332">
        <v>2</v>
      </c>
      <c r="P1332">
        <v>0</v>
      </c>
      <c r="Q1332">
        <v>0</v>
      </c>
      <c r="R1332">
        <v>0</v>
      </c>
      <c r="S1332">
        <v>0</v>
      </c>
      <c r="T1332">
        <v>0</v>
      </c>
      <c r="U1332">
        <v>0</v>
      </c>
      <c r="V1332">
        <v>3</v>
      </c>
      <c r="W1332">
        <v>11</v>
      </c>
      <c r="X1332">
        <v>1</v>
      </c>
      <c r="Y1332">
        <v>27</v>
      </c>
      <c r="Z1332">
        <v>2410</v>
      </c>
      <c r="AA1332">
        <v>0</v>
      </c>
      <c r="AB1332">
        <v>0</v>
      </c>
      <c r="AC1332">
        <v>1</v>
      </c>
      <c r="AD1332">
        <v>0</v>
      </c>
      <c r="AE1332">
        <v>0</v>
      </c>
      <c r="AF1332">
        <v>0</v>
      </c>
      <c r="AG1332">
        <v>0</v>
      </c>
      <c r="AH1332">
        <v>1</v>
      </c>
      <c r="AI1332">
        <v>0</v>
      </c>
      <c r="AJ1332">
        <v>0</v>
      </c>
      <c r="AK1332">
        <v>1118</v>
      </c>
      <c r="AL1332">
        <v>978</v>
      </c>
      <c r="AM1332">
        <v>0</v>
      </c>
    </row>
    <row r="1333" spans="1:39" x14ac:dyDescent="0.45">
      <c r="A1333">
        <v>18227</v>
      </c>
      <c r="B1333">
        <v>1</v>
      </c>
      <c r="C1333">
        <v>0</v>
      </c>
      <c r="D1333">
        <v>21</v>
      </c>
      <c r="E1333">
        <v>1</v>
      </c>
      <c r="F1333">
        <v>2</v>
      </c>
      <c r="G1333">
        <v>7</v>
      </c>
      <c r="H1333">
        <v>4</v>
      </c>
      <c r="I1333">
        <v>3</v>
      </c>
      <c r="J1333">
        <v>11</v>
      </c>
      <c r="K1333">
        <v>1</v>
      </c>
      <c r="L1333">
        <v>0</v>
      </c>
      <c r="M1333">
        <v>1</v>
      </c>
      <c r="N1333">
        <v>2</v>
      </c>
      <c r="O1333">
        <v>8</v>
      </c>
      <c r="P1333">
        <v>0</v>
      </c>
      <c r="Q1333">
        <v>0</v>
      </c>
      <c r="R1333">
        <v>0</v>
      </c>
      <c r="S1333">
        <v>0</v>
      </c>
      <c r="T1333">
        <v>0</v>
      </c>
      <c r="U1333">
        <v>0</v>
      </c>
      <c r="V1333">
        <v>3</v>
      </c>
      <c r="W1333">
        <v>11</v>
      </c>
      <c r="X1333">
        <v>0</v>
      </c>
      <c r="Y1333">
        <v>33</v>
      </c>
      <c r="Z1333">
        <v>2757</v>
      </c>
      <c r="AA1333">
        <v>0</v>
      </c>
      <c r="AB1333">
        <v>0</v>
      </c>
      <c r="AC1333">
        <v>0</v>
      </c>
      <c r="AD1333">
        <v>1</v>
      </c>
      <c r="AE1333">
        <v>0</v>
      </c>
      <c r="AF1333">
        <v>0</v>
      </c>
      <c r="AG1333">
        <v>0</v>
      </c>
      <c r="AH1333">
        <v>1</v>
      </c>
      <c r="AI1333">
        <v>0</v>
      </c>
      <c r="AJ1333">
        <v>0</v>
      </c>
      <c r="AK1333">
        <v>17</v>
      </c>
      <c r="AL1333">
        <v>6</v>
      </c>
      <c r="AM1333">
        <v>0</v>
      </c>
    </row>
    <row r="1334" spans="1:39" x14ac:dyDescent="0.45">
      <c r="A1334">
        <v>69139</v>
      </c>
      <c r="B1334">
        <v>0</v>
      </c>
      <c r="C1334">
        <v>1</v>
      </c>
      <c r="D1334">
        <v>23</v>
      </c>
      <c r="E1334">
        <v>86</v>
      </c>
      <c r="F1334">
        <v>12</v>
      </c>
      <c r="G1334">
        <v>75</v>
      </c>
      <c r="H1334">
        <v>33</v>
      </c>
      <c r="I1334">
        <v>15</v>
      </c>
      <c r="J1334">
        <v>6</v>
      </c>
      <c r="K1334">
        <v>1</v>
      </c>
      <c r="L1334">
        <v>4</v>
      </c>
      <c r="M1334">
        <v>1</v>
      </c>
      <c r="N1334">
        <v>5</v>
      </c>
      <c r="O1334">
        <v>4</v>
      </c>
      <c r="P1334">
        <v>0</v>
      </c>
      <c r="Q1334">
        <v>0</v>
      </c>
      <c r="R1334">
        <v>0</v>
      </c>
      <c r="S1334">
        <v>0</v>
      </c>
      <c r="T1334">
        <v>0</v>
      </c>
      <c r="U1334">
        <v>0</v>
      </c>
      <c r="V1334">
        <v>3</v>
      </c>
      <c r="W1334">
        <v>11</v>
      </c>
      <c r="X1334">
        <v>0</v>
      </c>
      <c r="Y1334">
        <v>55</v>
      </c>
      <c r="Z1334">
        <v>2312</v>
      </c>
      <c r="AA1334">
        <v>0</v>
      </c>
      <c r="AB1334">
        <v>1</v>
      </c>
      <c r="AC1334">
        <v>0</v>
      </c>
      <c r="AD1334">
        <v>0</v>
      </c>
      <c r="AE1334">
        <v>0</v>
      </c>
      <c r="AF1334">
        <v>0</v>
      </c>
      <c r="AG1334">
        <v>0</v>
      </c>
      <c r="AH1334">
        <v>1</v>
      </c>
      <c r="AI1334">
        <v>0</v>
      </c>
      <c r="AJ1334">
        <v>0</v>
      </c>
      <c r="AK1334">
        <v>221</v>
      </c>
      <c r="AL1334">
        <v>215</v>
      </c>
      <c r="AM1334">
        <v>0</v>
      </c>
    </row>
    <row r="1335" spans="1:39" x14ac:dyDescent="0.45">
      <c r="A1335">
        <v>69109</v>
      </c>
      <c r="B1335">
        <v>0</v>
      </c>
      <c r="C1335">
        <v>0</v>
      </c>
      <c r="D1335">
        <v>10</v>
      </c>
      <c r="E1335">
        <v>823</v>
      </c>
      <c r="F1335">
        <v>25</v>
      </c>
      <c r="G1335">
        <v>459</v>
      </c>
      <c r="H1335">
        <v>124</v>
      </c>
      <c r="I1335">
        <v>29</v>
      </c>
      <c r="J1335">
        <v>95</v>
      </c>
      <c r="K1335">
        <v>1</v>
      </c>
      <c r="L1335">
        <v>6</v>
      </c>
      <c r="M1335">
        <v>6</v>
      </c>
      <c r="N1335">
        <v>7</v>
      </c>
      <c r="O1335">
        <v>4</v>
      </c>
      <c r="P1335">
        <v>0</v>
      </c>
      <c r="Q1335">
        <v>0</v>
      </c>
      <c r="R1335">
        <v>1</v>
      </c>
      <c r="S1335">
        <v>0</v>
      </c>
      <c r="T1335">
        <v>0</v>
      </c>
      <c r="U1335">
        <v>0</v>
      </c>
      <c r="V1335">
        <v>3</v>
      </c>
      <c r="W1335">
        <v>11</v>
      </c>
      <c r="X1335">
        <v>1</v>
      </c>
      <c r="Y1335">
        <v>38</v>
      </c>
      <c r="Z1335">
        <v>2756</v>
      </c>
      <c r="AA1335">
        <v>0</v>
      </c>
      <c r="AB1335">
        <v>1</v>
      </c>
      <c r="AC1335">
        <v>0</v>
      </c>
      <c r="AD1335">
        <v>0</v>
      </c>
      <c r="AE1335">
        <v>0</v>
      </c>
      <c r="AF1335">
        <v>0</v>
      </c>
      <c r="AG1335">
        <v>0</v>
      </c>
      <c r="AH1335">
        <v>1</v>
      </c>
      <c r="AI1335">
        <v>0</v>
      </c>
      <c r="AJ1335">
        <v>0</v>
      </c>
      <c r="AK1335">
        <v>1460</v>
      </c>
      <c r="AL1335">
        <v>1365</v>
      </c>
      <c r="AM1335">
        <v>1</v>
      </c>
    </row>
    <row r="1336" spans="1:39" x14ac:dyDescent="0.45">
      <c r="A1336">
        <v>69627</v>
      </c>
      <c r="B1336">
        <v>0</v>
      </c>
      <c r="C1336">
        <v>1</v>
      </c>
      <c r="D1336">
        <v>35</v>
      </c>
      <c r="E1336">
        <v>231</v>
      </c>
      <c r="F1336">
        <v>161</v>
      </c>
      <c r="G1336">
        <v>215</v>
      </c>
      <c r="H1336">
        <v>171</v>
      </c>
      <c r="I1336">
        <v>30</v>
      </c>
      <c r="J1336">
        <v>53</v>
      </c>
      <c r="K1336">
        <v>2</v>
      </c>
      <c r="L1336">
        <v>8</v>
      </c>
      <c r="M1336">
        <v>2</v>
      </c>
      <c r="N1336">
        <v>11</v>
      </c>
      <c r="O1336">
        <v>5</v>
      </c>
      <c r="P1336">
        <v>0</v>
      </c>
      <c r="Q1336">
        <v>0</v>
      </c>
      <c r="R1336">
        <v>0</v>
      </c>
      <c r="S1336">
        <v>0</v>
      </c>
      <c r="T1336">
        <v>0</v>
      </c>
      <c r="U1336">
        <v>0</v>
      </c>
      <c r="V1336">
        <v>3</v>
      </c>
      <c r="W1336">
        <v>11</v>
      </c>
      <c r="X1336">
        <v>0</v>
      </c>
      <c r="Y1336">
        <v>58</v>
      </c>
      <c r="Z1336">
        <v>2628</v>
      </c>
      <c r="AA1336">
        <v>0</v>
      </c>
      <c r="AB1336">
        <v>0</v>
      </c>
      <c r="AC1336">
        <v>1</v>
      </c>
      <c r="AD1336">
        <v>0</v>
      </c>
      <c r="AE1336">
        <v>0</v>
      </c>
      <c r="AF1336">
        <v>0</v>
      </c>
      <c r="AG1336">
        <v>0</v>
      </c>
      <c r="AH1336">
        <v>1</v>
      </c>
      <c r="AI1336">
        <v>0</v>
      </c>
      <c r="AJ1336">
        <v>0</v>
      </c>
      <c r="AK1336">
        <v>808</v>
      </c>
      <c r="AL1336">
        <v>755</v>
      </c>
      <c r="AM1336">
        <v>0</v>
      </c>
    </row>
    <row r="1337" spans="1:39" x14ac:dyDescent="0.45">
      <c r="A1337">
        <v>38136</v>
      </c>
      <c r="B1337">
        <v>1</v>
      </c>
      <c r="C1337">
        <v>0</v>
      </c>
      <c r="D1337">
        <v>69</v>
      </c>
      <c r="E1337">
        <v>8</v>
      </c>
      <c r="F1337">
        <v>15</v>
      </c>
      <c r="G1337">
        <v>27</v>
      </c>
      <c r="H1337">
        <v>0</v>
      </c>
      <c r="I1337">
        <v>20</v>
      </c>
      <c r="J1337">
        <v>33</v>
      </c>
      <c r="K1337">
        <v>2</v>
      </c>
      <c r="L1337">
        <v>3</v>
      </c>
      <c r="M1337">
        <v>1</v>
      </c>
      <c r="N1337">
        <v>2</v>
      </c>
      <c r="O1337">
        <v>8</v>
      </c>
      <c r="P1337">
        <v>1</v>
      </c>
      <c r="Q1337">
        <v>0</v>
      </c>
      <c r="R1337">
        <v>0</v>
      </c>
      <c r="S1337">
        <v>0</v>
      </c>
      <c r="T1337">
        <v>0</v>
      </c>
      <c r="U1337">
        <v>0</v>
      </c>
      <c r="V1337">
        <v>3</v>
      </c>
      <c r="W1337">
        <v>11</v>
      </c>
      <c r="X1337">
        <v>0</v>
      </c>
      <c r="Y1337">
        <v>42</v>
      </c>
      <c r="Z1337">
        <v>2592</v>
      </c>
      <c r="AA1337">
        <v>0</v>
      </c>
      <c r="AB1337">
        <v>1</v>
      </c>
      <c r="AC1337">
        <v>0</v>
      </c>
      <c r="AD1337">
        <v>0</v>
      </c>
      <c r="AE1337">
        <v>0</v>
      </c>
      <c r="AF1337">
        <v>0</v>
      </c>
      <c r="AG1337">
        <v>0</v>
      </c>
      <c r="AH1337">
        <v>1</v>
      </c>
      <c r="AI1337">
        <v>0</v>
      </c>
      <c r="AJ1337">
        <v>0</v>
      </c>
      <c r="AK1337">
        <v>70</v>
      </c>
      <c r="AL1337">
        <v>37</v>
      </c>
      <c r="AM1337">
        <v>1</v>
      </c>
    </row>
    <row r="1338" spans="1:39" x14ac:dyDescent="0.45">
      <c r="A1338">
        <v>62159</v>
      </c>
      <c r="B1338">
        <v>0</v>
      </c>
      <c r="C1338">
        <v>0</v>
      </c>
      <c r="D1338">
        <v>68</v>
      </c>
      <c r="E1338">
        <v>182</v>
      </c>
      <c r="F1338">
        <v>17</v>
      </c>
      <c r="G1338">
        <v>259</v>
      </c>
      <c r="H1338">
        <v>77</v>
      </c>
      <c r="I1338">
        <v>70</v>
      </c>
      <c r="J1338">
        <v>29</v>
      </c>
      <c r="K1338">
        <v>1</v>
      </c>
      <c r="L1338">
        <v>6</v>
      </c>
      <c r="M1338">
        <v>2</v>
      </c>
      <c r="N1338">
        <v>10</v>
      </c>
      <c r="O1338">
        <v>4</v>
      </c>
      <c r="P1338">
        <v>0</v>
      </c>
      <c r="Q1338">
        <v>0</v>
      </c>
      <c r="R1338">
        <v>0</v>
      </c>
      <c r="S1338">
        <v>0</v>
      </c>
      <c r="T1338">
        <v>0</v>
      </c>
      <c r="U1338">
        <v>0</v>
      </c>
      <c r="V1338">
        <v>3</v>
      </c>
      <c r="W1338">
        <v>11</v>
      </c>
      <c r="X1338">
        <v>0</v>
      </c>
      <c r="Y1338">
        <v>74</v>
      </c>
      <c r="Z1338">
        <v>2221</v>
      </c>
      <c r="AA1338">
        <v>0</v>
      </c>
      <c r="AB1338">
        <v>0</v>
      </c>
      <c r="AC1338">
        <v>1</v>
      </c>
      <c r="AD1338">
        <v>0</v>
      </c>
      <c r="AE1338">
        <v>0</v>
      </c>
      <c r="AF1338">
        <v>0</v>
      </c>
      <c r="AG1338">
        <v>0</v>
      </c>
      <c r="AH1338">
        <v>0</v>
      </c>
      <c r="AI1338">
        <v>0</v>
      </c>
      <c r="AJ1338">
        <v>1</v>
      </c>
      <c r="AK1338">
        <v>605</v>
      </c>
      <c r="AL1338">
        <v>576</v>
      </c>
      <c r="AM1338">
        <v>0</v>
      </c>
    </row>
    <row r="1339" spans="1:39" x14ac:dyDescent="0.45">
      <c r="A1339">
        <v>80695</v>
      </c>
      <c r="B1339">
        <v>0</v>
      </c>
      <c r="C1339">
        <v>0</v>
      </c>
      <c r="D1339">
        <v>85</v>
      </c>
      <c r="E1339">
        <v>557</v>
      </c>
      <c r="F1339">
        <v>129</v>
      </c>
      <c r="G1339">
        <v>984</v>
      </c>
      <c r="H1339">
        <v>193</v>
      </c>
      <c r="I1339">
        <v>37</v>
      </c>
      <c r="J1339">
        <v>18</v>
      </c>
      <c r="K1339">
        <v>1</v>
      </c>
      <c r="L1339">
        <v>5</v>
      </c>
      <c r="M1339">
        <v>8</v>
      </c>
      <c r="N1339">
        <v>5</v>
      </c>
      <c r="O1339">
        <v>2</v>
      </c>
      <c r="P1339">
        <v>0</v>
      </c>
      <c r="Q1339">
        <v>0</v>
      </c>
      <c r="R1339">
        <v>0</v>
      </c>
      <c r="S1339">
        <v>0</v>
      </c>
      <c r="T1339">
        <v>0</v>
      </c>
      <c r="U1339">
        <v>0</v>
      </c>
      <c r="V1339">
        <v>3</v>
      </c>
      <c r="W1339">
        <v>11</v>
      </c>
      <c r="X1339">
        <v>0</v>
      </c>
      <c r="Y1339">
        <v>57</v>
      </c>
      <c r="Z1339">
        <v>2341</v>
      </c>
      <c r="AA1339">
        <v>0</v>
      </c>
      <c r="AB1339">
        <v>0</v>
      </c>
      <c r="AC1339">
        <v>1</v>
      </c>
      <c r="AD1339">
        <v>0</v>
      </c>
      <c r="AE1339">
        <v>0</v>
      </c>
      <c r="AF1339">
        <v>0</v>
      </c>
      <c r="AG1339">
        <v>0</v>
      </c>
      <c r="AH1339">
        <v>1</v>
      </c>
      <c r="AI1339">
        <v>0</v>
      </c>
      <c r="AJ1339">
        <v>0</v>
      </c>
      <c r="AK1339">
        <v>1900</v>
      </c>
      <c r="AL1339">
        <v>1882</v>
      </c>
      <c r="AM1339">
        <v>0</v>
      </c>
    </row>
    <row r="1340" spans="1:39" x14ac:dyDescent="0.45">
      <c r="A1340">
        <v>33316</v>
      </c>
      <c r="B1340">
        <v>1</v>
      </c>
      <c r="C1340">
        <v>1</v>
      </c>
      <c r="D1340">
        <v>34</v>
      </c>
      <c r="E1340">
        <v>79</v>
      </c>
      <c r="F1340">
        <v>1</v>
      </c>
      <c r="G1340">
        <v>31</v>
      </c>
      <c r="H1340">
        <v>4</v>
      </c>
      <c r="I1340">
        <v>4</v>
      </c>
      <c r="J1340">
        <v>12</v>
      </c>
      <c r="K1340">
        <v>3</v>
      </c>
      <c r="L1340">
        <v>2</v>
      </c>
      <c r="M1340">
        <v>1</v>
      </c>
      <c r="N1340">
        <v>4</v>
      </c>
      <c r="O1340">
        <v>6</v>
      </c>
      <c r="P1340">
        <v>0</v>
      </c>
      <c r="Q1340">
        <v>0</v>
      </c>
      <c r="R1340">
        <v>0</v>
      </c>
      <c r="S1340">
        <v>0</v>
      </c>
      <c r="T1340">
        <v>0</v>
      </c>
      <c r="U1340">
        <v>0</v>
      </c>
      <c r="V1340">
        <v>3</v>
      </c>
      <c r="W1340">
        <v>11</v>
      </c>
      <c r="X1340">
        <v>0</v>
      </c>
      <c r="Y1340">
        <v>49</v>
      </c>
      <c r="Z1340">
        <v>2427</v>
      </c>
      <c r="AA1340">
        <v>0</v>
      </c>
      <c r="AB1340">
        <v>0</v>
      </c>
      <c r="AC1340">
        <v>1</v>
      </c>
      <c r="AD1340">
        <v>0</v>
      </c>
      <c r="AE1340">
        <v>0</v>
      </c>
      <c r="AF1340">
        <v>0</v>
      </c>
      <c r="AG1340">
        <v>0</v>
      </c>
      <c r="AH1340">
        <v>0</v>
      </c>
      <c r="AI1340">
        <v>1</v>
      </c>
      <c r="AJ1340">
        <v>0</v>
      </c>
      <c r="AK1340">
        <v>119</v>
      </c>
      <c r="AL1340">
        <v>107</v>
      </c>
      <c r="AM1340">
        <v>0</v>
      </c>
    </row>
    <row r="1341" spans="1:39" x14ac:dyDescent="0.45">
      <c r="A1341">
        <v>58554</v>
      </c>
      <c r="B1341">
        <v>1</v>
      </c>
      <c r="C1341">
        <v>1</v>
      </c>
      <c r="D1341">
        <v>55</v>
      </c>
      <c r="E1341">
        <v>368</v>
      </c>
      <c r="F1341">
        <v>24</v>
      </c>
      <c r="G1341">
        <v>68</v>
      </c>
      <c r="H1341">
        <v>38</v>
      </c>
      <c r="I1341">
        <v>0</v>
      </c>
      <c r="J1341">
        <v>88</v>
      </c>
      <c r="K1341">
        <v>6</v>
      </c>
      <c r="L1341">
        <v>8</v>
      </c>
      <c r="M1341">
        <v>2</v>
      </c>
      <c r="N1341">
        <v>6</v>
      </c>
      <c r="O1341">
        <v>7</v>
      </c>
      <c r="P1341">
        <v>0</v>
      </c>
      <c r="Q1341">
        <v>0</v>
      </c>
      <c r="R1341">
        <v>0</v>
      </c>
      <c r="S1341">
        <v>0</v>
      </c>
      <c r="T1341">
        <v>0</v>
      </c>
      <c r="U1341">
        <v>0</v>
      </c>
      <c r="V1341">
        <v>3</v>
      </c>
      <c r="W1341">
        <v>11</v>
      </c>
      <c r="X1341">
        <v>0</v>
      </c>
      <c r="Y1341">
        <v>52</v>
      </c>
      <c r="Z1341">
        <v>2800</v>
      </c>
      <c r="AA1341">
        <v>0</v>
      </c>
      <c r="AB1341">
        <v>0</v>
      </c>
      <c r="AC1341">
        <v>0</v>
      </c>
      <c r="AD1341">
        <v>1</v>
      </c>
      <c r="AE1341">
        <v>0</v>
      </c>
      <c r="AF1341">
        <v>0</v>
      </c>
      <c r="AG1341">
        <v>0</v>
      </c>
      <c r="AH1341">
        <v>1</v>
      </c>
      <c r="AI1341">
        <v>0</v>
      </c>
      <c r="AJ1341">
        <v>0</v>
      </c>
      <c r="AK1341">
        <v>498</v>
      </c>
      <c r="AL1341">
        <v>410</v>
      </c>
      <c r="AM1341">
        <v>0</v>
      </c>
    </row>
    <row r="1342" spans="1:39" x14ac:dyDescent="0.45">
      <c r="A1342">
        <v>17256</v>
      </c>
      <c r="B1342">
        <v>1</v>
      </c>
      <c r="C1342">
        <v>0</v>
      </c>
      <c r="D1342">
        <v>10</v>
      </c>
      <c r="E1342">
        <v>6</v>
      </c>
      <c r="F1342">
        <v>4</v>
      </c>
      <c r="G1342">
        <v>14</v>
      </c>
      <c r="H1342">
        <v>8</v>
      </c>
      <c r="I1342">
        <v>8</v>
      </c>
      <c r="J1342">
        <v>22</v>
      </c>
      <c r="K1342">
        <v>2</v>
      </c>
      <c r="L1342">
        <v>2</v>
      </c>
      <c r="M1342">
        <v>1</v>
      </c>
      <c r="N1342">
        <v>2</v>
      </c>
      <c r="O1342">
        <v>8</v>
      </c>
      <c r="P1342">
        <v>1</v>
      </c>
      <c r="Q1342">
        <v>0</v>
      </c>
      <c r="R1342">
        <v>0</v>
      </c>
      <c r="S1342">
        <v>0</v>
      </c>
      <c r="T1342">
        <v>0</v>
      </c>
      <c r="U1342">
        <v>0</v>
      </c>
      <c r="V1342">
        <v>3</v>
      </c>
      <c r="W1342">
        <v>11</v>
      </c>
      <c r="X1342">
        <v>0</v>
      </c>
      <c r="Y1342">
        <v>28</v>
      </c>
      <c r="Z1342">
        <v>2377</v>
      </c>
      <c r="AA1342">
        <v>0</v>
      </c>
      <c r="AB1342">
        <v>1</v>
      </c>
      <c r="AC1342">
        <v>0</v>
      </c>
      <c r="AD1342">
        <v>0</v>
      </c>
      <c r="AE1342">
        <v>0</v>
      </c>
      <c r="AF1342">
        <v>0</v>
      </c>
      <c r="AG1342">
        <v>1</v>
      </c>
      <c r="AH1342">
        <v>0</v>
      </c>
      <c r="AI1342">
        <v>0</v>
      </c>
      <c r="AJ1342">
        <v>0</v>
      </c>
      <c r="AK1342">
        <v>40</v>
      </c>
      <c r="AL1342">
        <v>18</v>
      </c>
      <c r="AM1342">
        <v>1</v>
      </c>
    </row>
    <row r="1343" spans="1:39" x14ac:dyDescent="0.45">
      <c r="A1343">
        <v>53034</v>
      </c>
      <c r="B1343">
        <v>1</v>
      </c>
      <c r="C1343">
        <v>1</v>
      </c>
      <c r="D1343">
        <v>30</v>
      </c>
      <c r="E1343">
        <v>160</v>
      </c>
      <c r="F1343">
        <v>15</v>
      </c>
      <c r="G1343">
        <v>196</v>
      </c>
      <c r="H1343">
        <v>15</v>
      </c>
      <c r="I1343">
        <v>11</v>
      </c>
      <c r="J1343">
        <v>50</v>
      </c>
      <c r="K1343">
        <v>8</v>
      </c>
      <c r="L1343">
        <v>6</v>
      </c>
      <c r="M1343">
        <v>1</v>
      </c>
      <c r="N1343">
        <v>7</v>
      </c>
      <c r="O1343">
        <v>8</v>
      </c>
      <c r="P1343">
        <v>0</v>
      </c>
      <c r="Q1343">
        <v>0</v>
      </c>
      <c r="R1343">
        <v>0</v>
      </c>
      <c r="S1343">
        <v>0</v>
      </c>
      <c r="T1343">
        <v>0</v>
      </c>
      <c r="U1343">
        <v>0</v>
      </c>
      <c r="V1343">
        <v>3</v>
      </c>
      <c r="W1343">
        <v>11</v>
      </c>
      <c r="X1343">
        <v>0</v>
      </c>
      <c r="Y1343">
        <v>46</v>
      </c>
      <c r="Z1343">
        <v>2554</v>
      </c>
      <c r="AA1343">
        <v>1</v>
      </c>
      <c r="AB1343">
        <v>0</v>
      </c>
      <c r="AC1343">
        <v>0</v>
      </c>
      <c r="AD1343">
        <v>0</v>
      </c>
      <c r="AE1343">
        <v>0</v>
      </c>
      <c r="AF1343">
        <v>0</v>
      </c>
      <c r="AG1343">
        <v>0</v>
      </c>
      <c r="AH1343">
        <v>1</v>
      </c>
      <c r="AI1343">
        <v>0</v>
      </c>
      <c r="AJ1343">
        <v>0</v>
      </c>
      <c r="AK1343">
        <v>397</v>
      </c>
      <c r="AL1343">
        <v>347</v>
      </c>
      <c r="AM1343">
        <v>0</v>
      </c>
    </row>
    <row r="1344" spans="1:39" x14ac:dyDescent="0.45">
      <c r="A1344">
        <v>52203</v>
      </c>
      <c r="B1344">
        <v>0</v>
      </c>
      <c r="C1344">
        <v>0</v>
      </c>
      <c r="D1344">
        <v>36</v>
      </c>
      <c r="E1344">
        <v>488</v>
      </c>
      <c r="F1344">
        <v>21</v>
      </c>
      <c r="G1344">
        <v>238</v>
      </c>
      <c r="H1344">
        <v>56</v>
      </c>
      <c r="I1344">
        <v>108</v>
      </c>
      <c r="J1344">
        <v>28</v>
      </c>
      <c r="K1344">
        <v>1</v>
      </c>
      <c r="L1344">
        <v>8</v>
      </c>
      <c r="M1344">
        <v>7</v>
      </c>
      <c r="N1344">
        <v>11</v>
      </c>
      <c r="O1344">
        <v>6</v>
      </c>
      <c r="P1344">
        <v>0</v>
      </c>
      <c r="Q1344">
        <v>0</v>
      </c>
      <c r="R1344">
        <v>0</v>
      </c>
      <c r="S1344">
        <v>0</v>
      </c>
      <c r="T1344">
        <v>0</v>
      </c>
      <c r="U1344">
        <v>0</v>
      </c>
      <c r="V1344">
        <v>3</v>
      </c>
      <c r="W1344">
        <v>11</v>
      </c>
      <c r="X1344">
        <v>0</v>
      </c>
      <c r="Y1344">
        <v>70</v>
      </c>
      <c r="Z1344">
        <v>2857</v>
      </c>
      <c r="AA1344">
        <v>0</v>
      </c>
      <c r="AB1344">
        <v>0</v>
      </c>
      <c r="AC1344">
        <v>0</v>
      </c>
      <c r="AD1344">
        <v>1</v>
      </c>
      <c r="AE1344">
        <v>0</v>
      </c>
      <c r="AF1344">
        <v>1</v>
      </c>
      <c r="AG1344">
        <v>0</v>
      </c>
      <c r="AH1344">
        <v>0</v>
      </c>
      <c r="AI1344">
        <v>0</v>
      </c>
      <c r="AJ1344">
        <v>0</v>
      </c>
      <c r="AK1344">
        <v>911</v>
      </c>
      <c r="AL1344">
        <v>883</v>
      </c>
      <c r="AM1344">
        <v>0</v>
      </c>
    </row>
    <row r="1345" spans="1:39" x14ac:dyDescent="0.45">
      <c r="A1345">
        <v>59601</v>
      </c>
      <c r="B1345">
        <v>0</v>
      </c>
      <c r="C1345">
        <v>1</v>
      </c>
      <c r="D1345">
        <v>14</v>
      </c>
      <c r="E1345">
        <v>691</v>
      </c>
      <c r="F1345">
        <v>7</v>
      </c>
      <c r="G1345">
        <v>69</v>
      </c>
      <c r="H1345">
        <v>0</v>
      </c>
      <c r="I1345">
        <v>7</v>
      </c>
      <c r="J1345">
        <v>23</v>
      </c>
      <c r="K1345">
        <v>4</v>
      </c>
      <c r="L1345">
        <v>2</v>
      </c>
      <c r="M1345">
        <v>2</v>
      </c>
      <c r="N1345">
        <v>7</v>
      </c>
      <c r="O1345">
        <v>8</v>
      </c>
      <c r="P1345">
        <v>0</v>
      </c>
      <c r="Q1345">
        <v>1</v>
      </c>
      <c r="R1345">
        <v>0</v>
      </c>
      <c r="S1345">
        <v>0</v>
      </c>
      <c r="T1345">
        <v>0</v>
      </c>
      <c r="U1345">
        <v>0</v>
      </c>
      <c r="V1345">
        <v>3</v>
      </c>
      <c r="W1345">
        <v>11</v>
      </c>
      <c r="X1345">
        <v>0</v>
      </c>
      <c r="Y1345">
        <v>43</v>
      </c>
      <c r="Z1345">
        <v>2498</v>
      </c>
      <c r="AA1345">
        <v>1</v>
      </c>
      <c r="AB1345">
        <v>0</v>
      </c>
      <c r="AC1345">
        <v>0</v>
      </c>
      <c r="AD1345">
        <v>0</v>
      </c>
      <c r="AE1345">
        <v>0</v>
      </c>
      <c r="AF1345">
        <v>1</v>
      </c>
      <c r="AG1345">
        <v>0</v>
      </c>
      <c r="AH1345">
        <v>0</v>
      </c>
      <c r="AI1345">
        <v>0</v>
      </c>
      <c r="AJ1345">
        <v>0</v>
      </c>
      <c r="AK1345">
        <v>774</v>
      </c>
      <c r="AL1345">
        <v>751</v>
      </c>
      <c r="AM1345">
        <v>1</v>
      </c>
    </row>
    <row r="1346" spans="1:39" x14ac:dyDescent="0.45">
      <c r="A1346">
        <v>75154</v>
      </c>
      <c r="B1346">
        <v>0</v>
      </c>
      <c r="C1346">
        <v>1</v>
      </c>
      <c r="D1346">
        <v>79</v>
      </c>
      <c r="E1346">
        <v>543</v>
      </c>
      <c r="F1346">
        <v>10</v>
      </c>
      <c r="G1346">
        <v>205</v>
      </c>
      <c r="H1346">
        <v>160</v>
      </c>
      <c r="I1346">
        <v>143</v>
      </c>
      <c r="J1346">
        <v>82</v>
      </c>
      <c r="K1346">
        <v>1</v>
      </c>
      <c r="L1346">
        <v>6</v>
      </c>
      <c r="M1346">
        <v>3</v>
      </c>
      <c r="N1346">
        <v>6</v>
      </c>
      <c r="O1346">
        <v>3</v>
      </c>
      <c r="P1346">
        <v>0</v>
      </c>
      <c r="Q1346">
        <v>0</v>
      </c>
      <c r="R1346">
        <v>0</v>
      </c>
      <c r="S1346">
        <v>0</v>
      </c>
      <c r="T1346">
        <v>0</v>
      </c>
      <c r="U1346">
        <v>0</v>
      </c>
      <c r="V1346">
        <v>3</v>
      </c>
      <c r="W1346">
        <v>11</v>
      </c>
      <c r="X1346">
        <v>1</v>
      </c>
      <c r="Y1346">
        <v>62</v>
      </c>
      <c r="Z1346">
        <v>2822</v>
      </c>
      <c r="AA1346">
        <v>0</v>
      </c>
      <c r="AB1346">
        <v>0</v>
      </c>
      <c r="AC1346">
        <v>1</v>
      </c>
      <c r="AD1346">
        <v>0</v>
      </c>
      <c r="AE1346">
        <v>0</v>
      </c>
      <c r="AF1346">
        <v>0</v>
      </c>
      <c r="AG1346">
        <v>0</v>
      </c>
      <c r="AH1346">
        <v>0</v>
      </c>
      <c r="AI1346">
        <v>1</v>
      </c>
      <c r="AJ1346">
        <v>0</v>
      </c>
      <c r="AK1346">
        <v>1061</v>
      </c>
      <c r="AL1346">
        <v>979</v>
      </c>
      <c r="AM1346">
        <v>0</v>
      </c>
    </row>
    <row r="1347" spans="1:39" x14ac:dyDescent="0.45">
      <c r="A1347">
        <v>47025</v>
      </c>
      <c r="B1347">
        <v>0</v>
      </c>
      <c r="C1347">
        <v>1</v>
      </c>
      <c r="D1347">
        <v>52</v>
      </c>
      <c r="E1347">
        <v>254</v>
      </c>
      <c r="F1347">
        <v>7</v>
      </c>
      <c r="G1347">
        <v>108</v>
      </c>
      <c r="H1347">
        <v>20</v>
      </c>
      <c r="I1347">
        <v>0</v>
      </c>
      <c r="J1347">
        <v>26</v>
      </c>
      <c r="K1347">
        <v>3</v>
      </c>
      <c r="L1347">
        <v>6</v>
      </c>
      <c r="M1347">
        <v>3</v>
      </c>
      <c r="N1347">
        <v>5</v>
      </c>
      <c r="O1347">
        <v>6</v>
      </c>
      <c r="P1347">
        <v>0</v>
      </c>
      <c r="Q1347">
        <v>0</v>
      </c>
      <c r="R1347">
        <v>0</v>
      </c>
      <c r="S1347">
        <v>0</v>
      </c>
      <c r="T1347">
        <v>0</v>
      </c>
      <c r="U1347">
        <v>0</v>
      </c>
      <c r="V1347">
        <v>3</v>
      </c>
      <c r="W1347">
        <v>11</v>
      </c>
      <c r="X1347">
        <v>0</v>
      </c>
      <c r="Y1347">
        <v>44</v>
      </c>
      <c r="Z1347">
        <v>2393</v>
      </c>
      <c r="AA1347">
        <v>0</v>
      </c>
      <c r="AB1347">
        <v>0</v>
      </c>
      <c r="AC1347">
        <v>1</v>
      </c>
      <c r="AD1347">
        <v>0</v>
      </c>
      <c r="AE1347">
        <v>0</v>
      </c>
      <c r="AF1347">
        <v>0</v>
      </c>
      <c r="AG1347">
        <v>0</v>
      </c>
      <c r="AH1347">
        <v>1</v>
      </c>
      <c r="AI1347">
        <v>0</v>
      </c>
      <c r="AJ1347">
        <v>0</v>
      </c>
      <c r="AK1347">
        <v>389</v>
      </c>
      <c r="AL1347">
        <v>363</v>
      </c>
      <c r="AM1347">
        <v>0</v>
      </c>
    </row>
    <row r="1348" spans="1:39" x14ac:dyDescent="0.45">
      <c r="A1348">
        <v>37971</v>
      </c>
      <c r="B1348">
        <v>1</v>
      </c>
      <c r="C1348">
        <v>0</v>
      </c>
      <c r="D1348">
        <v>97</v>
      </c>
      <c r="E1348">
        <v>5</v>
      </c>
      <c r="F1348">
        <v>4</v>
      </c>
      <c r="G1348">
        <v>10</v>
      </c>
      <c r="H1348">
        <v>2</v>
      </c>
      <c r="I1348">
        <v>2</v>
      </c>
      <c r="J1348">
        <v>7</v>
      </c>
      <c r="K1348">
        <v>1</v>
      </c>
      <c r="L1348">
        <v>1</v>
      </c>
      <c r="M1348">
        <v>0</v>
      </c>
      <c r="N1348">
        <v>3</v>
      </c>
      <c r="O1348">
        <v>8</v>
      </c>
      <c r="P1348">
        <v>0</v>
      </c>
      <c r="Q1348">
        <v>0</v>
      </c>
      <c r="R1348">
        <v>0</v>
      </c>
      <c r="S1348">
        <v>0</v>
      </c>
      <c r="T1348">
        <v>0</v>
      </c>
      <c r="U1348">
        <v>0</v>
      </c>
      <c r="V1348">
        <v>3</v>
      </c>
      <c r="W1348">
        <v>11</v>
      </c>
      <c r="X1348">
        <v>0</v>
      </c>
      <c r="Y1348">
        <v>47</v>
      </c>
      <c r="Z1348">
        <v>2375</v>
      </c>
      <c r="AA1348">
        <v>0</v>
      </c>
      <c r="AB1348">
        <v>1</v>
      </c>
      <c r="AC1348">
        <v>0</v>
      </c>
      <c r="AD1348">
        <v>0</v>
      </c>
      <c r="AE1348">
        <v>0</v>
      </c>
      <c r="AF1348">
        <v>0</v>
      </c>
      <c r="AG1348">
        <v>0</v>
      </c>
      <c r="AH1348">
        <v>1</v>
      </c>
      <c r="AI1348">
        <v>0</v>
      </c>
      <c r="AJ1348">
        <v>0</v>
      </c>
      <c r="AK1348">
        <v>23</v>
      </c>
      <c r="AL1348">
        <v>16</v>
      </c>
      <c r="AM1348">
        <v>0</v>
      </c>
    </row>
    <row r="1349" spans="1:39" x14ac:dyDescent="0.45">
      <c r="A1349">
        <v>41335</v>
      </c>
      <c r="B1349">
        <v>1</v>
      </c>
      <c r="C1349">
        <v>0</v>
      </c>
      <c r="D1349">
        <v>24</v>
      </c>
      <c r="E1349">
        <v>112</v>
      </c>
      <c r="F1349">
        <v>19</v>
      </c>
      <c r="G1349">
        <v>21</v>
      </c>
      <c r="H1349">
        <v>16</v>
      </c>
      <c r="I1349">
        <v>14</v>
      </c>
      <c r="J1349">
        <v>5</v>
      </c>
      <c r="K1349">
        <v>3</v>
      </c>
      <c r="L1349">
        <v>4</v>
      </c>
      <c r="M1349">
        <v>1</v>
      </c>
      <c r="N1349">
        <v>4</v>
      </c>
      <c r="O1349">
        <v>7</v>
      </c>
      <c r="P1349">
        <v>0</v>
      </c>
      <c r="Q1349">
        <v>0</v>
      </c>
      <c r="R1349">
        <v>0</v>
      </c>
      <c r="S1349">
        <v>0</v>
      </c>
      <c r="T1349">
        <v>0</v>
      </c>
      <c r="U1349">
        <v>0</v>
      </c>
      <c r="V1349">
        <v>3</v>
      </c>
      <c r="W1349">
        <v>11</v>
      </c>
      <c r="X1349">
        <v>0</v>
      </c>
      <c r="Y1349">
        <v>52</v>
      </c>
      <c r="Z1349">
        <v>2344</v>
      </c>
      <c r="AA1349">
        <v>1</v>
      </c>
      <c r="AB1349">
        <v>0</v>
      </c>
      <c r="AC1349">
        <v>0</v>
      </c>
      <c r="AD1349">
        <v>0</v>
      </c>
      <c r="AE1349">
        <v>0</v>
      </c>
      <c r="AF1349">
        <v>0</v>
      </c>
      <c r="AG1349">
        <v>0</v>
      </c>
      <c r="AH1349">
        <v>0</v>
      </c>
      <c r="AI1349">
        <v>1</v>
      </c>
      <c r="AJ1349">
        <v>0</v>
      </c>
      <c r="AK1349">
        <v>182</v>
      </c>
      <c r="AL1349">
        <v>177</v>
      </c>
      <c r="AM1349">
        <v>0</v>
      </c>
    </row>
    <row r="1350" spans="1:39" x14ac:dyDescent="0.45">
      <c r="A1350">
        <v>67267</v>
      </c>
      <c r="B1350">
        <v>0</v>
      </c>
      <c r="C1350">
        <v>1</v>
      </c>
      <c r="D1350">
        <v>0</v>
      </c>
      <c r="E1350">
        <v>134</v>
      </c>
      <c r="F1350">
        <v>11</v>
      </c>
      <c r="G1350">
        <v>59</v>
      </c>
      <c r="H1350">
        <v>15</v>
      </c>
      <c r="I1350">
        <v>2</v>
      </c>
      <c r="J1350">
        <v>30</v>
      </c>
      <c r="K1350">
        <v>1</v>
      </c>
      <c r="L1350">
        <v>3</v>
      </c>
      <c r="M1350">
        <v>2</v>
      </c>
      <c r="N1350">
        <v>5</v>
      </c>
      <c r="O1350">
        <v>2</v>
      </c>
      <c r="P1350">
        <v>0</v>
      </c>
      <c r="Q1350">
        <v>0</v>
      </c>
      <c r="R1350">
        <v>0</v>
      </c>
      <c r="S1350">
        <v>0</v>
      </c>
      <c r="T1350">
        <v>0</v>
      </c>
      <c r="U1350">
        <v>0</v>
      </c>
      <c r="V1350">
        <v>3</v>
      </c>
      <c r="W1350">
        <v>11</v>
      </c>
      <c r="X1350">
        <v>0</v>
      </c>
      <c r="Y1350">
        <v>62</v>
      </c>
      <c r="Z1350">
        <v>2206</v>
      </c>
      <c r="AA1350">
        <v>0</v>
      </c>
      <c r="AB1350">
        <v>1</v>
      </c>
      <c r="AC1350">
        <v>0</v>
      </c>
      <c r="AD1350">
        <v>0</v>
      </c>
      <c r="AE1350">
        <v>0</v>
      </c>
      <c r="AF1350">
        <v>0</v>
      </c>
      <c r="AG1350">
        <v>0</v>
      </c>
      <c r="AH1350">
        <v>1</v>
      </c>
      <c r="AI1350">
        <v>0</v>
      </c>
      <c r="AJ1350">
        <v>0</v>
      </c>
      <c r="AK1350">
        <v>221</v>
      </c>
      <c r="AL1350">
        <v>191</v>
      </c>
      <c r="AM1350">
        <v>0</v>
      </c>
    </row>
    <row r="1351" spans="1:39" x14ac:dyDescent="0.45">
      <c r="A1351">
        <v>57338</v>
      </c>
      <c r="B1351">
        <v>0</v>
      </c>
      <c r="C1351">
        <v>1</v>
      </c>
      <c r="D1351">
        <v>96</v>
      </c>
      <c r="E1351">
        <v>143</v>
      </c>
      <c r="F1351">
        <v>6</v>
      </c>
      <c r="G1351">
        <v>52</v>
      </c>
      <c r="H1351">
        <v>11</v>
      </c>
      <c r="I1351">
        <v>8</v>
      </c>
      <c r="J1351">
        <v>17</v>
      </c>
      <c r="K1351">
        <v>2</v>
      </c>
      <c r="L1351">
        <v>4</v>
      </c>
      <c r="M1351">
        <v>1</v>
      </c>
      <c r="N1351">
        <v>5</v>
      </c>
      <c r="O1351">
        <v>5</v>
      </c>
      <c r="P1351">
        <v>0</v>
      </c>
      <c r="Q1351">
        <v>0</v>
      </c>
      <c r="R1351">
        <v>0</v>
      </c>
      <c r="S1351">
        <v>0</v>
      </c>
      <c r="T1351">
        <v>0</v>
      </c>
      <c r="U1351">
        <v>0</v>
      </c>
      <c r="V1351">
        <v>3</v>
      </c>
      <c r="W1351">
        <v>11</v>
      </c>
      <c r="X1351">
        <v>0</v>
      </c>
      <c r="Y1351">
        <v>45</v>
      </c>
      <c r="Z1351">
        <v>2220</v>
      </c>
      <c r="AA1351">
        <v>0</v>
      </c>
      <c r="AB1351">
        <v>0</v>
      </c>
      <c r="AC1351">
        <v>1</v>
      </c>
      <c r="AD1351">
        <v>0</v>
      </c>
      <c r="AE1351">
        <v>0</v>
      </c>
      <c r="AF1351">
        <v>0</v>
      </c>
      <c r="AG1351">
        <v>0</v>
      </c>
      <c r="AH1351">
        <v>1</v>
      </c>
      <c r="AI1351">
        <v>0</v>
      </c>
      <c r="AJ1351">
        <v>0</v>
      </c>
      <c r="AK1351">
        <v>220</v>
      </c>
      <c r="AL1351">
        <v>203</v>
      </c>
      <c r="AM1351">
        <v>0</v>
      </c>
    </row>
    <row r="1352" spans="1:39" x14ac:dyDescent="0.45">
      <c r="A1352">
        <v>50523</v>
      </c>
      <c r="B1352">
        <v>1</v>
      </c>
      <c r="C1352">
        <v>1</v>
      </c>
      <c r="D1352">
        <v>89</v>
      </c>
      <c r="E1352">
        <v>51</v>
      </c>
      <c r="F1352">
        <v>4</v>
      </c>
      <c r="G1352">
        <v>24</v>
      </c>
      <c r="H1352">
        <v>4</v>
      </c>
      <c r="I1352">
        <v>7</v>
      </c>
      <c r="J1352">
        <v>1</v>
      </c>
      <c r="K1352">
        <v>2</v>
      </c>
      <c r="L1352">
        <v>2</v>
      </c>
      <c r="M1352">
        <v>0</v>
      </c>
      <c r="N1352">
        <v>4</v>
      </c>
      <c r="O1352">
        <v>6</v>
      </c>
      <c r="P1352">
        <v>0</v>
      </c>
      <c r="Q1352">
        <v>0</v>
      </c>
      <c r="R1352">
        <v>0</v>
      </c>
      <c r="S1352">
        <v>0</v>
      </c>
      <c r="T1352">
        <v>0</v>
      </c>
      <c r="U1352">
        <v>0</v>
      </c>
      <c r="V1352">
        <v>3</v>
      </c>
      <c r="W1352">
        <v>11</v>
      </c>
      <c r="X1352">
        <v>0</v>
      </c>
      <c r="Y1352">
        <v>60</v>
      </c>
      <c r="Z1352">
        <v>2345</v>
      </c>
      <c r="AA1352">
        <v>0</v>
      </c>
      <c r="AB1352">
        <v>0</v>
      </c>
      <c r="AC1352">
        <v>0</v>
      </c>
      <c r="AD1352">
        <v>1</v>
      </c>
      <c r="AE1352">
        <v>0</v>
      </c>
      <c r="AF1352">
        <v>1</v>
      </c>
      <c r="AG1352">
        <v>0</v>
      </c>
      <c r="AH1352">
        <v>0</v>
      </c>
      <c r="AI1352">
        <v>0</v>
      </c>
      <c r="AJ1352">
        <v>0</v>
      </c>
      <c r="AK1352">
        <v>90</v>
      </c>
      <c r="AL1352">
        <v>89</v>
      </c>
      <c r="AM1352">
        <v>0</v>
      </c>
    </row>
    <row r="1353" spans="1:39" x14ac:dyDescent="0.45">
      <c r="A1353">
        <v>35791</v>
      </c>
      <c r="B1353">
        <v>2</v>
      </c>
      <c r="C1353">
        <v>1</v>
      </c>
      <c r="D1353">
        <v>94</v>
      </c>
      <c r="E1353">
        <v>27</v>
      </c>
      <c r="F1353">
        <v>0</v>
      </c>
      <c r="G1353">
        <v>5</v>
      </c>
      <c r="H1353">
        <v>0</v>
      </c>
      <c r="I1353">
        <v>0</v>
      </c>
      <c r="J1353">
        <v>3</v>
      </c>
      <c r="K1353">
        <v>2</v>
      </c>
      <c r="L1353">
        <v>1</v>
      </c>
      <c r="M1353">
        <v>0</v>
      </c>
      <c r="N1353">
        <v>3</v>
      </c>
      <c r="O1353">
        <v>8</v>
      </c>
      <c r="P1353">
        <v>0</v>
      </c>
      <c r="Q1353">
        <v>0</v>
      </c>
      <c r="R1353">
        <v>0</v>
      </c>
      <c r="S1353">
        <v>0</v>
      </c>
      <c r="T1353">
        <v>0</v>
      </c>
      <c r="U1353">
        <v>0</v>
      </c>
      <c r="V1353">
        <v>3</v>
      </c>
      <c r="W1353">
        <v>11</v>
      </c>
      <c r="X1353">
        <v>0</v>
      </c>
      <c r="Y1353">
        <v>55</v>
      </c>
      <c r="Z1353">
        <v>2578</v>
      </c>
      <c r="AA1353">
        <v>0</v>
      </c>
      <c r="AB1353">
        <v>0</v>
      </c>
      <c r="AC1353">
        <v>1</v>
      </c>
      <c r="AD1353">
        <v>0</v>
      </c>
      <c r="AE1353">
        <v>0</v>
      </c>
      <c r="AF1353">
        <v>0</v>
      </c>
      <c r="AG1353">
        <v>0</v>
      </c>
      <c r="AH1353">
        <v>0</v>
      </c>
      <c r="AI1353">
        <v>1</v>
      </c>
      <c r="AJ1353">
        <v>0</v>
      </c>
      <c r="AK1353">
        <v>32</v>
      </c>
      <c r="AL1353">
        <v>29</v>
      </c>
      <c r="AM1353">
        <v>0</v>
      </c>
    </row>
    <row r="1354" spans="1:39" x14ac:dyDescent="0.45">
      <c r="A1354">
        <v>50611</v>
      </c>
      <c r="B1354">
        <v>0</v>
      </c>
      <c r="C1354">
        <v>1</v>
      </c>
      <c r="D1354">
        <v>98</v>
      </c>
      <c r="E1354">
        <v>459</v>
      </c>
      <c r="F1354">
        <v>0</v>
      </c>
      <c r="G1354">
        <v>24</v>
      </c>
      <c r="H1354">
        <v>6</v>
      </c>
      <c r="I1354">
        <v>0</v>
      </c>
      <c r="J1354">
        <v>4</v>
      </c>
      <c r="K1354">
        <v>6</v>
      </c>
      <c r="L1354">
        <v>4</v>
      </c>
      <c r="M1354">
        <v>5</v>
      </c>
      <c r="N1354">
        <v>7</v>
      </c>
      <c r="O1354">
        <v>6</v>
      </c>
      <c r="P1354">
        <v>0</v>
      </c>
      <c r="Q1354">
        <v>1</v>
      </c>
      <c r="R1354">
        <v>0</v>
      </c>
      <c r="S1354">
        <v>0</v>
      </c>
      <c r="T1354">
        <v>0</v>
      </c>
      <c r="U1354">
        <v>0</v>
      </c>
      <c r="V1354">
        <v>3</v>
      </c>
      <c r="W1354">
        <v>11</v>
      </c>
      <c r="X1354">
        <v>0</v>
      </c>
      <c r="Y1354">
        <v>60</v>
      </c>
      <c r="Z1354">
        <v>2792</v>
      </c>
      <c r="AA1354">
        <v>1</v>
      </c>
      <c r="AB1354">
        <v>0</v>
      </c>
      <c r="AC1354">
        <v>0</v>
      </c>
      <c r="AD1354">
        <v>0</v>
      </c>
      <c r="AE1354">
        <v>0</v>
      </c>
      <c r="AF1354">
        <v>0</v>
      </c>
      <c r="AG1354">
        <v>0</v>
      </c>
      <c r="AH1354">
        <v>0</v>
      </c>
      <c r="AI1354">
        <v>0</v>
      </c>
      <c r="AJ1354">
        <v>1</v>
      </c>
      <c r="AK1354">
        <v>489</v>
      </c>
      <c r="AL1354">
        <v>485</v>
      </c>
      <c r="AM1354">
        <v>1</v>
      </c>
    </row>
    <row r="1355" spans="1:39" x14ac:dyDescent="0.45">
      <c r="A1355">
        <v>56242</v>
      </c>
      <c r="B1355">
        <v>0</v>
      </c>
      <c r="C1355">
        <v>1</v>
      </c>
      <c r="D1355">
        <v>72</v>
      </c>
      <c r="E1355">
        <v>689</v>
      </c>
      <c r="F1355">
        <v>8</v>
      </c>
      <c r="G1355">
        <v>167</v>
      </c>
      <c r="H1355">
        <v>11</v>
      </c>
      <c r="I1355">
        <v>8</v>
      </c>
      <c r="J1355">
        <v>88</v>
      </c>
      <c r="K1355">
        <v>5</v>
      </c>
      <c r="L1355">
        <v>8</v>
      </c>
      <c r="M1355">
        <v>4</v>
      </c>
      <c r="N1355">
        <v>11</v>
      </c>
      <c r="O1355">
        <v>6</v>
      </c>
      <c r="P1355">
        <v>0</v>
      </c>
      <c r="Q1355">
        <v>0</v>
      </c>
      <c r="R1355">
        <v>0</v>
      </c>
      <c r="S1355">
        <v>0</v>
      </c>
      <c r="T1355">
        <v>0</v>
      </c>
      <c r="U1355">
        <v>0</v>
      </c>
      <c r="V1355">
        <v>3</v>
      </c>
      <c r="W1355">
        <v>11</v>
      </c>
      <c r="X1355">
        <v>0</v>
      </c>
      <c r="Y1355">
        <v>51</v>
      </c>
      <c r="Z1355">
        <v>2642</v>
      </c>
      <c r="AA1355">
        <v>0</v>
      </c>
      <c r="AB1355">
        <v>1</v>
      </c>
      <c r="AC1355">
        <v>0</v>
      </c>
      <c r="AD1355">
        <v>0</v>
      </c>
      <c r="AE1355">
        <v>0</v>
      </c>
      <c r="AF1355">
        <v>0</v>
      </c>
      <c r="AG1355">
        <v>0</v>
      </c>
      <c r="AH1355">
        <v>0</v>
      </c>
      <c r="AI1355">
        <v>0</v>
      </c>
      <c r="AJ1355">
        <v>1</v>
      </c>
      <c r="AK1355">
        <v>883</v>
      </c>
      <c r="AL1355">
        <v>795</v>
      </c>
      <c r="AM1355">
        <v>0</v>
      </c>
    </row>
    <row r="1356" spans="1:39" x14ac:dyDescent="0.45">
      <c r="A1356">
        <v>48904</v>
      </c>
      <c r="B1356">
        <v>0</v>
      </c>
      <c r="C1356">
        <v>1</v>
      </c>
      <c r="D1356">
        <v>1</v>
      </c>
      <c r="E1356">
        <v>283</v>
      </c>
      <c r="F1356">
        <v>10</v>
      </c>
      <c r="G1356">
        <v>38</v>
      </c>
      <c r="H1356">
        <v>0</v>
      </c>
      <c r="I1356">
        <v>13</v>
      </c>
      <c r="J1356">
        <v>27</v>
      </c>
      <c r="K1356">
        <v>4</v>
      </c>
      <c r="L1356">
        <v>7</v>
      </c>
      <c r="M1356">
        <v>2</v>
      </c>
      <c r="N1356">
        <v>4</v>
      </c>
      <c r="O1356">
        <v>8</v>
      </c>
      <c r="P1356">
        <v>0</v>
      </c>
      <c r="Q1356">
        <v>0</v>
      </c>
      <c r="R1356">
        <v>0</v>
      </c>
      <c r="S1356">
        <v>0</v>
      </c>
      <c r="T1356">
        <v>0</v>
      </c>
      <c r="U1356">
        <v>0</v>
      </c>
      <c r="V1356">
        <v>3</v>
      </c>
      <c r="W1356">
        <v>11</v>
      </c>
      <c r="X1356">
        <v>0</v>
      </c>
      <c r="Y1356">
        <v>60</v>
      </c>
      <c r="Z1356">
        <v>2733</v>
      </c>
      <c r="AA1356">
        <v>0</v>
      </c>
      <c r="AB1356">
        <v>0</v>
      </c>
      <c r="AC1356">
        <v>1</v>
      </c>
      <c r="AD1356">
        <v>0</v>
      </c>
      <c r="AE1356">
        <v>0</v>
      </c>
      <c r="AF1356">
        <v>0</v>
      </c>
      <c r="AG1356">
        <v>0</v>
      </c>
      <c r="AH1356">
        <v>1</v>
      </c>
      <c r="AI1356">
        <v>0</v>
      </c>
      <c r="AJ1356">
        <v>0</v>
      </c>
      <c r="AK1356">
        <v>344</v>
      </c>
      <c r="AL1356">
        <v>317</v>
      </c>
      <c r="AM1356">
        <v>0</v>
      </c>
    </row>
    <row r="1357" spans="1:39" x14ac:dyDescent="0.45">
      <c r="A1357">
        <v>56243</v>
      </c>
      <c r="B1357">
        <v>1</v>
      </c>
      <c r="C1357">
        <v>2</v>
      </c>
      <c r="D1357">
        <v>26</v>
      </c>
      <c r="E1357">
        <v>347</v>
      </c>
      <c r="F1357">
        <v>0</v>
      </c>
      <c r="G1357">
        <v>35</v>
      </c>
      <c r="H1357">
        <v>4</v>
      </c>
      <c r="I1357">
        <v>3</v>
      </c>
      <c r="J1357">
        <v>7</v>
      </c>
      <c r="K1357">
        <v>6</v>
      </c>
      <c r="L1357">
        <v>4</v>
      </c>
      <c r="M1357">
        <v>2</v>
      </c>
      <c r="N1357">
        <v>8</v>
      </c>
      <c r="O1357">
        <v>5</v>
      </c>
      <c r="P1357">
        <v>0</v>
      </c>
      <c r="Q1357">
        <v>0</v>
      </c>
      <c r="R1357">
        <v>0</v>
      </c>
      <c r="S1357">
        <v>0</v>
      </c>
      <c r="T1357">
        <v>0</v>
      </c>
      <c r="U1357">
        <v>0</v>
      </c>
      <c r="V1357">
        <v>3</v>
      </c>
      <c r="W1357">
        <v>11</v>
      </c>
      <c r="X1357">
        <v>0</v>
      </c>
      <c r="Y1357">
        <v>45</v>
      </c>
      <c r="Z1357">
        <v>2340</v>
      </c>
      <c r="AA1357">
        <v>0</v>
      </c>
      <c r="AB1357">
        <v>0</v>
      </c>
      <c r="AC1357">
        <v>1</v>
      </c>
      <c r="AD1357">
        <v>0</v>
      </c>
      <c r="AE1357">
        <v>0</v>
      </c>
      <c r="AF1357">
        <v>0</v>
      </c>
      <c r="AG1357">
        <v>0</v>
      </c>
      <c r="AH1357">
        <v>1</v>
      </c>
      <c r="AI1357">
        <v>0</v>
      </c>
      <c r="AJ1357">
        <v>0</v>
      </c>
      <c r="AK1357">
        <v>389</v>
      </c>
      <c r="AL1357">
        <v>382</v>
      </c>
      <c r="AM1357">
        <v>0</v>
      </c>
    </row>
    <row r="1358" spans="1:39" x14ac:dyDescent="0.45">
      <c r="A1358">
        <v>21355</v>
      </c>
      <c r="B1358">
        <v>1</v>
      </c>
      <c r="C1358">
        <v>0</v>
      </c>
      <c r="D1358">
        <v>5</v>
      </c>
      <c r="E1358">
        <v>5</v>
      </c>
      <c r="F1358">
        <v>13</v>
      </c>
      <c r="G1358">
        <v>14</v>
      </c>
      <c r="H1358">
        <v>0</v>
      </c>
      <c r="I1358">
        <v>5</v>
      </c>
      <c r="J1358">
        <v>31</v>
      </c>
      <c r="K1358">
        <v>2</v>
      </c>
      <c r="L1358">
        <v>2</v>
      </c>
      <c r="M1358">
        <v>1</v>
      </c>
      <c r="N1358">
        <v>2</v>
      </c>
      <c r="O1358">
        <v>6</v>
      </c>
      <c r="P1358">
        <v>1</v>
      </c>
      <c r="Q1358">
        <v>0</v>
      </c>
      <c r="R1358">
        <v>0</v>
      </c>
      <c r="S1358">
        <v>0</v>
      </c>
      <c r="T1358">
        <v>0</v>
      </c>
      <c r="U1358">
        <v>0</v>
      </c>
      <c r="V1358">
        <v>3</v>
      </c>
      <c r="W1358">
        <v>11</v>
      </c>
      <c r="X1358">
        <v>1</v>
      </c>
      <c r="Y1358">
        <v>35</v>
      </c>
      <c r="Z1358">
        <v>2472</v>
      </c>
      <c r="AA1358">
        <v>0</v>
      </c>
      <c r="AB1358">
        <v>1</v>
      </c>
      <c r="AC1358">
        <v>0</v>
      </c>
      <c r="AD1358">
        <v>0</v>
      </c>
      <c r="AE1358">
        <v>0</v>
      </c>
      <c r="AF1358">
        <v>0</v>
      </c>
      <c r="AG1358">
        <v>0</v>
      </c>
      <c r="AH1358">
        <v>1</v>
      </c>
      <c r="AI1358">
        <v>0</v>
      </c>
      <c r="AJ1358">
        <v>0</v>
      </c>
      <c r="AK1358">
        <v>37</v>
      </c>
      <c r="AL1358">
        <v>6</v>
      </c>
      <c r="AM1358">
        <v>1</v>
      </c>
    </row>
    <row r="1359" spans="1:39" x14ac:dyDescent="0.45">
      <c r="A1359">
        <v>57420</v>
      </c>
      <c r="B1359">
        <v>0</v>
      </c>
      <c r="C1359">
        <v>1</v>
      </c>
      <c r="D1359">
        <v>22</v>
      </c>
      <c r="E1359">
        <v>280</v>
      </c>
      <c r="F1359">
        <v>0</v>
      </c>
      <c r="G1359">
        <v>18</v>
      </c>
      <c r="H1359">
        <v>0</v>
      </c>
      <c r="I1359">
        <v>0</v>
      </c>
      <c r="J1359">
        <v>24</v>
      </c>
      <c r="K1359">
        <v>3</v>
      </c>
      <c r="L1359">
        <v>5</v>
      </c>
      <c r="M1359">
        <v>1</v>
      </c>
      <c r="N1359">
        <v>6</v>
      </c>
      <c r="O1359">
        <v>7</v>
      </c>
      <c r="P1359">
        <v>0</v>
      </c>
      <c r="Q1359">
        <v>1</v>
      </c>
      <c r="R1359">
        <v>0</v>
      </c>
      <c r="S1359">
        <v>0</v>
      </c>
      <c r="T1359">
        <v>0</v>
      </c>
      <c r="U1359">
        <v>0</v>
      </c>
      <c r="V1359">
        <v>3</v>
      </c>
      <c r="W1359">
        <v>11</v>
      </c>
      <c r="X1359">
        <v>0</v>
      </c>
      <c r="Y1359">
        <v>49</v>
      </c>
      <c r="Z1359">
        <v>2528</v>
      </c>
      <c r="AA1359">
        <v>0</v>
      </c>
      <c r="AB1359">
        <v>0</v>
      </c>
      <c r="AC1359">
        <v>0</v>
      </c>
      <c r="AD1359">
        <v>1</v>
      </c>
      <c r="AE1359">
        <v>0</v>
      </c>
      <c r="AF1359">
        <v>0</v>
      </c>
      <c r="AG1359">
        <v>0</v>
      </c>
      <c r="AH1359">
        <v>0</v>
      </c>
      <c r="AI1359">
        <v>1</v>
      </c>
      <c r="AJ1359">
        <v>0</v>
      </c>
      <c r="AK1359">
        <v>298</v>
      </c>
      <c r="AL1359">
        <v>274</v>
      </c>
      <c r="AM1359">
        <v>1</v>
      </c>
    </row>
    <row r="1360" spans="1:39" x14ac:dyDescent="0.45">
      <c r="A1360">
        <v>46390</v>
      </c>
      <c r="B1360">
        <v>0</v>
      </c>
      <c r="C1360">
        <v>1</v>
      </c>
      <c r="D1360">
        <v>56</v>
      </c>
      <c r="E1360">
        <v>95</v>
      </c>
      <c r="F1360">
        <v>14</v>
      </c>
      <c r="G1360">
        <v>64</v>
      </c>
      <c r="H1360">
        <v>2</v>
      </c>
      <c r="I1360">
        <v>9</v>
      </c>
      <c r="J1360">
        <v>38</v>
      </c>
      <c r="K1360">
        <v>1</v>
      </c>
      <c r="L1360">
        <v>4</v>
      </c>
      <c r="M1360">
        <v>2</v>
      </c>
      <c r="N1360">
        <v>3</v>
      </c>
      <c r="O1360">
        <v>7</v>
      </c>
      <c r="P1360">
        <v>0</v>
      </c>
      <c r="Q1360">
        <v>0</v>
      </c>
      <c r="R1360">
        <v>0</v>
      </c>
      <c r="S1360">
        <v>0</v>
      </c>
      <c r="T1360">
        <v>0</v>
      </c>
      <c r="U1360">
        <v>0</v>
      </c>
      <c r="V1360">
        <v>3</v>
      </c>
      <c r="W1360">
        <v>11</v>
      </c>
      <c r="X1360">
        <v>0</v>
      </c>
      <c r="Y1360">
        <v>65</v>
      </c>
      <c r="Z1360">
        <v>2214</v>
      </c>
      <c r="AA1360">
        <v>1</v>
      </c>
      <c r="AB1360">
        <v>0</v>
      </c>
      <c r="AC1360">
        <v>0</v>
      </c>
      <c r="AD1360">
        <v>0</v>
      </c>
      <c r="AE1360">
        <v>0</v>
      </c>
      <c r="AF1360">
        <v>0</v>
      </c>
      <c r="AG1360">
        <v>0</v>
      </c>
      <c r="AH1360">
        <v>0</v>
      </c>
      <c r="AI1360">
        <v>1</v>
      </c>
      <c r="AJ1360">
        <v>0</v>
      </c>
      <c r="AK1360">
        <v>184</v>
      </c>
      <c r="AL1360">
        <v>146</v>
      </c>
      <c r="AM1360">
        <v>0</v>
      </c>
    </row>
    <row r="1361" spans="1:39" x14ac:dyDescent="0.45">
      <c r="A1361">
        <v>54342</v>
      </c>
      <c r="B1361">
        <v>1</v>
      </c>
      <c r="C1361">
        <v>1</v>
      </c>
      <c r="D1361">
        <v>74</v>
      </c>
      <c r="E1361">
        <v>84</v>
      </c>
      <c r="F1361">
        <v>10</v>
      </c>
      <c r="G1361">
        <v>34</v>
      </c>
      <c r="H1361">
        <v>11</v>
      </c>
      <c r="I1361">
        <v>10</v>
      </c>
      <c r="J1361">
        <v>28</v>
      </c>
      <c r="K1361">
        <v>4</v>
      </c>
      <c r="L1361">
        <v>3</v>
      </c>
      <c r="M1361">
        <v>1</v>
      </c>
      <c r="N1361">
        <v>4</v>
      </c>
      <c r="O1361">
        <v>6</v>
      </c>
      <c r="P1361">
        <v>0</v>
      </c>
      <c r="Q1361">
        <v>0</v>
      </c>
      <c r="R1361">
        <v>0</v>
      </c>
      <c r="S1361">
        <v>0</v>
      </c>
      <c r="T1361">
        <v>0</v>
      </c>
      <c r="U1361">
        <v>0</v>
      </c>
      <c r="V1361">
        <v>3</v>
      </c>
      <c r="W1361">
        <v>11</v>
      </c>
      <c r="X1361">
        <v>0</v>
      </c>
      <c r="Y1361">
        <v>64</v>
      </c>
      <c r="Z1361">
        <v>2520</v>
      </c>
      <c r="AA1361">
        <v>0</v>
      </c>
      <c r="AB1361">
        <v>0</v>
      </c>
      <c r="AC1361">
        <v>0</v>
      </c>
      <c r="AD1361">
        <v>1</v>
      </c>
      <c r="AE1361">
        <v>0</v>
      </c>
      <c r="AF1361">
        <v>1</v>
      </c>
      <c r="AG1361">
        <v>0</v>
      </c>
      <c r="AH1361">
        <v>0</v>
      </c>
      <c r="AI1361">
        <v>0</v>
      </c>
      <c r="AJ1361">
        <v>0</v>
      </c>
      <c r="AK1361">
        <v>149</v>
      </c>
      <c r="AL1361">
        <v>121</v>
      </c>
      <c r="AM1361">
        <v>0</v>
      </c>
    </row>
    <row r="1362" spans="1:39" x14ac:dyDescent="0.45">
      <c r="A1362">
        <v>20895</v>
      </c>
      <c r="B1362">
        <v>1</v>
      </c>
      <c r="C1362">
        <v>0</v>
      </c>
      <c r="D1362">
        <v>24</v>
      </c>
      <c r="E1362">
        <v>18</v>
      </c>
      <c r="F1362">
        <v>3</v>
      </c>
      <c r="G1362">
        <v>17</v>
      </c>
      <c r="H1362">
        <v>3</v>
      </c>
      <c r="I1362">
        <v>0</v>
      </c>
      <c r="J1362">
        <v>4</v>
      </c>
      <c r="K1362">
        <v>1</v>
      </c>
      <c r="L1362">
        <v>2</v>
      </c>
      <c r="M1362">
        <v>0</v>
      </c>
      <c r="N1362">
        <v>3</v>
      </c>
      <c r="O1362">
        <v>9</v>
      </c>
      <c r="P1362">
        <v>0</v>
      </c>
      <c r="Q1362">
        <v>0</v>
      </c>
      <c r="R1362">
        <v>0</v>
      </c>
      <c r="S1362">
        <v>0</v>
      </c>
      <c r="T1362">
        <v>0</v>
      </c>
      <c r="U1362">
        <v>0</v>
      </c>
      <c r="V1362">
        <v>3</v>
      </c>
      <c r="W1362">
        <v>11</v>
      </c>
      <c r="X1362">
        <v>0</v>
      </c>
      <c r="Y1362">
        <v>47</v>
      </c>
      <c r="Z1362">
        <v>2790</v>
      </c>
      <c r="AA1362">
        <v>0</v>
      </c>
      <c r="AB1362">
        <v>1</v>
      </c>
      <c r="AC1362">
        <v>0</v>
      </c>
      <c r="AD1362">
        <v>0</v>
      </c>
      <c r="AE1362">
        <v>0</v>
      </c>
      <c r="AF1362">
        <v>0</v>
      </c>
      <c r="AG1362">
        <v>0</v>
      </c>
      <c r="AH1362">
        <v>1</v>
      </c>
      <c r="AI1362">
        <v>0</v>
      </c>
      <c r="AJ1362">
        <v>0</v>
      </c>
      <c r="AK1362">
        <v>41</v>
      </c>
      <c r="AL1362">
        <v>37</v>
      </c>
      <c r="AM1362">
        <v>0</v>
      </c>
    </row>
    <row r="1363" spans="1:39" x14ac:dyDescent="0.45">
      <c r="A1363">
        <v>92344</v>
      </c>
      <c r="B1363">
        <v>0</v>
      </c>
      <c r="C1363">
        <v>0</v>
      </c>
      <c r="D1363">
        <v>9</v>
      </c>
      <c r="E1363">
        <v>992</v>
      </c>
      <c r="F1363">
        <v>24</v>
      </c>
      <c r="G1363">
        <v>694</v>
      </c>
      <c r="H1363">
        <v>51</v>
      </c>
      <c r="I1363">
        <v>19</v>
      </c>
      <c r="J1363">
        <v>119</v>
      </c>
      <c r="K1363">
        <v>0</v>
      </c>
      <c r="L1363">
        <v>5</v>
      </c>
      <c r="M1363">
        <v>10</v>
      </c>
      <c r="N1363">
        <v>5</v>
      </c>
      <c r="O1363">
        <v>1</v>
      </c>
      <c r="P1363">
        <v>1</v>
      </c>
      <c r="Q1363">
        <v>0</v>
      </c>
      <c r="R1363">
        <v>1</v>
      </c>
      <c r="S1363">
        <v>0</v>
      </c>
      <c r="T1363">
        <v>0</v>
      </c>
      <c r="U1363">
        <v>0</v>
      </c>
      <c r="V1363">
        <v>3</v>
      </c>
      <c r="W1363">
        <v>11</v>
      </c>
      <c r="X1363">
        <v>0</v>
      </c>
      <c r="Y1363">
        <v>72</v>
      </c>
      <c r="Z1363">
        <v>2324</v>
      </c>
      <c r="AA1363">
        <v>0</v>
      </c>
      <c r="AB1363">
        <v>1</v>
      </c>
      <c r="AC1363">
        <v>0</v>
      </c>
      <c r="AD1363">
        <v>0</v>
      </c>
      <c r="AE1363">
        <v>0</v>
      </c>
      <c r="AF1363">
        <v>0</v>
      </c>
      <c r="AG1363">
        <v>0</v>
      </c>
      <c r="AH1363">
        <v>1</v>
      </c>
      <c r="AI1363">
        <v>0</v>
      </c>
      <c r="AJ1363">
        <v>0</v>
      </c>
      <c r="AK1363">
        <v>1780</v>
      </c>
      <c r="AL1363">
        <v>1661</v>
      </c>
      <c r="AM1363">
        <v>2</v>
      </c>
    </row>
    <row r="1364" spans="1:39" x14ac:dyDescent="0.45">
      <c r="A1364">
        <v>26907</v>
      </c>
      <c r="B1364">
        <v>1</v>
      </c>
      <c r="C1364">
        <v>1</v>
      </c>
      <c r="D1364">
        <v>10</v>
      </c>
      <c r="E1364">
        <v>9</v>
      </c>
      <c r="F1364">
        <v>1</v>
      </c>
      <c r="G1364">
        <v>7</v>
      </c>
      <c r="H1364">
        <v>0</v>
      </c>
      <c r="I1364">
        <v>3</v>
      </c>
      <c r="J1364">
        <v>2</v>
      </c>
      <c r="K1364">
        <v>2</v>
      </c>
      <c r="L1364">
        <v>1</v>
      </c>
      <c r="M1364">
        <v>0</v>
      </c>
      <c r="N1364">
        <v>3</v>
      </c>
      <c r="O1364">
        <v>7</v>
      </c>
      <c r="P1364">
        <v>0</v>
      </c>
      <c r="Q1364">
        <v>0</v>
      </c>
      <c r="R1364">
        <v>0</v>
      </c>
      <c r="S1364">
        <v>0</v>
      </c>
      <c r="T1364">
        <v>0</v>
      </c>
      <c r="U1364">
        <v>0</v>
      </c>
      <c r="V1364">
        <v>3</v>
      </c>
      <c r="W1364">
        <v>11</v>
      </c>
      <c r="X1364">
        <v>0</v>
      </c>
      <c r="Y1364">
        <v>44</v>
      </c>
      <c r="Z1364">
        <v>2472</v>
      </c>
      <c r="AA1364">
        <v>0</v>
      </c>
      <c r="AB1364">
        <v>0</v>
      </c>
      <c r="AC1364">
        <v>0</v>
      </c>
      <c r="AD1364">
        <v>1</v>
      </c>
      <c r="AE1364">
        <v>0</v>
      </c>
      <c r="AF1364">
        <v>1</v>
      </c>
      <c r="AG1364">
        <v>0</v>
      </c>
      <c r="AH1364">
        <v>0</v>
      </c>
      <c r="AI1364">
        <v>0</v>
      </c>
      <c r="AJ1364">
        <v>0</v>
      </c>
      <c r="AK1364">
        <v>20</v>
      </c>
      <c r="AL1364">
        <v>18</v>
      </c>
      <c r="AM1364">
        <v>0</v>
      </c>
    </row>
    <row r="1365" spans="1:39" x14ac:dyDescent="0.45">
      <c r="A1365">
        <v>44964</v>
      </c>
      <c r="B1365">
        <v>1</v>
      </c>
      <c r="C1365">
        <v>1</v>
      </c>
      <c r="D1365">
        <v>35</v>
      </c>
      <c r="E1365">
        <v>19</v>
      </c>
      <c r="F1365">
        <v>1</v>
      </c>
      <c r="G1365">
        <v>17</v>
      </c>
      <c r="H1365">
        <v>2</v>
      </c>
      <c r="I1365">
        <v>0</v>
      </c>
      <c r="J1365">
        <v>2</v>
      </c>
      <c r="K1365">
        <v>1</v>
      </c>
      <c r="L1365">
        <v>1</v>
      </c>
      <c r="M1365">
        <v>0</v>
      </c>
      <c r="N1365">
        <v>3</v>
      </c>
      <c r="O1365">
        <v>8</v>
      </c>
      <c r="P1365">
        <v>0</v>
      </c>
      <c r="Q1365">
        <v>0</v>
      </c>
      <c r="R1365">
        <v>0</v>
      </c>
      <c r="S1365">
        <v>0</v>
      </c>
      <c r="T1365">
        <v>0</v>
      </c>
      <c r="U1365">
        <v>0</v>
      </c>
      <c r="V1365">
        <v>3</v>
      </c>
      <c r="W1365">
        <v>11</v>
      </c>
      <c r="X1365">
        <v>0</v>
      </c>
      <c r="Y1365">
        <v>40</v>
      </c>
      <c r="Z1365">
        <v>2719</v>
      </c>
      <c r="AA1365">
        <v>0</v>
      </c>
      <c r="AB1365">
        <v>0</v>
      </c>
      <c r="AC1365">
        <v>0</v>
      </c>
      <c r="AD1365">
        <v>1</v>
      </c>
      <c r="AE1365">
        <v>0</v>
      </c>
      <c r="AF1365">
        <v>0</v>
      </c>
      <c r="AG1365">
        <v>0</v>
      </c>
      <c r="AH1365">
        <v>1</v>
      </c>
      <c r="AI1365">
        <v>0</v>
      </c>
      <c r="AJ1365">
        <v>0</v>
      </c>
      <c r="AK1365">
        <v>39</v>
      </c>
      <c r="AL1365">
        <v>37</v>
      </c>
      <c r="AM1365">
        <v>0</v>
      </c>
    </row>
    <row r="1366" spans="1:39" x14ac:dyDescent="0.45">
      <c r="A1366">
        <v>75507</v>
      </c>
      <c r="B1366">
        <v>0</v>
      </c>
      <c r="C1366">
        <v>0</v>
      </c>
      <c r="D1366">
        <v>56</v>
      </c>
      <c r="E1366">
        <v>709</v>
      </c>
      <c r="F1366">
        <v>93</v>
      </c>
      <c r="G1366">
        <v>374</v>
      </c>
      <c r="H1366">
        <v>104</v>
      </c>
      <c r="I1366">
        <v>80</v>
      </c>
      <c r="J1366">
        <v>80</v>
      </c>
      <c r="K1366">
        <v>1</v>
      </c>
      <c r="L1366">
        <v>8</v>
      </c>
      <c r="M1366">
        <v>6</v>
      </c>
      <c r="N1366">
        <v>6</v>
      </c>
      <c r="O1366">
        <v>3</v>
      </c>
      <c r="P1366">
        <v>0</v>
      </c>
      <c r="Q1366">
        <v>0</v>
      </c>
      <c r="R1366">
        <v>0</v>
      </c>
      <c r="S1366">
        <v>0</v>
      </c>
      <c r="T1366">
        <v>0</v>
      </c>
      <c r="U1366">
        <v>0</v>
      </c>
      <c r="V1366">
        <v>3</v>
      </c>
      <c r="W1366">
        <v>11</v>
      </c>
      <c r="X1366">
        <v>0</v>
      </c>
      <c r="Y1366">
        <v>41</v>
      </c>
      <c r="Z1366">
        <v>2217</v>
      </c>
      <c r="AA1366">
        <v>0</v>
      </c>
      <c r="AB1366">
        <v>0</v>
      </c>
      <c r="AC1366">
        <v>0</v>
      </c>
      <c r="AD1366">
        <v>1</v>
      </c>
      <c r="AE1366">
        <v>0</v>
      </c>
      <c r="AF1366">
        <v>0</v>
      </c>
      <c r="AG1366">
        <v>0</v>
      </c>
      <c r="AH1366">
        <v>1</v>
      </c>
      <c r="AI1366">
        <v>0</v>
      </c>
      <c r="AJ1366">
        <v>0</v>
      </c>
      <c r="AK1366">
        <v>1360</v>
      </c>
      <c r="AL1366">
        <v>1280</v>
      </c>
      <c r="AM1366">
        <v>0</v>
      </c>
    </row>
    <row r="1367" spans="1:39" x14ac:dyDescent="0.45">
      <c r="A1367">
        <v>53761</v>
      </c>
      <c r="B1367">
        <v>1</v>
      </c>
      <c r="C1367">
        <v>1</v>
      </c>
      <c r="D1367">
        <v>7</v>
      </c>
      <c r="E1367">
        <v>158</v>
      </c>
      <c r="F1367">
        <v>0</v>
      </c>
      <c r="G1367">
        <v>76</v>
      </c>
      <c r="H1367">
        <v>13</v>
      </c>
      <c r="I1367">
        <v>7</v>
      </c>
      <c r="J1367">
        <v>71</v>
      </c>
      <c r="K1367">
        <v>6</v>
      </c>
      <c r="L1367">
        <v>4</v>
      </c>
      <c r="M1367">
        <v>4</v>
      </c>
      <c r="N1367">
        <v>3</v>
      </c>
      <c r="O1367">
        <v>5</v>
      </c>
      <c r="P1367">
        <v>0</v>
      </c>
      <c r="Q1367">
        <v>0</v>
      </c>
      <c r="R1367">
        <v>0</v>
      </c>
      <c r="S1367">
        <v>0</v>
      </c>
      <c r="T1367">
        <v>0</v>
      </c>
      <c r="U1367">
        <v>0</v>
      </c>
      <c r="V1367">
        <v>3</v>
      </c>
      <c r="W1367">
        <v>11</v>
      </c>
      <c r="X1367">
        <v>0</v>
      </c>
      <c r="Y1367">
        <v>48</v>
      </c>
      <c r="Z1367">
        <v>2420</v>
      </c>
      <c r="AA1367">
        <v>0</v>
      </c>
      <c r="AB1367">
        <v>1</v>
      </c>
      <c r="AC1367">
        <v>0</v>
      </c>
      <c r="AD1367">
        <v>0</v>
      </c>
      <c r="AE1367">
        <v>0</v>
      </c>
      <c r="AF1367">
        <v>0</v>
      </c>
      <c r="AG1367">
        <v>0</v>
      </c>
      <c r="AH1367">
        <v>0</v>
      </c>
      <c r="AI1367">
        <v>1</v>
      </c>
      <c r="AJ1367">
        <v>0</v>
      </c>
      <c r="AK1367">
        <v>254</v>
      </c>
      <c r="AL1367">
        <v>183</v>
      </c>
      <c r="AM1367">
        <v>0</v>
      </c>
    </row>
    <row r="1368" spans="1:39" x14ac:dyDescent="0.45">
      <c r="A1368">
        <v>22682</v>
      </c>
      <c r="B1368">
        <v>1</v>
      </c>
      <c r="C1368">
        <v>0</v>
      </c>
      <c r="D1368">
        <v>51</v>
      </c>
      <c r="E1368">
        <v>10</v>
      </c>
      <c r="F1368">
        <v>14</v>
      </c>
      <c r="G1368">
        <v>29</v>
      </c>
      <c r="H1368">
        <v>4</v>
      </c>
      <c r="I1368">
        <v>2</v>
      </c>
      <c r="J1368">
        <v>36</v>
      </c>
      <c r="K1368">
        <v>3</v>
      </c>
      <c r="L1368">
        <v>2</v>
      </c>
      <c r="M1368">
        <v>1</v>
      </c>
      <c r="N1368">
        <v>4</v>
      </c>
      <c r="O1368">
        <v>4</v>
      </c>
      <c r="P1368">
        <v>0</v>
      </c>
      <c r="Q1368">
        <v>0</v>
      </c>
      <c r="R1368">
        <v>0</v>
      </c>
      <c r="S1368">
        <v>0</v>
      </c>
      <c r="T1368">
        <v>0</v>
      </c>
      <c r="U1368">
        <v>0</v>
      </c>
      <c r="V1368">
        <v>3</v>
      </c>
      <c r="W1368">
        <v>11</v>
      </c>
      <c r="X1368">
        <v>0</v>
      </c>
      <c r="Y1368">
        <v>47</v>
      </c>
      <c r="Z1368">
        <v>2428</v>
      </c>
      <c r="AA1368">
        <v>0</v>
      </c>
      <c r="AB1368">
        <v>0</v>
      </c>
      <c r="AC1368">
        <v>0</v>
      </c>
      <c r="AD1368">
        <v>1</v>
      </c>
      <c r="AE1368">
        <v>0</v>
      </c>
      <c r="AF1368">
        <v>0</v>
      </c>
      <c r="AG1368">
        <v>0</v>
      </c>
      <c r="AH1368">
        <v>1</v>
      </c>
      <c r="AI1368">
        <v>0</v>
      </c>
      <c r="AJ1368">
        <v>0</v>
      </c>
      <c r="AK1368">
        <v>59</v>
      </c>
      <c r="AL1368">
        <v>23</v>
      </c>
      <c r="AM1368">
        <v>0</v>
      </c>
    </row>
    <row r="1369" spans="1:39" x14ac:dyDescent="0.45">
      <c r="A1369">
        <v>38887</v>
      </c>
      <c r="B1369">
        <v>1</v>
      </c>
      <c r="C1369">
        <v>0</v>
      </c>
      <c r="D1369">
        <v>17</v>
      </c>
      <c r="E1369">
        <v>25</v>
      </c>
      <c r="F1369">
        <v>1</v>
      </c>
      <c r="G1369">
        <v>13</v>
      </c>
      <c r="H1369">
        <v>0</v>
      </c>
      <c r="I1369">
        <v>0</v>
      </c>
      <c r="J1369">
        <v>3</v>
      </c>
      <c r="K1369">
        <v>1</v>
      </c>
      <c r="L1369">
        <v>1</v>
      </c>
      <c r="M1369">
        <v>0</v>
      </c>
      <c r="N1369">
        <v>3</v>
      </c>
      <c r="O1369">
        <v>7</v>
      </c>
      <c r="P1369">
        <v>0</v>
      </c>
      <c r="Q1369">
        <v>0</v>
      </c>
      <c r="R1369">
        <v>0</v>
      </c>
      <c r="S1369">
        <v>0</v>
      </c>
      <c r="T1369">
        <v>0</v>
      </c>
      <c r="U1369">
        <v>0</v>
      </c>
      <c r="V1369">
        <v>3</v>
      </c>
      <c r="W1369">
        <v>11</v>
      </c>
      <c r="X1369">
        <v>0</v>
      </c>
      <c r="Y1369">
        <v>48</v>
      </c>
      <c r="Z1369">
        <v>2278</v>
      </c>
      <c r="AA1369">
        <v>0</v>
      </c>
      <c r="AB1369">
        <v>0</v>
      </c>
      <c r="AC1369">
        <v>0</v>
      </c>
      <c r="AD1369">
        <v>1</v>
      </c>
      <c r="AE1369">
        <v>0</v>
      </c>
      <c r="AF1369">
        <v>0</v>
      </c>
      <c r="AG1369">
        <v>0</v>
      </c>
      <c r="AH1369">
        <v>0</v>
      </c>
      <c r="AI1369">
        <v>0</v>
      </c>
      <c r="AJ1369">
        <v>1</v>
      </c>
      <c r="AK1369">
        <v>39</v>
      </c>
      <c r="AL1369">
        <v>36</v>
      </c>
      <c r="AM1369">
        <v>0</v>
      </c>
    </row>
    <row r="1370" spans="1:39" x14ac:dyDescent="0.45">
      <c r="A1370">
        <v>41658</v>
      </c>
      <c r="B1370">
        <v>1</v>
      </c>
      <c r="C1370">
        <v>1</v>
      </c>
      <c r="D1370">
        <v>30</v>
      </c>
      <c r="E1370">
        <v>8</v>
      </c>
      <c r="F1370">
        <v>4</v>
      </c>
      <c r="G1370">
        <v>12</v>
      </c>
      <c r="H1370">
        <v>15</v>
      </c>
      <c r="I1370">
        <v>4</v>
      </c>
      <c r="J1370">
        <v>29</v>
      </c>
      <c r="K1370">
        <v>2</v>
      </c>
      <c r="L1370">
        <v>1</v>
      </c>
      <c r="M1370">
        <v>1</v>
      </c>
      <c r="N1370">
        <v>2</v>
      </c>
      <c r="O1370">
        <v>4</v>
      </c>
      <c r="P1370">
        <v>0</v>
      </c>
      <c r="Q1370">
        <v>0</v>
      </c>
      <c r="R1370">
        <v>0</v>
      </c>
      <c r="S1370">
        <v>0</v>
      </c>
      <c r="T1370">
        <v>0</v>
      </c>
      <c r="U1370">
        <v>0</v>
      </c>
      <c r="V1370">
        <v>3</v>
      </c>
      <c r="W1370">
        <v>11</v>
      </c>
      <c r="X1370">
        <v>0</v>
      </c>
      <c r="Y1370">
        <v>45</v>
      </c>
      <c r="Z1370">
        <v>2756</v>
      </c>
      <c r="AA1370">
        <v>0</v>
      </c>
      <c r="AB1370">
        <v>0</v>
      </c>
      <c r="AC1370">
        <v>1</v>
      </c>
      <c r="AD1370">
        <v>0</v>
      </c>
      <c r="AE1370">
        <v>0</v>
      </c>
      <c r="AF1370">
        <v>1</v>
      </c>
      <c r="AG1370">
        <v>0</v>
      </c>
      <c r="AH1370">
        <v>0</v>
      </c>
      <c r="AI1370">
        <v>0</v>
      </c>
      <c r="AJ1370">
        <v>0</v>
      </c>
      <c r="AK1370">
        <v>43</v>
      </c>
      <c r="AL1370">
        <v>14</v>
      </c>
      <c r="AM1370">
        <v>0</v>
      </c>
    </row>
    <row r="1371" spans="1:39" x14ac:dyDescent="0.45">
      <c r="A1371">
        <v>29791</v>
      </c>
      <c r="B1371">
        <v>1</v>
      </c>
      <c r="C1371">
        <v>0</v>
      </c>
      <c r="D1371">
        <v>21</v>
      </c>
      <c r="E1371">
        <v>14</v>
      </c>
      <c r="F1371">
        <v>0</v>
      </c>
      <c r="G1371">
        <v>6</v>
      </c>
      <c r="H1371">
        <v>0</v>
      </c>
      <c r="I1371">
        <v>0</v>
      </c>
      <c r="J1371">
        <v>0</v>
      </c>
      <c r="K1371">
        <v>2</v>
      </c>
      <c r="L1371">
        <v>2</v>
      </c>
      <c r="M1371">
        <v>0</v>
      </c>
      <c r="N1371">
        <v>3</v>
      </c>
      <c r="O1371">
        <v>5</v>
      </c>
      <c r="P1371">
        <v>0</v>
      </c>
      <c r="Q1371">
        <v>0</v>
      </c>
      <c r="R1371">
        <v>0</v>
      </c>
      <c r="S1371">
        <v>0</v>
      </c>
      <c r="T1371">
        <v>0</v>
      </c>
      <c r="U1371">
        <v>0</v>
      </c>
      <c r="V1371">
        <v>3</v>
      </c>
      <c r="W1371">
        <v>11</v>
      </c>
      <c r="X1371">
        <v>0</v>
      </c>
      <c r="Y1371">
        <v>48</v>
      </c>
      <c r="Z1371">
        <v>2204</v>
      </c>
      <c r="AA1371">
        <v>0</v>
      </c>
      <c r="AB1371">
        <v>1</v>
      </c>
      <c r="AC1371">
        <v>0</v>
      </c>
      <c r="AD1371">
        <v>0</v>
      </c>
      <c r="AE1371">
        <v>0</v>
      </c>
      <c r="AF1371">
        <v>0</v>
      </c>
      <c r="AG1371">
        <v>0</v>
      </c>
      <c r="AH1371">
        <v>0</v>
      </c>
      <c r="AI1371">
        <v>0</v>
      </c>
      <c r="AJ1371">
        <v>1</v>
      </c>
      <c r="AK1371">
        <v>20</v>
      </c>
      <c r="AL1371">
        <v>20</v>
      </c>
      <c r="AM1371">
        <v>0</v>
      </c>
    </row>
    <row r="1372" spans="1:39" x14ac:dyDescent="0.45">
      <c r="A1372">
        <v>63915</v>
      </c>
      <c r="B1372">
        <v>0</v>
      </c>
      <c r="C1372">
        <v>2</v>
      </c>
      <c r="D1372">
        <v>2</v>
      </c>
      <c r="E1372">
        <v>622</v>
      </c>
      <c r="F1372">
        <v>7</v>
      </c>
      <c r="G1372">
        <v>115</v>
      </c>
      <c r="H1372">
        <v>30</v>
      </c>
      <c r="I1372">
        <v>0</v>
      </c>
      <c r="J1372">
        <v>15</v>
      </c>
      <c r="K1372">
        <v>2</v>
      </c>
      <c r="L1372">
        <v>6</v>
      </c>
      <c r="M1372">
        <v>3</v>
      </c>
      <c r="N1372">
        <v>12</v>
      </c>
      <c r="O1372">
        <v>5</v>
      </c>
      <c r="P1372">
        <v>0</v>
      </c>
      <c r="Q1372">
        <v>0</v>
      </c>
      <c r="R1372">
        <v>0</v>
      </c>
      <c r="S1372">
        <v>0</v>
      </c>
      <c r="T1372">
        <v>0</v>
      </c>
      <c r="U1372">
        <v>0</v>
      </c>
      <c r="V1372">
        <v>3</v>
      </c>
      <c r="W1372">
        <v>11</v>
      </c>
      <c r="X1372">
        <v>0</v>
      </c>
      <c r="Y1372">
        <v>64</v>
      </c>
      <c r="Z1372">
        <v>2493</v>
      </c>
      <c r="AA1372">
        <v>0</v>
      </c>
      <c r="AB1372">
        <v>1</v>
      </c>
      <c r="AC1372">
        <v>0</v>
      </c>
      <c r="AD1372">
        <v>0</v>
      </c>
      <c r="AE1372">
        <v>0</v>
      </c>
      <c r="AF1372">
        <v>0</v>
      </c>
      <c r="AG1372">
        <v>0</v>
      </c>
      <c r="AH1372">
        <v>0</v>
      </c>
      <c r="AI1372">
        <v>1</v>
      </c>
      <c r="AJ1372">
        <v>0</v>
      </c>
      <c r="AK1372">
        <v>774</v>
      </c>
      <c r="AL1372">
        <v>759</v>
      </c>
      <c r="AM1372">
        <v>0</v>
      </c>
    </row>
    <row r="1373" spans="1:39" x14ac:dyDescent="0.45">
      <c r="A1373">
        <v>39996</v>
      </c>
      <c r="B1373">
        <v>1</v>
      </c>
      <c r="C1373">
        <v>1</v>
      </c>
      <c r="D1373">
        <v>85</v>
      </c>
      <c r="E1373">
        <v>11</v>
      </c>
      <c r="F1373">
        <v>0</v>
      </c>
      <c r="G1373">
        <v>3</v>
      </c>
      <c r="H1373">
        <v>0</v>
      </c>
      <c r="I1373">
        <v>0</v>
      </c>
      <c r="J1373">
        <v>1</v>
      </c>
      <c r="K1373">
        <v>1</v>
      </c>
      <c r="L1373">
        <v>1</v>
      </c>
      <c r="M1373">
        <v>0</v>
      </c>
      <c r="N1373">
        <v>2</v>
      </c>
      <c r="O1373">
        <v>6</v>
      </c>
      <c r="P1373">
        <v>0</v>
      </c>
      <c r="Q1373">
        <v>0</v>
      </c>
      <c r="R1373">
        <v>0</v>
      </c>
      <c r="S1373">
        <v>0</v>
      </c>
      <c r="T1373">
        <v>0</v>
      </c>
      <c r="U1373">
        <v>0</v>
      </c>
      <c r="V1373">
        <v>3</v>
      </c>
      <c r="W1373">
        <v>11</v>
      </c>
      <c r="X1373">
        <v>0</v>
      </c>
      <c r="Y1373">
        <v>46</v>
      </c>
      <c r="Z1373">
        <v>2197</v>
      </c>
      <c r="AA1373">
        <v>1</v>
      </c>
      <c r="AB1373">
        <v>0</v>
      </c>
      <c r="AC1373">
        <v>0</v>
      </c>
      <c r="AD1373">
        <v>0</v>
      </c>
      <c r="AE1373">
        <v>0</v>
      </c>
      <c r="AF1373">
        <v>0</v>
      </c>
      <c r="AG1373">
        <v>0</v>
      </c>
      <c r="AH1373">
        <v>1</v>
      </c>
      <c r="AI1373">
        <v>0</v>
      </c>
      <c r="AJ1373">
        <v>0</v>
      </c>
      <c r="AK1373">
        <v>14</v>
      </c>
      <c r="AL1373">
        <v>13</v>
      </c>
      <c r="AM1373">
        <v>0</v>
      </c>
    </row>
    <row r="1374" spans="1:39" x14ac:dyDescent="0.45">
      <c r="A1374">
        <v>26759</v>
      </c>
      <c r="B1374">
        <v>1</v>
      </c>
      <c r="C1374">
        <v>0</v>
      </c>
      <c r="D1374">
        <v>65</v>
      </c>
      <c r="E1374">
        <v>25</v>
      </c>
      <c r="F1374">
        <v>3</v>
      </c>
      <c r="G1374">
        <v>16</v>
      </c>
      <c r="H1374">
        <v>8</v>
      </c>
      <c r="I1374">
        <v>5</v>
      </c>
      <c r="J1374">
        <v>2</v>
      </c>
      <c r="K1374">
        <v>2</v>
      </c>
      <c r="L1374">
        <v>2</v>
      </c>
      <c r="M1374">
        <v>1</v>
      </c>
      <c r="N1374">
        <v>3</v>
      </c>
      <c r="O1374">
        <v>6</v>
      </c>
      <c r="P1374">
        <v>0</v>
      </c>
      <c r="Q1374">
        <v>0</v>
      </c>
      <c r="R1374">
        <v>0</v>
      </c>
      <c r="S1374">
        <v>0</v>
      </c>
      <c r="T1374">
        <v>0</v>
      </c>
      <c r="U1374">
        <v>0</v>
      </c>
      <c r="V1374">
        <v>3</v>
      </c>
      <c r="W1374">
        <v>11</v>
      </c>
      <c r="X1374">
        <v>0</v>
      </c>
      <c r="Y1374">
        <v>48</v>
      </c>
      <c r="Z1374">
        <v>2301</v>
      </c>
      <c r="AA1374">
        <v>1</v>
      </c>
      <c r="AB1374">
        <v>0</v>
      </c>
      <c r="AC1374">
        <v>0</v>
      </c>
      <c r="AD1374">
        <v>0</v>
      </c>
      <c r="AE1374">
        <v>0</v>
      </c>
      <c r="AF1374">
        <v>0</v>
      </c>
      <c r="AG1374">
        <v>0</v>
      </c>
      <c r="AH1374">
        <v>1</v>
      </c>
      <c r="AI1374">
        <v>0</v>
      </c>
      <c r="AJ1374">
        <v>0</v>
      </c>
      <c r="AK1374">
        <v>57</v>
      </c>
      <c r="AL1374">
        <v>55</v>
      </c>
      <c r="AM1374">
        <v>0</v>
      </c>
    </row>
    <row r="1375" spans="1:39" x14ac:dyDescent="0.45">
      <c r="A1375">
        <v>63841</v>
      </c>
      <c r="B1375">
        <v>0</v>
      </c>
      <c r="C1375">
        <v>1</v>
      </c>
      <c r="D1375">
        <v>64</v>
      </c>
      <c r="E1375">
        <v>635</v>
      </c>
      <c r="F1375">
        <v>15</v>
      </c>
      <c r="G1375">
        <v>100</v>
      </c>
      <c r="H1375">
        <v>20</v>
      </c>
      <c r="I1375">
        <v>7</v>
      </c>
      <c r="J1375">
        <v>131</v>
      </c>
      <c r="K1375">
        <v>1</v>
      </c>
      <c r="L1375">
        <v>9</v>
      </c>
      <c r="M1375">
        <v>3</v>
      </c>
      <c r="N1375">
        <v>9</v>
      </c>
      <c r="O1375">
        <v>6</v>
      </c>
      <c r="P1375">
        <v>0</v>
      </c>
      <c r="Q1375">
        <v>0</v>
      </c>
      <c r="R1375">
        <v>0</v>
      </c>
      <c r="S1375">
        <v>0</v>
      </c>
      <c r="T1375">
        <v>0</v>
      </c>
      <c r="U1375">
        <v>0</v>
      </c>
      <c r="V1375">
        <v>3</v>
      </c>
      <c r="W1375">
        <v>11</v>
      </c>
      <c r="X1375">
        <v>0</v>
      </c>
      <c r="Y1375">
        <v>52</v>
      </c>
      <c r="Z1375">
        <v>2593</v>
      </c>
      <c r="AA1375">
        <v>1</v>
      </c>
      <c r="AB1375">
        <v>0</v>
      </c>
      <c r="AC1375">
        <v>0</v>
      </c>
      <c r="AD1375">
        <v>0</v>
      </c>
      <c r="AE1375">
        <v>0</v>
      </c>
      <c r="AF1375">
        <v>0</v>
      </c>
      <c r="AG1375">
        <v>0</v>
      </c>
      <c r="AH1375">
        <v>0</v>
      </c>
      <c r="AI1375">
        <v>1</v>
      </c>
      <c r="AJ1375">
        <v>0</v>
      </c>
      <c r="AK1375">
        <v>777</v>
      </c>
      <c r="AL1375">
        <v>646</v>
      </c>
      <c r="AM1375">
        <v>0</v>
      </c>
    </row>
    <row r="1376" spans="1:39" x14ac:dyDescent="0.45">
      <c r="A1376">
        <v>51039</v>
      </c>
      <c r="B1376">
        <v>1</v>
      </c>
      <c r="C1376">
        <v>1</v>
      </c>
      <c r="D1376">
        <v>11</v>
      </c>
      <c r="E1376">
        <v>100</v>
      </c>
      <c r="F1376">
        <v>64</v>
      </c>
      <c r="G1376">
        <v>79</v>
      </c>
      <c r="H1376">
        <v>65</v>
      </c>
      <c r="I1376">
        <v>0</v>
      </c>
      <c r="J1376">
        <v>109</v>
      </c>
      <c r="K1376">
        <v>2</v>
      </c>
      <c r="L1376">
        <v>6</v>
      </c>
      <c r="M1376">
        <v>2</v>
      </c>
      <c r="N1376">
        <v>4</v>
      </c>
      <c r="O1376">
        <v>7</v>
      </c>
      <c r="P1376">
        <v>0</v>
      </c>
      <c r="Q1376">
        <v>0</v>
      </c>
      <c r="R1376">
        <v>0</v>
      </c>
      <c r="S1376">
        <v>0</v>
      </c>
      <c r="T1376">
        <v>0</v>
      </c>
      <c r="U1376">
        <v>0</v>
      </c>
      <c r="V1376">
        <v>3</v>
      </c>
      <c r="W1376">
        <v>11</v>
      </c>
      <c r="X1376">
        <v>0</v>
      </c>
      <c r="Y1376">
        <v>51</v>
      </c>
      <c r="Z1376">
        <v>2725</v>
      </c>
      <c r="AA1376">
        <v>0</v>
      </c>
      <c r="AB1376">
        <v>1</v>
      </c>
      <c r="AC1376">
        <v>0</v>
      </c>
      <c r="AD1376">
        <v>0</v>
      </c>
      <c r="AE1376">
        <v>0</v>
      </c>
      <c r="AF1376">
        <v>0</v>
      </c>
      <c r="AG1376">
        <v>0</v>
      </c>
      <c r="AH1376">
        <v>0</v>
      </c>
      <c r="AI1376">
        <v>0</v>
      </c>
      <c r="AJ1376">
        <v>1</v>
      </c>
      <c r="AK1376">
        <v>308</v>
      </c>
      <c r="AL1376">
        <v>199</v>
      </c>
      <c r="AM1376">
        <v>0</v>
      </c>
    </row>
    <row r="1377" spans="1:39" x14ac:dyDescent="0.45">
      <c r="A1377">
        <v>60544</v>
      </c>
      <c r="B1377">
        <v>1</v>
      </c>
      <c r="C1377">
        <v>1</v>
      </c>
      <c r="D1377">
        <v>92</v>
      </c>
      <c r="E1377">
        <v>201</v>
      </c>
      <c r="F1377">
        <v>2</v>
      </c>
      <c r="G1377">
        <v>43</v>
      </c>
      <c r="H1377">
        <v>3</v>
      </c>
      <c r="I1377">
        <v>5</v>
      </c>
      <c r="J1377">
        <v>35</v>
      </c>
      <c r="K1377">
        <v>4</v>
      </c>
      <c r="L1377">
        <v>5</v>
      </c>
      <c r="M1377">
        <v>1</v>
      </c>
      <c r="N1377">
        <v>5</v>
      </c>
      <c r="O1377">
        <v>6</v>
      </c>
      <c r="P1377">
        <v>0</v>
      </c>
      <c r="Q1377">
        <v>0</v>
      </c>
      <c r="R1377">
        <v>0</v>
      </c>
      <c r="S1377">
        <v>0</v>
      </c>
      <c r="T1377">
        <v>0</v>
      </c>
      <c r="U1377">
        <v>0</v>
      </c>
      <c r="V1377">
        <v>3</v>
      </c>
      <c r="W1377">
        <v>11</v>
      </c>
      <c r="X1377">
        <v>0</v>
      </c>
      <c r="Y1377">
        <v>59</v>
      </c>
      <c r="Z1377">
        <v>2832</v>
      </c>
      <c r="AA1377">
        <v>0</v>
      </c>
      <c r="AB1377">
        <v>1</v>
      </c>
      <c r="AC1377">
        <v>0</v>
      </c>
      <c r="AD1377">
        <v>0</v>
      </c>
      <c r="AE1377">
        <v>0</v>
      </c>
      <c r="AF1377">
        <v>0</v>
      </c>
      <c r="AG1377">
        <v>0</v>
      </c>
      <c r="AH1377">
        <v>1</v>
      </c>
      <c r="AI1377">
        <v>0</v>
      </c>
      <c r="AJ1377">
        <v>0</v>
      </c>
      <c r="AK1377">
        <v>254</v>
      </c>
      <c r="AL1377">
        <v>219</v>
      </c>
      <c r="AM1377">
        <v>0</v>
      </c>
    </row>
    <row r="1378" spans="1:39" x14ac:dyDescent="0.45">
      <c r="A1378">
        <v>65685</v>
      </c>
      <c r="B1378">
        <v>0</v>
      </c>
      <c r="C1378">
        <v>1</v>
      </c>
      <c r="D1378">
        <v>54</v>
      </c>
      <c r="E1378">
        <v>642</v>
      </c>
      <c r="F1378">
        <v>14</v>
      </c>
      <c r="G1378">
        <v>49</v>
      </c>
      <c r="H1378">
        <v>0</v>
      </c>
      <c r="I1378">
        <v>7</v>
      </c>
      <c r="J1378">
        <v>57</v>
      </c>
      <c r="K1378">
        <v>1</v>
      </c>
      <c r="L1378">
        <v>9</v>
      </c>
      <c r="M1378">
        <v>2</v>
      </c>
      <c r="N1378">
        <v>9</v>
      </c>
      <c r="O1378">
        <v>5</v>
      </c>
      <c r="P1378">
        <v>0</v>
      </c>
      <c r="Q1378">
        <v>0</v>
      </c>
      <c r="R1378">
        <v>0</v>
      </c>
      <c r="S1378">
        <v>0</v>
      </c>
      <c r="T1378">
        <v>0</v>
      </c>
      <c r="U1378">
        <v>0</v>
      </c>
      <c r="V1378">
        <v>3</v>
      </c>
      <c r="W1378">
        <v>11</v>
      </c>
      <c r="X1378">
        <v>0</v>
      </c>
      <c r="Y1378">
        <v>48</v>
      </c>
      <c r="Z1378">
        <v>2251</v>
      </c>
      <c r="AA1378">
        <v>0</v>
      </c>
      <c r="AB1378">
        <v>1</v>
      </c>
      <c r="AC1378">
        <v>0</v>
      </c>
      <c r="AD1378">
        <v>0</v>
      </c>
      <c r="AE1378">
        <v>0</v>
      </c>
      <c r="AF1378">
        <v>0</v>
      </c>
      <c r="AG1378">
        <v>0</v>
      </c>
      <c r="AH1378">
        <v>1</v>
      </c>
      <c r="AI1378">
        <v>0</v>
      </c>
      <c r="AJ1378">
        <v>0</v>
      </c>
      <c r="AK1378">
        <v>712</v>
      </c>
      <c r="AL1378">
        <v>655</v>
      </c>
      <c r="AM1378">
        <v>0</v>
      </c>
    </row>
    <row r="1379" spans="1:39" x14ac:dyDescent="0.45">
      <c r="A1379">
        <v>37716</v>
      </c>
      <c r="B1379">
        <v>0</v>
      </c>
      <c r="C1379">
        <v>1</v>
      </c>
      <c r="D1379">
        <v>4</v>
      </c>
      <c r="E1379">
        <v>97</v>
      </c>
      <c r="F1379">
        <v>1</v>
      </c>
      <c r="G1379">
        <v>41</v>
      </c>
      <c r="H1379">
        <v>6</v>
      </c>
      <c r="I1379">
        <v>2</v>
      </c>
      <c r="J1379">
        <v>41</v>
      </c>
      <c r="K1379">
        <v>2</v>
      </c>
      <c r="L1379">
        <v>4</v>
      </c>
      <c r="M1379">
        <v>1</v>
      </c>
      <c r="N1379">
        <v>3</v>
      </c>
      <c r="O1379">
        <v>7</v>
      </c>
      <c r="P1379">
        <v>0</v>
      </c>
      <c r="Q1379">
        <v>0</v>
      </c>
      <c r="R1379">
        <v>0</v>
      </c>
      <c r="S1379">
        <v>0</v>
      </c>
      <c r="T1379">
        <v>0</v>
      </c>
      <c r="U1379">
        <v>0</v>
      </c>
      <c r="V1379">
        <v>3</v>
      </c>
      <c r="W1379">
        <v>11</v>
      </c>
      <c r="X1379">
        <v>0</v>
      </c>
      <c r="Y1379">
        <v>67</v>
      </c>
      <c r="Z1379">
        <v>2228</v>
      </c>
      <c r="AA1379">
        <v>0</v>
      </c>
      <c r="AB1379">
        <v>1</v>
      </c>
      <c r="AC1379">
        <v>0</v>
      </c>
      <c r="AD1379">
        <v>0</v>
      </c>
      <c r="AE1379">
        <v>0</v>
      </c>
      <c r="AF1379">
        <v>0</v>
      </c>
      <c r="AG1379">
        <v>0</v>
      </c>
      <c r="AH1379">
        <v>1</v>
      </c>
      <c r="AI1379">
        <v>0</v>
      </c>
      <c r="AJ1379">
        <v>0</v>
      </c>
      <c r="AK1379">
        <v>147</v>
      </c>
      <c r="AL1379">
        <v>106</v>
      </c>
      <c r="AM1379">
        <v>0</v>
      </c>
    </row>
    <row r="1380" spans="1:39" x14ac:dyDescent="0.45">
      <c r="A1380">
        <v>36864</v>
      </c>
      <c r="B1380">
        <v>0</v>
      </c>
      <c r="C1380">
        <v>1</v>
      </c>
      <c r="D1380">
        <v>53</v>
      </c>
      <c r="E1380">
        <v>204</v>
      </c>
      <c r="F1380">
        <v>5</v>
      </c>
      <c r="G1380">
        <v>39</v>
      </c>
      <c r="H1380">
        <v>17</v>
      </c>
      <c r="I1380">
        <v>0</v>
      </c>
      <c r="J1380">
        <v>89</v>
      </c>
      <c r="K1380">
        <v>3</v>
      </c>
      <c r="L1380">
        <v>5</v>
      </c>
      <c r="M1380">
        <v>2</v>
      </c>
      <c r="N1380">
        <v>4</v>
      </c>
      <c r="O1380">
        <v>8</v>
      </c>
      <c r="P1380">
        <v>0</v>
      </c>
      <c r="Q1380">
        <v>0</v>
      </c>
      <c r="R1380">
        <v>0</v>
      </c>
      <c r="S1380">
        <v>0</v>
      </c>
      <c r="T1380">
        <v>0</v>
      </c>
      <c r="U1380">
        <v>0</v>
      </c>
      <c r="V1380">
        <v>3</v>
      </c>
      <c r="W1380">
        <v>11</v>
      </c>
      <c r="X1380">
        <v>1</v>
      </c>
      <c r="Y1380">
        <v>63</v>
      </c>
      <c r="Z1380">
        <v>2844</v>
      </c>
      <c r="AA1380">
        <v>0</v>
      </c>
      <c r="AB1380">
        <v>0</v>
      </c>
      <c r="AC1380">
        <v>1</v>
      </c>
      <c r="AD1380">
        <v>0</v>
      </c>
      <c r="AE1380">
        <v>0</v>
      </c>
      <c r="AF1380">
        <v>0</v>
      </c>
      <c r="AG1380">
        <v>0</v>
      </c>
      <c r="AH1380">
        <v>1</v>
      </c>
      <c r="AI1380">
        <v>0</v>
      </c>
      <c r="AJ1380">
        <v>0</v>
      </c>
      <c r="AK1380">
        <v>265</v>
      </c>
      <c r="AL1380">
        <v>176</v>
      </c>
      <c r="AM1380">
        <v>0</v>
      </c>
    </row>
    <row r="1381" spans="1:39" x14ac:dyDescent="0.45">
      <c r="A1381">
        <v>44511</v>
      </c>
      <c r="B1381">
        <v>1</v>
      </c>
      <c r="C1381">
        <v>0</v>
      </c>
      <c r="D1381">
        <v>39</v>
      </c>
      <c r="E1381">
        <v>513</v>
      </c>
      <c r="F1381">
        <v>7</v>
      </c>
      <c r="G1381">
        <v>133</v>
      </c>
      <c r="H1381">
        <v>46</v>
      </c>
      <c r="I1381">
        <v>14</v>
      </c>
      <c r="J1381">
        <v>14</v>
      </c>
      <c r="K1381">
        <v>6</v>
      </c>
      <c r="L1381">
        <v>8</v>
      </c>
      <c r="M1381">
        <v>4</v>
      </c>
      <c r="N1381">
        <v>8</v>
      </c>
      <c r="O1381">
        <v>8</v>
      </c>
      <c r="P1381">
        <v>0</v>
      </c>
      <c r="Q1381">
        <v>0</v>
      </c>
      <c r="R1381">
        <v>0</v>
      </c>
      <c r="S1381">
        <v>0</v>
      </c>
      <c r="T1381">
        <v>0</v>
      </c>
      <c r="U1381">
        <v>0</v>
      </c>
      <c r="V1381">
        <v>3</v>
      </c>
      <c r="W1381">
        <v>11</v>
      </c>
      <c r="X1381">
        <v>0</v>
      </c>
      <c r="Y1381">
        <v>50</v>
      </c>
      <c r="Z1381">
        <v>2784</v>
      </c>
      <c r="AA1381">
        <v>0</v>
      </c>
      <c r="AB1381">
        <v>1</v>
      </c>
      <c r="AC1381">
        <v>0</v>
      </c>
      <c r="AD1381">
        <v>0</v>
      </c>
      <c r="AE1381">
        <v>0</v>
      </c>
      <c r="AF1381">
        <v>0</v>
      </c>
      <c r="AG1381">
        <v>0</v>
      </c>
      <c r="AH1381">
        <v>0</v>
      </c>
      <c r="AI1381">
        <v>1</v>
      </c>
      <c r="AJ1381">
        <v>0</v>
      </c>
      <c r="AK1381">
        <v>713</v>
      </c>
      <c r="AL1381">
        <v>699</v>
      </c>
      <c r="AM1381">
        <v>0</v>
      </c>
    </row>
    <row r="1382" spans="1:39" x14ac:dyDescent="0.45">
      <c r="A1382">
        <v>36947</v>
      </c>
      <c r="B1382">
        <v>1</v>
      </c>
      <c r="C1382">
        <v>1</v>
      </c>
      <c r="D1382">
        <v>49</v>
      </c>
      <c r="E1382">
        <v>88</v>
      </c>
      <c r="F1382">
        <v>3</v>
      </c>
      <c r="G1382">
        <v>21</v>
      </c>
      <c r="H1382">
        <v>4</v>
      </c>
      <c r="I1382">
        <v>1</v>
      </c>
      <c r="J1382">
        <v>29</v>
      </c>
      <c r="K1382">
        <v>4</v>
      </c>
      <c r="L1382">
        <v>3</v>
      </c>
      <c r="M1382">
        <v>0</v>
      </c>
      <c r="N1382">
        <v>4</v>
      </c>
      <c r="O1382">
        <v>9</v>
      </c>
      <c r="P1382">
        <v>0</v>
      </c>
      <c r="Q1382">
        <v>0</v>
      </c>
      <c r="R1382">
        <v>0</v>
      </c>
      <c r="S1382">
        <v>0</v>
      </c>
      <c r="T1382">
        <v>0</v>
      </c>
      <c r="U1382">
        <v>0</v>
      </c>
      <c r="V1382">
        <v>3</v>
      </c>
      <c r="W1382">
        <v>11</v>
      </c>
      <c r="X1382">
        <v>0</v>
      </c>
      <c r="Y1382">
        <v>53</v>
      </c>
      <c r="Z1382">
        <v>2850</v>
      </c>
      <c r="AA1382">
        <v>0</v>
      </c>
      <c r="AB1382">
        <v>1</v>
      </c>
      <c r="AC1382">
        <v>0</v>
      </c>
      <c r="AD1382">
        <v>0</v>
      </c>
      <c r="AE1382">
        <v>0</v>
      </c>
      <c r="AF1382">
        <v>0</v>
      </c>
      <c r="AG1382">
        <v>0</v>
      </c>
      <c r="AH1382">
        <v>0</v>
      </c>
      <c r="AI1382">
        <v>0</v>
      </c>
      <c r="AJ1382">
        <v>1</v>
      </c>
      <c r="AK1382">
        <v>117</v>
      </c>
      <c r="AL1382">
        <v>88</v>
      </c>
      <c r="AM1382">
        <v>0</v>
      </c>
    </row>
    <row r="1383" spans="1:39" x14ac:dyDescent="0.45">
      <c r="A1383">
        <v>47352</v>
      </c>
      <c r="B1383">
        <v>0</v>
      </c>
      <c r="C1383">
        <v>1</v>
      </c>
      <c r="D1383">
        <v>70</v>
      </c>
      <c r="E1383">
        <v>172</v>
      </c>
      <c r="F1383">
        <v>12</v>
      </c>
      <c r="G1383">
        <v>112</v>
      </c>
      <c r="H1383">
        <v>8</v>
      </c>
      <c r="I1383">
        <v>0</v>
      </c>
      <c r="J1383">
        <v>15</v>
      </c>
      <c r="K1383">
        <v>4</v>
      </c>
      <c r="L1383">
        <v>6</v>
      </c>
      <c r="M1383">
        <v>1</v>
      </c>
      <c r="N1383">
        <v>5</v>
      </c>
      <c r="O1383">
        <v>7</v>
      </c>
      <c r="P1383">
        <v>0</v>
      </c>
      <c r="Q1383">
        <v>0</v>
      </c>
      <c r="R1383">
        <v>0</v>
      </c>
      <c r="S1383">
        <v>0</v>
      </c>
      <c r="T1383">
        <v>0</v>
      </c>
      <c r="U1383">
        <v>0</v>
      </c>
      <c r="V1383">
        <v>3</v>
      </c>
      <c r="W1383">
        <v>11</v>
      </c>
      <c r="X1383">
        <v>0</v>
      </c>
      <c r="Y1383">
        <v>69</v>
      </c>
      <c r="Z1383">
        <v>2603</v>
      </c>
      <c r="AA1383">
        <v>0</v>
      </c>
      <c r="AB1383">
        <v>0</v>
      </c>
      <c r="AC1383">
        <v>0</v>
      </c>
      <c r="AD1383">
        <v>1</v>
      </c>
      <c r="AE1383">
        <v>0</v>
      </c>
      <c r="AF1383">
        <v>0</v>
      </c>
      <c r="AG1383">
        <v>0</v>
      </c>
      <c r="AH1383">
        <v>0</v>
      </c>
      <c r="AI1383">
        <v>1</v>
      </c>
      <c r="AJ1383">
        <v>0</v>
      </c>
      <c r="AK1383">
        <v>304</v>
      </c>
      <c r="AL1383">
        <v>289</v>
      </c>
      <c r="AM1383">
        <v>0</v>
      </c>
    </row>
    <row r="1384" spans="1:39" x14ac:dyDescent="0.45">
      <c r="A1384">
        <v>67087</v>
      </c>
      <c r="B1384">
        <v>0</v>
      </c>
      <c r="C1384">
        <v>1</v>
      </c>
      <c r="D1384">
        <v>40</v>
      </c>
      <c r="E1384">
        <v>329</v>
      </c>
      <c r="F1384">
        <v>35</v>
      </c>
      <c r="G1384">
        <v>222</v>
      </c>
      <c r="H1384">
        <v>130</v>
      </c>
      <c r="I1384">
        <v>35</v>
      </c>
      <c r="J1384">
        <v>43</v>
      </c>
      <c r="K1384">
        <v>2</v>
      </c>
      <c r="L1384">
        <v>7</v>
      </c>
      <c r="M1384">
        <v>5</v>
      </c>
      <c r="N1384">
        <v>8</v>
      </c>
      <c r="O1384">
        <v>4</v>
      </c>
      <c r="P1384">
        <v>0</v>
      </c>
      <c r="Q1384">
        <v>0</v>
      </c>
      <c r="R1384">
        <v>0</v>
      </c>
      <c r="S1384">
        <v>0</v>
      </c>
      <c r="T1384">
        <v>0</v>
      </c>
      <c r="U1384">
        <v>0</v>
      </c>
      <c r="V1384">
        <v>3</v>
      </c>
      <c r="W1384">
        <v>11</v>
      </c>
      <c r="X1384">
        <v>0</v>
      </c>
      <c r="Y1384">
        <v>67</v>
      </c>
      <c r="Z1384">
        <v>2353</v>
      </c>
      <c r="AA1384">
        <v>0</v>
      </c>
      <c r="AB1384">
        <v>1</v>
      </c>
      <c r="AC1384">
        <v>0</v>
      </c>
      <c r="AD1384">
        <v>0</v>
      </c>
      <c r="AE1384">
        <v>0</v>
      </c>
      <c r="AF1384">
        <v>0</v>
      </c>
      <c r="AG1384">
        <v>0</v>
      </c>
      <c r="AH1384">
        <v>0</v>
      </c>
      <c r="AI1384">
        <v>1</v>
      </c>
      <c r="AJ1384">
        <v>0</v>
      </c>
      <c r="AK1384">
        <v>751</v>
      </c>
      <c r="AL1384">
        <v>708</v>
      </c>
      <c r="AM1384">
        <v>0</v>
      </c>
    </row>
    <row r="1385" spans="1:39" x14ac:dyDescent="0.45">
      <c r="A1385">
        <v>57045</v>
      </c>
      <c r="B1385">
        <v>0</v>
      </c>
      <c r="C1385">
        <v>1</v>
      </c>
      <c r="D1385">
        <v>40</v>
      </c>
      <c r="E1385">
        <v>296</v>
      </c>
      <c r="F1385">
        <v>13</v>
      </c>
      <c r="G1385">
        <v>104</v>
      </c>
      <c r="H1385">
        <v>11</v>
      </c>
      <c r="I1385">
        <v>13</v>
      </c>
      <c r="J1385">
        <v>17</v>
      </c>
      <c r="K1385">
        <v>3</v>
      </c>
      <c r="L1385">
        <v>4</v>
      </c>
      <c r="M1385">
        <v>2</v>
      </c>
      <c r="N1385">
        <v>9</v>
      </c>
      <c r="O1385">
        <v>3</v>
      </c>
      <c r="P1385">
        <v>0</v>
      </c>
      <c r="Q1385">
        <v>0</v>
      </c>
      <c r="R1385">
        <v>0</v>
      </c>
      <c r="S1385">
        <v>0</v>
      </c>
      <c r="T1385">
        <v>0</v>
      </c>
      <c r="U1385">
        <v>0</v>
      </c>
      <c r="V1385">
        <v>3</v>
      </c>
      <c r="W1385">
        <v>11</v>
      </c>
      <c r="X1385">
        <v>0</v>
      </c>
      <c r="Y1385">
        <v>70</v>
      </c>
      <c r="Z1385">
        <v>2818</v>
      </c>
      <c r="AA1385">
        <v>0</v>
      </c>
      <c r="AB1385">
        <v>1</v>
      </c>
      <c r="AC1385">
        <v>0</v>
      </c>
      <c r="AD1385">
        <v>0</v>
      </c>
      <c r="AE1385">
        <v>0</v>
      </c>
      <c r="AF1385">
        <v>0</v>
      </c>
      <c r="AG1385">
        <v>0</v>
      </c>
      <c r="AH1385">
        <v>1</v>
      </c>
      <c r="AI1385">
        <v>0</v>
      </c>
      <c r="AJ1385">
        <v>0</v>
      </c>
      <c r="AK1385">
        <v>437</v>
      </c>
      <c r="AL1385">
        <v>420</v>
      </c>
      <c r="AM1385">
        <v>0</v>
      </c>
    </row>
    <row r="1386" spans="1:39" x14ac:dyDescent="0.45">
      <c r="A1386">
        <v>36957</v>
      </c>
      <c r="B1386">
        <v>1</v>
      </c>
      <c r="C1386">
        <v>1</v>
      </c>
      <c r="D1386">
        <v>43</v>
      </c>
      <c r="E1386">
        <v>100</v>
      </c>
      <c r="F1386">
        <v>2</v>
      </c>
      <c r="G1386">
        <v>16</v>
      </c>
      <c r="H1386">
        <v>2</v>
      </c>
      <c r="I1386">
        <v>1</v>
      </c>
      <c r="J1386">
        <v>31</v>
      </c>
      <c r="K1386">
        <v>4</v>
      </c>
      <c r="L1386">
        <v>3</v>
      </c>
      <c r="M1386">
        <v>2</v>
      </c>
      <c r="N1386">
        <v>2</v>
      </c>
      <c r="O1386">
        <v>9</v>
      </c>
      <c r="P1386">
        <v>0</v>
      </c>
      <c r="Q1386">
        <v>0</v>
      </c>
      <c r="R1386">
        <v>0</v>
      </c>
      <c r="S1386">
        <v>0</v>
      </c>
      <c r="T1386">
        <v>0</v>
      </c>
      <c r="U1386">
        <v>0</v>
      </c>
      <c r="V1386">
        <v>3</v>
      </c>
      <c r="W1386">
        <v>11</v>
      </c>
      <c r="X1386">
        <v>1</v>
      </c>
      <c r="Y1386">
        <v>67</v>
      </c>
      <c r="Z1386">
        <v>2820</v>
      </c>
      <c r="AA1386">
        <v>1</v>
      </c>
      <c r="AB1386">
        <v>0</v>
      </c>
      <c r="AC1386">
        <v>0</v>
      </c>
      <c r="AD1386">
        <v>0</v>
      </c>
      <c r="AE1386">
        <v>0</v>
      </c>
      <c r="AF1386">
        <v>0</v>
      </c>
      <c r="AG1386">
        <v>0</v>
      </c>
      <c r="AH1386">
        <v>0</v>
      </c>
      <c r="AI1386">
        <v>0</v>
      </c>
      <c r="AJ1386">
        <v>1</v>
      </c>
      <c r="AK1386">
        <v>121</v>
      </c>
      <c r="AL1386">
        <v>90</v>
      </c>
      <c r="AM1386">
        <v>0</v>
      </c>
    </row>
    <row r="1387" spans="1:39" x14ac:dyDescent="0.45">
      <c r="A1387">
        <v>69389</v>
      </c>
      <c r="B1387">
        <v>0</v>
      </c>
      <c r="C1387">
        <v>1</v>
      </c>
      <c r="D1387">
        <v>17</v>
      </c>
      <c r="E1387">
        <v>422</v>
      </c>
      <c r="F1387">
        <v>7</v>
      </c>
      <c r="G1387">
        <v>238</v>
      </c>
      <c r="H1387">
        <v>69</v>
      </c>
      <c r="I1387">
        <v>46</v>
      </c>
      <c r="J1387">
        <v>15</v>
      </c>
      <c r="K1387">
        <v>1</v>
      </c>
      <c r="L1387">
        <v>7</v>
      </c>
      <c r="M1387">
        <v>2</v>
      </c>
      <c r="N1387">
        <v>12</v>
      </c>
      <c r="O1387">
        <v>4</v>
      </c>
      <c r="P1387">
        <v>0</v>
      </c>
      <c r="Q1387">
        <v>0</v>
      </c>
      <c r="R1387">
        <v>0</v>
      </c>
      <c r="S1387">
        <v>0</v>
      </c>
      <c r="T1387">
        <v>0</v>
      </c>
      <c r="U1387">
        <v>0</v>
      </c>
      <c r="V1387">
        <v>3</v>
      </c>
      <c r="W1387">
        <v>11</v>
      </c>
      <c r="X1387">
        <v>0</v>
      </c>
      <c r="Y1387">
        <v>43</v>
      </c>
      <c r="Z1387">
        <v>2798</v>
      </c>
      <c r="AA1387">
        <v>0</v>
      </c>
      <c r="AB1387">
        <v>1</v>
      </c>
      <c r="AC1387">
        <v>0</v>
      </c>
      <c r="AD1387">
        <v>0</v>
      </c>
      <c r="AE1387">
        <v>0</v>
      </c>
      <c r="AF1387">
        <v>0</v>
      </c>
      <c r="AG1387">
        <v>0</v>
      </c>
      <c r="AH1387">
        <v>0</v>
      </c>
      <c r="AI1387">
        <v>0</v>
      </c>
      <c r="AJ1387">
        <v>1</v>
      </c>
      <c r="AK1387">
        <v>782</v>
      </c>
      <c r="AL1387">
        <v>767</v>
      </c>
      <c r="AM1387">
        <v>0</v>
      </c>
    </row>
    <row r="1388" spans="1:39" x14ac:dyDescent="0.45">
      <c r="A1388">
        <v>80134</v>
      </c>
      <c r="B1388">
        <v>1</v>
      </c>
      <c r="C1388">
        <v>0</v>
      </c>
      <c r="D1388">
        <v>40</v>
      </c>
      <c r="E1388">
        <v>1218</v>
      </c>
      <c r="F1388">
        <v>16</v>
      </c>
      <c r="G1388">
        <v>272</v>
      </c>
      <c r="H1388">
        <v>104</v>
      </c>
      <c r="I1388">
        <v>0</v>
      </c>
      <c r="J1388">
        <v>80</v>
      </c>
      <c r="K1388">
        <v>2</v>
      </c>
      <c r="L1388">
        <v>5</v>
      </c>
      <c r="M1388">
        <v>3</v>
      </c>
      <c r="N1388">
        <v>6</v>
      </c>
      <c r="O1388">
        <v>6</v>
      </c>
      <c r="P1388">
        <v>0</v>
      </c>
      <c r="Q1388">
        <v>1</v>
      </c>
      <c r="R1388">
        <v>1</v>
      </c>
      <c r="S1388">
        <v>1</v>
      </c>
      <c r="T1388">
        <v>0</v>
      </c>
      <c r="U1388">
        <v>0</v>
      </c>
      <c r="V1388">
        <v>3</v>
      </c>
      <c r="W1388">
        <v>11</v>
      </c>
      <c r="X1388">
        <v>1</v>
      </c>
      <c r="Y1388">
        <v>48</v>
      </c>
      <c r="Z1388">
        <v>2564</v>
      </c>
      <c r="AA1388">
        <v>0</v>
      </c>
      <c r="AB1388">
        <v>1</v>
      </c>
      <c r="AC1388">
        <v>0</v>
      </c>
      <c r="AD1388">
        <v>0</v>
      </c>
      <c r="AE1388">
        <v>0</v>
      </c>
      <c r="AF1388">
        <v>0</v>
      </c>
      <c r="AG1388">
        <v>0</v>
      </c>
      <c r="AH1388">
        <v>1</v>
      </c>
      <c r="AI1388">
        <v>0</v>
      </c>
      <c r="AJ1388">
        <v>0</v>
      </c>
      <c r="AK1388">
        <v>1610</v>
      </c>
      <c r="AL1388">
        <v>1530</v>
      </c>
      <c r="AM1388">
        <v>3</v>
      </c>
    </row>
    <row r="1389" spans="1:39" x14ac:dyDescent="0.45">
      <c r="A1389">
        <v>43142</v>
      </c>
      <c r="B1389">
        <v>1</v>
      </c>
      <c r="C1389">
        <v>1</v>
      </c>
      <c r="D1389">
        <v>84</v>
      </c>
      <c r="E1389">
        <v>5</v>
      </c>
      <c r="F1389">
        <v>1</v>
      </c>
      <c r="G1389">
        <v>7</v>
      </c>
      <c r="H1389">
        <v>2</v>
      </c>
      <c r="I1389">
        <v>1</v>
      </c>
      <c r="J1389">
        <v>4</v>
      </c>
      <c r="K1389">
        <v>1</v>
      </c>
      <c r="L1389">
        <v>1</v>
      </c>
      <c r="M1389">
        <v>0</v>
      </c>
      <c r="N1389">
        <v>2</v>
      </c>
      <c r="O1389">
        <v>7</v>
      </c>
      <c r="P1389">
        <v>0</v>
      </c>
      <c r="Q1389">
        <v>0</v>
      </c>
      <c r="R1389">
        <v>0</v>
      </c>
      <c r="S1389">
        <v>0</v>
      </c>
      <c r="T1389">
        <v>0</v>
      </c>
      <c r="U1389">
        <v>0</v>
      </c>
      <c r="V1389">
        <v>3</v>
      </c>
      <c r="W1389">
        <v>11</v>
      </c>
      <c r="X1389">
        <v>0</v>
      </c>
      <c r="Y1389">
        <v>51</v>
      </c>
      <c r="Z1389">
        <v>2290</v>
      </c>
      <c r="AA1389">
        <v>0</v>
      </c>
      <c r="AB1389">
        <v>1</v>
      </c>
      <c r="AC1389">
        <v>0</v>
      </c>
      <c r="AD1389">
        <v>0</v>
      </c>
      <c r="AE1389">
        <v>0</v>
      </c>
      <c r="AF1389">
        <v>0</v>
      </c>
      <c r="AG1389">
        <v>0</v>
      </c>
      <c r="AH1389">
        <v>0</v>
      </c>
      <c r="AI1389">
        <v>1</v>
      </c>
      <c r="AJ1389">
        <v>0</v>
      </c>
      <c r="AK1389">
        <v>16</v>
      </c>
      <c r="AL1389">
        <v>12</v>
      </c>
      <c r="AM1389">
        <v>0</v>
      </c>
    </row>
    <row r="1390" spans="1:39" x14ac:dyDescent="0.45">
      <c r="A1390">
        <v>80589</v>
      </c>
      <c r="B1390">
        <v>0</v>
      </c>
      <c r="C1390">
        <v>0</v>
      </c>
      <c r="D1390">
        <v>25</v>
      </c>
      <c r="E1390">
        <v>507</v>
      </c>
      <c r="F1390">
        <v>93</v>
      </c>
      <c r="G1390">
        <v>520</v>
      </c>
      <c r="H1390">
        <v>242</v>
      </c>
      <c r="I1390">
        <v>40</v>
      </c>
      <c r="J1390">
        <v>26</v>
      </c>
      <c r="K1390">
        <v>1</v>
      </c>
      <c r="L1390">
        <v>5</v>
      </c>
      <c r="M1390">
        <v>10</v>
      </c>
      <c r="N1390">
        <v>5</v>
      </c>
      <c r="O1390">
        <v>1</v>
      </c>
      <c r="P1390">
        <v>0</v>
      </c>
      <c r="Q1390">
        <v>0</v>
      </c>
      <c r="R1390">
        <v>0</v>
      </c>
      <c r="S1390">
        <v>1</v>
      </c>
      <c r="T1390">
        <v>0</v>
      </c>
      <c r="U1390">
        <v>0</v>
      </c>
      <c r="V1390">
        <v>3</v>
      </c>
      <c r="W1390">
        <v>11</v>
      </c>
      <c r="X1390">
        <v>1</v>
      </c>
      <c r="Y1390">
        <v>76</v>
      </c>
      <c r="Z1390">
        <v>2317</v>
      </c>
      <c r="AA1390">
        <v>0</v>
      </c>
      <c r="AB1390">
        <v>1</v>
      </c>
      <c r="AC1390">
        <v>0</v>
      </c>
      <c r="AD1390">
        <v>0</v>
      </c>
      <c r="AE1390">
        <v>0</v>
      </c>
      <c r="AF1390">
        <v>0</v>
      </c>
      <c r="AG1390">
        <v>0</v>
      </c>
      <c r="AH1390">
        <v>1</v>
      </c>
      <c r="AI1390">
        <v>0</v>
      </c>
      <c r="AJ1390">
        <v>0</v>
      </c>
      <c r="AK1390">
        <v>1402</v>
      </c>
      <c r="AL1390">
        <v>1376</v>
      </c>
      <c r="AM1390">
        <v>1</v>
      </c>
    </row>
    <row r="1391" spans="1:39" x14ac:dyDescent="0.45">
      <c r="A1391">
        <v>34412</v>
      </c>
      <c r="B1391">
        <v>1</v>
      </c>
      <c r="C1391">
        <v>0</v>
      </c>
      <c r="D1391">
        <v>62</v>
      </c>
      <c r="E1391">
        <v>52</v>
      </c>
      <c r="F1391">
        <v>12</v>
      </c>
      <c r="G1391">
        <v>50</v>
      </c>
      <c r="H1391">
        <v>4</v>
      </c>
      <c r="I1391">
        <v>36</v>
      </c>
      <c r="J1391">
        <v>55</v>
      </c>
      <c r="K1391">
        <v>3</v>
      </c>
      <c r="L1391">
        <v>5</v>
      </c>
      <c r="M1391">
        <v>0</v>
      </c>
      <c r="N1391">
        <v>3</v>
      </c>
      <c r="O1391">
        <v>9</v>
      </c>
      <c r="P1391">
        <v>0</v>
      </c>
      <c r="Q1391">
        <v>0</v>
      </c>
      <c r="R1391">
        <v>0</v>
      </c>
      <c r="S1391">
        <v>0</v>
      </c>
      <c r="T1391">
        <v>0</v>
      </c>
      <c r="U1391">
        <v>0</v>
      </c>
      <c r="V1391">
        <v>3</v>
      </c>
      <c r="W1391">
        <v>11</v>
      </c>
      <c r="X1391">
        <v>0</v>
      </c>
      <c r="Y1391">
        <v>30</v>
      </c>
      <c r="Z1391">
        <v>2660</v>
      </c>
      <c r="AA1391">
        <v>0</v>
      </c>
      <c r="AB1391">
        <v>0</v>
      </c>
      <c r="AC1391">
        <v>1</v>
      </c>
      <c r="AD1391">
        <v>0</v>
      </c>
      <c r="AE1391">
        <v>0</v>
      </c>
      <c r="AF1391">
        <v>0</v>
      </c>
      <c r="AG1391">
        <v>0</v>
      </c>
      <c r="AH1391">
        <v>1</v>
      </c>
      <c r="AI1391">
        <v>0</v>
      </c>
      <c r="AJ1391">
        <v>0</v>
      </c>
      <c r="AK1391">
        <v>154</v>
      </c>
      <c r="AL1391">
        <v>99</v>
      </c>
      <c r="AM1391">
        <v>0</v>
      </c>
    </row>
    <row r="1392" spans="1:39" x14ac:dyDescent="0.45">
      <c r="A1392">
        <v>57537</v>
      </c>
      <c r="B1392">
        <v>1</v>
      </c>
      <c r="C1392">
        <v>0</v>
      </c>
      <c r="D1392">
        <v>83</v>
      </c>
      <c r="E1392">
        <v>191</v>
      </c>
      <c r="F1392">
        <v>56</v>
      </c>
      <c r="G1392">
        <v>139</v>
      </c>
      <c r="H1392">
        <v>51</v>
      </c>
      <c r="I1392">
        <v>8</v>
      </c>
      <c r="J1392">
        <v>100</v>
      </c>
      <c r="K1392">
        <v>4</v>
      </c>
      <c r="L1392">
        <v>4</v>
      </c>
      <c r="M1392">
        <v>3</v>
      </c>
      <c r="N1392">
        <v>8</v>
      </c>
      <c r="O1392">
        <v>4</v>
      </c>
      <c r="P1392">
        <v>0</v>
      </c>
      <c r="Q1392">
        <v>0</v>
      </c>
      <c r="R1392">
        <v>0</v>
      </c>
      <c r="S1392">
        <v>0</v>
      </c>
      <c r="T1392">
        <v>0</v>
      </c>
      <c r="U1392">
        <v>0</v>
      </c>
      <c r="V1392">
        <v>3</v>
      </c>
      <c r="W1392">
        <v>11</v>
      </c>
      <c r="X1392">
        <v>0</v>
      </c>
      <c r="Y1392">
        <v>41</v>
      </c>
      <c r="Z1392">
        <v>2543</v>
      </c>
      <c r="AA1392">
        <v>0</v>
      </c>
      <c r="AB1392">
        <v>0</v>
      </c>
      <c r="AC1392">
        <v>1</v>
      </c>
      <c r="AD1392">
        <v>0</v>
      </c>
      <c r="AE1392">
        <v>0</v>
      </c>
      <c r="AF1392">
        <v>0</v>
      </c>
      <c r="AG1392">
        <v>0</v>
      </c>
      <c r="AH1392">
        <v>1</v>
      </c>
      <c r="AI1392">
        <v>0</v>
      </c>
      <c r="AJ1392">
        <v>0</v>
      </c>
      <c r="AK1392">
        <v>445</v>
      </c>
      <c r="AL1392">
        <v>345</v>
      </c>
      <c r="AM1392">
        <v>0</v>
      </c>
    </row>
    <row r="1393" spans="1:39" x14ac:dyDescent="0.45">
      <c r="A1393">
        <v>22634</v>
      </c>
      <c r="B1393">
        <v>0</v>
      </c>
      <c r="C1393">
        <v>0</v>
      </c>
      <c r="D1393">
        <v>47</v>
      </c>
      <c r="E1393">
        <v>2</v>
      </c>
      <c r="F1393">
        <v>23</v>
      </c>
      <c r="G1393">
        <v>11</v>
      </c>
      <c r="H1393">
        <v>8</v>
      </c>
      <c r="I1393">
        <v>6</v>
      </c>
      <c r="J1393">
        <v>46</v>
      </c>
      <c r="K1393">
        <v>1</v>
      </c>
      <c r="L1393">
        <v>2</v>
      </c>
      <c r="M1393">
        <v>1</v>
      </c>
      <c r="N1393">
        <v>2</v>
      </c>
      <c r="O1393">
        <v>8</v>
      </c>
      <c r="P1393">
        <v>0</v>
      </c>
      <c r="Q1393">
        <v>0</v>
      </c>
      <c r="R1393">
        <v>0</v>
      </c>
      <c r="S1393">
        <v>0</v>
      </c>
      <c r="T1393">
        <v>0</v>
      </c>
      <c r="U1393">
        <v>0</v>
      </c>
      <c r="V1393">
        <v>3</v>
      </c>
      <c r="W1393">
        <v>11</v>
      </c>
      <c r="X1393">
        <v>0</v>
      </c>
      <c r="Y1393">
        <v>54</v>
      </c>
      <c r="Z1393">
        <v>2688</v>
      </c>
      <c r="AA1393">
        <v>0</v>
      </c>
      <c r="AB1393">
        <v>0</v>
      </c>
      <c r="AC1393">
        <v>0</v>
      </c>
      <c r="AD1393">
        <v>1</v>
      </c>
      <c r="AE1393">
        <v>0</v>
      </c>
      <c r="AF1393">
        <v>0</v>
      </c>
      <c r="AG1393">
        <v>1</v>
      </c>
      <c r="AH1393">
        <v>0</v>
      </c>
      <c r="AI1393">
        <v>0</v>
      </c>
      <c r="AJ1393">
        <v>0</v>
      </c>
      <c r="AK1393">
        <v>50</v>
      </c>
      <c r="AL1393">
        <v>4</v>
      </c>
      <c r="AM1393">
        <v>0</v>
      </c>
    </row>
    <row r="1394" spans="1:39" x14ac:dyDescent="0.45">
      <c r="A1394">
        <v>51315</v>
      </c>
      <c r="B1394">
        <v>0</v>
      </c>
      <c r="C1394">
        <v>0</v>
      </c>
      <c r="D1394">
        <v>45</v>
      </c>
      <c r="E1394">
        <v>68</v>
      </c>
      <c r="F1394">
        <v>28</v>
      </c>
      <c r="G1394">
        <v>39</v>
      </c>
      <c r="H1394">
        <v>16</v>
      </c>
      <c r="I1394">
        <v>30</v>
      </c>
      <c r="J1394">
        <v>41</v>
      </c>
      <c r="K1394">
        <v>1</v>
      </c>
      <c r="L1394">
        <v>2</v>
      </c>
      <c r="M1394">
        <v>2</v>
      </c>
      <c r="N1394">
        <v>5</v>
      </c>
      <c r="O1394">
        <v>2</v>
      </c>
      <c r="P1394">
        <v>0</v>
      </c>
      <c r="Q1394">
        <v>0</v>
      </c>
      <c r="R1394">
        <v>0</v>
      </c>
      <c r="S1394">
        <v>0</v>
      </c>
      <c r="T1394">
        <v>0</v>
      </c>
      <c r="U1394">
        <v>0</v>
      </c>
      <c r="V1394">
        <v>3</v>
      </c>
      <c r="W1394">
        <v>11</v>
      </c>
      <c r="X1394">
        <v>0</v>
      </c>
      <c r="Y1394">
        <v>72</v>
      </c>
      <c r="Z1394">
        <v>2285</v>
      </c>
      <c r="AA1394">
        <v>0</v>
      </c>
      <c r="AB1394">
        <v>0</v>
      </c>
      <c r="AC1394">
        <v>0</v>
      </c>
      <c r="AD1394">
        <v>1</v>
      </c>
      <c r="AE1394">
        <v>0</v>
      </c>
      <c r="AF1394">
        <v>0</v>
      </c>
      <c r="AG1394">
        <v>0</v>
      </c>
      <c r="AH1394">
        <v>1</v>
      </c>
      <c r="AI1394">
        <v>0</v>
      </c>
      <c r="AJ1394">
        <v>0</v>
      </c>
      <c r="AK1394">
        <v>181</v>
      </c>
      <c r="AL1394">
        <v>140</v>
      </c>
      <c r="AM1394">
        <v>0</v>
      </c>
    </row>
    <row r="1395" spans="1:39" x14ac:dyDescent="0.45">
      <c r="A1395">
        <v>36026</v>
      </c>
      <c r="B1395">
        <v>2</v>
      </c>
      <c r="C1395">
        <v>1</v>
      </c>
      <c r="D1395">
        <v>34</v>
      </c>
      <c r="E1395">
        <v>20</v>
      </c>
      <c r="F1395">
        <v>4</v>
      </c>
      <c r="G1395">
        <v>10</v>
      </c>
      <c r="H1395">
        <v>6</v>
      </c>
      <c r="I1395">
        <v>4</v>
      </c>
      <c r="J1395">
        <v>17</v>
      </c>
      <c r="K1395">
        <v>2</v>
      </c>
      <c r="L1395">
        <v>2</v>
      </c>
      <c r="M1395">
        <v>0</v>
      </c>
      <c r="N1395">
        <v>3</v>
      </c>
      <c r="O1395">
        <v>6</v>
      </c>
      <c r="P1395">
        <v>0</v>
      </c>
      <c r="Q1395">
        <v>0</v>
      </c>
      <c r="R1395">
        <v>0</v>
      </c>
      <c r="S1395">
        <v>0</v>
      </c>
      <c r="T1395">
        <v>0</v>
      </c>
      <c r="U1395">
        <v>0</v>
      </c>
      <c r="V1395">
        <v>3</v>
      </c>
      <c r="W1395">
        <v>11</v>
      </c>
      <c r="X1395">
        <v>0</v>
      </c>
      <c r="Y1395">
        <v>48</v>
      </c>
      <c r="Z1395">
        <v>2264</v>
      </c>
      <c r="AA1395">
        <v>0</v>
      </c>
      <c r="AB1395">
        <v>1</v>
      </c>
      <c r="AC1395">
        <v>0</v>
      </c>
      <c r="AD1395">
        <v>0</v>
      </c>
      <c r="AE1395">
        <v>0</v>
      </c>
      <c r="AF1395">
        <v>0</v>
      </c>
      <c r="AG1395">
        <v>0</v>
      </c>
      <c r="AH1395">
        <v>1</v>
      </c>
      <c r="AI1395">
        <v>0</v>
      </c>
      <c r="AJ1395">
        <v>0</v>
      </c>
      <c r="AK1395">
        <v>44</v>
      </c>
      <c r="AL1395">
        <v>27</v>
      </c>
      <c r="AM1395">
        <v>0</v>
      </c>
    </row>
    <row r="1396" spans="1:39" x14ac:dyDescent="0.45">
      <c r="A1396">
        <v>24639</v>
      </c>
      <c r="B1396">
        <v>1</v>
      </c>
      <c r="C1396">
        <v>1</v>
      </c>
      <c r="D1396">
        <v>3</v>
      </c>
      <c r="E1396">
        <v>20</v>
      </c>
      <c r="F1396">
        <v>3</v>
      </c>
      <c r="G1396">
        <v>16</v>
      </c>
      <c r="H1396">
        <v>0</v>
      </c>
      <c r="I1396">
        <v>4</v>
      </c>
      <c r="J1396">
        <v>1</v>
      </c>
      <c r="K1396">
        <v>3</v>
      </c>
      <c r="L1396">
        <v>2</v>
      </c>
      <c r="M1396">
        <v>0</v>
      </c>
      <c r="N1396">
        <v>4</v>
      </c>
      <c r="O1396">
        <v>6</v>
      </c>
      <c r="P1396">
        <v>0</v>
      </c>
      <c r="Q1396">
        <v>0</v>
      </c>
      <c r="R1396">
        <v>0</v>
      </c>
      <c r="S1396">
        <v>0</v>
      </c>
      <c r="T1396">
        <v>0</v>
      </c>
      <c r="U1396">
        <v>0</v>
      </c>
      <c r="V1396">
        <v>3</v>
      </c>
      <c r="W1396">
        <v>11</v>
      </c>
      <c r="X1396">
        <v>0</v>
      </c>
      <c r="Y1396">
        <v>47</v>
      </c>
      <c r="Z1396">
        <v>2311</v>
      </c>
      <c r="AA1396">
        <v>0</v>
      </c>
      <c r="AB1396">
        <v>1</v>
      </c>
      <c r="AC1396">
        <v>0</v>
      </c>
      <c r="AD1396">
        <v>0</v>
      </c>
      <c r="AE1396">
        <v>0</v>
      </c>
      <c r="AF1396">
        <v>0</v>
      </c>
      <c r="AG1396">
        <v>0</v>
      </c>
      <c r="AH1396">
        <v>1</v>
      </c>
      <c r="AI1396">
        <v>0</v>
      </c>
      <c r="AJ1396">
        <v>0</v>
      </c>
      <c r="AK1396">
        <v>43</v>
      </c>
      <c r="AL1396">
        <v>42</v>
      </c>
      <c r="AM1396">
        <v>0</v>
      </c>
    </row>
    <row r="1397" spans="1:39" x14ac:dyDescent="0.45">
      <c r="A1397">
        <v>34578</v>
      </c>
      <c r="B1397">
        <v>2</v>
      </c>
      <c r="C1397">
        <v>1</v>
      </c>
      <c r="D1397">
        <v>1</v>
      </c>
      <c r="E1397">
        <v>7</v>
      </c>
      <c r="F1397">
        <v>0</v>
      </c>
      <c r="G1397">
        <v>1</v>
      </c>
      <c r="H1397">
        <v>0</v>
      </c>
      <c r="I1397">
        <v>0</v>
      </c>
      <c r="J1397">
        <v>0</v>
      </c>
      <c r="K1397">
        <v>1</v>
      </c>
      <c r="L1397">
        <v>1</v>
      </c>
      <c r="M1397">
        <v>0</v>
      </c>
      <c r="N1397">
        <v>2</v>
      </c>
      <c r="O1397">
        <v>6</v>
      </c>
      <c r="P1397">
        <v>0</v>
      </c>
      <c r="Q1397">
        <v>0</v>
      </c>
      <c r="R1397">
        <v>0</v>
      </c>
      <c r="S1397">
        <v>0</v>
      </c>
      <c r="T1397">
        <v>0</v>
      </c>
      <c r="U1397">
        <v>0</v>
      </c>
      <c r="V1397">
        <v>3</v>
      </c>
      <c r="W1397">
        <v>11</v>
      </c>
      <c r="X1397">
        <v>0</v>
      </c>
      <c r="Y1397">
        <v>48</v>
      </c>
      <c r="Z1397">
        <v>2238</v>
      </c>
      <c r="AA1397">
        <v>0</v>
      </c>
      <c r="AB1397">
        <v>0</v>
      </c>
      <c r="AC1397">
        <v>0</v>
      </c>
      <c r="AD1397">
        <v>1</v>
      </c>
      <c r="AE1397">
        <v>0</v>
      </c>
      <c r="AF1397">
        <v>0</v>
      </c>
      <c r="AG1397">
        <v>0</v>
      </c>
      <c r="AH1397">
        <v>0</v>
      </c>
      <c r="AI1397">
        <v>0</v>
      </c>
      <c r="AJ1397">
        <v>1</v>
      </c>
      <c r="AK1397">
        <v>8</v>
      </c>
      <c r="AL1397">
        <v>8</v>
      </c>
      <c r="AM1397">
        <v>0</v>
      </c>
    </row>
    <row r="1398" spans="1:39" x14ac:dyDescent="0.45">
      <c r="A1398">
        <v>65704</v>
      </c>
      <c r="B1398">
        <v>0</v>
      </c>
      <c r="C1398">
        <v>0</v>
      </c>
      <c r="D1398">
        <v>18</v>
      </c>
      <c r="E1398">
        <v>279</v>
      </c>
      <c r="F1398">
        <v>172</v>
      </c>
      <c r="G1398">
        <v>74</v>
      </c>
      <c r="H1398">
        <v>38</v>
      </c>
      <c r="I1398">
        <v>8</v>
      </c>
      <c r="J1398">
        <v>246</v>
      </c>
      <c r="K1398">
        <v>1</v>
      </c>
      <c r="L1398">
        <v>2</v>
      </c>
      <c r="M1398">
        <v>10</v>
      </c>
      <c r="N1398">
        <v>10</v>
      </c>
      <c r="O1398">
        <v>1</v>
      </c>
      <c r="P1398">
        <v>0</v>
      </c>
      <c r="Q1398">
        <v>0</v>
      </c>
      <c r="R1398">
        <v>0</v>
      </c>
      <c r="S1398">
        <v>0</v>
      </c>
      <c r="T1398">
        <v>0</v>
      </c>
      <c r="U1398">
        <v>0</v>
      </c>
      <c r="V1398">
        <v>3</v>
      </c>
      <c r="W1398">
        <v>11</v>
      </c>
      <c r="X1398">
        <v>0</v>
      </c>
      <c r="Y1398">
        <v>48</v>
      </c>
      <c r="Z1398">
        <v>2418</v>
      </c>
      <c r="AA1398">
        <v>0</v>
      </c>
      <c r="AB1398">
        <v>0</v>
      </c>
      <c r="AC1398">
        <v>1</v>
      </c>
      <c r="AD1398">
        <v>0</v>
      </c>
      <c r="AE1398">
        <v>0</v>
      </c>
      <c r="AF1398">
        <v>1</v>
      </c>
      <c r="AG1398">
        <v>0</v>
      </c>
      <c r="AH1398">
        <v>0</v>
      </c>
      <c r="AI1398">
        <v>0</v>
      </c>
      <c r="AJ1398">
        <v>0</v>
      </c>
      <c r="AK1398">
        <v>571</v>
      </c>
      <c r="AL1398">
        <v>325</v>
      </c>
      <c r="AM1398">
        <v>0</v>
      </c>
    </row>
    <row r="1399" spans="1:39" x14ac:dyDescent="0.45">
      <c r="A1399">
        <v>63810</v>
      </c>
      <c r="B1399">
        <v>0</v>
      </c>
      <c r="C1399">
        <v>1</v>
      </c>
      <c r="D1399">
        <v>45</v>
      </c>
      <c r="E1399">
        <v>977</v>
      </c>
      <c r="F1399">
        <v>12</v>
      </c>
      <c r="G1399">
        <v>253</v>
      </c>
      <c r="H1399">
        <v>16</v>
      </c>
      <c r="I1399">
        <v>12</v>
      </c>
      <c r="J1399">
        <v>101</v>
      </c>
      <c r="K1399">
        <v>4</v>
      </c>
      <c r="L1399">
        <v>4</v>
      </c>
      <c r="M1399">
        <v>3</v>
      </c>
      <c r="N1399">
        <v>12</v>
      </c>
      <c r="O1399">
        <v>8</v>
      </c>
      <c r="P1399">
        <v>0</v>
      </c>
      <c r="Q1399">
        <v>1</v>
      </c>
      <c r="R1399">
        <v>0</v>
      </c>
      <c r="S1399">
        <v>0</v>
      </c>
      <c r="T1399">
        <v>0</v>
      </c>
      <c r="U1399">
        <v>0</v>
      </c>
      <c r="V1399">
        <v>3</v>
      </c>
      <c r="W1399">
        <v>11</v>
      </c>
      <c r="X1399">
        <v>0</v>
      </c>
      <c r="Y1399">
        <v>54</v>
      </c>
      <c r="Z1399">
        <v>2754</v>
      </c>
      <c r="AA1399">
        <v>0</v>
      </c>
      <c r="AB1399">
        <v>0</v>
      </c>
      <c r="AC1399">
        <v>1</v>
      </c>
      <c r="AD1399">
        <v>0</v>
      </c>
      <c r="AE1399">
        <v>0</v>
      </c>
      <c r="AF1399">
        <v>0</v>
      </c>
      <c r="AG1399">
        <v>0</v>
      </c>
      <c r="AH1399">
        <v>1</v>
      </c>
      <c r="AI1399">
        <v>0</v>
      </c>
      <c r="AJ1399">
        <v>0</v>
      </c>
      <c r="AK1399">
        <v>1270</v>
      </c>
      <c r="AL1399">
        <v>1169</v>
      </c>
      <c r="AM1399">
        <v>1</v>
      </c>
    </row>
    <row r="1400" spans="1:39" x14ac:dyDescent="0.45">
      <c r="A1400">
        <v>54132</v>
      </c>
      <c r="B1400">
        <v>0</v>
      </c>
      <c r="C1400">
        <v>1</v>
      </c>
      <c r="D1400">
        <v>81</v>
      </c>
      <c r="E1400">
        <v>30</v>
      </c>
      <c r="F1400">
        <v>1</v>
      </c>
      <c r="G1400">
        <v>8</v>
      </c>
      <c r="H1400">
        <v>0</v>
      </c>
      <c r="I1400">
        <v>0</v>
      </c>
      <c r="J1400">
        <v>3</v>
      </c>
      <c r="K1400">
        <v>1</v>
      </c>
      <c r="L1400">
        <v>1</v>
      </c>
      <c r="M1400">
        <v>0</v>
      </c>
      <c r="N1400">
        <v>3</v>
      </c>
      <c r="O1400">
        <v>7</v>
      </c>
      <c r="P1400">
        <v>0</v>
      </c>
      <c r="Q1400">
        <v>0</v>
      </c>
      <c r="R1400">
        <v>0</v>
      </c>
      <c r="S1400">
        <v>0</v>
      </c>
      <c r="T1400">
        <v>0</v>
      </c>
      <c r="U1400">
        <v>0</v>
      </c>
      <c r="V1400">
        <v>3</v>
      </c>
      <c r="W1400">
        <v>11</v>
      </c>
      <c r="X1400">
        <v>0</v>
      </c>
      <c r="Y1400">
        <v>51</v>
      </c>
      <c r="Z1400">
        <v>2292</v>
      </c>
      <c r="AA1400">
        <v>0</v>
      </c>
      <c r="AB1400">
        <v>0</v>
      </c>
      <c r="AC1400">
        <v>0</v>
      </c>
      <c r="AD1400">
        <v>1</v>
      </c>
      <c r="AE1400">
        <v>0</v>
      </c>
      <c r="AF1400">
        <v>0</v>
      </c>
      <c r="AG1400">
        <v>0</v>
      </c>
      <c r="AH1400">
        <v>0</v>
      </c>
      <c r="AI1400">
        <v>0</v>
      </c>
      <c r="AJ1400">
        <v>1</v>
      </c>
      <c r="AK1400">
        <v>39</v>
      </c>
      <c r="AL1400">
        <v>36</v>
      </c>
      <c r="AM1400">
        <v>0</v>
      </c>
    </row>
    <row r="1401" spans="1:39" x14ac:dyDescent="0.45">
      <c r="A1401">
        <v>18690</v>
      </c>
      <c r="B1401">
        <v>0</v>
      </c>
      <c r="C1401">
        <v>0</v>
      </c>
      <c r="D1401">
        <v>77</v>
      </c>
      <c r="E1401">
        <v>6</v>
      </c>
      <c r="F1401">
        <v>1</v>
      </c>
      <c r="G1401">
        <v>7</v>
      </c>
      <c r="H1401">
        <v>23</v>
      </c>
      <c r="I1401">
        <v>4</v>
      </c>
      <c r="J1401">
        <v>19</v>
      </c>
      <c r="K1401">
        <v>1</v>
      </c>
      <c r="L1401">
        <v>1</v>
      </c>
      <c r="M1401">
        <v>1</v>
      </c>
      <c r="N1401">
        <v>2</v>
      </c>
      <c r="O1401">
        <v>8</v>
      </c>
      <c r="P1401">
        <v>0</v>
      </c>
      <c r="Q1401">
        <v>0</v>
      </c>
      <c r="R1401">
        <v>0</v>
      </c>
      <c r="S1401">
        <v>0</v>
      </c>
      <c r="T1401">
        <v>0</v>
      </c>
      <c r="U1401">
        <v>0</v>
      </c>
      <c r="V1401">
        <v>3</v>
      </c>
      <c r="W1401">
        <v>11</v>
      </c>
      <c r="X1401">
        <v>0</v>
      </c>
      <c r="Y1401">
        <v>61</v>
      </c>
      <c r="Z1401">
        <v>2707</v>
      </c>
      <c r="AA1401">
        <v>0</v>
      </c>
      <c r="AB1401">
        <v>1</v>
      </c>
      <c r="AC1401">
        <v>0</v>
      </c>
      <c r="AD1401">
        <v>0</v>
      </c>
      <c r="AE1401">
        <v>0</v>
      </c>
      <c r="AF1401">
        <v>0</v>
      </c>
      <c r="AG1401">
        <v>0</v>
      </c>
      <c r="AH1401">
        <v>1</v>
      </c>
      <c r="AI1401">
        <v>0</v>
      </c>
      <c r="AJ1401">
        <v>0</v>
      </c>
      <c r="AK1401">
        <v>41</v>
      </c>
      <c r="AL1401">
        <v>22</v>
      </c>
      <c r="AM1401">
        <v>0</v>
      </c>
    </row>
    <row r="1402" spans="1:39" x14ac:dyDescent="0.45">
      <c r="A1402">
        <v>28164</v>
      </c>
      <c r="B1402">
        <v>1</v>
      </c>
      <c r="C1402">
        <v>0</v>
      </c>
      <c r="D1402">
        <v>23</v>
      </c>
      <c r="E1402">
        <v>3</v>
      </c>
      <c r="F1402">
        <v>18</v>
      </c>
      <c r="G1402">
        <v>26</v>
      </c>
      <c r="H1402">
        <v>11</v>
      </c>
      <c r="I1402">
        <v>8</v>
      </c>
      <c r="J1402">
        <v>12</v>
      </c>
      <c r="K1402">
        <v>3</v>
      </c>
      <c r="L1402">
        <v>2</v>
      </c>
      <c r="M1402">
        <v>0</v>
      </c>
      <c r="N1402">
        <v>4</v>
      </c>
      <c r="O1402">
        <v>7</v>
      </c>
      <c r="P1402">
        <v>0</v>
      </c>
      <c r="Q1402">
        <v>0</v>
      </c>
      <c r="R1402">
        <v>0</v>
      </c>
      <c r="S1402">
        <v>0</v>
      </c>
      <c r="T1402">
        <v>0</v>
      </c>
      <c r="U1402">
        <v>0</v>
      </c>
      <c r="V1402">
        <v>3</v>
      </c>
      <c r="W1402">
        <v>11</v>
      </c>
      <c r="X1402">
        <v>0</v>
      </c>
      <c r="Y1402">
        <v>50</v>
      </c>
      <c r="Z1402">
        <v>2580</v>
      </c>
      <c r="AA1402">
        <v>0</v>
      </c>
      <c r="AB1402">
        <v>1</v>
      </c>
      <c r="AC1402">
        <v>0</v>
      </c>
      <c r="AD1402">
        <v>0</v>
      </c>
      <c r="AE1402">
        <v>0</v>
      </c>
      <c r="AF1402">
        <v>0</v>
      </c>
      <c r="AG1402">
        <v>0</v>
      </c>
      <c r="AH1402">
        <v>1</v>
      </c>
      <c r="AI1402">
        <v>0</v>
      </c>
      <c r="AJ1402">
        <v>0</v>
      </c>
      <c r="AK1402">
        <v>66</v>
      </c>
      <c r="AL1402">
        <v>54</v>
      </c>
      <c r="AM1402">
        <v>0</v>
      </c>
    </row>
    <row r="1403" spans="1:39" x14ac:dyDescent="0.45">
      <c r="A1403">
        <v>34596</v>
      </c>
      <c r="B1403">
        <v>1</v>
      </c>
      <c r="C1403">
        <v>0</v>
      </c>
      <c r="D1403">
        <v>48</v>
      </c>
      <c r="E1403">
        <v>14</v>
      </c>
      <c r="F1403">
        <v>0</v>
      </c>
      <c r="G1403">
        <v>2</v>
      </c>
      <c r="H1403">
        <v>0</v>
      </c>
      <c r="I1403">
        <v>0</v>
      </c>
      <c r="J1403">
        <v>7</v>
      </c>
      <c r="K1403">
        <v>1</v>
      </c>
      <c r="L1403">
        <v>1</v>
      </c>
      <c r="M1403">
        <v>0</v>
      </c>
      <c r="N1403">
        <v>2</v>
      </c>
      <c r="O1403">
        <v>8</v>
      </c>
      <c r="P1403">
        <v>0</v>
      </c>
      <c r="Q1403">
        <v>0</v>
      </c>
      <c r="R1403">
        <v>0</v>
      </c>
      <c r="S1403">
        <v>0</v>
      </c>
      <c r="T1403">
        <v>0</v>
      </c>
      <c r="U1403">
        <v>0</v>
      </c>
      <c r="V1403">
        <v>3</v>
      </c>
      <c r="W1403">
        <v>11</v>
      </c>
      <c r="X1403">
        <v>0</v>
      </c>
      <c r="Y1403">
        <v>46</v>
      </c>
      <c r="Z1403">
        <v>2601</v>
      </c>
      <c r="AA1403">
        <v>0</v>
      </c>
      <c r="AB1403">
        <v>1</v>
      </c>
      <c r="AC1403">
        <v>0</v>
      </c>
      <c r="AD1403">
        <v>0</v>
      </c>
      <c r="AE1403">
        <v>0</v>
      </c>
      <c r="AF1403">
        <v>0</v>
      </c>
      <c r="AG1403">
        <v>0</v>
      </c>
      <c r="AH1403">
        <v>0</v>
      </c>
      <c r="AI1403">
        <v>0</v>
      </c>
      <c r="AJ1403">
        <v>1</v>
      </c>
      <c r="AK1403">
        <v>16</v>
      </c>
      <c r="AL1403">
        <v>9</v>
      </c>
      <c r="AM1403">
        <v>0</v>
      </c>
    </row>
    <row r="1404" spans="1:39" x14ac:dyDescent="0.45">
      <c r="A1404">
        <v>43269</v>
      </c>
      <c r="B1404">
        <v>1</v>
      </c>
      <c r="C1404">
        <v>0</v>
      </c>
      <c r="D1404">
        <v>61</v>
      </c>
      <c r="E1404">
        <v>10</v>
      </c>
      <c r="F1404">
        <v>1</v>
      </c>
      <c r="G1404">
        <v>7</v>
      </c>
      <c r="H1404">
        <v>0</v>
      </c>
      <c r="I1404">
        <v>0</v>
      </c>
      <c r="J1404">
        <v>1</v>
      </c>
      <c r="K1404">
        <v>1</v>
      </c>
      <c r="L1404">
        <v>1</v>
      </c>
      <c r="M1404">
        <v>0</v>
      </c>
      <c r="N1404">
        <v>2</v>
      </c>
      <c r="O1404">
        <v>8</v>
      </c>
      <c r="P1404">
        <v>0</v>
      </c>
      <c r="Q1404">
        <v>0</v>
      </c>
      <c r="R1404">
        <v>0</v>
      </c>
      <c r="S1404">
        <v>0</v>
      </c>
      <c r="T1404">
        <v>0</v>
      </c>
      <c r="U1404">
        <v>0</v>
      </c>
      <c r="V1404">
        <v>3</v>
      </c>
      <c r="W1404">
        <v>11</v>
      </c>
      <c r="X1404">
        <v>0</v>
      </c>
      <c r="Y1404">
        <v>48</v>
      </c>
      <c r="Z1404">
        <v>2445</v>
      </c>
      <c r="AA1404">
        <v>0</v>
      </c>
      <c r="AB1404">
        <v>1</v>
      </c>
      <c r="AC1404">
        <v>0</v>
      </c>
      <c r="AD1404">
        <v>0</v>
      </c>
      <c r="AE1404">
        <v>0</v>
      </c>
      <c r="AF1404">
        <v>0</v>
      </c>
      <c r="AG1404">
        <v>0</v>
      </c>
      <c r="AH1404">
        <v>0</v>
      </c>
      <c r="AI1404">
        <v>0</v>
      </c>
      <c r="AJ1404">
        <v>1</v>
      </c>
      <c r="AK1404">
        <v>18</v>
      </c>
      <c r="AL1404">
        <v>17</v>
      </c>
      <c r="AM1404">
        <v>0</v>
      </c>
    </row>
    <row r="1405" spans="1:39" x14ac:dyDescent="0.45">
      <c r="A1405">
        <v>38741</v>
      </c>
      <c r="B1405">
        <v>1</v>
      </c>
      <c r="C1405">
        <v>1</v>
      </c>
      <c r="D1405">
        <v>60</v>
      </c>
      <c r="E1405">
        <v>7</v>
      </c>
      <c r="F1405">
        <v>10</v>
      </c>
      <c r="G1405">
        <v>17</v>
      </c>
      <c r="H1405">
        <v>8</v>
      </c>
      <c r="I1405">
        <v>6</v>
      </c>
      <c r="J1405">
        <v>13</v>
      </c>
      <c r="K1405">
        <v>2</v>
      </c>
      <c r="L1405">
        <v>2</v>
      </c>
      <c r="M1405">
        <v>0</v>
      </c>
      <c r="N1405">
        <v>3</v>
      </c>
      <c r="O1405">
        <v>7</v>
      </c>
      <c r="P1405">
        <v>0</v>
      </c>
      <c r="Q1405">
        <v>0</v>
      </c>
      <c r="R1405">
        <v>0</v>
      </c>
      <c r="S1405">
        <v>0</v>
      </c>
      <c r="T1405">
        <v>0</v>
      </c>
      <c r="U1405">
        <v>0</v>
      </c>
      <c r="V1405">
        <v>3</v>
      </c>
      <c r="W1405">
        <v>11</v>
      </c>
      <c r="X1405">
        <v>0</v>
      </c>
      <c r="Y1405">
        <v>62</v>
      </c>
      <c r="Z1405">
        <v>2250</v>
      </c>
      <c r="AA1405">
        <v>0</v>
      </c>
      <c r="AB1405">
        <v>0</v>
      </c>
      <c r="AC1405">
        <v>1</v>
      </c>
      <c r="AD1405">
        <v>0</v>
      </c>
      <c r="AE1405">
        <v>0</v>
      </c>
      <c r="AF1405">
        <v>1</v>
      </c>
      <c r="AG1405">
        <v>0</v>
      </c>
      <c r="AH1405">
        <v>0</v>
      </c>
      <c r="AI1405">
        <v>0</v>
      </c>
      <c r="AJ1405">
        <v>0</v>
      </c>
      <c r="AK1405">
        <v>48</v>
      </c>
      <c r="AL1405">
        <v>35</v>
      </c>
      <c r="AM1405">
        <v>0</v>
      </c>
    </row>
    <row r="1406" spans="1:39" x14ac:dyDescent="0.45">
      <c r="A1406">
        <v>31907</v>
      </c>
      <c r="B1406">
        <v>0</v>
      </c>
      <c r="C1406">
        <v>0</v>
      </c>
      <c r="D1406">
        <v>75</v>
      </c>
      <c r="E1406">
        <v>33</v>
      </c>
      <c r="F1406">
        <v>87</v>
      </c>
      <c r="G1406">
        <v>64</v>
      </c>
      <c r="H1406">
        <v>175</v>
      </c>
      <c r="I1406">
        <v>16</v>
      </c>
      <c r="J1406">
        <v>74</v>
      </c>
      <c r="K1406">
        <v>1</v>
      </c>
      <c r="L1406">
        <v>6</v>
      </c>
      <c r="M1406">
        <v>1</v>
      </c>
      <c r="N1406">
        <v>6</v>
      </c>
      <c r="O1406">
        <v>7</v>
      </c>
      <c r="P1406">
        <v>0</v>
      </c>
      <c r="Q1406">
        <v>0</v>
      </c>
      <c r="R1406">
        <v>0</v>
      </c>
      <c r="S1406">
        <v>0</v>
      </c>
      <c r="T1406">
        <v>0</v>
      </c>
      <c r="U1406">
        <v>0</v>
      </c>
      <c r="V1406">
        <v>3</v>
      </c>
      <c r="W1406">
        <v>11</v>
      </c>
      <c r="X1406">
        <v>0</v>
      </c>
      <c r="Y1406">
        <v>48</v>
      </c>
      <c r="Z1406">
        <v>2641</v>
      </c>
      <c r="AA1406">
        <v>0</v>
      </c>
      <c r="AB1406">
        <v>0</v>
      </c>
      <c r="AC1406">
        <v>1</v>
      </c>
      <c r="AD1406">
        <v>0</v>
      </c>
      <c r="AE1406">
        <v>0</v>
      </c>
      <c r="AF1406">
        <v>0</v>
      </c>
      <c r="AG1406">
        <v>0</v>
      </c>
      <c r="AH1406">
        <v>1</v>
      </c>
      <c r="AI1406">
        <v>0</v>
      </c>
      <c r="AJ1406">
        <v>0</v>
      </c>
      <c r="AK1406">
        <v>375</v>
      </c>
      <c r="AL1406">
        <v>301</v>
      </c>
      <c r="AM1406">
        <v>0</v>
      </c>
    </row>
    <row r="1407" spans="1:39" x14ac:dyDescent="0.45">
      <c r="A1407">
        <v>27100</v>
      </c>
      <c r="B1407">
        <v>1</v>
      </c>
      <c r="C1407">
        <v>0</v>
      </c>
      <c r="D1407">
        <v>64</v>
      </c>
      <c r="E1407">
        <v>12</v>
      </c>
      <c r="F1407">
        <v>0</v>
      </c>
      <c r="G1407">
        <v>13</v>
      </c>
      <c r="H1407">
        <v>2</v>
      </c>
      <c r="I1407">
        <v>0</v>
      </c>
      <c r="J1407">
        <v>10</v>
      </c>
      <c r="K1407">
        <v>1</v>
      </c>
      <c r="L1407">
        <v>1</v>
      </c>
      <c r="M1407">
        <v>0</v>
      </c>
      <c r="N1407">
        <v>3</v>
      </c>
      <c r="O1407">
        <v>7</v>
      </c>
      <c r="P1407">
        <v>0</v>
      </c>
      <c r="Q1407">
        <v>0</v>
      </c>
      <c r="R1407">
        <v>0</v>
      </c>
      <c r="S1407">
        <v>0</v>
      </c>
      <c r="T1407">
        <v>0</v>
      </c>
      <c r="U1407">
        <v>0</v>
      </c>
      <c r="V1407">
        <v>3</v>
      </c>
      <c r="W1407">
        <v>11</v>
      </c>
      <c r="X1407">
        <v>0</v>
      </c>
      <c r="Y1407">
        <v>37</v>
      </c>
      <c r="Z1407">
        <v>2609</v>
      </c>
      <c r="AA1407">
        <v>0</v>
      </c>
      <c r="AB1407">
        <v>1</v>
      </c>
      <c r="AC1407">
        <v>0</v>
      </c>
      <c r="AD1407">
        <v>0</v>
      </c>
      <c r="AE1407">
        <v>0</v>
      </c>
      <c r="AF1407">
        <v>0</v>
      </c>
      <c r="AG1407">
        <v>0</v>
      </c>
      <c r="AH1407">
        <v>0</v>
      </c>
      <c r="AI1407">
        <v>1</v>
      </c>
      <c r="AJ1407">
        <v>0</v>
      </c>
      <c r="AK1407">
        <v>27</v>
      </c>
      <c r="AL1407">
        <v>17</v>
      </c>
      <c r="AM1407">
        <v>0</v>
      </c>
    </row>
    <row r="1408" spans="1:39" x14ac:dyDescent="0.45">
      <c r="A1408">
        <v>31163</v>
      </c>
      <c r="B1408">
        <v>1</v>
      </c>
      <c r="C1408">
        <v>0</v>
      </c>
      <c r="D1408">
        <v>54</v>
      </c>
      <c r="E1408">
        <v>2</v>
      </c>
      <c r="F1408">
        <v>3</v>
      </c>
      <c r="G1408">
        <v>10</v>
      </c>
      <c r="H1408">
        <v>11</v>
      </c>
      <c r="I1408">
        <v>2</v>
      </c>
      <c r="J1408">
        <v>10</v>
      </c>
      <c r="K1408">
        <v>1</v>
      </c>
      <c r="L1408">
        <v>1</v>
      </c>
      <c r="M1408">
        <v>0</v>
      </c>
      <c r="N1408">
        <v>3</v>
      </c>
      <c r="O1408">
        <v>6</v>
      </c>
      <c r="P1408">
        <v>0</v>
      </c>
      <c r="Q1408">
        <v>0</v>
      </c>
      <c r="R1408">
        <v>0</v>
      </c>
      <c r="S1408">
        <v>0</v>
      </c>
      <c r="T1408">
        <v>0</v>
      </c>
      <c r="U1408">
        <v>0</v>
      </c>
      <c r="V1408">
        <v>3</v>
      </c>
      <c r="W1408">
        <v>11</v>
      </c>
      <c r="X1408">
        <v>0</v>
      </c>
      <c r="Y1408">
        <v>47</v>
      </c>
      <c r="Z1408">
        <v>2295</v>
      </c>
      <c r="AA1408">
        <v>1</v>
      </c>
      <c r="AB1408">
        <v>0</v>
      </c>
      <c r="AC1408">
        <v>0</v>
      </c>
      <c r="AD1408">
        <v>0</v>
      </c>
      <c r="AE1408">
        <v>0</v>
      </c>
      <c r="AF1408">
        <v>1</v>
      </c>
      <c r="AG1408">
        <v>0</v>
      </c>
      <c r="AH1408">
        <v>0</v>
      </c>
      <c r="AI1408">
        <v>0</v>
      </c>
      <c r="AJ1408">
        <v>0</v>
      </c>
      <c r="AK1408">
        <v>28</v>
      </c>
      <c r="AL1408">
        <v>18</v>
      </c>
      <c r="AM1408">
        <v>0</v>
      </c>
    </row>
    <row r="1409" spans="1:39" x14ac:dyDescent="0.45">
      <c r="A1409">
        <v>92533</v>
      </c>
      <c r="B1409">
        <v>0</v>
      </c>
      <c r="C1409">
        <v>0</v>
      </c>
      <c r="D1409">
        <v>84</v>
      </c>
      <c r="E1409">
        <v>693</v>
      </c>
      <c r="F1409">
        <v>21</v>
      </c>
      <c r="G1409">
        <v>118</v>
      </c>
      <c r="H1409">
        <v>110</v>
      </c>
      <c r="I1409">
        <v>147</v>
      </c>
      <c r="J1409">
        <v>42</v>
      </c>
      <c r="K1409">
        <v>1</v>
      </c>
      <c r="L1409">
        <v>6</v>
      </c>
      <c r="M1409">
        <v>5</v>
      </c>
      <c r="N1409">
        <v>11</v>
      </c>
      <c r="O1409">
        <v>2</v>
      </c>
      <c r="P1409">
        <v>0</v>
      </c>
      <c r="Q1409">
        <v>0</v>
      </c>
      <c r="R1409">
        <v>1</v>
      </c>
      <c r="S1409">
        <v>1</v>
      </c>
      <c r="T1409">
        <v>0</v>
      </c>
      <c r="U1409">
        <v>0</v>
      </c>
      <c r="V1409">
        <v>3</v>
      </c>
      <c r="W1409">
        <v>11</v>
      </c>
      <c r="X1409">
        <v>0</v>
      </c>
      <c r="Y1409">
        <v>35</v>
      </c>
      <c r="Z1409">
        <v>2351</v>
      </c>
      <c r="AA1409">
        <v>0</v>
      </c>
      <c r="AB1409">
        <v>1</v>
      </c>
      <c r="AC1409">
        <v>0</v>
      </c>
      <c r="AD1409">
        <v>0</v>
      </c>
      <c r="AE1409">
        <v>0</v>
      </c>
      <c r="AF1409">
        <v>0</v>
      </c>
      <c r="AG1409">
        <v>0</v>
      </c>
      <c r="AH1409">
        <v>1</v>
      </c>
      <c r="AI1409">
        <v>0</v>
      </c>
      <c r="AJ1409">
        <v>0</v>
      </c>
      <c r="AK1409">
        <v>1089</v>
      </c>
      <c r="AL1409">
        <v>1047</v>
      </c>
      <c r="AM1409">
        <v>2</v>
      </c>
    </row>
    <row r="1410" spans="1:39" x14ac:dyDescent="0.45">
      <c r="A1410">
        <v>34853</v>
      </c>
      <c r="B1410">
        <v>1</v>
      </c>
      <c r="C1410">
        <v>1</v>
      </c>
      <c r="D1410">
        <v>75</v>
      </c>
      <c r="E1410">
        <v>9</v>
      </c>
      <c r="F1410">
        <v>3</v>
      </c>
      <c r="G1410">
        <v>15</v>
      </c>
      <c r="H1410">
        <v>2</v>
      </c>
      <c r="I1410">
        <v>3</v>
      </c>
      <c r="J1410">
        <v>2</v>
      </c>
      <c r="K1410">
        <v>2</v>
      </c>
      <c r="L1410">
        <v>2</v>
      </c>
      <c r="M1410">
        <v>0</v>
      </c>
      <c r="N1410">
        <v>3</v>
      </c>
      <c r="O1410">
        <v>6</v>
      </c>
      <c r="P1410">
        <v>0</v>
      </c>
      <c r="Q1410">
        <v>0</v>
      </c>
      <c r="R1410">
        <v>0</v>
      </c>
      <c r="S1410">
        <v>0</v>
      </c>
      <c r="T1410">
        <v>0</v>
      </c>
      <c r="U1410">
        <v>0</v>
      </c>
      <c r="V1410">
        <v>3</v>
      </c>
      <c r="W1410">
        <v>11</v>
      </c>
      <c r="X1410">
        <v>0</v>
      </c>
      <c r="Y1410">
        <v>47</v>
      </c>
      <c r="Z1410">
        <v>2347</v>
      </c>
      <c r="AA1410">
        <v>0</v>
      </c>
      <c r="AB1410">
        <v>0</v>
      </c>
      <c r="AC1410">
        <v>1</v>
      </c>
      <c r="AD1410">
        <v>0</v>
      </c>
      <c r="AE1410">
        <v>0</v>
      </c>
      <c r="AF1410">
        <v>0</v>
      </c>
      <c r="AG1410">
        <v>0</v>
      </c>
      <c r="AH1410">
        <v>1</v>
      </c>
      <c r="AI1410">
        <v>0</v>
      </c>
      <c r="AJ1410">
        <v>0</v>
      </c>
      <c r="AK1410">
        <v>32</v>
      </c>
      <c r="AL1410">
        <v>30</v>
      </c>
      <c r="AM1410">
        <v>0</v>
      </c>
    </row>
    <row r="1411" spans="1:39" x14ac:dyDescent="0.45">
      <c r="A1411">
        <v>70844</v>
      </c>
      <c r="B1411">
        <v>1</v>
      </c>
      <c r="C1411">
        <v>1</v>
      </c>
      <c r="D1411">
        <v>16</v>
      </c>
      <c r="E1411">
        <v>129</v>
      </c>
      <c r="F1411">
        <v>26</v>
      </c>
      <c r="G1411">
        <v>67</v>
      </c>
      <c r="H1411">
        <v>3</v>
      </c>
      <c r="I1411">
        <v>67</v>
      </c>
      <c r="J1411">
        <v>2</v>
      </c>
      <c r="K1411">
        <v>5</v>
      </c>
      <c r="L1411">
        <v>6</v>
      </c>
      <c r="M1411">
        <v>1</v>
      </c>
      <c r="N1411">
        <v>5</v>
      </c>
      <c r="O1411">
        <v>7</v>
      </c>
      <c r="P1411">
        <v>0</v>
      </c>
      <c r="Q1411">
        <v>0</v>
      </c>
      <c r="R1411">
        <v>0</v>
      </c>
      <c r="S1411">
        <v>0</v>
      </c>
      <c r="T1411">
        <v>0</v>
      </c>
      <c r="U1411">
        <v>0</v>
      </c>
      <c r="V1411">
        <v>3</v>
      </c>
      <c r="W1411">
        <v>11</v>
      </c>
      <c r="X1411">
        <v>0</v>
      </c>
      <c r="Y1411">
        <v>53</v>
      </c>
      <c r="Z1411">
        <v>2401</v>
      </c>
      <c r="AA1411">
        <v>1</v>
      </c>
      <c r="AB1411">
        <v>0</v>
      </c>
      <c r="AC1411">
        <v>0</v>
      </c>
      <c r="AD1411">
        <v>0</v>
      </c>
      <c r="AE1411">
        <v>0</v>
      </c>
      <c r="AF1411">
        <v>0</v>
      </c>
      <c r="AG1411">
        <v>0</v>
      </c>
      <c r="AH1411">
        <v>1</v>
      </c>
      <c r="AI1411">
        <v>0</v>
      </c>
      <c r="AJ1411">
        <v>0</v>
      </c>
      <c r="AK1411">
        <v>292</v>
      </c>
      <c r="AL1411">
        <v>290</v>
      </c>
      <c r="AM1411">
        <v>0</v>
      </c>
    </row>
    <row r="1412" spans="1:39" x14ac:dyDescent="0.45">
      <c r="A1412">
        <v>31086</v>
      </c>
      <c r="B1412">
        <v>1</v>
      </c>
      <c r="C1412">
        <v>1</v>
      </c>
      <c r="D1412">
        <v>79</v>
      </c>
      <c r="E1412">
        <v>16</v>
      </c>
      <c r="F1412">
        <v>2</v>
      </c>
      <c r="G1412">
        <v>11</v>
      </c>
      <c r="H1412">
        <v>3</v>
      </c>
      <c r="I1412">
        <v>0</v>
      </c>
      <c r="J1412">
        <v>16</v>
      </c>
      <c r="K1412">
        <v>2</v>
      </c>
      <c r="L1412">
        <v>1</v>
      </c>
      <c r="M1412">
        <v>1</v>
      </c>
      <c r="N1412">
        <v>2</v>
      </c>
      <c r="O1412">
        <v>8</v>
      </c>
      <c r="P1412">
        <v>1</v>
      </c>
      <c r="Q1412">
        <v>0</v>
      </c>
      <c r="R1412">
        <v>0</v>
      </c>
      <c r="S1412">
        <v>0</v>
      </c>
      <c r="T1412">
        <v>0</v>
      </c>
      <c r="U1412">
        <v>0</v>
      </c>
      <c r="V1412">
        <v>3</v>
      </c>
      <c r="W1412">
        <v>11</v>
      </c>
      <c r="X1412">
        <v>0</v>
      </c>
      <c r="Y1412">
        <v>41</v>
      </c>
      <c r="Z1412">
        <v>2580</v>
      </c>
      <c r="AA1412">
        <v>0</v>
      </c>
      <c r="AB1412">
        <v>1</v>
      </c>
      <c r="AC1412">
        <v>0</v>
      </c>
      <c r="AD1412">
        <v>0</v>
      </c>
      <c r="AE1412">
        <v>0</v>
      </c>
      <c r="AF1412">
        <v>1</v>
      </c>
      <c r="AG1412">
        <v>0</v>
      </c>
      <c r="AH1412">
        <v>0</v>
      </c>
      <c r="AI1412">
        <v>0</v>
      </c>
      <c r="AJ1412">
        <v>0</v>
      </c>
      <c r="AK1412">
        <v>32</v>
      </c>
      <c r="AL1412">
        <v>16</v>
      </c>
      <c r="AM1412">
        <v>1</v>
      </c>
    </row>
    <row r="1413" spans="1:39" x14ac:dyDescent="0.45">
      <c r="A1413">
        <v>60544</v>
      </c>
      <c r="B1413">
        <v>1</v>
      </c>
      <c r="C1413">
        <v>1</v>
      </c>
      <c r="D1413">
        <v>92</v>
      </c>
      <c r="E1413">
        <v>201</v>
      </c>
      <c r="F1413">
        <v>2</v>
      </c>
      <c r="G1413">
        <v>43</v>
      </c>
      <c r="H1413">
        <v>3</v>
      </c>
      <c r="I1413">
        <v>5</v>
      </c>
      <c r="J1413">
        <v>35</v>
      </c>
      <c r="K1413">
        <v>4</v>
      </c>
      <c r="L1413">
        <v>5</v>
      </c>
      <c r="M1413">
        <v>1</v>
      </c>
      <c r="N1413">
        <v>5</v>
      </c>
      <c r="O1413">
        <v>6</v>
      </c>
      <c r="P1413">
        <v>0</v>
      </c>
      <c r="Q1413">
        <v>0</v>
      </c>
      <c r="R1413">
        <v>0</v>
      </c>
      <c r="S1413">
        <v>0</v>
      </c>
      <c r="T1413">
        <v>0</v>
      </c>
      <c r="U1413">
        <v>0</v>
      </c>
      <c r="V1413">
        <v>3</v>
      </c>
      <c r="W1413">
        <v>11</v>
      </c>
      <c r="X1413">
        <v>0</v>
      </c>
      <c r="Y1413">
        <v>59</v>
      </c>
      <c r="Z1413">
        <v>2832</v>
      </c>
      <c r="AA1413">
        <v>0</v>
      </c>
      <c r="AB1413">
        <v>1</v>
      </c>
      <c r="AC1413">
        <v>0</v>
      </c>
      <c r="AD1413">
        <v>0</v>
      </c>
      <c r="AE1413">
        <v>0</v>
      </c>
      <c r="AF1413">
        <v>0</v>
      </c>
      <c r="AG1413">
        <v>0</v>
      </c>
      <c r="AH1413">
        <v>1</v>
      </c>
      <c r="AI1413">
        <v>0</v>
      </c>
      <c r="AJ1413">
        <v>0</v>
      </c>
      <c r="AK1413">
        <v>254</v>
      </c>
      <c r="AL1413">
        <v>219</v>
      </c>
      <c r="AM1413">
        <v>0</v>
      </c>
    </row>
    <row r="1414" spans="1:39" x14ac:dyDescent="0.45">
      <c r="A1414">
        <v>20491</v>
      </c>
      <c r="B1414">
        <v>0</v>
      </c>
      <c r="C1414">
        <v>0</v>
      </c>
      <c r="D1414">
        <v>16</v>
      </c>
      <c r="E1414">
        <v>5</v>
      </c>
      <c r="F1414">
        <v>4</v>
      </c>
      <c r="G1414">
        <v>5</v>
      </c>
      <c r="H1414">
        <v>4</v>
      </c>
      <c r="I1414">
        <v>2</v>
      </c>
      <c r="J1414">
        <v>10</v>
      </c>
      <c r="K1414">
        <v>1</v>
      </c>
      <c r="L1414">
        <v>0</v>
      </c>
      <c r="M1414">
        <v>1</v>
      </c>
      <c r="N1414">
        <v>2</v>
      </c>
      <c r="O1414">
        <v>7</v>
      </c>
      <c r="P1414">
        <v>0</v>
      </c>
      <c r="Q1414">
        <v>0</v>
      </c>
      <c r="R1414">
        <v>0</v>
      </c>
      <c r="S1414">
        <v>0</v>
      </c>
      <c r="T1414">
        <v>0</v>
      </c>
      <c r="U1414">
        <v>0</v>
      </c>
      <c r="V1414">
        <v>3</v>
      </c>
      <c r="W1414">
        <v>11</v>
      </c>
      <c r="X1414">
        <v>0</v>
      </c>
      <c r="Y1414">
        <v>34</v>
      </c>
      <c r="Z1414">
        <v>2679</v>
      </c>
      <c r="AA1414">
        <v>0</v>
      </c>
      <c r="AB1414">
        <v>0</v>
      </c>
      <c r="AC1414">
        <v>0</v>
      </c>
      <c r="AD1414">
        <v>1</v>
      </c>
      <c r="AE1414">
        <v>0</v>
      </c>
      <c r="AF1414">
        <v>1</v>
      </c>
      <c r="AG1414">
        <v>0</v>
      </c>
      <c r="AH1414">
        <v>0</v>
      </c>
      <c r="AI1414">
        <v>0</v>
      </c>
      <c r="AJ1414">
        <v>0</v>
      </c>
      <c r="AK1414">
        <v>20</v>
      </c>
      <c r="AL1414">
        <v>10</v>
      </c>
      <c r="AM1414">
        <v>0</v>
      </c>
    </row>
    <row r="1415" spans="1:39" x14ac:dyDescent="0.45">
      <c r="A1415">
        <v>42523</v>
      </c>
      <c r="B1415">
        <v>0</v>
      </c>
      <c r="C1415">
        <v>0</v>
      </c>
      <c r="D1415">
        <v>96</v>
      </c>
      <c r="E1415">
        <v>14</v>
      </c>
      <c r="F1415">
        <v>36</v>
      </c>
      <c r="G1415">
        <v>11</v>
      </c>
      <c r="H1415">
        <v>3</v>
      </c>
      <c r="I1415">
        <v>26</v>
      </c>
      <c r="J1415">
        <v>35</v>
      </c>
      <c r="K1415">
        <v>1</v>
      </c>
      <c r="L1415">
        <v>1</v>
      </c>
      <c r="M1415">
        <v>1</v>
      </c>
      <c r="N1415">
        <v>4</v>
      </c>
      <c r="O1415">
        <v>2</v>
      </c>
      <c r="P1415">
        <v>0</v>
      </c>
      <c r="Q1415">
        <v>0</v>
      </c>
      <c r="R1415">
        <v>0</v>
      </c>
      <c r="S1415">
        <v>0</v>
      </c>
      <c r="T1415">
        <v>0</v>
      </c>
      <c r="U1415">
        <v>0</v>
      </c>
      <c r="V1415">
        <v>3</v>
      </c>
      <c r="W1415">
        <v>11</v>
      </c>
      <c r="X1415">
        <v>0</v>
      </c>
      <c r="Y1415">
        <v>56</v>
      </c>
      <c r="Z1415">
        <v>2226</v>
      </c>
      <c r="AA1415">
        <v>0</v>
      </c>
      <c r="AB1415">
        <v>1</v>
      </c>
      <c r="AC1415">
        <v>0</v>
      </c>
      <c r="AD1415">
        <v>0</v>
      </c>
      <c r="AE1415">
        <v>0</v>
      </c>
      <c r="AF1415">
        <v>0</v>
      </c>
      <c r="AG1415">
        <v>0</v>
      </c>
      <c r="AH1415">
        <v>1</v>
      </c>
      <c r="AI1415">
        <v>0</v>
      </c>
      <c r="AJ1415">
        <v>0</v>
      </c>
      <c r="AK1415">
        <v>90</v>
      </c>
      <c r="AL1415">
        <v>55</v>
      </c>
      <c r="AM1415">
        <v>0</v>
      </c>
    </row>
    <row r="1416" spans="1:39" x14ac:dyDescent="0.45">
      <c r="A1416">
        <v>39922</v>
      </c>
      <c r="B1416">
        <v>1</v>
      </c>
      <c r="C1416">
        <v>0</v>
      </c>
      <c r="D1416">
        <v>30</v>
      </c>
      <c r="E1416">
        <v>29</v>
      </c>
      <c r="F1416">
        <v>12</v>
      </c>
      <c r="G1416">
        <v>59</v>
      </c>
      <c r="H1416">
        <v>19</v>
      </c>
      <c r="I1416">
        <v>1</v>
      </c>
      <c r="J1416">
        <v>36</v>
      </c>
      <c r="K1416">
        <v>2</v>
      </c>
      <c r="L1416">
        <v>3</v>
      </c>
      <c r="M1416">
        <v>0</v>
      </c>
      <c r="N1416">
        <v>4</v>
      </c>
      <c r="O1416">
        <v>8</v>
      </c>
      <c r="P1416">
        <v>0</v>
      </c>
      <c r="Q1416">
        <v>0</v>
      </c>
      <c r="R1416">
        <v>0</v>
      </c>
      <c r="S1416">
        <v>0</v>
      </c>
      <c r="T1416">
        <v>0</v>
      </c>
      <c r="U1416">
        <v>0</v>
      </c>
      <c r="V1416">
        <v>3</v>
      </c>
      <c r="W1416">
        <v>11</v>
      </c>
      <c r="X1416">
        <v>0</v>
      </c>
      <c r="Y1416">
        <v>37</v>
      </c>
      <c r="Z1416">
        <v>2659</v>
      </c>
      <c r="AA1416">
        <v>0</v>
      </c>
      <c r="AB1416">
        <v>1</v>
      </c>
      <c r="AC1416">
        <v>0</v>
      </c>
      <c r="AD1416">
        <v>0</v>
      </c>
      <c r="AE1416">
        <v>0</v>
      </c>
      <c r="AF1416">
        <v>0</v>
      </c>
      <c r="AG1416">
        <v>0</v>
      </c>
      <c r="AH1416">
        <v>1</v>
      </c>
      <c r="AI1416">
        <v>0</v>
      </c>
      <c r="AJ1416">
        <v>0</v>
      </c>
      <c r="AK1416">
        <v>120</v>
      </c>
      <c r="AL1416">
        <v>84</v>
      </c>
      <c r="AM1416">
        <v>0</v>
      </c>
    </row>
    <row r="1417" spans="1:39" x14ac:dyDescent="0.45">
      <c r="A1417">
        <v>33402</v>
      </c>
      <c r="B1417">
        <v>1</v>
      </c>
      <c r="C1417">
        <v>1</v>
      </c>
      <c r="D1417">
        <v>60</v>
      </c>
      <c r="E1417">
        <v>26</v>
      </c>
      <c r="F1417">
        <v>2</v>
      </c>
      <c r="G1417">
        <v>19</v>
      </c>
      <c r="H1417">
        <v>10</v>
      </c>
      <c r="I1417">
        <v>5</v>
      </c>
      <c r="J1417">
        <v>8</v>
      </c>
      <c r="K1417">
        <v>3</v>
      </c>
      <c r="L1417">
        <v>2</v>
      </c>
      <c r="M1417">
        <v>1</v>
      </c>
      <c r="N1417">
        <v>3</v>
      </c>
      <c r="O1417">
        <v>8</v>
      </c>
      <c r="P1417">
        <v>0</v>
      </c>
      <c r="Q1417">
        <v>0</v>
      </c>
      <c r="R1417">
        <v>0</v>
      </c>
      <c r="S1417">
        <v>0</v>
      </c>
      <c r="T1417">
        <v>0</v>
      </c>
      <c r="U1417">
        <v>0</v>
      </c>
      <c r="V1417">
        <v>3</v>
      </c>
      <c r="W1417">
        <v>11</v>
      </c>
      <c r="X1417">
        <v>0</v>
      </c>
      <c r="Y1417">
        <v>68</v>
      </c>
      <c r="Z1417">
        <v>2505</v>
      </c>
      <c r="AA1417">
        <v>0</v>
      </c>
      <c r="AB1417">
        <v>0</v>
      </c>
      <c r="AC1417">
        <v>0</v>
      </c>
      <c r="AD1417">
        <v>1</v>
      </c>
      <c r="AE1417">
        <v>0</v>
      </c>
      <c r="AF1417">
        <v>0</v>
      </c>
      <c r="AG1417">
        <v>0</v>
      </c>
      <c r="AH1417">
        <v>1</v>
      </c>
      <c r="AI1417">
        <v>0</v>
      </c>
      <c r="AJ1417">
        <v>0</v>
      </c>
      <c r="AK1417">
        <v>62</v>
      </c>
      <c r="AL1417">
        <v>54</v>
      </c>
      <c r="AM1417">
        <v>0</v>
      </c>
    </row>
    <row r="1418" spans="1:39" x14ac:dyDescent="0.45">
      <c r="A1418">
        <v>36408</v>
      </c>
      <c r="B1418">
        <v>1</v>
      </c>
      <c r="C1418">
        <v>1</v>
      </c>
      <c r="D1418">
        <v>11</v>
      </c>
      <c r="E1418">
        <v>9</v>
      </c>
      <c r="F1418">
        <v>1</v>
      </c>
      <c r="G1418">
        <v>4</v>
      </c>
      <c r="H1418">
        <v>3</v>
      </c>
      <c r="I1418">
        <v>2</v>
      </c>
      <c r="J1418">
        <v>3</v>
      </c>
      <c r="K1418">
        <v>1</v>
      </c>
      <c r="L1418">
        <v>1</v>
      </c>
      <c r="M1418">
        <v>0</v>
      </c>
      <c r="N1418">
        <v>2</v>
      </c>
      <c r="O1418">
        <v>6</v>
      </c>
      <c r="P1418">
        <v>0</v>
      </c>
      <c r="Q1418">
        <v>0</v>
      </c>
      <c r="R1418">
        <v>0</v>
      </c>
      <c r="S1418">
        <v>0</v>
      </c>
      <c r="T1418">
        <v>0</v>
      </c>
      <c r="U1418">
        <v>0</v>
      </c>
      <c r="V1418">
        <v>3</v>
      </c>
      <c r="W1418">
        <v>11</v>
      </c>
      <c r="X1418">
        <v>0</v>
      </c>
      <c r="Y1418">
        <v>71</v>
      </c>
      <c r="Z1418">
        <v>2440</v>
      </c>
      <c r="AA1418">
        <v>0</v>
      </c>
      <c r="AB1418">
        <v>1</v>
      </c>
      <c r="AC1418">
        <v>0</v>
      </c>
      <c r="AD1418">
        <v>0</v>
      </c>
      <c r="AE1418">
        <v>0</v>
      </c>
      <c r="AF1418">
        <v>0</v>
      </c>
      <c r="AG1418">
        <v>0</v>
      </c>
      <c r="AH1418">
        <v>0</v>
      </c>
      <c r="AI1418">
        <v>1</v>
      </c>
      <c r="AJ1418">
        <v>0</v>
      </c>
      <c r="AK1418">
        <v>19</v>
      </c>
      <c r="AL1418">
        <v>16</v>
      </c>
      <c r="AM1418">
        <v>0</v>
      </c>
    </row>
    <row r="1419" spans="1:39" x14ac:dyDescent="0.45">
      <c r="A1419">
        <v>21645</v>
      </c>
      <c r="B1419">
        <v>1</v>
      </c>
      <c r="C1419">
        <v>0</v>
      </c>
      <c r="D1419">
        <v>75</v>
      </c>
      <c r="E1419">
        <v>14</v>
      </c>
      <c r="F1419">
        <v>0</v>
      </c>
      <c r="G1419">
        <v>23</v>
      </c>
      <c r="H1419">
        <v>4</v>
      </c>
      <c r="I1419">
        <v>5</v>
      </c>
      <c r="J1419">
        <v>19</v>
      </c>
      <c r="K1419">
        <v>3</v>
      </c>
      <c r="L1419">
        <v>3</v>
      </c>
      <c r="M1419">
        <v>0</v>
      </c>
      <c r="N1419">
        <v>3</v>
      </c>
      <c r="O1419">
        <v>9</v>
      </c>
      <c r="P1419">
        <v>0</v>
      </c>
      <c r="Q1419">
        <v>0</v>
      </c>
      <c r="R1419">
        <v>0</v>
      </c>
      <c r="S1419">
        <v>0</v>
      </c>
      <c r="T1419">
        <v>0</v>
      </c>
      <c r="U1419">
        <v>0</v>
      </c>
      <c r="V1419">
        <v>3</v>
      </c>
      <c r="W1419">
        <v>11</v>
      </c>
      <c r="X1419">
        <v>1</v>
      </c>
      <c r="Y1419">
        <v>41</v>
      </c>
      <c r="Z1419">
        <v>2823</v>
      </c>
      <c r="AA1419">
        <v>0</v>
      </c>
      <c r="AB1419">
        <v>0</v>
      </c>
      <c r="AC1419">
        <v>0</v>
      </c>
      <c r="AD1419">
        <v>1</v>
      </c>
      <c r="AE1419">
        <v>0</v>
      </c>
      <c r="AF1419">
        <v>0</v>
      </c>
      <c r="AG1419">
        <v>0</v>
      </c>
      <c r="AH1419">
        <v>1</v>
      </c>
      <c r="AI1419">
        <v>0</v>
      </c>
      <c r="AJ1419">
        <v>0</v>
      </c>
      <c r="AK1419">
        <v>46</v>
      </c>
      <c r="AL1419">
        <v>27</v>
      </c>
      <c r="AM1419">
        <v>0</v>
      </c>
    </row>
    <row r="1420" spans="1:39" x14ac:dyDescent="0.45">
      <c r="A1420">
        <v>78427</v>
      </c>
      <c r="B1420">
        <v>0</v>
      </c>
      <c r="C1420">
        <v>0</v>
      </c>
      <c r="D1420">
        <v>36</v>
      </c>
      <c r="E1420">
        <v>972</v>
      </c>
      <c r="F1420">
        <v>19</v>
      </c>
      <c r="G1420">
        <v>595</v>
      </c>
      <c r="H1420">
        <v>180</v>
      </c>
      <c r="I1420">
        <v>26</v>
      </c>
      <c r="J1420">
        <v>138</v>
      </c>
      <c r="K1420">
        <v>3</v>
      </c>
      <c r="L1420">
        <v>3</v>
      </c>
      <c r="M1420">
        <v>7</v>
      </c>
      <c r="N1420">
        <v>10</v>
      </c>
      <c r="O1420">
        <v>3</v>
      </c>
      <c r="P1420">
        <v>0</v>
      </c>
      <c r="Q1420">
        <v>0</v>
      </c>
      <c r="R1420">
        <v>0</v>
      </c>
      <c r="S1420">
        <v>1</v>
      </c>
      <c r="T1420">
        <v>0</v>
      </c>
      <c r="U1420">
        <v>0</v>
      </c>
      <c r="V1420">
        <v>3</v>
      </c>
      <c r="W1420">
        <v>11</v>
      </c>
      <c r="X1420">
        <v>1</v>
      </c>
      <c r="Y1420">
        <v>72</v>
      </c>
      <c r="Z1420">
        <v>2772</v>
      </c>
      <c r="AA1420">
        <v>0</v>
      </c>
      <c r="AB1420">
        <v>0</v>
      </c>
      <c r="AC1420">
        <v>0</v>
      </c>
      <c r="AD1420">
        <v>0</v>
      </c>
      <c r="AE1420">
        <v>1</v>
      </c>
      <c r="AF1420">
        <v>0</v>
      </c>
      <c r="AG1420">
        <v>0</v>
      </c>
      <c r="AH1420">
        <v>0</v>
      </c>
      <c r="AI1420">
        <v>1</v>
      </c>
      <c r="AJ1420">
        <v>0</v>
      </c>
      <c r="AK1420">
        <v>1792</v>
      </c>
      <c r="AL1420">
        <v>1654</v>
      </c>
      <c r="AM1420">
        <v>1</v>
      </c>
    </row>
    <row r="1421" spans="1:39" x14ac:dyDescent="0.45">
      <c r="A1421">
        <v>82657</v>
      </c>
      <c r="B1421">
        <v>0</v>
      </c>
      <c r="C1421">
        <v>0</v>
      </c>
      <c r="D1421">
        <v>71</v>
      </c>
      <c r="E1421">
        <v>966</v>
      </c>
      <c r="F1421">
        <v>168</v>
      </c>
      <c r="G1421">
        <v>672</v>
      </c>
      <c r="H1421">
        <v>246</v>
      </c>
      <c r="I1421">
        <v>105</v>
      </c>
      <c r="J1421">
        <v>126</v>
      </c>
      <c r="K1421">
        <v>1</v>
      </c>
      <c r="L1421">
        <v>7</v>
      </c>
      <c r="M1421">
        <v>5</v>
      </c>
      <c r="N1421">
        <v>10</v>
      </c>
      <c r="O1421">
        <v>4</v>
      </c>
      <c r="P1421">
        <v>0</v>
      </c>
      <c r="Q1421">
        <v>1</v>
      </c>
      <c r="R1421">
        <v>0</v>
      </c>
      <c r="S1421">
        <v>1</v>
      </c>
      <c r="T1421">
        <v>0</v>
      </c>
      <c r="U1421">
        <v>0</v>
      </c>
      <c r="V1421">
        <v>3</v>
      </c>
      <c r="W1421">
        <v>11</v>
      </c>
      <c r="X1421">
        <v>0</v>
      </c>
      <c r="Y1421">
        <v>74</v>
      </c>
      <c r="Z1421">
        <v>2434</v>
      </c>
      <c r="AA1421">
        <v>0</v>
      </c>
      <c r="AB1421">
        <v>0</v>
      </c>
      <c r="AC1421">
        <v>0</v>
      </c>
      <c r="AD1421">
        <v>1</v>
      </c>
      <c r="AE1421">
        <v>0</v>
      </c>
      <c r="AF1421">
        <v>0</v>
      </c>
      <c r="AG1421">
        <v>0</v>
      </c>
      <c r="AH1421">
        <v>1</v>
      </c>
      <c r="AI1421">
        <v>0</v>
      </c>
      <c r="AJ1421">
        <v>0</v>
      </c>
      <c r="AK1421">
        <v>2157</v>
      </c>
      <c r="AL1421">
        <v>2031</v>
      </c>
      <c r="AM1421">
        <v>2</v>
      </c>
    </row>
    <row r="1422" spans="1:39" x14ac:dyDescent="0.45">
      <c r="A1422">
        <v>51876</v>
      </c>
      <c r="B1422">
        <v>0</v>
      </c>
      <c r="C1422">
        <v>0</v>
      </c>
      <c r="D1422">
        <v>88</v>
      </c>
      <c r="E1422">
        <v>99</v>
      </c>
      <c r="F1422">
        <v>27</v>
      </c>
      <c r="G1422">
        <v>102</v>
      </c>
      <c r="H1422">
        <v>28</v>
      </c>
      <c r="I1422">
        <v>48</v>
      </c>
      <c r="J1422">
        <v>6</v>
      </c>
      <c r="K1422">
        <v>1</v>
      </c>
      <c r="L1422">
        <v>2</v>
      </c>
      <c r="M1422">
        <v>2</v>
      </c>
      <c r="N1422">
        <v>8</v>
      </c>
      <c r="O1422">
        <v>1</v>
      </c>
      <c r="P1422">
        <v>0</v>
      </c>
      <c r="Q1422">
        <v>0</v>
      </c>
      <c r="R1422">
        <v>0</v>
      </c>
      <c r="S1422">
        <v>0</v>
      </c>
      <c r="T1422">
        <v>0</v>
      </c>
      <c r="U1422">
        <v>0</v>
      </c>
      <c r="V1422">
        <v>3</v>
      </c>
      <c r="W1422">
        <v>11</v>
      </c>
      <c r="X1422">
        <v>0</v>
      </c>
      <c r="Y1422">
        <v>62</v>
      </c>
      <c r="Z1422">
        <v>2416</v>
      </c>
      <c r="AA1422">
        <v>0</v>
      </c>
      <c r="AB1422">
        <v>1</v>
      </c>
      <c r="AC1422">
        <v>0</v>
      </c>
      <c r="AD1422">
        <v>0</v>
      </c>
      <c r="AE1422">
        <v>0</v>
      </c>
      <c r="AF1422">
        <v>0</v>
      </c>
      <c r="AG1422">
        <v>0</v>
      </c>
      <c r="AH1422">
        <v>1</v>
      </c>
      <c r="AI1422">
        <v>0</v>
      </c>
      <c r="AJ1422">
        <v>0</v>
      </c>
      <c r="AK1422">
        <v>304</v>
      </c>
      <c r="AL1422">
        <v>298</v>
      </c>
      <c r="AM1422">
        <v>0</v>
      </c>
    </row>
    <row r="1423" spans="1:39" x14ac:dyDescent="0.45">
      <c r="A1423">
        <v>78041</v>
      </c>
      <c r="B1423">
        <v>0</v>
      </c>
      <c r="C1423">
        <v>0</v>
      </c>
      <c r="D1423">
        <v>93</v>
      </c>
      <c r="E1423">
        <v>482</v>
      </c>
      <c r="F1423">
        <v>35</v>
      </c>
      <c r="G1423">
        <v>553</v>
      </c>
      <c r="H1423">
        <v>72</v>
      </c>
      <c r="I1423">
        <v>160</v>
      </c>
      <c r="J1423">
        <v>17</v>
      </c>
      <c r="K1423">
        <v>1</v>
      </c>
      <c r="L1423">
        <v>4</v>
      </c>
      <c r="M1423">
        <v>4</v>
      </c>
      <c r="N1423">
        <v>9</v>
      </c>
      <c r="O1423">
        <v>2</v>
      </c>
      <c r="P1423">
        <v>0</v>
      </c>
      <c r="Q1423">
        <v>0</v>
      </c>
      <c r="R1423">
        <v>0</v>
      </c>
      <c r="S1423">
        <v>0</v>
      </c>
      <c r="T1423">
        <v>0</v>
      </c>
      <c r="U1423">
        <v>0</v>
      </c>
      <c r="V1423">
        <v>3</v>
      </c>
      <c r="W1423">
        <v>11</v>
      </c>
      <c r="X1423">
        <v>0</v>
      </c>
      <c r="Y1423">
        <v>49</v>
      </c>
      <c r="Z1423">
        <v>2719</v>
      </c>
      <c r="AA1423">
        <v>0</v>
      </c>
      <c r="AB1423">
        <v>1</v>
      </c>
      <c r="AC1423">
        <v>0</v>
      </c>
      <c r="AD1423">
        <v>0</v>
      </c>
      <c r="AE1423">
        <v>0</v>
      </c>
      <c r="AF1423">
        <v>1</v>
      </c>
      <c r="AG1423">
        <v>0</v>
      </c>
      <c r="AH1423">
        <v>0</v>
      </c>
      <c r="AI1423">
        <v>0</v>
      </c>
      <c r="AJ1423">
        <v>0</v>
      </c>
      <c r="AK1423">
        <v>1302</v>
      </c>
      <c r="AL1423">
        <v>1285</v>
      </c>
      <c r="AM1423">
        <v>0</v>
      </c>
    </row>
    <row r="1424" spans="1:39" x14ac:dyDescent="0.45">
      <c r="A1424">
        <v>52852</v>
      </c>
      <c r="B1424">
        <v>0</v>
      </c>
      <c r="C1424">
        <v>1</v>
      </c>
      <c r="D1424">
        <v>93</v>
      </c>
      <c r="E1424">
        <v>714</v>
      </c>
      <c r="F1424">
        <v>8</v>
      </c>
      <c r="G1424">
        <v>99</v>
      </c>
      <c r="H1424">
        <v>11</v>
      </c>
      <c r="I1424">
        <v>0</v>
      </c>
      <c r="J1424">
        <v>47</v>
      </c>
      <c r="K1424">
        <v>4</v>
      </c>
      <c r="L1424">
        <v>10</v>
      </c>
      <c r="M1424">
        <v>7</v>
      </c>
      <c r="N1424">
        <v>5</v>
      </c>
      <c r="O1424">
        <v>8</v>
      </c>
      <c r="P1424">
        <v>1</v>
      </c>
      <c r="Q1424">
        <v>0</v>
      </c>
      <c r="R1424">
        <v>0</v>
      </c>
      <c r="S1424">
        <v>0</v>
      </c>
      <c r="T1424">
        <v>0</v>
      </c>
      <c r="U1424">
        <v>0</v>
      </c>
      <c r="V1424">
        <v>3</v>
      </c>
      <c r="W1424">
        <v>11</v>
      </c>
      <c r="X1424">
        <v>0</v>
      </c>
      <c r="Y1424">
        <v>63</v>
      </c>
      <c r="Z1424">
        <v>2734</v>
      </c>
      <c r="AA1424">
        <v>0</v>
      </c>
      <c r="AB1424">
        <v>1</v>
      </c>
      <c r="AC1424">
        <v>0</v>
      </c>
      <c r="AD1424">
        <v>0</v>
      </c>
      <c r="AE1424">
        <v>0</v>
      </c>
      <c r="AF1424">
        <v>0</v>
      </c>
      <c r="AG1424">
        <v>0</v>
      </c>
      <c r="AH1424">
        <v>1</v>
      </c>
      <c r="AI1424">
        <v>0</v>
      </c>
      <c r="AJ1424">
        <v>0</v>
      </c>
      <c r="AK1424">
        <v>832</v>
      </c>
      <c r="AL1424">
        <v>785</v>
      </c>
      <c r="AM1424">
        <v>1</v>
      </c>
    </row>
    <row r="1425" spans="1:39" x14ac:dyDescent="0.45">
      <c r="A1425">
        <v>70038</v>
      </c>
      <c r="B1425">
        <v>0</v>
      </c>
      <c r="C1425">
        <v>0</v>
      </c>
      <c r="D1425">
        <v>54</v>
      </c>
      <c r="E1425">
        <v>587</v>
      </c>
      <c r="F1425">
        <v>54</v>
      </c>
      <c r="G1425">
        <v>348</v>
      </c>
      <c r="H1425">
        <v>71</v>
      </c>
      <c r="I1425">
        <v>54</v>
      </c>
      <c r="J1425">
        <v>130</v>
      </c>
      <c r="K1425">
        <v>1</v>
      </c>
      <c r="L1425">
        <v>4</v>
      </c>
      <c r="M1425">
        <v>4</v>
      </c>
      <c r="N1425">
        <v>8</v>
      </c>
      <c r="O1425">
        <v>2</v>
      </c>
      <c r="P1425">
        <v>0</v>
      </c>
      <c r="Q1425">
        <v>0</v>
      </c>
      <c r="R1425">
        <v>0</v>
      </c>
      <c r="S1425">
        <v>0</v>
      </c>
      <c r="T1425">
        <v>0</v>
      </c>
      <c r="U1425">
        <v>0</v>
      </c>
      <c r="V1425">
        <v>3</v>
      </c>
      <c r="W1425">
        <v>11</v>
      </c>
      <c r="X1425">
        <v>0</v>
      </c>
      <c r="Y1425">
        <v>38</v>
      </c>
      <c r="Z1425">
        <v>2406</v>
      </c>
      <c r="AA1425">
        <v>0</v>
      </c>
      <c r="AB1425">
        <v>0</v>
      </c>
      <c r="AC1425">
        <v>0</v>
      </c>
      <c r="AD1425">
        <v>1</v>
      </c>
      <c r="AE1425">
        <v>0</v>
      </c>
      <c r="AF1425">
        <v>0</v>
      </c>
      <c r="AG1425">
        <v>0</v>
      </c>
      <c r="AH1425">
        <v>0</v>
      </c>
      <c r="AI1425">
        <v>0</v>
      </c>
      <c r="AJ1425">
        <v>1</v>
      </c>
      <c r="AK1425">
        <v>1114</v>
      </c>
      <c r="AL1425">
        <v>984</v>
      </c>
      <c r="AM1425">
        <v>0</v>
      </c>
    </row>
    <row r="1426" spans="1:39" x14ac:dyDescent="0.45">
      <c r="A1426">
        <v>69401</v>
      </c>
      <c r="B1426">
        <v>0</v>
      </c>
      <c r="C1426">
        <v>1</v>
      </c>
      <c r="D1426">
        <v>41</v>
      </c>
      <c r="E1426">
        <v>399</v>
      </c>
      <c r="F1426">
        <v>27</v>
      </c>
      <c r="G1426">
        <v>159</v>
      </c>
      <c r="H1426">
        <v>58</v>
      </c>
      <c r="I1426">
        <v>8</v>
      </c>
      <c r="J1426">
        <v>39</v>
      </c>
      <c r="K1426">
        <v>4</v>
      </c>
      <c r="L1426">
        <v>4</v>
      </c>
      <c r="M1426">
        <v>4</v>
      </c>
      <c r="N1426">
        <v>5</v>
      </c>
      <c r="O1426">
        <v>2</v>
      </c>
      <c r="P1426">
        <v>0</v>
      </c>
      <c r="Q1426">
        <v>0</v>
      </c>
      <c r="R1426">
        <v>0</v>
      </c>
      <c r="S1426">
        <v>0</v>
      </c>
      <c r="T1426">
        <v>0</v>
      </c>
      <c r="U1426">
        <v>0</v>
      </c>
      <c r="V1426">
        <v>3</v>
      </c>
      <c r="W1426">
        <v>11</v>
      </c>
      <c r="X1426">
        <v>0</v>
      </c>
      <c r="Y1426">
        <v>47</v>
      </c>
      <c r="Z1426">
        <v>2257</v>
      </c>
      <c r="AA1426">
        <v>0</v>
      </c>
      <c r="AB1426">
        <v>0</v>
      </c>
      <c r="AC1426">
        <v>0</v>
      </c>
      <c r="AD1426">
        <v>1</v>
      </c>
      <c r="AE1426">
        <v>0</v>
      </c>
      <c r="AF1426">
        <v>1</v>
      </c>
      <c r="AG1426">
        <v>0</v>
      </c>
      <c r="AH1426">
        <v>0</v>
      </c>
      <c r="AI1426">
        <v>0</v>
      </c>
      <c r="AJ1426">
        <v>0</v>
      </c>
      <c r="AK1426">
        <v>651</v>
      </c>
      <c r="AL1426">
        <v>612</v>
      </c>
      <c r="AM1426">
        <v>0</v>
      </c>
    </row>
    <row r="1427" spans="1:39" x14ac:dyDescent="0.45">
      <c r="A1427">
        <v>46053</v>
      </c>
      <c r="B1427">
        <v>1</v>
      </c>
      <c r="C1427">
        <v>0</v>
      </c>
      <c r="D1427">
        <v>46</v>
      </c>
      <c r="E1427">
        <v>56</v>
      </c>
      <c r="F1427">
        <v>10</v>
      </c>
      <c r="G1427">
        <v>92</v>
      </c>
      <c r="H1427">
        <v>19</v>
      </c>
      <c r="I1427">
        <v>7</v>
      </c>
      <c r="J1427">
        <v>25</v>
      </c>
      <c r="K1427">
        <v>3</v>
      </c>
      <c r="L1427">
        <v>3</v>
      </c>
      <c r="M1427">
        <v>2</v>
      </c>
      <c r="N1427">
        <v>4</v>
      </c>
      <c r="O1427">
        <v>5</v>
      </c>
      <c r="P1427">
        <v>0</v>
      </c>
      <c r="Q1427">
        <v>0</v>
      </c>
      <c r="R1427">
        <v>0</v>
      </c>
      <c r="S1427">
        <v>0</v>
      </c>
      <c r="T1427">
        <v>0</v>
      </c>
      <c r="U1427">
        <v>0</v>
      </c>
      <c r="V1427">
        <v>3</v>
      </c>
      <c r="W1427">
        <v>11</v>
      </c>
      <c r="X1427">
        <v>0</v>
      </c>
      <c r="Y1427">
        <v>48</v>
      </c>
      <c r="Z1427">
        <v>2656</v>
      </c>
      <c r="AA1427">
        <v>0</v>
      </c>
      <c r="AB1427">
        <v>0</v>
      </c>
      <c r="AC1427">
        <v>0</v>
      </c>
      <c r="AD1427">
        <v>1</v>
      </c>
      <c r="AE1427">
        <v>0</v>
      </c>
      <c r="AF1427">
        <v>0</v>
      </c>
      <c r="AG1427">
        <v>0</v>
      </c>
      <c r="AH1427">
        <v>1</v>
      </c>
      <c r="AI1427">
        <v>0</v>
      </c>
      <c r="AJ1427">
        <v>0</v>
      </c>
      <c r="AK1427">
        <v>184</v>
      </c>
      <c r="AL1427">
        <v>159</v>
      </c>
      <c r="AM1427">
        <v>0</v>
      </c>
    </row>
    <row r="1428" spans="1:39" x14ac:dyDescent="0.45">
      <c r="A1428">
        <v>77343</v>
      </c>
      <c r="B1428">
        <v>0</v>
      </c>
      <c r="C1428">
        <v>0</v>
      </c>
      <c r="D1428">
        <v>28</v>
      </c>
      <c r="E1428">
        <v>227</v>
      </c>
      <c r="F1428">
        <v>151</v>
      </c>
      <c r="G1428">
        <v>573</v>
      </c>
      <c r="H1428">
        <v>98</v>
      </c>
      <c r="I1428">
        <v>54</v>
      </c>
      <c r="J1428">
        <v>31</v>
      </c>
      <c r="K1428">
        <v>1</v>
      </c>
      <c r="L1428">
        <v>3</v>
      </c>
      <c r="M1428">
        <v>4</v>
      </c>
      <c r="N1428">
        <v>9</v>
      </c>
      <c r="O1428">
        <v>1</v>
      </c>
      <c r="P1428">
        <v>0</v>
      </c>
      <c r="Q1428">
        <v>0</v>
      </c>
      <c r="R1428">
        <v>0</v>
      </c>
      <c r="S1428">
        <v>0</v>
      </c>
      <c r="T1428">
        <v>0</v>
      </c>
      <c r="U1428">
        <v>0</v>
      </c>
      <c r="V1428">
        <v>3</v>
      </c>
      <c r="W1428">
        <v>11</v>
      </c>
      <c r="X1428">
        <v>0</v>
      </c>
      <c r="Y1428">
        <v>55</v>
      </c>
      <c r="Z1428">
        <v>2179</v>
      </c>
      <c r="AA1428">
        <v>0</v>
      </c>
      <c r="AB1428">
        <v>1</v>
      </c>
      <c r="AC1428">
        <v>0</v>
      </c>
      <c r="AD1428">
        <v>0</v>
      </c>
      <c r="AE1428">
        <v>0</v>
      </c>
      <c r="AF1428">
        <v>0</v>
      </c>
      <c r="AG1428">
        <v>0</v>
      </c>
      <c r="AH1428">
        <v>1</v>
      </c>
      <c r="AI1428">
        <v>0</v>
      </c>
      <c r="AJ1428">
        <v>0</v>
      </c>
      <c r="AK1428">
        <v>1103</v>
      </c>
      <c r="AL1428">
        <v>1072</v>
      </c>
      <c r="AM1428">
        <v>0</v>
      </c>
    </row>
    <row r="1429" spans="1:39" x14ac:dyDescent="0.45">
      <c r="A1429">
        <v>73892</v>
      </c>
      <c r="B1429">
        <v>0</v>
      </c>
      <c r="C1429">
        <v>0</v>
      </c>
      <c r="D1429">
        <v>40</v>
      </c>
      <c r="E1429">
        <v>703</v>
      </c>
      <c r="F1429">
        <v>102</v>
      </c>
      <c r="G1429">
        <v>601</v>
      </c>
      <c r="H1429">
        <v>0</v>
      </c>
      <c r="I1429">
        <v>58</v>
      </c>
      <c r="J1429">
        <v>43</v>
      </c>
      <c r="K1429">
        <v>1</v>
      </c>
      <c r="L1429">
        <v>3</v>
      </c>
      <c r="M1429">
        <v>11</v>
      </c>
      <c r="N1429">
        <v>8</v>
      </c>
      <c r="O1429">
        <v>1</v>
      </c>
      <c r="P1429">
        <v>0</v>
      </c>
      <c r="Q1429">
        <v>0</v>
      </c>
      <c r="R1429">
        <v>0</v>
      </c>
      <c r="S1429">
        <v>0</v>
      </c>
      <c r="T1429">
        <v>0</v>
      </c>
      <c r="U1429">
        <v>0</v>
      </c>
      <c r="V1429">
        <v>3</v>
      </c>
      <c r="W1429">
        <v>11</v>
      </c>
      <c r="X1429">
        <v>1</v>
      </c>
      <c r="Y1429">
        <v>67</v>
      </c>
      <c r="Z1429">
        <v>2387</v>
      </c>
      <c r="AA1429">
        <v>0</v>
      </c>
      <c r="AB1429">
        <v>0</v>
      </c>
      <c r="AC1429">
        <v>1</v>
      </c>
      <c r="AD1429">
        <v>0</v>
      </c>
      <c r="AE1429">
        <v>0</v>
      </c>
      <c r="AF1429">
        <v>0</v>
      </c>
      <c r="AG1429">
        <v>0</v>
      </c>
      <c r="AH1429">
        <v>1</v>
      </c>
      <c r="AI1429">
        <v>0</v>
      </c>
      <c r="AJ1429">
        <v>0</v>
      </c>
      <c r="AK1429">
        <v>1464</v>
      </c>
      <c r="AL1429">
        <v>1421</v>
      </c>
      <c r="AM1429">
        <v>0</v>
      </c>
    </row>
    <row r="1430" spans="1:39" x14ac:dyDescent="0.45">
      <c r="A1430">
        <v>40304</v>
      </c>
      <c r="B1430">
        <v>1</v>
      </c>
      <c r="C1430">
        <v>0</v>
      </c>
      <c r="D1430">
        <v>82</v>
      </c>
      <c r="E1430">
        <v>37</v>
      </c>
      <c r="F1430">
        <v>0</v>
      </c>
      <c r="G1430">
        <v>17</v>
      </c>
      <c r="H1430">
        <v>0</v>
      </c>
      <c r="I1430">
        <v>0</v>
      </c>
      <c r="J1430">
        <v>3</v>
      </c>
      <c r="K1430">
        <v>1</v>
      </c>
      <c r="L1430">
        <v>2</v>
      </c>
      <c r="M1430">
        <v>0</v>
      </c>
      <c r="N1430">
        <v>3</v>
      </c>
      <c r="O1430">
        <v>7</v>
      </c>
      <c r="P1430">
        <v>0</v>
      </c>
      <c r="Q1430">
        <v>0</v>
      </c>
      <c r="R1430">
        <v>0</v>
      </c>
      <c r="S1430">
        <v>0</v>
      </c>
      <c r="T1430">
        <v>0</v>
      </c>
      <c r="U1430">
        <v>0</v>
      </c>
      <c r="V1430">
        <v>3</v>
      </c>
      <c r="W1430">
        <v>11</v>
      </c>
      <c r="X1430">
        <v>0</v>
      </c>
      <c r="Y1430">
        <v>53</v>
      </c>
      <c r="Z1430">
        <v>2431</v>
      </c>
      <c r="AA1430">
        <v>0</v>
      </c>
      <c r="AB1430">
        <v>0</v>
      </c>
      <c r="AC1430">
        <v>1</v>
      </c>
      <c r="AD1430">
        <v>0</v>
      </c>
      <c r="AE1430">
        <v>0</v>
      </c>
      <c r="AF1430">
        <v>0</v>
      </c>
      <c r="AG1430">
        <v>0</v>
      </c>
      <c r="AH1430">
        <v>0</v>
      </c>
      <c r="AI1430">
        <v>0</v>
      </c>
      <c r="AJ1430">
        <v>1</v>
      </c>
      <c r="AK1430">
        <v>54</v>
      </c>
      <c r="AL1430">
        <v>51</v>
      </c>
      <c r="AM1430">
        <v>0</v>
      </c>
    </row>
    <row r="1431" spans="1:39" x14ac:dyDescent="0.45">
      <c r="A1431">
        <v>32727</v>
      </c>
      <c r="B1431">
        <v>0</v>
      </c>
      <c r="C1431">
        <v>0</v>
      </c>
      <c r="D1431">
        <v>38</v>
      </c>
      <c r="E1431">
        <v>167</v>
      </c>
      <c r="F1431">
        <v>13</v>
      </c>
      <c r="G1431">
        <v>180</v>
      </c>
      <c r="H1431">
        <v>86</v>
      </c>
      <c r="I1431">
        <v>13</v>
      </c>
      <c r="J1431">
        <v>70</v>
      </c>
      <c r="K1431">
        <v>2</v>
      </c>
      <c r="L1431">
        <v>7</v>
      </c>
      <c r="M1431">
        <v>3</v>
      </c>
      <c r="N1431">
        <v>5</v>
      </c>
      <c r="O1431">
        <v>8</v>
      </c>
      <c r="P1431">
        <v>0</v>
      </c>
      <c r="Q1431">
        <v>0</v>
      </c>
      <c r="R1431">
        <v>0</v>
      </c>
      <c r="S1431">
        <v>0</v>
      </c>
      <c r="T1431">
        <v>0</v>
      </c>
      <c r="U1431">
        <v>0</v>
      </c>
      <c r="V1431">
        <v>3</v>
      </c>
      <c r="W1431">
        <v>11</v>
      </c>
      <c r="X1431">
        <v>0</v>
      </c>
      <c r="Y1431">
        <v>55</v>
      </c>
      <c r="Z1431">
        <v>2829</v>
      </c>
      <c r="AA1431">
        <v>0</v>
      </c>
      <c r="AB1431">
        <v>0</v>
      </c>
      <c r="AC1431">
        <v>0</v>
      </c>
      <c r="AD1431">
        <v>1</v>
      </c>
      <c r="AE1431">
        <v>0</v>
      </c>
      <c r="AF1431">
        <v>0</v>
      </c>
      <c r="AG1431">
        <v>0</v>
      </c>
      <c r="AH1431">
        <v>0</v>
      </c>
      <c r="AI1431">
        <v>0</v>
      </c>
      <c r="AJ1431">
        <v>1</v>
      </c>
      <c r="AK1431">
        <v>459</v>
      </c>
      <c r="AL1431">
        <v>389</v>
      </c>
      <c r="AM1431">
        <v>0</v>
      </c>
    </row>
    <row r="1432" spans="1:39" x14ac:dyDescent="0.45">
      <c r="A1432">
        <v>68695</v>
      </c>
      <c r="B1432">
        <v>0</v>
      </c>
      <c r="C1432">
        <v>0</v>
      </c>
      <c r="D1432">
        <v>3</v>
      </c>
      <c r="E1432">
        <v>458</v>
      </c>
      <c r="F1432">
        <v>81</v>
      </c>
      <c r="G1432">
        <v>356</v>
      </c>
      <c r="H1432">
        <v>106</v>
      </c>
      <c r="I1432">
        <v>50</v>
      </c>
      <c r="J1432">
        <v>40</v>
      </c>
      <c r="K1432">
        <v>1</v>
      </c>
      <c r="L1432">
        <v>4</v>
      </c>
      <c r="M1432">
        <v>4</v>
      </c>
      <c r="N1432">
        <v>7</v>
      </c>
      <c r="O1432">
        <v>2</v>
      </c>
      <c r="P1432">
        <v>0</v>
      </c>
      <c r="Q1432">
        <v>0</v>
      </c>
      <c r="R1432">
        <v>0</v>
      </c>
      <c r="S1432">
        <v>0</v>
      </c>
      <c r="T1432">
        <v>0</v>
      </c>
      <c r="U1432">
        <v>0</v>
      </c>
      <c r="V1432">
        <v>3</v>
      </c>
      <c r="W1432">
        <v>11</v>
      </c>
      <c r="X1432">
        <v>0</v>
      </c>
      <c r="Y1432">
        <v>51</v>
      </c>
      <c r="Z1432">
        <v>2163</v>
      </c>
      <c r="AA1432">
        <v>0</v>
      </c>
      <c r="AB1432">
        <v>0</v>
      </c>
      <c r="AC1432">
        <v>0</v>
      </c>
      <c r="AD1432">
        <v>1</v>
      </c>
      <c r="AE1432">
        <v>0</v>
      </c>
      <c r="AF1432">
        <v>0</v>
      </c>
      <c r="AG1432">
        <v>0</v>
      </c>
      <c r="AH1432">
        <v>1</v>
      </c>
      <c r="AI1432">
        <v>0</v>
      </c>
      <c r="AJ1432">
        <v>0</v>
      </c>
      <c r="AK1432">
        <v>1051</v>
      </c>
      <c r="AL1432">
        <v>1011</v>
      </c>
      <c r="AM1432">
        <v>0</v>
      </c>
    </row>
    <row r="1433" spans="1:39" x14ac:dyDescent="0.45">
      <c r="A1433">
        <v>43300</v>
      </c>
      <c r="B1433">
        <v>0</v>
      </c>
      <c r="C1433">
        <v>1</v>
      </c>
      <c r="D1433">
        <v>87</v>
      </c>
      <c r="E1433">
        <v>91</v>
      </c>
      <c r="F1433">
        <v>3</v>
      </c>
      <c r="G1433">
        <v>52</v>
      </c>
      <c r="H1433">
        <v>2</v>
      </c>
      <c r="I1433">
        <v>1</v>
      </c>
      <c r="J1433">
        <v>31</v>
      </c>
      <c r="K1433">
        <v>3</v>
      </c>
      <c r="L1433">
        <v>4</v>
      </c>
      <c r="M1433">
        <v>0</v>
      </c>
      <c r="N1433">
        <v>4</v>
      </c>
      <c r="O1433">
        <v>8</v>
      </c>
      <c r="P1433">
        <v>0</v>
      </c>
      <c r="Q1433">
        <v>0</v>
      </c>
      <c r="R1433">
        <v>0</v>
      </c>
      <c r="S1433">
        <v>0</v>
      </c>
      <c r="T1433">
        <v>0</v>
      </c>
      <c r="U1433">
        <v>0</v>
      </c>
      <c r="V1433">
        <v>3</v>
      </c>
      <c r="W1433">
        <v>11</v>
      </c>
      <c r="X1433">
        <v>1</v>
      </c>
      <c r="Y1433">
        <v>49</v>
      </c>
      <c r="Z1433">
        <v>2783</v>
      </c>
      <c r="AA1433">
        <v>1</v>
      </c>
      <c r="AB1433">
        <v>0</v>
      </c>
      <c r="AC1433">
        <v>0</v>
      </c>
      <c r="AD1433">
        <v>0</v>
      </c>
      <c r="AE1433">
        <v>0</v>
      </c>
      <c r="AF1433">
        <v>0</v>
      </c>
      <c r="AG1433">
        <v>0</v>
      </c>
      <c r="AH1433">
        <v>1</v>
      </c>
      <c r="AI1433">
        <v>0</v>
      </c>
      <c r="AJ1433">
        <v>0</v>
      </c>
      <c r="AK1433">
        <v>149</v>
      </c>
      <c r="AL1433">
        <v>118</v>
      </c>
      <c r="AM1433">
        <v>0</v>
      </c>
    </row>
    <row r="1434" spans="1:39" x14ac:dyDescent="0.45">
      <c r="A1434">
        <v>26290</v>
      </c>
      <c r="B1434">
        <v>1</v>
      </c>
      <c r="C1434">
        <v>1</v>
      </c>
      <c r="D1434">
        <v>49</v>
      </c>
      <c r="E1434">
        <v>15</v>
      </c>
      <c r="F1434">
        <v>8</v>
      </c>
      <c r="G1434">
        <v>16</v>
      </c>
      <c r="H1434">
        <v>11</v>
      </c>
      <c r="I1434">
        <v>5</v>
      </c>
      <c r="J1434">
        <v>22</v>
      </c>
      <c r="K1434">
        <v>4</v>
      </c>
      <c r="L1434">
        <v>2</v>
      </c>
      <c r="M1434">
        <v>0</v>
      </c>
      <c r="N1434">
        <v>4</v>
      </c>
      <c r="O1434">
        <v>6</v>
      </c>
      <c r="P1434">
        <v>0</v>
      </c>
      <c r="Q1434">
        <v>0</v>
      </c>
      <c r="R1434">
        <v>0</v>
      </c>
      <c r="S1434">
        <v>0</v>
      </c>
      <c r="T1434">
        <v>0</v>
      </c>
      <c r="U1434">
        <v>0</v>
      </c>
      <c r="V1434">
        <v>3</v>
      </c>
      <c r="W1434">
        <v>11</v>
      </c>
      <c r="X1434">
        <v>0</v>
      </c>
      <c r="Y1434">
        <v>48</v>
      </c>
      <c r="Z1434">
        <v>2692</v>
      </c>
      <c r="AA1434">
        <v>0</v>
      </c>
      <c r="AB1434">
        <v>0</v>
      </c>
      <c r="AC1434">
        <v>0</v>
      </c>
      <c r="AD1434">
        <v>1</v>
      </c>
      <c r="AE1434">
        <v>0</v>
      </c>
      <c r="AF1434">
        <v>0</v>
      </c>
      <c r="AG1434">
        <v>0</v>
      </c>
      <c r="AH1434">
        <v>1</v>
      </c>
      <c r="AI1434">
        <v>0</v>
      </c>
      <c r="AJ1434">
        <v>0</v>
      </c>
      <c r="AK1434">
        <v>55</v>
      </c>
      <c r="AL1434">
        <v>33</v>
      </c>
      <c r="AM1434">
        <v>0</v>
      </c>
    </row>
    <row r="1435" spans="1:39" x14ac:dyDescent="0.45">
      <c r="A1435">
        <v>93790</v>
      </c>
      <c r="B1435">
        <v>0</v>
      </c>
      <c r="C1435">
        <v>0</v>
      </c>
      <c r="D1435">
        <v>16</v>
      </c>
      <c r="E1435">
        <v>1302</v>
      </c>
      <c r="F1435">
        <v>68</v>
      </c>
      <c r="G1435">
        <v>731</v>
      </c>
      <c r="H1435">
        <v>89</v>
      </c>
      <c r="I1435">
        <v>114</v>
      </c>
      <c r="J1435">
        <v>45</v>
      </c>
      <c r="K1435">
        <v>0</v>
      </c>
      <c r="L1435">
        <v>6</v>
      </c>
      <c r="M1435">
        <v>7</v>
      </c>
      <c r="N1435">
        <v>12</v>
      </c>
      <c r="O1435">
        <v>2</v>
      </c>
      <c r="P1435">
        <v>0</v>
      </c>
      <c r="Q1435">
        <v>1</v>
      </c>
      <c r="R1435">
        <v>1</v>
      </c>
      <c r="S1435">
        <v>1</v>
      </c>
      <c r="T1435">
        <v>0</v>
      </c>
      <c r="U1435">
        <v>0</v>
      </c>
      <c r="V1435">
        <v>3</v>
      </c>
      <c r="W1435">
        <v>11</v>
      </c>
      <c r="X1435">
        <v>1</v>
      </c>
      <c r="Y1435">
        <v>50</v>
      </c>
      <c r="Z1435">
        <v>2296</v>
      </c>
      <c r="AA1435">
        <v>0</v>
      </c>
      <c r="AB1435">
        <v>0</v>
      </c>
      <c r="AC1435">
        <v>1</v>
      </c>
      <c r="AD1435">
        <v>0</v>
      </c>
      <c r="AE1435">
        <v>0</v>
      </c>
      <c r="AF1435">
        <v>0</v>
      </c>
      <c r="AG1435">
        <v>0</v>
      </c>
      <c r="AH1435">
        <v>1</v>
      </c>
      <c r="AI1435">
        <v>0</v>
      </c>
      <c r="AJ1435">
        <v>0</v>
      </c>
      <c r="AK1435">
        <v>2304</v>
      </c>
      <c r="AL1435">
        <v>2259</v>
      </c>
      <c r="AM1435">
        <v>3</v>
      </c>
    </row>
    <row r="1436" spans="1:39" x14ac:dyDescent="0.45">
      <c r="A1436">
        <v>38410</v>
      </c>
      <c r="B1436">
        <v>0</v>
      </c>
      <c r="C1436">
        <v>0</v>
      </c>
      <c r="D1436">
        <v>65</v>
      </c>
      <c r="E1436">
        <v>153</v>
      </c>
      <c r="F1436">
        <v>64</v>
      </c>
      <c r="G1436">
        <v>123</v>
      </c>
      <c r="H1436">
        <v>116</v>
      </c>
      <c r="I1436">
        <v>64</v>
      </c>
      <c r="J1436">
        <v>14</v>
      </c>
      <c r="K1436">
        <v>2</v>
      </c>
      <c r="L1436">
        <v>5</v>
      </c>
      <c r="M1436">
        <v>2</v>
      </c>
      <c r="N1436">
        <v>9</v>
      </c>
      <c r="O1436">
        <v>6</v>
      </c>
      <c r="P1436">
        <v>0</v>
      </c>
      <c r="Q1436">
        <v>0</v>
      </c>
      <c r="R1436">
        <v>0</v>
      </c>
      <c r="S1436">
        <v>0</v>
      </c>
      <c r="T1436">
        <v>0</v>
      </c>
      <c r="U1436">
        <v>0</v>
      </c>
      <c r="V1436">
        <v>3</v>
      </c>
      <c r="W1436">
        <v>11</v>
      </c>
      <c r="X1436">
        <v>1</v>
      </c>
      <c r="Y1436">
        <v>46</v>
      </c>
      <c r="Z1436">
        <v>2812</v>
      </c>
      <c r="AA1436">
        <v>0</v>
      </c>
      <c r="AB1436">
        <v>1</v>
      </c>
      <c r="AC1436">
        <v>0</v>
      </c>
      <c r="AD1436">
        <v>0</v>
      </c>
      <c r="AE1436">
        <v>0</v>
      </c>
      <c r="AF1436">
        <v>0</v>
      </c>
      <c r="AG1436">
        <v>0</v>
      </c>
      <c r="AH1436">
        <v>0</v>
      </c>
      <c r="AI1436">
        <v>0</v>
      </c>
      <c r="AJ1436">
        <v>1</v>
      </c>
      <c r="AK1436">
        <v>520</v>
      </c>
      <c r="AL1436">
        <v>506</v>
      </c>
      <c r="AM1436">
        <v>0</v>
      </c>
    </row>
    <row r="1437" spans="1:39" x14ac:dyDescent="0.45">
      <c r="A1437">
        <v>64866</v>
      </c>
      <c r="B1437">
        <v>0</v>
      </c>
      <c r="C1437">
        <v>1</v>
      </c>
      <c r="D1437">
        <v>9</v>
      </c>
      <c r="E1437">
        <v>508</v>
      </c>
      <c r="F1437">
        <v>5</v>
      </c>
      <c r="G1437">
        <v>21</v>
      </c>
      <c r="H1437">
        <v>7</v>
      </c>
      <c r="I1437">
        <v>5</v>
      </c>
      <c r="J1437">
        <v>10</v>
      </c>
      <c r="K1437">
        <v>4</v>
      </c>
      <c r="L1437">
        <v>7</v>
      </c>
      <c r="M1437">
        <v>3</v>
      </c>
      <c r="N1437">
        <v>7</v>
      </c>
      <c r="O1437">
        <v>5</v>
      </c>
      <c r="P1437">
        <v>0</v>
      </c>
      <c r="Q1437">
        <v>1</v>
      </c>
      <c r="R1437">
        <v>0</v>
      </c>
      <c r="S1437">
        <v>0</v>
      </c>
      <c r="T1437">
        <v>0</v>
      </c>
      <c r="U1437">
        <v>0</v>
      </c>
      <c r="V1437">
        <v>3</v>
      </c>
      <c r="W1437">
        <v>11</v>
      </c>
      <c r="X1437">
        <v>0</v>
      </c>
      <c r="Y1437">
        <v>70</v>
      </c>
      <c r="Z1437">
        <v>2313</v>
      </c>
      <c r="AA1437">
        <v>0</v>
      </c>
      <c r="AB1437">
        <v>0</v>
      </c>
      <c r="AC1437">
        <v>0</v>
      </c>
      <c r="AD1437">
        <v>0</v>
      </c>
      <c r="AE1437">
        <v>1</v>
      </c>
      <c r="AF1437">
        <v>0</v>
      </c>
      <c r="AG1437">
        <v>0</v>
      </c>
      <c r="AH1437">
        <v>0</v>
      </c>
      <c r="AI1437">
        <v>1</v>
      </c>
      <c r="AJ1437">
        <v>0</v>
      </c>
      <c r="AK1437">
        <v>546</v>
      </c>
      <c r="AL1437">
        <v>536</v>
      </c>
      <c r="AM1437">
        <v>1</v>
      </c>
    </row>
    <row r="1438" spans="1:39" x14ac:dyDescent="0.45">
      <c r="A1438">
        <v>57957</v>
      </c>
      <c r="B1438">
        <v>0</v>
      </c>
      <c r="C1438">
        <v>1</v>
      </c>
      <c r="D1438">
        <v>24</v>
      </c>
      <c r="E1438">
        <v>290</v>
      </c>
      <c r="F1438">
        <v>59</v>
      </c>
      <c r="G1438">
        <v>177</v>
      </c>
      <c r="H1438">
        <v>77</v>
      </c>
      <c r="I1438">
        <v>5</v>
      </c>
      <c r="J1438">
        <v>29</v>
      </c>
      <c r="K1438">
        <v>7</v>
      </c>
      <c r="L1438">
        <v>4</v>
      </c>
      <c r="M1438">
        <v>6</v>
      </c>
      <c r="N1438">
        <v>8</v>
      </c>
      <c r="O1438">
        <v>3</v>
      </c>
      <c r="P1438">
        <v>0</v>
      </c>
      <c r="Q1438">
        <v>0</v>
      </c>
      <c r="R1438">
        <v>0</v>
      </c>
      <c r="S1438">
        <v>0</v>
      </c>
      <c r="T1438">
        <v>0</v>
      </c>
      <c r="U1438">
        <v>1</v>
      </c>
      <c r="V1438">
        <v>3</v>
      </c>
      <c r="W1438">
        <v>11</v>
      </c>
      <c r="X1438">
        <v>0</v>
      </c>
      <c r="Y1438">
        <v>61</v>
      </c>
      <c r="Z1438">
        <v>2473</v>
      </c>
      <c r="AA1438">
        <v>0</v>
      </c>
      <c r="AB1438">
        <v>0</v>
      </c>
      <c r="AC1438">
        <v>0</v>
      </c>
      <c r="AD1438">
        <v>1</v>
      </c>
      <c r="AE1438">
        <v>0</v>
      </c>
      <c r="AF1438">
        <v>0</v>
      </c>
      <c r="AG1438">
        <v>0</v>
      </c>
      <c r="AH1438">
        <v>1</v>
      </c>
      <c r="AI1438">
        <v>0</v>
      </c>
      <c r="AJ1438">
        <v>0</v>
      </c>
      <c r="AK1438">
        <v>608</v>
      </c>
      <c r="AL1438">
        <v>579</v>
      </c>
      <c r="AM1438">
        <v>0</v>
      </c>
    </row>
    <row r="1439" spans="1:39" x14ac:dyDescent="0.45">
      <c r="A1439">
        <v>46015</v>
      </c>
      <c r="B1439">
        <v>1</v>
      </c>
      <c r="C1439">
        <v>1</v>
      </c>
      <c r="D1439">
        <v>25</v>
      </c>
      <c r="E1439">
        <v>38</v>
      </c>
      <c r="F1439">
        <v>0</v>
      </c>
      <c r="G1439">
        <v>2</v>
      </c>
      <c r="H1439">
        <v>0</v>
      </c>
      <c r="I1439">
        <v>0</v>
      </c>
      <c r="J1439">
        <v>6</v>
      </c>
      <c r="K1439">
        <v>1</v>
      </c>
      <c r="L1439">
        <v>1</v>
      </c>
      <c r="M1439">
        <v>0</v>
      </c>
      <c r="N1439">
        <v>3</v>
      </c>
      <c r="O1439">
        <v>7</v>
      </c>
      <c r="P1439">
        <v>1</v>
      </c>
      <c r="Q1439">
        <v>0</v>
      </c>
      <c r="R1439">
        <v>0</v>
      </c>
      <c r="S1439">
        <v>0</v>
      </c>
      <c r="T1439">
        <v>1</v>
      </c>
      <c r="U1439">
        <v>0</v>
      </c>
      <c r="V1439">
        <v>3</v>
      </c>
      <c r="W1439">
        <v>11</v>
      </c>
      <c r="X1439">
        <v>0</v>
      </c>
      <c r="Y1439">
        <v>65</v>
      </c>
      <c r="Z1439">
        <v>2236</v>
      </c>
      <c r="AA1439">
        <v>0</v>
      </c>
      <c r="AB1439">
        <v>0</v>
      </c>
      <c r="AC1439">
        <v>0</v>
      </c>
      <c r="AD1439">
        <v>1</v>
      </c>
      <c r="AE1439">
        <v>0</v>
      </c>
      <c r="AF1439">
        <v>0</v>
      </c>
      <c r="AG1439">
        <v>0</v>
      </c>
      <c r="AH1439">
        <v>0</v>
      </c>
      <c r="AI1439">
        <v>0</v>
      </c>
      <c r="AJ1439">
        <v>1</v>
      </c>
      <c r="AK1439">
        <v>40</v>
      </c>
      <c r="AL1439">
        <v>34</v>
      </c>
      <c r="AM1439">
        <v>2</v>
      </c>
    </row>
    <row r="1440" spans="1:39" x14ac:dyDescent="0.45">
      <c r="A1440">
        <v>16531</v>
      </c>
      <c r="B1440">
        <v>1</v>
      </c>
      <c r="C1440">
        <v>0</v>
      </c>
      <c r="D1440">
        <v>43</v>
      </c>
      <c r="E1440">
        <v>2</v>
      </c>
      <c r="F1440">
        <v>13</v>
      </c>
      <c r="G1440">
        <v>6</v>
      </c>
      <c r="H1440">
        <v>7</v>
      </c>
      <c r="I1440">
        <v>5</v>
      </c>
      <c r="J1440">
        <v>11</v>
      </c>
      <c r="K1440">
        <v>3</v>
      </c>
      <c r="L1440">
        <v>3</v>
      </c>
      <c r="M1440">
        <v>0</v>
      </c>
      <c r="N1440">
        <v>3</v>
      </c>
      <c r="O1440">
        <v>7</v>
      </c>
      <c r="P1440">
        <v>0</v>
      </c>
      <c r="Q1440">
        <v>0</v>
      </c>
      <c r="R1440">
        <v>0</v>
      </c>
      <c r="S1440">
        <v>0</v>
      </c>
      <c r="T1440">
        <v>0</v>
      </c>
      <c r="U1440">
        <v>0</v>
      </c>
      <c r="V1440">
        <v>3</v>
      </c>
      <c r="W1440">
        <v>11</v>
      </c>
      <c r="X1440">
        <v>0</v>
      </c>
      <c r="Y1440">
        <v>42</v>
      </c>
      <c r="Z1440">
        <v>2170</v>
      </c>
      <c r="AA1440">
        <v>0</v>
      </c>
      <c r="AB1440">
        <v>0</v>
      </c>
      <c r="AC1440">
        <v>0</v>
      </c>
      <c r="AD1440">
        <v>1</v>
      </c>
      <c r="AE1440">
        <v>0</v>
      </c>
      <c r="AF1440">
        <v>0</v>
      </c>
      <c r="AG1440">
        <v>0</v>
      </c>
      <c r="AH1440">
        <v>1</v>
      </c>
      <c r="AI1440">
        <v>0</v>
      </c>
      <c r="AJ1440">
        <v>0</v>
      </c>
      <c r="AK1440">
        <v>33</v>
      </c>
      <c r="AL1440">
        <v>22</v>
      </c>
      <c r="AM1440">
        <v>0</v>
      </c>
    </row>
    <row r="1441" spans="1:39" x14ac:dyDescent="0.45">
      <c r="A1441">
        <v>28072</v>
      </c>
      <c r="B1441">
        <v>1</v>
      </c>
      <c r="C1441">
        <v>0</v>
      </c>
      <c r="D1441">
        <v>10</v>
      </c>
      <c r="E1441">
        <v>30</v>
      </c>
      <c r="F1441">
        <v>0</v>
      </c>
      <c r="G1441">
        <v>10</v>
      </c>
      <c r="H1441">
        <v>2</v>
      </c>
      <c r="I1441">
        <v>0</v>
      </c>
      <c r="J1441">
        <v>5</v>
      </c>
      <c r="K1441">
        <v>1</v>
      </c>
      <c r="L1441">
        <v>1</v>
      </c>
      <c r="M1441">
        <v>0</v>
      </c>
      <c r="N1441">
        <v>3</v>
      </c>
      <c r="O1441">
        <v>7</v>
      </c>
      <c r="P1441">
        <v>0</v>
      </c>
      <c r="Q1441">
        <v>0</v>
      </c>
      <c r="R1441">
        <v>0</v>
      </c>
      <c r="S1441">
        <v>0</v>
      </c>
      <c r="T1441">
        <v>0</v>
      </c>
      <c r="U1441">
        <v>0</v>
      </c>
      <c r="V1441">
        <v>3</v>
      </c>
      <c r="W1441">
        <v>11</v>
      </c>
      <c r="X1441">
        <v>0</v>
      </c>
      <c r="Y1441">
        <v>34</v>
      </c>
      <c r="Z1441">
        <v>2515</v>
      </c>
      <c r="AA1441">
        <v>0</v>
      </c>
      <c r="AB1441">
        <v>1</v>
      </c>
      <c r="AC1441">
        <v>0</v>
      </c>
      <c r="AD1441">
        <v>0</v>
      </c>
      <c r="AE1441">
        <v>0</v>
      </c>
      <c r="AF1441">
        <v>0</v>
      </c>
      <c r="AG1441">
        <v>0</v>
      </c>
      <c r="AH1441">
        <v>0</v>
      </c>
      <c r="AI1441">
        <v>1</v>
      </c>
      <c r="AJ1441">
        <v>0</v>
      </c>
      <c r="AK1441">
        <v>42</v>
      </c>
      <c r="AL1441">
        <v>37</v>
      </c>
      <c r="AM1441">
        <v>0</v>
      </c>
    </row>
    <row r="1442" spans="1:39" x14ac:dyDescent="0.45">
      <c r="A1442">
        <v>49476</v>
      </c>
      <c r="B1442">
        <v>0</v>
      </c>
      <c r="C1442">
        <v>1</v>
      </c>
      <c r="D1442">
        <v>29</v>
      </c>
      <c r="E1442">
        <v>386</v>
      </c>
      <c r="F1442">
        <v>23</v>
      </c>
      <c r="G1442">
        <v>95</v>
      </c>
      <c r="H1442">
        <v>54</v>
      </c>
      <c r="I1442">
        <v>41</v>
      </c>
      <c r="J1442">
        <v>196</v>
      </c>
      <c r="K1442">
        <v>4</v>
      </c>
      <c r="L1442">
        <v>2</v>
      </c>
      <c r="M1442">
        <v>11</v>
      </c>
      <c r="N1442">
        <v>5</v>
      </c>
      <c r="O1442">
        <v>2</v>
      </c>
      <c r="P1442">
        <v>0</v>
      </c>
      <c r="Q1442">
        <v>0</v>
      </c>
      <c r="R1442">
        <v>0</v>
      </c>
      <c r="S1442">
        <v>0</v>
      </c>
      <c r="T1442">
        <v>0</v>
      </c>
      <c r="U1442">
        <v>0</v>
      </c>
      <c r="V1442">
        <v>3</v>
      </c>
      <c r="W1442">
        <v>11</v>
      </c>
      <c r="X1442">
        <v>0</v>
      </c>
      <c r="Y1442">
        <v>57</v>
      </c>
      <c r="Z1442">
        <v>2533</v>
      </c>
      <c r="AA1442">
        <v>1</v>
      </c>
      <c r="AB1442">
        <v>0</v>
      </c>
      <c r="AC1442">
        <v>0</v>
      </c>
      <c r="AD1442">
        <v>0</v>
      </c>
      <c r="AE1442">
        <v>0</v>
      </c>
      <c r="AF1442">
        <v>0</v>
      </c>
      <c r="AG1442">
        <v>0</v>
      </c>
      <c r="AH1442">
        <v>0</v>
      </c>
      <c r="AI1442">
        <v>1</v>
      </c>
      <c r="AJ1442">
        <v>0</v>
      </c>
      <c r="AK1442">
        <v>599</v>
      </c>
      <c r="AL1442">
        <v>403</v>
      </c>
      <c r="AM1442">
        <v>0</v>
      </c>
    </row>
    <row r="1443" spans="1:39" x14ac:dyDescent="0.45">
      <c r="A1443">
        <v>50725</v>
      </c>
      <c r="B1443">
        <v>0</v>
      </c>
      <c r="C1443">
        <v>1</v>
      </c>
      <c r="D1443">
        <v>45</v>
      </c>
      <c r="E1443">
        <v>443</v>
      </c>
      <c r="F1443">
        <v>10</v>
      </c>
      <c r="G1443">
        <v>75</v>
      </c>
      <c r="H1443">
        <v>0</v>
      </c>
      <c r="I1443">
        <v>10</v>
      </c>
      <c r="J1443">
        <v>48</v>
      </c>
      <c r="K1443">
        <v>4</v>
      </c>
      <c r="L1443">
        <v>8</v>
      </c>
      <c r="M1443">
        <v>1</v>
      </c>
      <c r="N1443">
        <v>8</v>
      </c>
      <c r="O1443">
        <v>8</v>
      </c>
      <c r="P1443">
        <v>0</v>
      </c>
      <c r="Q1443">
        <v>0</v>
      </c>
      <c r="R1443">
        <v>0</v>
      </c>
      <c r="S1443">
        <v>0</v>
      </c>
      <c r="T1443">
        <v>0</v>
      </c>
      <c r="U1443">
        <v>0</v>
      </c>
      <c r="V1443">
        <v>3</v>
      </c>
      <c r="W1443">
        <v>11</v>
      </c>
      <c r="X1443">
        <v>0</v>
      </c>
      <c r="Y1443">
        <v>67</v>
      </c>
      <c r="Z1443">
        <v>2660</v>
      </c>
      <c r="AA1443">
        <v>0</v>
      </c>
      <c r="AB1443">
        <v>1</v>
      </c>
      <c r="AC1443">
        <v>0</v>
      </c>
      <c r="AD1443">
        <v>0</v>
      </c>
      <c r="AE1443">
        <v>0</v>
      </c>
      <c r="AF1443">
        <v>0</v>
      </c>
      <c r="AG1443">
        <v>0</v>
      </c>
      <c r="AH1443">
        <v>1</v>
      </c>
      <c r="AI1443">
        <v>0</v>
      </c>
      <c r="AJ1443">
        <v>0</v>
      </c>
      <c r="AK1443">
        <v>538</v>
      </c>
      <c r="AL1443">
        <v>490</v>
      </c>
      <c r="AM1443">
        <v>0</v>
      </c>
    </row>
    <row r="1444" spans="1:39" x14ac:dyDescent="0.45">
      <c r="A1444">
        <v>83844</v>
      </c>
      <c r="B1444">
        <v>0</v>
      </c>
      <c r="C1444">
        <v>0</v>
      </c>
      <c r="D1444">
        <v>57</v>
      </c>
      <c r="E1444">
        <v>901</v>
      </c>
      <c r="F1444">
        <v>31</v>
      </c>
      <c r="G1444">
        <v>345</v>
      </c>
      <c r="H1444">
        <v>75</v>
      </c>
      <c r="I1444">
        <v>31</v>
      </c>
      <c r="J1444">
        <v>191</v>
      </c>
      <c r="K1444">
        <v>1</v>
      </c>
      <c r="L1444">
        <v>4</v>
      </c>
      <c r="M1444">
        <v>4</v>
      </c>
      <c r="N1444">
        <v>11</v>
      </c>
      <c r="O1444">
        <v>1</v>
      </c>
      <c r="P1444">
        <v>0</v>
      </c>
      <c r="Q1444">
        <v>0</v>
      </c>
      <c r="R1444">
        <v>1</v>
      </c>
      <c r="S1444">
        <v>0</v>
      </c>
      <c r="T1444">
        <v>0</v>
      </c>
      <c r="U1444">
        <v>0</v>
      </c>
      <c r="V1444">
        <v>3</v>
      </c>
      <c r="W1444">
        <v>11</v>
      </c>
      <c r="X1444">
        <v>0</v>
      </c>
      <c r="Y1444">
        <v>68</v>
      </c>
      <c r="Z1444">
        <v>2572</v>
      </c>
      <c r="AA1444">
        <v>0</v>
      </c>
      <c r="AB1444">
        <v>0</v>
      </c>
      <c r="AC1444">
        <v>0</v>
      </c>
      <c r="AD1444">
        <v>1</v>
      </c>
      <c r="AE1444">
        <v>0</v>
      </c>
      <c r="AF1444">
        <v>0</v>
      </c>
      <c r="AG1444">
        <v>0</v>
      </c>
      <c r="AH1444">
        <v>1</v>
      </c>
      <c r="AI1444">
        <v>0</v>
      </c>
      <c r="AJ1444">
        <v>0</v>
      </c>
      <c r="AK1444">
        <v>1383</v>
      </c>
      <c r="AL1444">
        <v>1192</v>
      </c>
      <c r="AM1444">
        <v>1</v>
      </c>
    </row>
    <row r="1445" spans="1:39" x14ac:dyDescent="0.45">
      <c r="A1445">
        <v>41145</v>
      </c>
      <c r="B1445">
        <v>1</v>
      </c>
      <c r="C1445">
        <v>1</v>
      </c>
      <c r="D1445">
        <v>20</v>
      </c>
      <c r="E1445">
        <v>9</v>
      </c>
      <c r="F1445">
        <v>0</v>
      </c>
      <c r="G1445">
        <v>3</v>
      </c>
      <c r="H1445">
        <v>0</v>
      </c>
      <c r="I1445">
        <v>0</v>
      </c>
      <c r="J1445">
        <v>1</v>
      </c>
      <c r="K1445">
        <v>1</v>
      </c>
      <c r="L1445">
        <v>0</v>
      </c>
      <c r="M1445">
        <v>0</v>
      </c>
      <c r="N1445">
        <v>3</v>
      </c>
      <c r="O1445">
        <v>3</v>
      </c>
      <c r="P1445">
        <v>0</v>
      </c>
      <c r="Q1445">
        <v>0</v>
      </c>
      <c r="R1445">
        <v>0</v>
      </c>
      <c r="S1445">
        <v>0</v>
      </c>
      <c r="T1445">
        <v>0</v>
      </c>
      <c r="U1445">
        <v>0</v>
      </c>
      <c r="V1445">
        <v>3</v>
      </c>
      <c r="W1445">
        <v>11</v>
      </c>
      <c r="X1445">
        <v>0</v>
      </c>
      <c r="Y1445">
        <v>70</v>
      </c>
      <c r="Z1445">
        <v>2300</v>
      </c>
      <c r="AA1445">
        <v>0</v>
      </c>
      <c r="AB1445">
        <v>1</v>
      </c>
      <c r="AC1445">
        <v>0</v>
      </c>
      <c r="AD1445">
        <v>0</v>
      </c>
      <c r="AE1445">
        <v>0</v>
      </c>
      <c r="AF1445">
        <v>0</v>
      </c>
      <c r="AG1445">
        <v>0</v>
      </c>
      <c r="AH1445">
        <v>0</v>
      </c>
      <c r="AI1445">
        <v>0</v>
      </c>
      <c r="AJ1445">
        <v>1</v>
      </c>
      <c r="AK1445">
        <v>12</v>
      </c>
      <c r="AL1445">
        <v>11</v>
      </c>
      <c r="AM1445">
        <v>0</v>
      </c>
    </row>
    <row r="1446" spans="1:39" x14ac:dyDescent="0.45">
      <c r="A1446">
        <v>67419</v>
      </c>
      <c r="B1446">
        <v>0</v>
      </c>
      <c r="C1446">
        <v>1</v>
      </c>
      <c r="D1446">
        <v>29</v>
      </c>
      <c r="E1446">
        <v>846</v>
      </c>
      <c r="F1446">
        <v>84</v>
      </c>
      <c r="G1446">
        <v>352</v>
      </c>
      <c r="H1446">
        <v>91</v>
      </c>
      <c r="I1446">
        <v>56</v>
      </c>
      <c r="J1446">
        <v>42</v>
      </c>
      <c r="K1446">
        <v>4</v>
      </c>
      <c r="L1446">
        <v>9</v>
      </c>
      <c r="M1446">
        <v>4</v>
      </c>
      <c r="N1446">
        <v>8</v>
      </c>
      <c r="O1446">
        <v>5</v>
      </c>
      <c r="P1446">
        <v>0</v>
      </c>
      <c r="Q1446">
        <v>0</v>
      </c>
      <c r="R1446">
        <v>0</v>
      </c>
      <c r="S1446">
        <v>0</v>
      </c>
      <c r="T1446">
        <v>0</v>
      </c>
      <c r="U1446">
        <v>0</v>
      </c>
      <c r="V1446">
        <v>3</v>
      </c>
      <c r="W1446">
        <v>11</v>
      </c>
      <c r="X1446">
        <v>0</v>
      </c>
      <c r="Y1446">
        <v>50</v>
      </c>
      <c r="Z1446">
        <v>2688</v>
      </c>
      <c r="AA1446">
        <v>0</v>
      </c>
      <c r="AB1446">
        <v>0</v>
      </c>
      <c r="AC1446">
        <v>0</v>
      </c>
      <c r="AD1446">
        <v>1</v>
      </c>
      <c r="AE1446">
        <v>0</v>
      </c>
      <c r="AF1446">
        <v>0</v>
      </c>
      <c r="AG1446">
        <v>0</v>
      </c>
      <c r="AH1446">
        <v>1</v>
      </c>
      <c r="AI1446">
        <v>0</v>
      </c>
      <c r="AJ1446">
        <v>0</v>
      </c>
      <c r="AK1446">
        <v>1429</v>
      </c>
      <c r="AL1446">
        <v>1387</v>
      </c>
      <c r="AM1446">
        <v>0</v>
      </c>
    </row>
    <row r="1447" spans="1:39" x14ac:dyDescent="0.45">
      <c r="A1447">
        <v>23162</v>
      </c>
      <c r="B1447">
        <v>1</v>
      </c>
      <c r="C1447">
        <v>1</v>
      </c>
      <c r="D1447">
        <v>82</v>
      </c>
      <c r="E1447">
        <v>8</v>
      </c>
      <c r="F1447">
        <v>3</v>
      </c>
      <c r="G1447">
        <v>9</v>
      </c>
      <c r="H1447">
        <v>19</v>
      </c>
      <c r="I1447">
        <v>4</v>
      </c>
      <c r="J1447">
        <v>22</v>
      </c>
      <c r="K1447">
        <v>3</v>
      </c>
      <c r="L1447">
        <v>1</v>
      </c>
      <c r="M1447">
        <v>1</v>
      </c>
      <c r="N1447">
        <v>3</v>
      </c>
      <c r="O1447">
        <v>6</v>
      </c>
      <c r="P1447">
        <v>0</v>
      </c>
      <c r="Q1447">
        <v>0</v>
      </c>
      <c r="R1447">
        <v>0</v>
      </c>
      <c r="S1447">
        <v>0</v>
      </c>
      <c r="T1447">
        <v>0</v>
      </c>
      <c r="U1447">
        <v>0</v>
      </c>
      <c r="V1447">
        <v>3</v>
      </c>
      <c r="W1447">
        <v>11</v>
      </c>
      <c r="X1447">
        <v>0</v>
      </c>
      <c r="Y1447">
        <v>50</v>
      </c>
      <c r="Z1447">
        <v>2349</v>
      </c>
      <c r="AA1447">
        <v>0</v>
      </c>
      <c r="AB1447">
        <v>1</v>
      </c>
      <c r="AC1447">
        <v>0</v>
      </c>
      <c r="AD1447">
        <v>0</v>
      </c>
      <c r="AE1447">
        <v>0</v>
      </c>
      <c r="AF1447">
        <v>1</v>
      </c>
      <c r="AG1447">
        <v>0</v>
      </c>
      <c r="AH1447">
        <v>0</v>
      </c>
      <c r="AI1447">
        <v>0</v>
      </c>
      <c r="AJ1447">
        <v>0</v>
      </c>
      <c r="AK1447">
        <v>43</v>
      </c>
      <c r="AL1447">
        <v>21</v>
      </c>
      <c r="AM1447">
        <v>0</v>
      </c>
    </row>
    <row r="1448" spans="1:39" x14ac:dyDescent="0.45">
      <c r="A1448">
        <v>34380</v>
      </c>
      <c r="B1448">
        <v>1</v>
      </c>
      <c r="C1448">
        <v>0</v>
      </c>
      <c r="D1448">
        <v>68</v>
      </c>
      <c r="E1448">
        <v>72</v>
      </c>
      <c r="F1448">
        <v>7</v>
      </c>
      <c r="G1448">
        <v>58</v>
      </c>
      <c r="H1448">
        <v>13</v>
      </c>
      <c r="I1448">
        <v>1</v>
      </c>
      <c r="J1448">
        <v>24</v>
      </c>
      <c r="K1448">
        <v>4</v>
      </c>
      <c r="L1448">
        <v>4</v>
      </c>
      <c r="M1448">
        <v>1</v>
      </c>
      <c r="N1448">
        <v>3</v>
      </c>
      <c r="O1448">
        <v>8</v>
      </c>
      <c r="P1448">
        <v>0</v>
      </c>
      <c r="Q1448">
        <v>0</v>
      </c>
      <c r="R1448">
        <v>0</v>
      </c>
      <c r="S1448">
        <v>0</v>
      </c>
      <c r="T1448">
        <v>0</v>
      </c>
      <c r="U1448">
        <v>0</v>
      </c>
      <c r="V1448">
        <v>3</v>
      </c>
      <c r="W1448">
        <v>11</v>
      </c>
      <c r="X1448">
        <v>0</v>
      </c>
      <c r="Y1448">
        <v>43</v>
      </c>
      <c r="Z1448">
        <v>2582</v>
      </c>
      <c r="AA1448">
        <v>0</v>
      </c>
      <c r="AB1448">
        <v>1</v>
      </c>
      <c r="AC1448">
        <v>0</v>
      </c>
      <c r="AD1448">
        <v>0</v>
      </c>
      <c r="AE1448">
        <v>0</v>
      </c>
      <c r="AF1448">
        <v>0</v>
      </c>
      <c r="AG1448">
        <v>0</v>
      </c>
      <c r="AH1448">
        <v>1</v>
      </c>
      <c r="AI1448">
        <v>0</v>
      </c>
      <c r="AJ1448">
        <v>0</v>
      </c>
      <c r="AK1448">
        <v>151</v>
      </c>
      <c r="AL1448">
        <v>127</v>
      </c>
      <c r="AM1448">
        <v>0</v>
      </c>
    </row>
    <row r="1449" spans="1:39" x14ac:dyDescent="0.45">
      <c r="A1449">
        <v>34704</v>
      </c>
      <c r="B1449">
        <v>0</v>
      </c>
      <c r="C1449">
        <v>1</v>
      </c>
      <c r="D1449">
        <v>65</v>
      </c>
      <c r="E1449">
        <v>29</v>
      </c>
      <c r="F1449">
        <v>0</v>
      </c>
      <c r="G1449">
        <v>5</v>
      </c>
      <c r="H1449">
        <v>0</v>
      </c>
      <c r="I1449">
        <v>1</v>
      </c>
      <c r="J1449">
        <v>5</v>
      </c>
      <c r="K1449">
        <v>1</v>
      </c>
      <c r="L1449">
        <v>1</v>
      </c>
      <c r="M1449">
        <v>0</v>
      </c>
      <c r="N1449">
        <v>3</v>
      </c>
      <c r="O1449">
        <v>5</v>
      </c>
      <c r="P1449">
        <v>0</v>
      </c>
      <c r="Q1449">
        <v>0</v>
      </c>
      <c r="R1449">
        <v>0</v>
      </c>
      <c r="S1449">
        <v>0</v>
      </c>
      <c r="T1449">
        <v>0</v>
      </c>
      <c r="U1449">
        <v>0</v>
      </c>
      <c r="V1449">
        <v>3</v>
      </c>
      <c r="W1449">
        <v>11</v>
      </c>
      <c r="X1449">
        <v>0</v>
      </c>
      <c r="Y1449">
        <v>54</v>
      </c>
      <c r="Z1449">
        <v>2587</v>
      </c>
      <c r="AA1449">
        <v>0</v>
      </c>
      <c r="AB1449">
        <v>0</v>
      </c>
      <c r="AC1449">
        <v>1</v>
      </c>
      <c r="AD1449">
        <v>0</v>
      </c>
      <c r="AE1449">
        <v>0</v>
      </c>
      <c r="AF1449">
        <v>0</v>
      </c>
      <c r="AG1449">
        <v>0</v>
      </c>
      <c r="AH1449">
        <v>1</v>
      </c>
      <c r="AI1449">
        <v>0</v>
      </c>
      <c r="AJ1449">
        <v>0</v>
      </c>
      <c r="AK1449">
        <v>35</v>
      </c>
      <c r="AL1449">
        <v>30</v>
      </c>
      <c r="AM1449">
        <v>0</v>
      </c>
    </row>
    <row r="1450" spans="1:39" x14ac:dyDescent="0.45">
      <c r="A1450">
        <v>94871</v>
      </c>
      <c r="B1450">
        <v>0</v>
      </c>
      <c r="C1450">
        <v>2</v>
      </c>
      <c r="D1450">
        <v>99</v>
      </c>
      <c r="E1450">
        <v>169</v>
      </c>
      <c r="F1450">
        <v>24</v>
      </c>
      <c r="G1450">
        <v>553</v>
      </c>
      <c r="H1450">
        <v>188</v>
      </c>
      <c r="I1450">
        <v>0</v>
      </c>
      <c r="J1450">
        <v>144</v>
      </c>
      <c r="K1450">
        <v>1</v>
      </c>
      <c r="L1450">
        <v>8</v>
      </c>
      <c r="M1450">
        <v>5</v>
      </c>
      <c r="N1450">
        <v>4</v>
      </c>
      <c r="O1450">
        <v>7</v>
      </c>
      <c r="P1450">
        <v>0</v>
      </c>
      <c r="Q1450">
        <v>1</v>
      </c>
      <c r="R1450">
        <v>1</v>
      </c>
      <c r="S1450">
        <v>0</v>
      </c>
      <c r="T1450">
        <v>0</v>
      </c>
      <c r="U1450">
        <v>0</v>
      </c>
      <c r="V1450">
        <v>3</v>
      </c>
      <c r="W1450">
        <v>11</v>
      </c>
      <c r="X1450">
        <v>1</v>
      </c>
      <c r="Y1450">
        <v>51</v>
      </c>
      <c r="Z1450">
        <v>2825</v>
      </c>
      <c r="AA1450">
        <v>0</v>
      </c>
      <c r="AB1450">
        <v>1</v>
      </c>
      <c r="AC1450">
        <v>0</v>
      </c>
      <c r="AD1450">
        <v>0</v>
      </c>
      <c r="AE1450">
        <v>0</v>
      </c>
      <c r="AF1450">
        <v>0</v>
      </c>
      <c r="AG1450">
        <v>0</v>
      </c>
      <c r="AH1450">
        <v>0</v>
      </c>
      <c r="AI1450">
        <v>0</v>
      </c>
      <c r="AJ1450">
        <v>1</v>
      </c>
      <c r="AK1450">
        <v>934</v>
      </c>
      <c r="AL1450">
        <v>790</v>
      </c>
      <c r="AM1450">
        <v>2</v>
      </c>
    </row>
    <row r="1451" spans="1:39" x14ac:dyDescent="0.45">
      <c r="A1451">
        <v>65148</v>
      </c>
      <c r="B1451">
        <v>0</v>
      </c>
      <c r="C1451">
        <v>1</v>
      </c>
      <c r="D1451">
        <v>9</v>
      </c>
      <c r="E1451">
        <v>460</v>
      </c>
      <c r="F1451">
        <v>35</v>
      </c>
      <c r="G1451">
        <v>422</v>
      </c>
      <c r="H1451">
        <v>33</v>
      </c>
      <c r="I1451">
        <v>12</v>
      </c>
      <c r="J1451">
        <v>153</v>
      </c>
      <c r="K1451">
        <v>2</v>
      </c>
      <c r="L1451">
        <v>6</v>
      </c>
      <c r="M1451">
        <v>6</v>
      </c>
      <c r="N1451">
        <v>7</v>
      </c>
      <c r="O1451">
        <v>4</v>
      </c>
      <c r="P1451">
        <v>0</v>
      </c>
      <c r="Q1451">
        <v>0</v>
      </c>
      <c r="R1451">
        <v>0</v>
      </c>
      <c r="S1451">
        <v>0</v>
      </c>
      <c r="T1451">
        <v>0</v>
      </c>
      <c r="U1451">
        <v>0</v>
      </c>
      <c r="V1451">
        <v>3</v>
      </c>
      <c r="W1451">
        <v>11</v>
      </c>
      <c r="X1451">
        <v>0</v>
      </c>
      <c r="Y1451">
        <v>62</v>
      </c>
      <c r="Z1451">
        <v>2749</v>
      </c>
      <c r="AA1451">
        <v>0</v>
      </c>
      <c r="AB1451">
        <v>1</v>
      </c>
      <c r="AC1451">
        <v>0</v>
      </c>
      <c r="AD1451">
        <v>0</v>
      </c>
      <c r="AE1451">
        <v>0</v>
      </c>
      <c r="AF1451">
        <v>0</v>
      </c>
      <c r="AG1451">
        <v>0</v>
      </c>
      <c r="AH1451">
        <v>1</v>
      </c>
      <c r="AI1451">
        <v>0</v>
      </c>
      <c r="AJ1451">
        <v>0</v>
      </c>
      <c r="AK1451">
        <v>962</v>
      </c>
      <c r="AL1451">
        <v>809</v>
      </c>
      <c r="AM1451">
        <v>0</v>
      </c>
    </row>
    <row r="1452" spans="1:39" x14ac:dyDescent="0.45">
      <c r="A1452">
        <v>39898</v>
      </c>
      <c r="B1452">
        <v>0</v>
      </c>
      <c r="C1452">
        <v>1</v>
      </c>
      <c r="D1452">
        <v>20</v>
      </c>
      <c r="E1452">
        <v>69</v>
      </c>
      <c r="F1452">
        <v>8</v>
      </c>
      <c r="G1452">
        <v>26</v>
      </c>
      <c r="H1452">
        <v>12</v>
      </c>
      <c r="I1452">
        <v>7</v>
      </c>
      <c r="J1452">
        <v>12</v>
      </c>
      <c r="K1452">
        <v>2</v>
      </c>
      <c r="L1452">
        <v>3</v>
      </c>
      <c r="M1452">
        <v>0</v>
      </c>
      <c r="N1452">
        <v>4</v>
      </c>
      <c r="O1452">
        <v>7</v>
      </c>
      <c r="P1452">
        <v>0</v>
      </c>
      <c r="Q1452">
        <v>0</v>
      </c>
      <c r="R1452">
        <v>0</v>
      </c>
      <c r="S1452">
        <v>0</v>
      </c>
      <c r="T1452">
        <v>0</v>
      </c>
      <c r="U1452">
        <v>0</v>
      </c>
      <c r="V1452">
        <v>3</v>
      </c>
      <c r="W1452">
        <v>11</v>
      </c>
      <c r="X1452">
        <v>0</v>
      </c>
      <c r="Y1452">
        <v>66</v>
      </c>
      <c r="Z1452">
        <v>2661</v>
      </c>
      <c r="AA1452">
        <v>0</v>
      </c>
      <c r="AB1452">
        <v>0</v>
      </c>
      <c r="AC1452">
        <v>0</v>
      </c>
      <c r="AD1452">
        <v>1</v>
      </c>
      <c r="AE1452">
        <v>0</v>
      </c>
      <c r="AF1452">
        <v>0</v>
      </c>
      <c r="AG1452">
        <v>0</v>
      </c>
      <c r="AH1452">
        <v>1</v>
      </c>
      <c r="AI1452">
        <v>0</v>
      </c>
      <c r="AJ1452">
        <v>0</v>
      </c>
      <c r="AK1452">
        <v>122</v>
      </c>
      <c r="AL1452">
        <v>110</v>
      </c>
      <c r="AM1452">
        <v>0</v>
      </c>
    </row>
    <row r="1453" spans="1:39" x14ac:dyDescent="0.45">
      <c r="A1453">
        <v>64857</v>
      </c>
      <c r="B1453">
        <v>0</v>
      </c>
      <c r="C1453">
        <v>0</v>
      </c>
      <c r="D1453">
        <v>78</v>
      </c>
      <c r="E1453">
        <v>556</v>
      </c>
      <c r="F1453">
        <v>14</v>
      </c>
      <c r="G1453">
        <v>717</v>
      </c>
      <c r="H1453">
        <v>210</v>
      </c>
      <c r="I1453">
        <v>0</v>
      </c>
      <c r="J1453">
        <v>43</v>
      </c>
      <c r="K1453">
        <v>1</v>
      </c>
      <c r="L1453">
        <v>7</v>
      </c>
      <c r="M1453">
        <v>5</v>
      </c>
      <c r="N1453">
        <v>10</v>
      </c>
      <c r="O1453">
        <v>4</v>
      </c>
      <c r="P1453">
        <v>0</v>
      </c>
      <c r="Q1453">
        <v>0</v>
      </c>
      <c r="R1453">
        <v>0</v>
      </c>
      <c r="S1453">
        <v>0</v>
      </c>
      <c r="T1453">
        <v>0</v>
      </c>
      <c r="U1453">
        <v>0</v>
      </c>
      <c r="V1453">
        <v>3</v>
      </c>
      <c r="W1453">
        <v>11</v>
      </c>
      <c r="X1453">
        <v>0</v>
      </c>
      <c r="Y1453">
        <v>64</v>
      </c>
      <c r="Z1453">
        <v>2742</v>
      </c>
      <c r="AA1453">
        <v>0</v>
      </c>
      <c r="AB1453">
        <v>0</v>
      </c>
      <c r="AC1453">
        <v>1</v>
      </c>
      <c r="AD1453">
        <v>0</v>
      </c>
      <c r="AE1453">
        <v>0</v>
      </c>
      <c r="AF1453">
        <v>0</v>
      </c>
      <c r="AG1453">
        <v>0</v>
      </c>
      <c r="AH1453">
        <v>0</v>
      </c>
      <c r="AI1453">
        <v>1</v>
      </c>
      <c r="AJ1453">
        <v>0</v>
      </c>
      <c r="AK1453">
        <v>1497</v>
      </c>
      <c r="AL1453">
        <v>1454</v>
      </c>
      <c r="AM1453">
        <v>0</v>
      </c>
    </row>
    <row r="1454" spans="1:39" x14ac:dyDescent="0.45">
      <c r="A1454">
        <v>59892</v>
      </c>
      <c r="B1454">
        <v>0</v>
      </c>
      <c r="C1454">
        <v>1</v>
      </c>
      <c r="D1454">
        <v>26</v>
      </c>
      <c r="E1454">
        <v>73</v>
      </c>
      <c r="F1454">
        <v>0</v>
      </c>
      <c r="G1454">
        <v>13</v>
      </c>
      <c r="H1454">
        <v>0</v>
      </c>
      <c r="I1454">
        <v>1</v>
      </c>
      <c r="J1454">
        <v>0</v>
      </c>
      <c r="K1454">
        <v>1</v>
      </c>
      <c r="L1454">
        <v>2</v>
      </c>
      <c r="M1454">
        <v>1</v>
      </c>
      <c r="N1454">
        <v>3</v>
      </c>
      <c r="O1454">
        <v>3</v>
      </c>
      <c r="P1454">
        <v>0</v>
      </c>
      <c r="Q1454">
        <v>0</v>
      </c>
      <c r="R1454">
        <v>0</v>
      </c>
      <c r="S1454">
        <v>0</v>
      </c>
      <c r="T1454">
        <v>0</v>
      </c>
      <c r="U1454">
        <v>0</v>
      </c>
      <c r="V1454">
        <v>3</v>
      </c>
      <c r="W1454">
        <v>11</v>
      </c>
      <c r="X1454">
        <v>0</v>
      </c>
      <c r="Y1454">
        <v>50</v>
      </c>
      <c r="Z1454">
        <v>2398</v>
      </c>
      <c r="AA1454">
        <v>0</v>
      </c>
      <c r="AB1454">
        <v>1</v>
      </c>
      <c r="AC1454">
        <v>0</v>
      </c>
      <c r="AD1454">
        <v>0</v>
      </c>
      <c r="AE1454">
        <v>0</v>
      </c>
      <c r="AF1454">
        <v>0</v>
      </c>
      <c r="AG1454">
        <v>0</v>
      </c>
      <c r="AH1454">
        <v>0</v>
      </c>
      <c r="AI1454">
        <v>0</v>
      </c>
      <c r="AJ1454">
        <v>1</v>
      </c>
      <c r="AK1454">
        <v>87</v>
      </c>
      <c r="AL1454">
        <v>87</v>
      </c>
      <c r="AM1454">
        <v>0</v>
      </c>
    </row>
    <row r="1455" spans="1:39" x14ac:dyDescent="0.45">
      <c r="A1455">
        <v>41020</v>
      </c>
      <c r="B1455">
        <v>0</v>
      </c>
      <c r="C1455">
        <v>0</v>
      </c>
      <c r="D1455">
        <v>68</v>
      </c>
      <c r="E1455">
        <v>112</v>
      </c>
      <c r="F1455">
        <v>1</v>
      </c>
      <c r="G1455">
        <v>54</v>
      </c>
      <c r="H1455">
        <v>7</v>
      </c>
      <c r="I1455">
        <v>7</v>
      </c>
      <c r="J1455">
        <v>36</v>
      </c>
      <c r="K1455">
        <v>1</v>
      </c>
      <c r="L1455">
        <v>3</v>
      </c>
      <c r="M1455">
        <v>2</v>
      </c>
      <c r="N1455">
        <v>4</v>
      </c>
      <c r="O1455">
        <v>3</v>
      </c>
      <c r="P1455">
        <v>0</v>
      </c>
      <c r="Q1455">
        <v>0</v>
      </c>
      <c r="R1455">
        <v>0</v>
      </c>
      <c r="S1455">
        <v>0</v>
      </c>
      <c r="T1455">
        <v>0</v>
      </c>
      <c r="U1455">
        <v>0</v>
      </c>
      <c r="V1455">
        <v>3</v>
      </c>
      <c r="W1455">
        <v>11</v>
      </c>
      <c r="X1455">
        <v>0</v>
      </c>
      <c r="Y1455">
        <v>33</v>
      </c>
      <c r="Z1455">
        <v>2403</v>
      </c>
      <c r="AA1455">
        <v>0</v>
      </c>
      <c r="AB1455">
        <v>0</v>
      </c>
      <c r="AC1455">
        <v>1</v>
      </c>
      <c r="AD1455">
        <v>0</v>
      </c>
      <c r="AE1455">
        <v>0</v>
      </c>
      <c r="AF1455">
        <v>0</v>
      </c>
      <c r="AG1455">
        <v>0</v>
      </c>
      <c r="AH1455">
        <v>0</v>
      </c>
      <c r="AI1455">
        <v>1</v>
      </c>
      <c r="AJ1455">
        <v>0</v>
      </c>
      <c r="AK1455">
        <v>181</v>
      </c>
      <c r="AL1455">
        <v>145</v>
      </c>
      <c r="AM1455">
        <v>0</v>
      </c>
    </row>
    <row r="1456" spans="1:39" x14ac:dyDescent="0.45">
      <c r="A1456">
        <v>57072</v>
      </c>
      <c r="B1456">
        <v>0</v>
      </c>
      <c r="C1456">
        <v>1</v>
      </c>
      <c r="D1456">
        <v>79</v>
      </c>
      <c r="E1456">
        <v>944</v>
      </c>
      <c r="F1456">
        <v>0</v>
      </c>
      <c r="G1456">
        <v>60</v>
      </c>
      <c r="H1456">
        <v>0</v>
      </c>
      <c r="I1456">
        <v>0</v>
      </c>
      <c r="J1456">
        <v>30</v>
      </c>
      <c r="K1456">
        <v>2</v>
      </c>
      <c r="L1456">
        <v>7</v>
      </c>
      <c r="M1456">
        <v>5</v>
      </c>
      <c r="N1456">
        <v>13</v>
      </c>
      <c r="O1456">
        <v>5</v>
      </c>
      <c r="P1456">
        <v>1</v>
      </c>
      <c r="Q1456">
        <v>0</v>
      </c>
      <c r="R1456">
        <v>0</v>
      </c>
      <c r="S1456">
        <v>0</v>
      </c>
      <c r="T1456">
        <v>0</v>
      </c>
      <c r="U1456">
        <v>0</v>
      </c>
      <c r="V1456">
        <v>3</v>
      </c>
      <c r="W1456">
        <v>11</v>
      </c>
      <c r="X1456">
        <v>0</v>
      </c>
      <c r="Y1456">
        <v>59</v>
      </c>
      <c r="Z1456">
        <v>2315</v>
      </c>
      <c r="AA1456">
        <v>0</v>
      </c>
      <c r="AB1456">
        <v>1</v>
      </c>
      <c r="AC1456">
        <v>0</v>
      </c>
      <c r="AD1456">
        <v>0</v>
      </c>
      <c r="AE1456">
        <v>0</v>
      </c>
      <c r="AF1456">
        <v>0</v>
      </c>
      <c r="AG1456">
        <v>0</v>
      </c>
      <c r="AH1456">
        <v>0</v>
      </c>
      <c r="AI1456">
        <v>0</v>
      </c>
      <c r="AJ1456">
        <v>1</v>
      </c>
      <c r="AK1456">
        <v>1004</v>
      </c>
      <c r="AL1456">
        <v>974</v>
      </c>
      <c r="AM1456">
        <v>1</v>
      </c>
    </row>
    <row r="1457" spans="1:39" x14ac:dyDescent="0.45">
      <c r="A1457">
        <v>60474</v>
      </c>
      <c r="B1457">
        <v>0</v>
      </c>
      <c r="C1457">
        <v>1</v>
      </c>
      <c r="D1457">
        <v>25</v>
      </c>
      <c r="E1457">
        <v>265</v>
      </c>
      <c r="F1457">
        <v>199</v>
      </c>
      <c r="G1457">
        <v>303</v>
      </c>
      <c r="H1457">
        <v>234</v>
      </c>
      <c r="I1457">
        <v>9</v>
      </c>
      <c r="J1457">
        <v>170</v>
      </c>
      <c r="K1457">
        <v>7</v>
      </c>
      <c r="L1457">
        <v>10</v>
      </c>
      <c r="M1457">
        <v>2</v>
      </c>
      <c r="N1457">
        <v>12</v>
      </c>
      <c r="O1457">
        <v>7</v>
      </c>
      <c r="P1457">
        <v>0</v>
      </c>
      <c r="Q1457">
        <v>0</v>
      </c>
      <c r="R1457">
        <v>0</v>
      </c>
      <c r="S1457">
        <v>0</v>
      </c>
      <c r="T1457">
        <v>0</v>
      </c>
      <c r="U1457">
        <v>0</v>
      </c>
      <c r="V1457">
        <v>3</v>
      </c>
      <c r="W1457">
        <v>11</v>
      </c>
      <c r="X1457">
        <v>0</v>
      </c>
      <c r="Y1457">
        <v>41</v>
      </c>
      <c r="Z1457">
        <v>2613</v>
      </c>
      <c r="AA1457">
        <v>0</v>
      </c>
      <c r="AB1457">
        <v>0</v>
      </c>
      <c r="AC1457">
        <v>1</v>
      </c>
      <c r="AD1457">
        <v>0</v>
      </c>
      <c r="AE1457">
        <v>0</v>
      </c>
      <c r="AF1457">
        <v>0</v>
      </c>
      <c r="AG1457">
        <v>0</v>
      </c>
      <c r="AH1457">
        <v>1</v>
      </c>
      <c r="AI1457">
        <v>0</v>
      </c>
      <c r="AJ1457">
        <v>0</v>
      </c>
      <c r="AK1457">
        <v>1010</v>
      </c>
      <c r="AL1457">
        <v>840</v>
      </c>
      <c r="AM1457">
        <v>0</v>
      </c>
    </row>
    <row r="1458" spans="1:39" x14ac:dyDescent="0.45">
      <c r="A1458">
        <v>62807</v>
      </c>
      <c r="B1458">
        <v>0</v>
      </c>
      <c r="C1458">
        <v>1</v>
      </c>
      <c r="D1458">
        <v>83</v>
      </c>
      <c r="E1458">
        <v>526</v>
      </c>
      <c r="F1458">
        <v>28</v>
      </c>
      <c r="G1458">
        <v>135</v>
      </c>
      <c r="H1458">
        <v>10</v>
      </c>
      <c r="I1458">
        <v>21</v>
      </c>
      <c r="J1458">
        <v>99</v>
      </c>
      <c r="K1458">
        <v>3</v>
      </c>
      <c r="L1458">
        <v>5</v>
      </c>
      <c r="M1458">
        <v>3</v>
      </c>
      <c r="N1458">
        <v>12</v>
      </c>
      <c r="O1458">
        <v>5</v>
      </c>
      <c r="P1458">
        <v>0</v>
      </c>
      <c r="Q1458">
        <v>0</v>
      </c>
      <c r="R1458">
        <v>0</v>
      </c>
      <c r="S1458">
        <v>0</v>
      </c>
      <c r="T1458">
        <v>0</v>
      </c>
      <c r="U1458">
        <v>0</v>
      </c>
      <c r="V1458">
        <v>3</v>
      </c>
      <c r="W1458">
        <v>11</v>
      </c>
      <c r="X1458">
        <v>0</v>
      </c>
      <c r="Y1458">
        <v>60</v>
      </c>
      <c r="Z1458">
        <v>2826</v>
      </c>
      <c r="AA1458">
        <v>0</v>
      </c>
      <c r="AB1458">
        <v>0</v>
      </c>
      <c r="AC1458">
        <v>0</v>
      </c>
      <c r="AD1458">
        <v>1</v>
      </c>
      <c r="AE1458">
        <v>0</v>
      </c>
      <c r="AF1458">
        <v>0</v>
      </c>
      <c r="AG1458">
        <v>0</v>
      </c>
      <c r="AH1458">
        <v>1</v>
      </c>
      <c r="AI1458">
        <v>0</v>
      </c>
      <c r="AJ1458">
        <v>0</v>
      </c>
      <c r="AK1458">
        <v>720</v>
      </c>
      <c r="AL1458">
        <v>621</v>
      </c>
      <c r="AM1458">
        <v>0</v>
      </c>
    </row>
    <row r="1459" spans="1:39" x14ac:dyDescent="0.45">
      <c r="A1459">
        <v>19414</v>
      </c>
      <c r="B1459">
        <v>1</v>
      </c>
      <c r="C1459">
        <v>0</v>
      </c>
      <c r="D1459">
        <v>32</v>
      </c>
      <c r="E1459">
        <v>2</v>
      </c>
      <c r="F1459">
        <v>3</v>
      </c>
      <c r="G1459">
        <v>12</v>
      </c>
      <c r="H1459">
        <v>3</v>
      </c>
      <c r="I1459">
        <v>5</v>
      </c>
      <c r="J1459">
        <v>7</v>
      </c>
      <c r="K1459">
        <v>1</v>
      </c>
      <c r="L1459">
        <v>1</v>
      </c>
      <c r="M1459">
        <v>0</v>
      </c>
      <c r="N1459">
        <v>3</v>
      </c>
      <c r="O1459">
        <v>8</v>
      </c>
      <c r="P1459">
        <v>0</v>
      </c>
      <c r="Q1459">
        <v>0</v>
      </c>
      <c r="R1459">
        <v>0</v>
      </c>
      <c r="S1459">
        <v>0</v>
      </c>
      <c r="T1459">
        <v>0</v>
      </c>
      <c r="U1459">
        <v>0</v>
      </c>
      <c r="V1459">
        <v>3</v>
      </c>
      <c r="W1459">
        <v>11</v>
      </c>
      <c r="X1459">
        <v>0</v>
      </c>
      <c r="Y1459">
        <v>39</v>
      </c>
      <c r="Z1459">
        <v>2415</v>
      </c>
      <c r="AA1459">
        <v>0</v>
      </c>
      <c r="AB1459">
        <v>0</v>
      </c>
      <c r="AC1459">
        <v>0</v>
      </c>
      <c r="AD1459">
        <v>1</v>
      </c>
      <c r="AE1459">
        <v>0</v>
      </c>
      <c r="AF1459">
        <v>1</v>
      </c>
      <c r="AG1459">
        <v>0</v>
      </c>
      <c r="AH1459">
        <v>0</v>
      </c>
      <c r="AI1459">
        <v>0</v>
      </c>
      <c r="AJ1459">
        <v>0</v>
      </c>
      <c r="AK1459">
        <v>25</v>
      </c>
      <c r="AL1459">
        <v>18</v>
      </c>
      <c r="AM1459">
        <v>0</v>
      </c>
    </row>
    <row r="1460" spans="1:39" x14ac:dyDescent="0.45">
      <c r="A1460">
        <v>19107</v>
      </c>
      <c r="B1460">
        <v>1</v>
      </c>
      <c r="C1460">
        <v>0</v>
      </c>
      <c r="D1460">
        <v>49</v>
      </c>
      <c r="E1460">
        <v>2</v>
      </c>
      <c r="F1460">
        <v>4</v>
      </c>
      <c r="G1460">
        <v>9</v>
      </c>
      <c r="H1460">
        <v>10</v>
      </c>
      <c r="I1460">
        <v>5</v>
      </c>
      <c r="J1460">
        <v>16</v>
      </c>
      <c r="K1460">
        <v>2</v>
      </c>
      <c r="L1460">
        <v>1</v>
      </c>
      <c r="M1460">
        <v>0</v>
      </c>
      <c r="N1460">
        <v>3</v>
      </c>
      <c r="O1460">
        <v>7</v>
      </c>
      <c r="P1460">
        <v>0</v>
      </c>
      <c r="Q1460">
        <v>0</v>
      </c>
      <c r="R1460">
        <v>0</v>
      </c>
      <c r="S1460">
        <v>0</v>
      </c>
      <c r="T1460">
        <v>0</v>
      </c>
      <c r="U1460">
        <v>0</v>
      </c>
      <c r="V1460">
        <v>3</v>
      </c>
      <c r="W1460">
        <v>11</v>
      </c>
      <c r="X1460">
        <v>0</v>
      </c>
      <c r="Y1460">
        <v>40</v>
      </c>
      <c r="Z1460">
        <v>2470</v>
      </c>
      <c r="AA1460">
        <v>0</v>
      </c>
      <c r="AB1460">
        <v>1</v>
      </c>
      <c r="AC1460">
        <v>0</v>
      </c>
      <c r="AD1460">
        <v>0</v>
      </c>
      <c r="AE1460">
        <v>0</v>
      </c>
      <c r="AF1460">
        <v>0</v>
      </c>
      <c r="AG1460">
        <v>0</v>
      </c>
      <c r="AH1460">
        <v>1</v>
      </c>
      <c r="AI1460">
        <v>0</v>
      </c>
      <c r="AJ1460">
        <v>0</v>
      </c>
      <c r="AK1460">
        <v>30</v>
      </c>
      <c r="AL1460">
        <v>14</v>
      </c>
      <c r="AM1460">
        <v>0</v>
      </c>
    </row>
    <row r="1461" spans="1:39" x14ac:dyDescent="0.45">
      <c r="A1461">
        <v>75484</v>
      </c>
      <c r="B1461">
        <v>0</v>
      </c>
      <c r="C1461">
        <v>1</v>
      </c>
      <c r="D1461">
        <v>50</v>
      </c>
      <c r="E1461">
        <v>378</v>
      </c>
      <c r="F1461">
        <v>97</v>
      </c>
      <c r="G1461">
        <v>259</v>
      </c>
      <c r="H1461">
        <v>197</v>
      </c>
      <c r="I1461">
        <v>194</v>
      </c>
      <c r="J1461">
        <v>34</v>
      </c>
      <c r="K1461">
        <v>2</v>
      </c>
      <c r="L1461">
        <v>7</v>
      </c>
      <c r="M1461">
        <v>3</v>
      </c>
      <c r="N1461">
        <v>6</v>
      </c>
      <c r="O1461">
        <v>4</v>
      </c>
      <c r="P1461">
        <v>0</v>
      </c>
      <c r="Q1461">
        <v>0</v>
      </c>
      <c r="R1461">
        <v>0</v>
      </c>
      <c r="S1461">
        <v>0</v>
      </c>
      <c r="T1461">
        <v>0</v>
      </c>
      <c r="U1461">
        <v>0</v>
      </c>
      <c r="V1461">
        <v>3</v>
      </c>
      <c r="W1461">
        <v>11</v>
      </c>
      <c r="X1461">
        <v>0</v>
      </c>
      <c r="Y1461">
        <v>44</v>
      </c>
      <c r="Z1461">
        <v>2855</v>
      </c>
      <c r="AA1461">
        <v>0</v>
      </c>
      <c r="AB1461">
        <v>0</v>
      </c>
      <c r="AC1461">
        <v>0</v>
      </c>
      <c r="AD1461">
        <v>1</v>
      </c>
      <c r="AE1461">
        <v>0</v>
      </c>
      <c r="AF1461">
        <v>1</v>
      </c>
      <c r="AG1461">
        <v>0</v>
      </c>
      <c r="AH1461">
        <v>0</v>
      </c>
      <c r="AI1461">
        <v>0</v>
      </c>
      <c r="AJ1461">
        <v>0</v>
      </c>
      <c r="AK1461">
        <v>1125</v>
      </c>
      <c r="AL1461">
        <v>1091</v>
      </c>
      <c r="AM1461">
        <v>0</v>
      </c>
    </row>
    <row r="1462" spans="1:39" x14ac:dyDescent="0.45">
      <c r="A1462">
        <v>70379</v>
      </c>
      <c r="B1462">
        <v>0</v>
      </c>
      <c r="C1462">
        <v>1</v>
      </c>
      <c r="D1462">
        <v>84</v>
      </c>
      <c r="E1462">
        <v>553</v>
      </c>
      <c r="F1462">
        <v>25</v>
      </c>
      <c r="G1462">
        <v>142</v>
      </c>
      <c r="H1462">
        <v>65</v>
      </c>
      <c r="I1462">
        <v>67</v>
      </c>
      <c r="J1462">
        <v>8</v>
      </c>
      <c r="K1462">
        <v>3</v>
      </c>
      <c r="L1462">
        <v>6</v>
      </c>
      <c r="M1462">
        <v>3</v>
      </c>
      <c r="N1462">
        <v>13</v>
      </c>
      <c r="O1462">
        <v>4</v>
      </c>
      <c r="P1462">
        <v>0</v>
      </c>
      <c r="Q1462">
        <v>0</v>
      </c>
      <c r="R1462">
        <v>0</v>
      </c>
      <c r="S1462">
        <v>0</v>
      </c>
      <c r="T1462">
        <v>0</v>
      </c>
      <c r="U1462">
        <v>0</v>
      </c>
      <c r="V1462">
        <v>3</v>
      </c>
      <c r="W1462">
        <v>11</v>
      </c>
      <c r="X1462">
        <v>0</v>
      </c>
      <c r="Y1462">
        <v>44</v>
      </c>
      <c r="Z1462">
        <v>2642</v>
      </c>
      <c r="AA1462">
        <v>0</v>
      </c>
      <c r="AB1462">
        <v>0</v>
      </c>
      <c r="AC1462">
        <v>1</v>
      </c>
      <c r="AD1462">
        <v>0</v>
      </c>
      <c r="AE1462">
        <v>0</v>
      </c>
      <c r="AF1462">
        <v>0</v>
      </c>
      <c r="AG1462">
        <v>0</v>
      </c>
      <c r="AH1462">
        <v>0</v>
      </c>
      <c r="AI1462">
        <v>1</v>
      </c>
      <c r="AJ1462">
        <v>0</v>
      </c>
      <c r="AK1462">
        <v>852</v>
      </c>
      <c r="AL1462">
        <v>844</v>
      </c>
      <c r="AM1462">
        <v>0</v>
      </c>
    </row>
    <row r="1463" spans="1:39" x14ac:dyDescent="0.45">
      <c r="A1463">
        <v>79419</v>
      </c>
      <c r="B1463">
        <v>0</v>
      </c>
      <c r="C1463">
        <v>0</v>
      </c>
      <c r="D1463">
        <v>96</v>
      </c>
      <c r="E1463">
        <v>751</v>
      </c>
      <c r="F1463">
        <v>127</v>
      </c>
      <c r="G1463">
        <v>687</v>
      </c>
      <c r="H1463">
        <v>20</v>
      </c>
      <c r="I1463">
        <v>15</v>
      </c>
      <c r="J1463">
        <v>31</v>
      </c>
      <c r="K1463">
        <v>1</v>
      </c>
      <c r="L1463">
        <v>4</v>
      </c>
      <c r="M1463">
        <v>6</v>
      </c>
      <c r="N1463">
        <v>4</v>
      </c>
      <c r="O1463">
        <v>2</v>
      </c>
      <c r="P1463">
        <v>0</v>
      </c>
      <c r="Q1463">
        <v>0</v>
      </c>
      <c r="R1463">
        <v>0</v>
      </c>
      <c r="S1463">
        <v>0</v>
      </c>
      <c r="T1463">
        <v>0</v>
      </c>
      <c r="U1463">
        <v>0</v>
      </c>
      <c r="V1463">
        <v>3</v>
      </c>
      <c r="W1463">
        <v>11</v>
      </c>
      <c r="X1463">
        <v>0</v>
      </c>
      <c r="Y1463">
        <v>50</v>
      </c>
      <c r="Z1463">
        <v>2166</v>
      </c>
      <c r="AA1463">
        <v>0</v>
      </c>
      <c r="AB1463">
        <v>0</v>
      </c>
      <c r="AC1463">
        <v>0</v>
      </c>
      <c r="AD1463">
        <v>1</v>
      </c>
      <c r="AE1463">
        <v>0</v>
      </c>
      <c r="AF1463">
        <v>0</v>
      </c>
      <c r="AG1463">
        <v>0</v>
      </c>
      <c r="AH1463">
        <v>0</v>
      </c>
      <c r="AI1463">
        <v>1</v>
      </c>
      <c r="AJ1463">
        <v>0</v>
      </c>
      <c r="AK1463">
        <v>1600</v>
      </c>
      <c r="AL1463">
        <v>1569</v>
      </c>
      <c r="AM1463">
        <v>0</v>
      </c>
    </row>
    <row r="1464" spans="1:39" x14ac:dyDescent="0.45">
      <c r="A1464">
        <v>64014</v>
      </c>
      <c r="B1464">
        <v>2</v>
      </c>
      <c r="C1464">
        <v>1</v>
      </c>
      <c r="D1464">
        <v>56</v>
      </c>
      <c r="E1464">
        <v>406</v>
      </c>
      <c r="F1464">
        <v>0</v>
      </c>
      <c r="G1464">
        <v>30</v>
      </c>
      <c r="H1464">
        <v>0</v>
      </c>
      <c r="I1464">
        <v>0</v>
      </c>
      <c r="J1464">
        <v>8</v>
      </c>
      <c r="K1464">
        <v>7</v>
      </c>
      <c r="L1464">
        <v>8</v>
      </c>
      <c r="M1464">
        <v>2</v>
      </c>
      <c r="N1464">
        <v>5</v>
      </c>
      <c r="O1464">
        <v>7</v>
      </c>
      <c r="P1464">
        <v>0</v>
      </c>
      <c r="Q1464">
        <v>0</v>
      </c>
      <c r="R1464">
        <v>0</v>
      </c>
      <c r="S1464">
        <v>1</v>
      </c>
      <c r="T1464">
        <v>0</v>
      </c>
      <c r="U1464">
        <v>0</v>
      </c>
      <c r="V1464">
        <v>3</v>
      </c>
      <c r="W1464">
        <v>11</v>
      </c>
      <c r="X1464">
        <v>0</v>
      </c>
      <c r="Y1464">
        <v>74</v>
      </c>
      <c r="Z1464">
        <v>2178</v>
      </c>
      <c r="AA1464">
        <v>0</v>
      </c>
      <c r="AB1464">
        <v>0</v>
      </c>
      <c r="AC1464">
        <v>0</v>
      </c>
      <c r="AD1464">
        <v>1</v>
      </c>
      <c r="AE1464">
        <v>0</v>
      </c>
      <c r="AF1464">
        <v>0</v>
      </c>
      <c r="AG1464">
        <v>0</v>
      </c>
      <c r="AH1464">
        <v>0</v>
      </c>
      <c r="AI1464">
        <v>0</v>
      </c>
      <c r="AJ1464">
        <v>1</v>
      </c>
      <c r="AK1464">
        <v>436</v>
      </c>
      <c r="AL1464">
        <v>428</v>
      </c>
      <c r="AM1464">
        <v>1</v>
      </c>
    </row>
    <row r="1465" spans="1:39" x14ac:dyDescent="0.45">
      <c r="A1465">
        <v>76998</v>
      </c>
      <c r="B1465">
        <v>0</v>
      </c>
      <c r="C1465">
        <v>1</v>
      </c>
      <c r="D1465">
        <v>85</v>
      </c>
      <c r="E1465">
        <v>1449</v>
      </c>
      <c r="F1465">
        <v>89</v>
      </c>
      <c r="G1465">
        <v>161</v>
      </c>
      <c r="H1465">
        <v>69</v>
      </c>
      <c r="I1465">
        <v>35</v>
      </c>
      <c r="J1465">
        <v>107</v>
      </c>
      <c r="K1465">
        <v>2</v>
      </c>
      <c r="L1465">
        <v>11</v>
      </c>
      <c r="M1465">
        <v>8</v>
      </c>
      <c r="N1465">
        <v>8</v>
      </c>
      <c r="O1465">
        <v>6</v>
      </c>
      <c r="P1465">
        <v>0</v>
      </c>
      <c r="Q1465">
        <v>0</v>
      </c>
      <c r="R1465">
        <v>1</v>
      </c>
      <c r="S1465">
        <v>0</v>
      </c>
      <c r="T1465">
        <v>0</v>
      </c>
      <c r="U1465">
        <v>0</v>
      </c>
      <c r="V1465">
        <v>3</v>
      </c>
      <c r="W1465">
        <v>11</v>
      </c>
      <c r="X1465">
        <v>0</v>
      </c>
      <c r="Y1465">
        <v>65</v>
      </c>
      <c r="Z1465">
        <v>2693</v>
      </c>
      <c r="AA1465">
        <v>0</v>
      </c>
      <c r="AB1465">
        <v>1</v>
      </c>
      <c r="AC1465">
        <v>0</v>
      </c>
      <c r="AD1465">
        <v>0</v>
      </c>
      <c r="AE1465">
        <v>0</v>
      </c>
      <c r="AF1465">
        <v>0</v>
      </c>
      <c r="AG1465">
        <v>0</v>
      </c>
      <c r="AH1465">
        <v>1</v>
      </c>
      <c r="AI1465">
        <v>0</v>
      </c>
      <c r="AJ1465">
        <v>0</v>
      </c>
      <c r="AK1465">
        <v>1803</v>
      </c>
      <c r="AL1465">
        <v>1696</v>
      </c>
      <c r="AM1465">
        <v>1</v>
      </c>
    </row>
    <row r="1466" spans="1:39" x14ac:dyDescent="0.45">
      <c r="A1466">
        <v>49854</v>
      </c>
      <c r="B1466">
        <v>1</v>
      </c>
      <c r="C1466">
        <v>0</v>
      </c>
      <c r="D1466">
        <v>63</v>
      </c>
      <c r="E1466">
        <v>123</v>
      </c>
      <c r="F1466">
        <v>17</v>
      </c>
      <c r="G1466">
        <v>171</v>
      </c>
      <c r="H1466">
        <v>39</v>
      </c>
      <c r="I1466">
        <v>0</v>
      </c>
      <c r="J1466">
        <v>30</v>
      </c>
      <c r="K1466">
        <v>5</v>
      </c>
      <c r="L1466">
        <v>6</v>
      </c>
      <c r="M1466">
        <v>2</v>
      </c>
      <c r="N1466">
        <v>5</v>
      </c>
      <c r="O1466">
        <v>6</v>
      </c>
      <c r="P1466">
        <v>0</v>
      </c>
      <c r="Q1466">
        <v>0</v>
      </c>
      <c r="R1466">
        <v>0</v>
      </c>
      <c r="S1466">
        <v>0</v>
      </c>
      <c r="T1466">
        <v>0</v>
      </c>
      <c r="U1466">
        <v>0</v>
      </c>
      <c r="V1466">
        <v>3</v>
      </c>
      <c r="W1466">
        <v>11</v>
      </c>
      <c r="X1466">
        <v>0</v>
      </c>
      <c r="Y1466">
        <v>48</v>
      </c>
      <c r="Z1466">
        <v>2390</v>
      </c>
      <c r="AA1466">
        <v>0</v>
      </c>
      <c r="AB1466">
        <v>0</v>
      </c>
      <c r="AC1466">
        <v>0</v>
      </c>
      <c r="AD1466">
        <v>1</v>
      </c>
      <c r="AE1466">
        <v>0</v>
      </c>
      <c r="AF1466">
        <v>0</v>
      </c>
      <c r="AG1466">
        <v>0</v>
      </c>
      <c r="AH1466">
        <v>0</v>
      </c>
      <c r="AI1466">
        <v>1</v>
      </c>
      <c r="AJ1466">
        <v>0</v>
      </c>
      <c r="AK1466">
        <v>350</v>
      </c>
      <c r="AL1466">
        <v>320</v>
      </c>
      <c r="AM1466">
        <v>0</v>
      </c>
    </row>
    <row r="1467" spans="1:39" x14ac:dyDescent="0.45">
      <c r="A1467">
        <v>60585</v>
      </c>
      <c r="B1467">
        <v>1</v>
      </c>
      <c r="C1467">
        <v>1</v>
      </c>
      <c r="D1467">
        <v>17</v>
      </c>
      <c r="E1467">
        <v>267</v>
      </c>
      <c r="F1467">
        <v>42</v>
      </c>
      <c r="G1467">
        <v>309</v>
      </c>
      <c r="H1467">
        <v>55</v>
      </c>
      <c r="I1467">
        <v>42</v>
      </c>
      <c r="J1467">
        <v>21</v>
      </c>
      <c r="K1467">
        <v>10</v>
      </c>
      <c r="L1467">
        <v>7</v>
      </c>
      <c r="M1467">
        <v>4</v>
      </c>
      <c r="N1467">
        <v>9</v>
      </c>
      <c r="O1467">
        <v>5</v>
      </c>
      <c r="P1467">
        <v>0</v>
      </c>
      <c r="Q1467">
        <v>0</v>
      </c>
      <c r="R1467">
        <v>0</v>
      </c>
      <c r="S1467">
        <v>0</v>
      </c>
      <c r="T1467">
        <v>0</v>
      </c>
      <c r="U1467">
        <v>0</v>
      </c>
      <c r="V1467">
        <v>3</v>
      </c>
      <c r="W1467">
        <v>11</v>
      </c>
      <c r="X1467">
        <v>1</v>
      </c>
      <c r="Y1467">
        <v>49</v>
      </c>
      <c r="Z1467">
        <v>2529</v>
      </c>
      <c r="AA1467">
        <v>0</v>
      </c>
      <c r="AB1467">
        <v>1</v>
      </c>
      <c r="AC1467">
        <v>0</v>
      </c>
      <c r="AD1467">
        <v>0</v>
      </c>
      <c r="AE1467">
        <v>0</v>
      </c>
      <c r="AF1467">
        <v>0</v>
      </c>
      <c r="AG1467">
        <v>0</v>
      </c>
      <c r="AH1467">
        <v>0</v>
      </c>
      <c r="AI1467">
        <v>0</v>
      </c>
      <c r="AJ1467">
        <v>1</v>
      </c>
      <c r="AK1467">
        <v>715</v>
      </c>
      <c r="AL1467">
        <v>694</v>
      </c>
      <c r="AM1467">
        <v>0</v>
      </c>
    </row>
    <row r="1468" spans="1:39" x14ac:dyDescent="0.45">
      <c r="A1468">
        <v>42873</v>
      </c>
      <c r="B1468">
        <v>1</v>
      </c>
      <c r="C1468">
        <v>1</v>
      </c>
      <c r="D1468">
        <v>11</v>
      </c>
      <c r="E1468">
        <v>209</v>
      </c>
      <c r="F1468">
        <v>0</v>
      </c>
      <c r="G1468">
        <v>40</v>
      </c>
      <c r="H1468">
        <v>3</v>
      </c>
      <c r="I1468">
        <v>2</v>
      </c>
      <c r="J1468">
        <v>15</v>
      </c>
      <c r="K1468">
        <v>4</v>
      </c>
      <c r="L1468">
        <v>6</v>
      </c>
      <c r="M1468">
        <v>1</v>
      </c>
      <c r="N1468">
        <v>4</v>
      </c>
      <c r="O1468">
        <v>8</v>
      </c>
      <c r="P1468">
        <v>0</v>
      </c>
      <c r="Q1468">
        <v>0</v>
      </c>
      <c r="R1468">
        <v>0</v>
      </c>
      <c r="S1468">
        <v>0</v>
      </c>
      <c r="T1468">
        <v>0</v>
      </c>
      <c r="U1468">
        <v>0</v>
      </c>
      <c r="V1468">
        <v>3</v>
      </c>
      <c r="W1468">
        <v>11</v>
      </c>
      <c r="X1468">
        <v>0</v>
      </c>
      <c r="Y1468">
        <v>70</v>
      </c>
      <c r="Z1468">
        <v>2683</v>
      </c>
      <c r="AA1468">
        <v>1</v>
      </c>
      <c r="AB1468">
        <v>0</v>
      </c>
      <c r="AC1468">
        <v>0</v>
      </c>
      <c r="AD1468">
        <v>0</v>
      </c>
      <c r="AE1468">
        <v>0</v>
      </c>
      <c r="AF1468">
        <v>0</v>
      </c>
      <c r="AG1468">
        <v>0</v>
      </c>
      <c r="AH1468">
        <v>0</v>
      </c>
      <c r="AI1468">
        <v>0</v>
      </c>
      <c r="AJ1468">
        <v>1</v>
      </c>
      <c r="AK1468">
        <v>254</v>
      </c>
      <c r="AL1468">
        <v>239</v>
      </c>
      <c r="AM1468">
        <v>0</v>
      </c>
    </row>
    <row r="1469" spans="1:39" x14ac:dyDescent="0.45">
      <c r="A1469">
        <v>87679</v>
      </c>
      <c r="B1469">
        <v>0</v>
      </c>
      <c r="C1469">
        <v>0</v>
      </c>
      <c r="D1469">
        <v>62</v>
      </c>
      <c r="E1469">
        <v>1259</v>
      </c>
      <c r="F1469">
        <v>172</v>
      </c>
      <c r="G1469">
        <v>815</v>
      </c>
      <c r="H1469">
        <v>97</v>
      </c>
      <c r="I1469">
        <v>148</v>
      </c>
      <c r="J1469">
        <v>33</v>
      </c>
      <c r="K1469">
        <v>1</v>
      </c>
      <c r="L1469">
        <v>7</v>
      </c>
      <c r="M1469">
        <v>11</v>
      </c>
      <c r="N1469">
        <v>10</v>
      </c>
      <c r="O1469">
        <v>4</v>
      </c>
      <c r="P1469">
        <v>1</v>
      </c>
      <c r="Q1469">
        <v>0</v>
      </c>
      <c r="R1469">
        <v>1</v>
      </c>
      <c r="S1469">
        <v>1</v>
      </c>
      <c r="T1469">
        <v>0</v>
      </c>
      <c r="U1469">
        <v>0</v>
      </c>
      <c r="V1469">
        <v>3</v>
      </c>
      <c r="W1469">
        <v>11</v>
      </c>
      <c r="X1469">
        <v>1</v>
      </c>
      <c r="Y1469">
        <v>32</v>
      </c>
      <c r="Z1469">
        <v>2496</v>
      </c>
      <c r="AA1469">
        <v>0</v>
      </c>
      <c r="AB1469">
        <v>0</v>
      </c>
      <c r="AC1469">
        <v>0</v>
      </c>
      <c r="AD1469">
        <v>1</v>
      </c>
      <c r="AE1469">
        <v>0</v>
      </c>
      <c r="AF1469">
        <v>0</v>
      </c>
      <c r="AG1469">
        <v>0</v>
      </c>
      <c r="AH1469">
        <v>1</v>
      </c>
      <c r="AI1469">
        <v>0</v>
      </c>
      <c r="AJ1469">
        <v>0</v>
      </c>
      <c r="AK1469">
        <v>2491</v>
      </c>
      <c r="AL1469">
        <v>2458</v>
      </c>
      <c r="AM1469">
        <v>3</v>
      </c>
    </row>
    <row r="1470" spans="1:39" x14ac:dyDescent="0.45">
      <c r="A1470">
        <v>57867</v>
      </c>
      <c r="B1470">
        <v>1</v>
      </c>
      <c r="C1470">
        <v>0</v>
      </c>
      <c r="D1470">
        <v>48</v>
      </c>
      <c r="E1470">
        <v>344</v>
      </c>
      <c r="F1470">
        <v>35</v>
      </c>
      <c r="G1470">
        <v>178</v>
      </c>
      <c r="H1470">
        <v>15</v>
      </c>
      <c r="I1470">
        <v>23</v>
      </c>
      <c r="J1470">
        <v>17</v>
      </c>
      <c r="K1470">
        <v>7</v>
      </c>
      <c r="L1470">
        <v>7</v>
      </c>
      <c r="M1470">
        <v>2</v>
      </c>
      <c r="N1470">
        <v>9</v>
      </c>
      <c r="O1470">
        <v>6</v>
      </c>
      <c r="P1470">
        <v>0</v>
      </c>
      <c r="Q1470">
        <v>0</v>
      </c>
      <c r="R1470">
        <v>0</v>
      </c>
      <c r="S1470">
        <v>0</v>
      </c>
      <c r="T1470">
        <v>0</v>
      </c>
      <c r="U1470">
        <v>0</v>
      </c>
      <c r="V1470">
        <v>3</v>
      </c>
      <c r="W1470">
        <v>11</v>
      </c>
      <c r="X1470">
        <v>0</v>
      </c>
      <c r="Y1470">
        <v>42</v>
      </c>
      <c r="Z1470">
        <v>2430</v>
      </c>
      <c r="AA1470">
        <v>0</v>
      </c>
      <c r="AB1470">
        <v>0</v>
      </c>
      <c r="AC1470">
        <v>0</v>
      </c>
      <c r="AD1470">
        <v>1</v>
      </c>
      <c r="AE1470">
        <v>0</v>
      </c>
      <c r="AF1470">
        <v>0</v>
      </c>
      <c r="AG1470">
        <v>0</v>
      </c>
      <c r="AH1470">
        <v>1</v>
      </c>
      <c r="AI1470">
        <v>0</v>
      </c>
      <c r="AJ1470">
        <v>0</v>
      </c>
      <c r="AK1470">
        <v>595</v>
      </c>
      <c r="AL1470">
        <v>578</v>
      </c>
      <c r="AM1470">
        <v>0</v>
      </c>
    </row>
    <row r="1471" spans="1:39" x14ac:dyDescent="0.45">
      <c r="A1471">
        <v>35765</v>
      </c>
      <c r="B1471">
        <v>1</v>
      </c>
      <c r="C1471">
        <v>0</v>
      </c>
      <c r="D1471">
        <v>86</v>
      </c>
      <c r="E1471">
        <v>22</v>
      </c>
      <c r="F1471">
        <v>3</v>
      </c>
      <c r="G1471">
        <v>30</v>
      </c>
      <c r="H1471">
        <v>0</v>
      </c>
      <c r="I1471">
        <v>5</v>
      </c>
      <c r="J1471">
        <v>15</v>
      </c>
      <c r="K1471">
        <v>2</v>
      </c>
      <c r="L1471">
        <v>2</v>
      </c>
      <c r="M1471">
        <v>0</v>
      </c>
      <c r="N1471">
        <v>4</v>
      </c>
      <c r="O1471">
        <v>6</v>
      </c>
      <c r="P1471">
        <v>0</v>
      </c>
      <c r="Q1471">
        <v>0</v>
      </c>
      <c r="R1471">
        <v>0</v>
      </c>
      <c r="S1471">
        <v>0</v>
      </c>
      <c r="T1471">
        <v>0</v>
      </c>
      <c r="U1471">
        <v>0</v>
      </c>
      <c r="V1471">
        <v>3</v>
      </c>
      <c r="W1471">
        <v>11</v>
      </c>
      <c r="X1471">
        <v>0</v>
      </c>
      <c r="Y1471">
        <v>30</v>
      </c>
      <c r="Z1471">
        <v>2359</v>
      </c>
      <c r="AA1471">
        <v>0</v>
      </c>
      <c r="AB1471">
        <v>1</v>
      </c>
      <c r="AC1471">
        <v>0</v>
      </c>
      <c r="AD1471">
        <v>0</v>
      </c>
      <c r="AE1471">
        <v>0</v>
      </c>
      <c r="AF1471">
        <v>0</v>
      </c>
      <c r="AG1471">
        <v>0</v>
      </c>
      <c r="AH1471">
        <v>1</v>
      </c>
      <c r="AI1471">
        <v>0</v>
      </c>
      <c r="AJ1471">
        <v>0</v>
      </c>
      <c r="AK1471">
        <v>60</v>
      </c>
      <c r="AL1471">
        <v>45</v>
      </c>
      <c r="AM1471">
        <v>0</v>
      </c>
    </row>
    <row r="1472" spans="1:39" x14ac:dyDescent="0.45">
      <c r="A1472">
        <v>65492</v>
      </c>
      <c r="B1472">
        <v>0</v>
      </c>
      <c r="C1472">
        <v>0</v>
      </c>
      <c r="D1472">
        <v>73</v>
      </c>
      <c r="E1472">
        <v>247</v>
      </c>
      <c r="F1472">
        <v>161</v>
      </c>
      <c r="G1472">
        <v>295</v>
      </c>
      <c r="H1472">
        <v>210</v>
      </c>
      <c r="I1472">
        <v>85</v>
      </c>
      <c r="J1472">
        <v>47</v>
      </c>
      <c r="K1472">
        <v>2</v>
      </c>
      <c r="L1472">
        <v>4</v>
      </c>
      <c r="M1472">
        <v>7</v>
      </c>
      <c r="N1472">
        <v>13</v>
      </c>
      <c r="O1472">
        <v>2</v>
      </c>
      <c r="P1472">
        <v>0</v>
      </c>
      <c r="Q1472">
        <v>0</v>
      </c>
      <c r="R1472">
        <v>0</v>
      </c>
      <c r="S1472">
        <v>0</v>
      </c>
      <c r="T1472">
        <v>0</v>
      </c>
      <c r="U1472">
        <v>0</v>
      </c>
      <c r="V1472">
        <v>3</v>
      </c>
      <c r="W1472">
        <v>11</v>
      </c>
      <c r="X1472">
        <v>0</v>
      </c>
      <c r="Y1472">
        <v>61</v>
      </c>
      <c r="Z1472">
        <v>2313</v>
      </c>
      <c r="AA1472">
        <v>0</v>
      </c>
      <c r="AB1472">
        <v>1</v>
      </c>
      <c r="AC1472">
        <v>0</v>
      </c>
      <c r="AD1472">
        <v>0</v>
      </c>
      <c r="AE1472">
        <v>0</v>
      </c>
      <c r="AF1472">
        <v>0</v>
      </c>
      <c r="AG1472">
        <v>0</v>
      </c>
      <c r="AH1472">
        <v>1</v>
      </c>
      <c r="AI1472">
        <v>0</v>
      </c>
      <c r="AJ1472">
        <v>0</v>
      </c>
      <c r="AK1472">
        <v>998</v>
      </c>
      <c r="AL1472">
        <v>951</v>
      </c>
      <c r="AM1472">
        <v>0</v>
      </c>
    </row>
    <row r="1473" spans="1:39" x14ac:dyDescent="0.45">
      <c r="A1473">
        <v>32952</v>
      </c>
      <c r="B1473">
        <v>1</v>
      </c>
      <c r="C1473">
        <v>0</v>
      </c>
      <c r="D1473">
        <v>36</v>
      </c>
      <c r="E1473">
        <v>38</v>
      </c>
      <c r="F1473">
        <v>0</v>
      </c>
      <c r="G1473">
        <v>12</v>
      </c>
      <c r="H1473">
        <v>3</v>
      </c>
      <c r="I1473">
        <v>1</v>
      </c>
      <c r="J1473">
        <v>1</v>
      </c>
      <c r="K1473">
        <v>1</v>
      </c>
      <c r="L1473">
        <v>2</v>
      </c>
      <c r="M1473">
        <v>0</v>
      </c>
      <c r="N1473">
        <v>3</v>
      </c>
      <c r="O1473">
        <v>7</v>
      </c>
      <c r="P1473">
        <v>0</v>
      </c>
      <c r="Q1473">
        <v>0</v>
      </c>
      <c r="R1473">
        <v>0</v>
      </c>
      <c r="S1473">
        <v>0</v>
      </c>
      <c r="T1473">
        <v>0</v>
      </c>
      <c r="U1473">
        <v>0</v>
      </c>
      <c r="V1473">
        <v>3</v>
      </c>
      <c r="W1473">
        <v>11</v>
      </c>
      <c r="X1473">
        <v>0</v>
      </c>
      <c r="Y1473">
        <v>43</v>
      </c>
      <c r="Z1473">
        <v>2369</v>
      </c>
      <c r="AA1473">
        <v>1</v>
      </c>
      <c r="AB1473">
        <v>0</v>
      </c>
      <c r="AC1473">
        <v>0</v>
      </c>
      <c r="AD1473">
        <v>0</v>
      </c>
      <c r="AE1473">
        <v>0</v>
      </c>
      <c r="AF1473">
        <v>0</v>
      </c>
      <c r="AG1473">
        <v>0</v>
      </c>
      <c r="AH1473">
        <v>1</v>
      </c>
      <c r="AI1473">
        <v>0</v>
      </c>
      <c r="AJ1473">
        <v>0</v>
      </c>
      <c r="AK1473">
        <v>54</v>
      </c>
      <c r="AL1473">
        <v>53</v>
      </c>
      <c r="AM1473">
        <v>0</v>
      </c>
    </row>
    <row r="1474" spans="1:39" x14ac:dyDescent="0.45">
      <c r="A1474">
        <v>53374</v>
      </c>
      <c r="B1474">
        <v>0</v>
      </c>
      <c r="C1474">
        <v>1</v>
      </c>
      <c r="D1474">
        <v>34</v>
      </c>
      <c r="E1474">
        <v>896</v>
      </c>
      <c r="F1474">
        <v>10</v>
      </c>
      <c r="G1474">
        <v>101</v>
      </c>
      <c r="H1474">
        <v>13</v>
      </c>
      <c r="I1474">
        <v>10</v>
      </c>
      <c r="J1474">
        <v>34</v>
      </c>
      <c r="K1474">
        <v>6</v>
      </c>
      <c r="L1474">
        <v>4</v>
      </c>
      <c r="M1474">
        <v>2</v>
      </c>
      <c r="N1474">
        <v>9</v>
      </c>
      <c r="O1474">
        <v>9</v>
      </c>
      <c r="P1474">
        <v>1</v>
      </c>
      <c r="Q1474">
        <v>0</v>
      </c>
      <c r="R1474">
        <v>0</v>
      </c>
      <c r="S1474">
        <v>0</v>
      </c>
      <c r="T1474">
        <v>0</v>
      </c>
      <c r="U1474">
        <v>0</v>
      </c>
      <c r="V1474">
        <v>3</v>
      </c>
      <c r="W1474">
        <v>11</v>
      </c>
      <c r="X1474">
        <v>1</v>
      </c>
      <c r="Y1474">
        <v>51</v>
      </c>
      <c r="Z1474">
        <v>2841</v>
      </c>
      <c r="AA1474">
        <v>0</v>
      </c>
      <c r="AB1474">
        <v>0</v>
      </c>
      <c r="AC1474">
        <v>0</v>
      </c>
      <c r="AD1474">
        <v>1</v>
      </c>
      <c r="AE1474">
        <v>0</v>
      </c>
      <c r="AF1474">
        <v>0</v>
      </c>
      <c r="AG1474">
        <v>0</v>
      </c>
      <c r="AH1474">
        <v>0</v>
      </c>
      <c r="AI1474">
        <v>0</v>
      </c>
      <c r="AJ1474">
        <v>1</v>
      </c>
      <c r="AK1474">
        <v>1030</v>
      </c>
      <c r="AL1474">
        <v>996</v>
      </c>
      <c r="AM1474">
        <v>1</v>
      </c>
    </row>
    <row r="1475" spans="1:39" x14ac:dyDescent="0.45">
      <c r="A1475">
        <v>71706</v>
      </c>
      <c r="B1475">
        <v>0</v>
      </c>
      <c r="C1475">
        <v>1</v>
      </c>
      <c r="D1475">
        <v>16</v>
      </c>
      <c r="E1475">
        <v>931</v>
      </c>
      <c r="F1475">
        <v>56</v>
      </c>
      <c r="G1475">
        <v>253</v>
      </c>
      <c r="H1475">
        <v>91</v>
      </c>
      <c r="I1475">
        <v>98</v>
      </c>
      <c r="J1475">
        <v>14</v>
      </c>
      <c r="K1475">
        <v>4</v>
      </c>
      <c r="L1475">
        <v>9</v>
      </c>
      <c r="M1475">
        <v>5</v>
      </c>
      <c r="N1475">
        <v>7</v>
      </c>
      <c r="O1475">
        <v>5</v>
      </c>
      <c r="P1475">
        <v>0</v>
      </c>
      <c r="Q1475">
        <v>0</v>
      </c>
      <c r="R1475">
        <v>0</v>
      </c>
      <c r="S1475">
        <v>0</v>
      </c>
      <c r="T1475">
        <v>0</v>
      </c>
      <c r="U1475">
        <v>0</v>
      </c>
      <c r="V1475">
        <v>3</v>
      </c>
      <c r="W1475">
        <v>11</v>
      </c>
      <c r="X1475">
        <v>0</v>
      </c>
      <c r="Y1475">
        <v>61</v>
      </c>
      <c r="Z1475">
        <v>2752</v>
      </c>
      <c r="AA1475">
        <v>0</v>
      </c>
      <c r="AB1475">
        <v>0</v>
      </c>
      <c r="AC1475">
        <v>0</v>
      </c>
      <c r="AD1475">
        <v>1</v>
      </c>
      <c r="AE1475">
        <v>0</v>
      </c>
      <c r="AF1475">
        <v>0</v>
      </c>
      <c r="AG1475">
        <v>0</v>
      </c>
      <c r="AH1475">
        <v>1</v>
      </c>
      <c r="AI1475">
        <v>0</v>
      </c>
      <c r="AJ1475">
        <v>0</v>
      </c>
      <c r="AK1475">
        <v>1429</v>
      </c>
      <c r="AL1475">
        <v>1415</v>
      </c>
      <c r="AM1475">
        <v>0</v>
      </c>
    </row>
    <row r="1476" spans="1:39" x14ac:dyDescent="0.45">
      <c r="A1476">
        <v>68487</v>
      </c>
      <c r="B1476">
        <v>0</v>
      </c>
      <c r="C1476">
        <v>0</v>
      </c>
      <c r="D1476">
        <v>48</v>
      </c>
      <c r="E1476">
        <v>758</v>
      </c>
      <c r="F1476">
        <v>12</v>
      </c>
      <c r="G1476">
        <v>385</v>
      </c>
      <c r="H1476">
        <v>33</v>
      </c>
      <c r="I1476">
        <v>89</v>
      </c>
      <c r="J1476">
        <v>89</v>
      </c>
      <c r="K1476">
        <v>1</v>
      </c>
      <c r="L1476">
        <v>9</v>
      </c>
      <c r="M1476">
        <v>7</v>
      </c>
      <c r="N1476">
        <v>13</v>
      </c>
      <c r="O1476">
        <v>4</v>
      </c>
      <c r="P1476">
        <v>0</v>
      </c>
      <c r="Q1476">
        <v>0</v>
      </c>
      <c r="R1476">
        <v>0</v>
      </c>
      <c r="S1476">
        <v>0</v>
      </c>
      <c r="T1476">
        <v>0</v>
      </c>
      <c r="U1476">
        <v>0</v>
      </c>
      <c r="V1476">
        <v>3</v>
      </c>
      <c r="W1476">
        <v>11</v>
      </c>
      <c r="X1476">
        <v>0</v>
      </c>
      <c r="Y1476">
        <v>32</v>
      </c>
      <c r="Z1476">
        <v>2691</v>
      </c>
      <c r="AA1476">
        <v>0</v>
      </c>
      <c r="AB1476">
        <v>1</v>
      </c>
      <c r="AC1476">
        <v>0</v>
      </c>
      <c r="AD1476">
        <v>0</v>
      </c>
      <c r="AE1476">
        <v>0</v>
      </c>
      <c r="AF1476">
        <v>0</v>
      </c>
      <c r="AG1476">
        <v>0</v>
      </c>
      <c r="AH1476">
        <v>1</v>
      </c>
      <c r="AI1476">
        <v>0</v>
      </c>
      <c r="AJ1476">
        <v>0</v>
      </c>
      <c r="AK1476">
        <v>1277</v>
      </c>
      <c r="AL1476">
        <v>1188</v>
      </c>
      <c r="AM1476">
        <v>0</v>
      </c>
    </row>
    <row r="1477" spans="1:39" x14ac:dyDescent="0.45">
      <c r="A1477">
        <v>53253</v>
      </c>
      <c r="B1477">
        <v>1</v>
      </c>
      <c r="C1477">
        <v>1</v>
      </c>
      <c r="D1477">
        <v>61</v>
      </c>
      <c r="E1477">
        <v>216</v>
      </c>
      <c r="F1477">
        <v>9</v>
      </c>
      <c r="G1477">
        <v>57</v>
      </c>
      <c r="H1477">
        <v>20</v>
      </c>
      <c r="I1477">
        <v>9</v>
      </c>
      <c r="J1477">
        <v>125</v>
      </c>
      <c r="K1477">
        <v>7</v>
      </c>
      <c r="L1477">
        <v>4</v>
      </c>
      <c r="M1477">
        <v>3</v>
      </c>
      <c r="N1477">
        <v>5</v>
      </c>
      <c r="O1477">
        <v>5</v>
      </c>
      <c r="P1477">
        <v>0</v>
      </c>
      <c r="Q1477">
        <v>0</v>
      </c>
      <c r="R1477">
        <v>0</v>
      </c>
      <c r="S1477">
        <v>0</v>
      </c>
      <c r="T1477">
        <v>0</v>
      </c>
      <c r="U1477">
        <v>0</v>
      </c>
      <c r="V1477">
        <v>3</v>
      </c>
      <c r="W1477">
        <v>11</v>
      </c>
      <c r="X1477">
        <v>0</v>
      </c>
      <c r="Y1477">
        <v>45</v>
      </c>
      <c r="Z1477">
        <v>2662</v>
      </c>
      <c r="AA1477">
        <v>0</v>
      </c>
      <c r="AB1477">
        <v>0</v>
      </c>
      <c r="AC1477">
        <v>0</v>
      </c>
      <c r="AD1477">
        <v>1</v>
      </c>
      <c r="AE1477">
        <v>0</v>
      </c>
      <c r="AF1477">
        <v>0</v>
      </c>
      <c r="AG1477">
        <v>0</v>
      </c>
      <c r="AH1477">
        <v>0</v>
      </c>
      <c r="AI1477">
        <v>1</v>
      </c>
      <c r="AJ1477">
        <v>0</v>
      </c>
      <c r="AK1477">
        <v>311</v>
      </c>
      <c r="AL1477">
        <v>186</v>
      </c>
      <c r="AM1477">
        <v>0</v>
      </c>
    </row>
    <row r="1478" spans="1:39" x14ac:dyDescent="0.45">
      <c r="A1478">
        <v>31163</v>
      </c>
      <c r="B1478">
        <v>1</v>
      </c>
      <c r="C1478">
        <v>0</v>
      </c>
      <c r="D1478">
        <v>54</v>
      </c>
      <c r="E1478">
        <v>2</v>
      </c>
      <c r="F1478">
        <v>3</v>
      </c>
      <c r="G1478">
        <v>10</v>
      </c>
      <c r="H1478">
        <v>11</v>
      </c>
      <c r="I1478">
        <v>2</v>
      </c>
      <c r="J1478">
        <v>10</v>
      </c>
      <c r="K1478">
        <v>1</v>
      </c>
      <c r="L1478">
        <v>1</v>
      </c>
      <c r="M1478">
        <v>0</v>
      </c>
      <c r="N1478">
        <v>3</v>
      </c>
      <c r="O1478">
        <v>6</v>
      </c>
      <c r="P1478">
        <v>0</v>
      </c>
      <c r="Q1478">
        <v>0</v>
      </c>
      <c r="R1478">
        <v>0</v>
      </c>
      <c r="S1478">
        <v>0</v>
      </c>
      <c r="T1478">
        <v>0</v>
      </c>
      <c r="U1478">
        <v>0</v>
      </c>
      <c r="V1478">
        <v>3</v>
      </c>
      <c r="W1478">
        <v>11</v>
      </c>
      <c r="X1478">
        <v>0</v>
      </c>
      <c r="Y1478">
        <v>47</v>
      </c>
      <c r="Z1478">
        <v>2295</v>
      </c>
      <c r="AA1478">
        <v>1</v>
      </c>
      <c r="AB1478">
        <v>0</v>
      </c>
      <c r="AC1478">
        <v>0</v>
      </c>
      <c r="AD1478">
        <v>0</v>
      </c>
      <c r="AE1478">
        <v>0</v>
      </c>
      <c r="AF1478">
        <v>1</v>
      </c>
      <c r="AG1478">
        <v>0</v>
      </c>
      <c r="AH1478">
        <v>0</v>
      </c>
      <c r="AI1478">
        <v>0</v>
      </c>
      <c r="AJ1478">
        <v>0</v>
      </c>
      <c r="AK1478">
        <v>28</v>
      </c>
      <c r="AL1478">
        <v>18</v>
      </c>
      <c r="AM1478">
        <v>0</v>
      </c>
    </row>
    <row r="1479" spans="1:39" x14ac:dyDescent="0.45">
      <c r="A1479">
        <v>42014</v>
      </c>
      <c r="B1479">
        <v>1</v>
      </c>
      <c r="C1479">
        <v>0</v>
      </c>
      <c r="D1479">
        <v>56</v>
      </c>
      <c r="E1479">
        <v>244</v>
      </c>
      <c r="F1479">
        <v>15</v>
      </c>
      <c r="G1479">
        <v>108</v>
      </c>
      <c r="H1479">
        <v>4</v>
      </c>
      <c r="I1479">
        <v>15</v>
      </c>
      <c r="J1479">
        <v>50</v>
      </c>
      <c r="K1479">
        <v>6</v>
      </c>
      <c r="L1479">
        <v>7</v>
      </c>
      <c r="M1479">
        <v>1</v>
      </c>
      <c r="N1479">
        <v>6</v>
      </c>
      <c r="O1479">
        <v>8</v>
      </c>
      <c r="P1479">
        <v>0</v>
      </c>
      <c r="Q1479">
        <v>0</v>
      </c>
      <c r="R1479">
        <v>0</v>
      </c>
      <c r="S1479">
        <v>0</v>
      </c>
      <c r="T1479">
        <v>0</v>
      </c>
      <c r="U1479">
        <v>0</v>
      </c>
      <c r="V1479">
        <v>3</v>
      </c>
      <c r="W1479">
        <v>11</v>
      </c>
      <c r="X1479">
        <v>1</v>
      </c>
      <c r="Y1479">
        <v>43</v>
      </c>
      <c r="Z1479">
        <v>2840</v>
      </c>
      <c r="AA1479">
        <v>0</v>
      </c>
      <c r="AB1479">
        <v>1</v>
      </c>
      <c r="AC1479">
        <v>0</v>
      </c>
      <c r="AD1479">
        <v>0</v>
      </c>
      <c r="AE1479">
        <v>0</v>
      </c>
      <c r="AF1479">
        <v>0</v>
      </c>
      <c r="AG1479">
        <v>0</v>
      </c>
      <c r="AH1479">
        <v>1</v>
      </c>
      <c r="AI1479">
        <v>0</v>
      </c>
      <c r="AJ1479">
        <v>0</v>
      </c>
      <c r="AK1479">
        <v>386</v>
      </c>
      <c r="AL1479">
        <v>336</v>
      </c>
      <c r="AM1479">
        <v>0</v>
      </c>
    </row>
    <row r="1480" spans="1:39" x14ac:dyDescent="0.45">
      <c r="A1480">
        <v>54108</v>
      </c>
      <c r="B1480">
        <v>1</v>
      </c>
      <c r="C1480">
        <v>1</v>
      </c>
      <c r="D1480">
        <v>74</v>
      </c>
      <c r="E1480">
        <v>539</v>
      </c>
      <c r="F1480">
        <v>6</v>
      </c>
      <c r="G1480">
        <v>91</v>
      </c>
      <c r="H1480">
        <v>8</v>
      </c>
      <c r="I1480">
        <v>6</v>
      </c>
      <c r="J1480">
        <v>97</v>
      </c>
      <c r="K1480">
        <v>13</v>
      </c>
      <c r="L1480">
        <v>8</v>
      </c>
      <c r="M1480">
        <v>2</v>
      </c>
      <c r="N1480">
        <v>9</v>
      </c>
      <c r="O1480">
        <v>8</v>
      </c>
      <c r="P1480">
        <v>0</v>
      </c>
      <c r="Q1480">
        <v>0</v>
      </c>
      <c r="R1480">
        <v>0</v>
      </c>
      <c r="S1480">
        <v>0</v>
      </c>
      <c r="T1480">
        <v>0</v>
      </c>
      <c r="U1480">
        <v>0</v>
      </c>
      <c r="V1480">
        <v>3</v>
      </c>
      <c r="W1480">
        <v>11</v>
      </c>
      <c r="X1480">
        <v>0</v>
      </c>
      <c r="Y1480">
        <v>47</v>
      </c>
      <c r="Z1480">
        <v>2760</v>
      </c>
      <c r="AA1480">
        <v>0</v>
      </c>
      <c r="AB1480">
        <v>1</v>
      </c>
      <c r="AC1480">
        <v>0</v>
      </c>
      <c r="AD1480">
        <v>0</v>
      </c>
      <c r="AE1480">
        <v>0</v>
      </c>
      <c r="AF1480">
        <v>0</v>
      </c>
      <c r="AG1480">
        <v>0</v>
      </c>
      <c r="AH1480">
        <v>0</v>
      </c>
      <c r="AI1480">
        <v>1</v>
      </c>
      <c r="AJ1480">
        <v>0</v>
      </c>
      <c r="AK1480">
        <v>650</v>
      </c>
      <c r="AL1480">
        <v>553</v>
      </c>
      <c r="AM1480">
        <v>0</v>
      </c>
    </row>
    <row r="1481" spans="1:39" x14ac:dyDescent="0.45">
      <c r="A1481">
        <v>49667</v>
      </c>
      <c r="B1481">
        <v>0</v>
      </c>
      <c r="C1481">
        <v>0</v>
      </c>
      <c r="D1481">
        <v>35</v>
      </c>
      <c r="E1481">
        <v>1181</v>
      </c>
      <c r="F1481">
        <v>26</v>
      </c>
      <c r="G1481">
        <v>120</v>
      </c>
      <c r="H1481">
        <v>17</v>
      </c>
      <c r="I1481">
        <v>13</v>
      </c>
      <c r="J1481">
        <v>39</v>
      </c>
      <c r="K1481">
        <v>2</v>
      </c>
      <c r="L1481">
        <v>5</v>
      </c>
      <c r="M1481">
        <v>10</v>
      </c>
      <c r="N1481">
        <v>5</v>
      </c>
      <c r="O1481">
        <v>8</v>
      </c>
      <c r="P1481">
        <v>1</v>
      </c>
      <c r="Q1481">
        <v>0</v>
      </c>
      <c r="R1481">
        <v>0</v>
      </c>
      <c r="S1481">
        <v>0</v>
      </c>
      <c r="T1481">
        <v>0</v>
      </c>
      <c r="U1481">
        <v>0</v>
      </c>
      <c r="V1481">
        <v>3</v>
      </c>
      <c r="W1481">
        <v>11</v>
      </c>
      <c r="X1481">
        <v>1</v>
      </c>
      <c r="Y1481">
        <v>65</v>
      </c>
      <c r="Z1481">
        <v>2837</v>
      </c>
      <c r="AA1481">
        <v>0</v>
      </c>
      <c r="AB1481">
        <v>0</v>
      </c>
      <c r="AC1481">
        <v>1</v>
      </c>
      <c r="AD1481">
        <v>0</v>
      </c>
      <c r="AE1481">
        <v>0</v>
      </c>
      <c r="AF1481">
        <v>0</v>
      </c>
      <c r="AG1481">
        <v>0</v>
      </c>
      <c r="AH1481">
        <v>0</v>
      </c>
      <c r="AI1481">
        <v>0</v>
      </c>
      <c r="AJ1481">
        <v>1</v>
      </c>
      <c r="AK1481">
        <v>1357</v>
      </c>
      <c r="AL1481">
        <v>1318</v>
      </c>
      <c r="AM1481">
        <v>1</v>
      </c>
    </row>
    <row r="1482" spans="1:39" x14ac:dyDescent="0.45">
      <c r="A1482">
        <v>63206</v>
      </c>
      <c r="B1482">
        <v>0</v>
      </c>
      <c r="C1482">
        <v>0</v>
      </c>
      <c r="D1482">
        <v>65</v>
      </c>
      <c r="E1482">
        <v>750</v>
      </c>
      <c r="F1482">
        <v>8</v>
      </c>
      <c r="G1482">
        <v>125</v>
      </c>
      <c r="H1482">
        <v>11</v>
      </c>
      <c r="I1482">
        <v>8</v>
      </c>
      <c r="J1482">
        <v>26</v>
      </c>
      <c r="K1482">
        <v>1</v>
      </c>
      <c r="L1482">
        <v>4</v>
      </c>
      <c r="M1482">
        <v>3</v>
      </c>
      <c r="N1482">
        <v>6</v>
      </c>
      <c r="O1482">
        <v>2</v>
      </c>
      <c r="P1482">
        <v>0</v>
      </c>
      <c r="Q1482">
        <v>0</v>
      </c>
      <c r="R1482">
        <v>1</v>
      </c>
      <c r="S1482">
        <v>0</v>
      </c>
      <c r="T1482">
        <v>0</v>
      </c>
      <c r="U1482">
        <v>0</v>
      </c>
      <c r="V1482">
        <v>3</v>
      </c>
      <c r="W1482">
        <v>11</v>
      </c>
      <c r="X1482">
        <v>0</v>
      </c>
      <c r="Y1482">
        <v>46</v>
      </c>
      <c r="Z1482">
        <v>2260</v>
      </c>
      <c r="AA1482">
        <v>0</v>
      </c>
      <c r="AB1482">
        <v>1</v>
      </c>
      <c r="AC1482">
        <v>0</v>
      </c>
      <c r="AD1482">
        <v>0</v>
      </c>
      <c r="AE1482">
        <v>0</v>
      </c>
      <c r="AF1482">
        <v>0</v>
      </c>
      <c r="AG1482">
        <v>0</v>
      </c>
      <c r="AH1482">
        <v>0</v>
      </c>
      <c r="AI1482">
        <v>1</v>
      </c>
      <c r="AJ1482">
        <v>0</v>
      </c>
      <c r="AK1482">
        <v>902</v>
      </c>
      <c r="AL1482">
        <v>876</v>
      </c>
      <c r="AM1482">
        <v>1</v>
      </c>
    </row>
    <row r="1483" spans="1:39" x14ac:dyDescent="0.45">
      <c r="A1483">
        <v>57136</v>
      </c>
      <c r="B1483">
        <v>1</v>
      </c>
      <c r="C1483">
        <v>1</v>
      </c>
      <c r="D1483">
        <v>48</v>
      </c>
      <c r="E1483">
        <v>306</v>
      </c>
      <c r="F1483">
        <v>5</v>
      </c>
      <c r="G1483">
        <v>109</v>
      </c>
      <c r="H1483">
        <v>21</v>
      </c>
      <c r="I1483">
        <v>109</v>
      </c>
      <c r="J1483">
        <v>92</v>
      </c>
      <c r="K1483">
        <v>9</v>
      </c>
      <c r="L1483">
        <v>5</v>
      </c>
      <c r="M1483">
        <v>2</v>
      </c>
      <c r="N1483">
        <v>10</v>
      </c>
      <c r="O1483">
        <v>6</v>
      </c>
      <c r="P1483">
        <v>0</v>
      </c>
      <c r="Q1483">
        <v>0</v>
      </c>
      <c r="R1483">
        <v>0</v>
      </c>
      <c r="S1483">
        <v>0</v>
      </c>
      <c r="T1483">
        <v>0</v>
      </c>
      <c r="U1483">
        <v>0</v>
      </c>
      <c r="V1483">
        <v>3</v>
      </c>
      <c r="W1483">
        <v>11</v>
      </c>
      <c r="X1483">
        <v>0</v>
      </c>
      <c r="Y1483">
        <v>48</v>
      </c>
      <c r="Z1483">
        <v>2514</v>
      </c>
      <c r="AA1483">
        <v>0</v>
      </c>
      <c r="AB1483">
        <v>1</v>
      </c>
      <c r="AC1483">
        <v>0</v>
      </c>
      <c r="AD1483">
        <v>0</v>
      </c>
      <c r="AE1483">
        <v>0</v>
      </c>
      <c r="AF1483">
        <v>0</v>
      </c>
      <c r="AG1483">
        <v>0</v>
      </c>
      <c r="AH1483">
        <v>0</v>
      </c>
      <c r="AI1483">
        <v>1</v>
      </c>
      <c r="AJ1483">
        <v>0</v>
      </c>
      <c r="AK1483">
        <v>550</v>
      </c>
      <c r="AL1483">
        <v>458</v>
      </c>
      <c r="AM1483">
        <v>0</v>
      </c>
    </row>
    <row r="1484" spans="1:39" x14ac:dyDescent="0.45">
      <c r="A1484">
        <v>46772</v>
      </c>
      <c r="B1484">
        <v>0</v>
      </c>
      <c r="C1484">
        <v>1</v>
      </c>
      <c r="D1484">
        <v>88</v>
      </c>
      <c r="E1484">
        <v>350</v>
      </c>
      <c r="F1484">
        <v>104</v>
      </c>
      <c r="G1484">
        <v>189</v>
      </c>
      <c r="H1484">
        <v>197</v>
      </c>
      <c r="I1484">
        <v>151</v>
      </c>
      <c r="J1484">
        <v>57</v>
      </c>
      <c r="K1484">
        <v>6</v>
      </c>
      <c r="L1484">
        <v>11</v>
      </c>
      <c r="M1484">
        <v>8</v>
      </c>
      <c r="N1484">
        <v>5</v>
      </c>
      <c r="O1484">
        <v>8</v>
      </c>
      <c r="P1484">
        <v>1</v>
      </c>
      <c r="Q1484">
        <v>0</v>
      </c>
      <c r="R1484">
        <v>0</v>
      </c>
      <c r="S1484">
        <v>0</v>
      </c>
      <c r="T1484">
        <v>0</v>
      </c>
      <c r="U1484">
        <v>0</v>
      </c>
      <c r="V1484">
        <v>3</v>
      </c>
      <c r="W1484">
        <v>11</v>
      </c>
      <c r="X1484">
        <v>0</v>
      </c>
      <c r="Y1484">
        <v>45</v>
      </c>
      <c r="Z1484">
        <v>2758</v>
      </c>
      <c r="AA1484">
        <v>0</v>
      </c>
      <c r="AB1484">
        <v>0</v>
      </c>
      <c r="AC1484">
        <v>0</v>
      </c>
      <c r="AD1484">
        <v>1</v>
      </c>
      <c r="AE1484">
        <v>0</v>
      </c>
      <c r="AF1484">
        <v>1</v>
      </c>
      <c r="AG1484">
        <v>0</v>
      </c>
      <c r="AH1484">
        <v>0</v>
      </c>
      <c r="AI1484">
        <v>0</v>
      </c>
      <c r="AJ1484">
        <v>0</v>
      </c>
      <c r="AK1484">
        <v>991</v>
      </c>
      <c r="AL1484">
        <v>934</v>
      </c>
      <c r="AM1484">
        <v>1</v>
      </c>
    </row>
    <row r="1485" spans="1:39" x14ac:dyDescent="0.45">
      <c r="A1485">
        <v>78931</v>
      </c>
      <c r="B1485">
        <v>0</v>
      </c>
      <c r="C1485">
        <v>0</v>
      </c>
      <c r="D1485">
        <v>19</v>
      </c>
      <c r="E1485">
        <v>331</v>
      </c>
      <c r="F1485">
        <v>197</v>
      </c>
      <c r="G1485">
        <v>170</v>
      </c>
      <c r="H1485">
        <v>58</v>
      </c>
      <c r="I1485">
        <v>152</v>
      </c>
      <c r="J1485">
        <v>35</v>
      </c>
      <c r="K1485">
        <v>1</v>
      </c>
      <c r="L1485">
        <v>2</v>
      </c>
      <c r="M1485">
        <v>8</v>
      </c>
      <c r="N1485">
        <v>13</v>
      </c>
      <c r="O1485">
        <v>1</v>
      </c>
      <c r="P1485">
        <v>0</v>
      </c>
      <c r="Q1485">
        <v>0</v>
      </c>
      <c r="R1485">
        <v>0</v>
      </c>
      <c r="S1485">
        <v>0</v>
      </c>
      <c r="T1485">
        <v>0</v>
      </c>
      <c r="U1485">
        <v>0</v>
      </c>
      <c r="V1485">
        <v>3</v>
      </c>
      <c r="W1485">
        <v>11</v>
      </c>
      <c r="X1485">
        <v>0</v>
      </c>
      <c r="Y1485">
        <v>49</v>
      </c>
      <c r="Z1485">
        <v>2406</v>
      </c>
      <c r="AA1485">
        <v>0</v>
      </c>
      <c r="AB1485">
        <v>1</v>
      </c>
      <c r="AC1485">
        <v>0</v>
      </c>
      <c r="AD1485">
        <v>0</v>
      </c>
      <c r="AE1485">
        <v>0</v>
      </c>
      <c r="AF1485">
        <v>0</v>
      </c>
      <c r="AG1485">
        <v>0</v>
      </c>
      <c r="AH1485">
        <v>0</v>
      </c>
      <c r="AI1485">
        <v>0</v>
      </c>
      <c r="AJ1485">
        <v>1</v>
      </c>
      <c r="AK1485">
        <v>908</v>
      </c>
      <c r="AL1485">
        <v>873</v>
      </c>
      <c r="AM1485">
        <v>0</v>
      </c>
    </row>
    <row r="1486" spans="1:39" x14ac:dyDescent="0.45">
      <c r="A1486">
        <v>53977</v>
      </c>
      <c r="B1486">
        <v>0</v>
      </c>
      <c r="C1486">
        <v>1</v>
      </c>
      <c r="D1486">
        <v>21</v>
      </c>
      <c r="E1486">
        <v>620</v>
      </c>
      <c r="F1486">
        <v>16</v>
      </c>
      <c r="G1486">
        <v>165</v>
      </c>
      <c r="H1486">
        <v>0</v>
      </c>
      <c r="I1486">
        <v>24</v>
      </c>
      <c r="J1486">
        <v>82</v>
      </c>
      <c r="K1486">
        <v>5</v>
      </c>
      <c r="L1486">
        <v>5</v>
      </c>
      <c r="M1486">
        <v>5</v>
      </c>
      <c r="N1486">
        <v>12</v>
      </c>
      <c r="O1486">
        <v>5</v>
      </c>
      <c r="P1486">
        <v>0</v>
      </c>
      <c r="Q1486">
        <v>0</v>
      </c>
      <c r="R1486">
        <v>0</v>
      </c>
      <c r="S1486">
        <v>0</v>
      </c>
      <c r="T1486">
        <v>0</v>
      </c>
      <c r="U1486">
        <v>0</v>
      </c>
      <c r="V1486">
        <v>3</v>
      </c>
      <c r="W1486">
        <v>11</v>
      </c>
      <c r="X1486">
        <v>0</v>
      </c>
      <c r="Y1486">
        <v>62</v>
      </c>
      <c r="Z1486">
        <v>2545</v>
      </c>
      <c r="AA1486">
        <v>0</v>
      </c>
      <c r="AB1486">
        <v>0</v>
      </c>
      <c r="AC1486">
        <v>0</v>
      </c>
      <c r="AD1486">
        <v>1</v>
      </c>
      <c r="AE1486">
        <v>0</v>
      </c>
      <c r="AF1486">
        <v>0</v>
      </c>
      <c r="AG1486">
        <v>0</v>
      </c>
      <c r="AH1486">
        <v>1</v>
      </c>
      <c r="AI1486">
        <v>0</v>
      </c>
      <c r="AJ1486">
        <v>0</v>
      </c>
      <c r="AK1486">
        <v>825</v>
      </c>
      <c r="AL1486">
        <v>743</v>
      </c>
      <c r="AM1486">
        <v>0</v>
      </c>
    </row>
    <row r="1487" spans="1:39" x14ac:dyDescent="0.45">
      <c r="A1487">
        <v>84219</v>
      </c>
      <c r="B1487">
        <v>0</v>
      </c>
      <c r="C1487">
        <v>0</v>
      </c>
      <c r="D1487">
        <v>27</v>
      </c>
      <c r="E1487">
        <v>434</v>
      </c>
      <c r="F1487">
        <v>137</v>
      </c>
      <c r="G1487">
        <v>400</v>
      </c>
      <c r="H1487">
        <v>45</v>
      </c>
      <c r="I1487">
        <v>137</v>
      </c>
      <c r="J1487">
        <v>45</v>
      </c>
      <c r="K1487">
        <v>1</v>
      </c>
      <c r="L1487">
        <v>3</v>
      </c>
      <c r="M1487">
        <v>4</v>
      </c>
      <c r="N1487">
        <v>10</v>
      </c>
      <c r="O1487">
        <v>1</v>
      </c>
      <c r="P1487">
        <v>0</v>
      </c>
      <c r="Q1487">
        <v>0</v>
      </c>
      <c r="R1487">
        <v>0</v>
      </c>
      <c r="S1487">
        <v>0</v>
      </c>
      <c r="T1487">
        <v>0</v>
      </c>
      <c r="U1487">
        <v>0</v>
      </c>
      <c r="V1487">
        <v>3</v>
      </c>
      <c r="W1487">
        <v>11</v>
      </c>
      <c r="X1487">
        <v>0</v>
      </c>
      <c r="Y1487">
        <v>32</v>
      </c>
      <c r="Z1487">
        <v>2306</v>
      </c>
      <c r="AA1487">
        <v>0</v>
      </c>
      <c r="AB1487">
        <v>1</v>
      </c>
      <c r="AC1487">
        <v>0</v>
      </c>
      <c r="AD1487">
        <v>0</v>
      </c>
      <c r="AE1487">
        <v>0</v>
      </c>
      <c r="AF1487">
        <v>0</v>
      </c>
      <c r="AG1487">
        <v>0</v>
      </c>
      <c r="AH1487">
        <v>1</v>
      </c>
      <c r="AI1487">
        <v>0</v>
      </c>
      <c r="AJ1487">
        <v>0</v>
      </c>
      <c r="AK1487">
        <v>1153</v>
      </c>
      <c r="AL1487">
        <v>1108</v>
      </c>
      <c r="AM1487">
        <v>0</v>
      </c>
    </row>
    <row r="1488" spans="1:39" x14ac:dyDescent="0.45">
      <c r="A1488">
        <v>46098</v>
      </c>
      <c r="B1488">
        <v>1</v>
      </c>
      <c r="C1488">
        <v>1</v>
      </c>
      <c r="D1488">
        <v>86</v>
      </c>
      <c r="E1488">
        <v>57</v>
      </c>
      <c r="F1488">
        <v>0</v>
      </c>
      <c r="G1488">
        <v>27</v>
      </c>
      <c r="H1488">
        <v>0</v>
      </c>
      <c r="I1488">
        <v>0</v>
      </c>
      <c r="J1488">
        <v>36</v>
      </c>
      <c r="K1488">
        <v>4</v>
      </c>
      <c r="L1488">
        <v>3</v>
      </c>
      <c r="M1488">
        <v>2</v>
      </c>
      <c r="N1488">
        <v>2</v>
      </c>
      <c r="O1488">
        <v>8</v>
      </c>
      <c r="P1488">
        <v>0</v>
      </c>
      <c r="Q1488">
        <v>0</v>
      </c>
      <c r="R1488">
        <v>0</v>
      </c>
      <c r="S1488">
        <v>0</v>
      </c>
      <c r="T1488">
        <v>0</v>
      </c>
      <c r="U1488">
        <v>0</v>
      </c>
      <c r="V1488">
        <v>3</v>
      </c>
      <c r="W1488">
        <v>11</v>
      </c>
      <c r="X1488">
        <v>0</v>
      </c>
      <c r="Y1488">
        <v>45</v>
      </c>
      <c r="Z1488">
        <v>2839</v>
      </c>
      <c r="AA1488">
        <v>0</v>
      </c>
      <c r="AB1488">
        <v>0</v>
      </c>
      <c r="AC1488">
        <v>1</v>
      </c>
      <c r="AD1488">
        <v>0</v>
      </c>
      <c r="AE1488">
        <v>0</v>
      </c>
      <c r="AF1488">
        <v>0</v>
      </c>
      <c r="AG1488">
        <v>0</v>
      </c>
      <c r="AH1488">
        <v>0</v>
      </c>
      <c r="AI1488">
        <v>1</v>
      </c>
      <c r="AJ1488">
        <v>0</v>
      </c>
      <c r="AK1488">
        <v>84</v>
      </c>
      <c r="AL1488">
        <v>48</v>
      </c>
      <c r="AM1488">
        <v>0</v>
      </c>
    </row>
    <row r="1489" spans="1:39" x14ac:dyDescent="0.45">
      <c r="A1489">
        <v>73538</v>
      </c>
      <c r="B1489">
        <v>0</v>
      </c>
      <c r="C1489">
        <v>1</v>
      </c>
      <c r="D1489">
        <v>92</v>
      </c>
      <c r="E1489">
        <v>811</v>
      </c>
      <c r="F1489">
        <v>76</v>
      </c>
      <c r="G1489">
        <v>428</v>
      </c>
      <c r="H1489">
        <v>99</v>
      </c>
      <c r="I1489">
        <v>137</v>
      </c>
      <c r="J1489">
        <v>107</v>
      </c>
      <c r="K1489">
        <v>3</v>
      </c>
      <c r="L1489">
        <v>10</v>
      </c>
      <c r="M1489">
        <v>4</v>
      </c>
      <c r="N1489">
        <v>9</v>
      </c>
      <c r="O1489">
        <v>7</v>
      </c>
      <c r="P1489">
        <v>0</v>
      </c>
      <c r="Q1489">
        <v>0</v>
      </c>
      <c r="R1489">
        <v>0</v>
      </c>
      <c r="S1489">
        <v>0</v>
      </c>
      <c r="T1489">
        <v>0</v>
      </c>
      <c r="U1489">
        <v>0</v>
      </c>
      <c r="V1489">
        <v>3</v>
      </c>
      <c r="W1489">
        <v>11</v>
      </c>
      <c r="X1489">
        <v>0</v>
      </c>
      <c r="Y1489">
        <v>55</v>
      </c>
      <c r="Z1489">
        <v>2740</v>
      </c>
      <c r="AA1489">
        <v>0</v>
      </c>
      <c r="AB1489">
        <v>1</v>
      </c>
      <c r="AC1489">
        <v>0</v>
      </c>
      <c r="AD1489">
        <v>0</v>
      </c>
      <c r="AE1489">
        <v>0</v>
      </c>
      <c r="AF1489">
        <v>0</v>
      </c>
      <c r="AG1489">
        <v>0</v>
      </c>
      <c r="AH1489">
        <v>1</v>
      </c>
      <c r="AI1489">
        <v>0</v>
      </c>
      <c r="AJ1489">
        <v>0</v>
      </c>
      <c r="AK1489">
        <v>1551</v>
      </c>
      <c r="AL1489">
        <v>1444</v>
      </c>
      <c r="AM1489">
        <v>0</v>
      </c>
    </row>
    <row r="1490" spans="1:39" x14ac:dyDescent="0.45">
      <c r="A1490">
        <v>79529</v>
      </c>
      <c r="B1490">
        <v>0</v>
      </c>
      <c r="C1490">
        <v>0</v>
      </c>
      <c r="D1490">
        <v>1</v>
      </c>
      <c r="E1490">
        <v>423</v>
      </c>
      <c r="F1490">
        <v>42</v>
      </c>
      <c r="G1490">
        <v>706</v>
      </c>
      <c r="H1490">
        <v>73</v>
      </c>
      <c r="I1490">
        <v>197</v>
      </c>
      <c r="J1490">
        <v>197</v>
      </c>
      <c r="K1490">
        <v>1</v>
      </c>
      <c r="L1490">
        <v>4</v>
      </c>
      <c r="M1490">
        <v>8</v>
      </c>
      <c r="N1490">
        <v>9</v>
      </c>
      <c r="O1490">
        <v>2</v>
      </c>
      <c r="P1490">
        <v>0</v>
      </c>
      <c r="Q1490">
        <v>0</v>
      </c>
      <c r="R1490">
        <v>0</v>
      </c>
      <c r="S1490">
        <v>0</v>
      </c>
      <c r="T1490">
        <v>0</v>
      </c>
      <c r="U1490">
        <v>0</v>
      </c>
      <c r="V1490">
        <v>3</v>
      </c>
      <c r="W1490">
        <v>11</v>
      </c>
      <c r="X1490">
        <v>0</v>
      </c>
      <c r="Y1490">
        <v>34</v>
      </c>
      <c r="Z1490">
        <v>2222</v>
      </c>
      <c r="AA1490">
        <v>0</v>
      </c>
      <c r="AB1490">
        <v>1</v>
      </c>
      <c r="AC1490">
        <v>0</v>
      </c>
      <c r="AD1490">
        <v>0</v>
      </c>
      <c r="AE1490">
        <v>0</v>
      </c>
      <c r="AF1490">
        <v>0</v>
      </c>
      <c r="AG1490">
        <v>0</v>
      </c>
      <c r="AH1490">
        <v>1</v>
      </c>
      <c r="AI1490">
        <v>0</v>
      </c>
      <c r="AJ1490">
        <v>0</v>
      </c>
      <c r="AK1490">
        <v>1441</v>
      </c>
      <c r="AL1490">
        <v>1244</v>
      </c>
      <c r="AM1490">
        <v>0</v>
      </c>
    </row>
    <row r="1491" spans="1:39" x14ac:dyDescent="0.45">
      <c r="A1491">
        <v>20981</v>
      </c>
      <c r="B1491">
        <v>0</v>
      </c>
      <c r="C1491">
        <v>0</v>
      </c>
      <c r="D1491">
        <v>14</v>
      </c>
      <c r="E1491">
        <v>2</v>
      </c>
      <c r="F1491">
        <v>12</v>
      </c>
      <c r="G1491">
        <v>10</v>
      </c>
      <c r="H1491">
        <v>6</v>
      </c>
      <c r="I1491">
        <v>13</v>
      </c>
      <c r="J1491">
        <v>30</v>
      </c>
      <c r="K1491">
        <v>1</v>
      </c>
      <c r="L1491">
        <v>3</v>
      </c>
      <c r="M1491">
        <v>1</v>
      </c>
      <c r="N1491">
        <v>2</v>
      </c>
      <c r="O1491">
        <v>8</v>
      </c>
      <c r="P1491">
        <v>0</v>
      </c>
      <c r="Q1491">
        <v>0</v>
      </c>
      <c r="R1491">
        <v>0</v>
      </c>
      <c r="S1491">
        <v>0</v>
      </c>
      <c r="T1491">
        <v>0</v>
      </c>
      <c r="U1491">
        <v>0</v>
      </c>
      <c r="V1491">
        <v>3</v>
      </c>
      <c r="W1491">
        <v>11</v>
      </c>
      <c r="X1491">
        <v>1</v>
      </c>
      <c r="Y1491">
        <v>43</v>
      </c>
      <c r="Z1491">
        <v>2584</v>
      </c>
      <c r="AA1491">
        <v>0</v>
      </c>
      <c r="AB1491">
        <v>0</v>
      </c>
      <c r="AC1491">
        <v>0</v>
      </c>
      <c r="AD1491">
        <v>1</v>
      </c>
      <c r="AE1491">
        <v>0</v>
      </c>
      <c r="AF1491">
        <v>1</v>
      </c>
      <c r="AG1491">
        <v>0</v>
      </c>
      <c r="AH1491">
        <v>0</v>
      </c>
      <c r="AI1491">
        <v>0</v>
      </c>
      <c r="AJ1491">
        <v>0</v>
      </c>
      <c r="AK1491">
        <v>43</v>
      </c>
      <c r="AL1491">
        <v>13</v>
      </c>
      <c r="AM1491">
        <v>0</v>
      </c>
    </row>
    <row r="1492" spans="1:39" x14ac:dyDescent="0.45">
      <c r="A1492">
        <v>51766</v>
      </c>
      <c r="B1492">
        <v>1</v>
      </c>
      <c r="C1492">
        <v>0</v>
      </c>
      <c r="D1492">
        <v>74</v>
      </c>
      <c r="E1492">
        <v>60</v>
      </c>
      <c r="F1492">
        <v>51</v>
      </c>
      <c r="G1492">
        <v>87</v>
      </c>
      <c r="H1492">
        <v>6</v>
      </c>
      <c r="I1492">
        <v>20</v>
      </c>
      <c r="J1492">
        <v>51</v>
      </c>
      <c r="K1492">
        <v>2</v>
      </c>
      <c r="L1492">
        <v>4</v>
      </c>
      <c r="M1492">
        <v>2</v>
      </c>
      <c r="N1492">
        <v>4</v>
      </c>
      <c r="O1492">
        <v>5</v>
      </c>
      <c r="P1492">
        <v>0</v>
      </c>
      <c r="Q1492">
        <v>0</v>
      </c>
      <c r="R1492">
        <v>0</v>
      </c>
      <c r="S1492">
        <v>0</v>
      </c>
      <c r="T1492">
        <v>0</v>
      </c>
      <c r="U1492">
        <v>0</v>
      </c>
      <c r="V1492">
        <v>3</v>
      </c>
      <c r="W1492">
        <v>11</v>
      </c>
      <c r="X1492">
        <v>0</v>
      </c>
      <c r="Y1492">
        <v>40</v>
      </c>
      <c r="Z1492">
        <v>2269</v>
      </c>
      <c r="AA1492">
        <v>0</v>
      </c>
      <c r="AB1492">
        <v>0</v>
      </c>
      <c r="AC1492">
        <v>1</v>
      </c>
      <c r="AD1492">
        <v>0</v>
      </c>
      <c r="AE1492">
        <v>0</v>
      </c>
      <c r="AF1492">
        <v>0</v>
      </c>
      <c r="AG1492">
        <v>0</v>
      </c>
      <c r="AH1492">
        <v>1</v>
      </c>
      <c r="AI1492">
        <v>0</v>
      </c>
      <c r="AJ1492">
        <v>0</v>
      </c>
      <c r="AK1492">
        <v>224</v>
      </c>
      <c r="AL1492">
        <v>173</v>
      </c>
      <c r="AM1492">
        <v>0</v>
      </c>
    </row>
    <row r="1493" spans="1:39" x14ac:dyDescent="0.45">
      <c r="A1493">
        <v>55759</v>
      </c>
      <c r="B1493">
        <v>0</v>
      </c>
      <c r="C1493">
        <v>1</v>
      </c>
      <c r="D1493">
        <v>84</v>
      </c>
      <c r="E1493">
        <v>675</v>
      </c>
      <c r="F1493">
        <v>0</v>
      </c>
      <c r="G1493">
        <v>85</v>
      </c>
      <c r="H1493">
        <v>10</v>
      </c>
      <c r="I1493">
        <v>7</v>
      </c>
      <c r="J1493">
        <v>77</v>
      </c>
      <c r="K1493">
        <v>5</v>
      </c>
      <c r="L1493">
        <v>10</v>
      </c>
      <c r="M1493">
        <v>3</v>
      </c>
      <c r="N1493">
        <v>8</v>
      </c>
      <c r="O1493">
        <v>8</v>
      </c>
      <c r="P1493">
        <v>0</v>
      </c>
      <c r="Q1493">
        <v>0</v>
      </c>
      <c r="R1493">
        <v>0</v>
      </c>
      <c r="S1493">
        <v>0</v>
      </c>
      <c r="T1493">
        <v>0</v>
      </c>
      <c r="U1493">
        <v>0</v>
      </c>
      <c r="V1493">
        <v>3</v>
      </c>
      <c r="W1493">
        <v>11</v>
      </c>
      <c r="X1493">
        <v>0</v>
      </c>
      <c r="Y1493">
        <v>58</v>
      </c>
      <c r="Z1493">
        <v>2737</v>
      </c>
      <c r="AA1493">
        <v>0</v>
      </c>
      <c r="AB1493">
        <v>1</v>
      </c>
      <c r="AC1493">
        <v>0</v>
      </c>
      <c r="AD1493">
        <v>0</v>
      </c>
      <c r="AE1493">
        <v>0</v>
      </c>
      <c r="AF1493">
        <v>0</v>
      </c>
      <c r="AG1493">
        <v>0</v>
      </c>
      <c r="AH1493">
        <v>1</v>
      </c>
      <c r="AI1493">
        <v>0</v>
      </c>
      <c r="AJ1493">
        <v>0</v>
      </c>
      <c r="AK1493">
        <v>777</v>
      </c>
      <c r="AL1493">
        <v>700</v>
      </c>
      <c r="AM1493">
        <v>0</v>
      </c>
    </row>
    <row r="1494" spans="1:39" x14ac:dyDescent="0.45">
      <c r="A1494">
        <v>33039</v>
      </c>
      <c r="B1494">
        <v>1</v>
      </c>
      <c r="C1494">
        <v>0</v>
      </c>
      <c r="D1494">
        <v>4</v>
      </c>
      <c r="E1494">
        <v>30</v>
      </c>
      <c r="F1494">
        <v>8</v>
      </c>
      <c r="G1494">
        <v>12</v>
      </c>
      <c r="H1494">
        <v>8</v>
      </c>
      <c r="I1494">
        <v>8</v>
      </c>
      <c r="J1494">
        <v>12</v>
      </c>
      <c r="K1494">
        <v>1</v>
      </c>
      <c r="L1494">
        <v>2</v>
      </c>
      <c r="M1494">
        <v>0</v>
      </c>
      <c r="N1494">
        <v>4</v>
      </c>
      <c r="O1494">
        <v>5</v>
      </c>
      <c r="P1494">
        <v>0</v>
      </c>
      <c r="Q1494">
        <v>0</v>
      </c>
      <c r="R1494">
        <v>0</v>
      </c>
      <c r="S1494">
        <v>0</v>
      </c>
      <c r="T1494">
        <v>0</v>
      </c>
      <c r="U1494">
        <v>0</v>
      </c>
      <c r="V1494">
        <v>3</v>
      </c>
      <c r="W1494">
        <v>11</v>
      </c>
      <c r="X1494">
        <v>0</v>
      </c>
      <c r="Y1494">
        <v>42</v>
      </c>
      <c r="Z1494">
        <v>2452</v>
      </c>
      <c r="AA1494">
        <v>0</v>
      </c>
      <c r="AB1494">
        <v>1</v>
      </c>
      <c r="AC1494">
        <v>0</v>
      </c>
      <c r="AD1494">
        <v>0</v>
      </c>
      <c r="AE1494">
        <v>0</v>
      </c>
      <c r="AF1494">
        <v>0</v>
      </c>
      <c r="AG1494">
        <v>0</v>
      </c>
      <c r="AH1494">
        <v>1</v>
      </c>
      <c r="AI1494">
        <v>0</v>
      </c>
      <c r="AJ1494">
        <v>0</v>
      </c>
      <c r="AK1494">
        <v>66</v>
      </c>
      <c r="AL1494">
        <v>54</v>
      </c>
      <c r="AM1494">
        <v>0</v>
      </c>
    </row>
    <row r="1495" spans="1:39" x14ac:dyDescent="0.45">
      <c r="A1495">
        <v>37787</v>
      </c>
      <c r="B1495">
        <v>1</v>
      </c>
      <c r="C1495">
        <v>0</v>
      </c>
      <c r="D1495">
        <v>50</v>
      </c>
      <c r="E1495">
        <v>40</v>
      </c>
      <c r="F1495">
        <v>1</v>
      </c>
      <c r="G1495">
        <v>40</v>
      </c>
      <c r="H1495">
        <v>4</v>
      </c>
      <c r="I1495">
        <v>3</v>
      </c>
      <c r="J1495">
        <v>18</v>
      </c>
      <c r="K1495">
        <v>1</v>
      </c>
      <c r="L1495">
        <v>3</v>
      </c>
      <c r="M1495">
        <v>0</v>
      </c>
      <c r="N1495">
        <v>3</v>
      </c>
      <c r="O1495">
        <v>8</v>
      </c>
      <c r="P1495">
        <v>0</v>
      </c>
      <c r="Q1495">
        <v>0</v>
      </c>
      <c r="R1495">
        <v>0</v>
      </c>
      <c r="S1495">
        <v>0</v>
      </c>
      <c r="T1495">
        <v>0</v>
      </c>
      <c r="U1495">
        <v>0</v>
      </c>
      <c r="V1495">
        <v>3</v>
      </c>
      <c r="W1495">
        <v>11</v>
      </c>
      <c r="X1495">
        <v>0</v>
      </c>
      <c r="Y1495">
        <v>48</v>
      </c>
      <c r="Z1495">
        <v>2441</v>
      </c>
      <c r="AA1495">
        <v>0</v>
      </c>
      <c r="AB1495">
        <v>1</v>
      </c>
      <c r="AC1495">
        <v>0</v>
      </c>
      <c r="AD1495">
        <v>0</v>
      </c>
      <c r="AE1495">
        <v>0</v>
      </c>
      <c r="AF1495">
        <v>0</v>
      </c>
      <c r="AG1495">
        <v>0</v>
      </c>
      <c r="AH1495">
        <v>0</v>
      </c>
      <c r="AI1495">
        <v>1</v>
      </c>
      <c r="AJ1495">
        <v>0</v>
      </c>
      <c r="AK1495">
        <v>88</v>
      </c>
      <c r="AL1495">
        <v>70</v>
      </c>
      <c r="AM1495">
        <v>0</v>
      </c>
    </row>
    <row r="1496" spans="1:39" x14ac:dyDescent="0.45">
      <c r="A1496">
        <v>27242</v>
      </c>
      <c r="B1496">
        <v>1</v>
      </c>
      <c r="C1496">
        <v>0</v>
      </c>
      <c r="D1496">
        <v>2</v>
      </c>
      <c r="E1496">
        <v>3</v>
      </c>
      <c r="F1496">
        <v>17</v>
      </c>
      <c r="G1496">
        <v>26</v>
      </c>
      <c r="H1496">
        <v>20</v>
      </c>
      <c r="I1496">
        <v>1</v>
      </c>
      <c r="J1496">
        <v>39</v>
      </c>
      <c r="K1496">
        <v>2</v>
      </c>
      <c r="L1496">
        <v>2</v>
      </c>
      <c r="M1496">
        <v>0</v>
      </c>
      <c r="N1496">
        <v>3</v>
      </c>
      <c r="O1496">
        <v>9</v>
      </c>
      <c r="P1496">
        <v>0</v>
      </c>
      <c r="Q1496">
        <v>0</v>
      </c>
      <c r="R1496">
        <v>0</v>
      </c>
      <c r="S1496">
        <v>0</v>
      </c>
      <c r="T1496">
        <v>0</v>
      </c>
      <c r="U1496">
        <v>0</v>
      </c>
      <c r="V1496">
        <v>3</v>
      </c>
      <c r="W1496">
        <v>11</v>
      </c>
      <c r="X1496">
        <v>1</v>
      </c>
      <c r="Y1496">
        <v>50</v>
      </c>
      <c r="Z1496">
        <v>2754</v>
      </c>
      <c r="AA1496">
        <v>0</v>
      </c>
      <c r="AB1496">
        <v>0</v>
      </c>
      <c r="AC1496">
        <v>1</v>
      </c>
      <c r="AD1496">
        <v>0</v>
      </c>
      <c r="AE1496">
        <v>0</v>
      </c>
      <c r="AF1496">
        <v>0</v>
      </c>
      <c r="AG1496">
        <v>0</v>
      </c>
      <c r="AH1496">
        <v>1</v>
      </c>
      <c r="AI1496">
        <v>0</v>
      </c>
      <c r="AJ1496">
        <v>0</v>
      </c>
      <c r="AK1496">
        <v>67</v>
      </c>
      <c r="AL1496">
        <v>28</v>
      </c>
      <c r="AM1496">
        <v>0</v>
      </c>
    </row>
    <row r="1497" spans="1:39" x14ac:dyDescent="0.45">
      <c r="A1497">
        <v>87188</v>
      </c>
      <c r="B1497">
        <v>0</v>
      </c>
      <c r="C1497">
        <v>0</v>
      </c>
      <c r="D1497">
        <v>73</v>
      </c>
      <c r="E1497">
        <v>910</v>
      </c>
      <c r="F1497">
        <v>111</v>
      </c>
      <c r="G1497">
        <v>724</v>
      </c>
      <c r="H1497">
        <v>49</v>
      </c>
      <c r="I1497">
        <v>74</v>
      </c>
      <c r="J1497">
        <v>55</v>
      </c>
      <c r="K1497">
        <v>1</v>
      </c>
      <c r="L1497">
        <v>10</v>
      </c>
      <c r="M1497">
        <v>2</v>
      </c>
      <c r="N1497">
        <v>6</v>
      </c>
      <c r="O1497">
        <v>3</v>
      </c>
      <c r="P1497">
        <v>0</v>
      </c>
      <c r="Q1497">
        <v>0</v>
      </c>
      <c r="R1497">
        <v>0</v>
      </c>
      <c r="S1497">
        <v>0</v>
      </c>
      <c r="T1497">
        <v>0</v>
      </c>
      <c r="U1497">
        <v>0</v>
      </c>
      <c r="V1497">
        <v>3</v>
      </c>
      <c r="W1497">
        <v>11</v>
      </c>
      <c r="X1497">
        <v>1</v>
      </c>
      <c r="Y1497">
        <v>37</v>
      </c>
      <c r="Z1497">
        <v>2550</v>
      </c>
      <c r="AA1497">
        <v>0</v>
      </c>
      <c r="AB1497">
        <v>0</v>
      </c>
      <c r="AC1497">
        <v>1</v>
      </c>
      <c r="AD1497">
        <v>0</v>
      </c>
      <c r="AE1497">
        <v>0</v>
      </c>
      <c r="AF1497">
        <v>0</v>
      </c>
      <c r="AG1497">
        <v>0</v>
      </c>
      <c r="AH1497">
        <v>0</v>
      </c>
      <c r="AI1497">
        <v>0</v>
      </c>
      <c r="AJ1497">
        <v>1</v>
      </c>
      <c r="AK1497">
        <v>1868</v>
      </c>
      <c r="AL1497">
        <v>1813</v>
      </c>
      <c r="AM1497">
        <v>0</v>
      </c>
    </row>
    <row r="1498" spans="1:39" x14ac:dyDescent="0.45">
      <c r="A1498">
        <v>69930</v>
      </c>
      <c r="B1498">
        <v>0</v>
      </c>
      <c r="C1498">
        <v>0</v>
      </c>
      <c r="D1498">
        <v>21</v>
      </c>
      <c r="E1498">
        <v>252</v>
      </c>
      <c r="F1498">
        <v>98</v>
      </c>
      <c r="G1498">
        <v>827</v>
      </c>
      <c r="H1498">
        <v>219</v>
      </c>
      <c r="I1498">
        <v>70</v>
      </c>
      <c r="J1498">
        <v>196</v>
      </c>
      <c r="K1498">
        <v>1</v>
      </c>
      <c r="L1498">
        <v>4</v>
      </c>
      <c r="M1498">
        <v>5</v>
      </c>
      <c r="N1498">
        <v>12</v>
      </c>
      <c r="O1498">
        <v>3</v>
      </c>
      <c r="P1498">
        <v>0</v>
      </c>
      <c r="Q1498">
        <v>0</v>
      </c>
      <c r="R1498">
        <v>0</v>
      </c>
      <c r="S1498">
        <v>0</v>
      </c>
      <c r="T1498">
        <v>0</v>
      </c>
      <c r="U1498">
        <v>0</v>
      </c>
      <c r="V1498">
        <v>3</v>
      </c>
      <c r="W1498">
        <v>11</v>
      </c>
      <c r="X1498">
        <v>0</v>
      </c>
      <c r="Y1498">
        <v>49</v>
      </c>
      <c r="Z1498">
        <v>2558</v>
      </c>
      <c r="AA1498">
        <v>0</v>
      </c>
      <c r="AB1498">
        <v>0</v>
      </c>
      <c r="AC1498">
        <v>0</v>
      </c>
      <c r="AD1498">
        <v>1</v>
      </c>
      <c r="AE1498">
        <v>0</v>
      </c>
      <c r="AF1498">
        <v>0</v>
      </c>
      <c r="AG1498">
        <v>0</v>
      </c>
      <c r="AH1498">
        <v>1</v>
      </c>
      <c r="AI1498">
        <v>0</v>
      </c>
      <c r="AJ1498">
        <v>0</v>
      </c>
      <c r="AK1498">
        <v>1466</v>
      </c>
      <c r="AL1498">
        <v>1270</v>
      </c>
      <c r="AM1498">
        <v>0</v>
      </c>
    </row>
    <row r="1499" spans="1:39" x14ac:dyDescent="0.45">
      <c r="A1499">
        <v>37697</v>
      </c>
      <c r="B1499">
        <v>1</v>
      </c>
      <c r="C1499">
        <v>0</v>
      </c>
      <c r="D1499">
        <v>82</v>
      </c>
      <c r="E1499">
        <v>34</v>
      </c>
      <c r="F1499">
        <v>6</v>
      </c>
      <c r="G1499">
        <v>21</v>
      </c>
      <c r="H1499">
        <v>11</v>
      </c>
      <c r="I1499">
        <v>4</v>
      </c>
      <c r="J1499">
        <v>8</v>
      </c>
      <c r="K1499">
        <v>1</v>
      </c>
      <c r="L1499">
        <v>2</v>
      </c>
      <c r="M1499">
        <v>1</v>
      </c>
      <c r="N1499">
        <v>3</v>
      </c>
      <c r="O1499">
        <v>6</v>
      </c>
      <c r="P1499">
        <v>0</v>
      </c>
      <c r="Q1499">
        <v>0</v>
      </c>
      <c r="R1499">
        <v>0</v>
      </c>
      <c r="S1499">
        <v>0</v>
      </c>
      <c r="T1499">
        <v>0</v>
      </c>
      <c r="U1499">
        <v>0</v>
      </c>
      <c r="V1499">
        <v>3</v>
      </c>
      <c r="W1499">
        <v>11</v>
      </c>
      <c r="X1499">
        <v>0</v>
      </c>
      <c r="Y1499">
        <v>44</v>
      </c>
      <c r="Z1499">
        <v>2301</v>
      </c>
      <c r="AA1499">
        <v>0</v>
      </c>
      <c r="AB1499">
        <v>0</v>
      </c>
      <c r="AC1499">
        <v>1</v>
      </c>
      <c r="AD1499">
        <v>0</v>
      </c>
      <c r="AE1499">
        <v>0</v>
      </c>
      <c r="AF1499">
        <v>0</v>
      </c>
      <c r="AG1499">
        <v>0</v>
      </c>
      <c r="AH1499">
        <v>1</v>
      </c>
      <c r="AI1499">
        <v>0</v>
      </c>
      <c r="AJ1499">
        <v>0</v>
      </c>
      <c r="AK1499">
        <v>76</v>
      </c>
      <c r="AL1499">
        <v>68</v>
      </c>
      <c r="AM1499">
        <v>0</v>
      </c>
    </row>
    <row r="1500" spans="1:39" x14ac:dyDescent="0.45">
      <c r="A1500">
        <v>37401</v>
      </c>
      <c r="B1500">
        <v>1</v>
      </c>
      <c r="C1500">
        <v>0</v>
      </c>
      <c r="D1500">
        <v>14</v>
      </c>
      <c r="E1500">
        <v>19</v>
      </c>
      <c r="F1500">
        <v>3</v>
      </c>
      <c r="G1500">
        <v>19</v>
      </c>
      <c r="H1500">
        <v>3</v>
      </c>
      <c r="I1500">
        <v>1</v>
      </c>
      <c r="J1500">
        <v>3</v>
      </c>
      <c r="K1500">
        <v>2</v>
      </c>
      <c r="L1500">
        <v>2</v>
      </c>
      <c r="M1500">
        <v>0</v>
      </c>
      <c r="N1500">
        <v>3</v>
      </c>
      <c r="O1500">
        <v>7</v>
      </c>
      <c r="P1500">
        <v>0</v>
      </c>
      <c r="Q1500">
        <v>0</v>
      </c>
      <c r="R1500">
        <v>0</v>
      </c>
      <c r="S1500">
        <v>0</v>
      </c>
      <c r="T1500">
        <v>0</v>
      </c>
      <c r="U1500">
        <v>0</v>
      </c>
      <c r="V1500">
        <v>3</v>
      </c>
      <c r="W1500">
        <v>11</v>
      </c>
      <c r="X1500">
        <v>0</v>
      </c>
      <c r="Y1500">
        <v>47</v>
      </c>
      <c r="Z1500">
        <v>2213</v>
      </c>
      <c r="AA1500">
        <v>0</v>
      </c>
      <c r="AB1500">
        <v>1</v>
      </c>
      <c r="AC1500">
        <v>0</v>
      </c>
      <c r="AD1500">
        <v>0</v>
      </c>
      <c r="AE1500">
        <v>0</v>
      </c>
      <c r="AF1500">
        <v>0</v>
      </c>
      <c r="AG1500">
        <v>0</v>
      </c>
      <c r="AH1500">
        <v>0</v>
      </c>
      <c r="AI1500">
        <v>0</v>
      </c>
      <c r="AJ1500">
        <v>1</v>
      </c>
      <c r="AK1500">
        <v>45</v>
      </c>
      <c r="AL1500">
        <v>42</v>
      </c>
      <c r="AM1500">
        <v>0</v>
      </c>
    </row>
    <row r="1501" spans="1:39" x14ac:dyDescent="0.45">
      <c r="A1501">
        <v>3502</v>
      </c>
      <c r="B1501">
        <v>1</v>
      </c>
      <c r="C1501">
        <v>0</v>
      </c>
      <c r="D1501">
        <v>56</v>
      </c>
      <c r="E1501">
        <v>2</v>
      </c>
      <c r="F1501">
        <v>1</v>
      </c>
      <c r="G1501">
        <v>1</v>
      </c>
      <c r="H1501">
        <v>0</v>
      </c>
      <c r="I1501">
        <v>0</v>
      </c>
      <c r="J1501">
        <v>1</v>
      </c>
      <c r="K1501">
        <v>0</v>
      </c>
      <c r="L1501">
        <v>0</v>
      </c>
      <c r="M1501">
        <v>0</v>
      </c>
      <c r="N1501">
        <v>0</v>
      </c>
      <c r="O1501">
        <v>14</v>
      </c>
      <c r="P1501">
        <v>0</v>
      </c>
      <c r="Q1501">
        <v>0</v>
      </c>
      <c r="R1501">
        <v>0</v>
      </c>
      <c r="S1501">
        <v>0</v>
      </c>
      <c r="T1501">
        <v>0</v>
      </c>
      <c r="U1501">
        <v>0</v>
      </c>
      <c r="V1501">
        <v>3</v>
      </c>
      <c r="W1501">
        <v>11</v>
      </c>
      <c r="X1501">
        <v>0</v>
      </c>
      <c r="Y1501">
        <v>47</v>
      </c>
      <c r="Z1501">
        <v>2601</v>
      </c>
      <c r="AA1501">
        <v>0</v>
      </c>
      <c r="AB1501">
        <v>0</v>
      </c>
      <c r="AC1501">
        <v>1</v>
      </c>
      <c r="AD1501">
        <v>0</v>
      </c>
      <c r="AE1501">
        <v>0</v>
      </c>
      <c r="AF1501">
        <v>0</v>
      </c>
      <c r="AG1501">
        <v>0</v>
      </c>
      <c r="AH1501">
        <v>1</v>
      </c>
      <c r="AI1501">
        <v>0</v>
      </c>
      <c r="AJ1501">
        <v>0</v>
      </c>
      <c r="AK1501">
        <v>4</v>
      </c>
      <c r="AL1501">
        <v>3</v>
      </c>
      <c r="AM1501">
        <v>0</v>
      </c>
    </row>
    <row r="1502" spans="1:39" x14ac:dyDescent="0.45">
      <c r="A1502">
        <v>58597</v>
      </c>
      <c r="B1502">
        <v>1</v>
      </c>
      <c r="C1502">
        <v>1</v>
      </c>
      <c r="D1502">
        <v>20</v>
      </c>
      <c r="E1502">
        <v>490</v>
      </c>
      <c r="F1502">
        <v>0</v>
      </c>
      <c r="G1502">
        <v>184</v>
      </c>
      <c r="H1502">
        <v>10</v>
      </c>
      <c r="I1502">
        <v>28</v>
      </c>
      <c r="J1502">
        <v>21</v>
      </c>
      <c r="K1502">
        <v>12</v>
      </c>
      <c r="L1502">
        <v>7</v>
      </c>
      <c r="M1502">
        <v>4</v>
      </c>
      <c r="N1502">
        <v>9</v>
      </c>
      <c r="O1502">
        <v>7</v>
      </c>
      <c r="P1502">
        <v>0</v>
      </c>
      <c r="Q1502">
        <v>0</v>
      </c>
      <c r="R1502">
        <v>0</v>
      </c>
      <c r="S1502">
        <v>0</v>
      </c>
      <c r="T1502">
        <v>0</v>
      </c>
      <c r="U1502">
        <v>0</v>
      </c>
      <c r="V1502">
        <v>3</v>
      </c>
      <c r="W1502">
        <v>11</v>
      </c>
      <c r="X1502">
        <v>0</v>
      </c>
      <c r="Y1502">
        <v>44</v>
      </c>
      <c r="Z1502">
        <v>2745</v>
      </c>
      <c r="AA1502">
        <v>0</v>
      </c>
      <c r="AB1502">
        <v>1</v>
      </c>
      <c r="AC1502">
        <v>0</v>
      </c>
      <c r="AD1502">
        <v>0</v>
      </c>
      <c r="AE1502">
        <v>0</v>
      </c>
      <c r="AF1502">
        <v>0</v>
      </c>
      <c r="AG1502">
        <v>0</v>
      </c>
      <c r="AH1502">
        <v>1</v>
      </c>
      <c r="AI1502">
        <v>0</v>
      </c>
      <c r="AJ1502">
        <v>0</v>
      </c>
      <c r="AK1502">
        <v>712</v>
      </c>
      <c r="AL1502">
        <v>691</v>
      </c>
      <c r="AM1502">
        <v>0</v>
      </c>
    </row>
    <row r="1503" spans="1:39" x14ac:dyDescent="0.45">
      <c r="A1503">
        <v>82032</v>
      </c>
      <c r="B1503">
        <v>0</v>
      </c>
      <c r="C1503">
        <v>0</v>
      </c>
      <c r="D1503">
        <v>54</v>
      </c>
      <c r="E1503">
        <v>332</v>
      </c>
      <c r="F1503">
        <v>194</v>
      </c>
      <c r="G1503">
        <v>377</v>
      </c>
      <c r="H1503">
        <v>149</v>
      </c>
      <c r="I1503">
        <v>125</v>
      </c>
      <c r="J1503">
        <v>57</v>
      </c>
      <c r="K1503">
        <v>0</v>
      </c>
      <c r="L1503">
        <v>4</v>
      </c>
      <c r="M1503">
        <v>6</v>
      </c>
      <c r="N1503">
        <v>7</v>
      </c>
      <c r="O1503">
        <v>1</v>
      </c>
      <c r="P1503">
        <v>0</v>
      </c>
      <c r="Q1503">
        <v>0</v>
      </c>
      <c r="R1503">
        <v>0</v>
      </c>
      <c r="S1503">
        <v>0</v>
      </c>
      <c r="T1503">
        <v>0</v>
      </c>
      <c r="U1503">
        <v>0</v>
      </c>
      <c r="V1503">
        <v>3</v>
      </c>
      <c r="W1503">
        <v>11</v>
      </c>
      <c r="X1503">
        <v>0</v>
      </c>
      <c r="Y1503">
        <v>72</v>
      </c>
      <c r="Z1503">
        <v>2244</v>
      </c>
      <c r="AA1503">
        <v>0</v>
      </c>
      <c r="AB1503">
        <v>0</v>
      </c>
      <c r="AC1503">
        <v>0</v>
      </c>
      <c r="AD1503">
        <v>0</v>
      </c>
      <c r="AE1503">
        <v>1</v>
      </c>
      <c r="AF1503">
        <v>0</v>
      </c>
      <c r="AG1503">
        <v>0</v>
      </c>
      <c r="AH1503">
        <v>0</v>
      </c>
      <c r="AI1503">
        <v>0</v>
      </c>
      <c r="AJ1503">
        <v>1</v>
      </c>
      <c r="AK1503">
        <v>1177</v>
      </c>
      <c r="AL1503">
        <v>1120</v>
      </c>
      <c r="AM1503">
        <v>0</v>
      </c>
    </row>
    <row r="1504" spans="1:39" x14ac:dyDescent="0.45">
      <c r="A1504">
        <v>28087</v>
      </c>
      <c r="B1504">
        <v>1</v>
      </c>
      <c r="C1504">
        <v>1</v>
      </c>
      <c r="D1504">
        <v>77</v>
      </c>
      <c r="E1504">
        <v>53</v>
      </c>
      <c r="F1504">
        <v>8</v>
      </c>
      <c r="G1504">
        <v>17</v>
      </c>
      <c r="H1504">
        <v>13</v>
      </c>
      <c r="I1504">
        <v>0</v>
      </c>
      <c r="J1504">
        <v>21</v>
      </c>
      <c r="K1504">
        <v>3</v>
      </c>
      <c r="L1504">
        <v>2</v>
      </c>
      <c r="M1504">
        <v>2</v>
      </c>
      <c r="N1504">
        <v>2</v>
      </c>
      <c r="O1504">
        <v>7</v>
      </c>
      <c r="P1504">
        <v>0</v>
      </c>
      <c r="Q1504">
        <v>0</v>
      </c>
      <c r="R1504">
        <v>0</v>
      </c>
      <c r="S1504">
        <v>0</v>
      </c>
      <c r="T1504">
        <v>0</v>
      </c>
      <c r="U1504">
        <v>0</v>
      </c>
      <c r="V1504">
        <v>3</v>
      </c>
      <c r="W1504">
        <v>11</v>
      </c>
      <c r="X1504">
        <v>0</v>
      </c>
      <c r="Y1504">
        <v>62</v>
      </c>
      <c r="Z1504">
        <v>2724</v>
      </c>
      <c r="AA1504">
        <v>0</v>
      </c>
      <c r="AB1504">
        <v>0</v>
      </c>
      <c r="AC1504">
        <v>0</v>
      </c>
      <c r="AD1504">
        <v>1</v>
      </c>
      <c r="AE1504">
        <v>0</v>
      </c>
      <c r="AF1504">
        <v>0</v>
      </c>
      <c r="AG1504">
        <v>0</v>
      </c>
      <c r="AH1504">
        <v>1</v>
      </c>
      <c r="AI1504">
        <v>0</v>
      </c>
      <c r="AJ1504">
        <v>0</v>
      </c>
      <c r="AK1504">
        <v>91</v>
      </c>
      <c r="AL1504">
        <v>70</v>
      </c>
      <c r="AM1504">
        <v>0</v>
      </c>
    </row>
    <row r="1505" spans="1:39" x14ac:dyDescent="0.45">
      <c r="A1505">
        <v>74004</v>
      </c>
      <c r="B1505">
        <v>0</v>
      </c>
      <c r="C1505">
        <v>0</v>
      </c>
      <c r="D1505">
        <v>5</v>
      </c>
      <c r="E1505">
        <v>784</v>
      </c>
      <c r="F1505">
        <v>48</v>
      </c>
      <c r="G1505">
        <v>560</v>
      </c>
      <c r="H1505">
        <v>42</v>
      </c>
      <c r="I1505">
        <v>176</v>
      </c>
      <c r="J1505">
        <v>48</v>
      </c>
      <c r="K1505">
        <v>1</v>
      </c>
      <c r="L1505">
        <v>4</v>
      </c>
      <c r="M1505">
        <v>6</v>
      </c>
      <c r="N1505">
        <v>4</v>
      </c>
      <c r="O1505">
        <v>3</v>
      </c>
      <c r="P1505">
        <v>0</v>
      </c>
      <c r="Q1505">
        <v>0</v>
      </c>
      <c r="R1505">
        <v>1</v>
      </c>
      <c r="S1505">
        <v>1</v>
      </c>
      <c r="T1505">
        <v>0</v>
      </c>
      <c r="U1505">
        <v>0</v>
      </c>
      <c r="V1505">
        <v>3</v>
      </c>
      <c r="W1505">
        <v>11</v>
      </c>
      <c r="X1505">
        <v>1</v>
      </c>
      <c r="Y1505">
        <v>33</v>
      </c>
      <c r="Z1505">
        <v>2284</v>
      </c>
      <c r="AA1505">
        <v>0</v>
      </c>
      <c r="AB1505">
        <v>0</v>
      </c>
      <c r="AC1505">
        <v>1</v>
      </c>
      <c r="AD1505">
        <v>0</v>
      </c>
      <c r="AE1505">
        <v>0</v>
      </c>
      <c r="AF1505">
        <v>0</v>
      </c>
      <c r="AG1505">
        <v>0</v>
      </c>
      <c r="AH1505">
        <v>0</v>
      </c>
      <c r="AI1505">
        <v>0</v>
      </c>
      <c r="AJ1505">
        <v>1</v>
      </c>
      <c r="AK1505">
        <v>1610</v>
      </c>
      <c r="AL1505">
        <v>1562</v>
      </c>
      <c r="AM1505">
        <v>2</v>
      </c>
    </row>
    <row r="1506" spans="1:39" x14ac:dyDescent="0.45">
      <c r="A1506">
        <v>19740</v>
      </c>
      <c r="B1506">
        <v>0</v>
      </c>
      <c r="C1506">
        <v>1</v>
      </c>
      <c r="D1506">
        <v>65</v>
      </c>
      <c r="E1506">
        <v>7</v>
      </c>
      <c r="F1506">
        <v>11</v>
      </c>
      <c r="G1506">
        <v>3</v>
      </c>
      <c r="H1506">
        <v>10</v>
      </c>
      <c r="I1506">
        <v>4</v>
      </c>
      <c r="J1506">
        <v>20</v>
      </c>
      <c r="K1506">
        <v>2</v>
      </c>
      <c r="L1506">
        <v>1</v>
      </c>
      <c r="M1506">
        <v>1</v>
      </c>
      <c r="N1506">
        <v>3</v>
      </c>
      <c r="O1506">
        <v>5</v>
      </c>
      <c r="P1506">
        <v>0</v>
      </c>
      <c r="Q1506">
        <v>0</v>
      </c>
      <c r="R1506">
        <v>0</v>
      </c>
      <c r="S1506">
        <v>0</v>
      </c>
      <c r="T1506">
        <v>0</v>
      </c>
      <c r="U1506">
        <v>0</v>
      </c>
      <c r="V1506">
        <v>3</v>
      </c>
      <c r="W1506">
        <v>11</v>
      </c>
      <c r="X1506">
        <v>0</v>
      </c>
      <c r="Y1506">
        <v>60</v>
      </c>
      <c r="Z1506">
        <v>2621</v>
      </c>
      <c r="AA1506">
        <v>0</v>
      </c>
      <c r="AB1506">
        <v>0</v>
      </c>
      <c r="AC1506">
        <v>0</v>
      </c>
      <c r="AD1506">
        <v>1</v>
      </c>
      <c r="AE1506">
        <v>0</v>
      </c>
      <c r="AF1506">
        <v>0</v>
      </c>
      <c r="AG1506">
        <v>0</v>
      </c>
      <c r="AH1506">
        <v>1</v>
      </c>
      <c r="AI1506">
        <v>0</v>
      </c>
      <c r="AJ1506">
        <v>0</v>
      </c>
      <c r="AK1506">
        <v>35</v>
      </c>
      <c r="AL1506">
        <v>15</v>
      </c>
      <c r="AM1506">
        <v>0</v>
      </c>
    </row>
    <row r="1507" spans="1:39" x14ac:dyDescent="0.45">
      <c r="A1507">
        <v>57036</v>
      </c>
      <c r="B1507">
        <v>0</v>
      </c>
      <c r="C1507">
        <v>1</v>
      </c>
      <c r="D1507">
        <v>33</v>
      </c>
      <c r="E1507">
        <v>1171</v>
      </c>
      <c r="F1507">
        <v>43</v>
      </c>
      <c r="G1507">
        <v>219</v>
      </c>
      <c r="H1507">
        <v>19</v>
      </c>
      <c r="I1507">
        <v>14</v>
      </c>
      <c r="J1507">
        <v>47</v>
      </c>
      <c r="K1507">
        <v>4</v>
      </c>
      <c r="L1507">
        <v>6</v>
      </c>
      <c r="M1507">
        <v>3</v>
      </c>
      <c r="N1507">
        <v>13</v>
      </c>
      <c r="O1507">
        <v>9</v>
      </c>
      <c r="P1507">
        <v>1</v>
      </c>
      <c r="Q1507">
        <v>0</v>
      </c>
      <c r="R1507">
        <v>0</v>
      </c>
      <c r="S1507">
        <v>0</v>
      </c>
      <c r="T1507">
        <v>0</v>
      </c>
      <c r="U1507">
        <v>0</v>
      </c>
      <c r="V1507">
        <v>3</v>
      </c>
      <c r="W1507">
        <v>11</v>
      </c>
      <c r="X1507">
        <v>0</v>
      </c>
      <c r="Y1507">
        <v>45</v>
      </c>
      <c r="Z1507">
        <v>2724</v>
      </c>
      <c r="AA1507">
        <v>0</v>
      </c>
      <c r="AB1507">
        <v>1</v>
      </c>
      <c r="AC1507">
        <v>0</v>
      </c>
      <c r="AD1507">
        <v>0</v>
      </c>
      <c r="AE1507">
        <v>0</v>
      </c>
      <c r="AF1507">
        <v>1</v>
      </c>
      <c r="AG1507">
        <v>0</v>
      </c>
      <c r="AH1507">
        <v>0</v>
      </c>
      <c r="AI1507">
        <v>0</v>
      </c>
      <c r="AJ1507">
        <v>0</v>
      </c>
      <c r="AK1507">
        <v>1466</v>
      </c>
      <c r="AL1507">
        <v>1419</v>
      </c>
      <c r="AM1507">
        <v>1</v>
      </c>
    </row>
    <row r="1508" spans="1:39" x14ac:dyDescent="0.45">
      <c r="A1508">
        <v>53083</v>
      </c>
      <c r="B1508">
        <v>1</v>
      </c>
      <c r="C1508">
        <v>1</v>
      </c>
      <c r="D1508">
        <v>65</v>
      </c>
      <c r="E1508">
        <v>215</v>
      </c>
      <c r="F1508">
        <v>7</v>
      </c>
      <c r="G1508">
        <v>33</v>
      </c>
      <c r="H1508">
        <v>3</v>
      </c>
      <c r="I1508">
        <v>0</v>
      </c>
      <c r="J1508">
        <v>13</v>
      </c>
      <c r="K1508">
        <v>6</v>
      </c>
      <c r="L1508">
        <v>5</v>
      </c>
      <c r="M1508">
        <v>1</v>
      </c>
      <c r="N1508">
        <v>5</v>
      </c>
      <c r="O1508">
        <v>7</v>
      </c>
      <c r="P1508">
        <v>0</v>
      </c>
      <c r="Q1508">
        <v>1</v>
      </c>
      <c r="R1508">
        <v>0</v>
      </c>
      <c r="S1508">
        <v>0</v>
      </c>
      <c r="T1508">
        <v>0</v>
      </c>
      <c r="U1508">
        <v>0</v>
      </c>
      <c r="V1508">
        <v>3</v>
      </c>
      <c r="W1508">
        <v>11</v>
      </c>
      <c r="X1508">
        <v>0</v>
      </c>
      <c r="Y1508">
        <v>62</v>
      </c>
      <c r="Z1508">
        <v>2569</v>
      </c>
      <c r="AA1508">
        <v>0</v>
      </c>
      <c r="AB1508">
        <v>0</v>
      </c>
      <c r="AC1508">
        <v>0</v>
      </c>
      <c r="AD1508">
        <v>1</v>
      </c>
      <c r="AE1508">
        <v>0</v>
      </c>
      <c r="AF1508">
        <v>1</v>
      </c>
      <c r="AG1508">
        <v>0</v>
      </c>
      <c r="AH1508">
        <v>0</v>
      </c>
      <c r="AI1508">
        <v>0</v>
      </c>
      <c r="AJ1508">
        <v>0</v>
      </c>
      <c r="AK1508">
        <v>258</v>
      </c>
      <c r="AL1508">
        <v>245</v>
      </c>
      <c r="AM1508">
        <v>1</v>
      </c>
    </row>
    <row r="1509" spans="1:39" x14ac:dyDescent="0.45">
      <c r="A1509">
        <v>69283</v>
      </c>
      <c r="B1509">
        <v>0</v>
      </c>
      <c r="C1509">
        <v>1</v>
      </c>
      <c r="D1509">
        <v>41</v>
      </c>
      <c r="E1509">
        <v>674</v>
      </c>
      <c r="F1509">
        <v>62</v>
      </c>
      <c r="G1509">
        <v>134</v>
      </c>
      <c r="H1509">
        <v>0</v>
      </c>
      <c r="I1509">
        <v>26</v>
      </c>
      <c r="J1509">
        <v>8</v>
      </c>
      <c r="K1509">
        <v>4</v>
      </c>
      <c r="L1509">
        <v>7</v>
      </c>
      <c r="M1509">
        <v>3</v>
      </c>
      <c r="N1509">
        <v>13</v>
      </c>
      <c r="O1509">
        <v>5</v>
      </c>
      <c r="P1509">
        <v>0</v>
      </c>
      <c r="Q1509">
        <v>0</v>
      </c>
      <c r="R1509">
        <v>0</v>
      </c>
      <c r="S1509">
        <v>0</v>
      </c>
      <c r="T1509">
        <v>0</v>
      </c>
      <c r="U1509">
        <v>0</v>
      </c>
      <c r="V1509">
        <v>3</v>
      </c>
      <c r="W1509">
        <v>11</v>
      </c>
      <c r="X1509">
        <v>0</v>
      </c>
      <c r="Y1509">
        <v>45</v>
      </c>
      <c r="Z1509">
        <v>2174</v>
      </c>
      <c r="AA1509">
        <v>0</v>
      </c>
      <c r="AB1509">
        <v>1</v>
      </c>
      <c r="AC1509">
        <v>0</v>
      </c>
      <c r="AD1509">
        <v>0</v>
      </c>
      <c r="AE1509">
        <v>0</v>
      </c>
      <c r="AF1509">
        <v>0</v>
      </c>
      <c r="AG1509">
        <v>0</v>
      </c>
      <c r="AH1509">
        <v>0</v>
      </c>
      <c r="AI1509">
        <v>0</v>
      </c>
      <c r="AJ1509">
        <v>1</v>
      </c>
      <c r="AK1509">
        <v>896</v>
      </c>
      <c r="AL1509">
        <v>888</v>
      </c>
      <c r="AM1509">
        <v>0</v>
      </c>
    </row>
    <row r="1510" spans="1:39" x14ac:dyDescent="0.45">
      <c r="A1510">
        <v>46098</v>
      </c>
      <c r="B1510">
        <v>1</v>
      </c>
      <c r="C1510">
        <v>1</v>
      </c>
      <c r="D1510">
        <v>86</v>
      </c>
      <c r="E1510">
        <v>57</v>
      </c>
      <c r="F1510">
        <v>0</v>
      </c>
      <c r="G1510">
        <v>27</v>
      </c>
      <c r="H1510">
        <v>0</v>
      </c>
      <c r="I1510">
        <v>0</v>
      </c>
      <c r="J1510">
        <v>36</v>
      </c>
      <c r="K1510">
        <v>4</v>
      </c>
      <c r="L1510">
        <v>3</v>
      </c>
      <c r="M1510">
        <v>2</v>
      </c>
      <c r="N1510">
        <v>2</v>
      </c>
      <c r="O1510">
        <v>8</v>
      </c>
      <c r="P1510">
        <v>0</v>
      </c>
      <c r="Q1510">
        <v>0</v>
      </c>
      <c r="R1510">
        <v>0</v>
      </c>
      <c r="S1510">
        <v>0</v>
      </c>
      <c r="T1510">
        <v>0</v>
      </c>
      <c r="U1510">
        <v>0</v>
      </c>
      <c r="V1510">
        <v>3</v>
      </c>
      <c r="W1510">
        <v>11</v>
      </c>
      <c r="X1510">
        <v>1</v>
      </c>
      <c r="Y1510">
        <v>45</v>
      </c>
      <c r="Z1510">
        <v>2839</v>
      </c>
      <c r="AA1510">
        <v>0</v>
      </c>
      <c r="AB1510">
        <v>0</v>
      </c>
      <c r="AC1510">
        <v>1</v>
      </c>
      <c r="AD1510">
        <v>0</v>
      </c>
      <c r="AE1510">
        <v>0</v>
      </c>
      <c r="AF1510">
        <v>0</v>
      </c>
      <c r="AG1510">
        <v>0</v>
      </c>
      <c r="AH1510">
        <v>0</v>
      </c>
      <c r="AI1510">
        <v>1</v>
      </c>
      <c r="AJ1510">
        <v>0</v>
      </c>
      <c r="AK1510">
        <v>84</v>
      </c>
      <c r="AL1510">
        <v>48</v>
      </c>
      <c r="AM1510">
        <v>0</v>
      </c>
    </row>
    <row r="1511" spans="1:39" x14ac:dyDescent="0.45">
      <c r="A1511">
        <v>23331</v>
      </c>
      <c r="B1511">
        <v>1</v>
      </c>
      <c r="C1511">
        <v>0</v>
      </c>
      <c r="D1511">
        <v>92</v>
      </c>
      <c r="E1511">
        <v>5</v>
      </c>
      <c r="F1511">
        <v>36</v>
      </c>
      <c r="G1511">
        <v>7</v>
      </c>
      <c r="H1511">
        <v>0</v>
      </c>
      <c r="I1511">
        <v>10</v>
      </c>
      <c r="J1511">
        <v>45</v>
      </c>
      <c r="K1511">
        <v>2</v>
      </c>
      <c r="L1511">
        <v>3</v>
      </c>
      <c r="M1511">
        <v>0</v>
      </c>
      <c r="N1511">
        <v>3</v>
      </c>
      <c r="O1511">
        <v>8</v>
      </c>
      <c r="P1511">
        <v>0</v>
      </c>
      <c r="Q1511">
        <v>0</v>
      </c>
      <c r="R1511">
        <v>0</v>
      </c>
      <c r="S1511">
        <v>0</v>
      </c>
      <c r="T1511">
        <v>0</v>
      </c>
      <c r="U1511">
        <v>0</v>
      </c>
      <c r="V1511">
        <v>3</v>
      </c>
      <c r="W1511">
        <v>11</v>
      </c>
      <c r="X1511">
        <v>0</v>
      </c>
      <c r="Y1511">
        <v>32</v>
      </c>
      <c r="Z1511">
        <v>2822</v>
      </c>
      <c r="AA1511">
        <v>0</v>
      </c>
      <c r="AB1511">
        <v>1</v>
      </c>
      <c r="AC1511">
        <v>0</v>
      </c>
      <c r="AD1511">
        <v>0</v>
      </c>
      <c r="AE1511">
        <v>0</v>
      </c>
      <c r="AF1511">
        <v>1</v>
      </c>
      <c r="AG1511">
        <v>0</v>
      </c>
      <c r="AH1511">
        <v>0</v>
      </c>
      <c r="AI1511">
        <v>0</v>
      </c>
      <c r="AJ1511">
        <v>0</v>
      </c>
      <c r="AK1511">
        <v>58</v>
      </c>
      <c r="AL1511">
        <v>13</v>
      </c>
      <c r="AM1511">
        <v>0</v>
      </c>
    </row>
    <row r="1512" spans="1:39" x14ac:dyDescent="0.45">
      <c r="A1512">
        <v>23331</v>
      </c>
      <c r="B1512">
        <v>1</v>
      </c>
      <c r="C1512">
        <v>0</v>
      </c>
      <c r="D1512">
        <v>97</v>
      </c>
      <c r="E1512">
        <v>104</v>
      </c>
      <c r="F1512">
        <v>20</v>
      </c>
      <c r="G1512">
        <v>101</v>
      </c>
      <c r="H1512">
        <v>24</v>
      </c>
      <c r="I1512">
        <v>15</v>
      </c>
      <c r="J1512">
        <v>5</v>
      </c>
      <c r="K1512">
        <v>6</v>
      </c>
      <c r="L1512">
        <v>5</v>
      </c>
      <c r="M1512">
        <v>1</v>
      </c>
      <c r="N1512">
        <v>5</v>
      </c>
      <c r="O1512">
        <v>9</v>
      </c>
      <c r="P1512">
        <v>0</v>
      </c>
      <c r="Q1512">
        <v>0</v>
      </c>
      <c r="R1512">
        <v>0</v>
      </c>
      <c r="S1512">
        <v>0</v>
      </c>
      <c r="T1512">
        <v>0</v>
      </c>
      <c r="U1512">
        <v>0</v>
      </c>
      <c r="V1512">
        <v>3</v>
      </c>
      <c r="W1512">
        <v>11</v>
      </c>
      <c r="X1512">
        <v>0</v>
      </c>
      <c r="Y1512">
        <v>32</v>
      </c>
      <c r="Z1512">
        <v>2791</v>
      </c>
      <c r="AA1512">
        <v>0</v>
      </c>
      <c r="AB1512">
        <v>0</v>
      </c>
      <c r="AC1512">
        <v>1</v>
      </c>
      <c r="AD1512">
        <v>0</v>
      </c>
      <c r="AE1512">
        <v>0</v>
      </c>
      <c r="AF1512">
        <v>1</v>
      </c>
      <c r="AG1512">
        <v>0</v>
      </c>
      <c r="AH1512">
        <v>0</v>
      </c>
      <c r="AI1512">
        <v>0</v>
      </c>
      <c r="AJ1512">
        <v>0</v>
      </c>
      <c r="AK1512">
        <v>264</v>
      </c>
      <c r="AL1512">
        <v>259</v>
      </c>
      <c r="AM1512">
        <v>0</v>
      </c>
    </row>
    <row r="1513" spans="1:39" x14ac:dyDescent="0.45">
      <c r="A1513">
        <v>9255</v>
      </c>
      <c r="B1513">
        <v>1</v>
      </c>
      <c r="C1513">
        <v>0</v>
      </c>
      <c r="D1513">
        <v>91</v>
      </c>
      <c r="E1513">
        <v>9</v>
      </c>
      <c r="F1513">
        <v>0</v>
      </c>
      <c r="G1513">
        <v>7</v>
      </c>
      <c r="H1513">
        <v>2</v>
      </c>
      <c r="I1513">
        <v>0</v>
      </c>
      <c r="J1513">
        <v>4</v>
      </c>
      <c r="K1513">
        <v>1</v>
      </c>
      <c r="L1513">
        <v>1</v>
      </c>
      <c r="M1513">
        <v>1</v>
      </c>
      <c r="N1513">
        <v>2</v>
      </c>
      <c r="O1513">
        <v>8</v>
      </c>
      <c r="P1513">
        <v>0</v>
      </c>
      <c r="Q1513">
        <v>0</v>
      </c>
      <c r="R1513">
        <v>0</v>
      </c>
      <c r="S1513">
        <v>0</v>
      </c>
      <c r="T1513">
        <v>0</v>
      </c>
      <c r="U1513">
        <v>0</v>
      </c>
      <c r="V1513">
        <v>3</v>
      </c>
      <c r="W1513">
        <v>11</v>
      </c>
      <c r="X1513">
        <v>0</v>
      </c>
      <c r="Y1513">
        <v>31</v>
      </c>
      <c r="Z1513">
        <v>2350</v>
      </c>
      <c r="AA1513">
        <v>0</v>
      </c>
      <c r="AB1513">
        <v>0</v>
      </c>
      <c r="AC1513">
        <v>1</v>
      </c>
      <c r="AD1513">
        <v>0</v>
      </c>
      <c r="AE1513">
        <v>0</v>
      </c>
      <c r="AF1513">
        <v>0</v>
      </c>
      <c r="AG1513">
        <v>0</v>
      </c>
      <c r="AH1513">
        <v>1</v>
      </c>
      <c r="AI1513">
        <v>0</v>
      </c>
      <c r="AJ1513">
        <v>0</v>
      </c>
      <c r="AK1513">
        <v>18</v>
      </c>
      <c r="AL1513">
        <v>14</v>
      </c>
      <c r="AM1513">
        <v>0</v>
      </c>
    </row>
    <row r="1514" spans="1:39" x14ac:dyDescent="0.45">
      <c r="A1514">
        <v>67786</v>
      </c>
      <c r="B1514">
        <v>0</v>
      </c>
      <c r="C1514">
        <v>0</v>
      </c>
      <c r="D1514">
        <v>0</v>
      </c>
      <c r="E1514">
        <v>431</v>
      </c>
      <c r="F1514">
        <v>82</v>
      </c>
      <c r="G1514">
        <v>441</v>
      </c>
      <c r="H1514">
        <v>80</v>
      </c>
      <c r="I1514">
        <v>20</v>
      </c>
      <c r="J1514">
        <v>102</v>
      </c>
      <c r="K1514">
        <v>1</v>
      </c>
      <c r="L1514">
        <v>3</v>
      </c>
      <c r="M1514">
        <v>6</v>
      </c>
      <c r="N1514">
        <v>6</v>
      </c>
      <c r="O1514">
        <v>1</v>
      </c>
      <c r="P1514">
        <v>0</v>
      </c>
      <c r="Q1514">
        <v>0</v>
      </c>
      <c r="R1514">
        <v>0</v>
      </c>
      <c r="S1514">
        <v>0</v>
      </c>
      <c r="T1514">
        <v>0</v>
      </c>
      <c r="U1514">
        <v>0</v>
      </c>
      <c r="V1514">
        <v>3</v>
      </c>
      <c r="W1514">
        <v>11</v>
      </c>
      <c r="X1514">
        <v>1</v>
      </c>
      <c r="Y1514">
        <v>61</v>
      </c>
      <c r="Z1514">
        <v>2363</v>
      </c>
      <c r="AA1514">
        <v>0</v>
      </c>
      <c r="AB1514">
        <v>0</v>
      </c>
      <c r="AC1514">
        <v>0</v>
      </c>
      <c r="AD1514">
        <v>0</v>
      </c>
      <c r="AE1514">
        <v>1</v>
      </c>
      <c r="AF1514">
        <v>0</v>
      </c>
      <c r="AG1514">
        <v>0</v>
      </c>
      <c r="AH1514">
        <v>0</v>
      </c>
      <c r="AI1514">
        <v>0</v>
      </c>
      <c r="AJ1514">
        <v>1</v>
      </c>
      <c r="AK1514">
        <v>1054</v>
      </c>
      <c r="AL1514">
        <v>952</v>
      </c>
      <c r="AM1514">
        <v>0</v>
      </c>
    </row>
    <row r="1515" spans="1:39" x14ac:dyDescent="0.45">
      <c r="A1515">
        <v>71969</v>
      </c>
      <c r="B1515">
        <v>0</v>
      </c>
      <c r="C1515">
        <v>1</v>
      </c>
      <c r="D1515">
        <v>59</v>
      </c>
      <c r="E1515">
        <v>1000</v>
      </c>
      <c r="F1515">
        <v>0</v>
      </c>
      <c r="G1515">
        <v>76</v>
      </c>
      <c r="H1515">
        <v>0</v>
      </c>
      <c r="I1515">
        <v>0</v>
      </c>
      <c r="J1515">
        <v>10</v>
      </c>
      <c r="K1515">
        <v>3</v>
      </c>
      <c r="L1515">
        <v>3</v>
      </c>
      <c r="M1515">
        <v>4</v>
      </c>
      <c r="N1515">
        <v>9</v>
      </c>
      <c r="O1515">
        <v>8</v>
      </c>
      <c r="P1515">
        <v>0</v>
      </c>
      <c r="Q1515">
        <v>1</v>
      </c>
      <c r="R1515">
        <v>0</v>
      </c>
      <c r="S1515">
        <v>0</v>
      </c>
      <c r="T1515">
        <v>0</v>
      </c>
      <c r="U1515">
        <v>0</v>
      </c>
      <c r="V1515">
        <v>3</v>
      </c>
      <c r="W1515">
        <v>11</v>
      </c>
      <c r="X1515">
        <v>0</v>
      </c>
      <c r="Y1515">
        <v>49</v>
      </c>
      <c r="Z1515">
        <v>2780</v>
      </c>
      <c r="AA1515">
        <v>0</v>
      </c>
      <c r="AB1515">
        <v>1</v>
      </c>
      <c r="AC1515">
        <v>0</v>
      </c>
      <c r="AD1515">
        <v>0</v>
      </c>
      <c r="AE1515">
        <v>0</v>
      </c>
      <c r="AF1515">
        <v>0</v>
      </c>
      <c r="AG1515">
        <v>0</v>
      </c>
      <c r="AH1515">
        <v>0</v>
      </c>
      <c r="AI1515">
        <v>0</v>
      </c>
      <c r="AJ1515">
        <v>1</v>
      </c>
      <c r="AK1515">
        <v>1076</v>
      </c>
      <c r="AL1515">
        <v>1066</v>
      </c>
      <c r="AM1515">
        <v>1</v>
      </c>
    </row>
    <row r="1516" spans="1:39" x14ac:dyDescent="0.45">
      <c r="A1516">
        <v>59235</v>
      </c>
      <c r="B1516">
        <v>1</v>
      </c>
      <c r="C1516">
        <v>0</v>
      </c>
      <c r="D1516">
        <v>4</v>
      </c>
      <c r="E1516">
        <v>448</v>
      </c>
      <c r="F1516">
        <v>40</v>
      </c>
      <c r="G1516">
        <v>469</v>
      </c>
      <c r="H1516">
        <v>80</v>
      </c>
      <c r="I1516">
        <v>0</v>
      </c>
      <c r="J1516">
        <v>91</v>
      </c>
      <c r="K1516">
        <v>3</v>
      </c>
      <c r="L1516">
        <v>11</v>
      </c>
      <c r="M1516">
        <v>2</v>
      </c>
      <c r="N1516">
        <v>12</v>
      </c>
      <c r="O1516">
        <v>7</v>
      </c>
      <c r="P1516">
        <v>0</v>
      </c>
      <c r="Q1516">
        <v>0</v>
      </c>
      <c r="R1516">
        <v>0</v>
      </c>
      <c r="S1516">
        <v>0</v>
      </c>
      <c r="T1516">
        <v>0</v>
      </c>
      <c r="U1516">
        <v>0</v>
      </c>
      <c r="V1516">
        <v>3</v>
      </c>
      <c r="W1516">
        <v>11</v>
      </c>
      <c r="X1516">
        <v>0</v>
      </c>
      <c r="Y1516">
        <v>53</v>
      </c>
      <c r="Z1516">
        <v>2692</v>
      </c>
      <c r="AA1516">
        <v>0</v>
      </c>
      <c r="AB1516">
        <v>0</v>
      </c>
      <c r="AC1516">
        <v>1</v>
      </c>
      <c r="AD1516">
        <v>0</v>
      </c>
      <c r="AE1516">
        <v>0</v>
      </c>
      <c r="AF1516">
        <v>0</v>
      </c>
      <c r="AG1516">
        <v>0</v>
      </c>
      <c r="AH1516">
        <v>0</v>
      </c>
      <c r="AI1516">
        <v>1</v>
      </c>
      <c r="AJ1516">
        <v>0</v>
      </c>
      <c r="AK1516">
        <v>1037</v>
      </c>
      <c r="AL1516">
        <v>946</v>
      </c>
      <c r="AM1516">
        <v>0</v>
      </c>
    </row>
    <row r="1517" spans="1:39" x14ac:dyDescent="0.45">
      <c r="A1517">
        <v>31928</v>
      </c>
      <c r="B1517">
        <v>1</v>
      </c>
      <c r="C1517">
        <v>0</v>
      </c>
      <c r="D1517">
        <v>5</v>
      </c>
      <c r="E1517">
        <v>33</v>
      </c>
      <c r="F1517">
        <v>4</v>
      </c>
      <c r="G1517">
        <v>24</v>
      </c>
      <c r="H1517">
        <v>4</v>
      </c>
      <c r="I1517">
        <v>2</v>
      </c>
      <c r="J1517">
        <v>5</v>
      </c>
      <c r="K1517">
        <v>2</v>
      </c>
      <c r="L1517">
        <v>3</v>
      </c>
      <c r="M1517">
        <v>0</v>
      </c>
      <c r="N1517">
        <v>4</v>
      </c>
      <c r="O1517">
        <v>7</v>
      </c>
      <c r="P1517">
        <v>0</v>
      </c>
      <c r="Q1517">
        <v>0</v>
      </c>
      <c r="R1517">
        <v>0</v>
      </c>
      <c r="S1517">
        <v>0</v>
      </c>
      <c r="T1517">
        <v>0</v>
      </c>
      <c r="U1517">
        <v>0</v>
      </c>
      <c r="V1517">
        <v>3</v>
      </c>
      <c r="W1517">
        <v>11</v>
      </c>
      <c r="X1517">
        <v>0</v>
      </c>
      <c r="Y1517">
        <v>31</v>
      </c>
      <c r="Z1517">
        <v>2252</v>
      </c>
      <c r="AA1517">
        <v>0</v>
      </c>
      <c r="AB1517">
        <v>0</v>
      </c>
      <c r="AC1517">
        <v>0</v>
      </c>
      <c r="AD1517">
        <v>1</v>
      </c>
      <c r="AE1517">
        <v>0</v>
      </c>
      <c r="AF1517">
        <v>0</v>
      </c>
      <c r="AG1517">
        <v>0</v>
      </c>
      <c r="AH1517">
        <v>1</v>
      </c>
      <c r="AI1517">
        <v>0</v>
      </c>
      <c r="AJ1517">
        <v>0</v>
      </c>
      <c r="AK1517">
        <v>67</v>
      </c>
      <c r="AL1517">
        <v>62</v>
      </c>
      <c r="AM1517">
        <v>0</v>
      </c>
    </row>
    <row r="1518" spans="1:39" x14ac:dyDescent="0.45">
      <c r="A1518">
        <v>74881</v>
      </c>
      <c r="B1518">
        <v>1</v>
      </c>
      <c r="C1518">
        <v>1</v>
      </c>
      <c r="D1518">
        <v>48</v>
      </c>
      <c r="E1518">
        <v>505</v>
      </c>
      <c r="F1518">
        <v>72</v>
      </c>
      <c r="G1518">
        <v>270</v>
      </c>
      <c r="H1518">
        <v>36</v>
      </c>
      <c r="I1518">
        <v>27</v>
      </c>
      <c r="J1518">
        <v>54</v>
      </c>
      <c r="K1518">
        <v>4</v>
      </c>
      <c r="L1518">
        <v>9</v>
      </c>
      <c r="M1518">
        <v>2</v>
      </c>
      <c r="N1518">
        <v>12</v>
      </c>
      <c r="O1518">
        <v>5</v>
      </c>
      <c r="P1518">
        <v>0</v>
      </c>
      <c r="Q1518">
        <v>0</v>
      </c>
      <c r="R1518">
        <v>0</v>
      </c>
      <c r="S1518">
        <v>0</v>
      </c>
      <c r="T1518">
        <v>0</v>
      </c>
      <c r="U1518">
        <v>0</v>
      </c>
      <c r="V1518">
        <v>3</v>
      </c>
      <c r="W1518">
        <v>11</v>
      </c>
      <c r="X1518">
        <v>0</v>
      </c>
      <c r="Y1518">
        <v>59</v>
      </c>
      <c r="Z1518">
        <v>2637</v>
      </c>
      <c r="AA1518">
        <v>0</v>
      </c>
      <c r="AB1518">
        <v>0</v>
      </c>
      <c r="AC1518">
        <v>0</v>
      </c>
      <c r="AD1518">
        <v>1</v>
      </c>
      <c r="AE1518">
        <v>0</v>
      </c>
      <c r="AF1518">
        <v>0</v>
      </c>
      <c r="AG1518">
        <v>0</v>
      </c>
      <c r="AH1518">
        <v>0</v>
      </c>
      <c r="AI1518">
        <v>1</v>
      </c>
      <c r="AJ1518">
        <v>0</v>
      </c>
      <c r="AK1518">
        <v>910</v>
      </c>
      <c r="AL1518">
        <v>856</v>
      </c>
      <c r="AM1518">
        <v>0</v>
      </c>
    </row>
    <row r="1519" spans="1:39" x14ac:dyDescent="0.45">
      <c r="A1519">
        <v>65819</v>
      </c>
      <c r="B1519">
        <v>0</v>
      </c>
      <c r="C1519">
        <v>0</v>
      </c>
      <c r="D1519">
        <v>99</v>
      </c>
      <c r="E1519">
        <v>267</v>
      </c>
      <c r="F1519">
        <v>38</v>
      </c>
      <c r="G1519">
        <v>701</v>
      </c>
      <c r="H1519">
        <v>149</v>
      </c>
      <c r="I1519">
        <v>165</v>
      </c>
      <c r="J1519">
        <v>63</v>
      </c>
      <c r="K1519">
        <v>1</v>
      </c>
      <c r="L1519">
        <v>5</v>
      </c>
      <c r="M1519">
        <v>4</v>
      </c>
      <c r="N1519">
        <v>10</v>
      </c>
      <c r="O1519">
        <v>3</v>
      </c>
      <c r="P1519">
        <v>0</v>
      </c>
      <c r="Q1519">
        <v>0</v>
      </c>
      <c r="R1519">
        <v>0</v>
      </c>
      <c r="S1519">
        <v>0</v>
      </c>
      <c r="T1519">
        <v>0</v>
      </c>
      <c r="U1519">
        <v>0</v>
      </c>
      <c r="V1519">
        <v>3</v>
      </c>
      <c r="W1519">
        <v>11</v>
      </c>
      <c r="X1519">
        <v>0</v>
      </c>
      <c r="Y1519">
        <v>42</v>
      </c>
      <c r="Z1519">
        <v>2736</v>
      </c>
      <c r="AA1519">
        <v>0</v>
      </c>
      <c r="AB1519">
        <v>1</v>
      </c>
      <c r="AC1519">
        <v>0</v>
      </c>
      <c r="AD1519">
        <v>0</v>
      </c>
      <c r="AE1519">
        <v>0</v>
      </c>
      <c r="AF1519">
        <v>0</v>
      </c>
      <c r="AG1519">
        <v>0</v>
      </c>
      <c r="AH1519">
        <v>1</v>
      </c>
      <c r="AI1519">
        <v>0</v>
      </c>
      <c r="AJ1519">
        <v>0</v>
      </c>
      <c r="AK1519">
        <v>1320</v>
      </c>
      <c r="AL1519">
        <v>1257</v>
      </c>
      <c r="AM1519">
        <v>0</v>
      </c>
    </row>
    <row r="1520" spans="1:39" x14ac:dyDescent="0.45">
      <c r="A1520">
        <v>51411</v>
      </c>
      <c r="B1520">
        <v>1</v>
      </c>
      <c r="C1520">
        <v>2</v>
      </c>
      <c r="D1520">
        <v>81</v>
      </c>
      <c r="E1520">
        <v>14</v>
      </c>
      <c r="F1520">
        <v>0</v>
      </c>
      <c r="G1520">
        <v>3</v>
      </c>
      <c r="H1520">
        <v>0</v>
      </c>
      <c r="I1520">
        <v>0</v>
      </c>
      <c r="J1520">
        <v>1</v>
      </c>
      <c r="K1520">
        <v>1</v>
      </c>
      <c r="L1520">
        <v>0</v>
      </c>
      <c r="M1520">
        <v>0</v>
      </c>
      <c r="N1520">
        <v>3</v>
      </c>
      <c r="O1520">
        <v>5</v>
      </c>
      <c r="P1520">
        <v>0</v>
      </c>
      <c r="Q1520">
        <v>0</v>
      </c>
      <c r="R1520">
        <v>0</v>
      </c>
      <c r="S1520">
        <v>0</v>
      </c>
      <c r="T1520">
        <v>0</v>
      </c>
      <c r="U1520">
        <v>0</v>
      </c>
      <c r="V1520">
        <v>3</v>
      </c>
      <c r="W1520">
        <v>11</v>
      </c>
      <c r="X1520">
        <v>0</v>
      </c>
      <c r="Y1520">
        <v>67</v>
      </c>
      <c r="Z1520">
        <v>2558</v>
      </c>
      <c r="AA1520">
        <v>0</v>
      </c>
      <c r="AB1520">
        <v>0</v>
      </c>
      <c r="AC1520">
        <v>1</v>
      </c>
      <c r="AD1520">
        <v>0</v>
      </c>
      <c r="AE1520">
        <v>0</v>
      </c>
      <c r="AF1520">
        <v>0</v>
      </c>
      <c r="AG1520">
        <v>0</v>
      </c>
      <c r="AH1520">
        <v>0</v>
      </c>
      <c r="AI1520">
        <v>0</v>
      </c>
      <c r="AJ1520">
        <v>1</v>
      </c>
      <c r="AK1520">
        <v>17</v>
      </c>
      <c r="AL1520">
        <v>16</v>
      </c>
      <c r="AM1520">
        <v>0</v>
      </c>
    </row>
    <row r="1521" spans="1:39" x14ac:dyDescent="0.45">
      <c r="A1521">
        <v>51983</v>
      </c>
      <c r="B1521">
        <v>0</v>
      </c>
      <c r="C1521">
        <v>1</v>
      </c>
      <c r="D1521">
        <v>95</v>
      </c>
      <c r="E1521">
        <v>631</v>
      </c>
      <c r="F1521">
        <v>0</v>
      </c>
      <c r="G1521">
        <v>115</v>
      </c>
      <c r="H1521">
        <v>10</v>
      </c>
      <c r="I1521">
        <v>7</v>
      </c>
      <c r="J1521">
        <v>30</v>
      </c>
      <c r="K1521">
        <v>3</v>
      </c>
      <c r="L1521">
        <v>9</v>
      </c>
      <c r="M1521">
        <v>2</v>
      </c>
      <c r="N1521">
        <v>10</v>
      </c>
      <c r="O1521">
        <v>7</v>
      </c>
      <c r="P1521">
        <v>0</v>
      </c>
      <c r="Q1521">
        <v>0</v>
      </c>
      <c r="R1521">
        <v>0</v>
      </c>
      <c r="S1521">
        <v>0</v>
      </c>
      <c r="T1521">
        <v>0</v>
      </c>
      <c r="U1521">
        <v>0</v>
      </c>
      <c r="V1521">
        <v>3</v>
      </c>
      <c r="W1521">
        <v>11</v>
      </c>
      <c r="X1521">
        <v>0</v>
      </c>
      <c r="Y1521">
        <v>56</v>
      </c>
      <c r="Z1521">
        <v>2826</v>
      </c>
      <c r="AA1521">
        <v>1</v>
      </c>
      <c r="AB1521">
        <v>0</v>
      </c>
      <c r="AC1521">
        <v>0</v>
      </c>
      <c r="AD1521">
        <v>0</v>
      </c>
      <c r="AE1521">
        <v>0</v>
      </c>
      <c r="AF1521">
        <v>0</v>
      </c>
      <c r="AG1521">
        <v>0</v>
      </c>
      <c r="AH1521">
        <v>1</v>
      </c>
      <c r="AI1521">
        <v>0</v>
      </c>
      <c r="AJ1521">
        <v>0</v>
      </c>
      <c r="AK1521">
        <v>763</v>
      </c>
      <c r="AL1521">
        <v>733</v>
      </c>
      <c r="AM1521">
        <v>0</v>
      </c>
    </row>
    <row r="1522" spans="1:39" x14ac:dyDescent="0.45">
      <c r="A1522">
        <v>42386</v>
      </c>
      <c r="B1522">
        <v>1</v>
      </c>
      <c r="C1522">
        <v>0</v>
      </c>
      <c r="D1522">
        <v>43</v>
      </c>
      <c r="E1522">
        <v>65</v>
      </c>
      <c r="F1522">
        <v>4</v>
      </c>
      <c r="G1522">
        <v>16</v>
      </c>
      <c r="H1522">
        <v>0</v>
      </c>
      <c r="I1522">
        <v>4</v>
      </c>
      <c r="J1522">
        <v>11</v>
      </c>
      <c r="K1522">
        <v>1</v>
      </c>
      <c r="L1522">
        <v>3</v>
      </c>
      <c r="M1522">
        <v>0</v>
      </c>
      <c r="N1522">
        <v>3</v>
      </c>
      <c r="O1522">
        <v>8</v>
      </c>
      <c r="P1522">
        <v>0</v>
      </c>
      <c r="Q1522">
        <v>0</v>
      </c>
      <c r="R1522">
        <v>0</v>
      </c>
      <c r="S1522">
        <v>0</v>
      </c>
      <c r="T1522">
        <v>0</v>
      </c>
      <c r="U1522">
        <v>0</v>
      </c>
      <c r="V1522">
        <v>3</v>
      </c>
      <c r="W1522">
        <v>11</v>
      </c>
      <c r="X1522">
        <v>0</v>
      </c>
      <c r="Y1522">
        <v>34</v>
      </c>
      <c r="Z1522">
        <v>2691</v>
      </c>
      <c r="AA1522">
        <v>0</v>
      </c>
      <c r="AB1522">
        <v>0</v>
      </c>
      <c r="AC1522">
        <v>0</v>
      </c>
      <c r="AD1522">
        <v>1</v>
      </c>
      <c r="AE1522">
        <v>0</v>
      </c>
      <c r="AF1522">
        <v>0</v>
      </c>
      <c r="AG1522">
        <v>0</v>
      </c>
      <c r="AH1522">
        <v>0</v>
      </c>
      <c r="AI1522">
        <v>1</v>
      </c>
      <c r="AJ1522">
        <v>0</v>
      </c>
      <c r="AK1522">
        <v>89</v>
      </c>
      <c r="AL1522">
        <v>78</v>
      </c>
      <c r="AM1522">
        <v>0</v>
      </c>
    </row>
    <row r="1523" spans="1:39" x14ac:dyDescent="0.45">
      <c r="A1523">
        <v>30390</v>
      </c>
      <c r="B1523">
        <v>0</v>
      </c>
      <c r="C1523">
        <v>0</v>
      </c>
      <c r="D1523">
        <v>5</v>
      </c>
      <c r="E1523">
        <v>10</v>
      </c>
      <c r="F1523">
        <v>12</v>
      </c>
      <c r="G1523">
        <v>12</v>
      </c>
      <c r="H1523">
        <v>25</v>
      </c>
      <c r="I1523">
        <v>1</v>
      </c>
      <c r="J1523">
        <v>20</v>
      </c>
      <c r="K1523">
        <v>1</v>
      </c>
      <c r="L1523">
        <v>2</v>
      </c>
      <c r="M1523">
        <v>0</v>
      </c>
      <c r="N1523">
        <v>3</v>
      </c>
      <c r="O1523">
        <v>6</v>
      </c>
      <c r="P1523">
        <v>0</v>
      </c>
      <c r="Q1523">
        <v>0</v>
      </c>
      <c r="R1523">
        <v>0</v>
      </c>
      <c r="S1523">
        <v>0</v>
      </c>
      <c r="T1523">
        <v>0</v>
      </c>
      <c r="U1523">
        <v>0</v>
      </c>
      <c r="V1523">
        <v>3</v>
      </c>
      <c r="W1523">
        <v>11</v>
      </c>
      <c r="X1523">
        <v>0</v>
      </c>
      <c r="Y1523">
        <v>33</v>
      </c>
      <c r="Z1523">
        <v>2459</v>
      </c>
      <c r="AA1523">
        <v>0</v>
      </c>
      <c r="AB1523">
        <v>1</v>
      </c>
      <c r="AC1523">
        <v>0</v>
      </c>
      <c r="AD1523">
        <v>0</v>
      </c>
      <c r="AE1523">
        <v>0</v>
      </c>
      <c r="AF1523">
        <v>1</v>
      </c>
      <c r="AG1523">
        <v>0</v>
      </c>
      <c r="AH1523">
        <v>0</v>
      </c>
      <c r="AI1523">
        <v>0</v>
      </c>
      <c r="AJ1523">
        <v>0</v>
      </c>
      <c r="AK1523">
        <v>60</v>
      </c>
      <c r="AL1523">
        <v>40</v>
      </c>
      <c r="AM1523">
        <v>0</v>
      </c>
    </row>
    <row r="1524" spans="1:39" x14ac:dyDescent="0.45">
      <c r="A1524">
        <v>30983</v>
      </c>
      <c r="B1524">
        <v>0</v>
      </c>
      <c r="C1524">
        <v>0</v>
      </c>
      <c r="D1524">
        <v>50</v>
      </c>
      <c r="E1524">
        <v>51</v>
      </c>
      <c r="F1524">
        <v>4</v>
      </c>
      <c r="G1524">
        <v>50</v>
      </c>
      <c r="H1524">
        <v>12</v>
      </c>
      <c r="I1524">
        <v>1</v>
      </c>
      <c r="J1524">
        <v>49</v>
      </c>
      <c r="K1524">
        <v>1</v>
      </c>
      <c r="L1524">
        <v>4</v>
      </c>
      <c r="M1524">
        <v>0</v>
      </c>
      <c r="N1524">
        <v>3</v>
      </c>
      <c r="O1524">
        <v>8</v>
      </c>
      <c r="P1524">
        <v>0</v>
      </c>
      <c r="Q1524">
        <v>0</v>
      </c>
      <c r="R1524">
        <v>0</v>
      </c>
      <c r="S1524">
        <v>0</v>
      </c>
      <c r="T1524">
        <v>0</v>
      </c>
      <c r="U1524">
        <v>0</v>
      </c>
      <c r="V1524">
        <v>3</v>
      </c>
      <c r="W1524">
        <v>11</v>
      </c>
      <c r="X1524">
        <v>1</v>
      </c>
      <c r="Y1524">
        <v>57</v>
      </c>
      <c r="Z1524">
        <v>2756</v>
      </c>
      <c r="AA1524">
        <v>0</v>
      </c>
      <c r="AB1524">
        <v>0</v>
      </c>
      <c r="AC1524">
        <v>1</v>
      </c>
      <c r="AD1524">
        <v>0</v>
      </c>
      <c r="AE1524">
        <v>0</v>
      </c>
      <c r="AF1524">
        <v>0</v>
      </c>
      <c r="AG1524">
        <v>0</v>
      </c>
      <c r="AH1524">
        <v>1</v>
      </c>
      <c r="AI1524">
        <v>0</v>
      </c>
      <c r="AJ1524">
        <v>0</v>
      </c>
      <c r="AK1524">
        <v>118</v>
      </c>
      <c r="AL1524">
        <v>69</v>
      </c>
      <c r="AM1524">
        <v>0</v>
      </c>
    </row>
    <row r="1525" spans="1:39" x14ac:dyDescent="0.45">
      <c r="A1525">
        <v>66033</v>
      </c>
      <c r="B1525">
        <v>0</v>
      </c>
      <c r="C1525">
        <v>1</v>
      </c>
      <c r="D1525">
        <v>76</v>
      </c>
      <c r="E1525">
        <v>293</v>
      </c>
      <c r="F1525">
        <v>35</v>
      </c>
      <c r="G1525">
        <v>179</v>
      </c>
      <c r="H1525">
        <v>46</v>
      </c>
      <c r="I1525">
        <v>59</v>
      </c>
      <c r="J1525">
        <v>65</v>
      </c>
      <c r="K1525">
        <v>2</v>
      </c>
      <c r="L1525">
        <v>8</v>
      </c>
      <c r="M1525">
        <v>3</v>
      </c>
      <c r="N1525">
        <v>7</v>
      </c>
      <c r="O1525">
        <v>7</v>
      </c>
      <c r="P1525">
        <v>0</v>
      </c>
      <c r="Q1525">
        <v>0</v>
      </c>
      <c r="R1525">
        <v>0</v>
      </c>
      <c r="S1525">
        <v>0</v>
      </c>
      <c r="T1525">
        <v>0</v>
      </c>
      <c r="U1525">
        <v>0</v>
      </c>
      <c r="V1525">
        <v>3</v>
      </c>
      <c r="W1525">
        <v>11</v>
      </c>
      <c r="X1525">
        <v>0</v>
      </c>
      <c r="Y1525">
        <v>63</v>
      </c>
      <c r="Z1525">
        <v>2684</v>
      </c>
      <c r="AA1525">
        <v>0</v>
      </c>
      <c r="AB1525">
        <v>0</v>
      </c>
      <c r="AC1525">
        <v>0</v>
      </c>
      <c r="AD1525">
        <v>0</v>
      </c>
      <c r="AE1525">
        <v>1</v>
      </c>
      <c r="AF1525">
        <v>0</v>
      </c>
      <c r="AG1525">
        <v>0</v>
      </c>
      <c r="AH1525">
        <v>1</v>
      </c>
      <c r="AI1525">
        <v>0</v>
      </c>
      <c r="AJ1525">
        <v>0</v>
      </c>
      <c r="AK1525">
        <v>612</v>
      </c>
      <c r="AL1525">
        <v>547</v>
      </c>
      <c r="AM1525">
        <v>0</v>
      </c>
    </row>
    <row r="1526" spans="1:39" x14ac:dyDescent="0.45">
      <c r="A1526">
        <v>37284</v>
      </c>
      <c r="B1526">
        <v>1</v>
      </c>
      <c r="C1526">
        <v>1</v>
      </c>
      <c r="D1526">
        <v>46</v>
      </c>
      <c r="E1526">
        <v>11</v>
      </c>
      <c r="F1526">
        <v>1</v>
      </c>
      <c r="G1526">
        <v>2</v>
      </c>
      <c r="H1526">
        <v>2</v>
      </c>
      <c r="I1526">
        <v>1</v>
      </c>
      <c r="J1526">
        <v>6</v>
      </c>
      <c r="K1526">
        <v>1</v>
      </c>
      <c r="L1526">
        <v>0</v>
      </c>
      <c r="M1526">
        <v>0</v>
      </c>
      <c r="N1526">
        <v>3</v>
      </c>
      <c r="O1526">
        <v>6</v>
      </c>
      <c r="P1526">
        <v>0</v>
      </c>
      <c r="Q1526">
        <v>0</v>
      </c>
      <c r="R1526">
        <v>0</v>
      </c>
      <c r="S1526">
        <v>0</v>
      </c>
      <c r="T1526">
        <v>0</v>
      </c>
      <c r="U1526">
        <v>0</v>
      </c>
      <c r="V1526">
        <v>3</v>
      </c>
      <c r="W1526">
        <v>11</v>
      </c>
      <c r="X1526">
        <v>0</v>
      </c>
      <c r="Y1526">
        <v>45</v>
      </c>
      <c r="Z1526">
        <v>2616</v>
      </c>
      <c r="AA1526">
        <v>0</v>
      </c>
      <c r="AB1526">
        <v>1</v>
      </c>
      <c r="AC1526">
        <v>0</v>
      </c>
      <c r="AD1526">
        <v>0</v>
      </c>
      <c r="AE1526">
        <v>0</v>
      </c>
      <c r="AF1526">
        <v>1</v>
      </c>
      <c r="AG1526">
        <v>0</v>
      </c>
      <c r="AH1526">
        <v>0</v>
      </c>
      <c r="AI1526">
        <v>0</v>
      </c>
      <c r="AJ1526">
        <v>0</v>
      </c>
      <c r="AK1526">
        <v>17</v>
      </c>
      <c r="AL1526">
        <v>11</v>
      </c>
      <c r="AM1526">
        <v>0</v>
      </c>
    </row>
    <row r="1527" spans="1:39" x14ac:dyDescent="0.45">
      <c r="A1527">
        <v>57530</v>
      </c>
      <c r="B1527">
        <v>0</v>
      </c>
      <c r="C1527">
        <v>1</v>
      </c>
      <c r="D1527">
        <v>68</v>
      </c>
      <c r="E1527">
        <v>50</v>
      </c>
      <c r="F1527">
        <v>1</v>
      </c>
      <c r="G1527">
        <v>27</v>
      </c>
      <c r="H1527">
        <v>6</v>
      </c>
      <c r="I1527">
        <v>7</v>
      </c>
      <c r="J1527">
        <v>1</v>
      </c>
      <c r="K1527">
        <v>1</v>
      </c>
      <c r="L1527">
        <v>1</v>
      </c>
      <c r="M1527">
        <v>1</v>
      </c>
      <c r="N1527">
        <v>4</v>
      </c>
      <c r="O1527">
        <v>1</v>
      </c>
      <c r="P1527">
        <v>0</v>
      </c>
      <c r="Q1527">
        <v>0</v>
      </c>
      <c r="R1527">
        <v>0</v>
      </c>
      <c r="S1527">
        <v>0</v>
      </c>
      <c r="T1527">
        <v>0</v>
      </c>
      <c r="U1527">
        <v>0</v>
      </c>
      <c r="V1527">
        <v>3</v>
      </c>
      <c r="W1527">
        <v>11</v>
      </c>
      <c r="X1527">
        <v>0</v>
      </c>
      <c r="Y1527">
        <v>69</v>
      </c>
      <c r="Z1527">
        <v>2419</v>
      </c>
      <c r="AA1527">
        <v>1</v>
      </c>
      <c r="AB1527">
        <v>0</v>
      </c>
      <c r="AC1527">
        <v>0</v>
      </c>
      <c r="AD1527">
        <v>0</v>
      </c>
      <c r="AE1527">
        <v>0</v>
      </c>
      <c r="AF1527">
        <v>0</v>
      </c>
      <c r="AG1527">
        <v>0</v>
      </c>
      <c r="AH1527">
        <v>0</v>
      </c>
      <c r="AI1527">
        <v>1</v>
      </c>
      <c r="AJ1527">
        <v>0</v>
      </c>
      <c r="AK1527">
        <v>91</v>
      </c>
      <c r="AL1527">
        <v>90</v>
      </c>
      <c r="AM1527">
        <v>0</v>
      </c>
    </row>
    <row r="1528" spans="1:39" x14ac:dyDescent="0.45">
      <c r="A1528">
        <v>76800</v>
      </c>
      <c r="B1528">
        <v>0</v>
      </c>
      <c r="C1528">
        <v>0</v>
      </c>
      <c r="D1528">
        <v>33</v>
      </c>
      <c r="E1528">
        <v>173</v>
      </c>
      <c r="F1528">
        <v>26</v>
      </c>
      <c r="G1528">
        <v>255</v>
      </c>
      <c r="H1528">
        <v>35</v>
      </c>
      <c r="I1528">
        <v>71</v>
      </c>
      <c r="J1528">
        <v>81</v>
      </c>
      <c r="K1528">
        <v>1</v>
      </c>
      <c r="L1528">
        <v>4</v>
      </c>
      <c r="M1528">
        <v>4</v>
      </c>
      <c r="N1528">
        <v>7</v>
      </c>
      <c r="O1528">
        <v>1</v>
      </c>
      <c r="P1528">
        <v>0</v>
      </c>
      <c r="Q1528">
        <v>0</v>
      </c>
      <c r="R1528">
        <v>0</v>
      </c>
      <c r="S1528">
        <v>0</v>
      </c>
      <c r="T1528">
        <v>0</v>
      </c>
      <c r="U1528">
        <v>0</v>
      </c>
      <c r="V1528">
        <v>3</v>
      </c>
      <c r="W1528">
        <v>11</v>
      </c>
      <c r="X1528">
        <v>0</v>
      </c>
      <c r="Y1528">
        <v>55</v>
      </c>
      <c r="Z1528">
        <v>2272</v>
      </c>
      <c r="AA1528">
        <v>0</v>
      </c>
      <c r="AB1528">
        <v>1</v>
      </c>
      <c r="AC1528">
        <v>0</v>
      </c>
      <c r="AD1528">
        <v>0</v>
      </c>
      <c r="AE1528">
        <v>0</v>
      </c>
      <c r="AF1528">
        <v>1</v>
      </c>
      <c r="AG1528">
        <v>0</v>
      </c>
      <c r="AH1528">
        <v>0</v>
      </c>
      <c r="AI1528">
        <v>0</v>
      </c>
      <c r="AJ1528">
        <v>0</v>
      </c>
      <c r="AK1528">
        <v>560</v>
      </c>
      <c r="AL1528">
        <v>479</v>
      </c>
      <c r="AM1528">
        <v>0</v>
      </c>
    </row>
    <row r="1529" spans="1:39" x14ac:dyDescent="0.45">
      <c r="A1529">
        <v>63943</v>
      </c>
      <c r="B1529">
        <v>0</v>
      </c>
      <c r="C1529">
        <v>1</v>
      </c>
      <c r="D1529">
        <v>50</v>
      </c>
      <c r="E1529">
        <v>423</v>
      </c>
      <c r="F1529">
        <v>184</v>
      </c>
      <c r="G1529">
        <v>368</v>
      </c>
      <c r="H1529">
        <v>13</v>
      </c>
      <c r="I1529">
        <v>97</v>
      </c>
      <c r="J1529">
        <v>21</v>
      </c>
      <c r="K1529">
        <v>1</v>
      </c>
      <c r="L1529">
        <v>6</v>
      </c>
      <c r="M1529">
        <v>4</v>
      </c>
      <c r="N1529">
        <v>6</v>
      </c>
      <c r="O1529">
        <v>5</v>
      </c>
      <c r="P1529">
        <v>0</v>
      </c>
      <c r="Q1529">
        <v>0</v>
      </c>
      <c r="R1529">
        <v>0</v>
      </c>
      <c r="S1529">
        <v>0</v>
      </c>
      <c r="T1529">
        <v>0</v>
      </c>
      <c r="U1529">
        <v>0</v>
      </c>
      <c r="V1529">
        <v>3</v>
      </c>
      <c r="W1529">
        <v>11</v>
      </c>
      <c r="X1529">
        <v>0</v>
      </c>
      <c r="Y1529">
        <v>64</v>
      </c>
      <c r="Z1529">
        <v>2824</v>
      </c>
      <c r="AA1529">
        <v>0</v>
      </c>
      <c r="AB1529">
        <v>1</v>
      </c>
      <c r="AC1529">
        <v>0</v>
      </c>
      <c r="AD1529">
        <v>0</v>
      </c>
      <c r="AE1529">
        <v>0</v>
      </c>
      <c r="AF1529">
        <v>0</v>
      </c>
      <c r="AG1529">
        <v>0</v>
      </c>
      <c r="AH1529">
        <v>1</v>
      </c>
      <c r="AI1529">
        <v>0</v>
      </c>
      <c r="AJ1529">
        <v>0</v>
      </c>
      <c r="AK1529">
        <v>1085</v>
      </c>
      <c r="AL1529">
        <v>1064</v>
      </c>
      <c r="AM1529">
        <v>0</v>
      </c>
    </row>
    <row r="1530" spans="1:39" x14ac:dyDescent="0.45">
      <c r="A1530">
        <v>76081</v>
      </c>
      <c r="B1530">
        <v>0</v>
      </c>
      <c r="C1530">
        <v>0</v>
      </c>
      <c r="D1530">
        <v>85</v>
      </c>
      <c r="E1530">
        <v>292</v>
      </c>
      <c r="F1530">
        <v>30</v>
      </c>
      <c r="G1530">
        <v>415</v>
      </c>
      <c r="H1530">
        <v>63</v>
      </c>
      <c r="I1530">
        <v>33</v>
      </c>
      <c r="J1530">
        <v>200</v>
      </c>
      <c r="K1530">
        <v>1</v>
      </c>
      <c r="L1530">
        <v>4</v>
      </c>
      <c r="M1530">
        <v>5</v>
      </c>
      <c r="N1530">
        <v>4</v>
      </c>
      <c r="O1530">
        <v>2</v>
      </c>
      <c r="P1530">
        <v>0</v>
      </c>
      <c r="Q1530">
        <v>0</v>
      </c>
      <c r="R1530">
        <v>0</v>
      </c>
      <c r="S1530">
        <v>1</v>
      </c>
      <c r="T1530">
        <v>0</v>
      </c>
      <c r="U1530">
        <v>0</v>
      </c>
      <c r="V1530">
        <v>3</v>
      </c>
      <c r="W1530">
        <v>11</v>
      </c>
      <c r="X1530">
        <v>0</v>
      </c>
      <c r="Y1530">
        <v>58</v>
      </c>
      <c r="Z1530">
        <v>2196</v>
      </c>
      <c r="AA1530">
        <v>0</v>
      </c>
      <c r="AB1530">
        <v>0</v>
      </c>
      <c r="AC1530">
        <v>0</v>
      </c>
      <c r="AD1530">
        <v>1</v>
      </c>
      <c r="AE1530">
        <v>0</v>
      </c>
      <c r="AF1530">
        <v>0</v>
      </c>
      <c r="AG1530">
        <v>0</v>
      </c>
      <c r="AH1530">
        <v>1</v>
      </c>
      <c r="AI1530">
        <v>0</v>
      </c>
      <c r="AJ1530">
        <v>0</v>
      </c>
      <c r="AK1530">
        <v>833</v>
      </c>
      <c r="AL1530">
        <v>633</v>
      </c>
      <c r="AM1530">
        <v>1</v>
      </c>
    </row>
    <row r="1531" spans="1:39" x14ac:dyDescent="0.45">
      <c r="A1531">
        <v>67445</v>
      </c>
      <c r="B1531">
        <v>0</v>
      </c>
      <c r="C1531">
        <v>1</v>
      </c>
      <c r="D1531">
        <v>63</v>
      </c>
      <c r="E1531">
        <v>757</v>
      </c>
      <c r="F1531">
        <v>80</v>
      </c>
      <c r="G1531">
        <v>217</v>
      </c>
      <c r="H1531">
        <v>29</v>
      </c>
      <c r="I1531">
        <v>80</v>
      </c>
      <c r="J1531">
        <v>11</v>
      </c>
      <c r="K1531">
        <v>5</v>
      </c>
      <c r="L1531">
        <v>9</v>
      </c>
      <c r="M1531">
        <v>6</v>
      </c>
      <c r="N1531">
        <v>12</v>
      </c>
      <c r="O1531">
        <v>6</v>
      </c>
      <c r="P1531">
        <v>0</v>
      </c>
      <c r="Q1531">
        <v>0</v>
      </c>
      <c r="R1531">
        <v>0</v>
      </c>
      <c r="S1531">
        <v>0</v>
      </c>
      <c r="T1531">
        <v>0</v>
      </c>
      <c r="U1531">
        <v>0</v>
      </c>
      <c r="V1531">
        <v>3</v>
      </c>
      <c r="W1531">
        <v>11</v>
      </c>
      <c r="X1531">
        <v>0</v>
      </c>
      <c r="Y1531">
        <v>46</v>
      </c>
      <c r="Z1531">
        <v>2845</v>
      </c>
      <c r="AA1531">
        <v>0</v>
      </c>
      <c r="AB1531">
        <v>1</v>
      </c>
      <c r="AC1531">
        <v>0</v>
      </c>
      <c r="AD1531">
        <v>0</v>
      </c>
      <c r="AE1531">
        <v>0</v>
      </c>
      <c r="AF1531">
        <v>0</v>
      </c>
      <c r="AG1531">
        <v>0</v>
      </c>
      <c r="AH1531">
        <v>1</v>
      </c>
      <c r="AI1531">
        <v>0</v>
      </c>
      <c r="AJ1531">
        <v>0</v>
      </c>
      <c r="AK1531">
        <v>1163</v>
      </c>
      <c r="AL1531">
        <v>1152</v>
      </c>
      <c r="AM1531">
        <v>0</v>
      </c>
    </row>
    <row r="1532" spans="1:39" x14ac:dyDescent="0.45">
      <c r="A1532">
        <v>37054</v>
      </c>
      <c r="B1532">
        <v>1</v>
      </c>
      <c r="C1532">
        <v>1</v>
      </c>
      <c r="D1532">
        <v>89</v>
      </c>
      <c r="E1532">
        <v>12</v>
      </c>
      <c r="F1532">
        <v>1</v>
      </c>
      <c r="G1532">
        <v>6</v>
      </c>
      <c r="H1532">
        <v>0</v>
      </c>
      <c r="I1532">
        <v>1</v>
      </c>
      <c r="J1532">
        <v>5</v>
      </c>
      <c r="K1532">
        <v>2</v>
      </c>
      <c r="L1532">
        <v>1</v>
      </c>
      <c r="M1532">
        <v>0</v>
      </c>
      <c r="N1532">
        <v>3</v>
      </c>
      <c r="O1532">
        <v>7</v>
      </c>
      <c r="P1532">
        <v>0</v>
      </c>
      <c r="Q1532">
        <v>0</v>
      </c>
      <c r="R1532">
        <v>0</v>
      </c>
      <c r="S1532">
        <v>0</v>
      </c>
      <c r="T1532">
        <v>0</v>
      </c>
      <c r="U1532">
        <v>0</v>
      </c>
      <c r="V1532">
        <v>3</v>
      </c>
      <c r="W1532">
        <v>11</v>
      </c>
      <c r="X1532">
        <v>0</v>
      </c>
      <c r="Y1532">
        <v>53</v>
      </c>
      <c r="Z1532">
        <v>2446</v>
      </c>
      <c r="AA1532">
        <v>0</v>
      </c>
      <c r="AB1532">
        <v>1</v>
      </c>
      <c r="AC1532">
        <v>0</v>
      </c>
      <c r="AD1532">
        <v>0</v>
      </c>
      <c r="AE1532">
        <v>0</v>
      </c>
      <c r="AF1532">
        <v>0</v>
      </c>
      <c r="AG1532">
        <v>0</v>
      </c>
      <c r="AH1532">
        <v>0</v>
      </c>
      <c r="AI1532">
        <v>1</v>
      </c>
      <c r="AJ1532">
        <v>0</v>
      </c>
      <c r="AK1532">
        <v>20</v>
      </c>
      <c r="AL1532">
        <v>15</v>
      </c>
      <c r="AM1532">
        <v>0</v>
      </c>
    </row>
    <row r="1533" spans="1:39" x14ac:dyDescent="0.45">
      <c r="A1533">
        <v>47175</v>
      </c>
      <c r="B1533">
        <v>1</v>
      </c>
      <c r="C1533">
        <v>1</v>
      </c>
      <c r="D1533">
        <v>81</v>
      </c>
      <c r="E1533">
        <v>167</v>
      </c>
      <c r="F1533">
        <v>2</v>
      </c>
      <c r="G1533">
        <v>44</v>
      </c>
      <c r="H1533">
        <v>6</v>
      </c>
      <c r="I1533">
        <v>2</v>
      </c>
      <c r="J1533">
        <v>19</v>
      </c>
      <c r="K1533">
        <v>7</v>
      </c>
      <c r="L1533">
        <v>4</v>
      </c>
      <c r="M1533">
        <v>2</v>
      </c>
      <c r="N1533">
        <v>4</v>
      </c>
      <c r="O1533">
        <v>8</v>
      </c>
      <c r="P1533">
        <v>1</v>
      </c>
      <c r="Q1533">
        <v>0</v>
      </c>
      <c r="R1533">
        <v>0</v>
      </c>
      <c r="S1533">
        <v>0</v>
      </c>
      <c r="T1533">
        <v>0</v>
      </c>
      <c r="U1533">
        <v>0</v>
      </c>
      <c r="V1533">
        <v>3</v>
      </c>
      <c r="W1533">
        <v>11</v>
      </c>
      <c r="X1533">
        <v>1</v>
      </c>
      <c r="Y1533">
        <v>58</v>
      </c>
      <c r="Z1533">
        <v>2768</v>
      </c>
      <c r="AA1533">
        <v>0</v>
      </c>
      <c r="AB1533">
        <v>0</v>
      </c>
      <c r="AC1533">
        <v>0</v>
      </c>
      <c r="AD1533">
        <v>1</v>
      </c>
      <c r="AE1533">
        <v>0</v>
      </c>
      <c r="AF1533">
        <v>0</v>
      </c>
      <c r="AG1533">
        <v>0</v>
      </c>
      <c r="AH1533">
        <v>0</v>
      </c>
      <c r="AI1533">
        <v>1</v>
      </c>
      <c r="AJ1533">
        <v>0</v>
      </c>
      <c r="AK1533">
        <v>221</v>
      </c>
      <c r="AL1533">
        <v>202</v>
      </c>
      <c r="AM1533">
        <v>1</v>
      </c>
    </row>
    <row r="1534" spans="1:39" x14ac:dyDescent="0.45">
      <c r="A1534">
        <v>31859</v>
      </c>
      <c r="B1534">
        <v>1</v>
      </c>
      <c r="C1534">
        <v>0</v>
      </c>
      <c r="D1534">
        <v>77</v>
      </c>
      <c r="E1534">
        <v>3</v>
      </c>
      <c r="F1534">
        <v>1</v>
      </c>
      <c r="G1534">
        <v>3</v>
      </c>
      <c r="H1534">
        <v>8</v>
      </c>
      <c r="I1534">
        <v>0</v>
      </c>
      <c r="J1534">
        <v>5</v>
      </c>
      <c r="K1534">
        <v>1</v>
      </c>
      <c r="L1534">
        <v>1</v>
      </c>
      <c r="M1534">
        <v>0</v>
      </c>
      <c r="N1534">
        <v>2</v>
      </c>
      <c r="O1534">
        <v>7</v>
      </c>
      <c r="P1534">
        <v>0</v>
      </c>
      <c r="Q1534">
        <v>0</v>
      </c>
      <c r="R1534">
        <v>0</v>
      </c>
      <c r="S1534">
        <v>0</v>
      </c>
      <c r="T1534">
        <v>0</v>
      </c>
      <c r="U1534">
        <v>0</v>
      </c>
      <c r="V1534">
        <v>3</v>
      </c>
      <c r="W1534">
        <v>11</v>
      </c>
      <c r="X1534">
        <v>0</v>
      </c>
      <c r="Y1534">
        <v>44</v>
      </c>
      <c r="Z1534">
        <v>2539</v>
      </c>
      <c r="AA1534">
        <v>1</v>
      </c>
      <c r="AB1534">
        <v>0</v>
      </c>
      <c r="AC1534">
        <v>0</v>
      </c>
      <c r="AD1534">
        <v>0</v>
      </c>
      <c r="AE1534">
        <v>0</v>
      </c>
      <c r="AF1534">
        <v>0</v>
      </c>
      <c r="AG1534">
        <v>0</v>
      </c>
      <c r="AH1534">
        <v>1</v>
      </c>
      <c r="AI1534">
        <v>0</v>
      </c>
      <c r="AJ1534">
        <v>0</v>
      </c>
      <c r="AK1534">
        <v>15</v>
      </c>
      <c r="AL1534">
        <v>10</v>
      </c>
      <c r="AM1534">
        <v>0</v>
      </c>
    </row>
    <row r="1535" spans="1:39" x14ac:dyDescent="0.45">
      <c r="A1535">
        <v>27215</v>
      </c>
      <c r="B1535">
        <v>2</v>
      </c>
      <c r="C1535">
        <v>1</v>
      </c>
      <c r="D1535">
        <v>50</v>
      </c>
      <c r="E1535">
        <v>30</v>
      </c>
      <c r="F1535">
        <v>5</v>
      </c>
      <c r="G1535">
        <v>22</v>
      </c>
      <c r="H1535">
        <v>8</v>
      </c>
      <c r="I1535">
        <v>9</v>
      </c>
      <c r="J1535">
        <v>28</v>
      </c>
      <c r="K1535">
        <v>4</v>
      </c>
      <c r="L1535">
        <v>2</v>
      </c>
      <c r="M1535">
        <v>1</v>
      </c>
      <c r="N1535">
        <v>4</v>
      </c>
      <c r="O1535">
        <v>6</v>
      </c>
      <c r="P1535">
        <v>0</v>
      </c>
      <c r="Q1535">
        <v>0</v>
      </c>
      <c r="R1535">
        <v>0</v>
      </c>
      <c r="S1535">
        <v>0</v>
      </c>
      <c r="T1535">
        <v>0</v>
      </c>
      <c r="U1535">
        <v>0</v>
      </c>
      <c r="V1535">
        <v>3</v>
      </c>
      <c r="W1535">
        <v>11</v>
      </c>
      <c r="X1535">
        <v>0</v>
      </c>
      <c r="Y1535">
        <v>59</v>
      </c>
      <c r="Z1535">
        <v>2681</v>
      </c>
      <c r="AA1535">
        <v>1</v>
      </c>
      <c r="AB1535">
        <v>0</v>
      </c>
      <c r="AC1535">
        <v>0</v>
      </c>
      <c r="AD1535">
        <v>0</v>
      </c>
      <c r="AE1535">
        <v>0</v>
      </c>
      <c r="AF1535">
        <v>0</v>
      </c>
      <c r="AG1535">
        <v>0</v>
      </c>
      <c r="AH1535">
        <v>1</v>
      </c>
      <c r="AI1535">
        <v>0</v>
      </c>
      <c r="AJ1535">
        <v>0</v>
      </c>
      <c r="AK1535">
        <v>74</v>
      </c>
      <c r="AL1535">
        <v>46</v>
      </c>
      <c r="AM1535">
        <v>0</v>
      </c>
    </row>
    <row r="1536" spans="1:39" x14ac:dyDescent="0.45">
      <c r="A1536">
        <v>70179</v>
      </c>
      <c r="B1536">
        <v>0</v>
      </c>
      <c r="C1536">
        <v>1</v>
      </c>
      <c r="D1536">
        <v>10</v>
      </c>
      <c r="E1536">
        <v>532</v>
      </c>
      <c r="F1536">
        <v>88</v>
      </c>
      <c r="G1536">
        <v>168</v>
      </c>
      <c r="H1536">
        <v>69</v>
      </c>
      <c r="I1536">
        <v>44</v>
      </c>
      <c r="J1536">
        <v>133</v>
      </c>
      <c r="K1536">
        <v>3</v>
      </c>
      <c r="L1536">
        <v>7</v>
      </c>
      <c r="M1536">
        <v>3</v>
      </c>
      <c r="N1536">
        <v>13</v>
      </c>
      <c r="O1536">
        <v>5</v>
      </c>
      <c r="P1536">
        <v>0</v>
      </c>
      <c r="Q1536">
        <v>0</v>
      </c>
      <c r="R1536">
        <v>0</v>
      </c>
      <c r="S1536">
        <v>0</v>
      </c>
      <c r="T1536">
        <v>0</v>
      </c>
      <c r="U1536">
        <v>0</v>
      </c>
      <c r="V1536">
        <v>3</v>
      </c>
      <c r="W1536">
        <v>11</v>
      </c>
      <c r="X1536">
        <v>0</v>
      </c>
      <c r="Y1536">
        <v>44</v>
      </c>
      <c r="Z1536">
        <v>2502</v>
      </c>
      <c r="AA1536">
        <v>1</v>
      </c>
      <c r="AB1536">
        <v>0</v>
      </c>
      <c r="AC1536">
        <v>0</v>
      </c>
      <c r="AD1536">
        <v>0</v>
      </c>
      <c r="AE1536">
        <v>0</v>
      </c>
      <c r="AF1536">
        <v>0</v>
      </c>
      <c r="AG1536">
        <v>0</v>
      </c>
      <c r="AH1536">
        <v>0</v>
      </c>
      <c r="AI1536">
        <v>0</v>
      </c>
      <c r="AJ1536">
        <v>1</v>
      </c>
      <c r="AK1536">
        <v>901</v>
      </c>
      <c r="AL1536">
        <v>768</v>
      </c>
      <c r="AM1536">
        <v>0</v>
      </c>
    </row>
    <row r="1537" spans="1:39" x14ac:dyDescent="0.45">
      <c r="A1537">
        <v>39922</v>
      </c>
      <c r="B1537">
        <v>1</v>
      </c>
      <c r="C1537">
        <v>0</v>
      </c>
      <c r="D1537">
        <v>30</v>
      </c>
      <c r="E1537">
        <v>29</v>
      </c>
      <c r="F1537">
        <v>12</v>
      </c>
      <c r="G1537">
        <v>59</v>
      </c>
      <c r="H1537">
        <v>19</v>
      </c>
      <c r="I1537">
        <v>1</v>
      </c>
      <c r="J1537">
        <v>36</v>
      </c>
      <c r="K1537">
        <v>2</v>
      </c>
      <c r="L1537">
        <v>3</v>
      </c>
      <c r="M1537">
        <v>0</v>
      </c>
      <c r="N1537">
        <v>4</v>
      </c>
      <c r="O1537">
        <v>8</v>
      </c>
      <c r="P1537">
        <v>0</v>
      </c>
      <c r="Q1537">
        <v>0</v>
      </c>
      <c r="R1537">
        <v>0</v>
      </c>
      <c r="S1537">
        <v>0</v>
      </c>
      <c r="T1537">
        <v>0</v>
      </c>
      <c r="U1537">
        <v>0</v>
      </c>
      <c r="V1537">
        <v>3</v>
      </c>
      <c r="W1537">
        <v>11</v>
      </c>
      <c r="X1537">
        <v>0</v>
      </c>
      <c r="Y1537">
        <v>37</v>
      </c>
      <c r="Z1537">
        <v>2659</v>
      </c>
      <c r="AA1537">
        <v>0</v>
      </c>
      <c r="AB1537">
        <v>1</v>
      </c>
      <c r="AC1537">
        <v>0</v>
      </c>
      <c r="AD1537">
        <v>0</v>
      </c>
      <c r="AE1537">
        <v>0</v>
      </c>
      <c r="AF1537">
        <v>0</v>
      </c>
      <c r="AG1537">
        <v>0</v>
      </c>
      <c r="AH1537">
        <v>1</v>
      </c>
      <c r="AI1537">
        <v>0</v>
      </c>
      <c r="AJ1537">
        <v>0</v>
      </c>
      <c r="AK1537">
        <v>120</v>
      </c>
      <c r="AL1537">
        <v>84</v>
      </c>
      <c r="AM1537">
        <v>0</v>
      </c>
    </row>
    <row r="1538" spans="1:39" x14ac:dyDescent="0.45">
      <c r="A1538">
        <v>49681</v>
      </c>
      <c r="B1538">
        <v>0</v>
      </c>
      <c r="C1538">
        <v>2</v>
      </c>
      <c r="D1538">
        <v>66</v>
      </c>
      <c r="E1538">
        <v>411</v>
      </c>
      <c r="F1538">
        <v>0</v>
      </c>
      <c r="G1538">
        <v>26</v>
      </c>
      <c r="H1538">
        <v>0</v>
      </c>
      <c r="I1538">
        <v>0</v>
      </c>
      <c r="J1538">
        <v>21</v>
      </c>
      <c r="K1538">
        <v>6</v>
      </c>
      <c r="L1538">
        <v>7</v>
      </c>
      <c r="M1538">
        <v>1</v>
      </c>
      <c r="N1538">
        <v>7</v>
      </c>
      <c r="O1538">
        <v>7</v>
      </c>
      <c r="P1538">
        <v>0</v>
      </c>
      <c r="Q1538">
        <v>0</v>
      </c>
      <c r="R1538">
        <v>0</v>
      </c>
      <c r="S1538">
        <v>0</v>
      </c>
      <c r="T1538">
        <v>0</v>
      </c>
      <c r="U1538">
        <v>0</v>
      </c>
      <c r="V1538">
        <v>3</v>
      </c>
      <c r="W1538">
        <v>11</v>
      </c>
      <c r="X1538">
        <v>0</v>
      </c>
      <c r="Y1538">
        <v>44</v>
      </c>
      <c r="Z1538">
        <v>2396</v>
      </c>
      <c r="AA1538">
        <v>0</v>
      </c>
      <c r="AB1538">
        <v>1</v>
      </c>
      <c r="AC1538">
        <v>0</v>
      </c>
      <c r="AD1538">
        <v>0</v>
      </c>
      <c r="AE1538">
        <v>0</v>
      </c>
      <c r="AF1538">
        <v>0</v>
      </c>
      <c r="AG1538">
        <v>0</v>
      </c>
      <c r="AH1538">
        <v>0</v>
      </c>
      <c r="AI1538">
        <v>1</v>
      </c>
      <c r="AJ1538">
        <v>0</v>
      </c>
      <c r="AK1538">
        <v>437</v>
      </c>
      <c r="AL1538">
        <v>416</v>
      </c>
      <c r="AM1538">
        <v>0</v>
      </c>
    </row>
    <row r="1539" spans="1:39" x14ac:dyDescent="0.45">
      <c r="A1539">
        <v>24645</v>
      </c>
      <c r="B1539">
        <v>1</v>
      </c>
      <c r="C1539">
        <v>0</v>
      </c>
      <c r="D1539">
        <v>16</v>
      </c>
      <c r="E1539">
        <v>5</v>
      </c>
      <c r="F1539">
        <v>3</v>
      </c>
      <c r="G1539">
        <v>4</v>
      </c>
      <c r="H1539">
        <v>4</v>
      </c>
      <c r="I1539">
        <v>1</v>
      </c>
      <c r="J1539">
        <v>0</v>
      </c>
      <c r="K1539">
        <v>1</v>
      </c>
      <c r="L1539">
        <v>1</v>
      </c>
      <c r="M1539">
        <v>0</v>
      </c>
      <c r="N1539">
        <v>2</v>
      </c>
      <c r="O1539">
        <v>8</v>
      </c>
      <c r="P1539">
        <v>0</v>
      </c>
      <c r="Q1539">
        <v>0</v>
      </c>
      <c r="R1539">
        <v>0</v>
      </c>
      <c r="S1539">
        <v>0</v>
      </c>
      <c r="T1539">
        <v>0</v>
      </c>
      <c r="U1539">
        <v>0</v>
      </c>
      <c r="V1539">
        <v>3</v>
      </c>
      <c r="W1539">
        <v>11</v>
      </c>
      <c r="X1539">
        <v>0</v>
      </c>
      <c r="Y1539">
        <v>32</v>
      </c>
      <c r="Z1539">
        <v>2764</v>
      </c>
      <c r="AA1539">
        <v>0</v>
      </c>
      <c r="AB1539">
        <v>1</v>
      </c>
      <c r="AC1539">
        <v>0</v>
      </c>
      <c r="AD1539">
        <v>0</v>
      </c>
      <c r="AE1539">
        <v>0</v>
      </c>
      <c r="AF1539">
        <v>0</v>
      </c>
      <c r="AG1539">
        <v>0</v>
      </c>
      <c r="AH1539">
        <v>1</v>
      </c>
      <c r="AI1539">
        <v>0</v>
      </c>
      <c r="AJ1539">
        <v>0</v>
      </c>
      <c r="AK1539">
        <v>17</v>
      </c>
      <c r="AL1539">
        <v>17</v>
      </c>
      <c r="AM1539">
        <v>0</v>
      </c>
    </row>
    <row r="1540" spans="1:39" x14ac:dyDescent="0.45">
      <c r="A1540">
        <v>79865</v>
      </c>
      <c r="B1540">
        <v>0</v>
      </c>
      <c r="C1540">
        <v>1</v>
      </c>
      <c r="D1540">
        <v>12</v>
      </c>
      <c r="E1540">
        <v>71</v>
      </c>
      <c r="F1540">
        <v>99</v>
      </c>
      <c r="G1540">
        <v>278</v>
      </c>
      <c r="H1540">
        <v>185</v>
      </c>
      <c r="I1540">
        <v>121</v>
      </c>
      <c r="J1540">
        <v>38</v>
      </c>
      <c r="K1540">
        <v>1</v>
      </c>
      <c r="L1540">
        <v>5</v>
      </c>
      <c r="M1540">
        <v>10</v>
      </c>
      <c r="N1540">
        <v>5</v>
      </c>
      <c r="O1540">
        <v>1</v>
      </c>
      <c r="P1540">
        <v>0</v>
      </c>
      <c r="Q1540">
        <v>0</v>
      </c>
      <c r="R1540">
        <v>0</v>
      </c>
      <c r="S1540">
        <v>0</v>
      </c>
      <c r="T1540">
        <v>0</v>
      </c>
      <c r="U1540">
        <v>0</v>
      </c>
      <c r="V1540">
        <v>3</v>
      </c>
      <c r="W1540">
        <v>11</v>
      </c>
      <c r="X1540">
        <v>0</v>
      </c>
      <c r="Y1540">
        <v>66</v>
      </c>
      <c r="Z1540">
        <v>2170</v>
      </c>
      <c r="AA1540">
        <v>1</v>
      </c>
      <c r="AB1540">
        <v>0</v>
      </c>
      <c r="AC1540">
        <v>0</v>
      </c>
      <c r="AD1540">
        <v>0</v>
      </c>
      <c r="AE1540">
        <v>0</v>
      </c>
      <c r="AF1540">
        <v>0</v>
      </c>
      <c r="AG1540">
        <v>0</v>
      </c>
      <c r="AH1540">
        <v>1</v>
      </c>
      <c r="AI1540">
        <v>0</v>
      </c>
      <c r="AJ1540">
        <v>0</v>
      </c>
      <c r="AK1540">
        <v>754</v>
      </c>
      <c r="AL1540">
        <v>716</v>
      </c>
      <c r="AM1540">
        <v>0</v>
      </c>
    </row>
    <row r="1541" spans="1:39" x14ac:dyDescent="0.45">
      <c r="A1541">
        <v>44322</v>
      </c>
      <c r="B1541">
        <v>1</v>
      </c>
      <c r="C1541">
        <v>0</v>
      </c>
      <c r="D1541">
        <v>30</v>
      </c>
      <c r="E1541">
        <v>46</v>
      </c>
      <c r="F1541">
        <v>0</v>
      </c>
      <c r="G1541">
        <v>40</v>
      </c>
      <c r="H1541">
        <v>3</v>
      </c>
      <c r="I1541">
        <v>0</v>
      </c>
      <c r="J1541">
        <v>3</v>
      </c>
      <c r="K1541">
        <v>2</v>
      </c>
      <c r="L1541">
        <v>3</v>
      </c>
      <c r="M1541">
        <v>0</v>
      </c>
      <c r="N1541">
        <v>3</v>
      </c>
      <c r="O1541">
        <v>8</v>
      </c>
      <c r="P1541">
        <v>0</v>
      </c>
      <c r="Q1541">
        <v>0</v>
      </c>
      <c r="R1541">
        <v>0</v>
      </c>
      <c r="S1541">
        <v>0</v>
      </c>
      <c r="T1541">
        <v>0</v>
      </c>
      <c r="U1541">
        <v>0</v>
      </c>
      <c r="V1541">
        <v>3</v>
      </c>
      <c r="W1541">
        <v>11</v>
      </c>
      <c r="X1541">
        <v>0</v>
      </c>
      <c r="Y1541">
        <v>35</v>
      </c>
      <c r="Z1541">
        <v>2172</v>
      </c>
      <c r="AA1541">
        <v>0</v>
      </c>
      <c r="AB1541">
        <v>1</v>
      </c>
      <c r="AC1541">
        <v>0</v>
      </c>
      <c r="AD1541">
        <v>0</v>
      </c>
      <c r="AE1541">
        <v>0</v>
      </c>
      <c r="AF1541">
        <v>0</v>
      </c>
      <c r="AG1541">
        <v>0</v>
      </c>
      <c r="AH1541">
        <v>1</v>
      </c>
      <c r="AI1541">
        <v>0</v>
      </c>
      <c r="AJ1541">
        <v>0</v>
      </c>
      <c r="AK1541">
        <v>89</v>
      </c>
      <c r="AL1541">
        <v>86</v>
      </c>
      <c r="AM1541">
        <v>0</v>
      </c>
    </row>
    <row r="1542" spans="1:39" x14ac:dyDescent="0.45">
      <c r="A1542">
        <v>47958</v>
      </c>
      <c r="B1542">
        <v>0</v>
      </c>
      <c r="C1542">
        <v>1</v>
      </c>
      <c r="D1542">
        <v>8</v>
      </c>
      <c r="E1542">
        <v>268</v>
      </c>
      <c r="F1542">
        <v>11</v>
      </c>
      <c r="G1542">
        <v>88</v>
      </c>
      <c r="H1542">
        <v>15</v>
      </c>
      <c r="I1542">
        <v>3</v>
      </c>
      <c r="J1542">
        <v>22</v>
      </c>
      <c r="K1542">
        <v>2</v>
      </c>
      <c r="L1542">
        <v>6</v>
      </c>
      <c r="M1542">
        <v>3</v>
      </c>
      <c r="N1542">
        <v>5</v>
      </c>
      <c r="O1542">
        <v>5</v>
      </c>
      <c r="P1542">
        <v>0</v>
      </c>
      <c r="Q1542">
        <v>0</v>
      </c>
      <c r="R1542">
        <v>0</v>
      </c>
      <c r="S1542">
        <v>0</v>
      </c>
      <c r="T1542">
        <v>0</v>
      </c>
      <c r="U1542">
        <v>0</v>
      </c>
      <c r="V1542">
        <v>3</v>
      </c>
      <c r="W1542">
        <v>11</v>
      </c>
      <c r="X1542">
        <v>0</v>
      </c>
      <c r="Y1542">
        <v>68</v>
      </c>
      <c r="Z1542">
        <v>2685</v>
      </c>
      <c r="AA1542">
        <v>0</v>
      </c>
      <c r="AB1542">
        <v>0</v>
      </c>
      <c r="AC1542">
        <v>1</v>
      </c>
      <c r="AD1542">
        <v>0</v>
      </c>
      <c r="AE1542">
        <v>0</v>
      </c>
      <c r="AF1542">
        <v>0</v>
      </c>
      <c r="AG1542">
        <v>0</v>
      </c>
      <c r="AH1542">
        <v>1</v>
      </c>
      <c r="AI1542">
        <v>0</v>
      </c>
      <c r="AJ1542">
        <v>0</v>
      </c>
      <c r="AK1542">
        <v>385</v>
      </c>
      <c r="AL1542">
        <v>363</v>
      </c>
      <c r="AM1542">
        <v>0</v>
      </c>
    </row>
    <row r="1543" spans="1:39" x14ac:dyDescent="0.45">
      <c r="A1543">
        <v>63972</v>
      </c>
      <c r="B1543">
        <v>0</v>
      </c>
      <c r="C1543">
        <v>1</v>
      </c>
      <c r="D1543">
        <v>93</v>
      </c>
      <c r="E1543">
        <v>928</v>
      </c>
      <c r="F1543">
        <v>63</v>
      </c>
      <c r="G1543">
        <v>254</v>
      </c>
      <c r="H1543">
        <v>0</v>
      </c>
      <c r="I1543">
        <v>12</v>
      </c>
      <c r="J1543">
        <v>12</v>
      </c>
      <c r="K1543">
        <v>4</v>
      </c>
      <c r="L1543">
        <v>5</v>
      </c>
      <c r="M1543">
        <v>4</v>
      </c>
      <c r="N1543">
        <v>10</v>
      </c>
      <c r="O1543">
        <v>4</v>
      </c>
      <c r="P1543">
        <v>0</v>
      </c>
      <c r="Q1543">
        <v>1</v>
      </c>
      <c r="R1543">
        <v>0</v>
      </c>
      <c r="S1543">
        <v>0</v>
      </c>
      <c r="T1543">
        <v>0</v>
      </c>
      <c r="U1543">
        <v>0</v>
      </c>
      <c r="V1543">
        <v>3</v>
      </c>
      <c r="W1543">
        <v>11</v>
      </c>
      <c r="X1543">
        <v>0</v>
      </c>
      <c r="Y1543">
        <v>56</v>
      </c>
      <c r="Z1543">
        <v>2733</v>
      </c>
      <c r="AA1543">
        <v>0</v>
      </c>
      <c r="AB1543">
        <v>0</v>
      </c>
      <c r="AC1543">
        <v>1</v>
      </c>
      <c r="AD1543">
        <v>0</v>
      </c>
      <c r="AE1543">
        <v>0</v>
      </c>
      <c r="AF1543">
        <v>0</v>
      </c>
      <c r="AG1543">
        <v>0</v>
      </c>
      <c r="AH1543">
        <v>0</v>
      </c>
      <c r="AI1543">
        <v>1</v>
      </c>
      <c r="AJ1543">
        <v>0</v>
      </c>
      <c r="AK1543">
        <v>1257</v>
      </c>
      <c r="AL1543">
        <v>1245</v>
      </c>
      <c r="AM1543">
        <v>1</v>
      </c>
    </row>
    <row r="1544" spans="1:39" x14ac:dyDescent="0.45">
      <c r="A1544">
        <v>75315</v>
      </c>
      <c r="B1544">
        <v>0</v>
      </c>
      <c r="C1544">
        <v>1</v>
      </c>
      <c r="D1544">
        <v>14</v>
      </c>
      <c r="E1544">
        <v>459</v>
      </c>
      <c r="F1544">
        <v>15</v>
      </c>
      <c r="G1544">
        <v>171</v>
      </c>
      <c r="H1544">
        <v>142</v>
      </c>
      <c r="I1544">
        <v>23</v>
      </c>
      <c r="J1544">
        <v>31</v>
      </c>
      <c r="K1544">
        <v>2</v>
      </c>
      <c r="L1544">
        <v>5</v>
      </c>
      <c r="M1544">
        <v>4</v>
      </c>
      <c r="N1544">
        <v>12</v>
      </c>
      <c r="O1544">
        <v>2</v>
      </c>
      <c r="P1544">
        <v>0</v>
      </c>
      <c r="Q1544">
        <v>0</v>
      </c>
      <c r="R1544">
        <v>0</v>
      </c>
      <c r="S1544">
        <v>0</v>
      </c>
      <c r="T1544">
        <v>0</v>
      </c>
      <c r="U1544">
        <v>0</v>
      </c>
      <c r="V1544">
        <v>3</v>
      </c>
      <c r="W1544">
        <v>11</v>
      </c>
      <c r="X1544">
        <v>0</v>
      </c>
      <c r="Y1544">
        <v>66</v>
      </c>
      <c r="Z1544">
        <v>2234</v>
      </c>
      <c r="AA1544">
        <v>0</v>
      </c>
      <c r="AB1544">
        <v>0</v>
      </c>
      <c r="AC1544">
        <v>0</v>
      </c>
      <c r="AD1544">
        <v>1</v>
      </c>
      <c r="AE1544">
        <v>0</v>
      </c>
      <c r="AF1544">
        <v>0</v>
      </c>
      <c r="AG1544">
        <v>0</v>
      </c>
      <c r="AH1544">
        <v>1</v>
      </c>
      <c r="AI1544">
        <v>0</v>
      </c>
      <c r="AJ1544">
        <v>0</v>
      </c>
      <c r="AK1544">
        <v>810</v>
      </c>
      <c r="AL1544">
        <v>779</v>
      </c>
      <c r="AM1544">
        <v>0</v>
      </c>
    </row>
    <row r="1545" spans="1:39" x14ac:dyDescent="0.45">
      <c r="A1545">
        <v>55517</v>
      </c>
      <c r="B1545">
        <v>1</v>
      </c>
      <c r="C1545">
        <v>1</v>
      </c>
      <c r="D1545">
        <v>53</v>
      </c>
      <c r="E1545">
        <v>483</v>
      </c>
      <c r="F1545">
        <v>0</v>
      </c>
      <c r="G1545">
        <v>108</v>
      </c>
      <c r="H1545">
        <v>0</v>
      </c>
      <c r="I1545">
        <v>6</v>
      </c>
      <c r="J1545">
        <v>36</v>
      </c>
      <c r="K1545">
        <v>5</v>
      </c>
      <c r="L1545">
        <v>11</v>
      </c>
      <c r="M1545">
        <v>1</v>
      </c>
      <c r="N1545">
        <v>6</v>
      </c>
      <c r="O1545">
        <v>9</v>
      </c>
      <c r="P1545">
        <v>0</v>
      </c>
      <c r="Q1545">
        <v>0</v>
      </c>
      <c r="R1545">
        <v>0</v>
      </c>
      <c r="S1545">
        <v>0</v>
      </c>
      <c r="T1545">
        <v>0</v>
      </c>
      <c r="U1545">
        <v>0</v>
      </c>
      <c r="V1545">
        <v>3</v>
      </c>
      <c r="W1545">
        <v>11</v>
      </c>
      <c r="X1545">
        <v>1</v>
      </c>
      <c r="Y1545">
        <v>70</v>
      </c>
      <c r="Z1545">
        <v>2799</v>
      </c>
      <c r="AA1545">
        <v>0</v>
      </c>
      <c r="AB1545">
        <v>1</v>
      </c>
      <c r="AC1545">
        <v>0</v>
      </c>
      <c r="AD1545">
        <v>0</v>
      </c>
      <c r="AE1545">
        <v>0</v>
      </c>
      <c r="AF1545">
        <v>0</v>
      </c>
      <c r="AG1545">
        <v>0</v>
      </c>
      <c r="AH1545">
        <v>0</v>
      </c>
      <c r="AI1545">
        <v>0</v>
      </c>
      <c r="AJ1545">
        <v>1</v>
      </c>
      <c r="AK1545">
        <v>597</v>
      </c>
      <c r="AL1545">
        <v>561</v>
      </c>
      <c r="AM1545">
        <v>0</v>
      </c>
    </row>
    <row r="1546" spans="1:39" x14ac:dyDescent="0.45">
      <c r="A1546">
        <v>75283</v>
      </c>
      <c r="B1546">
        <v>1</v>
      </c>
      <c r="C1546">
        <v>2</v>
      </c>
      <c r="D1546">
        <v>26</v>
      </c>
      <c r="E1546">
        <v>733</v>
      </c>
      <c r="F1546">
        <v>9</v>
      </c>
      <c r="G1546">
        <v>180</v>
      </c>
      <c r="H1546">
        <v>12</v>
      </c>
      <c r="I1546">
        <v>19</v>
      </c>
      <c r="J1546">
        <v>66</v>
      </c>
      <c r="K1546">
        <v>11</v>
      </c>
      <c r="L1546">
        <v>6</v>
      </c>
      <c r="M1546">
        <v>3</v>
      </c>
      <c r="N1546">
        <v>5</v>
      </c>
      <c r="O1546">
        <v>4</v>
      </c>
      <c r="P1546">
        <v>0</v>
      </c>
      <c r="Q1546">
        <v>0</v>
      </c>
      <c r="R1546">
        <v>0</v>
      </c>
      <c r="S1546">
        <v>0</v>
      </c>
      <c r="T1546">
        <v>0</v>
      </c>
      <c r="U1546">
        <v>0</v>
      </c>
      <c r="V1546">
        <v>3</v>
      </c>
      <c r="W1546">
        <v>11</v>
      </c>
      <c r="X1546">
        <v>0</v>
      </c>
      <c r="Y1546">
        <v>63</v>
      </c>
      <c r="Z1546">
        <v>2618</v>
      </c>
      <c r="AA1546">
        <v>0</v>
      </c>
      <c r="AB1546">
        <v>1</v>
      </c>
      <c r="AC1546">
        <v>0</v>
      </c>
      <c r="AD1546">
        <v>0</v>
      </c>
      <c r="AE1546">
        <v>0</v>
      </c>
      <c r="AF1546">
        <v>0</v>
      </c>
      <c r="AG1546">
        <v>0</v>
      </c>
      <c r="AH1546">
        <v>0</v>
      </c>
      <c r="AI1546">
        <v>0</v>
      </c>
      <c r="AJ1546">
        <v>1</v>
      </c>
      <c r="AK1546">
        <v>953</v>
      </c>
      <c r="AL1546">
        <v>887</v>
      </c>
      <c r="AM1546">
        <v>0</v>
      </c>
    </row>
    <row r="1547" spans="1:39" x14ac:dyDescent="0.45">
      <c r="A1547">
        <v>82800</v>
      </c>
      <c r="B1547">
        <v>0</v>
      </c>
      <c r="C1547">
        <v>0</v>
      </c>
      <c r="D1547">
        <v>23</v>
      </c>
      <c r="E1547">
        <v>1006</v>
      </c>
      <c r="F1547">
        <v>22</v>
      </c>
      <c r="G1547">
        <v>115</v>
      </c>
      <c r="H1547">
        <v>59</v>
      </c>
      <c r="I1547">
        <v>68</v>
      </c>
      <c r="J1547">
        <v>45</v>
      </c>
      <c r="K1547">
        <v>1</v>
      </c>
      <c r="L1547">
        <v>7</v>
      </c>
      <c r="M1547">
        <v>6</v>
      </c>
      <c r="N1547">
        <v>12</v>
      </c>
      <c r="O1547">
        <v>3</v>
      </c>
      <c r="P1547">
        <v>0</v>
      </c>
      <c r="Q1547">
        <v>0</v>
      </c>
      <c r="R1547">
        <v>1</v>
      </c>
      <c r="S1547">
        <v>1</v>
      </c>
      <c r="T1547">
        <v>0</v>
      </c>
      <c r="U1547">
        <v>0</v>
      </c>
      <c r="V1547">
        <v>3</v>
      </c>
      <c r="W1547">
        <v>11</v>
      </c>
      <c r="X1547">
        <v>1</v>
      </c>
      <c r="Y1547">
        <v>74</v>
      </c>
      <c r="Z1547">
        <v>2741</v>
      </c>
      <c r="AA1547">
        <v>0</v>
      </c>
      <c r="AB1547">
        <v>0</v>
      </c>
      <c r="AC1547">
        <v>1</v>
      </c>
      <c r="AD1547">
        <v>0</v>
      </c>
      <c r="AE1547">
        <v>0</v>
      </c>
      <c r="AF1547">
        <v>0</v>
      </c>
      <c r="AG1547">
        <v>0</v>
      </c>
      <c r="AH1547">
        <v>0</v>
      </c>
      <c r="AI1547">
        <v>0</v>
      </c>
      <c r="AJ1547">
        <v>1</v>
      </c>
      <c r="AK1547">
        <v>1270</v>
      </c>
      <c r="AL1547">
        <v>1225</v>
      </c>
      <c r="AM1547">
        <v>2</v>
      </c>
    </row>
    <row r="1548" spans="1:39" x14ac:dyDescent="0.45">
      <c r="A1548">
        <v>38998</v>
      </c>
      <c r="B1548">
        <v>1</v>
      </c>
      <c r="C1548">
        <v>1</v>
      </c>
      <c r="D1548">
        <v>92</v>
      </c>
      <c r="E1548">
        <v>34</v>
      </c>
      <c r="F1548">
        <v>1</v>
      </c>
      <c r="G1548">
        <v>14</v>
      </c>
      <c r="H1548">
        <v>0</v>
      </c>
      <c r="I1548">
        <v>0</v>
      </c>
      <c r="J1548">
        <v>5</v>
      </c>
      <c r="K1548">
        <v>3</v>
      </c>
      <c r="L1548">
        <v>2</v>
      </c>
      <c r="M1548">
        <v>0</v>
      </c>
      <c r="N1548">
        <v>3</v>
      </c>
      <c r="O1548">
        <v>8</v>
      </c>
      <c r="P1548">
        <v>0</v>
      </c>
      <c r="Q1548">
        <v>0</v>
      </c>
      <c r="R1548">
        <v>0</v>
      </c>
      <c r="S1548">
        <v>0</v>
      </c>
      <c r="T1548">
        <v>0</v>
      </c>
      <c r="U1548">
        <v>1</v>
      </c>
      <c r="V1548">
        <v>3</v>
      </c>
      <c r="W1548">
        <v>11</v>
      </c>
      <c r="X1548">
        <v>0</v>
      </c>
      <c r="Y1548">
        <v>66</v>
      </c>
      <c r="Z1548">
        <v>2762</v>
      </c>
      <c r="AA1548">
        <v>0</v>
      </c>
      <c r="AB1548">
        <v>1</v>
      </c>
      <c r="AC1548">
        <v>0</v>
      </c>
      <c r="AD1548">
        <v>0</v>
      </c>
      <c r="AE1548">
        <v>0</v>
      </c>
      <c r="AF1548">
        <v>0</v>
      </c>
      <c r="AG1548">
        <v>0</v>
      </c>
      <c r="AH1548">
        <v>1</v>
      </c>
      <c r="AI1548">
        <v>0</v>
      </c>
      <c r="AJ1548">
        <v>0</v>
      </c>
      <c r="AK1548">
        <v>49</v>
      </c>
      <c r="AL1548">
        <v>44</v>
      </c>
      <c r="AM1548">
        <v>0</v>
      </c>
    </row>
    <row r="1549" spans="1:39" x14ac:dyDescent="0.45">
      <c r="A1549">
        <v>90638</v>
      </c>
      <c r="B1549">
        <v>0</v>
      </c>
      <c r="C1549">
        <v>0</v>
      </c>
      <c r="D1549">
        <v>29</v>
      </c>
      <c r="E1549">
        <v>1156</v>
      </c>
      <c r="F1549">
        <v>120</v>
      </c>
      <c r="G1549">
        <v>915</v>
      </c>
      <c r="H1549">
        <v>94</v>
      </c>
      <c r="I1549">
        <v>144</v>
      </c>
      <c r="J1549">
        <v>96</v>
      </c>
      <c r="K1549">
        <v>1</v>
      </c>
      <c r="L1549">
        <v>3</v>
      </c>
      <c r="M1549">
        <v>4</v>
      </c>
      <c r="N1549">
        <v>10</v>
      </c>
      <c r="O1549">
        <v>1</v>
      </c>
      <c r="P1549">
        <v>0</v>
      </c>
      <c r="Q1549">
        <v>0</v>
      </c>
      <c r="R1549">
        <v>1</v>
      </c>
      <c r="S1549">
        <v>0</v>
      </c>
      <c r="T1549">
        <v>0</v>
      </c>
      <c r="U1549">
        <v>0</v>
      </c>
      <c r="V1549">
        <v>3</v>
      </c>
      <c r="W1549">
        <v>11</v>
      </c>
      <c r="X1549">
        <v>1</v>
      </c>
      <c r="Y1549">
        <v>29</v>
      </c>
      <c r="Z1549">
        <v>2295</v>
      </c>
      <c r="AA1549">
        <v>0</v>
      </c>
      <c r="AB1549">
        <v>0</v>
      </c>
      <c r="AC1549">
        <v>1</v>
      </c>
      <c r="AD1549">
        <v>0</v>
      </c>
      <c r="AE1549">
        <v>0</v>
      </c>
      <c r="AF1549">
        <v>0</v>
      </c>
      <c r="AG1549">
        <v>0</v>
      </c>
      <c r="AH1549">
        <v>0</v>
      </c>
      <c r="AI1549">
        <v>1</v>
      </c>
      <c r="AJ1549">
        <v>0</v>
      </c>
      <c r="AK1549">
        <v>2429</v>
      </c>
      <c r="AL1549">
        <v>2333</v>
      </c>
      <c r="AM1549">
        <v>1</v>
      </c>
    </row>
    <row r="1550" spans="1:39" x14ac:dyDescent="0.45">
      <c r="A1550">
        <v>27161</v>
      </c>
      <c r="B1550">
        <v>1</v>
      </c>
      <c r="C1550">
        <v>0</v>
      </c>
      <c r="D1550">
        <v>41</v>
      </c>
      <c r="E1550">
        <v>7</v>
      </c>
      <c r="F1550">
        <v>4</v>
      </c>
      <c r="G1550">
        <v>23</v>
      </c>
      <c r="H1550">
        <v>7</v>
      </c>
      <c r="I1550">
        <v>0</v>
      </c>
      <c r="J1550">
        <v>11</v>
      </c>
      <c r="K1550">
        <v>1</v>
      </c>
      <c r="L1550">
        <v>1</v>
      </c>
      <c r="M1550">
        <v>0</v>
      </c>
      <c r="N1550">
        <v>3</v>
      </c>
      <c r="O1550">
        <v>7</v>
      </c>
      <c r="P1550">
        <v>0</v>
      </c>
      <c r="Q1550">
        <v>0</v>
      </c>
      <c r="R1550">
        <v>0</v>
      </c>
      <c r="S1550">
        <v>0</v>
      </c>
      <c r="T1550">
        <v>0</v>
      </c>
      <c r="U1550">
        <v>0</v>
      </c>
      <c r="V1550">
        <v>3</v>
      </c>
      <c r="W1550">
        <v>11</v>
      </c>
      <c r="X1550">
        <v>0</v>
      </c>
      <c r="Y1550">
        <v>34</v>
      </c>
      <c r="Z1550">
        <v>2403</v>
      </c>
      <c r="AA1550">
        <v>0</v>
      </c>
      <c r="AB1550">
        <v>1</v>
      </c>
      <c r="AC1550">
        <v>0</v>
      </c>
      <c r="AD1550">
        <v>0</v>
      </c>
      <c r="AE1550">
        <v>0</v>
      </c>
      <c r="AF1550">
        <v>0</v>
      </c>
      <c r="AG1550">
        <v>0</v>
      </c>
      <c r="AH1550">
        <v>0</v>
      </c>
      <c r="AI1550">
        <v>1</v>
      </c>
      <c r="AJ1550">
        <v>0</v>
      </c>
      <c r="AK1550">
        <v>41</v>
      </c>
      <c r="AL1550">
        <v>30</v>
      </c>
      <c r="AM1550">
        <v>0</v>
      </c>
    </row>
    <row r="1551" spans="1:39" x14ac:dyDescent="0.45">
      <c r="A1551">
        <v>42014</v>
      </c>
      <c r="B1551">
        <v>1</v>
      </c>
      <c r="C1551">
        <v>0</v>
      </c>
      <c r="D1551">
        <v>56</v>
      </c>
      <c r="E1551">
        <v>244</v>
      </c>
      <c r="F1551">
        <v>15</v>
      </c>
      <c r="G1551">
        <v>108</v>
      </c>
      <c r="H1551">
        <v>4</v>
      </c>
      <c r="I1551">
        <v>15</v>
      </c>
      <c r="J1551">
        <v>50</v>
      </c>
      <c r="K1551">
        <v>6</v>
      </c>
      <c r="L1551">
        <v>7</v>
      </c>
      <c r="M1551">
        <v>1</v>
      </c>
      <c r="N1551">
        <v>6</v>
      </c>
      <c r="O1551">
        <v>8</v>
      </c>
      <c r="P1551">
        <v>0</v>
      </c>
      <c r="Q1551">
        <v>0</v>
      </c>
      <c r="R1551">
        <v>0</v>
      </c>
      <c r="S1551">
        <v>0</v>
      </c>
      <c r="T1551">
        <v>0</v>
      </c>
      <c r="U1551">
        <v>0</v>
      </c>
      <c r="V1551">
        <v>3</v>
      </c>
      <c r="W1551">
        <v>11</v>
      </c>
      <c r="X1551">
        <v>1</v>
      </c>
      <c r="Y1551">
        <v>43</v>
      </c>
      <c r="Z1551">
        <v>2840</v>
      </c>
      <c r="AA1551">
        <v>0</v>
      </c>
      <c r="AB1551">
        <v>1</v>
      </c>
      <c r="AC1551">
        <v>0</v>
      </c>
      <c r="AD1551">
        <v>0</v>
      </c>
      <c r="AE1551">
        <v>0</v>
      </c>
      <c r="AF1551">
        <v>0</v>
      </c>
      <c r="AG1551">
        <v>0</v>
      </c>
      <c r="AH1551">
        <v>1</v>
      </c>
      <c r="AI1551">
        <v>0</v>
      </c>
      <c r="AJ1551">
        <v>0</v>
      </c>
      <c r="AK1551">
        <v>386</v>
      </c>
      <c r="AL1551">
        <v>336</v>
      </c>
      <c r="AM1551">
        <v>0</v>
      </c>
    </row>
    <row r="1552" spans="1:39" x14ac:dyDescent="0.45">
      <c r="A1552">
        <v>38201</v>
      </c>
      <c r="B1552">
        <v>0</v>
      </c>
      <c r="C1552">
        <v>1</v>
      </c>
      <c r="D1552">
        <v>19</v>
      </c>
      <c r="E1552">
        <v>233</v>
      </c>
      <c r="F1552">
        <v>0</v>
      </c>
      <c r="G1552">
        <v>23</v>
      </c>
      <c r="H1552">
        <v>0</v>
      </c>
      <c r="I1552">
        <v>0</v>
      </c>
      <c r="J1552">
        <v>12</v>
      </c>
      <c r="K1552">
        <v>4</v>
      </c>
      <c r="L1552">
        <v>5</v>
      </c>
      <c r="M1552">
        <v>1</v>
      </c>
      <c r="N1552">
        <v>5</v>
      </c>
      <c r="O1552">
        <v>8</v>
      </c>
      <c r="P1552">
        <v>0</v>
      </c>
      <c r="Q1552">
        <v>0</v>
      </c>
      <c r="R1552">
        <v>0</v>
      </c>
      <c r="S1552">
        <v>0</v>
      </c>
      <c r="T1552">
        <v>0</v>
      </c>
      <c r="U1552">
        <v>0</v>
      </c>
      <c r="V1552">
        <v>3</v>
      </c>
      <c r="W1552">
        <v>11</v>
      </c>
      <c r="X1552">
        <v>0</v>
      </c>
      <c r="Y1552">
        <v>60</v>
      </c>
      <c r="Z1552">
        <v>2616</v>
      </c>
      <c r="AA1552">
        <v>0</v>
      </c>
      <c r="AB1552">
        <v>0</v>
      </c>
      <c r="AC1552">
        <v>0</v>
      </c>
      <c r="AD1552">
        <v>1</v>
      </c>
      <c r="AE1552">
        <v>0</v>
      </c>
      <c r="AF1552">
        <v>0</v>
      </c>
      <c r="AG1552">
        <v>0</v>
      </c>
      <c r="AH1552">
        <v>0</v>
      </c>
      <c r="AI1552">
        <v>0</v>
      </c>
      <c r="AJ1552">
        <v>1</v>
      </c>
      <c r="AK1552">
        <v>256</v>
      </c>
      <c r="AL1552">
        <v>244</v>
      </c>
      <c r="AM1552">
        <v>0</v>
      </c>
    </row>
    <row r="1553" spans="1:39" x14ac:dyDescent="0.45">
      <c r="A1553">
        <v>45203</v>
      </c>
      <c r="B1553">
        <v>2</v>
      </c>
      <c r="C1553">
        <v>0</v>
      </c>
      <c r="D1553">
        <v>4</v>
      </c>
      <c r="E1553">
        <v>35</v>
      </c>
      <c r="F1553">
        <v>3</v>
      </c>
      <c r="G1553">
        <v>67</v>
      </c>
      <c r="H1553">
        <v>10</v>
      </c>
      <c r="I1553">
        <v>8</v>
      </c>
      <c r="J1553">
        <v>24</v>
      </c>
      <c r="K1553">
        <v>1</v>
      </c>
      <c r="L1553">
        <v>3</v>
      </c>
      <c r="M1553">
        <v>1</v>
      </c>
      <c r="N1553">
        <v>3</v>
      </c>
      <c r="O1553">
        <v>6</v>
      </c>
      <c r="P1553">
        <v>0</v>
      </c>
      <c r="Q1553">
        <v>0</v>
      </c>
      <c r="R1553">
        <v>0</v>
      </c>
      <c r="S1553">
        <v>0</v>
      </c>
      <c r="T1553">
        <v>0</v>
      </c>
      <c r="U1553">
        <v>0</v>
      </c>
      <c r="V1553">
        <v>3</v>
      </c>
      <c r="W1553">
        <v>11</v>
      </c>
      <c r="X1553">
        <v>1</v>
      </c>
      <c r="Y1553">
        <v>38</v>
      </c>
      <c r="Z1553">
        <v>2257</v>
      </c>
      <c r="AA1553">
        <v>0</v>
      </c>
      <c r="AB1553">
        <v>0</v>
      </c>
      <c r="AC1553">
        <v>0</v>
      </c>
      <c r="AD1553">
        <v>1</v>
      </c>
      <c r="AE1553">
        <v>0</v>
      </c>
      <c r="AF1553">
        <v>0</v>
      </c>
      <c r="AG1553">
        <v>0</v>
      </c>
      <c r="AH1553">
        <v>1</v>
      </c>
      <c r="AI1553">
        <v>0</v>
      </c>
      <c r="AJ1553">
        <v>0</v>
      </c>
      <c r="AK1553">
        <v>123</v>
      </c>
      <c r="AL1553">
        <v>99</v>
      </c>
      <c r="AM1553">
        <v>0</v>
      </c>
    </row>
    <row r="1554" spans="1:39" x14ac:dyDescent="0.45">
      <c r="A1554">
        <v>81574</v>
      </c>
      <c r="B1554">
        <v>0</v>
      </c>
      <c r="C1554">
        <v>0</v>
      </c>
      <c r="D1554">
        <v>89</v>
      </c>
      <c r="E1554">
        <v>1252</v>
      </c>
      <c r="F1554">
        <v>0</v>
      </c>
      <c r="G1554">
        <v>465</v>
      </c>
      <c r="H1554">
        <v>46</v>
      </c>
      <c r="I1554">
        <v>35</v>
      </c>
      <c r="J1554">
        <v>0</v>
      </c>
      <c r="K1554">
        <v>1</v>
      </c>
      <c r="L1554">
        <v>4</v>
      </c>
      <c r="M1554">
        <v>5</v>
      </c>
      <c r="N1554">
        <v>8</v>
      </c>
      <c r="O1554">
        <v>1</v>
      </c>
      <c r="P1554">
        <v>0</v>
      </c>
      <c r="Q1554">
        <v>1</v>
      </c>
      <c r="R1554">
        <v>1</v>
      </c>
      <c r="S1554">
        <v>0</v>
      </c>
      <c r="T1554">
        <v>0</v>
      </c>
      <c r="U1554">
        <v>0</v>
      </c>
      <c r="V1554">
        <v>3</v>
      </c>
      <c r="W1554">
        <v>11</v>
      </c>
      <c r="X1554">
        <v>0</v>
      </c>
      <c r="Y1554">
        <v>73</v>
      </c>
      <c r="Z1554">
        <v>2221</v>
      </c>
      <c r="AA1554">
        <v>0</v>
      </c>
      <c r="AB1554">
        <v>0</v>
      </c>
      <c r="AC1554">
        <v>0</v>
      </c>
      <c r="AD1554">
        <v>1</v>
      </c>
      <c r="AE1554">
        <v>0</v>
      </c>
      <c r="AF1554">
        <v>0</v>
      </c>
      <c r="AG1554">
        <v>0</v>
      </c>
      <c r="AH1554">
        <v>0</v>
      </c>
      <c r="AI1554">
        <v>0</v>
      </c>
      <c r="AJ1554">
        <v>1</v>
      </c>
      <c r="AK1554">
        <v>1798</v>
      </c>
      <c r="AL1554">
        <v>1798</v>
      </c>
      <c r="AM1554">
        <v>2</v>
      </c>
    </row>
    <row r="1555" spans="1:39" x14ac:dyDescent="0.45">
      <c r="A1555">
        <v>34935</v>
      </c>
      <c r="B1555">
        <v>0</v>
      </c>
      <c r="C1555">
        <v>0</v>
      </c>
      <c r="D1555">
        <v>71</v>
      </c>
      <c r="E1555">
        <v>34</v>
      </c>
      <c r="F1555">
        <v>4</v>
      </c>
      <c r="G1555">
        <v>66</v>
      </c>
      <c r="H1555">
        <v>3</v>
      </c>
      <c r="I1555">
        <v>10</v>
      </c>
      <c r="J1555">
        <v>20</v>
      </c>
      <c r="K1555">
        <v>1</v>
      </c>
      <c r="L1555">
        <v>2</v>
      </c>
      <c r="M1555">
        <v>1</v>
      </c>
      <c r="N1555">
        <v>4</v>
      </c>
      <c r="O1555">
        <v>7</v>
      </c>
      <c r="P1555">
        <v>0</v>
      </c>
      <c r="Q1555">
        <v>0</v>
      </c>
      <c r="R1555">
        <v>0</v>
      </c>
      <c r="S1555">
        <v>0</v>
      </c>
      <c r="T1555">
        <v>0</v>
      </c>
      <c r="U1555">
        <v>0</v>
      </c>
      <c r="V1555">
        <v>3</v>
      </c>
      <c r="W1555">
        <v>11</v>
      </c>
      <c r="X1555">
        <v>0</v>
      </c>
      <c r="Y1555">
        <v>28</v>
      </c>
      <c r="Z1555">
        <v>2532</v>
      </c>
      <c r="AA1555">
        <v>0</v>
      </c>
      <c r="AB1555">
        <v>1</v>
      </c>
      <c r="AC1555">
        <v>0</v>
      </c>
      <c r="AD1555">
        <v>0</v>
      </c>
      <c r="AE1555">
        <v>0</v>
      </c>
      <c r="AF1555">
        <v>0</v>
      </c>
      <c r="AG1555">
        <v>0</v>
      </c>
      <c r="AH1555">
        <v>1</v>
      </c>
      <c r="AI1555">
        <v>0</v>
      </c>
      <c r="AJ1555">
        <v>0</v>
      </c>
      <c r="AK1555">
        <v>117</v>
      </c>
      <c r="AL1555">
        <v>97</v>
      </c>
      <c r="AM1555">
        <v>0</v>
      </c>
    </row>
    <row r="1556" spans="1:39" x14ac:dyDescent="0.45">
      <c r="A1556">
        <v>60482</v>
      </c>
      <c r="B1556">
        <v>0</v>
      </c>
      <c r="C1556">
        <v>1</v>
      </c>
      <c r="D1556">
        <v>81</v>
      </c>
      <c r="E1556">
        <v>255</v>
      </c>
      <c r="F1556">
        <v>43</v>
      </c>
      <c r="G1556">
        <v>134</v>
      </c>
      <c r="H1556">
        <v>37</v>
      </c>
      <c r="I1556">
        <v>14</v>
      </c>
      <c r="J1556">
        <v>24</v>
      </c>
      <c r="K1556">
        <v>1</v>
      </c>
      <c r="L1556">
        <v>7</v>
      </c>
      <c r="M1556">
        <v>2</v>
      </c>
      <c r="N1556">
        <v>7</v>
      </c>
      <c r="O1556">
        <v>7</v>
      </c>
      <c r="P1556">
        <v>0</v>
      </c>
      <c r="Q1556">
        <v>0</v>
      </c>
      <c r="R1556">
        <v>0</v>
      </c>
      <c r="S1556">
        <v>0</v>
      </c>
      <c r="T1556">
        <v>0</v>
      </c>
      <c r="U1556">
        <v>0</v>
      </c>
      <c r="V1556">
        <v>3</v>
      </c>
      <c r="W1556">
        <v>11</v>
      </c>
      <c r="X1556">
        <v>0</v>
      </c>
      <c r="Y1556">
        <v>44</v>
      </c>
      <c r="Z1556">
        <v>2681</v>
      </c>
      <c r="AA1556">
        <v>0</v>
      </c>
      <c r="AB1556">
        <v>0</v>
      </c>
      <c r="AC1556">
        <v>1</v>
      </c>
      <c r="AD1556">
        <v>0</v>
      </c>
      <c r="AE1556">
        <v>0</v>
      </c>
      <c r="AF1556">
        <v>0</v>
      </c>
      <c r="AG1556">
        <v>0</v>
      </c>
      <c r="AH1556">
        <v>0</v>
      </c>
      <c r="AI1556">
        <v>1</v>
      </c>
      <c r="AJ1556">
        <v>0</v>
      </c>
      <c r="AK1556">
        <v>483</v>
      </c>
      <c r="AL1556">
        <v>459</v>
      </c>
      <c r="AM1556">
        <v>0</v>
      </c>
    </row>
    <row r="1557" spans="1:39" x14ac:dyDescent="0.45">
      <c r="A1557">
        <v>34633</v>
      </c>
      <c r="B1557">
        <v>2</v>
      </c>
      <c r="C1557">
        <v>1</v>
      </c>
      <c r="D1557">
        <v>31</v>
      </c>
      <c r="E1557">
        <v>8</v>
      </c>
      <c r="F1557">
        <v>1</v>
      </c>
      <c r="G1557">
        <v>5</v>
      </c>
      <c r="H1557">
        <v>0</v>
      </c>
      <c r="I1557">
        <v>0</v>
      </c>
      <c r="J1557">
        <v>1</v>
      </c>
      <c r="K1557">
        <v>1</v>
      </c>
      <c r="L1557">
        <v>1</v>
      </c>
      <c r="M1557">
        <v>0</v>
      </c>
      <c r="N1557">
        <v>2</v>
      </c>
      <c r="O1557">
        <v>6</v>
      </c>
      <c r="P1557">
        <v>0</v>
      </c>
      <c r="Q1557">
        <v>0</v>
      </c>
      <c r="R1557">
        <v>0</v>
      </c>
      <c r="S1557">
        <v>0</v>
      </c>
      <c r="T1557">
        <v>0</v>
      </c>
      <c r="U1557">
        <v>0</v>
      </c>
      <c r="V1557">
        <v>3</v>
      </c>
      <c r="W1557">
        <v>11</v>
      </c>
      <c r="X1557">
        <v>0</v>
      </c>
      <c r="Y1557">
        <v>64</v>
      </c>
      <c r="Z1557">
        <v>2316</v>
      </c>
      <c r="AA1557">
        <v>0</v>
      </c>
      <c r="AB1557">
        <v>0</v>
      </c>
      <c r="AC1557">
        <v>0</v>
      </c>
      <c r="AD1557">
        <v>1</v>
      </c>
      <c r="AE1557">
        <v>0</v>
      </c>
      <c r="AF1557">
        <v>0</v>
      </c>
      <c r="AG1557">
        <v>0</v>
      </c>
      <c r="AH1557">
        <v>1</v>
      </c>
      <c r="AI1557">
        <v>0</v>
      </c>
      <c r="AJ1557">
        <v>0</v>
      </c>
      <c r="AK1557">
        <v>14</v>
      </c>
      <c r="AL1557">
        <v>13</v>
      </c>
      <c r="AM1557">
        <v>0</v>
      </c>
    </row>
    <row r="1558" spans="1:39" x14ac:dyDescent="0.45">
      <c r="A1558">
        <v>78093</v>
      </c>
      <c r="B1558">
        <v>0</v>
      </c>
      <c r="C1558">
        <v>0</v>
      </c>
      <c r="D1558">
        <v>53</v>
      </c>
      <c r="E1558">
        <v>368</v>
      </c>
      <c r="F1558">
        <v>32</v>
      </c>
      <c r="G1558">
        <v>639</v>
      </c>
      <c r="H1558">
        <v>13</v>
      </c>
      <c r="I1558">
        <v>43</v>
      </c>
      <c r="J1558">
        <v>10</v>
      </c>
      <c r="K1558">
        <v>1</v>
      </c>
      <c r="L1558">
        <v>4</v>
      </c>
      <c r="M1558">
        <v>7</v>
      </c>
      <c r="N1558">
        <v>5</v>
      </c>
      <c r="O1558">
        <v>1</v>
      </c>
      <c r="P1558">
        <v>0</v>
      </c>
      <c r="Q1558">
        <v>0</v>
      </c>
      <c r="R1558">
        <v>0</v>
      </c>
      <c r="S1558">
        <v>0</v>
      </c>
      <c r="T1558">
        <v>0</v>
      </c>
      <c r="U1558">
        <v>0</v>
      </c>
      <c r="V1558">
        <v>3</v>
      </c>
      <c r="W1558">
        <v>11</v>
      </c>
      <c r="X1558">
        <v>0</v>
      </c>
      <c r="Y1558">
        <v>73</v>
      </c>
      <c r="Z1558">
        <v>2359</v>
      </c>
      <c r="AA1558">
        <v>0</v>
      </c>
      <c r="AB1558">
        <v>0</v>
      </c>
      <c r="AC1558">
        <v>0</v>
      </c>
      <c r="AD1558">
        <v>1</v>
      </c>
      <c r="AE1558">
        <v>0</v>
      </c>
      <c r="AF1558">
        <v>0</v>
      </c>
      <c r="AG1558">
        <v>0</v>
      </c>
      <c r="AH1558">
        <v>0</v>
      </c>
      <c r="AI1558">
        <v>1</v>
      </c>
      <c r="AJ1558">
        <v>0</v>
      </c>
      <c r="AK1558">
        <v>1095</v>
      </c>
      <c r="AL1558">
        <v>1085</v>
      </c>
      <c r="AM1558">
        <v>0</v>
      </c>
    </row>
    <row r="1559" spans="1:39" x14ac:dyDescent="0.45">
      <c r="A1559">
        <v>82460</v>
      </c>
      <c r="B1559">
        <v>0</v>
      </c>
      <c r="C1559">
        <v>0</v>
      </c>
      <c r="D1559">
        <v>78</v>
      </c>
      <c r="E1559">
        <v>255</v>
      </c>
      <c r="F1559">
        <v>47</v>
      </c>
      <c r="G1559">
        <v>573</v>
      </c>
      <c r="H1559">
        <v>52</v>
      </c>
      <c r="I1559">
        <v>32</v>
      </c>
      <c r="J1559">
        <v>15</v>
      </c>
      <c r="K1559">
        <v>1</v>
      </c>
      <c r="L1559">
        <v>5</v>
      </c>
      <c r="M1559">
        <v>3</v>
      </c>
      <c r="N1559">
        <v>6</v>
      </c>
      <c r="O1559">
        <v>1</v>
      </c>
      <c r="P1559">
        <v>0</v>
      </c>
      <c r="Q1559">
        <v>0</v>
      </c>
      <c r="R1559">
        <v>0</v>
      </c>
      <c r="S1559">
        <v>0</v>
      </c>
      <c r="T1559">
        <v>0</v>
      </c>
      <c r="U1559">
        <v>0</v>
      </c>
      <c r="V1559">
        <v>3</v>
      </c>
      <c r="W1559">
        <v>11</v>
      </c>
      <c r="X1559">
        <v>0</v>
      </c>
      <c r="Y1559">
        <v>70</v>
      </c>
      <c r="Z1559">
        <v>2368</v>
      </c>
      <c r="AA1559">
        <v>1</v>
      </c>
      <c r="AB1559">
        <v>0</v>
      </c>
      <c r="AC1559">
        <v>0</v>
      </c>
      <c r="AD1559">
        <v>0</v>
      </c>
      <c r="AE1559">
        <v>0</v>
      </c>
      <c r="AF1559">
        <v>0</v>
      </c>
      <c r="AG1559">
        <v>0</v>
      </c>
      <c r="AH1559">
        <v>1</v>
      </c>
      <c r="AI1559">
        <v>0</v>
      </c>
      <c r="AJ1559">
        <v>0</v>
      </c>
      <c r="AK1559">
        <v>959</v>
      </c>
      <c r="AL1559">
        <v>944</v>
      </c>
      <c r="AM1559">
        <v>0</v>
      </c>
    </row>
    <row r="1560" spans="1:39" x14ac:dyDescent="0.45">
      <c r="A1560">
        <v>45903</v>
      </c>
      <c r="B1560">
        <v>0</v>
      </c>
      <c r="C1560">
        <v>1</v>
      </c>
      <c r="D1560">
        <v>80</v>
      </c>
      <c r="E1560">
        <v>33</v>
      </c>
      <c r="F1560">
        <v>8</v>
      </c>
      <c r="G1560">
        <v>10</v>
      </c>
      <c r="H1560">
        <v>2</v>
      </c>
      <c r="I1560">
        <v>10</v>
      </c>
      <c r="J1560">
        <v>3</v>
      </c>
      <c r="K1560">
        <v>2</v>
      </c>
      <c r="L1560">
        <v>2</v>
      </c>
      <c r="M1560">
        <v>1</v>
      </c>
      <c r="N1560">
        <v>3</v>
      </c>
      <c r="O1560">
        <v>4</v>
      </c>
      <c r="P1560">
        <v>0</v>
      </c>
      <c r="Q1560">
        <v>0</v>
      </c>
      <c r="R1560">
        <v>0</v>
      </c>
      <c r="S1560">
        <v>0</v>
      </c>
      <c r="T1560">
        <v>0</v>
      </c>
      <c r="U1560">
        <v>0</v>
      </c>
      <c r="V1560">
        <v>3</v>
      </c>
      <c r="W1560">
        <v>11</v>
      </c>
      <c r="X1560">
        <v>0</v>
      </c>
      <c r="Y1560">
        <v>54</v>
      </c>
      <c r="Z1560">
        <v>2226</v>
      </c>
      <c r="AA1560">
        <v>0</v>
      </c>
      <c r="AB1560">
        <v>0</v>
      </c>
      <c r="AC1560">
        <v>0</v>
      </c>
      <c r="AD1560">
        <v>1</v>
      </c>
      <c r="AE1560">
        <v>0</v>
      </c>
      <c r="AF1560">
        <v>0</v>
      </c>
      <c r="AG1560">
        <v>0</v>
      </c>
      <c r="AH1560">
        <v>0</v>
      </c>
      <c r="AI1560">
        <v>1</v>
      </c>
      <c r="AJ1560">
        <v>0</v>
      </c>
      <c r="AK1560">
        <v>63</v>
      </c>
      <c r="AL1560">
        <v>60</v>
      </c>
      <c r="AM1560">
        <v>0</v>
      </c>
    </row>
    <row r="1561" spans="1:39" x14ac:dyDescent="0.45">
      <c r="A1561">
        <v>81361</v>
      </c>
      <c r="B1561">
        <v>0</v>
      </c>
      <c r="C1561">
        <v>0</v>
      </c>
      <c r="D1561">
        <v>18</v>
      </c>
      <c r="E1561">
        <v>163</v>
      </c>
      <c r="F1561">
        <v>23</v>
      </c>
      <c r="G1561">
        <v>424</v>
      </c>
      <c r="H1561">
        <v>27</v>
      </c>
      <c r="I1561">
        <v>65</v>
      </c>
      <c r="J1561">
        <v>76</v>
      </c>
      <c r="K1561">
        <v>1</v>
      </c>
      <c r="L1561">
        <v>3</v>
      </c>
      <c r="M1561">
        <v>10</v>
      </c>
      <c r="N1561">
        <v>13</v>
      </c>
      <c r="O1561">
        <v>1</v>
      </c>
      <c r="P1561">
        <v>0</v>
      </c>
      <c r="Q1561">
        <v>0</v>
      </c>
      <c r="R1561">
        <v>0</v>
      </c>
      <c r="S1561">
        <v>0</v>
      </c>
      <c r="T1561">
        <v>0</v>
      </c>
      <c r="U1561">
        <v>0</v>
      </c>
      <c r="V1561">
        <v>3</v>
      </c>
      <c r="W1561">
        <v>11</v>
      </c>
      <c r="X1561">
        <v>1</v>
      </c>
      <c r="Y1561">
        <v>33</v>
      </c>
      <c r="Z1561">
        <v>2283</v>
      </c>
      <c r="AA1561">
        <v>1</v>
      </c>
      <c r="AB1561">
        <v>0</v>
      </c>
      <c r="AC1561">
        <v>0</v>
      </c>
      <c r="AD1561">
        <v>0</v>
      </c>
      <c r="AE1561">
        <v>0</v>
      </c>
      <c r="AF1561">
        <v>0</v>
      </c>
      <c r="AG1561">
        <v>0</v>
      </c>
      <c r="AH1561">
        <v>1</v>
      </c>
      <c r="AI1561">
        <v>0</v>
      </c>
      <c r="AJ1561">
        <v>0</v>
      </c>
      <c r="AK1561">
        <v>702</v>
      </c>
      <c r="AL1561">
        <v>626</v>
      </c>
      <c r="AM1561">
        <v>0</v>
      </c>
    </row>
    <row r="1562" spans="1:39" x14ac:dyDescent="0.45">
      <c r="A1562">
        <v>35860</v>
      </c>
      <c r="B1562">
        <v>1</v>
      </c>
      <c r="C1562">
        <v>1</v>
      </c>
      <c r="D1562">
        <v>37</v>
      </c>
      <c r="E1562">
        <v>15</v>
      </c>
      <c r="F1562">
        <v>0</v>
      </c>
      <c r="G1562">
        <v>8</v>
      </c>
      <c r="H1562">
        <v>4</v>
      </c>
      <c r="I1562">
        <v>2</v>
      </c>
      <c r="J1562">
        <v>20</v>
      </c>
      <c r="K1562">
        <v>2</v>
      </c>
      <c r="L1562">
        <v>1</v>
      </c>
      <c r="M1562">
        <v>1</v>
      </c>
      <c r="N1562">
        <v>2</v>
      </c>
      <c r="O1562">
        <v>5</v>
      </c>
      <c r="P1562">
        <v>1</v>
      </c>
      <c r="Q1562">
        <v>0</v>
      </c>
      <c r="R1562">
        <v>0</v>
      </c>
      <c r="S1562">
        <v>0</v>
      </c>
      <c r="T1562">
        <v>0</v>
      </c>
      <c r="U1562">
        <v>0</v>
      </c>
      <c r="V1562">
        <v>3</v>
      </c>
      <c r="W1562">
        <v>11</v>
      </c>
      <c r="X1562">
        <v>1</v>
      </c>
      <c r="Y1562">
        <v>47</v>
      </c>
      <c r="Z1562">
        <v>2200</v>
      </c>
      <c r="AA1562">
        <v>1</v>
      </c>
      <c r="AB1562">
        <v>0</v>
      </c>
      <c r="AC1562">
        <v>0</v>
      </c>
      <c r="AD1562">
        <v>0</v>
      </c>
      <c r="AE1562">
        <v>0</v>
      </c>
      <c r="AF1562">
        <v>0</v>
      </c>
      <c r="AG1562">
        <v>0</v>
      </c>
      <c r="AH1562">
        <v>0</v>
      </c>
      <c r="AI1562">
        <v>0</v>
      </c>
      <c r="AJ1562">
        <v>1</v>
      </c>
      <c r="AK1562">
        <v>29</v>
      </c>
      <c r="AL1562">
        <v>9</v>
      </c>
      <c r="AM1562">
        <v>1</v>
      </c>
    </row>
    <row r="1563" spans="1:39" x14ac:dyDescent="0.45">
      <c r="A1563">
        <v>40442</v>
      </c>
      <c r="B1563">
        <v>1</v>
      </c>
      <c r="C1563">
        <v>1</v>
      </c>
      <c r="D1563">
        <v>52</v>
      </c>
      <c r="E1563">
        <v>45</v>
      </c>
      <c r="F1563">
        <v>12</v>
      </c>
      <c r="G1563">
        <v>52</v>
      </c>
      <c r="H1563">
        <v>25</v>
      </c>
      <c r="I1563">
        <v>22</v>
      </c>
      <c r="J1563">
        <v>13</v>
      </c>
      <c r="K1563">
        <v>4</v>
      </c>
      <c r="L1563">
        <v>3</v>
      </c>
      <c r="M1563">
        <v>1</v>
      </c>
      <c r="N1563">
        <v>4</v>
      </c>
      <c r="O1563">
        <v>7</v>
      </c>
      <c r="P1563">
        <v>0</v>
      </c>
      <c r="Q1563">
        <v>0</v>
      </c>
      <c r="R1563">
        <v>0</v>
      </c>
      <c r="S1563">
        <v>0</v>
      </c>
      <c r="T1563">
        <v>0</v>
      </c>
      <c r="U1563">
        <v>0</v>
      </c>
      <c r="V1563">
        <v>3</v>
      </c>
      <c r="W1563">
        <v>11</v>
      </c>
      <c r="X1563">
        <v>1</v>
      </c>
      <c r="Y1563">
        <v>68</v>
      </c>
      <c r="Z1563">
        <v>2838</v>
      </c>
      <c r="AA1563">
        <v>0</v>
      </c>
      <c r="AB1563">
        <v>0</v>
      </c>
      <c r="AC1563">
        <v>0</v>
      </c>
      <c r="AD1563">
        <v>1</v>
      </c>
      <c r="AE1563">
        <v>0</v>
      </c>
      <c r="AF1563">
        <v>0</v>
      </c>
      <c r="AG1563">
        <v>0</v>
      </c>
      <c r="AH1563">
        <v>0</v>
      </c>
      <c r="AI1563">
        <v>1</v>
      </c>
      <c r="AJ1563">
        <v>0</v>
      </c>
      <c r="AK1563">
        <v>156</v>
      </c>
      <c r="AL1563">
        <v>143</v>
      </c>
      <c r="AM1563">
        <v>0</v>
      </c>
    </row>
    <row r="1564" spans="1:39" x14ac:dyDescent="0.45">
      <c r="A1564">
        <v>61482</v>
      </c>
      <c r="B1564">
        <v>0</v>
      </c>
      <c r="C1564">
        <v>0</v>
      </c>
      <c r="D1564">
        <v>39</v>
      </c>
      <c r="E1564">
        <v>48</v>
      </c>
      <c r="F1564">
        <v>58</v>
      </c>
      <c r="G1564">
        <v>68</v>
      </c>
      <c r="H1564">
        <v>16</v>
      </c>
      <c r="I1564">
        <v>66</v>
      </c>
      <c r="J1564">
        <v>43</v>
      </c>
      <c r="K1564">
        <v>1</v>
      </c>
      <c r="L1564">
        <v>3</v>
      </c>
      <c r="M1564">
        <v>2</v>
      </c>
      <c r="N1564">
        <v>6</v>
      </c>
      <c r="O1564">
        <v>2</v>
      </c>
      <c r="P1564">
        <v>0</v>
      </c>
      <c r="Q1564">
        <v>0</v>
      </c>
      <c r="R1564">
        <v>0</v>
      </c>
      <c r="S1564">
        <v>0</v>
      </c>
      <c r="T1564">
        <v>0</v>
      </c>
      <c r="U1564">
        <v>0</v>
      </c>
      <c r="V1564">
        <v>3</v>
      </c>
      <c r="W1564">
        <v>11</v>
      </c>
      <c r="X1564">
        <v>0</v>
      </c>
      <c r="Y1564">
        <v>55</v>
      </c>
      <c r="Z1564">
        <v>2161</v>
      </c>
      <c r="AA1564">
        <v>0</v>
      </c>
      <c r="AB1564">
        <v>1</v>
      </c>
      <c r="AC1564">
        <v>0</v>
      </c>
      <c r="AD1564">
        <v>0</v>
      </c>
      <c r="AE1564">
        <v>0</v>
      </c>
      <c r="AF1564">
        <v>0</v>
      </c>
      <c r="AG1564">
        <v>0</v>
      </c>
      <c r="AH1564">
        <v>1</v>
      </c>
      <c r="AI1564">
        <v>0</v>
      </c>
      <c r="AJ1564">
        <v>0</v>
      </c>
      <c r="AK1564">
        <v>256</v>
      </c>
      <c r="AL1564">
        <v>213</v>
      </c>
      <c r="AM1564">
        <v>0</v>
      </c>
    </row>
    <row r="1565" spans="1:39" x14ac:dyDescent="0.45">
      <c r="A1565">
        <v>34968</v>
      </c>
      <c r="B1565">
        <v>1</v>
      </c>
      <c r="C1565">
        <v>0</v>
      </c>
      <c r="D1565">
        <v>11</v>
      </c>
      <c r="E1565">
        <v>158</v>
      </c>
      <c r="F1565">
        <v>6</v>
      </c>
      <c r="G1565">
        <v>45</v>
      </c>
      <c r="H1565">
        <v>8</v>
      </c>
      <c r="I1565">
        <v>2</v>
      </c>
      <c r="J1565">
        <v>2</v>
      </c>
      <c r="K1565">
        <v>7</v>
      </c>
      <c r="L1565">
        <v>3</v>
      </c>
      <c r="M1565">
        <v>2</v>
      </c>
      <c r="N1565">
        <v>5</v>
      </c>
      <c r="O1565">
        <v>7</v>
      </c>
      <c r="P1565">
        <v>0</v>
      </c>
      <c r="Q1565">
        <v>0</v>
      </c>
      <c r="R1565">
        <v>0</v>
      </c>
      <c r="S1565">
        <v>0</v>
      </c>
      <c r="T1565">
        <v>0</v>
      </c>
      <c r="U1565">
        <v>0</v>
      </c>
      <c r="V1565">
        <v>3</v>
      </c>
      <c r="W1565">
        <v>11</v>
      </c>
      <c r="X1565">
        <v>0</v>
      </c>
      <c r="Y1565">
        <v>40</v>
      </c>
      <c r="Z1565">
        <v>2604</v>
      </c>
      <c r="AA1565">
        <v>0</v>
      </c>
      <c r="AB1565">
        <v>1</v>
      </c>
      <c r="AC1565">
        <v>0</v>
      </c>
      <c r="AD1565">
        <v>0</v>
      </c>
      <c r="AE1565">
        <v>0</v>
      </c>
      <c r="AF1565">
        <v>0</v>
      </c>
      <c r="AG1565">
        <v>0</v>
      </c>
      <c r="AH1565">
        <v>1</v>
      </c>
      <c r="AI1565">
        <v>0</v>
      </c>
      <c r="AJ1565">
        <v>0</v>
      </c>
      <c r="AK1565">
        <v>219</v>
      </c>
      <c r="AL1565">
        <v>217</v>
      </c>
      <c r="AM1565">
        <v>0</v>
      </c>
    </row>
    <row r="1566" spans="1:39" x14ac:dyDescent="0.45">
      <c r="A1566">
        <v>75794</v>
      </c>
      <c r="B1566">
        <v>0</v>
      </c>
      <c r="C1566">
        <v>0</v>
      </c>
      <c r="D1566">
        <v>33</v>
      </c>
      <c r="E1566">
        <v>754</v>
      </c>
      <c r="F1566">
        <v>160</v>
      </c>
      <c r="G1566">
        <v>625</v>
      </c>
      <c r="H1566">
        <v>63</v>
      </c>
      <c r="I1566">
        <v>32</v>
      </c>
      <c r="J1566">
        <v>48</v>
      </c>
      <c r="K1566">
        <v>1</v>
      </c>
      <c r="L1566">
        <v>7</v>
      </c>
      <c r="M1566">
        <v>5</v>
      </c>
      <c r="N1566">
        <v>12</v>
      </c>
      <c r="O1566">
        <v>3</v>
      </c>
      <c r="P1566">
        <v>0</v>
      </c>
      <c r="Q1566">
        <v>0</v>
      </c>
      <c r="R1566">
        <v>0</v>
      </c>
      <c r="S1566">
        <v>1</v>
      </c>
      <c r="T1566">
        <v>0</v>
      </c>
      <c r="U1566">
        <v>0</v>
      </c>
      <c r="V1566">
        <v>3</v>
      </c>
      <c r="W1566">
        <v>11</v>
      </c>
      <c r="X1566">
        <v>0</v>
      </c>
      <c r="Y1566">
        <v>33</v>
      </c>
      <c r="Z1566">
        <v>2346</v>
      </c>
      <c r="AA1566">
        <v>0</v>
      </c>
      <c r="AB1566">
        <v>1</v>
      </c>
      <c r="AC1566">
        <v>0</v>
      </c>
      <c r="AD1566">
        <v>0</v>
      </c>
      <c r="AE1566">
        <v>0</v>
      </c>
      <c r="AF1566">
        <v>0</v>
      </c>
      <c r="AG1566">
        <v>0</v>
      </c>
      <c r="AH1566">
        <v>1</v>
      </c>
      <c r="AI1566">
        <v>0</v>
      </c>
      <c r="AJ1566">
        <v>0</v>
      </c>
      <c r="AK1566">
        <v>1634</v>
      </c>
      <c r="AL1566">
        <v>1586</v>
      </c>
      <c r="AM1566">
        <v>1</v>
      </c>
    </row>
    <row r="1567" spans="1:39" x14ac:dyDescent="0.45">
      <c r="A1567">
        <v>31497</v>
      </c>
      <c r="B1567">
        <v>0</v>
      </c>
      <c r="C1567">
        <v>1</v>
      </c>
      <c r="D1567">
        <v>22</v>
      </c>
      <c r="E1567">
        <v>108</v>
      </c>
      <c r="F1567">
        <v>1</v>
      </c>
      <c r="G1567">
        <v>28</v>
      </c>
      <c r="H1567">
        <v>13</v>
      </c>
      <c r="I1567">
        <v>1</v>
      </c>
      <c r="J1567">
        <v>4</v>
      </c>
      <c r="K1567">
        <v>2</v>
      </c>
      <c r="L1567">
        <v>3</v>
      </c>
      <c r="M1567">
        <v>1</v>
      </c>
      <c r="N1567">
        <v>4</v>
      </c>
      <c r="O1567">
        <v>8</v>
      </c>
      <c r="P1567">
        <v>0</v>
      </c>
      <c r="Q1567">
        <v>0</v>
      </c>
      <c r="R1567">
        <v>0</v>
      </c>
      <c r="S1567">
        <v>0</v>
      </c>
      <c r="T1567">
        <v>0</v>
      </c>
      <c r="U1567">
        <v>0</v>
      </c>
      <c r="V1567">
        <v>3</v>
      </c>
      <c r="W1567">
        <v>11</v>
      </c>
      <c r="X1567">
        <v>0</v>
      </c>
      <c r="Y1567">
        <v>58</v>
      </c>
      <c r="Z1567">
        <v>2729</v>
      </c>
      <c r="AA1567">
        <v>0</v>
      </c>
      <c r="AB1567">
        <v>0</v>
      </c>
      <c r="AC1567">
        <v>0</v>
      </c>
      <c r="AD1567">
        <v>1</v>
      </c>
      <c r="AE1567">
        <v>0</v>
      </c>
      <c r="AF1567">
        <v>0</v>
      </c>
      <c r="AG1567">
        <v>0</v>
      </c>
      <c r="AH1567">
        <v>0</v>
      </c>
      <c r="AI1567">
        <v>0</v>
      </c>
      <c r="AJ1567">
        <v>1</v>
      </c>
      <c r="AK1567">
        <v>151</v>
      </c>
      <c r="AL1567">
        <v>147</v>
      </c>
      <c r="AM1567">
        <v>0</v>
      </c>
    </row>
    <row r="1568" spans="1:39" x14ac:dyDescent="0.45">
      <c r="A1568">
        <v>74268</v>
      </c>
      <c r="B1568">
        <v>0</v>
      </c>
      <c r="C1568">
        <v>0</v>
      </c>
      <c r="D1568">
        <v>83</v>
      </c>
      <c r="E1568">
        <v>199</v>
      </c>
      <c r="F1568">
        <v>66</v>
      </c>
      <c r="G1568">
        <v>315</v>
      </c>
      <c r="H1568">
        <v>97</v>
      </c>
      <c r="I1568">
        <v>174</v>
      </c>
      <c r="J1568">
        <v>41</v>
      </c>
      <c r="K1568">
        <v>1</v>
      </c>
      <c r="L1568">
        <v>4</v>
      </c>
      <c r="M1568">
        <v>3</v>
      </c>
      <c r="N1568">
        <v>5</v>
      </c>
      <c r="O1568">
        <v>2</v>
      </c>
      <c r="P1568">
        <v>0</v>
      </c>
      <c r="Q1568">
        <v>0</v>
      </c>
      <c r="R1568">
        <v>0</v>
      </c>
      <c r="S1568">
        <v>0</v>
      </c>
      <c r="T1568">
        <v>0</v>
      </c>
      <c r="U1568">
        <v>0</v>
      </c>
      <c r="V1568">
        <v>3</v>
      </c>
      <c r="W1568">
        <v>11</v>
      </c>
      <c r="X1568">
        <v>0</v>
      </c>
      <c r="Y1568">
        <v>65</v>
      </c>
      <c r="Z1568">
        <v>2659</v>
      </c>
      <c r="AA1568">
        <v>0</v>
      </c>
      <c r="AB1568">
        <v>1</v>
      </c>
      <c r="AC1568">
        <v>0</v>
      </c>
      <c r="AD1568">
        <v>0</v>
      </c>
      <c r="AE1568">
        <v>0</v>
      </c>
      <c r="AF1568">
        <v>0</v>
      </c>
      <c r="AG1568">
        <v>0</v>
      </c>
      <c r="AH1568">
        <v>1</v>
      </c>
      <c r="AI1568">
        <v>0</v>
      </c>
      <c r="AJ1568">
        <v>0</v>
      </c>
      <c r="AK1568">
        <v>851</v>
      </c>
      <c r="AL1568">
        <v>810</v>
      </c>
      <c r="AM1568">
        <v>0</v>
      </c>
    </row>
    <row r="1569" spans="1:39" x14ac:dyDescent="0.45">
      <c r="A1569">
        <v>13724</v>
      </c>
      <c r="B1569">
        <v>1</v>
      </c>
      <c r="C1569">
        <v>0</v>
      </c>
      <c r="D1569">
        <v>43</v>
      </c>
      <c r="E1569">
        <v>2</v>
      </c>
      <c r="F1569">
        <v>7</v>
      </c>
      <c r="G1569">
        <v>5</v>
      </c>
      <c r="H1569">
        <v>2</v>
      </c>
      <c r="I1569">
        <v>15</v>
      </c>
      <c r="J1569">
        <v>27</v>
      </c>
      <c r="K1569">
        <v>1</v>
      </c>
      <c r="L1569">
        <v>2</v>
      </c>
      <c r="M1569">
        <v>0</v>
      </c>
      <c r="N1569">
        <v>2</v>
      </c>
      <c r="O1569">
        <v>9</v>
      </c>
      <c r="P1569">
        <v>1</v>
      </c>
      <c r="Q1569">
        <v>0</v>
      </c>
      <c r="R1569">
        <v>0</v>
      </c>
      <c r="S1569">
        <v>0</v>
      </c>
      <c r="T1569">
        <v>0</v>
      </c>
      <c r="U1569">
        <v>0</v>
      </c>
      <c r="V1569">
        <v>3</v>
      </c>
      <c r="W1569">
        <v>11</v>
      </c>
      <c r="X1569">
        <v>0</v>
      </c>
      <c r="Y1569">
        <v>32</v>
      </c>
      <c r="Z1569">
        <v>2826</v>
      </c>
      <c r="AA1569">
        <v>0</v>
      </c>
      <c r="AB1569">
        <v>0</v>
      </c>
      <c r="AC1569">
        <v>0</v>
      </c>
      <c r="AD1569">
        <v>1</v>
      </c>
      <c r="AE1569">
        <v>0</v>
      </c>
      <c r="AF1569">
        <v>0</v>
      </c>
      <c r="AG1569">
        <v>1</v>
      </c>
      <c r="AH1569">
        <v>0</v>
      </c>
      <c r="AI1569">
        <v>0</v>
      </c>
      <c r="AJ1569">
        <v>0</v>
      </c>
      <c r="AK1569">
        <v>31</v>
      </c>
      <c r="AL1569">
        <v>4</v>
      </c>
      <c r="AM1569">
        <v>1</v>
      </c>
    </row>
    <row r="1570" spans="1:39" x14ac:dyDescent="0.45">
      <c r="A1570">
        <v>45143</v>
      </c>
      <c r="B1570">
        <v>0</v>
      </c>
      <c r="C1570">
        <v>1</v>
      </c>
      <c r="D1570">
        <v>74</v>
      </c>
      <c r="E1570">
        <v>202</v>
      </c>
      <c r="F1570">
        <v>5</v>
      </c>
      <c r="G1570">
        <v>74</v>
      </c>
      <c r="H1570">
        <v>11</v>
      </c>
      <c r="I1570">
        <v>5</v>
      </c>
      <c r="J1570">
        <v>14</v>
      </c>
      <c r="K1570">
        <v>3</v>
      </c>
      <c r="L1570">
        <v>6</v>
      </c>
      <c r="M1570">
        <v>1</v>
      </c>
      <c r="N1570">
        <v>5</v>
      </c>
      <c r="O1570">
        <v>7</v>
      </c>
      <c r="P1570">
        <v>0</v>
      </c>
      <c r="Q1570">
        <v>0</v>
      </c>
      <c r="R1570">
        <v>0</v>
      </c>
      <c r="S1570">
        <v>0</v>
      </c>
      <c r="T1570">
        <v>0</v>
      </c>
      <c r="U1570">
        <v>0</v>
      </c>
      <c r="V1570">
        <v>3</v>
      </c>
      <c r="W1570">
        <v>11</v>
      </c>
      <c r="X1570">
        <v>0</v>
      </c>
      <c r="Y1570">
        <v>55</v>
      </c>
      <c r="Z1570">
        <v>2466</v>
      </c>
      <c r="AA1570">
        <v>0</v>
      </c>
      <c r="AB1570">
        <v>0</v>
      </c>
      <c r="AC1570">
        <v>0</v>
      </c>
      <c r="AD1570">
        <v>1</v>
      </c>
      <c r="AE1570">
        <v>0</v>
      </c>
      <c r="AF1570">
        <v>0</v>
      </c>
      <c r="AG1570">
        <v>0</v>
      </c>
      <c r="AH1570">
        <v>0</v>
      </c>
      <c r="AI1570">
        <v>1</v>
      </c>
      <c r="AJ1570">
        <v>0</v>
      </c>
      <c r="AK1570">
        <v>297</v>
      </c>
      <c r="AL1570">
        <v>283</v>
      </c>
      <c r="AM1570">
        <v>0</v>
      </c>
    </row>
    <row r="1571" spans="1:39" x14ac:dyDescent="0.45">
      <c r="A1571">
        <v>52569</v>
      </c>
      <c r="B1571">
        <v>0</v>
      </c>
      <c r="C1571">
        <v>1</v>
      </c>
      <c r="D1571">
        <v>54</v>
      </c>
      <c r="E1571">
        <v>85</v>
      </c>
      <c r="F1571">
        <v>0</v>
      </c>
      <c r="G1571">
        <v>3</v>
      </c>
      <c r="H1571">
        <v>0</v>
      </c>
      <c r="I1571">
        <v>0</v>
      </c>
      <c r="J1571">
        <v>7</v>
      </c>
      <c r="K1571">
        <v>1</v>
      </c>
      <c r="L1571">
        <v>2</v>
      </c>
      <c r="M1571">
        <v>0</v>
      </c>
      <c r="N1571">
        <v>4</v>
      </c>
      <c r="O1571">
        <v>3</v>
      </c>
      <c r="P1571">
        <v>0</v>
      </c>
      <c r="Q1571">
        <v>0</v>
      </c>
      <c r="R1571">
        <v>0</v>
      </c>
      <c r="S1571">
        <v>0</v>
      </c>
      <c r="T1571">
        <v>0</v>
      </c>
      <c r="U1571">
        <v>0</v>
      </c>
      <c r="V1571">
        <v>3</v>
      </c>
      <c r="W1571">
        <v>11</v>
      </c>
      <c r="X1571">
        <v>0</v>
      </c>
      <c r="Y1571">
        <v>53</v>
      </c>
      <c r="Z1571">
        <v>2244</v>
      </c>
      <c r="AA1571">
        <v>0</v>
      </c>
      <c r="AB1571">
        <v>0</v>
      </c>
      <c r="AC1571">
        <v>1</v>
      </c>
      <c r="AD1571">
        <v>0</v>
      </c>
      <c r="AE1571">
        <v>0</v>
      </c>
      <c r="AF1571">
        <v>0</v>
      </c>
      <c r="AG1571">
        <v>0</v>
      </c>
      <c r="AH1571">
        <v>0</v>
      </c>
      <c r="AI1571">
        <v>0</v>
      </c>
      <c r="AJ1571">
        <v>1</v>
      </c>
      <c r="AK1571">
        <v>88</v>
      </c>
      <c r="AL1571">
        <v>81</v>
      </c>
      <c r="AM1571">
        <v>0</v>
      </c>
    </row>
    <row r="1572" spans="1:39" x14ac:dyDescent="0.45">
      <c r="A1572">
        <v>48432</v>
      </c>
      <c r="B1572">
        <v>0</v>
      </c>
      <c r="C1572">
        <v>1</v>
      </c>
      <c r="D1572">
        <v>3</v>
      </c>
      <c r="E1572">
        <v>322</v>
      </c>
      <c r="F1572">
        <v>3</v>
      </c>
      <c r="G1572">
        <v>50</v>
      </c>
      <c r="H1572">
        <v>4</v>
      </c>
      <c r="I1572">
        <v>3</v>
      </c>
      <c r="J1572">
        <v>42</v>
      </c>
      <c r="K1572">
        <v>5</v>
      </c>
      <c r="L1572">
        <v>7</v>
      </c>
      <c r="M1572">
        <v>1</v>
      </c>
      <c r="N1572">
        <v>6</v>
      </c>
      <c r="O1572">
        <v>8</v>
      </c>
      <c r="P1572">
        <v>0</v>
      </c>
      <c r="Q1572">
        <v>0</v>
      </c>
      <c r="R1572">
        <v>0</v>
      </c>
      <c r="S1572">
        <v>0</v>
      </c>
      <c r="T1572">
        <v>0</v>
      </c>
      <c r="U1572">
        <v>0</v>
      </c>
      <c r="V1572">
        <v>3</v>
      </c>
      <c r="W1572">
        <v>11</v>
      </c>
      <c r="X1572">
        <v>1</v>
      </c>
      <c r="Y1572">
        <v>47</v>
      </c>
      <c r="Z1572">
        <v>2778</v>
      </c>
      <c r="AA1572">
        <v>0</v>
      </c>
      <c r="AB1572">
        <v>0</v>
      </c>
      <c r="AC1572">
        <v>1</v>
      </c>
      <c r="AD1572">
        <v>0</v>
      </c>
      <c r="AE1572">
        <v>0</v>
      </c>
      <c r="AF1572">
        <v>0</v>
      </c>
      <c r="AG1572">
        <v>0</v>
      </c>
      <c r="AH1572">
        <v>0</v>
      </c>
      <c r="AI1572">
        <v>0</v>
      </c>
      <c r="AJ1572">
        <v>1</v>
      </c>
      <c r="AK1572">
        <v>382</v>
      </c>
      <c r="AL1572">
        <v>340</v>
      </c>
      <c r="AM1572">
        <v>0</v>
      </c>
    </row>
    <row r="1573" spans="1:39" x14ac:dyDescent="0.45">
      <c r="A1573">
        <v>17144</v>
      </c>
      <c r="B1573">
        <v>1</v>
      </c>
      <c r="C1573">
        <v>1</v>
      </c>
      <c r="D1573">
        <v>96</v>
      </c>
      <c r="E1573">
        <v>18</v>
      </c>
      <c r="F1573">
        <v>2</v>
      </c>
      <c r="G1573">
        <v>19</v>
      </c>
      <c r="H1573">
        <v>0</v>
      </c>
      <c r="I1573">
        <v>2</v>
      </c>
      <c r="J1573">
        <v>6</v>
      </c>
      <c r="K1573">
        <v>5</v>
      </c>
      <c r="L1573">
        <v>3</v>
      </c>
      <c r="M1573">
        <v>0</v>
      </c>
      <c r="N1573">
        <v>4</v>
      </c>
      <c r="O1573">
        <v>7</v>
      </c>
      <c r="P1573">
        <v>0</v>
      </c>
      <c r="Q1573">
        <v>0</v>
      </c>
      <c r="R1573">
        <v>0</v>
      </c>
      <c r="S1573">
        <v>0</v>
      </c>
      <c r="T1573">
        <v>0</v>
      </c>
      <c r="U1573">
        <v>0</v>
      </c>
      <c r="V1573">
        <v>3</v>
      </c>
      <c r="W1573">
        <v>11</v>
      </c>
      <c r="X1573">
        <v>0</v>
      </c>
      <c r="Y1573">
        <v>60</v>
      </c>
      <c r="Z1573">
        <v>2293</v>
      </c>
      <c r="AA1573">
        <v>0</v>
      </c>
      <c r="AB1573">
        <v>0</v>
      </c>
      <c r="AC1573">
        <v>0</v>
      </c>
      <c r="AD1573">
        <v>1</v>
      </c>
      <c r="AE1573">
        <v>0</v>
      </c>
      <c r="AF1573">
        <v>0</v>
      </c>
      <c r="AG1573">
        <v>0</v>
      </c>
      <c r="AH1573">
        <v>0</v>
      </c>
      <c r="AI1573">
        <v>1</v>
      </c>
      <c r="AJ1573">
        <v>0</v>
      </c>
      <c r="AK1573">
        <v>41</v>
      </c>
      <c r="AL1573">
        <v>35</v>
      </c>
      <c r="AM1573">
        <v>0</v>
      </c>
    </row>
    <row r="1574" spans="1:39" x14ac:dyDescent="0.45">
      <c r="A1574">
        <v>36108</v>
      </c>
      <c r="B1574">
        <v>1</v>
      </c>
      <c r="C1574">
        <v>0</v>
      </c>
      <c r="D1574">
        <v>68</v>
      </c>
      <c r="E1574">
        <v>141</v>
      </c>
      <c r="F1574">
        <v>8</v>
      </c>
      <c r="G1574">
        <v>129</v>
      </c>
      <c r="H1574">
        <v>3</v>
      </c>
      <c r="I1574">
        <v>11</v>
      </c>
      <c r="J1574">
        <v>47</v>
      </c>
      <c r="K1574">
        <v>3</v>
      </c>
      <c r="L1574">
        <v>7</v>
      </c>
      <c r="M1574">
        <v>1</v>
      </c>
      <c r="N1574">
        <v>4</v>
      </c>
      <c r="O1574">
        <v>9</v>
      </c>
      <c r="P1574">
        <v>1</v>
      </c>
      <c r="Q1574">
        <v>0</v>
      </c>
      <c r="R1574">
        <v>0</v>
      </c>
      <c r="S1574">
        <v>0</v>
      </c>
      <c r="T1574">
        <v>0</v>
      </c>
      <c r="U1574">
        <v>0</v>
      </c>
      <c r="V1574">
        <v>3</v>
      </c>
      <c r="W1574">
        <v>11</v>
      </c>
      <c r="X1574">
        <v>0</v>
      </c>
      <c r="Y1574">
        <v>36</v>
      </c>
      <c r="Z1574">
        <v>2416</v>
      </c>
      <c r="AA1574">
        <v>0</v>
      </c>
      <c r="AB1574">
        <v>0</v>
      </c>
      <c r="AC1574">
        <v>1</v>
      </c>
      <c r="AD1574">
        <v>0</v>
      </c>
      <c r="AE1574">
        <v>0</v>
      </c>
      <c r="AF1574">
        <v>0</v>
      </c>
      <c r="AG1574">
        <v>0</v>
      </c>
      <c r="AH1574">
        <v>1</v>
      </c>
      <c r="AI1574">
        <v>0</v>
      </c>
      <c r="AJ1574">
        <v>0</v>
      </c>
      <c r="AK1574">
        <v>292</v>
      </c>
      <c r="AL1574">
        <v>245</v>
      </c>
      <c r="AM1574">
        <v>1</v>
      </c>
    </row>
    <row r="1575" spans="1:39" x14ac:dyDescent="0.45">
      <c r="A1575">
        <v>76445</v>
      </c>
      <c r="B1575">
        <v>1</v>
      </c>
      <c r="C1575">
        <v>0</v>
      </c>
      <c r="D1575">
        <v>2</v>
      </c>
      <c r="E1575">
        <v>739</v>
      </c>
      <c r="F1575">
        <v>107</v>
      </c>
      <c r="G1575">
        <v>309</v>
      </c>
      <c r="H1575">
        <v>140</v>
      </c>
      <c r="I1575">
        <v>80</v>
      </c>
      <c r="J1575">
        <v>35</v>
      </c>
      <c r="K1575">
        <v>1</v>
      </c>
      <c r="L1575">
        <v>2</v>
      </c>
      <c r="M1575">
        <v>5</v>
      </c>
      <c r="N1575">
        <v>13</v>
      </c>
      <c r="O1575">
        <v>6</v>
      </c>
      <c r="P1575">
        <v>0</v>
      </c>
      <c r="Q1575">
        <v>0</v>
      </c>
      <c r="R1575">
        <v>0</v>
      </c>
      <c r="S1575">
        <v>0</v>
      </c>
      <c r="T1575">
        <v>0</v>
      </c>
      <c r="U1575">
        <v>0</v>
      </c>
      <c r="V1575">
        <v>3</v>
      </c>
      <c r="W1575">
        <v>11</v>
      </c>
      <c r="X1575">
        <v>0</v>
      </c>
      <c r="Y1575">
        <v>49</v>
      </c>
      <c r="Z1575">
        <v>2798</v>
      </c>
      <c r="AA1575">
        <v>0</v>
      </c>
      <c r="AB1575">
        <v>1</v>
      </c>
      <c r="AC1575">
        <v>0</v>
      </c>
      <c r="AD1575">
        <v>0</v>
      </c>
      <c r="AE1575">
        <v>0</v>
      </c>
      <c r="AF1575">
        <v>0</v>
      </c>
      <c r="AG1575">
        <v>0</v>
      </c>
      <c r="AH1575">
        <v>1</v>
      </c>
      <c r="AI1575">
        <v>0</v>
      </c>
      <c r="AJ1575">
        <v>0</v>
      </c>
      <c r="AK1575">
        <v>1375</v>
      </c>
      <c r="AL1575">
        <v>1340</v>
      </c>
      <c r="AM1575">
        <v>0</v>
      </c>
    </row>
    <row r="1576" spans="1:39" x14ac:dyDescent="0.45">
      <c r="A1576">
        <v>36663</v>
      </c>
      <c r="B1576">
        <v>1</v>
      </c>
      <c r="C1576">
        <v>0</v>
      </c>
      <c r="D1576">
        <v>40</v>
      </c>
      <c r="E1576">
        <v>18</v>
      </c>
      <c r="F1576">
        <v>0</v>
      </c>
      <c r="G1576">
        <v>6</v>
      </c>
      <c r="H1576">
        <v>3</v>
      </c>
      <c r="I1576">
        <v>3</v>
      </c>
      <c r="J1576">
        <v>5</v>
      </c>
      <c r="K1576">
        <v>1</v>
      </c>
      <c r="L1576">
        <v>1</v>
      </c>
      <c r="M1576">
        <v>1</v>
      </c>
      <c r="N1576">
        <v>3</v>
      </c>
      <c r="O1576">
        <v>2</v>
      </c>
      <c r="P1576">
        <v>0</v>
      </c>
      <c r="Q1576">
        <v>0</v>
      </c>
      <c r="R1576">
        <v>0</v>
      </c>
      <c r="S1576">
        <v>0</v>
      </c>
      <c r="T1576">
        <v>0</v>
      </c>
      <c r="U1576">
        <v>0</v>
      </c>
      <c r="V1576">
        <v>3</v>
      </c>
      <c r="W1576">
        <v>11</v>
      </c>
      <c r="X1576">
        <v>0</v>
      </c>
      <c r="Y1576">
        <v>45</v>
      </c>
      <c r="Z1576">
        <v>2224</v>
      </c>
      <c r="AA1576">
        <v>0</v>
      </c>
      <c r="AB1576">
        <v>1</v>
      </c>
      <c r="AC1576">
        <v>0</v>
      </c>
      <c r="AD1576">
        <v>0</v>
      </c>
      <c r="AE1576">
        <v>0</v>
      </c>
      <c r="AF1576">
        <v>0</v>
      </c>
      <c r="AG1576">
        <v>0</v>
      </c>
      <c r="AH1576">
        <v>0</v>
      </c>
      <c r="AI1576">
        <v>0</v>
      </c>
      <c r="AJ1576">
        <v>1</v>
      </c>
      <c r="AK1576">
        <v>30</v>
      </c>
      <c r="AL1576">
        <v>25</v>
      </c>
      <c r="AM1576">
        <v>0</v>
      </c>
    </row>
    <row r="1577" spans="1:39" x14ac:dyDescent="0.45">
      <c r="A1577">
        <v>53843</v>
      </c>
      <c r="B1577">
        <v>0</v>
      </c>
      <c r="C1577">
        <v>1</v>
      </c>
      <c r="D1577">
        <v>64</v>
      </c>
      <c r="E1577">
        <v>378</v>
      </c>
      <c r="F1577">
        <v>0</v>
      </c>
      <c r="G1577">
        <v>88</v>
      </c>
      <c r="H1577">
        <v>19</v>
      </c>
      <c r="I1577">
        <v>4</v>
      </c>
      <c r="J1577">
        <v>73</v>
      </c>
      <c r="K1577">
        <v>4</v>
      </c>
      <c r="L1577">
        <v>8</v>
      </c>
      <c r="M1577">
        <v>5</v>
      </c>
      <c r="N1577">
        <v>3</v>
      </c>
      <c r="O1577">
        <v>7</v>
      </c>
      <c r="P1577">
        <v>0</v>
      </c>
      <c r="Q1577">
        <v>0</v>
      </c>
      <c r="R1577">
        <v>0</v>
      </c>
      <c r="S1577">
        <v>0</v>
      </c>
      <c r="T1577">
        <v>0</v>
      </c>
      <c r="U1577">
        <v>0</v>
      </c>
      <c r="V1577">
        <v>3</v>
      </c>
      <c r="W1577">
        <v>11</v>
      </c>
      <c r="X1577">
        <v>0</v>
      </c>
      <c r="Y1577">
        <v>55</v>
      </c>
      <c r="Z1577">
        <v>2526</v>
      </c>
      <c r="AA1577">
        <v>0</v>
      </c>
      <c r="AB1577">
        <v>1</v>
      </c>
      <c r="AC1577">
        <v>0</v>
      </c>
      <c r="AD1577">
        <v>0</v>
      </c>
      <c r="AE1577">
        <v>0</v>
      </c>
      <c r="AF1577">
        <v>0</v>
      </c>
      <c r="AG1577">
        <v>0</v>
      </c>
      <c r="AH1577">
        <v>0</v>
      </c>
      <c r="AI1577">
        <v>1</v>
      </c>
      <c r="AJ1577">
        <v>0</v>
      </c>
      <c r="AK1577">
        <v>489</v>
      </c>
      <c r="AL1577">
        <v>416</v>
      </c>
      <c r="AM1577">
        <v>0</v>
      </c>
    </row>
    <row r="1578" spans="1:39" x14ac:dyDescent="0.45">
      <c r="A1578">
        <v>90226</v>
      </c>
      <c r="B1578">
        <v>0</v>
      </c>
      <c r="C1578">
        <v>0</v>
      </c>
      <c r="D1578">
        <v>26</v>
      </c>
      <c r="E1578">
        <v>1083</v>
      </c>
      <c r="F1578">
        <v>108</v>
      </c>
      <c r="G1578">
        <v>649</v>
      </c>
      <c r="H1578">
        <v>253</v>
      </c>
      <c r="I1578">
        <v>151</v>
      </c>
      <c r="J1578">
        <v>108</v>
      </c>
      <c r="K1578">
        <v>1</v>
      </c>
      <c r="L1578">
        <v>4</v>
      </c>
      <c r="M1578">
        <v>7</v>
      </c>
      <c r="N1578">
        <v>12</v>
      </c>
      <c r="O1578">
        <v>2</v>
      </c>
      <c r="P1578">
        <v>0</v>
      </c>
      <c r="Q1578">
        <v>0</v>
      </c>
      <c r="R1578">
        <v>0</v>
      </c>
      <c r="S1578">
        <v>1</v>
      </c>
      <c r="T1578">
        <v>0</v>
      </c>
      <c r="U1578">
        <v>0</v>
      </c>
      <c r="V1578">
        <v>3</v>
      </c>
      <c r="W1578">
        <v>11</v>
      </c>
      <c r="X1578">
        <v>0</v>
      </c>
      <c r="Y1578">
        <v>64</v>
      </c>
      <c r="Z1578">
        <v>2800</v>
      </c>
      <c r="AA1578">
        <v>0</v>
      </c>
      <c r="AB1578">
        <v>1</v>
      </c>
      <c r="AC1578">
        <v>0</v>
      </c>
      <c r="AD1578">
        <v>0</v>
      </c>
      <c r="AE1578">
        <v>0</v>
      </c>
      <c r="AF1578">
        <v>0</v>
      </c>
      <c r="AG1578">
        <v>0</v>
      </c>
      <c r="AH1578">
        <v>0</v>
      </c>
      <c r="AI1578">
        <v>1</v>
      </c>
      <c r="AJ1578">
        <v>0</v>
      </c>
      <c r="AK1578">
        <v>2244</v>
      </c>
      <c r="AL1578">
        <v>2136</v>
      </c>
      <c r="AM1578">
        <v>1</v>
      </c>
    </row>
    <row r="1579" spans="1:39" x14ac:dyDescent="0.45">
      <c r="A1579">
        <v>70638</v>
      </c>
      <c r="B1579">
        <v>0</v>
      </c>
      <c r="C1579">
        <v>0</v>
      </c>
      <c r="D1579">
        <v>69</v>
      </c>
      <c r="E1579">
        <v>1016</v>
      </c>
      <c r="F1579">
        <v>12</v>
      </c>
      <c r="G1579">
        <v>215</v>
      </c>
      <c r="H1579">
        <v>16</v>
      </c>
      <c r="I1579">
        <v>12</v>
      </c>
      <c r="J1579">
        <v>63</v>
      </c>
      <c r="K1579">
        <v>1</v>
      </c>
      <c r="L1579">
        <v>4</v>
      </c>
      <c r="M1579">
        <v>5</v>
      </c>
      <c r="N1579">
        <v>10</v>
      </c>
      <c r="O1579">
        <v>3</v>
      </c>
      <c r="P1579">
        <v>0</v>
      </c>
      <c r="Q1579">
        <v>1</v>
      </c>
      <c r="R1579">
        <v>0</v>
      </c>
      <c r="S1579">
        <v>0</v>
      </c>
      <c r="T1579">
        <v>0</v>
      </c>
      <c r="U1579">
        <v>0</v>
      </c>
      <c r="V1579">
        <v>3</v>
      </c>
      <c r="W1579">
        <v>11</v>
      </c>
      <c r="X1579">
        <v>0</v>
      </c>
      <c r="Y1579">
        <v>65</v>
      </c>
      <c r="Z1579">
        <v>2552</v>
      </c>
      <c r="AA1579">
        <v>1</v>
      </c>
      <c r="AB1579">
        <v>0</v>
      </c>
      <c r="AC1579">
        <v>0</v>
      </c>
      <c r="AD1579">
        <v>0</v>
      </c>
      <c r="AE1579">
        <v>0</v>
      </c>
      <c r="AF1579">
        <v>0</v>
      </c>
      <c r="AG1579">
        <v>0</v>
      </c>
      <c r="AH1579">
        <v>0</v>
      </c>
      <c r="AI1579">
        <v>1</v>
      </c>
      <c r="AJ1579">
        <v>0</v>
      </c>
      <c r="AK1579">
        <v>1271</v>
      </c>
      <c r="AL1579">
        <v>1208</v>
      </c>
      <c r="AM1579">
        <v>1</v>
      </c>
    </row>
    <row r="1580" spans="1:39" x14ac:dyDescent="0.45">
      <c r="A1580">
        <v>44512</v>
      </c>
      <c r="B1580">
        <v>1</v>
      </c>
      <c r="C1580">
        <v>1</v>
      </c>
      <c r="D1580">
        <v>57</v>
      </c>
      <c r="E1580">
        <v>23</v>
      </c>
      <c r="F1580">
        <v>1</v>
      </c>
      <c r="G1580">
        <v>6</v>
      </c>
      <c r="H1580">
        <v>0</v>
      </c>
      <c r="I1580">
        <v>0</v>
      </c>
      <c r="J1580">
        <v>2</v>
      </c>
      <c r="K1580">
        <v>2</v>
      </c>
      <c r="L1580">
        <v>1</v>
      </c>
      <c r="M1580">
        <v>0</v>
      </c>
      <c r="N1580">
        <v>3</v>
      </c>
      <c r="O1580">
        <v>4</v>
      </c>
      <c r="P1580">
        <v>0</v>
      </c>
      <c r="Q1580">
        <v>0</v>
      </c>
      <c r="R1580">
        <v>0</v>
      </c>
      <c r="S1580">
        <v>0</v>
      </c>
      <c r="T1580">
        <v>0</v>
      </c>
      <c r="U1580">
        <v>0</v>
      </c>
      <c r="V1580">
        <v>3</v>
      </c>
      <c r="W1580">
        <v>11</v>
      </c>
      <c r="X1580">
        <v>0</v>
      </c>
      <c r="Y1580">
        <v>60</v>
      </c>
      <c r="Z1580">
        <v>2462</v>
      </c>
      <c r="AA1580">
        <v>0</v>
      </c>
      <c r="AB1580">
        <v>0</v>
      </c>
      <c r="AC1580">
        <v>0</v>
      </c>
      <c r="AD1580">
        <v>1</v>
      </c>
      <c r="AE1580">
        <v>0</v>
      </c>
      <c r="AF1580">
        <v>0</v>
      </c>
      <c r="AG1580">
        <v>0</v>
      </c>
      <c r="AH1580">
        <v>1</v>
      </c>
      <c r="AI1580">
        <v>0</v>
      </c>
      <c r="AJ1580">
        <v>0</v>
      </c>
      <c r="AK1580">
        <v>30</v>
      </c>
      <c r="AL1580">
        <v>28</v>
      </c>
      <c r="AM1580">
        <v>0</v>
      </c>
    </row>
    <row r="1581" spans="1:39" x14ac:dyDescent="0.45">
      <c r="A1581">
        <v>27116</v>
      </c>
      <c r="B1581">
        <v>1</v>
      </c>
      <c r="C1581">
        <v>1</v>
      </c>
      <c r="D1581">
        <v>78</v>
      </c>
      <c r="E1581">
        <v>12</v>
      </c>
      <c r="F1581">
        <v>1</v>
      </c>
      <c r="G1581">
        <v>21</v>
      </c>
      <c r="H1581">
        <v>2</v>
      </c>
      <c r="I1581">
        <v>2</v>
      </c>
      <c r="J1581">
        <v>3</v>
      </c>
      <c r="K1581">
        <v>2</v>
      </c>
      <c r="L1581">
        <v>2</v>
      </c>
      <c r="M1581">
        <v>0</v>
      </c>
      <c r="N1581">
        <v>3</v>
      </c>
      <c r="O1581">
        <v>7</v>
      </c>
      <c r="P1581">
        <v>0</v>
      </c>
      <c r="Q1581">
        <v>0</v>
      </c>
      <c r="R1581">
        <v>0</v>
      </c>
      <c r="S1581">
        <v>0</v>
      </c>
      <c r="T1581">
        <v>0</v>
      </c>
      <c r="U1581">
        <v>0</v>
      </c>
      <c r="V1581">
        <v>3</v>
      </c>
      <c r="W1581">
        <v>11</v>
      </c>
      <c r="X1581">
        <v>0</v>
      </c>
      <c r="Y1581">
        <v>59</v>
      </c>
      <c r="Z1581">
        <v>2278</v>
      </c>
      <c r="AA1581">
        <v>0</v>
      </c>
      <c r="AB1581">
        <v>1</v>
      </c>
      <c r="AC1581">
        <v>0</v>
      </c>
      <c r="AD1581">
        <v>0</v>
      </c>
      <c r="AE1581">
        <v>0</v>
      </c>
      <c r="AF1581">
        <v>0</v>
      </c>
      <c r="AG1581">
        <v>0</v>
      </c>
      <c r="AH1581">
        <v>1</v>
      </c>
      <c r="AI1581">
        <v>0</v>
      </c>
      <c r="AJ1581">
        <v>0</v>
      </c>
      <c r="AK1581">
        <v>38</v>
      </c>
      <c r="AL1581">
        <v>35</v>
      </c>
      <c r="AM1581">
        <v>0</v>
      </c>
    </row>
    <row r="1582" spans="1:39" x14ac:dyDescent="0.45">
      <c r="A1582">
        <v>54072</v>
      </c>
      <c r="B1582">
        <v>1</v>
      </c>
      <c r="C1582">
        <v>1</v>
      </c>
      <c r="D1582">
        <v>71</v>
      </c>
      <c r="E1582">
        <v>35</v>
      </c>
      <c r="F1582">
        <v>0</v>
      </c>
      <c r="G1582">
        <v>4</v>
      </c>
      <c r="H1582">
        <v>0</v>
      </c>
      <c r="I1582">
        <v>0</v>
      </c>
      <c r="J1582">
        <v>0</v>
      </c>
      <c r="K1582">
        <v>1</v>
      </c>
      <c r="L1582">
        <v>2</v>
      </c>
      <c r="M1582">
        <v>0</v>
      </c>
      <c r="N1582">
        <v>2</v>
      </c>
      <c r="O1582">
        <v>8</v>
      </c>
      <c r="P1582">
        <v>0</v>
      </c>
      <c r="Q1582">
        <v>0</v>
      </c>
      <c r="R1582">
        <v>0</v>
      </c>
      <c r="S1582">
        <v>0</v>
      </c>
      <c r="T1582">
        <v>0</v>
      </c>
      <c r="U1582">
        <v>0</v>
      </c>
      <c r="V1582">
        <v>3</v>
      </c>
      <c r="W1582">
        <v>11</v>
      </c>
      <c r="X1582">
        <v>0</v>
      </c>
      <c r="Y1582">
        <v>57</v>
      </c>
      <c r="Z1582">
        <v>2496</v>
      </c>
      <c r="AA1582">
        <v>0</v>
      </c>
      <c r="AB1582">
        <v>1</v>
      </c>
      <c r="AC1582">
        <v>0</v>
      </c>
      <c r="AD1582">
        <v>0</v>
      </c>
      <c r="AE1582">
        <v>0</v>
      </c>
      <c r="AF1582">
        <v>0</v>
      </c>
      <c r="AG1582">
        <v>0</v>
      </c>
      <c r="AH1582">
        <v>0</v>
      </c>
      <c r="AI1582">
        <v>0</v>
      </c>
      <c r="AJ1582">
        <v>1</v>
      </c>
      <c r="AK1582">
        <v>39</v>
      </c>
      <c r="AL1582">
        <v>39</v>
      </c>
      <c r="AM1582">
        <v>0</v>
      </c>
    </row>
    <row r="1583" spans="1:39" x14ac:dyDescent="0.45">
      <c r="A1583">
        <v>71855</v>
      </c>
      <c r="B1583">
        <v>0</v>
      </c>
      <c r="C1583">
        <v>1</v>
      </c>
      <c r="D1583">
        <v>59</v>
      </c>
      <c r="E1583">
        <v>548</v>
      </c>
      <c r="F1583">
        <v>31</v>
      </c>
      <c r="G1583">
        <v>422</v>
      </c>
      <c r="H1583">
        <v>0</v>
      </c>
      <c r="I1583">
        <v>112</v>
      </c>
      <c r="J1583">
        <v>28</v>
      </c>
      <c r="K1583">
        <v>4</v>
      </c>
      <c r="L1583">
        <v>5</v>
      </c>
      <c r="M1583">
        <v>5</v>
      </c>
      <c r="N1583">
        <v>11</v>
      </c>
      <c r="O1583">
        <v>3</v>
      </c>
      <c r="P1583">
        <v>0</v>
      </c>
      <c r="Q1583">
        <v>0</v>
      </c>
      <c r="R1583">
        <v>0</v>
      </c>
      <c r="S1583">
        <v>0</v>
      </c>
      <c r="T1583">
        <v>0</v>
      </c>
      <c r="U1583">
        <v>0</v>
      </c>
      <c r="V1583">
        <v>3</v>
      </c>
      <c r="W1583">
        <v>11</v>
      </c>
      <c r="X1583">
        <v>0</v>
      </c>
      <c r="Y1583">
        <v>43</v>
      </c>
      <c r="Z1583">
        <v>2688</v>
      </c>
      <c r="AA1583">
        <v>0</v>
      </c>
      <c r="AB1583">
        <v>1</v>
      </c>
      <c r="AC1583">
        <v>0</v>
      </c>
      <c r="AD1583">
        <v>0</v>
      </c>
      <c r="AE1583">
        <v>0</v>
      </c>
      <c r="AF1583">
        <v>0</v>
      </c>
      <c r="AG1583">
        <v>0</v>
      </c>
      <c r="AH1583">
        <v>1</v>
      </c>
      <c r="AI1583">
        <v>0</v>
      </c>
      <c r="AJ1583">
        <v>0</v>
      </c>
      <c r="AK1583">
        <v>1113</v>
      </c>
      <c r="AL1583">
        <v>1085</v>
      </c>
      <c r="AM1583">
        <v>0</v>
      </c>
    </row>
    <row r="1584" spans="1:39" x14ac:dyDescent="0.45">
      <c r="A1584">
        <v>51250</v>
      </c>
      <c r="B1584">
        <v>1</v>
      </c>
      <c r="C1584">
        <v>0</v>
      </c>
      <c r="D1584">
        <v>28</v>
      </c>
      <c r="E1584">
        <v>342</v>
      </c>
      <c r="F1584">
        <v>32</v>
      </c>
      <c r="G1584">
        <v>230</v>
      </c>
      <c r="H1584">
        <v>34</v>
      </c>
      <c r="I1584">
        <v>32</v>
      </c>
      <c r="J1584">
        <v>40</v>
      </c>
      <c r="K1584">
        <v>5</v>
      </c>
      <c r="L1584">
        <v>10</v>
      </c>
      <c r="M1584">
        <v>5</v>
      </c>
      <c r="N1584">
        <v>4</v>
      </c>
      <c r="O1584">
        <v>9</v>
      </c>
      <c r="P1584">
        <v>1</v>
      </c>
      <c r="Q1584">
        <v>0</v>
      </c>
      <c r="R1584">
        <v>0</v>
      </c>
      <c r="S1584">
        <v>0</v>
      </c>
      <c r="T1584">
        <v>0</v>
      </c>
      <c r="U1584">
        <v>0</v>
      </c>
      <c r="V1584">
        <v>3</v>
      </c>
      <c r="W1584">
        <v>11</v>
      </c>
      <c r="X1584">
        <v>0</v>
      </c>
      <c r="Y1584">
        <v>30</v>
      </c>
      <c r="Z1584">
        <v>2615</v>
      </c>
      <c r="AA1584">
        <v>0</v>
      </c>
      <c r="AB1584">
        <v>0</v>
      </c>
      <c r="AC1584">
        <v>1</v>
      </c>
      <c r="AD1584">
        <v>0</v>
      </c>
      <c r="AE1584">
        <v>0</v>
      </c>
      <c r="AF1584">
        <v>1</v>
      </c>
      <c r="AG1584">
        <v>0</v>
      </c>
      <c r="AH1584">
        <v>0</v>
      </c>
      <c r="AI1584">
        <v>0</v>
      </c>
      <c r="AJ1584">
        <v>0</v>
      </c>
      <c r="AK1584">
        <v>670</v>
      </c>
      <c r="AL1584">
        <v>630</v>
      </c>
      <c r="AM1584">
        <v>1</v>
      </c>
    </row>
    <row r="1585" spans="1:39" x14ac:dyDescent="0.45">
      <c r="A1585">
        <v>60432</v>
      </c>
      <c r="B1585">
        <v>0</v>
      </c>
      <c r="C1585">
        <v>1</v>
      </c>
      <c r="D1585">
        <v>61</v>
      </c>
      <c r="E1585">
        <v>365</v>
      </c>
      <c r="F1585">
        <v>3</v>
      </c>
      <c r="G1585">
        <v>15</v>
      </c>
      <c r="H1585">
        <v>4</v>
      </c>
      <c r="I1585">
        <v>3</v>
      </c>
      <c r="J1585">
        <v>11</v>
      </c>
      <c r="K1585">
        <v>5</v>
      </c>
      <c r="L1585">
        <v>7</v>
      </c>
      <c r="M1585">
        <v>2</v>
      </c>
      <c r="N1585">
        <v>5</v>
      </c>
      <c r="O1585">
        <v>6</v>
      </c>
      <c r="P1585">
        <v>0</v>
      </c>
      <c r="Q1585">
        <v>0</v>
      </c>
      <c r="R1585">
        <v>0</v>
      </c>
      <c r="S1585">
        <v>0</v>
      </c>
      <c r="T1585">
        <v>0</v>
      </c>
      <c r="U1585">
        <v>0</v>
      </c>
      <c r="V1585">
        <v>3</v>
      </c>
      <c r="W1585">
        <v>11</v>
      </c>
      <c r="X1585">
        <v>0</v>
      </c>
      <c r="Y1585">
        <v>47</v>
      </c>
      <c r="Z1585">
        <v>2271</v>
      </c>
      <c r="AA1585">
        <v>0</v>
      </c>
      <c r="AB1585">
        <v>1</v>
      </c>
      <c r="AC1585">
        <v>0</v>
      </c>
      <c r="AD1585">
        <v>0</v>
      </c>
      <c r="AE1585">
        <v>0</v>
      </c>
      <c r="AF1585">
        <v>0</v>
      </c>
      <c r="AG1585">
        <v>0</v>
      </c>
      <c r="AH1585">
        <v>0</v>
      </c>
      <c r="AI1585">
        <v>1</v>
      </c>
      <c r="AJ1585">
        <v>0</v>
      </c>
      <c r="AK1585">
        <v>390</v>
      </c>
      <c r="AL1585">
        <v>379</v>
      </c>
      <c r="AM1585">
        <v>0</v>
      </c>
    </row>
    <row r="1586" spans="1:39" x14ac:dyDescent="0.45">
      <c r="A1586">
        <v>65526</v>
      </c>
      <c r="B1586">
        <v>0</v>
      </c>
      <c r="C1586">
        <v>1</v>
      </c>
      <c r="D1586">
        <v>22</v>
      </c>
      <c r="E1586">
        <v>397</v>
      </c>
      <c r="F1586">
        <v>19</v>
      </c>
      <c r="G1586">
        <v>69</v>
      </c>
      <c r="H1586">
        <v>12</v>
      </c>
      <c r="I1586">
        <v>0</v>
      </c>
      <c r="J1586">
        <v>9</v>
      </c>
      <c r="K1586">
        <v>1</v>
      </c>
      <c r="L1586">
        <v>4</v>
      </c>
      <c r="M1586">
        <v>4</v>
      </c>
      <c r="N1586">
        <v>8</v>
      </c>
      <c r="O1586">
        <v>2</v>
      </c>
      <c r="P1586">
        <v>0</v>
      </c>
      <c r="Q1586">
        <v>0</v>
      </c>
      <c r="R1586">
        <v>0</v>
      </c>
      <c r="S1586">
        <v>0</v>
      </c>
      <c r="T1586">
        <v>0</v>
      </c>
      <c r="U1586">
        <v>0</v>
      </c>
      <c r="V1586">
        <v>3</v>
      </c>
      <c r="W1586">
        <v>11</v>
      </c>
      <c r="X1586">
        <v>0</v>
      </c>
      <c r="Y1586">
        <v>56</v>
      </c>
      <c r="Z1586">
        <v>2238</v>
      </c>
      <c r="AA1586">
        <v>0</v>
      </c>
      <c r="AB1586">
        <v>1</v>
      </c>
      <c r="AC1586">
        <v>0</v>
      </c>
      <c r="AD1586">
        <v>0</v>
      </c>
      <c r="AE1586">
        <v>0</v>
      </c>
      <c r="AF1586">
        <v>0</v>
      </c>
      <c r="AG1586">
        <v>0</v>
      </c>
      <c r="AH1586">
        <v>0</v>
      </c>
      <c r="AI1586">
        <v>0</v>
      </c>
      <c r="AJ1586">
        <v>1</v>
      </c>
      <c r="AK1586">
        <v>497</v>
      </c>
      <c r="AL1586">
        <v>488</v>
      </c>
      <c r="AM1586">
        <v>0</v>
      </c>
    </row>
    <row r="1587" spans="1:39" x14ac:dyDescent="0.45">
      <c r="A1587">
        <v>68655</v>
      </c>
      <c r="B1587">
        <v>0</v>
      </c>
      <c r="C1587">
        <v>0</v>
      </c>
      <c r="D1587">
        <v>95</v>
      </c>
      <c r="E1587">
        <v>456</v>
      </c>
      <c r="F1587">
        <v>19</v>
      </c>
      <c r="G1587">
        <v>832</v>
      </c>
      <c r="H1587">
        <v>75</v>
      </c>
      <c r="I1587">
        <v>118</v>
      </c>
      <c r="J1587">
        <v>38</v>
      </c>
      <c r="K1587">
        <v>1</v>
      </c>
      <c r="L1587">
        <v>4</v>
      </c>
      <c r="M1587">
        <v>5</v>
      </c>
      <c r="N1587">
        <v>11</v>
      </c>
      <c r="O1587">
        <v>3</v>
      </c>
      <c r="P1587">
        <v>0</v>
      </c>
      <c r="Q1587">
        <v>0</v>
      </c>
      <c r="R1587">
        <v>0</v>
      </c>
      <c r="S1587">
        <v>0</v>
      </c>
      <c r="T1587">
        <v>0</v>
      </c>
      <c r="U1587">
        <v>0</v>
      </c>
      <c r="V1587">
        <v>3</v>
      </c>
      <c r="W1587">
        <v>11</v>
      </c>
      <c r="X1587">
        <v>0</v>
      </c>
      <c r="Y1587">
        <v>32</v>
      </c>
      <c r="Z1587">
        <v>2847</v>
      </c>
      <c r="AA1587">
        <v>0</v>
      </c>
      <c r="AB1587">
        <v>0</v>
      </c>
      <c r="AC1587">
        <v>1</v>
      </c>
      <c r="AD1587">
        <v>0</v>
      </c>
      <c r="AE1587">
        <v>0</v>
      </c>
      <c r="AF1587">
        <v>0</v>
      </c>
      <c r="AG1587">
        <v>0</v>
      </c>
      <c r="AH1587">
        <v>1</v>
      </c>
      <c r="AI1587">
        <v>0</v>
      </c>
      <c r="AJ1587">
        <v>0</v>
      </c>
      <c r="AK1587">
        <v>1500</v>
      </c>
      <c r="AL1587">
        <v>1462</v>
      </c>
      <c r="AM1587">
        <v>0</v>
      </c>
    </row>
    <row r="1588" spans="1:39" x14ac:dyDescent="0.45">
      <c r="A1588">
        <v>12393</v>
      </c>
      <c r="B1588">
        <v>0</v>
      </c>
      <c r="C1588">
        <v>0</v>
      </c>
      <c r="D1588">
        <v>38</v>
      </c>
      <c r="E1588">
        <v>5</v>
      </c>
      <c r="F1588">
        <v>6</v>
      </c>
      <c r="G1588">
        <v>15</v>
      </c>
      <c r="H1588">
        <v>11</v>
      </c>
      <c r="I1588">
        <v>7</v>
      </c>
      <c r="J1588">
        <v>13</v>
      </c>
      <c r="K1588">
        <v>1</v>
      </c>
      <c r="L1588">
        <v>2</v>
      </c>
      <c r="M1588">
        <v>0</v>
      </c>
      <c r="N1588">
        <v>3</v>
      </c>
      <c r="O1588">
        <v>9</v>
      </c>
      <c r="P1588">
        <v>0</v>
      </c>
      <c r="Q1588">
        <v>0</v>
      </c>
      <c r="R1588">
        <v>0</v>
      </c>
      <c r="S1588">
        <v>0</v>
      </c>
      <c r="T1588">
        <v>0</v>
      </c>
      <c r="U1588">
        <v>0</v>
      </c>
      <c r="V1588">
        <v>3</v>
      </c>
      <c r="W1588">
        <v>11</v>
      </c>
      <c r="X1588">
        <v>0</v>
      </c>
      <c r="Y1588">
        <v>42</v>
      </c>
      <c r="Z1588">
        <v>2731</v>
      </c>
      <c r="AA1588">
        <v>0</v>
      </c>
      <c r="AB1588">
        <v>1</v>
      </c>
      <c r="AC1588">
        <v>0</v>
      </c>
      <c r="AD1588">
        <v>0</v>
      </c>
      <c r="AE1588">
        <v>0</v>
      </c>
      <c r="AF1588">
        <v>1</v>
      </c>
      <c r="AG1588">
        <v>0</v>
      </c>
      <c r="AH1588">
        <v>0</v>
      </c>
      <c r="AI1588">
        <v>0</v>
      </c>
      <c r="AJ1588">
        <v>0</v>
      </c>
      <c r="AK1588">
        <v>44</v>
      </c>
      <c r="AL1588">
        <v>31</v>
      </c>
      <c r="AM1588">
        <v>0</v>
      </c>
    </row>
    <row r="1589" spans="1:39" x14ac:dyDescent="0.45">
      <c r="A1589">
        <v>64509</v>
      </c>
      <c r="B1589">
        <v>0</v>
      </c>
      <c r="C1589">
        <v>0</v>
      </c>
      <c r="D1589">
        <v>19</v>
      </c>
      <c r="E1589">
        <v>836</v>
      </c>
      <c r="F1589">
        <v>185</v>
      </c>
      <c r="G1589">
        <v>575</v>
      </c>
      <c r="H1589">
        <v>24</v>
      </c>
      <c r="I1589">
        <v>25</v>
      </c>
      <c r="J1589">
        <v>77</v>
      </c>
      <c r="K1589">
        <v>1</v>
      </c>
      <c r="L1589">
        <v>6</v>
      </c>
      <c r="M1589">
        <v>3</v>
      </c>
      <c r="N1589">
        <v>9</v>
      </c>
      <c r="O1589">
        <v>4</v>
      </c>
      <c r="P1589">
        <v>1</v>
      </c>
      <c r="Q1589">
        <v>0</v>
      </c>
      <c r="R1589">
        <v>0</v>
      </c>
      <c r="S1589">
        <v>0</v>
      </c>
      <c r="T1589">
        <v>0</v>
      </c>
      <c r="U1589">
        <v>0</v>
      </c>
      <c r="V1589">
        <v>3</v>
      </c>
      <c r="W1589">
        <v>11</v>
      </c>
      <c r="X1589">
        <v>1</v>
      </c>
      <c r="Y1589">
        <v>30</v>
      </c>
      <c r="Z1589">
        <v>2475</v>
      </c>
      <c r="AA1589">
        <v>0</v>
      </c>
      <c r="AB1589">
        <v>0</v>
      </c>
      <c r="AC1589">
        <v>1</v>
      </c>
      <c r="AD1589">
        <v>0</v>
      </c>
      <c r="AE1589">
        <v>0</v>
      </c>
      <c r="AF1589">
        <v>0</v>
      </c>
      <c r="AG1589">
        <v>0</v>
      </c>
      <c r="AH1589">
        <v>1</v>
      </c>
      <c r="AI1589">
        <v>0</v>
      </c>
      <c r="AJ1589">
        <v>0</v>
      </c>
      <c r="AK1589">
        <v>1645</v>
      </c>
      <c r="AL1589">
        <v>1568</v>
      </c>
      <c r="AM1589">
        <v>1</v>
      </c>
    </row>
    <row r="1590" spans="1:39" x14ac:dyDescent="0.45">
      <c r="A1590">
        <v>33955</v>
      </c>
      <c r="B1590">
        <v>1</v>
      </c>
      <c r="C1590">
        <v>0</v>
      </c>
      <c r="D1590">
        <v>92</v>
      </c>
      <c r="E1590">
        <v>100</v>
      </c>
      <c r="F1590">
        <v>2</v>
      </c>
      <c r="G1590">
        <v>128</v>
      </c>
      <c r="H1590">
        <v>23</v>
      </c>
      <c r="I1590">
        <v>7</v>
      </c>
      <c r="J1590">
        <v>10</v>
      </c>
      <c r="K1590">
        <v>4</v>
      </c>
      <c r="L1590">
        <v>5</v>
      </c>
      <c r="M1590">
        <v>1</v>
      </c>
      <c r="N1590">
        <v>5</v>
      </c>
      <c r="O1590">
        <v>8</v>
      </c>
      <c r="P1590">
        <v>0</v>
      </c>
      <c r="Q1590">
        <v>0</v>
      </c>
      <c r="R1590">
        <v>0</v>
      </c>
      <c r="S1590">
        <v>0</v>
      </c>
      <c r="T1590">
        <v>0</v>
      </c>
      <c r="U1590">
        <v>0</v>
      </c>
      <c r="V1590">
        <v>3</v>
      </c>
      <c r="W1590">
        <v>11</v>
      </c>
      <c r="X1590">
        <v>0</v>
      </c>
      <c r="Y1590">
        <v>45</v>
      </c>
      <c r="Z1590">
        <v>2483</v>
      </c>
      <c r="AA1590">
        <v>0</v>
      </c>
      <c r="AB1590">
        <v>0</v>
      </c>
      <c r="AC1590">
        <v>1</v>
      </c>
      <c r="AD1590">
        <v>0</v>
      </c>
      <c r="AE1590">
        <v>0</v>
      </c>
      <c r="AF1590">
        <v>0</v>
      </c>
      <c r="AG1590">
        <v>0</v>
      </c>
      <c r="AH1590">
        <v>1</v>
      </c>
      <c r="AI1590">
        <v>0</v>
      </c>
      <c r="AJ1590">
        <v>0</v>
      </c>
      <c r="AK1590">
        <v>260</v>
      </c>
      <c r="AL1590">
        <v>250</v>
      </c>
      <c r="AM1590">
        <v>0</v>
      </c>
    </row>
    <row r="1591" spans="1:39" x14ac:dyDescent="0.45">
      <c r="A1591">
        <v>31353</v>
      </c>
      <c r="B1591">
        <v>1</v>
      </c>
      <c r="C1591">
        <v>1</v>
      </c>
      <c r="D1591">
        <v>24</v>
      </c>
      <c r="E1591">
        <v>10</v>
      </c>
      <c r="F1591">
        <v>0</v>
      </c>
      <c r="G1591">
        <v>10</v>
      </c>
      <c r="H1591">
        <v>3</v>
      </c>
      <c r="I1591">
        <v>1</v>
      </c>
      <c r="J1591">
        <v>7</v>
      </c>
      <c r="K1591">
        <v>2</v>
      </c>
      <c r="L1591">
        <v>1</v>
      </c>
      <c r="M1591">
        <v>1</v>
      </c>
      <c r="N1591">
        <v>2</v>
      </c>
      <c r="O1591">
        <v>8</v>
      </c>
      <c r="P1591">
        <v>0</v>
      </c>
      <c r="Q1591">
        <v>0</v>
      </c>
      <c r="R1591">
        <v>0</v>
      </c>
      <c r="S1591">
        <v>0</v>
      </c>
      <c r="T1591">
        <v>0</v>
      </c>
      <c r="U1591">
        <v>0</v>
      </c>
      <c r="V1591">
        <v>3</v>
      </c>
      <c r="W1591">
        <v>11</v>
      </c>
      <c r="X1591">
        <v>1</v>
      </c>
      <c r="Y1591">
        <v>43</v>
      </c>
      <c r="Z1591">
        <v>2341</v>
      </c>
      <c r="AA1591">
        <v>0</v>
      </c>
      <c r="AB1591">
        <v>1</v>
      </c>
      <c r="AC1591">
        <v>0</v>
      </c>
      <c r="AD1591">
        <v>0</v>
      </c>
      <c r="AE1591">
        <v>0</v>
      </c>
      <c r="AF1591">
        <v>0</v>
      </c>
      <c r="AG1591">
        <v>0</v>
      </c>
      <c r="AH1591">
        <v>1</v>
      </c>
      <c r="AI1591">
        <v>0</v>
      </c>
      <c r="AJ1591">
        <v>0</v>
      </c>
      <c r="AK1591">
        <v>24</v>
      </c>
      <c r="AL1591">
        <v>17</v>
      </c>
      <c r="AM1591">
        <v>0</v>
      </c>
    </row>
    <row r="1592" spans="1:39" x14ac:dyDescent="0.45">
      <c r="A1592">
        <v>55434</v>
      </c>
      <c r="B1592">
        <v>1</v>
      </c>
      <c r="C1592">
        <v>0</v>
      </c>
      <c r="D1592">
        <v>21</v>
      </c>
      <c r="E1592">
        <v>238</v>
      </c>
      <c r="F1592">
        <v>115</v>
      </c>
      <c r="G1592">
        <v>215</v>
      </c>
      <c r="H1592">
        <v>169</v>
      </c>
      <c r="I1592">
        <v>69</v>
      </c>
      <c r="J1592">
        <v>76</v>
      </c>
      <c r="K1592">
        <v>3</v>
      </c>
      <c r="L1592">
        <v>5</v>
      </c>
      <c r="M1592">
        <v>3</v>
      </c>
      <c r="N1592">
        <v>13</v>
      </c>
      <c r="O1592">
        <v>4</v>
      </c>
      <c r="P1592">
        <v>0</v>
      </c>
      <c r="Q1592">
        <v>0</v>
      </c>
      <c r="R1592">
        <v>0</v>
      </c>
      <c r="S1592">
        <v>0</v>
      </c>
      <c r="T1592">
        <v>0</v>
      </c>
      <c r="U1592">
        <v>0</v>
      </c>
      <c r="V1592">
        <v>3</v>
      </c>
      <c r="W1592">
        <v>11</v>
      </c>
      <c r="X1592">
        <v>0</v>
      </c>
      <c r="Y1592">
        <v>36</v>
      </c>
      <c r="Z1592">
        <v>2426</v>
      </c>
      <c r="AA1592">
        <v>0</v>
      </c>
      <c r="AB1592">
        <v>1</v>
      </c>
      <c r="AC1592">
        <v>0</v>
      </c>
      <c r="AD1592">
        <v>0</v>
      </c>
      <c r="AE1592">
        <v>0</v>
      </c>
      <c r="AF1592">
        <v>0</v>
      </c>
      <c r="AG1592">
        <v>0</v>
      </c>
      <c r="AH1592">
        <v>1</v>
      </c>
      <c r="AI1592">
        <v>0</v>
      </c>
      <c r="AJ1592">
        <v>0</v>
      </c>
      <c r="AK1592">
        <v>806</v>
      </c>
      <c r="AL1592">
        <v>730</v>
      </c>
      <c r="AM1592">
        <v>0</v>
      </c>
    </row>
    <row r="1593" spans="1:39" x14ac:dyDescent="0.45">
      <c r="A1593">
        <v>28359</v>
      </c>
      <c r="B1593">
        <v>1</v>
      </c>
      <c r="C1593">
        <v>0</v>
      </c>
      <c r="D1593">
        <v>35</v>
      </c>
      <c r="E1593">
        <v>6</v>
      </c>
      <c r="F1593">
        <v>0</v>
      </c>
      <c r="G1593">
        <v>5</v>
      </c>
      <c r="H1593">
        <v>2</v>
      </c>
      <c r="I1593">
        <v>1</v>
      </c>
      <c r="J1593">
        <v>2</v>
      </c>
      <c r="K1593">
        <v>1</v>
      </c>
      <c r="L1593">
        <v>1</v>
      </c>
      <c r="M1593">
        <v>0</v>
      </c>
      <c r="N1593">
        <v>2</v>
      </c>
      <c r="O1593">
        <v>7</v>
      </c>
      <c r="P1593">
        <v>0</v>
      </c>
      <c r="Q1593">
        <v>0</v>
      </c>
      <c r="R1593">
        <v>0</v>
      </c>
      <c r="S1593">
        <v>0</v>
      </c>
      <c r="T1593">
        <v>0</v>
      </c>
      <c r="U1593">
        <v>0</v>
      </c>
      <c r="V1593">
        <v>3</v>
      </c>
      <c r="W1593">
        <v>11</v>
      </c>
      <c r="X1593">
        <v>0</v>
      </c>
      <c r="Y1593">
        <v>37</v>
      </c>
      <c r="Z1593">
        <v>2404</v>
      </c>
      <c r="AA1593">
        <v>0</v>
      </c>
      <c r="AB1593">
        <v>0</v>
      </c>
      <c r="AC1593">
        <v>0</v>
      </c>
      <c r="AD1593">
        <v>1</v>
      </c>
      <c r="AE1593">
        <v>0</v>
      </c>
      <c r="AF1593">
        <v>0</v>
      </c>
      <c r="AG1593">
        <v>0</v>
      </c>
      <c r="AH1593">
        <v>1</v>
      </c>
      <c r="AI1593">
        <v>0</v>
      </c>
      <c r="AJ1593">
        <v>0</v>
      </c>
      <c r="AK1593">
        <v>14</v>
      </c>
      <c r="AL1593">
        <v>12</v>
      </c>
      <c r="AM1593">
        <v>0</v>
      </c>
    </row>
    <row r="1594" spans="1:39" x14ac:dyDescent="0.45">
      <c r="A1594">
        <v>57100</v>
      </c>
      <c r="B1594">
        <v>1</v>
      </c>
      <c r="C1594">
        <v>0</v>
      </c>
      <c r="D1594">
        <v>9</v>
      </c>
      <c r="E1594">
        <v>158</v>
      </c>
      <c r="F1594">
        <v>11</v>
      </c>
      <c r="G1594">
        <v>99</v>
      </c>
      <c r="H1594">
        <v>15</v>
      </c>
      <c r="I1594">
        <v>11</v>
      </c>
      <c r="J1594">
        <v>17</v>
      </c>
      <c r="K1594">
        <v>2</v>
      </c>
      <c r="L1594">
        <v>3</v>
      </c>
      <c r="M1594">
        <v>2</v>
      </c>
      <c r="N1594">
        <v>7</v>
      </c>
      <c r="O1594">
        <v>3</v>
      </c>
      <c r="P1594">
        <v>0</v>
      </c>
      <c r="Q1594">
        <v>0</v>
      </c>
      <c r="R1594">
        <v>0</v>
      </c>
      <c r="S1594">
        <v>0</v>
      </c>
      <c r="T1594">
        <v>0</v>
      </c>
      <c r="U1594">
        <v>0</v>
      </c>
      <c r="V1594">
        <v>3</v>
      </c>
      <c r="W1594">
        <v>11</v>
      </c>
      <c r="X1594">
        <v>0</v>
      </c>
      <c r="Y1594">
        <v>33</v>
      </c>
      <c r="Z1594">
        <v>2201</v>
      </c>
      <c r="AA1594">
        <v>0</v>
      </c>
      <c r="AB1594">
        <v>0</v>
      </c>
      <c r="AC1594">
        <v>1</v>
      </c>
      <c r="AD1594">
        <v>0</v>
      </c>
      <c r="AE1594">
        <v>0</v>
      </c>
      <c r="AF1594">
        <v>0</v>
      </c>
      <c r="AG1594">
        <v>0</v>
      </c>
      <c r="AH1594">
        <v>1</v>
      </c>
      <c r="AI1594">
        <v>0</v>
      </c>
      <c r="AJ1594">
        <v>0</v>
      </c>
      <c r="AK1594">
        <v>294</v>
      </c>
      <c r="AL1594">
        <v>277</v>
      </c>
      <c r="AM1594">
        <v>0</v>
      </c>
    </row>
    <row r="1595" spans="1:39" x14ac:dyDescent="0.45">
      <c r="A1595">
        <v>69139</v>
      </c>
      <c r="B1595">
        <v>0</v>
      </c>
      <c r="C1595">
        <v>1</v>
      </c>
      <c r="D1595">
        <v>23</v>
      </c>
      <c r="E1595">
        <v>86</v>
      </c>
      <c r="F1595">
        <v>12</v>
      </c>
      <c r="G1595">
        <v>75</v>
      </c>
      <c r="H1595">
        <v>33</v>
      </c>
      <c r="I1595">
        <v>15</v>
      </c>
      <c r="J1595">
        <v>6</v>
      </c>
      <c r="K1595">
        <v>1</v>
      </c>
      <c r="L1595">
        <v>4</v>
      </c>
      <c r="M1595">
        <v>1</v>
      </c>
      <c r="N1595">
        <v>5</v>
      </c>
      <c r="O1595">
        <v>4</v>
      </c>
      <c r="P1595">
        <v>0</v>
      </c>
      <c r="Q1595">
        <v>0</v>
      </c>
      <c r="R1595">
        <v>0</v>
      </c>
      <c r="S1595">
        <v>0</v>
      </c>
      <c r="T1595">
        <v>0</v>
      </c>
      <c r="U1595">
        <v>0</v>
      </c>
      <c r="V1595">
        <v>3</v>
      </c>
      <c r="W1595">
        <v>11</v>
      </c>
      <c r="X1595">
        <v>0</v>
      </c>
      <c r="Y1595">
        <v>55</v>
      </c>
      <c r="Z1595">
        <v>2312</v>
      </c>
      <c r="AA1595">
        <v>0</v>
      </c>
      <c r="AB1595">
        <v>1</v>
      </c>
      <c r="AC1595">
        <v>0</v>
      </c>
      <c r="AD1595">
        <v>0</v>
      </c>
      <c r="AE1595">
        <v>0</v>
      </c>
      <c r="AF1595">
        <v>0</v>
      </c>
      <c r="AG1595">
        <v>0</v>
      </c>
      <c r="AH1595">
        <v>1</v>
      </c>
      <c r="AI1595">
        <v>0</v>
      </c>
      <c r="AJ1595">
        <v>0</v>
      </c>
      <c r="AK1595">
        <v>221</v>
      </c>
      <c r="AL1595">
        <v>215</v>
      </c>
      <c r="AM1595">
        <v>0</v>
      </c>
    </row>
    <row r="1596" spans="1:39" x14ac:dyDescent="0.45">
      <c r="A1596">
        <v>52973</v>
      </c>
      <c r="B1596">
        <v>0</v>
      </c>
      <c r="C1596">
        <v>1</v>
      </c>
      <c r="D1596">
        <v>92</v>
      </c>
      <c r="E1596">
        <v>856</v>
      </c>
      <c r="F1596">
        <v>0</v>
      </c>
      <c r="G1596">
        <v>76</v>
      </c>
      <c r="H1596">
        <v>12</v>
      </c>
      <c r="I1596">
        <v>9</v>
      </c>
      <c r="J1596">
        <v>199</v>
      </c>
      <c r="K1596">
        <v>7</v>
      </c>
      <c r="L1596">
        <v>9</v>
      </c>
      <c r="M1596">
        <v>6</v>
      </c>
      <c r="N1596">
        <v>9</v>
      </c>
      <c r="O1596">
        <v>8</v>
      </c>
      <c r="P1596">
        <v>0</v>
      </c>
      <c r="Q1596">
        <v>0</v>
      </c>
      <c r="R1596">
        <v>0</v>
      </c>
      <c r="S1596">
        <v>0</v>
      </c>
      <c r="T1596">
        <v>0</v>
      </c>
      <c r="U1596">
        <v>0</v>
      </c>
      <c r="V1596">
        <v>3</v>
      </c>
      <c r="W1596">
        <v>11</v>
      </c>
      <c r="X1596">
        <v>0</v>
      </c>
      <c r="Y1596">
        <v>64</v>
      </c>
      <c r="Z1596">
        <v>2757</v>
      </c>
      <c r="AA1596">
        <v>0</v>
      </c>
      <c r="AB1596">
        <v>1</v>
      </c>
      <c r="AC1596">
        <v>0</v>
      </c>
      <c r="AD1596">
        <v>0</v>
      </c>
      <c r="AE1596">
        <v>0</v>
      </c>
      <c r="AF1596">
        <v>0</v>
      </c>
      <c r="AG1596">
        <v>0</v>
      </c>
      <c r="AH1596">
        <v>0</v>
      </c>
      <c r="AI1596">
        <v>1</v>
      </c>
      <c r="AJ1596">
        <v>0</v>
      </c>
      <c r="AK1596">
        <v>953</v>
      </c>
      <c r="AL1596">
        <v>754</v>
      </c>
      <c r="AM1596">
        <v>0</v>
      </c>
    </row>
    <row r="1597" spans="1:39" x14ac:dyDescent="0.45">
      <c r="A1597">
        <v>51717</v>
      </c>
      <c r="B1597">
        <v>0</v>
      </c>
      <c r="C1597">
        <v>1</v>
      </c>
      <c r="D1597">
        <v>55</v>
      </c>
      <c r="E1597">
        <v>98</v>
      </c>
      <c r="F1597">
        <v>1</v>
      </c>
      <c r="G1597">
        <v>17</v>
      </c>
      <c r="H1597">
        <v>0</v>
      </c>
      <c r="I1597">
        <v>1</v>
      </c>
      <c r="J1597">
        <v>5</v>
      </c>
      <c r="K1597">
        <v>1</v>
      </c>
      <c r="L1597">
        <v>3</v>
      </c>
      <c r="M1597">
        <v>0</v>
      </c>
      <c r="N1597">
        <v>4</v>
      </c>
      <c r="O1597">
        <v>7</v>
      </c>
      <c r="P1597">
        <v>0</v>
      </c>
      <c r="Q1597">
        <v>1</v>
      </c>
      <c r="R1597">
        <v>0</v>
      </c>
      <c r="S1597">
        <v>0</v>
      </c>
      <c r="T1597">
        <v>0</v>
      </c>
      <c r="U1597">
        <v>0</v>
      </c>
      <c r="V1597">
        <v>3</v>
      </c>
      <c r="W1597">
        <v>11</v>
      </c>
      <c r="X1597">
        <v>0</v>
      </c>
      <c r="Y1597">
        <v>55</v>
      </c>
      <c r="Z1597">
        <v>2472</v>
      </c>
      <c r="AA1597">
        <v>0</v>
      </c>
      <c r="AB1597">
        <v>0</v>
      </c>
      <c r="AC1597">
        <v>0</v>
      </c>
      <c r="AD1597">
        <v>1</v>
      </c>
      <c r="AE1597">
        <v>0</v>
      </c>
      <c r="AF1597">
        <v>0</v>
      </c>
      <c r="AG1597">
        <v>0</v>
      </c>
      <c r="AH1597">
        <v>0</v>
      </c>
      <c r="AI1597">
        <v>0</v>
      </c>
      <c r="AJ1597">
        <v>1</v>
      </c>
      <c r="AK1597">
        <v>117</v>
      </c>
      <c r="AL1597">
        <v>112</v>
      </c>
      <c r="AM1597">
        <v>1</v>
      </c>
    </row>
    <row r="1598" spans="1:39" x14ac:dyDescent="0.45">
      <c r="A1598">
        <v>18793</v>
      </c>
      <c r="B1598">
        <v>1</v>
      </c>
      <c r="C1598">
        <v>0</v>
      </c>
      <c r="D1598">
        <v>14</v>
      </c>
      <c r="E1598">
        <v>4</v>
      </c>
      <c r="F1598">
        <v>16</v>
      </c>
      <c r="G1598">
        <v>20</v>
      </c>
      <c r="H1598">
        <v>0</v>
      </c>
      <c r="I1598">
        <v>17</v>
      </c>
      <c r="J1598">
        <v>20</v>
      </c>
      <c r="K1598">
        <v>3</v>
      </c>
      <c r="L1598">
        <v>2</v>
      </c>
      <c r="M1598">
        <v>0</v>
      </c>
      <c r="N1598">
        <v>4</v>
      </c>
      <c r="O1598">
        <v>8</v>
      </c>
      <c r="P1598">
        <v>0</v>
      </c>
      <c r="Q1598">
        <v>0</v>
      </c>
      <c r="R1598">
        <v>0</v>
      </c>
      <c r="S1598">
        <v>0</v>
      </c>
      <c r="T1598">
        <v>0</v>
      </c>
      <c r="U1598">
        <v>0</v>
      </c>
      <c r="V1598">
        <v>3</v>
      </c>
      <c r="W1598">
        <v>11</v>
      </c>
      <c r="X1598">
        <v>0</v>
      </c>
      <c r="Y1598">
        <v>49</v>
      </c>
      <c r="Z1598">
        <v>2692</v>
      </c>
      <c r="AA1598">
        <v>0</v>
      </c>
      <c r="AB1598">
        <v>1</v>
      </c>
      <c r="AC1598">
        <v>0</v>
      </c>
      <c r="AD1598">
        <v>0</v>
      </c>
      <c r="AE1598">
        <v>0</v>
      </c>
      <c r="AF1598">
        <v>0</v>
      </c>
      <c r="AG1598">
        <v>0</v>
      </c>
      <c r="AH1598">
        <v>1</v>
      </c>
      <c r="AI1598">
        <v>0</v>
      </c>
      <c r="AJ1598">
        <v>0</v>
      </c>
      <c r="AK1598">
        <v>57</v>
      </c>
      <c r="AL1598">
        <v>37</v>
      </c>
      <c r="AM1598">
        <v>0</v>
      </c>
    </row>
    <row r="1599" spans="1:39" x14ac:dyDescent="0.45">
      <c r="A1599">
        <v>66664</v>
      </c>
      <c r="B1599">
        <v>0</v>
      </c>
      <c r="C1599">
        <v>0</v>
      </c>
      <c r="D1599">
        <v>78</v>
      </c>
      <c r="E1599">
        <v>398</v>
      </c>
      <c r="F1599">
        <v>96</v>
      </c>
      <c r="G1599">
        <v>447</v>
      </c>
      <c r="H1599">
        <v>220</v>
      </c>
      <c r="I1599">
        <v>96</v>
      </c>
      <c r="J1599">
        <v>32</v>
      </c>
      <c r="K1599">
        <v>1</v>
      </c>
      <c r="L1599">
        <v>5</v>
      </c>
      <c r="M1599">
        <v>7</v>
      </c>
      <c r="N1599">
        <v>6</v>
      </c>
      <c r="O1599">
        <v>3</v>
      </c>
      <c r="P1599">
        <v>0</v>
      </c>
      <c r="Q1599">
        <v>0</v>
      </c>
      <c r="R1599">
        <v>0</v>
      </c>
      <c r="S1599">
        <v>0</v>
      </c>
      <c r="T1599">
        <v>0</v>
      </c>
      <c r="U1599">
        <v>0</v>
      </c>
      <c r="V1599">
        <v>3</v>
      </c>
      <c r="W1599">
        <v>11</v>
      </c>
      <c r="X1599">
        <v>0</v>
      </c>
      <c r="Y1599">
        <v>38</v>
      </c>
      <c r="Z1599">
        <v>2801</v>
      </c>
      <c r="AA1599">
        <v>0</v>
      </c>
      <c r="AB1599">
        <v>0</v>
      </c>
      <c r="AC1599">
        <v>0</v>
      </c>
      <c r="AD1599">
        <v>1</v>
      </c>
      <c r="AE1599">
        <v>0</v>
      </c>
      <c r="AF1599">
        <v>1</v>
      </c>
      <c r="AG1599">
        <v>0</v>
      </c>
      <c r="AH1599">
        <v>0</v>
      </c>
      <c r="AI1599">
        <v>0</v>
      </c>
      <c r="AJ1599">
        <v>0</v>
      </c>
      <c r="AK1599">
        <v>1257</v>
      </c>
      <c r="AL1599">
        <v>1225</v>
      </c>
      <c r="AM1599">
        <v>0</v>
      </c>
    </row>
    <row r="1600" spans="1:39" x14ac:dyDescent="0.45">
      <c r="A1600">
        <v>50664</v>
      </c>
      <c r="B1600">
        <v>1</v>
      </c>
      <c r="C1600">
        <v>1</v>
      </c>
      <c r="D1600">
        <v>64</v>
      </c>
      <c r="E1600">
        <v>313</v>
      </c>
      <c r="F1600">
        <v>8</v>
      </c>
      <c r="G1600">
        <v>104</v>
      </c>
      <c r="H1600">
        <v>6</v>
      </c>
      <c r="I1600">
        <v>4</v>
      </c>
      <c r="J1600">
        <v>126</v>
      </c>
      <c r="K1600">
        <v>9</v>
      </c>
      <c r="L1600">
        <v>8</v>
      </c>
      <c r="M1600">
        <v>1</v>
      </c>
      <c r="N1600">
        <v>6</v>
      </c>
      <c r="O1600">
        <v>9</v>
      </c>
      <c r="P1600">
        <v>0</v>
      </c>
      <c r="Q1600">
        <v>0</v>
      </c>
      <c r="R1600">
        <v>0</v>
      </c>
      <c r="S1600">
        <v>0</v>
      </c>
      <c r="T1600">
        <v>0</v>
      </c>
      <c r="U1600">
        <v>0</v>
      </c>
      <c r="V1600">
        <v>3</v>
      </c>
      <c r="W1600">
        <v>11</v>
      </c>
      <c r="X1600">
        <v>0</v>
      </c>
      <c r="Y1600">
        <v>61</v>
      </c>
      <c r="Z1600">
        <v>2688</v>
      </c>
      <c r="AA1600">
        <v>0</v>
      </c>
      <c r="AB1600">
        <v>0</v>
      </c>
      <c r="AC1600">
        <v>1</v>
      </c>
      <c r="AD1600">
        <v>0</v>
      </c>
      <c r="AE1600">
        <v>0</v>
      </c>
      <c r="AF1600">
        <v>0</v>
      </c>
      <c r="AG1600">
        <v>0</v>
      </c>
      <c r="AH1600">
        <v>1</v>
      </c>
      <c r="AI1600">
        <v>0</v>
      </c>
      <c r="AJ1600">
        <v>0</v>
      </c>
      <c r="AK1600">
        <v>435</v>
      </c>
      <c r="AL1600">
        <v>309</v>
      </c>
      <c r="AM1600">
        <v>0</v>
      </c>
    </row>
    <row r="1601" spans="1:39" x14ac:dyDescent="0.45">
      <c r="A1601">
        <v>54414</v>
      </c>
      <c r="B1601">
        <v>1</v>
      </c>
      <c r="C1601">
        <v>1</v>
      </c>
      <c r="D1601">
        <v>49</v>
      </c>
      <c r="E1601">
        <v>109</v>
      </c>
      <c r="F1601">
        <v>18</v>
      </c>
      <c r="G1601">
        <v>16</v>
      </c>
      <c r="H1601">
        <v>24</v>
      </c>
      <c r="I1601">
        <v>26</v>
      </c>
      <c r="J1601">
        <v>18</v>
      </c>
      <c r="K1601">
        <v>4</v>
      </c>
      <c r="L1601">
        <v>3</v>
      </c>
      <c r="M1601">
        <v>1</v>
      </c>
      <c r="N1601">
        <v>5</v>
      </c>
      <c r="O1601">
        <v>4</v>
      </c>
      <c r="P1601">
        <v>0</v>
      </c>
      <c r="Q1601">
        <v>0</v>
      </c>
      <c r="R1601">
        <v>0</v>
      </c>
      <c r="S1601">
        <v>0</v>
      </c>
      <c r="T1601">
        <v>0</v>
      </c>
      <c r="U1601">
        <v>0</v>
      </c>
      <c r="V1601">
        <v>3</v>
      </c>
      <c r="W1601">
        <v>11</v>
      </c>
      <c r="X1601">
        <v>0</v>
      </c>
      <c r="Y1601">
        <v>57</v>
      </c>
      <c r="Z1601">
        <v>2681</v>
      </c>
      <c r="AA1601">
        <v>0</v>
      </c>
      <c r="AB1601">
        <v>0</v>
      </c>
      <c r="AC1601">
        <v>0</v>
      </c>
      <c r="AD1601">
        <v>1</v>
      </c>
      <c r="AE1601">
        <v>0</v>
      </c>
      <c r="AF1601">
        <v>0</v>
      </c>
      <c r="AG1601">
        <v>0</v>
      </c>
      <c r="AH1601">
        <v>1</v>
      </c>
      <c r="AI1601">
        <v>0</v>
      </c>
      <c r="AJ1601">
        <v>0</v>
      </c>
      <c r="AK1601">
        <v>193</v>
      </c>
      <c r="AL1601">
        <v>175</v>
      </c>
      <c r="AM1601">
        <v>0</v>
      </c>
    </row>
    <row r="1602" spans="1:39" x14ac:dyDescent="0.45">
      <c r="A1602">
        <v>54549</v>
      </c>
      <c r="B1602">
        <v>0</v>
      </c>
      <c r="C1602">
        <v>1</v>
      </c>
      <c r="D1602">
        <v>8</v>
      </c>
      <c r="E1602">
        <v>216</v>
      </c>
      <c r="F1602">
        <v>2</v>
      </c>
      <c r="G1602">
        <v>6</v>
      </c>
      <c r="H1602">
        <v>0</v>
      </c>
      <c r="I1602">
        <v>0</v>
      </c>
      <c r="J1602">
        <v>9</v>
      </c>
      <c r="K1602">
        <v>2</v>
      </c>
      <c r="L1602">
        <v>5</v>
      </c>
      <c r="M1602">
        <v>1</v>
      </c>
      <c r="N1602">
        <v>4</v>
      </c>
      <c r="O1602">
        <v>7</v>
      </c>
      <c r="P1602">
        <v>0</v>
      </c>
      <c r="Q1602">
        <v>0</v>
      </c>
      <c r="R1602">
        <v>0</v>
      </c>
      <c r="S1602">
        <v>0</v>
      </c>
      <c r="T1602">
        <v>0</v>
      </c>
      <c r="U1602">
        <v>0</v>
      </c>
      <c r="V1602">
        <v>3</v>
      </c>
      <c r="W1602">
        <v>11</v>
      </c>
      <c r="X1602">
        <v>0</v>
      </c>
      <c r="Y1602">
        <v>68</v>
      </c>
      <c r="Z1602">
        <v>2277</v>
      </c>
      <c r="AA1602">
        <v>0</v>
      </c>
      <c r="AB1602">
        <v>1</v>
      </c>
      <c r="AC1602">
        <v>0</v>
      </c>
      <c r="AD1602">
        <v>0</v>
      </c>
      <c r="AE1602">
        <v>0</v>
      </c>
      <c r="AF1602">
        <v>0</v>
      </c>
      <c r="AG1602">
        <v>0</v>
      </c>
      <c r="AH1602">
        <v>0</v>
      </c>
      <c r="AI1602">
        <v>0</v>
      </c>
      <c r="AJ1602">
        <v>1</v>
      </c>
      <c r="AK1602">
        <v>224</v>
      </c>
      <c r="AL1602">
        <v>215</v>
      </c>
      <c r="AM1602">
        <v>0</v>
      </c>
    </row>
    <row r="1603" spans="1:39" x14ac:dyDescent="0.45">
      <c r="A1603">
        <v>47111</v>
      </c>
      <c r="B1603">
        <v>0</v>
      </c>
      <c r="C1603">
        <v>1</v>
      </c>
      <c r="D1603">
        <v>35</v>
      </c>
      <c r="E1603">
        <v>595</v>
      </c>
      <c r="F1603">
        <v>71</v>
      </c>
      <c r="G1603">
        <v>153</v>
      </c>
      <c r="H1603">
        <v>120</v>
      </c>
      <c r="I1603">
        <v>112</v>
      </c>
      <c r="J1603">
        <v>41</v>
      </c>
      <c r="K1603">
        <v>6</v>
      </c>
      <c r="L1603">
        <v>3</v>
      </c>
      <c r="M1603">
        <v>2</v>
      </c>
      <c r="N1603">
        <v>10</v>
      </c>
      <c r="O1603">
        <v>9</v>
      </c>
      <c r="P1603">
        <v>0</v>
      </c>
      <c r="Q1603">
        <v>0</v>
      </c>
      <c r="R1603">
        <v>0</v>
      </c>
      <c r="S1603">
        <v>0</v>
      </c>
      <c r="T1603">
        <v>0</v>
      </c>
      <c r="U1603">
        <v>0</v>
      </c>
      <c r="V1603">
        <v>3</v>
      </c>
      <c r="W1603">
        <v>11</v>
      </c>
      <c r="X1603">
        <v>0</v>
      </c>
      <c r="Y1603">
        <v>49</v>
      </c>
      <c r="Z1603">
        <v>2818</v>
      </c>
      <c r="AA1603">
        <v>0</v>
      </c>
      <c r="AB1603">
        <v>0</v>
      </c>
      <c r="AC1603">
        <v>0</v>
      </c>
      <c r="AD1603">
        <v>0</v>
      </c>
      <c r="AE1603">
        <v>1</v>
      </c>
      <c r="AF1603">
        <v>0</v>
      </c>
      <c r="AG1603">
        <v>0</v>
      </c>
      <c r="AH1603">
        <v>0</v>
      </c>
      <c r="AI1603">
        <v>0</v>
      </c>
      <c r="AJ1603">
        <v>1</v>
      </c>
      <c r="AK1603">
        <v>1051</v>
      </c>
      <c r="AL1603">
        <v>1010</v>
      </c>
      <c r="AM1603">
        <v>0</v>
      </c>
    </row>
    <row r="1604" spans="1:39" x14ac:dyDescent="0.45">
      <c r="A1604">
        <v>41003</v>
      </c>
      <c r="B1604">
        <v>0</v>
      </c>
      <c r="C1604">
        <v>0</v>
      </c>
      <c r="D1604">
        <v>11</v>
      </c>
      <c r="E1604">
        <v>123</v>
      </c>
      <c r="F1604">
        <v>133</v>
      </c>
      <c r="G1604">
        <v>142</v>
      </c>
      <c r="H1604">
        <v>71</v>
      </c>
      <c r="I1604">
        <v>44</v>
      </c>
      <c r="J1604">
        <v>88</v>
      </c>
      <c r="K1604">
        <v>1</v>
      </c>
      <c r="L1604">
        <v>6</v>
      </c>
      <c r="M1604">
        <v>2</v>
      </c>
      <c r="N1604">
        <v>8</v>
      </c>
      <c r="O1604">
        <v>6</v>
      </c>
      <c r="P1604">
        <v>0</v>
      </c>
      <c r="Q1604">
        <v>0</v>
      </c>
      <c r="R1604">
        <v>0</v>
      </c>
      <c r="S1604">
        <v>0</v>
      </c>
      <c r="T1604">
        <v>0</v>
      </c>
      <c r="U1604">
        <v>0</v>
      </c>
      <c r="V1604">
        <v>3</v>
      </c>
      <c r="W1604">
        <v>11</v>
      </c>
      <c r="X1604">
        <v>0</v>
      </c>
      <c r="Y1604">
        <v>57</v>
      </c>
      <c r="Z1604">
        <v>2628</v>
      </c>
      <c r="AA1604">
        <v>1</v>
      </c>
      <c r="AB1604">
        <v>0</v>
      </c>
      <c r="AC1604">
        <v>0</v>
      </c>
      <c r="AD1604">
        <v>0</v>
      </c>
      <c r="AE1604">
        <v>0</v>
      </c>
      <c r="AF1604">
        <v>0</v>
      </c>
      <c r="AG1604">
        <v>0</v>
      </c>
      <c r="AH1604">
        <v>0</v>
      </c>
      <c r="AI1604">
        <v>0</v>
      </c>
      <c r="AJ1604">
        <v>1</v>
      </c>
      <c r="AK1604">
        <v>513</v>
      </c>
      <c r="AL1604">
        <v>425</v>
      </c>
      <c r="AM1604">
        <v>0</v>
      </c>
    </row>
    <row r="1605" spans="1:39" x14ac:dyDescent="0.45">
      <c r="A1605">
        <v>19444</v>
      </c>
      <c r="B1605">
        <v>1</v>
      </c>
      <c r="C1605">
        <v>0</v>
      </c>
      <c r="D1605">
        <v>8</v>
      </c>
      <c r="E1605">
        <v>16</v>
      </c>
      <c r="F1605">
        <v>0</v>
      </c>
      <c r="G1605">
        <v>23</v>
      </c>
      <c r="H1605">
        <v>3</v>
      </c>
      <c r="I1605">
        <v>2</v>
      </c>
      <c r="J1605">
        <v>10</v>
      </c>
      <c r="K1605">
        <v>3</v>
      </c>
      <c r="L1605">
        <v>4</v>
      </c>
      <c r="M1605">
        <v>1</v>
      </c>
      <c r="N1605">
        <v>2</v>
      </c>
      <c r="O1605">
        <v>7</v>
      </c>
      <c r="P1605">
        <v>0</v>
      </c>
      <c r="Q1605">
        <v>0</v>
      </c>
      <c r="R1605">
        <v>0</v>
      </c>
      <c r="S1605">
        <v>0</v>
      </c>
      <c r="T1605">
        <v>0</v>
      </c>
      <c r="U1605">
        <v>0</v>
      </c>
      <c r="V1605">
        <v>3</v>
      </c>
      <c r="W1605">
        <v>11</v>
      </c>
      <c r="X1605">
        <v>1</v>
      </c>
      <c r="Y1605">
        <v>38</v>
      </c>
      <c r="Z1605">
        <v>2286</v>
      </c>
      <c r="AA1605">
        <v>0</v>
      </c>
      <c r="AB1605">
        <v>0</v>
      </c>
      <c r="AC1605">
        <v>0</v>
      </c>
      <c r="AD1605">
        <v>1</v>
      </c>
      <c r="AE1605">
        <v>0</v>
      </c>
      <c r="AF1605">
        <v>0</v>
      </c>
      <c r="AG1605">
        <v>0</v>
      </c>
      <c r="AH1605">
        <v>1</v>
      </c>
      <c r="AI1605">
        <v>0</v>
      </c>
      <c r="AJ1605">
        <v>0</v>
      </c>
      <c r="AK1605">
        <v>44</v>
      </c>
      <c r="AL1605">
        <v>34</v>
      </c>
      <c r="AM1605">
        <v>0</v>
      </c>
    </row>
    <row r="1606" spans="1:39" x14ac:dyDescent="0.45">
      <c r="A1606">
        <v>36301</v>
      </c>
      <c r="B1606">
        <v>1</v>
      </c>
      <c r="C1606">
        <v>0</v>
      </c>
      <c r="D1606">
        <v>53</v>
      </c>
      <c r="E1606">
        <v>11</v>
      </c>
      <c r="F1606">
        <v>12</v>
      </c>
      <c r="G1606">
        <v>35</v>
      </c>
      <c r="H1606">
        <v>3</v>
      </c>
      <c r="I1606">
        <v>5</v>
      </c>
      <c r="J1606">
        <v>12</v>
      </c>
      <c r="K1606">
        <v>1</v>
      </c>
      <c r="L1606">
        <v>3</v>
      </c>
      <c r="M1606">
        <v>0</v>
      </c>
      <c r="N1606">
        <v>3</v>
      </c>
      <c r="O1606">
        <v>7</v>
      </c>
      <c r="P1606">
        <v>0</v>
      </c>
      <c r="Q1606">
        <v>0</v>
      </c>
      <c r="R1606">
        <v>0</v>
      </c>
      <c r="S1606">
        <v>0</v>
      </c>
      <c r="T1606">
        <v>0</v>
      </c>
      <c r="U1606">
        <v>0</v>
      </c>
      <c r="V1606">
        <v>3</v>
      </c>
      <c r="W1606">
        <v>11</v>
      </c>
      <c r="X1606">
        <v>0</v>
      </c>
      <c r="Y1606">
        <v>44</v>
      </c>
      <c r="Z1606">
        <v>2406</v>
      </c>
      <c r="AA1606">
        <v>0</v>
      </c>
      <c r="AB1606">
        <v>0</v>
      </c>
      <c r="AC1606">
        <v>0</v>
      </c>
      <c r="AD1606">
        <v>1</v>
      </c>
      <c r="AE1606">
        <v>0</v>
      </c>
      <c r="AF1606">
        <v>1</v>
      </c>
      <c r="AG1606">
        <v>0</v>
      </c>
      <c r="AH1606">
        <v>0</v>
      </c>
      <c r="AI1606">
        <v>0</v>
      </c>
      <c r="AJ1606">
        <v>0</v>
      </c>
      <c r="AK1606">
        <v>66</v>
      </c>
      <c r="AL1606">
        <v>54</v>
      </c>
      <c r="AM1606">
        <v>0</v>
      </c>
    </row>
    <row r="1607" spans="1:39" x14ac:dyDescent="0.45">
      <c r="A1607">
        <v>73059</v>
      </c>
      <c r="B1607">
        <v>0</v>
      </c>
      <c r="C1607">
        <v>1</v>
      </c>
      <c r="D1607">
        <v>36</v>
      </c>
      <c r="E1607">
        <v>410</v>
      </c>
      <c r="F1607">
        <v>112</v>
      </c>
      <c r="G1607">
        <v>420</v>
      </c>
      <c r="H1607">
        <v>0</v>
      </c>
      <c r="I1607">
        <v>82</v>
      </c>
      <c r="J1607">
        <v>71</v>
      </c>
      <c r="K1607">
        <v>1</v>
      </c>
      <c r="L1607">
        <v>9</v>
      </c>
      <c r="M1607">
        <v>3</v>
      </c>
      <c r="N1607">
        <v>13</v>
      </c>
      <c r="O1607">
        <v>4</v>
      </c>
      <c r="P1607">
        <v>0</v>
      </c>
      <c r="Q1607">
        <v>0</v>
      </c>
      <c r="R1607">
        <v>0</v>
      </c>
      <c r="S1607">
        <v>0</v>
      </c>
      <c r="T1607">
        <v>0</v>
      </c>
      <c r="U1607">
        <v>0</v>
      </c>
      <c r="V1607">
        <v>3</v>
      </c>
      <c r="W1607">
        <v>11</v>
      </c>
      <c r="X1607">
        <v>0</v>
      </c>
      <c r="Y1607">
        <v>73</v>
      </c>
      <c r="Z1607">
        <v>2461</v>
      </c>
      <c r="AA1607">
        <v>0</v>
      </c>
      <c r="AB1607">
        <v>0</v>
      </c>
      <c r="AC1607">
        <v>0</v>
      </c>
      <c r="AD1607">
        <v>1</v>
      </c>
      <c r="AE1607">
        <v>0</v>
      </c>
      <c r="AF1607">
        <v>0</v>
      </c>
      <c r="AG1607">
        <v>0</v>
      </c>
      <c r="AH1607">
        <v>0</v>
      </c>
      <c r="AI1607">
        <v>0</v>
      </c>
      <c r="AJ1607">
        <v>1</v>
      </c>
      <c r="AK1607">
        <v>1024</v>
      </c>
      <c r="AL1607">
        <v>953</v>
      </c>
      <c r="AM1607">
        <v>0</v>
      </c>
    </row>
    <row r="1608" spans="1:39" x14ac:dyDescent="0.45">
      <c r="A1608">
        <v>42731</v>
      </c>
      <c r="B1608">
        <v>1</v>
      </c>
      <c r="C1608">
        <v>0</v>
      </c>
      <c r="D1608">
        <v>64</v>
      </c>
      <c r="E1608">
        <v>159</v>
      </c>
      <c r="F1608">
        <v>2</v>
      </c>
      <c r="G1608">
        <v>51</v>
      </c>
      <c r="H1608">
        <v>6</v>
      </c>
      <c r="I1608">
        <v>2</v>
      </c>
      <c r="J1608">
        <v>24</v>
      </c>
      <c r="K1608">
        <v>3</v>
      </c>
      <c r="L1608">
        <v>4</v>
      </c>
      <c r="M1608">
        <v>1</v>
      </c>
      <c r="N1608">
        <v>5</v>
      </c>
      <c r="O1608">
        <v>5</v>
      </c>
      <c r="P1608">
        <v>0</v>
      </c>
      <c r="Q1608">
        <v>0</v>
      </c>
      <c r="R1608">
        <v>0</v>
      </c>
      <c r="S1608">
        <v>0</v>
      </c>
      <c r="T1608">
        <v>0</v>
      </c>
      <c r="U1608">
        <v>0</v>
      </c>
      <c r="V1608">
        <v>3</v>
      </c>
      <c r="W1608">
        <v>11</v>
      </c>
      <c r="X1608">
        <v>0</v>
      </c>
      <c r="Y1608">
        <v>51</v>
      </c>
      <c r="Z1608">
        <v>2410</v>
      </c>
      <c r="AA1608">
        <v>0</v>
      </c>
      <c r="AB1608">
        <v>0</v>
      </c>
      <c r="AC1608">
        <v>0</v>
      </c>
      <c r="AD1608">
        <v>1</v>
      </c>
      <c r="AE1608">
        <v>0</v>
      </c>
      <c r="AF1608">
        <v>0</v>
      </c>
      <c r="AG1608">
        <v>0</v>
      </c>
      <c r="AH1608">
        <v>0</v>
      </c>
      <c r="AI1608">
        <v>0</v>
      </c>
      <c r="AJ1608">
        <v>1</v>
      </c>
      <c r="AK1608">
        <v>220</v>
      </c>
      <c r="AL1608">
        <v>196</v>
      </c>
      <c r="AM1608">
        <v>0</v>
      </c>
    </row>
    <row r="1609" spans="1:39" x14ac:dyDescent="0.45">
      <c r="A1609">
        <v>52854</v>
      </c>
      <c r="B1609">
        <v>1</v>
      </c>
      <c r="C1609">
        <v>1</v>
      </c>
      <c r="D1609">
        <v>43</v>
      </c>
      <c r="E1609">
        <v>105</v>
      </c>
      <c r="F1609">
        <v>0</v>
      </c>
      <c r="G1609">
        <v>10</v>
      </c>
      <c r="H1609">
        <v>0</v>
      </c>
      <c r="I1609">
        <v>1</v>
      </c>
      <c r="J1609">
        <v>0</v>
      </c>
      <c r="K1609">
        <v>2</v>
      </c>
      <c r="L1609">
        <v>2</v>
      </c>
      <c r="M1609">
        <v>1</v>
      </c>
      <c r="N1609">
        <v>4</v>
      </c>
      <c r="O1609">
        <v>5</v>
      </c>
      <c r="P1609">
        <v>0</v>
      </c>
      <c r="Q1609">
        <v>0</v>
      </c>
      <c r="R1609">
        <v>0</v>
      </c>
      <c r="S1609">
        <v>0</v>
      </c>
      <c r="T1609">
        <v>0</v>
      </c>
      <c r="U1609">
        <v>0</v>
      </c>
      <c r="V1609">
        <v>3</v>
      </c>
      <c r="W1609">
        <v>11</v>
      </c>
      <c r="X1609">
        <v>0</v>
      </c>
      <c r="Y1609">
        <v>61</v>
      </c>
      <c r="Z1609">
        <v>2256</v>
      </c>
      <c r="AA1609">
        <v>0</v>
      </c>
      <c r="AB1609">
        <v>1</v>
      </c>
      <c r="AC1609">
        <v>0</v>
      </c>
      <c r="AD1609">
        <v>0</v>
      </c>
      <c r="AE1609">
        <v>0</v>
      </c>
      <c r="AF1609">
        <v>0</v>
      </c>
      <c r="AG1609">
        <v>0</v>
      </c>
      <c r="AH1609">
        <v>0</v>
      </c>
      <c r="AI1609">
        <v>0</v>
      </c>
      <c r="AJ1609">
        <v>1</v>
      </c>
      <c r="AK1609">
        <v>116</v>
      </c>
      <c r="AL1609">
        <v>116</v>
      </c>
      <c r="AM1609">
        <v>0</v>
      </c>
    </row>
    <row r="1610" spans="1:39" x14ac:dyDescent="0.45">
      <c r="A1610">
        <v>22775</v>
      </c>
      <c r="B1610">
        <v>1</v>
      </c>
      <c r="C1610">
        <v>0</v>
      </c>
      <c r="D1610">
        <v>40</v>
      </c>
      <c r="E1610">
        <v>5</v>
      </c>
      <c r="F1610">
        <v>1</v>
      </c>
      <c r="G1610">
        <v>8</v>
      </c>
      <c r="H1610">
        <v>0</v>
      </c>
      <c r="I1610">
        <v>0</v>
      </c>
      <c r="J1610">
        <v>1</v>
      </c>
      <c r="K1610">
        <v>1</v>
      </c>
      <c r="L1610">
        <v>1</v>
      </c>
      <c r="M1610">
        <v>0</v>
      </c>
      <c r="N1610">
        <v>2</v>
      </c>
      <c r="O1610">
        <v>8</v>
      </c>
      <c r="P1610">
        <v>0</v>
      </c>
      <c r="Q1610">
        <v>0</v>
      </c>
      <c r="R1610">
        <v>0</v>
      </c>
      <c r="S1610">
        <v>0</v>
      </c>
      <c r="T1610">
        <v>0</v>
      </c>
      <c r="U1610">
        <v>0</v>
      </c>
      <c r="V1610">
        <v>3</v>
      </c>
      <c r="W1610">
        <v>11</v>
      </c>
      <c r="X1610">
        <v>0</v>
      </c>
      <c r="Y1610">
        <v>42</v>
      </c>
      <c r="Z1610">
        <v>2534</v>
      </c>
      <c r="AA1610">
        <v>0</v>
      </c>
      <c r="AB1610">
        <v>0</v>
      </c>
      <c r="AC1610">
        <v>0</v>
      </c>
      <c r="AD1610">
        <v>1</v>
      </c>
      <c r="AE1610">
        <v>0</v>
      </c>
      <c r="AF1610">
        <v>0</v>
      </c>
      <c r="AG1610">
        <v>0</v>
      </c>
      <c r="AH1610">
        <v>1</v>
      </c>
      <c r="AI1610">
        <v>0</v>
      </c>
      <c r="AJ1610">
        <v>0</v>
      </c>
      <c r="AK1610">
        <v>14</v>
      </c>
      <c r="AL1610">
        <v>13</v>
      </c>
      <c r="AM1610">
        <v>0</v>
      </c>
    </row>
    <row r="1611" spans="1:39" x14ac:dyDescent="0.45">
      <c r="A1611">
        <v>46681</v>
      </c>
      <c r="B1611">
        <v>0</v>
      </c>
      <c r="C1611">
        <v>2</v>
      </c>
      <c r="D1611">
        <v>52</v>
      </c>
      <c r="E1611">
        <v>269</v>
      </c>
      <c r="F1611">
        <v>15</v>
      </c>
      <c r="G1611">
        <v>69</v>
      </c>
      <c r="H1611">
        <v>15</v>
      </c>
      <c r="I1611">
        <v>19</v>
      </c>
      <c r="J1611">
        <v>38</v>
      </c>
      <c r="K1611">
        <v>2</v>
      </c>
      <c r="L1611">
        <v>4</v>
      </c>
      <c r="M1611">
        <v>6</v>
      </c>
      <c r="N1611">
        <v>4</v>
      </c>
      <c r="O1611">
        <v>5</v>
      </c>
      <c r="P1611">
        <v>0</v>
      </c>
      <c r="Q1611">
        <v>0</v>
      </c>
      <c r="R1611">
        <v>0</v>
      </c>
      <c r="S1611">
        <v>0</v>
      </c>
      <c r="T1611">
        <v>0</v>
      </c>
      <c r="U1611">
        <v>0</v>
      </c>
      <c r="V1611">
        <v>3</v>
      </c>
      <c r="W1611">
        <v>11</v>
      </c>
      <c r="X1611">
        <v>0</v>
      </c>
      <c r="Y1611">
        <v>72</v>
      </c>
      <c r="Z1611">
        <v>2423</v>
      </c>
      <c r="AA1611">
        <v>0</v>
      </c>
      <c r="AB1611">
        <v>0</v>
      </c>
      <c r="AC1611">
        <v>0</v>
      </c>
      <c r="AD1611">
        <v>1</v>
      </c>
      <c r="AE1611">
        <v>0</v>
      </c>
      <c r="AF1611">
        <v>0</v>
      </c>
      <c r="AG1611">
        <v>0</v>
      </c>
      <c r="AH1611">
        <v>0</v>
      </c>
      <c r="AI1611">
        <v>0</v>
      </c>
      <c r="AJ1611">
        <v>1</v>
      </c>
      <c r="AK1611">
        <v>387</v>
      </c>
      <c r="AL1611">
        <v>349</v>
      </c>
      <c r="AM1611">
        <v>0</v>
      </c>
    </row>
    <row r="1612" spans="1:39" x14ac:dyDescent="0.45">
      <c r="A1612">
        <v>59821</v>
      </c>
      <c r="B1612">
        <v>0</v>
      </c>
      <c r="C1612">
        <v>1</v>
      </c>
      <c r="D1612">
        <v>11</v>
      </c>
      <c r="E1612">
        <v>629</v>
      </c>
      <c r="F1612">
        <v>0</v>
      </c>
      <c r="G1612">
        <v>70</v>
      </c>
      <c r="H1612">
        <v>0</v>
      </c>
      <c r="I1612">
        <v>0</v>
      </c>
      <c r="J1612">
        <v>35</v>
      </c>
      <c r="K1612">
        <v>6</v>
      </c>
      <c r="L1612">
        <v>11</v>
      </c>
      <c r="M1612">
        <v>2</v>
      </c>
      <c r="N1612">
        <v>7</v>
      </c>
      <c r="O1612">
        <v>8</v>
      </c>
      <c r="P1612">
        <v>0</v>
      </c>
      <c r="Q1612">
        <v>0</v>
      </c>
      <c r="R1612">
        <v>0</v>
      </c>
      <c r="S1612">
        <v>0</v>
      </c>
      <c r="T1612">
        <v>0</v>
      </c>
      <c r="U1612">
        <v>0</v>
      </c>
      <c r="V1612">
        <v>3</v>
      </c>
      <c r="W1612">
        <v>11</v>
      </c>
      <c r="X1612">
        <v>0</v>
      </c>
      <c r="Y1612">
        <v>65</v>
      </c>
      <c r="Z1612">
        <v>2602</v>
      </c>
      <c r="AA1612">
        <v>0</v>
      </c>
      <c r="AB1612">
        <v>1</v>
      </c>
      <c r="AC1612">
        <v>0</v>
      </c>
      <c r="AD1612">
        <v>0</v>
      </c>
      <c r="AE1612">
        <v>0</v>
      </c>
      <c r="AF1612">
        <v>0</v>
      </c>
      <c r="AG1612">
        <v>0</v>
      </c>
      <c r="AH1612">
        <v>0</v>
      </c>
      <c r="AI1612">
        <v>0</v>
      </c>
      <c r="AJ1612">
        <v>1</v>
      </c>
      <c r="AK1612">
        <v>699</v>
      </c>
      <c r="AL1612">
        <v>664</v>
      </c>
      <c r="AM1612">
        <v>0</v>
      </c>
    </row>
    <row r="1613" spans="1:39" x14ac:dyDescent="0.45">
      <c r="A1613">
        <v>50002</v>
      </c>
      <c r="B1613">
        <v>0</v>
      </c>
      <c r="C1613">
        <v>1</v>
      </c>
      <c r="D1613">
        <v>21</v>
      </c>
      <c r="E1613">
        <v>443</v>
      </c>
      <c r="F1613">
        <v>5</v>
      </c>
      <c r="G1613">
        <v>71</v>
      </c>
      <c r="H1613">
        <v>21</v>
      </c>
      <c r="I1613">
        <v>16</v>
      </c>
      <c r="J1613">
        <v>82</v>
      </c>
      <c r="K1613">
        <v>2</v>
      </c>
      <c r="L1613">
        <v>8</v>
      </c>
      <c r="M1613">
        <v>2</v>
      </c>
      <c r="N1613">
        <v>7</v>
      </c>
      <c r="O1613">
        <v>7</v>
      </c>
      <c r="P1613">
        <v>0</v>
      </c>
      <c r="Q1613">
        <v>0</v>
      </c>
      <c r="R1613">
        <v>0</v>
      </c>
      <c r="S1613">
        <v>0</v>
      </c>
      <c r="T1613">
        <v>0</v>
      </c>
      <c r="U1613">
        <v>0</v>
      </c>
      <c r="V1613">
        <v>3</v>
      </c>
      <c r="W1613">
        <v>11</v>
      </c>
      <c r="X1613">
        <v>0</v>
      </c>
      <c r="Y1613">
        <v>66</v>
      </c>
      <c r="Z1613">
        <v>2536</v>
      </c>
      <c r="AA1613">
        <v>1</v>
      </c>
      <c r="AB1613">
        <v>0</v>
      </c>
      <c r="AC1613">
        <v>0</v>
      </c>
      <c r="AD1613">
        <v>0</v>
      </c>
      <c r="AE1613">
        <v>0</v>
      </c>
      <c r="AF1613">
        <v>0</v>
      </c>
      <c r="AG1613">
        <v>0</v>
      </c>
      <c r="AH1613">
        <v>1</v>
      </c>
      <c r="AI1613">
        <v>0</v>
      </c>
      <c r="AJ1613">
        <v>0</v>
      </c>
      <c r="AK1613">
        <v>556</v>
      </c>
      <c r="AL1613">
        <v>474</v>
      </c>
      <c r="AM1613">
        <v>0</v>
      </c>
    </row>
    <row r="1614" spans="1:39" x14ac:dyDescent="0.45">
      <c r="A1614">
        <v>69755</v>
      </c>
      <c r="B1614">
        <v>0</v>
      </c>
      <c r="C1614">
        <v>0</v>
      </c>
      <c r="D1614">
        <v>23</v>
      </c>
      <c r="E1614">
        <v>217</v>
      </c>
      <c r="F1614">
        <v>77</v>
      </c>
      <c r="G1614">
        <v>373</v>
      </c>
      <c r="H1614">
        <v>111</v>
      </c>
      <c r="I1614">
        <v>23</v>
      </c>
      <c r="J1614">
        <v>93</v>
      </c>
      <c r="K1614">
        <v>1</v>
      </c>
      <c r="L1614">
        <v>3</v>
      </c>
      <c r="M1614">
        <v>6</v>
      </c>
      <c r="N1614">
        <v>12</v>
      </c>
      <c r="O1614">
        <v>1</v>
      </c>
      <c r="P1614">
        <v>0</v>
      </c>
      <c r="Q1614">
        <v>0</v>
      </c>
      <c r="R1614">
        <v>0</v>
      </c>
      <c r="S1614">
        <v>0</v>
      </c>
      <c r="T1614">
        <v>0</v>
      </c>
      <c r="U1614">
        <v>0</v>
      </c>
      <c r="V1614">
        <v>3</v>
      </c>
      <c r="W1614">
        <v>11</v>
      </c>
      <c r="X1614">
        <v>0</v>
      </c>
      <c r="Y1614">
        <v>75</v>
      </c>
      <c r="Z1614">
        <v>2429</v>
      </c>
      <c r="AA1614">
        <v>0</v>
      </c>
      <c r="AB1614">
        <v>1</v>
      </c>
      <c r="AC1614">
        <v>0</v>
      </c>
      <c r="AD1614">
        <v>0</v>
      </c>
      <c r="AE1614">
        <v>0</v>
      </c>
      <c r="AF1614">
        <v>0</v>
      </c>
      <c r="AG1614">
        <v>0</v>
      </c>
      <c r="AH1614">
        <v>1</v>
      </c>
      <c r="AI1614">
        <v>0</v>
      </c>
      <c r="AJ1614">
        <v>0</v>
      </c>
      <c r="AK1614">
        <v>801</v>
      </c>
      <c r="AL1614">
        <v>708</v>
      </c>
      <c r="AM1614">
        <v>0</v>
      </c>
    </row>
    <row r="1615" spans="1:39" x14ac:dyDescent="0.45">
      <c r="A1615">
        <v>44078</v>
      </c>
      <c r="B1615">
        <v>1</v>
      </c>
      <c r="C1615">
        <v>1</v>
      </c>
      <c r="D1615">
        <v>17</v>
      </c>
      <c r="E1615">
        <v>24</v>
      </c>
      <c r="F1615">
        <v>1</v>
      </c>
      <c r="G1615">
        <v>10</v>
      </c>
      <c r="H1615">
        <v>2</v>
      </c>
      <c r="I1615">
        <v>0</v>
      </c>
      <c r="J1615">
        <v>4</v>
      </c>
      <c r="K1615">
        <v>2</v>
      </c>
      <c r="L1615">
        <v>2</v>
      </c>
      <c r="M1615">
        <v>0</v>
      </c>
      <c r="N1615">
        <v>3</v>
      </c>
      <c r="O1615">
        <v>5</v>
      </c>
      <c r="P1615">
        <v>0</v>
      </c>
      <c r="Q1615">
        <v>0</v>
      </c>
      <c r="R1615">
        <v>0</v>
      </c>
      <c r="S1615">
        <v>0</v>
      </c>
      <c r="T1615">
        <v>0</v>
      </c>
      <c r="U1615">
        <v>0</v>
      </c>
      <c r="V1615">
        <v>3</v>
      </c>
      <c r="W1615">
        <v>11</v>
      </c>
      <c r="X1615">
        <v>0</v>
      </c>
      <c r="Y1615">
        <v>51</v>
      </c>
      <c r="Z1615">
        <v>2169</v>
      </c>
      <c r="AA1615">
        <v>0</v>
      </c>
      <c r="AB1615">
        <v>1</v>
      </c>
      <c r="AC1615">
        <v>0</v>
      </c>
      <c r="AD1615">
        <v>0</v>
      </c>
      <c r="AE1615">
        <v>0</v>
      </c>
      <c r="AF1615">
        <v>0</v>
      </c>
      <c r="AG1615">
        <v>0</v>
      </c>
      <c r="AH1615">
        <v>1</v>
      </c>
      <c r="AI1615">
        <v>0</v>
      </c>
      <c r="AJ1615">
        <v>0</v>
      </c>
      <c r="AK1615">
        <v>37</v>
      </c>
      <c r="AL1615">
        <v>33</v>
      </c>
      <c r="AM1615">
        <v>0</v>
      </c>
    </row>
    <row r="1616" spans="1:39" x14ac:dyDescent="0.45">
      <c r="A1616">
        <v>30560</v>
      </c>
      <c r="B1616">
        <v>1</v>
      </c>
      <c r="C1616">
        <v>0</v>
      </c>
      <c r="D1616">
        <v>6</v>
      </c>
      <c r="E1616">
        <v>9</v>
      </c>
      <c r="F1616">
        <v>1</v>
      </c>
      <c r="G1616">
        <v>5</v>
      </c>
      <c r="H1616">
        <v>4</v>
      </c>
      <c r="I1616">
        <v>5</v>
      </c>
      <c r="J1616">
        <v>7</v>
      </c>
      <c r="K1616">
        <v>1</v>
      </c>
      <c r="L1616">
        <v>1</v>
      </c>
      <c r="M1616">
        <v>0</v>
      </c>
      <c r="N1616">
        <v>3</v>
      </c>
      <c r="O1616">
        <v>7</v>
      </c>
      <c r="P1616">
        <v>0</v>
      </c>
      <c r="Q1616">
        <v>0</v>
      </c>
      <c r="R1616">
        <v>0</v>
      </c>
      <c r="S1616">
        <v>0</v>
      </c>
      <c r="T1616">
        <v>0</v>
      </c>
      <c r="U1616">
        <v>0</v>
      </c>
      <c r="V1616">
        <v>3</v>
      </c>
      <c r="W1616">
        <v>11</v>
      </c>
      <c r="X1616">
        <v>0</v>
      </c>
      <c r="Y1616">
        <v>44</v>
      </c>
      <c r="Z1616">
        <v>2526</v>
      </c>
      <c r="AA1616">
        <v>0</v>
      </c>
      <c r="AB1616">
        <v>0</v>
      </c>
      <c r="AC1616">
        <v>0</v>
      </c>
      <c r="AD1616">
        <v>1</v>
      </c>
      <c r="AE1616">
        <v>0</v>
      </c>
      <c r="AF1616">
        <v>0</v>
      </c>
      <c r="AG1616">
        <v>0</v>
      </c>
      <c r="AH1616">
        <v>0</v>
      </c>
      <c r="AI1616">
        <v>1</v>
      </c>
      <c r="AJ1616">
        <v>0</v>
      </c>
      <c r="AK1616">
        <v>24</v>
      </c>
      <c r="AL1616">
        <v>17</v>
      </c>
      <c r="AM1616">
        <v>0</v>
      </c>
    </row>
    <row r="1617" spans="1:39" x14ac:dyDescent="0.45">
      <c r="A1617">
        <v>35924</v>
      </c>
      <c r="B1617">
        <v>1</v>
      </c>
      <c r="C1617">
        <v>1</v>
      </c>
      <c r="D1617">
        <v>56</v>
      </c>
      <c r="E1617">
        <v>8</v>
      </c>
      <c r="F1617">
        <v>0</v>
      </c>
      <c r="G1617">
        <v>14</v>
      </c>
      <c r="H1617">
        <v>2</v>
      </c>
      <c r="I1617">
        <v>3</v>
      </c>
      <c r="J1617">
        <v>7</v>
      </c>
      <c r="K1617">
        <v>1</v>
      </c>
      <c r="L1617">
        <v>1</v>
      </c>
      <c r="M1617">
        <v>0</v>
      </c>
      <c r="N1617">
        <v>3</v>
      </c>
      <c r="O1617">
        <v>5</v>
      </c>
      <c r="P1617">
        <v>0</v>
      </c>
      <c r="Q1617">
        <v>0</v>
      </c>
      <c r="R1617">
        <v>0</v>
      </c>
      <c r="S1617">
        <v>0</v>
      </c>
      <c r="T1617">
        <v>0</v>
      </c>
      <c r="U1617">
        <v>0</v>
      </c>
      <c r="V1617">
        <v>3</v>
      </c>
      <c r="W1617">
        <v>11</v>
      </c>
      <c r="X1617">
        <v>0</v>
      </c>
      <c r="Y1617">
        <v>51</v>
      </c>
      <c r="Z1617">
        <v>2257</v>
      </c>
      <c r="AA1617">
        <v>0</v>
      </c>
      <c r="AB1617">
        <v>0</v>
      </c>
      <c r="AC1617">
        <v>0</v>
      </c>
      <c r="AD1617">
        <v>1</v>
      </c>
      <c r="AE1617">
        <v>0</v>
      </c>
      <c r="AF1617">
        <v>0</v>
      </c>
      <c r="AG1617">
        <v>0</v>
      </c>
      <c r="AH1617">
        <v>0</v>
      </c>
      <c r="AI1617">
        <v>1</v>
      </c>
      <c r="AJ1617">
        <v>0</v>
      </c>
      <c r="AK1617">
        <v>27</v>
      </c>
      <c r="AL1617">
        <v>20</v>
      </c>
      <c r="AM1617">
        <v>0</v>
      </c>
    </row>
    <row r="1618" spans="1:39" x14ac:dyDescent="0.45">
      <c r="A1618">
        <v>64140</v>
      </c>
      <c r="B1618">
        <v>0</v>
      </c>
      <c r="C1618">
        <v>2</v>
      </c>
      <c r="D1618">
        <v>71</v>
      </c>
      <c r="E1618">
        <v>1459</v>
      </c>
      <c r="F1618">
        <v>0</v>
      </c>
      <c r="G1618">
        <v>61</v>
      </c>
      <c r="H1618">
        <v>0</v>
      </c>
      <c r="I1618">
        <v>15</v>
      </c>
      <c r="J1618">
        <v>215</v>
      </c>
      <c r="K1618">
        <v>5</v>
      </c>
      <c r="L1618">
        <v>2</v>
      </c>
      <c r="M1618">
        <v>5</v>
      </c>
      <c r="N1618">
        <v>6</v>
      </c>
      <c r="O1618">
        <v>5</v>
      </c>
      <c r="P1618">
        <v>1</v>
      </c>
      <c r="Q1618">
        <v>0</v>
      </c>
      <c r="R1618">
        <v>1</v>
      </c>
      <c r="S1618">
        <v>0</v>
      </c>
      <c r="T1618">
        <v>1</v>
      </c>
      <c r="U1618">
        <v>0</v>
      </c>
      <c r="V1618">
        <v>3</v>
      </c>
      <c r="W1618">
        <v>11</v>
      </c>
      <c r="X1618">
        <v>1</v>
      </c>
      <c r="Y1618">
        <v>56</v>
      </c>
      <c r="Z1618">
        <v>2438</v>
      </c>
      <c r="AA1618">
        <v>1</v>
      </c>
      <c r="AB1618">
        <v>0</v>
      </c>
      <c r="AC1618">
        <v>0</v>
      </c>
      <c r="AD1618">
        <v>0</v>
      </c>
      <c r="AE1618">
        <v>0</v>
      </c>
      <c r="AF1618">
        <v>0</v>
      </c>
      <c r="AG1618">
        <v>0</v>
      </c>
      <c r="AH1618">
        <v>0</v>
      </c>
      <c r="AI1618">
        <v>0</v>
      </c>
      <c r="AJ1618">
        <v>1</v>
      </c>
      <c r="AK1618">
        <v>1535</v>
      </c>
      <c r="AL1618">
        <v>1320</v>
      </c>
      <c r="AM1618">
        <v>3</v>
      </c>
    </row>
    <row r="1619" spans="1:39" x14ac:dyDescent="0.45">
      <c r="A1619">
        <v>56386</v>
      </c>
      <c r="B1619">
        <v>1</v>
      </c>
      <c r="C1619">
        <v>1</v>
      </c>
      <c r="D1619">
        <v>51</v>
      </c>
      <c r="E1619">
        <v>230</v>
      </c>
      <c r="F1619">
        <v>48</v>
      </c>
      <c r="G1619">
        <v>214</v>
      </c>
      <c r="H1619">
        <v>13</v>
      </c>
      <c r="I1619">
        <v>32</v>
      </c>
      <c r="J1619">
        <v>75</v>
      </c>
      <c r="K1619">
        <v>8</v>
      </c>
      <c r="L1619">
        <v>9</v>
      </c>
      <c r="M1619">
        <v>1</v>
      </c>
      <c r="N1619">
        <v>7</v>
      </c>
      <c r="O1619">
        <v>9</v>
      </c>
      <c r="P1619">
        <v>0</v>
      </c>
      <c r="Q1619">
        <v>0</v>
      </c>
      <c r="R1619">
        <v>0</v>
      </c>
      <c r="S1619">
        <v>0</v>
      </c>
      <c r="T1619">
        <v>0</v>
      </c>
      <c r="U1619">
        <v>0</v>
      </c>
      <c r="V1619">
        <v>3</v>
      </c>
      <c r="W1619">
        <v>11</v>
      </c>
      <c r="X1619">
        <v>0</v>
      </c>
      <c r="Y1619">
        <v>39</v>
      </c>
      <c r="Z1619">
        <v>2769</v>
      </c>
      <c r="AA1619">
        <v>0</v>
      </c>
      <c r="AB1619">
        <v>0</v>
      </c>
      <c r="AC1619">
        <v>0</v>
      </c>
      <c r="AD1619">
        <v>1</v>
      </c>
      <c r="AE1619">
        <v>0</v>
      </c>
      <c r="AF1619">
        <v>0</v>
      </c>
      <c r="AG1619">
        <v>0</v>
      </c>
      <c r="AH1619">
        <v>1</v>
      </c>
      <c r="AI1619">
        <v>0</v>
      </c>
      <c r="AJ1619">
        <v>0</v>
      </c>
      <c r="AK1619">
        <v>537</v>
      </c>
      <c r="AL1619">
        <v>462</v>
      </c>
      <c r="AM1619">
        <v>0</v>
      </c>
    </row>
    <row r="1620" spans="1:39" x14ac:dyDescent="0.45">
      <c r="A1620">
        <v>24594</v>
      </c>
      <c r="B1620">
        <v>1</v>
      </c>
      <c r="C1620">
        <v>0</v>
      </c>
      <c r="D1620">
        <v>94</v>
      </c>
      <c r="E1620">
        <v>1</v>
      </c>
      <c r="F1620">
        <v>3</v>
      </c>
      <c r="G1620">
        <v>6</v>
      </c>
      <c r="H1620">
        <v>10</v>
      </c>
      <c r="I1620">
        <v>0</v>
      </c>
      <c r="J1620">
        <v>9</v>
      </c>
      <c r="K1620">
        <v>1</v>
      </c>
      <c r="L1620">
        <v>1</v>
      </c>
      <c r="M1620">
        <v>0</v>
      </c>
      <c r="N1620">
        <v>3</v>
      </c>
      <c r="O1620">
        <v>5</v>
      </c>
      <c r="P1620">
        <v>0</v>
      </c>
      <c r="Q1620">
        <v>0</v>
      </c>
      <c r="R1620">
        <v>0</v>
      </c>
      <c r="S1620">
        <v>0</v>
      </c>
      <c r="T1620">
        <v>0</v>
      </c>
      <c r="U1620">
        <v>0</v>
      </c>
      <c r="V1620">
        <v>3</v>
      </c>
      <c r="W1620">
        <v>11</v>
      </c>
      <c r="X1620">
        <v>0</v>
      </c>
      <c r="Y1620">
        <v>41</v>
      </c>
      <c r="Z1620">
        <v>2360</v>
      </c>
      <c r="AA1620">
        <v>0</v>
      </c>
      <c r="AB1620">
        <v>0</v>
      </c>
      <c r="AC1620">
        <v>0</v>
      </c>
      <c r="AD1620">
        <v>1</v>
      </c>
      <c r="AE1620">
        <v>0</v>
      </c>
      <c r="AF1620">
        <v>0</v>
      </c>
      <c r="AG1620">
        <v>1</v>
      </c>
      <c r="AH1620">
        <v>0</v>
      </c>
      <c r="AI1620">
        <v>0</v>
      </c>
      <c r="AJ1620">
        <v>0</v>
      </c>
      <c r="AK1620">
        <v>20</v>
      </c>
      <c r="AL1620">
        <v>11</v>
      </c>
      <c r="AM1620">
        <v>0</v>
      </c>
    </row>
    <row r="1621" spans="1:39" x14ac:dyDescent="0.45">
      <c r="A1621">
        <v>75774</v>
      </c>
      <c r="B1621">
        <v>1</v>
      </c>
      <c r="C1621">
        <v>0</v>
      </c>
      <c r="D1621">
        <v>27</v>
      </c>
      <c r="E1621">
        <v>340</v>
      </c>
      <c r="F1621">
        <v>21</v>
      </c>
      <c r="G1621">
        <v>134</v>
      </c>
      <c r="H1621">
        <v>258</v>
      </c>
      <c r="I1621">
        <v>14</v>
      </c>
      <c r="J1621">
        <v>56</v>
      </c>
      <c r="K1621">
        <v>1</v>
      </c>
      <c r="L1621">
        <v>7</v>
      </c>
      <c r="M1621">
        <v>5</v>
      </c>
      <c r="N1621">
        <v>8</v>
      </c>
      <c r="O1621">
        <v>4</v>
      </c>
      <c r="P1621">
        <v>0</v>
      </c>
      <c r="Q1621">
        <v>0</v>
      </c>
      <c r="R1621">
        <v>0</v>
      </c>
      <c r="S1621">
        <v>0</v>
      </c>
      <c r="T1621">
        <v>0</v>
      </c>
      <c r="U1621">
        <v>0</v>
      </c>
      <c r="V1621">
        <v>3</v>
      </c>
      <c r="W1621">
        <v>11</v>
      </c>
      <c r="X1621">
        <v>0</v>
      </c>
      <c r="Y1621">
        <v>39</v>
      </c>
      <c r="Z1621">
        <v>2217</v>
      </c>
      <c r="AA1621">
        <v>0</v>
      </c>
      <c r="AB1621">
        <v>0</v>
      </c>
      <c r="AC1621">
        <v>0</v>
      </c>
      <c r="AD1621">
        <v>1</v>
      </c>
      <c r="AE1621">
        <v>0</v>
      </c>
      <c r="AF1621">
        <v>1</v>
      </c>
      <c r="AG1621">
        <v>0</v>
      </c>
      <c r="AH1621">
        <v>0</v>
      </c>
      <c r="AI1621">
        <v>0</v>
      </c>
      <c r="AJ1621">
        <v>0</v>
      </c>
      <c r="AK1621">
        <v>767</v>
      </c>
      <c r="AL1621">
        <v>711</v>
      </c>
      <c r="AM1621">
        <v>0</v>
      </c>
    </row>
    <row r="1622" spans="1:39" x14ac:dyDescent="0.45">
      <c r="A1622">
        <v>39228</v>
      </c>
      <c r="B1622">
        <v>0</v>
      </c>
      <c r="C1622">
        <v>0</v>
      </c>
      <c r="D1622">
        <v>1</v>
      </c>
      <c r="E1622">
        <v>7</v>
      </c>
      <c r="F1622">
        <v>1</v>
      </c>
      <c r="G1622">
        <v>6</v>
      </c>
      <c r="H1622">
        <v>0</v>
      </c>
      <c r="I1622">
        <v>3</v>
      </c>
      <c r="J1622">
        <v>3</v>
      </c>
      <c r="K1622">
        <v>1</v>
      </c>
      <c r="L1622">
        <v>0</v>
      </c>
      <c r="M1622">
        <v>0</v>
      </c>
      <c r="N1622">
        <v>3</v>
      </c>
      <c r="O1622">
        <v>4</v>
      </c>
      <c r="P1622">
        <v>0</v>
      </c>
      <c r="Q1622">
        <v>0</v>
      </c>
      <c r="R1622">
        <v>0</v>
      </c>
      <c r="S1622">
        <v>0</v>
      </c>
      <c r="T1622">
        <v>0</v>
      </c>
      <c r="U1622">
        <v>0</v>
      </c>
      <c r="V1622">
        <v>3</v>
      </c>
      <c r="W1622">
        <v>11</v>
      </c>
      <c r="X1622">
        <v>0</v>
      </c>
      <c r="Y1622">
        <v>60</v>
      </c>
      <c r="Z1622">
        <v>2574</v>
      </c>
      <c r="AA1622">
        <v>1</v>
      </c>
      <c r="AB1622">
        <v>0</v>
      </c>
      <c r="AC1622">
        <v>0</v>
      </c>
      <c r="AD1622">
        <v>0</v>
      </c>
      <c r="AE1622">
        <v>0</v>
      </c>
      <c r="AF1622">
        <v>0</v>
      </c>
      <c r="AG1622">
        <v>0</v>
      </c>
      <c r="AH1622">
        <v>0</v>
      </c>
      <c r="AI1622">
        <v>1</v>
      </c>
      <c r="AJ1622">
        <v>0</v>
      </c>
      <c r="AK1622">
        <v>17</v>
      </c>
      <c r="AL1622">
        <v>14</v>
      </c>
      <c r="AM1622">
        <v>0</v>
      </c>
    </row>
    <row r="1623" spans="1:39" x14ac:dyDescent="0.45">
      <c r="A1623">
        <v>58494</v>
      </c>
      <c r="B1623">
        <v>0</v>
      </c>
      <c r="C1623">
        <v>1</v>
      </c>
      <c r="D1623">
        <v>56</v>
      </c>
      <c r="E1623">
        <v>298</v>
      </c>
      <c r="F1623">
        <v>7</v>
      </c>
      <c r="G1623">
        <v>68</v>
      </c>
      <c r="H1623">
        <v>4</v>
      </c>
      <c r="I1623">
        <v>0</v>
      </c>
      <c r="J1623">
        <v>19</v>
      </c>
      <c r="K1623">
        <v>2</v>
      </c>
      <c r="L1623">
        <v>6</v>
      </c>
      <c r="M1623">
        <v>2</v>
      </c>
      <c r="N1623">
        <v>6</v>
      </c>
      <c r="O1623">
        <v>6</v>
      </c>
      <c r="P1623">
        <v>0</v>
      </c>
      <c r="Q1623">
        <v>0</v>
      </c>
      <c r="R1623">
        <v>0</v>
      </c>
      <c r="S1623">
        <v>0</v>
      </c>
      <c r="T1623">
        <v>0</v>
      </c>
      <c r="U1623">
        <v>0</v>
      </c>
      <c r="V1623">
        <v>3</v>
      </c>
      <c r="W1623">
        <v>11</v>
      </c>
      <c r="X1623">
        <v>0</v>
      </c>
      <c r="Y1623">
        <v>46</v>
      </c>
      <c r="Z1623">
        <v>2358</v>
      </c>
      <c r="AA1623">
        <v>0</v>
      </c>
      <c r="AB1623">
        <v>1</v>
      </c>
      <c r="AC1623">
        <v>0</v>
      </c>
      <c r="AD1623">
        <v>0</v>
      </c>
      <c r="AE1623">
        <v>0</v>
      </c>
      <c r="AF1623">
        <v>0</v>
      </c>
      <c r="AG1623">
        <v>0</v>
      </c>
      <c r="AH1623">
        <v>0</v>
      </c>
      <c r="AI1623">
        <v>1</v>
      </c>
      <c r="AJ1623">
        <v>0</v>
      </c>
      <c r="AK1623">
        <v>377</v>
      </c>
      <c r="AL1623">
        <v>358</v>
      </c>
      <c r="AM1623">
        <v>0</v>
      </c>
    </row>
    <row r="1624" spans="1:39" x14ac:dyDescent="0.45">
      <c r="A1624">
        <v>58684</v>
      </c>
      <c r="B1624">
        <v>0</v>
      </c>
      <c r="C1624">
        <v>0</v>
      </c>
      <c r="D1624">
        <v>71</v>
      </c>
      <c r="E1624">
        <v>479</v>
      </c>
      <c r="F1624">
        <v>35</v>
      </c>
      <c r="G1624">
        <v>179</v>
      </c>
      <c r="H1624">
        <v>28</v>
      </c>
      <c r="I1624">
        <v>7</v>
      </c>
      <c r="J1624">
        <v>85</v>
      </c>
      <c r="K1624">
        <v>1</v>
      </c>
      <c r="L1624">
        <v>5</v>
      </c>
      <c r="M1624">
        <v>3</v>
      </c>
      <c r="N1624">
        <v>12</v>
      </c>
      <c r="O1624">
        <v>2</v>
      </c>
      <c r="P1624">
        <v>0</v>
      </c>
      <c r="Q1624">
        <v>1</v>
      </c>
      <c r="R1624">
        <v>0</v>
      </c>
      <c r="S1624">
        <v>0</v>
      </c>
      <c r="T1624">
        <v>0</v>
      </c>
      <c r="U1624">
        <v>0</v>
      </c>
      <c r="V1624">
        <v>3</v>
      </c>
      <c r="W1624">
        <v>11</v>
      </c>
      <c r="X1624">
        <v>0</v>
      </c>
      <c r="Y1624">
        <v>39</v>
      </c>
      <c r="Z1624">
        <v>2172</v>
      </c>
      <c r="AA1624">
        <v>0</v>
      </c>
      <c r="AB1624">
        <v>0</v>
      </c>
      <c r="AC1624">
        <v>1</v>
      </c>
      <c r="AD1624">
        <v>0</v>
      </c>
      <c r="AE1624">
        <v>0</v>
      </c>
      <c r="AF1624">
        <v>0</v>
      </c>
      <c r="AG1624">
        <v>0</v>
      </c>
      <c r="AH1624">
        <v>1</v>
      </c>
      <c r="AI1624">
        <v>0</v>
      </c>
      <c r="AJ1624">
        <v>0</v>
      </c>
      <c r="AK1624">
        <v>728</v>
      </c>
      <c r="AL1624">
        <v>643</v>
      </c>
      <c r="AM1624">
        <v>1</v>
      </c>
    </row>
    <row r="1625" spans="1:39" x14ac:dyDescent="0.45">
      <c r="A1625">
        <v>57136</v>
      </c>
      <c r="B1625">
        <v>0</v>
      </c>
      <c r="C1625">
        <v>0</v>
      </c>
      <c r="D1625">
        <v>18</v>
      </c>
      <c r="E1625">
        <v>267</v>
      </c>
      <c r="F1625">
        <v>140</v>
      </c>
      <c r="G1625">
        <v>599</v>
      </c>
      <c r="H1625">
        <v>34</v>
      </c>
      <c r="I1625">
        <v>12</v>
      </c>
      <c r="J1625">
        <v>127</v>
      </c>
      <c r="K1625">
        <v>1</v>
      </c>
      <c r="L1625">
        <v>7</v>
      </c>
      <c r="M1625">
        <v>5</v>
      </c>
      <c r="N1625">
        <v>7</v>
      </c>
      <c r="O1625">
        <v>6</v>
      </c>
      <c r="P1625">
        <v>0</v>
      </c>
      <c r="Q1625">
        <v>0</v>
      </c>
      <c r="R1625">
        <v>0</v>
      </c>
      <c r="S1625">
        <v>0</v>
      </c>
      <c r="T1625">
        <v>0</v>
      </c>
      <c r="U1625">
        <v>0</v>
      </c>
      <c r="V1625">
        <v>3</v>
      </c>
      <c r="W1625">
        <v>11</v>
      </c>
      <c r="X1625">
        <v>1</v>
      </c>
      <c r="Y1625">
        <v>53</v>
      </c>
      <c r="Z1625">
        <v>2566</v>
      </c>
      <c r="AA1625">
        <v>1</v>
      </c>
      <c r="AB1625">
        <v>0</v>
      </c>
      <c r="AC1625">
        <v>0</v>
      </c>
      <c r="AD1625">
        <v>0</v>
      </c>
      <c r="AE1625">
        <v>0</v>
      </c>
      <c r="AF1625">
        <v>0</v>
      </c>
      <c r="AG1625">
        <v>0</v>
      </c>
      <c r="AH1625">
        <v>1</v>
      </c>
      <c r="AI1625">
        <v>0</v>
      </c>
      <c r="AJ1625">
        <v>0</v>
      </c>
      <c r="AK1625">
        <v>1052</v>
      </c>
      <c r="AL1625">
        <v>925</v>
      </c>
      <c r="AM1625">
        <v>0</v>
      </c>
    </row>
    <row r="1626" spans="1:39" x14ac:dyDescent="0.45">
      <c r="A1626">
        <v>56551</v>
      </c>
      <c r="B1626">
        <v>1</v>
      </c>
      <c r="C1626">
        <v>1</v>
      </c>
      <c r="D1626">
        <v>48</v>
      </c>
      <c r="E1626">
        <v>67</v>
      </c>
      <c r="F1626">
        <v>4</v>
      </c>
      <c r="G1626">
        <v>32</v>
      </c>
      <c r="H1626">
        <v>17</v>
      </c>
      <c r="I1626">
        <v>2</v>
      </c>
      <c r="J1626">
        <v>16</v>
      </c>
      <c r="K1626">
        <v>3</v>
      </c>
      <c r="L1626">
        <v>2</v>
      </c>
      <c r="M1626">
        <v>1</v>
      </c>
      <c r="N1626">
        <v>4</v>
      </c>
      <c r="O1626">
        <v>4</v>
      </c>
      <c r="P1626">
        <v>0</v>
      </c>
      <c r="Q1626">
        <v>0</v>
      </c>
      <c r="R1626">
        <v>0</v>
      </c>
      <c r="S1626">
        <v>0</v>
      </c>
      <c r="T1626">
        <v>0</v>
      </c>
      <c r="U1626">
        <v>0</v>
      </c>
      <c r="V1626">
        <v>3</v>
      </c>
      <c r="W1626">
        <v>11</v>
      </c>
      <c r="X1626">
        <v>0</v>
      </c>
      <c r="Y1626">
        <v>70</v>
      </c>
      <c r="Z1626">
        <v>2212</v>
      </c>
      <c r="AA1626">
        <v>0</v>
      </c>
      <c r="AB1626">
        <v>0</v>
      </c>
      <c r="AC1626">
        <v>0</v>
      </c>
      <c r="AD1626">
        <v>0</v>
      </c>
      <c r="AE1626">
        <v>1</v>
      </c>
      <c r="AF1626">
        <v>0</v>
      </c>
      <c r="AG1626">
        <v>0</v>
      </c>
      <c r="AH1626">
        <v>0</v>
      </c>
      <c r="AI1626">
        <v>0</v>
      </c>
      <c r="AJ1626">
        <v>1</v>
      </c>
      <c r="AK1626">
        <v>122</v>
      </c>
      <c r="AL1626">
        <v>106</v>
      </c>
      <c r="AM1626">
        <v>0</v>
      </c>
    </row>
    <row r="1627" spans="1:39" x14ac:dyDescent="0.45">
      <c r="A1627">
        <v>22448</v>
      </c>
      <c r="B1627">
        <v>1</v>
      </c>
      <c r="C1627">
        <v>0</v>
      </c>
      <c r="D1627">
        <v>86</v>
      </c>
      <c r="E1627">
        <v>3</v>
      </c>
      <c r="F1627">
        <v>1</v>
      </c>
      <c r="G1627">
        <v>8</v>
      </c>
      <c r="H1627">
        <v>23</v>
      </c>
      <c r="I1627">
        <v>2</v>
      </c>
      <c r="J1627">
        <v>18</v>
      </c>
      <c r="K1627">
        <v>3</v>
      </c>
      <c r="L1627">
        <v>2</v>
      </c>
      <c r="M1627">
        <v>1</v>
      </c>
      <c r="N1627">
        <v>3</v>
      </c>
      <c r="O1627">
        <v>3</v>
      </c>
      <c r="P1627">
        <v>0</v>
      </c>
      <c r="Q1627">
        <v>0</v>
      </c>
      <c r="R1627">
        <v>0</v>
      </c>
      <c r="S1627">
        <v>0</v>
      </c>
      <c r="T1627">
        <v>0</v>
      </c>
      <c r="U1627">
        <v>0</v>
      </c>
      <c r="V1627">
        <v>3</v>
      </c>
      <c r="W1627">
        <v>11</v>
      </c>
      <c r="X1627">
        <v>0</v>
      </c>
      <c r="Y1627">
        <v>38</v>
      </c>
      <c r="Z1627">
        <v>2282</v>
      </c>
      <c r="AA1627">
        <v>0</v>
      </c>
      <c r="AB1627">
        <v>1</v>
      </c>
      <c r="AC1627">
        <v>0</v>
      </c>
      <c r="AD1627">
        <v>0</v>
      </c>
      <c r="AE1627">
        <v>0</v>
      </c>
      <c r="AF1627">
        <v>0</v>
      </c>
      <c r="AG1627">
        <v>0</v>
      </c>
      <c r="AH1627">
        <v>1</v>
      </c>
      <c r="AI1627">
        <v>0</v>
      </c>
      <c r="AJ1627">
        <v>0</v>
      </c>
      <c r="AK1627">
        <v>37</v>
      </c>
      <c r="AL1627">
        <v>19</v>
      </c>
      <c r="AM1627">
        <v>0</v>
      </c>
    </row>
    <row r="1628" spans="1:39" x14ac:dyDescent="0.45">
      <c r="A1628">
        <v>82014</v>
      </c>
      <c r="B1628">
        <v>0</v>
      </c>
      <c r="C1628">
        <v>0</v>
      </c>
      <c r="D1628">
        <v>48</v>
      </c>
      <c r="E1628">
        <v>980</v>
      </c>
      <c r="F1628">
        <v>37</v>
      </c>
      <c r="G1628">
        <v>265</v>
      </c>
      <c r="H1628">
        <v>35</v>
      </c>
      <c r="I1628">
        <v>163</v>
      </c>
      <c r="J1628">
        <v>31</v>
      </c>
      <c r="K1628">
        <v>1</v>
      </c>
      <c r="L1628">
        <v>3</v>
      </c>
      <c r="M1628">
        <v>6</v>
      </c>
      <c r="N1628">
        <v>12</v>
      </c>
      <c r="O1628">
        <v>6</v>
      </c>
      <c r="P1628">
        <v>0</v>
      </c>
      <c r="Q1628">
        <v>0</v>
      </c>
      <c r="R1628">
        <v>0</v>
      </c>
      <c r="S1628">
        <v>0</v>
      </c>
      <c r="T1628">
        <v>0</v>
      </c>
      <c r="U1628">
        <v>0</v>
      </c>
      <c r="V1628">
        <v>3</v>
      </c>
      <c r="W1628">
        <v>11</v>
      </c>
      <c r="X1628">
        <v>1</v>
      </c>
      <c r="Y1628">
        <v>59</v>
      </c>
      <c r="Z1628">
        <v>2837</v>
      </c>
      <c r="AA1628">
        <v>0</v>
      </c>
      <c r="AB1628">
        <v>0</v>
      </c>
      <c r="AC1628">
        <v>1</v>
      </c>
      <c r="AD1628">
        <v>0</v>
      </c>
      <c r="AE1628">
        <v>0</v>
      </c>
      <c r="AF1628">
        <v>0</v>
      </c>
      <c r="AG1628">
        <v>0</v>
      </c>
      <c r="AH1628">
        <v>1</v>
      </c>
      <c r="AI1628">
        <v>0</v>
      </c>
      <c r="AJ1628">
        <v>0</v>
      </c>
      <c r="AK1628">
        <v>1480</v>
      </c>
      <c r="AL1628">
        <v>1449</v>
      </c>
      <c r="AM1628">
        <v>0</v>
      </c>
    </row>
    <row r="1629" spans="1:39" x14ac:dyDescent="0.45">
      <c r="A1629">
        <v>34213</v>
      </c>
      <c r="B1629">
        <v>1</v>
      </c>
      <c r="C1629">
        <v>1</v>
      </c>
      <c r="D1629">
        <v>2</v>
      </c>
      <c r="E1629">
        <v>50</v>
      </c>
      <c r="F1629">
        <v>4</v>
      </c>
      <c r="G1629">
        <v>28</v>
      </c>
      <c r="H1629">
        <v>6</v>
      </c>
      <c r="I1629">
        <v>3</v>
      </c>
      <c r="J1629">
        <v>26</v>
      </c>
      <c r="K1629">
        <v>3</v>
      </c>
      <c r="L1629">
        <v>3</v>
      </c>
      <c r="M1629">
        <v>1</v>
      </c>
      <c r="N1629">
        <v>2</v>
      </c>
      <c r="O1629">
        <v>9</v>
      </c>
      <c r="P1629">
        <v>0</v>
      </c>
      <c r="Q1629">
        <v>0</v>
      </c>
      <c r="R1629">
        <v>0</v>
      </c>
      <c r="S1629">
        <v>0</v>
      </c>
      <c r="T1629">
        <v>0</v>
      </c>
      <c r="U1629">
        <v>0</v>
      </c>
      <c r="V1629">
        <v>3</v>
      </c>
      <c r="W1629">
        <v>11</v>
      </c>
      <c r="X1629">
        <v>1</v>
      </c>
      <c r="Y1629">
        <v>57</v>
      </c>
      <c r="Z1629">
        <v>2819</v>
      </c>
      <c r="AA1629">
        <v>0</v>
      </c>
      <c r="AB1629">
        <v>0</v>
      </c>
      <c r="AC1629">
        <v>0</v>
      </c>
      <c r="AD1629">
        <v>0</v>
      </c>
      <c r="AE1629">
        <v>1</v>
      </c>
      <c r="AF1629">
        <v>0</v>
      </c>
      <c r="AG1629">
        <v>0</v>
      </c>
      <c r="AH1629">
        <v>1</v>
      </c>
      <c r="AI1629">
        <v>0</v>
      </c>
      <c r="AJ1629">
        <v>0</v>
      </c>
      <c r="AK1629">
        <v>91</v>
      </c>
      <c r="AL1629">
        <v>65</v>
      </c>
      <c r="AM1629">
        <v>0</v>
      </c>
    </row>
    <row r="1630" spans="1:39" x14ac:dyDescent="0.45">
      <c r="A1630">
        <v>25358</v>
      </c>
      <c r="B1630">
        <v>0</v>
      </c>
      <c r="C1630">
        <v>1</v>
      </c>
      <c r="D1630">
        <v>57</v>
      </c>
      <c r="E1630">
        <v>19</v>
      </c>
      <c r="F1630">
        <v>0</v>
      </c>
      <c r="G1630">
        <v>5</v>
      </c>
      <c r="H1630">
        <v>0</v>
      </c>
      <c r="I1630">
        <v>0</v>
      </c>
      <c r="J1630">
        <v>8</v>
      </c>
      <c r="K1630">
        <v>2</v>
      </c>
      <c r="L1630">
        <v>1</v>
      </c>
      <c r="M1630">
        <v>0</v>
      </c>
      <c r="N1630">
        <v>3</v>
      </c>
      <c r="O1630">
        <v>6</v>
      </c>
      <c r="P1630">
        <v>0</v>
      </c>
      <c r="Q1630">
        <v>0</v>
      </c>
      <c r="R1630">
        <v>0</v>
      </c>
      <c r="S1630">
        <v>0</v>
      </c>
      <c r="T1630">
        <v>0</v>
      </c>
      <c r="U1630">
        <v>0</v>
      </c>
      <c r="V1630">
        <v>3</v>
      </c>
      <c r="W1630">
        <v>11</v>
      </c>
      <c r="X1630">
        <v>0</v>
      </c>
      <c r="Y1630">
        <v>73</v>
      </c>
      <c r="Z1630">
        <v>2501</v>
      </c>
      <c r="AA1630">
        <v>0</v>
      </c>
      <c r="AB1630">
        <v>0</v>
      </c>
      <c r="AC1630">
        <v>0</v>
      </c>
      <c r="AD1630">
        <v>0</v>
      </c>
      <c r="AE1630">
        <v>1</v>
      </c>
      <c r="AF1630">
        <v>0</v>
      </c>
      <c r="AG1630">
        <v>0</v>
      </c>
      <c r="AH1630">
        <v>0</v>
      </c>
      <c r="AI1630">
        <v>0</v>
      </c>
      <c r="AJ1630">
        <v>1</v>
      </c>
      <c r="AK1630">
        <v>24</v>
      </c>
      <c r="AL1630">
        <v>16</v>
      </c>
      <c r="AM1630">
        <v>0</v>
      </c>
    </row>
    <row r="1631" spans="1:39" x14ac:dyDescent="0.45">
      <c r="A1631">
        <v>35544</v>
      </c>
      <c r="B1631">
        <v>1</v>
      </c>
      <c r="C1631">
        <v>0</v>
      </c>
      <c r="D1631">
        <v>77</v>
      </c>
      <c r="E1631">
        <v>30</v>
      </c>
      <c r="F1631">
        <v>5</v>
      </c>
      <c r="G1631">
        <v>23</v>
      </c>
      <c r="H1631">
        <v>4</v>
      </c>
      <c r="I1631">
        <v>1</v>
      </c>
      <c r="J1631">
        <v>4</v>
      </c>
      <c r="K1631">
        <v>1</v>
      </c>
      <c r="L1631">
        <v>2</v>
      </c>
      <c r="M1631">
        <v>0</v>
      </c>
      <c r="N1631">
        <v>3</v>
      </c>
      <c r="O1631">
        <v>7</v>
      </c>
      <c r="P1631">
        <v>0</v>
      </c>
      <c r="Q1631">
        <v>0</v>
      </c>
      <c r="R1631">
        <v>0</v>
      </c>
      <c r="S1631">
        <v>0</v>
      </c>
      <c r="T1631">
        <v>0</v>
      </c>
      <c r="U1631">
        <v>0</v>
      </c>
      <c r="V1631">
        <v>3</v>
      </c>
      <c r="W1631">
        <v>11</v>
      </c>
      <c r="X1631">
        <v>0</v>
      </c>
      <c r="Y1631">
        <v>42</v>
      </c>
      <c r="Z1631">
        <v>2272</v>
      </c>
      <c r="AA1631">
        <v>0</v>
      </c>
      <c r="AB1631">
        <v>0</v>
      </c>
      <c r="AC1631">
        <v>1</v>
      </c>
      <c r="AD1631">
        <v>0</v>
      </c>
      <c r="AE1631">
        <v>0</v>
      </c>
      <c r="AF1631">
        <v>0</v>
      </c>
      <c r="AG1631">
        <v>0</v>
      </c>
      <c r="AH1631">
        <v>0</v>
      </c>
      <c r="AI1631">
        <v>1</v>
      </c>
      <c r="AJ1631">
        <v>0</v>
      </c>
      <c r="AK1631">
        <v>63</v>
      </c>
      <c r="AL1631">
        <v>59</v>
      </c>
      <c r="AM1631">
        <v>0</v>
      </c>
    </row>
    <row r="1632" spans="1:39" x14ac:dyDescent="0.45">
      <c r="A1632">
        <v>36634</v>
      </c>
      <c r="B1632">
        <v>0</v>
      </c>
      <c r="C1632">
        <v>1</v>
      </c>
      <c r="D1632">
        <v>0</v>
      </c>
      <c r="E1632">
        <v>213</v>
      </c>
      <c r="F1632">
        <v>9</v>
      </c>
      <c r="G1632">
        <v>76</v>
      </c>
      <c r="H1632">
        <v>4</v>
      </c>
      <c r="I1632">
        <v>3</v>
      </c>
      <c r="J1632">
        <v>30</v>
      </c>
      <c r="K1632">
        <v>3</v>
      </c>
      <c r="L1632">
        <v>5</v>
      </c>
      <c r="M1632">
        <v>2</v>
      </c>
      <c r="N1632">
        <v>5</v>
      </c>
      <c r="O1632">
        <v>7</v>
      </c>
      <c r="P1632">
        <v>0</v>
      </c>
      <c r="Q1632">
        <v>0</v>
      </c>
      <c r="R1632">
        <v>0</v>
      </c>
      <c r="S1632">
        <v>0</v>
      </c>
      <c r="T1632">
        <v>0</v>
      </c>
      <c r="U1632">
        <v>0</v>
      </c>
      <c r="V1632">
        <v>3</v>
      </c>
      <c r="W1632">
        <v>11</v>
      </c>
      <c r="X1632">
        <v>0</v>
      </c>
      <c r="Y1632">
        <v>66</v>
      </c>
      <c r="Z1632">
        <v>2556</v>
      </c>
      <c r="AA1632">
        <v>0</v>
      </c>
      <c r="AB1632">
        <v>0</v>
      </c>
      <c r="AC1632">
        <v>0</v>
      </c>
      <c r="AD1632">
        <v>1</v>
      </c>
      <c r="AE1632">
        <v>0</v>
      </c>
      <c r="AF1632">
        <v>0</v>
      </c>
      <c r="AG1632">
        <v>0</v>
      </c>
      <c r="AH1632">
        <v>0</v>
      </c>
      <c r="AI1632">
        <v>1</v>
      </c>
      <c r="AJ1632">
        <v>0</v>
      </c>
      <c r="AK1632">
        <v>305</v>
      </c>
      <c r="AL1632">
        <v>275</v>
      </c>
      <c r="AM1632">
        <v>0</v>
      </c>
    </row>
    <row r="1633" spans="1:39" x14ac:dyDescent="0.45">
      <c r="A1633">
        <v>62670</v>
      </c>
      <c r="B1633">
        <v>0</v>
      </c>
      <c r="C1633">
        <v>1</v>
      </c>
      <c r="D1633">
        <v>57</v>
      </c>
      <c r="E1633">
        <v>539</v>
      </c>
      <c r="F1633">
        <v>30</v>
      </c>
      <c r="G1633">
        <v>92</v>
      </c>
      <c r="H1633">
        <v>80</v>
      </c>
      <c r="I1633">
        <v>46</v>
      </c>
      <c r="J1633">
        <v>38</v>
      </c>
      <c r="K1633">
        <v>1</v>
      </c>
      <c r="L1633">
        <v>5</v>
      </c>
      <c r="M1633">
        <v>3</v>
      </c>
      <c r="N1633">
        <v>13</v>
      </c>
      <c r="O1633">
        <v>3</v>
      </c>
      <c r="P1633">
        <v>0</v>
      </c>
      <c r="Q1633">
        <v>0</v>
      </c>
      <c r="R1633">
        <v>0</v>
      </c>
      <c r="S1633">
        <v>0</v>
      </c>
      <c r="T1633">
        <v>0</v>
      </c>
      <c r="U1633">
        <v>0</v>
      </c>
      <c r="V1633">
        <v>3</v>
      </c>
      <c r="W1633">
        <v>11</v>
      </c>
      <c r="X1633">
        <v>0</v>
      </c>
      <c r="Y1633">
        <v>66</v>
      </c>
      <c r="Z1633">
        <v>2306</v>
      </c>
      <c r="AA1633">
        <v>0</v>
      </c>
      <c r="AB1633">
        <v>1</v>
      </c>
      <c r="AC1633">
        <v>0</v>
      </c>
      <c r="AD1633">
        <v>0</v>
      </c>
      <c r="AE1633">
        <v>0</v>
      </c>
      <c r="AF1633">
        <v>0</v>
      </c>
      <c r="AG1633">
        <v>0</v>
      </c>
      <c r="AH1633">
        <v>0</v>
      </c>
      <c r="AI1633">
        <v>0</v>
      </c>
      <c r="AJ1633">
        <v>1</v>
      </c>
      <c r="AK1633">
        <v>787</v>
      </c>
      <c r="AL1633">
        <v>749</v>
      </c>
      <c r="AM1633">
        <v>0</v>
      </c>
    </row>
    <row r="1634" spans="1:39" x14ac:dyDescent="0.45">
      <c r="A1634">
        <v>50334</v>
      </c>
      <c r="B1634">
        <v>0</v>
      </c>
      <c r="C1634">
        <v>1</v>
      </c>
      <c r="D1634">
        <v>24</v>
      </c>
      <c r="E1634">
        <v>284</v>
      </c>
      <c r="F1634">
        <v>16</v>
      </c>
      <c r="G1634">
        <v>160</v>
      </c>
      <c r="H1634">
        <v>84</v>
      </c>
      <c r="I1634">
        <v>16</v>
      </c>
      <c r="J1634">
        <v>134</v>
      </c>
      <c r="K1634">
        <v>6</v>
      </c>
      <c r="L1634">
        <v>7</v>
      </c>
      <c r="M1634">
        <v>4</v>
      </c>
      <c r="N1634">
        <v>6</v>
      </c>
      <c r="O1634">
        <v>6</v>
      </c>
      <c r="P1634">
        <v>0</v>
      </c>
      <c r="Q1634">
        <v>0</v>
      </c>
      <c r="R1634">
        <v>0</v>
      </c>
      <c r="S1634">
        <v>0</v>
      </c>
      <c r="T1634">
        <v>0</v>
      </c>
      <c r="U1634">
        <v>0</v>
      </c>
      <c r="V1634">
        <v>3</v>
      </c>
      <c r="W1634">
        <v>11</v>
      </c>
      <c r="X1634">
        <v>0</v>
      </c>
      <c r="Y1634">
        <v>48</v>
      </c>
      <c r="Z1634">
        <v>2499</v>
      </c>
      <c r="AA1634">
        <v>0</v>
      </c>
      <c r="AB1634">
        <v>0</v>
      </c>
      <c r="AC1634">
        <v>0</v>
      </c>
      <c r="AD1634">
        <v>1</v>
      </c>
      <c r="AE1634">
        <v>0</v>
      </c>
      <c r="AF1634">
        <v>1</v>
      </c>
      <c r="AG1634">
        <v>0</v>
      </c>
      <c r="AH1634">
        <v>0</v>
      </c>
      <c r="AI1634">
        <v>0</v>
      </c>
      <c r="AJ1634">
        <v>0</v>
      </c>
      <c r="AK1634">
        <v>560</v>
      </c>
      <c r="AL1634">
        <v>426</v>
      </c>
      <c r="AM1634">
        <v>0</v>
      </c>
    </row>
    <row r="1635" spans="1:39" x14ac:dyDescent="0.45">
      <c r="A1635">
        <v>72066</v>
      </c>
      <c r="B1635">
        <v>0</v>
      </c>
      <c r="C1635">
        <v>0</v>
      </c>
      <c r="D1635">
        <v>55</v>
      </c>
      <c r="E1635">
        <v>1003</v>
      </c>
      <c r="F1635">
        <v>34</v>
      </c>
      <c r="G1635">
        <v>536</v>
      </c>
      <c r="H1635">
        <v>134</v>
      </c>
      <c r="I1635">
        <v>51</v>
      </c>
      <c r="J1635">
        <v>34</v>
      </c>
      <c r="K1635">
        <v>1</v>
      </c>
      <c r="L1635">
        <v>4</v>
      </c>
      <c r="M1635">
        <v>6</v>
      </c>
      <c r="N1635">
        <v>6</v>
      </c>
      <c r="O1635">
        <v>2</v>
      </c>
      <c r="P1635">
        <v>0</v>
      </c>
      <c r="Q1635">
        <v>0</v>
      </c>
      <c r="R1635">
        <v>1</v>
      </c>
      <c r="S1635">
        <v>1</v>
      </c>
      <c r="T1635">
        <v>0</v>
      </c>
      <c r="U1635">
        <v>0</v>
      </c>
      <c r="V1635">
        <v>3</v>
      </c>
      <c r="W1635">
        <v>11</v>
      </c>
      <c r="X1635">
        <v>1</v>
      </c>
      <c r="Y1635">
        <v>39</v>
      </c>
      <c r="Z1635">
        <v>2165</v>
      </c>
      <c r="AA1635">
        <v>0</v>
      </c>
      <c r="AB1635">
        <v>0</v>
      </c>
      <c r="AC1635">
        <v>1</v>
      </c>
      <c r="AD1635">
        <v>0</v>
      </c>
      <c r="AE1635">
        <v>0</v>
      </c>
      <c r="AF1635">
        <v>0</v>
      </c>
      <c r="AG1635">
        <v>0</v>
      </c>
      <c r="AH1635">
        <v>1</v>
      </c>
      <c r="AI1635">
        <v>0</v>
      </c>
      <c r="AJ1635">
        <v>0</v>
      </c>
      <c r="AK1635">
        <v>1758</v>
      </c>
      <c r="AL1635">
        <v>1724</v>
      </c>
      <c r="AM1635">
        <v>2</v>
      </c>
    </row>
    <row r="1636" spans="1:39" x14ac:dyDescent="0.45">
      <c r="A1636">
        <v>50729</v>
      </c>
      <c r="B1636">
        <v>1</v>
      </c>
      <c r="C1636">
        <v>1</v>
      </c>
      <c r="D1636">
        <v>62</v>
      </c>
      <c r="E1636">
        <v>239</v>
      </c>
      <c r="F1636">
        <v>13</v>
      </c>
      <c r="G1636">
        <v>143</v>
      </c>
      <c r="H1636">
        <v>45</v>
      </c>
      <c r="I1636">
        <v>4</v>
      </c>
      <c r="J1636">
        <v>52</v>
      </c>
      <c r="K1636">
        <v>9</v>
      </c>
      <c r="L1636">
        <v>6</v>
      </c>
      <c r="M1636">
        <v>2</v>
      </c>
      <c r="N1636">
        <v>7</v>
      </c>
      <c r="O1636">
        <v>6</v>
      </c>
      <c r="P1636">
        <v>0</v>
      </c>
      <c r="Q1636">
        <v>0</v>
      </c>
      <c r="R1636">
        <v>0</v>
      </c>
      <c r="S1636">
        <v>0</v>
      </c>
      <c r="T1636">
        <v>0</v>
      </c>
      <c r="U1636">
        <v>0</v>
      </c>
      <c r="V1636">
        <v>3</v>
      </c>
      <c r="W1636">
        <v>11</v>
      </c>
      <c r="X1636">
        <v>0</v>
      </c>
      <c r="Y1636">
        <v>62</v>
      </c>
      <c r="Z1636">
        <v>2582</v>
      </c>
      <c r="AA1636">
        <v>0</v>
      </c>
      <c r="AB1636">
        <v>0</v>
      </c>
      <c r="AC1636">
        <v>1</v>
      </c>
      <c r="AD1636">
        <v>0</v>
      </c>
      <c r="AE1636">
        <v>0</v>
      </c>
      <c r="AF1636">
        <v>0</v>
      </c>
      <c r="AG1636">
        <v>0</v>
      </c>
      <c r="AH1636">
        <v>0</v>
      </c>
      <c r="AI1636">
        <v>0</v>
      </c>
      <c r="AJ1636">
        <v>1</v>
      </c>
      <c r="AK1636">
        <v>444</v>
      </c>
      <c r="AL1636">
        <v>392</v>
      </c>
      <c r="AM1636">
        <v>0</v>
      </c>
    </row>
    <row r="1637" spans="1:39" x14ac:dyDescent="0.45">
      <c r="A1637">
        <v>34916</v>
      </c>
      <c r="B1637">
        <v>2</v>
      </c>
      <c r="C1637">
        <v>0</v>
      </c>
      <c r="D1637">
        <v>89</v>
      </c>
      <c r="E1637">
        <v>51</v>
      </c>
      <c r="F1637">
        <v>23</v>
      </c>
      <c r="G1637">
        <v>82</v>
      </c>
      <c r="H1637">
        <v>33</v>
      </c>
      <c r="I1637">
        <v>0</v>
      </c>
      <c r="J1637">
        <v>42</v>
      </c>
      <c r="K1637">
        <v>4</v>
      </c>
      <c r="L1637">
        <v>5</v>
      </c>
      <c r="M1637">
        <v>1</v>
      </c>
      <c r="N1637">
        <v>3</v>
      </c>
      <c r="O1637">
        <v>9</v>
      </c>
      <c r="P1637">
        <v>0</v>
      </c>
      <c r="Q1637">
        <v>0</v>
      </c>
      <c r="R1637">
        <v>0</v>
      </c>
      <c r="S1637">
        <v>0</v>
      </c>
      <c r="T1637">
        <v>0</v>
      </c>
      <c r="U1637">
        <v>0</v>
      </c>
      <c r="V1637">
        <v>3</v>
      </c>
      <c r="W1637">
        <v>11</v>
      </c>
      <c r="X1637">
        <v>0</v>
      </c>
      <c r="Y1637">
        <v>52</v>
      </c>
      <c r="Z1637">
        <v>2569</v>
      </c>
      <c r="AA1637">
        <v>0</v>
      </c>
      <c r="AB1637">
        <v>0</v>
      </c>
      <c r="AC1637">
        <v>0</v>
      </c>
      <c r="AD1637">
        <v>1</v>
      </c>
      <c r="AE1637">
        <v>0</v>
      </c>
      <c r="AF1637">
        <v>0</v>
      </c>
      <c r="AG1637">
        <v>0</v>
      </c>
      <c r="AH1637">
        <v>1</v>
      </c>
      <c r="AI1637">
        <v>0</v>
      </c>
      <c r="AJ1637">
        <v>0</v>
      </c>
      <c r="AK1637">
        <v>189</v>
      </c>
      <c r="AL1637">
        <v>147</v>
      </c>
      <c r="AM1637">
        <v>0</v>
      </c>
    </row>
    <row r="1638" spans="1:39" x14ac:dyDescent="0.45">
      <c r="A1638">
        <v>64892</v>
      </c>
      <c r="B1638">
        <v>0</v>
      </c>
      <c r="C1638">
        <v>1</v>
      </c>
      <c r="D1638">
        <v>77</v>
      </c>
      <c r="E1638">
        <v>527</v>
      </c>
      <c r="F1638">
        <v>24</v>
      </c>
      <c r="G1638">
        <v>230</v>
      </c>
      <c r="H1638">
        <v>32</v>
      </c>
      <c r="I1638">
        <v>24</v>
      </c>
      <c r="J1638">
        <v>65</v>
      </c>
      <c r="K1638">
        <v>2</v>
      </c>
      <c r="L1638">
        <v>6</v>
      </c>
      <c r="M1638">
        <v>4</v>
      </c>
      <c r="N1638">
        <v>12</v>
      </c>
      <c r="O1638">
        <v>4</v>
      </c>
      <c r="P1638">
        <v>0</v>
      </c>
      <c r="Q1638">
        <v>0</v>
      </c>
      <c r="R1638">
        <v>0</v>
      </c>
      <c r="S1638">
        <v>0</v>
      </c>
      <c r="T1638">
        <v>0</v>
      </c>
      <c r="U1638">
        <v>0</v>
      </c>
      <c r="V1638">
        <v>3</v>
      </c>
      <c r="W1638">
        <v>11</v>
      </c>
      <c r="X1638">
        <v>0</v>
      </c>
      <c r="Y1638">
        <v>44</v>
      </c>
      <c r="Z1638">
        <v>2190</v>
      </c>
      <c r="AA1638">
        <v>1</v>
      </c>
      <c r="AB1638">
        <v>0</v>
      </c>
      <c r="AC1638">
        <v>0</v>
      </c>
      <c r="AD1638">
        <v>0</v>
      </c>
      <c r="AE1638">
        <v>0</v>
      </c>
      <c r="AF1638">
        <v>0</v>
      </c>
      <c r="AG1638">
        <v>0</v>
      </c>
      <c r="AH1638">
        <v>1</v>
      </c>
      <c r="AI1638">
        <v>0</v>
      </c>
      <c r="AJ1638">
        <v>0</v>
      </c>
      <c r="AK1638">
        <v>837</v>
      </c>
      <c r="AL1638">
        <v>772</v>
      </c>
      <c r="AM1638">
        <v>0</v>
      </c>
    </row>
    <row r="1639" spans="1:39" x14ac:dyDescent="0.45">
      <c r="A1639">
        <v>43602</v>
      </c>
      <c r="B1639">
        <v>1</v>
      </c>
      <c r="C1639">
        <v>1</v>
      </c>
      <c r="D1639">
        <v>45</v>
      </c>
      <c r="E1639">
        <v>19</v>
      </c>
      <c r="F1639">
        <v>5</v>
      </c>
      <c r="G1639">
        <v>12</v>
      </c>
      <c r="H1639">
        <v>10</v>
      </c>
      <c r="I1639">
        <v>3</v>
      </c>
      <c r="J1639">
        <v>19</v>
      </c>
      <c r="K1639">
        <v>3</v>
      </c>
      <c r="L1639">
        <v>3</v>
      </c>
      <c r="M1639">
        <v>1</v>
      </c>
      <c r="N1639">
        <v>2</v>
      </c>
      <c r="O1639">
        <v>6</v>
      </c>
      <c r="P1639">
        <v>0</v>
      </c>
      <c r="Q1639">
        <v>0</v>
      </c>
      <c r="R1639">
        <v>0</v>
      </c>
      <c r="S1639">
        <v>0</v>
      </c>
      <c r="T1639">
        <v>0</v>
      </c>
      <c r="U1639">
        <v>0</v>
      </c>
      <c r="V1639">
        <v>3</v>
      </c>
      <c r="W1639">
        <v>11</v>
      </c>
      <c r="X1639">
        <v>0</v>
      </c>
      <c r="Y1639">
        <v>54</v>
      </c>
      <c r="Z1639">
        <v>2329</v>
      </c>
      <c r="AA1639">
        <v>0</v>
      </c>
      <c r="AB1639">
        <v>0</v>
      </c>
      <c r="AC1639">
        <v>1</v>
      </c>
      <c r="AD1639">
        <v>0</v>
      </c>
      <c r="AE1639">
        <v>0</v>
      </c>
      <c r="AF1639">
        <v>0</v>
      </c>
      <c r="AG1639">
        <v>0</v>
      </c>
      <c r="AH1639">
        <v>1</v>
      </c>
      <c r="AI1639">
        <v>0</v>
      </c>
      <c r="AJ1639">
        <v>0</v>
      </c>
      <c r="AK1639">
        <v>49</v>
      </c>
      <c r="AL1639">
        <v>30</v>
      </c>
      <c r="AM1639">
        <v>0</v>
      </c>
    </row>
    <row r="1640" spans="1:39" x14ac:dyDescent="0.45">
      <c r="A1640">
        <v>33996</v>
      </c>
      <c r="B1640">
        <v>0</v>
      </c>
      <c r="C1640">
        <v>0</v>
      </c>
      <c r="D1640">
        <v>46</v>
      </c>
      <c r="E1640">
        <v>40</v>
      </c>
      <c r="F1640">
        <v>2</v>
      </c>
      <c r="G1640">
        <v>15</v>
      </c>
      <c r="H1640">
        <v>8</v>
      </c>
      <c r="I1640">
        <v>0</v>
      </c>
      <c r="J1640">
        <v>6</v>
      </c>
      <c r="K1640">
        <v>1</v>
      </c>
      <c r="L1640">
        <v>1</v>
      </c>
      <c r="M1640">
        <v>1</v>
      </c>
      <c r="N1640">
        <v>3</v>
      </c>
      <c r="O1640">
        <v>4</v>
      </c>
      <c r="P1640">
        <v>0</v>
      </c>
      <c r="Q1640">
        <v>0</v>
      </c>
      <c r="R1640">
        <v>0</v>
      </c>
      <c r="S1640">
        <v>0</v>
      </c>
      <c r="T1640">
        <v>0</v>
      </c>
      <c r="U1640">
        <v>0</v>
      </c>
      <c r="V1640">
        <v>3</v>
      </c>
      <c r="W1640">
        <v>11</v>
      </c>
      <c r="X1640">
        <v>0</v>
      </c>
      <c r="Y1640">
        <v>31</v>
      </c>
      <c r="Z1640">
        <v>2450</v>
      </c>
      <c r="AA1640">
        <v>0</v>
      </c>
      <c r="AB1640">
        <v>0</v>
      </c>
      <c r="AC1640">
        <v>1</v>
      </c>
      <c r="AD1640">
        <v>0</v>
      </c>
      <c r="AE1640">
        <v>0</v>
      </c>
      <c r="AF1640">
        <v>0</v>
      </c>
      <c r="AG1640">
        <v>0</v>
      </c>
      <c r="AH1640">
        <v>0</v>
      </c>
      <c r="AI1640">
        <v>0</v>
      </c>
      <c r="AJ1640">
        <v>1</v>
      </c>
      <c r="AK1640">
        <v>65</v>
      </c>
      <c r="AL1640">
        <v>59</v>
      </c>
      <c r="AM1640">
        <v>0</v>
      </c>
    </row>
    <row r="1641" spans="1:39" x14ac:dyDescent="0.45">
      <c r="A1641">
        <v>41473</v>
      </c>
      <c r="B1641">
        <v>1</v>
      </c>
      <c r="C1641">
        <v>0</v>
      </c>
      <c r="D1641">
        <v>80</v>
      </c>
      <c r="E1641">
        <v>21</v>
      </c>
      <c r="F1641">
        <v>8</v>
      </c>
      <c r="G1641">
        <v>20</v>
      </c>
      <c r="H1641">
        <v>15</v>
      </c>
      <c r="I1641">
        <v>3</v>
      </c>
      <c r="J1641">
        <v>9</v>
      </c>
      <c r="K1641">
        <v>1</v>
      </c>
      <c r="L1641">
        <v>2</v>
      </c>
      <c r="M1641">
        <v>0</v>
      </c>
      <c r="N1641">
        <v>3</v>
      </c>
      <c r="O1641">
        <v>7</v>
      </c>
      <c r="P1641">
        <v>0</v>
      </c>
      <c r="Q1641">
        <v>0</v>
      </c>
      <c r="R1641">
        <v>0</v>
      </c>
      <c r="S1641">
        <v>0</v>
      </c>
      <c r="T1641">
        <v>0</v>
      </c>
      <c r="U1641">
        <v>0</v>
      </c>
      <c r="V1641">
        <v>3</v>
      </c>
      <c r="W1641">
        <v>11</v>
      </c>
      <c r="X1641">
        <v>0</v>
      </c>
      <c r="Y1641">
        <v>35</v>
      </c>
      <c r="Z1641">
        <v>2534</v>
      </c>
      <c r="AA1641">
        <v>0</v>
      </c>
      <c r="AB1641">
        <v>0</v>
      </c>
      <c r="AC1641">
        <v>1</v>
      </c>
      <c r="AD1641">
        <v>0</v>
      </c>
      <c r="AE1641">
        <v>0</v>
      </c>
      <c r="AF1641">
        <v>1</v>
      </c>
      <c r="AG1641">
        <v>0</v>
      </c>
      <c r="AH1641">
        <v>0</v>
      </c>
      <c r="AI1641">
        <v>0</v>
      </c>
      <c r="AJ1641">
        <v>0</v>
      </c>
      <c r="AK1641">
        <v>67</v>
      </c>
      <c r="AL1641">
        <v>58</v>
      </c>
      <c r="AM1641">
        <v>0</v>
      </c>
    </row>
    <row r="1642" spans="1:39" x14ac:dyDescent="0.45">
      <c r="A1642">
        <v>63246</v>
      </c>
      <c r="B1642">
        <v>0</v>
      </c>
      <c r="C1642">
        <v>2</v>
      </c>
      <c r="D1642">
        <v>60</v>
      </c>
      <c r="E1642">
        <v>593</v>
      </c>
      <c r="F1642">
        <v>30</v>
      </c>
      <c r="G1642">
        <v>91</v>
      </c>
      <c r="H1642">
        <v>29</v>
      </c>
      <c r="I1642">
        <v>22</v>
      </c>
      <c r="J1642">
        <v>7</v>
      </c>
      <c r="K1642">
        <v>1</v>
      </c>
      <c r="L1642">
        <v>6</v>
      </c>
      <c r="M1642">
        <v>3</v>
      </c>
      <c r="N1642">
        <v>12</v>
      </c>
      <c r="O1642">
        <v>4</v>
      </c>
      <c r="P1642">
        <v>0</v>
      </c>
      <c r="Q1642">
        <v>0</v>
      </c>
      <c r="R1642">
        <v>0</v>
      </c>
      <c r="S1642">
        <v>0</v>
      </c>
      <c r="T1642">
        <v>0</v>
      </c>
      <c r="U1642">
        <v>0</v>
      </c>
      <c r="V1642">
        <v>3</v>
      </c>
      <c r="W1642">
        <v>11</v>
      </c>
      <c r="X1642">
        <v>0</v>
      </c>
      <c r="Y1642">
        <v>53</v>
      </c>
      <c r="Z1642">
        <v>2472</v>
      </c>
      <c r="AA1642">
        <v>0</v>
      </c>
      <c r="AB1642">
        <v>1</v>
      </c>
      <c r="AC1642">
        <v>0</v>
      </c>
      <c r="AD1642">
        <v>0</v>
      </c>
      <c r="AE1642">
        <v>0</v>
      </c>
      <c r="AF1642">
        <v>0</v>
      </c>
      <c r="AG1642">
        <v>0</v>
      </c>
      <c r="AH1642">
        <v>0</v>
      </c>
      <c r="AI1642">
        <v>0</v>
      </c>
      <c r="AJ1642">
        <v>1</v>
      </c>
      <c r="AK1642">
        <v>765</v>
      </c>
      <c r="AL1642">
        <v>758</v>
      </c>
      <c r="AM1642">
        <v>0</v>
      </c>
    </row>
    <row r="1643" spans="1:39" x14ac:dyDescent="0.45">
      <c r="A1643">
        <v>36732</v>
      </c>
      <c r="B1643">
        <v>1</v>
      </c>
      <c r="C1643">
        <v>1</v>
      </c>
      <c r="D1643">
        <v>71</v>
      </c>
      <c r="E1643">
        <v>21</v>
      </c>
      <c r="F1643">
        <v>5</v>
      </c>
      <c r="G1643">
        <v>3</v>
      </c>
      <c r="H1643">
        <v>10</v>
      </c>
      <c r="I1643">
        <v>1</v>
      </c>
      <c r="J1643">
        <v>7</v>
      </c>
      <c r="K1643">
        <v>3</v>
      </c>
      <c r="L1643">
        <v>1</v>
      </c>
      <c r="M1643">
        <v>1</v>
      </c>
      <c r="N1643">
        <v>4</v>
      </c>
      <c r="O1643">
        <v>2</v>
      </c>
      <c r="P1643">
        <v>0</v>
      </c>
      <c r="Q1643">
        <v>0</v>
      </c>
      <c r="R1643">
        <v>0</v>
      </c>
      <c r="S1643">
        <v>0</v>
      </c>
      <c r="T1643">
        <v>0</v>
      </c>
      <c r="U1643">
        <v>0</v>
      </c>
      <c r="V1643">
        <v>3</v>
      </c>
      <c r="W1643">
        <v>11</v>
      </c>
      <c r="X1643">
        <v>0</v>
      </c>
      <c r="Y1643">
        <v>61</v>
      </c>
      <c r="Z1643">
        <v>2341</v>
      </c>
      <c r="AA1643">
        <v>0</v>
      </c>
      <c r="AB1643">
        <v>1</v>
      </c>
      <c r="AC1643">
        <v>0</v>
      </c>
      <c r="AD1643">
        <v>0</v>
      </c>
      <c r="AE1643">
        <v>0</v>
      </c>
      <c r="AF1643">
        <v>0</v>
      </c>
      <c r="AG1643">
        <v>0</v>
      </c>
      <c r="AH1643">
        <v>0</v>
      </c>
      <c r="AI1643">
        <v>0</v>
      </c>
      <c r="AJ1643">
        <v>1</v>
      </c>
      <c r="AK1643">
        <v>40</v>
      </c>
      <c r="AL1643">
        <v>33</v>
      </c>
      <c r="AM1643">
        <v>0</v>
      </c>
    </row>
    <row r="1644" spans="1:39" x14ac:dyDescent="0.45">
      <c r="A1644">
        <v>69084</v>
      </c>
      <c r="B1644">
        <v>1</v>
      </c>
      <c r="C1644">
        <v>0</v>
      </c>
      <c r="D1644">
        <v>43</v>
      </c>
      <c r="E1644">
        <v>1181</v>
      </c>
      <c r="F1644">
        <v>107</v>
      </c>
      <c r="G1644">
        <v>199</v>
      </c>
      <c r="H1644">
        <v>39</v>
      </c>
      <c r="I1644">
        <v>30</v>
      </c>
      <c r="J1644">
        <v>30</v>
      </c>
      <c r="K1644">
        <v>2</v>
      </c>
      <c r="L1644">
        <v>7</v>
      </c>
      <c r="M1644">
        <v>3</v>
      </c>
      <c r="N1644">
        <v>13</v>
      </c>
      <c r="O1644">
        <v>8</v>
      </c>
      <c r="P1644">
        <v>0</v>
      </c>
      <c r="Q1644">
        <v>0</v>
      </c>
      <c r="R1644">
        <v>0</v>
      </c>
      <c r="S1644">
        <v>0</v>
      </c>
      <c r="T1644">
        <v>0</v>
      </c>
      <c r="U1644">
        <v>0</v>
      </c>
      <c r="V1644">
        <v>3</v>
      </c>
      <c r="W1644">
        <v>11</v>
      </c>
      <c r="X1644">
        <v>0</v>
      </c>
      <c r="Y1644">
        <v>50</v>
      </c>
      <c r="Z1644">
        <v>2381</v>
      </c>
      <c r="AA1644">
        <v>0</v>
      </c>
      <c r="AB1644">
        <v>1</v>
      </c>
      <c r="AC1644">
        <v>0</v>
      </c>
      <c r="AD1644">
        <v>0</v>
      </c>
      <c r="AE1644">
        <v>0</v>
      </c>
      <c r="AF1644">
        <v>0</v>
      </c>
      <c r="AG1644">
        <v>0</v>
      </c>
      <c r="AH1644">
        <v>0</v>
      </c>
      <c r="AI1644">
        <v>0</v>
      </c>
      <c r="AJ1644">
        <v>1</v>
      </c>
      <c r="AK1644">
        <v>1556</v>
      </c>
      <c r="AL1644">
        <v>1526</v>
      </c>
      <c r="AM1644">
        <v>0</v>
      </c>
    </row>
    <row r="1645" spans="1:39" x14ac:dyDescent="0.45">
      <c r="A1645">
        <v>77766</v>
      </c>
      <c r="B1645">
        <v>0</v>
      </c>
      <c r="C1645">
        <v>1</v>
      </c>
      <c r="D1645">
        <v>97</v>
      </c>
      <c r="E1645">
        <v>1004</v>
      </c>
      <c r="F1645">
        <v>59</v>
      </c>
      <c r="G1645">
        <v>265</v>
      </c>
      <c r="H1645">
        <v>115</v>
      </c>
      <c r="I1645">
        <v>59</v>
      </c>
      <c r="J1645">
        <v>27</v>
      </c>
      <c r="K1645">
        <v>2</v>
      </c>
      <c r="L1645">
        <v>11</v>
      </c>
      <c r="M1645">
        <v>10</v>
      </c>
      <c r="N1645">
        <v>11</v>
      </c>
      <c r="O1645">
        <v>6</v>
      </c>
      <c r="P1645">
        <v>1</v>
      </c>
      <c r="Q1645">
        <v>0</v>
      </c>
      <c r="R1645">
        <v>0</v>
      </c>
      <c r="S1645">
        <v>0</v>
      </c>
      <c r="T1645">
        <v>0</v>
      </c>
      <c r="U1645">
        <v>0</v>
      </c>
      <c r="V1645">
        <v>3</v>
      </c>
      <c r="W1645">
        <v>11</v>
      </c>
      <c r="X1645">
        <v>1</v>
      </c>
      <c r="Y1645">
        <v>53</v>
      </c>
      <c r="Z1645">
        <v>2651</v>
      </c>
      <c r="AA1645">
        <v>0</v>
      </c>
      <c r="AB1645">
        <v>1</v>
      </c>
      <c r="AC1645">
        <v>0</v>
      </c>
      <c r="AD1645">
        <v>0</v>
      </c>
      <c r="AE1645">
        <v>0</v>
      </c>
      <c r="AF1645">
        <v>0</v>
      </c>
      <c r="AG1645">
        <v>0</v>
      </c>
      <c r="AH1645">
        <v>0</v>
      </c>
      <c r="AI1645">
        <v>0</v>
      </c>
      <c r="AJ1645">
        <v>1</v>
      </c>
      <c r="AK1645">
        <v>1502</v>
      </c>
      <c r="AL1645">
        <v>1475</v>
      </c>
      <c r="AM1645">
        <v>1</v>
      </c>
    </row>
    <row r="1646" spans="1:39" x14ac:dyDescent="0.45">
      <c r="A1646">
        <v>37929</v>
      </c>
      <c r="B1646">
        <v>0</v>
      </c>
      <c r="C1646">
        <v>0</v>
      </c>
      <c r="D1646">
        <v>49</v>
      </c>
      <c r="E1646">
        <v>202</v>
      </c>
      <c r="F1646">
        <v>2</v>
      </c>
      <c r="G1646">
        <v>46</v>
      </c>
      <c r="H1646">
        <v>3</v>
      </c>
      <c r="I1646">
        <v>2</v>
      </c>
      <c r="J1646">
        <v>10</v>
      </c>
      <c r="K1646">
        <v>2</v>
      </c>
      <c r="L1646">
        <v>4</v>
      </c>
      <c r="M1646">
        <v>2</v>
      </c>
      <c r="N1646">
        <v>5</v>
      </c>
      <c r="O1646">
        <v>7</v>
      </c>
      <c r="P1646">
        <v>0</v>
      </c>
      <c r="Q1646">
        <v>1</v>
      </c>
      <c r="R1646">
        <v>0</v>
      </c>
      <c r="S1646">
        <v>1</v>
      </c>
      <c r="T1646">
        <v>0</v>
      </c>
      <c r="U1646">
        <v>0</v>
      </c>
      <c r="V1646">
        <v>3</v>
      </c>
      <c r="W1646">
        <v>11</v>
      </c>
      <c r="X1646">
        <v>1</v>
      </c>
      <c r="Y1646">
        <v>35</v>
      </c>
      <c r="Z1646">
        <v>2493</v>
      </c>
      <c r="AA1646">
        <v>0</v>
      </c>
      <c r="AB1646">
        <v>0</v>
      </c>
      <c r="AC1646">
        <v>1</v>
      </c>
      <c r="AD1646">
        <v>0</v>
      </c>
      <c r="AE1646">
        <v>0</v>
      </c>
      <c r="AF1646">
        <v>0</v>
      </c>
      <c r="AG1646">
        <v>0</v>
      </c>
      <c r="AH1646">
        <v>0</v>
      </c>
      <c r="AI1646">
        <v>0</v>
      </c>
      <c r="AJ1646">
        <v>1</v>
      </c>
      <c r="AK1646">
        <v>255</v>
      </c>
      <c r="AL1646">
        <v>245</v>
      </c>
      <c r="AM1646">
        <v>2</v>
      </c>
    </row>
    <row r="1647" spans="1:39" x14ac:dyDescent="0.45">
      <c r="A1647">
        <v>86610</v>
      </c>
      <c r="B1647">
        <v>0</v>
      </c>
      <c r="C1647">
        <v>0</v>
      </c>
      <c r="D1647">
        <v>66</v>
      </c>
      <c r="E1647">
        <v>446</v>
      </c>
      <c r="F1647">
        <v>107</v>
      </c>
      <c r="G1647">
        <v>768</v>
      </c>
      <c r="H1647">
        <v>33</v>
      </c>
      <c r="I1647">
        <v>196</v>
      </c>
      <c r="J1647">
        <v>53</v>
      </c>
      <c r="K1647">
        <v>1</v>
      </c>
      <c r="L1647">
        <v>5</v>
      </c>
      <c r="M1647">
        <v>6</v>
      </c>
      <c r="N1647">
        <v>6</v>
      </c>
      <c r="O1647">
        <v>2</v>
      </c>
      <c r="P1647">
        <v>0</v>
      </c>
      <c r="Q1647">
        <v>0</v>
      </c>
      <c r="R1647">
        <v>0</v>
      </c>
      <c r="S1647">
        <v>0</v>
      </c>
      <c r="T1647">
        <v>0</v>
      </c>
      <c r="U1647">
        <v>0</v>
      </c>
      <c r="V1647">
        <v>3</v>
      </c>
      <c r="W1647">
        <v>11</v>
      </c>
      <c r="X1647">
        <v>0</v>
      </c>
      <c r="Y1647">
        <v>69</v>
      </c>
      <c r="Z1647">
        <v>2456</v>
      </c>
      <c r="AA1647">
        <v>0</v>
      </c>
      <c r="AB1647">
        <v>0</v>
      </c>
      <c r="AC1647">
        <v>0</v>
      </c>
      <c r="AD1647">
        <v>1</v>
      </c>
      <c r="AE1647">
        <v>0</v>
      </c>
      <c r="AF1647">
        <v>0</v>
      </c>
      <c r="AG1647">
        <v>0</v>
      </c>
      <c r="AH1647">
        <v>1</v>
      </c>
      <c r="AI1647">
        <v>0</v>
      </c>
      <c r="AJ1647">
        <v>0</v>
      </c>
      <c r="AK1647">
        <v>1550</v>
      </c>
      <c r="AL1647">
        <v>1497</v>
      </c>
      <c r="AM1647">
        <v>0</v>
      </c>
    </row>
    <row r="1648" spans="1:39" x14ac:dyDescent="0.45">
      <c r="A1648">
        <v>80141</v>
      </c>
      <c r="B1648">
        <v>0</v>
      </c>
      <c r="C1648">
        <v>0</v>
      </c>
      <c r="D1648">
        <v>20</v>
      </c>
      <c r="E1648">
        <v>1184</v>
      </c>
      <c r="F1648">
        <v>102</v>
      </c>
      <c r="G1648">
        <v>673</v>
      </c>
      <c r="H1648">
        <v>52</v>
      </c>
      <c r="I1648">
        <v>40</v>
      </c>
      <c r="J1648">
        <v>40</v>
      </c>
      <c r="K1648">
        <v>1</v>
      </c>
      <c r="L1648">
        <v>7</v>
      </c>
      <c r="M1648">
        <v>4</v>
      </c>
      <c r="N1648">
        <v>10</v>
      </c>
      <c r="O1648">
        <v>6</v>
      </c>
      <c r="P1648">
        <v>0</v>
      </c>
      <c r="Q1648">
        <v>0</v>
      </c>
      <c r="R1648">
        <v>1</v>
      </c>
      <c r="S1648">
        <v>0</v>
      </c>
      <c r="T1648">
        <v>0</v>
      </c>
      <c r="U1648">
        <v>0</v>
      </c>
      <c r="V1648">
        <v>3</v>
      </c>
      <c r="W1648">
        <v>11</v>
      </c>
      <c r="X1648">
        <v>1</v>
      </c>
      <c r="Y1648">
        <v>34</v>
      </c>
      <c r="Z1648">
        <v>2693</v>
      </c>
      <c r="AA1648">
        <v>0</v>
      </c>
      <c r="AB1648">
        <v>1</v>
      </c>
      <c r="AC1648">
        <v>0</v>
      </c>
      <c r="AD1648">
        <v>0</v>
      </c>
      <c r="AE1648">
        <v>0</v>
      </c>
      <c r="AF1648">
        <v>0</v>
      </c>
      <c r="AG1648">
        <v>0</v>
      </c>
      <c r="AH1648">
        <v>0</v>
      </c>
      <c r="AI1648">
        <v>1</v>
      </c>
      <c r="AJ1648">
        <v>0</v>
      </c>
      <c r="AK1648">
        <v>2051</v>
      </c>
      <c r="AL1648">
        <v>2011</v>
      </c>
      <c r="AM1648">
        <v>1</v>
      </c>
    </row>
    <row r="1649" spans="1:39" x14ac:dyDescent="0.45">
      <c r="A1649">
        <v>72635</v>
      </c>
      <c r="B1649">
        <v>0</v>
      </c>
      <c r="C1649">
        <v>0</v>
      </c>
      <c r="D1649">
        <v>54</v>
      </c>
      <c r="E1649">
        <v>390</v>
      </c>
      <c r="F1649">
        <v>22</v>
      </c>
      <c r="G1649">
        <v>323</v>
      </c>
      <c r="H1649">
        <v>104</v>
      </c>
      <c r="I1649">
        <v>35</v>
      </c>
      <c r="J1649">
        <v>107</v>
      </c>
      <c r="K1649">
        <v>1</v>
      </c>
      <c r="L1649">
        <v>6</v>
      </c>
      <c r="M1649">
        <v>8</v>
      </c>
      <c r="N1649">
        <v>6</v>
      </c>
      <c r="O1649">
        <v>3</v>
      </c>
      <c r="P1649">
        <v>0</v>
      </c>
      <c r="Q1649">
        <v>0</v>
      </c>
      <c r="R1649">
        <v>0</v>
      </c>
      <c r="S1649">
        <v>1</v>
      </c>
      <c r="T1649">
        <v>0</v>
      </c>
      <c r="U1649">
        <v>0</v>
      </c>
      <c r="V1649">
        <v>3</v>
      </c>
      <c r="W1649">
        <v>11</v>
      </c>
      <c r="X1649">
        <v>0</v>
      </c>
      <c r="Y1649">
        <v>65</v>
      </c>
      <c r="Z1649">
        <v>2550</v>
      </c>
      <c r="AA1649">
        <v>0</v>
      </c>
      <c r="AB1649">
        <v>1</v>
      </c>
      <c r="AC1649">
        <v>0</v>
      </c>
      <c r="AD1649">
        <v>0</v>
      </c>
      <c r="AE1649">
        <v>0</v>
      </c>
      <c r="AF1649">
        <v>1</v>
      </c>
      <c r="AG1649">
        <v>0</v>
      </c>
      <c r="AH1649">
        <v>0</v>
      </c>
      <c r="AI1649">
        <v>0</v>
      </c>
      <c r="AJ1649">
        <v>0</v>
      </c>
      <c r="AK1649">
        <v>874</v>
      </c>
      <c r="AL1649">
        <v>767</v>
      </c>
      <c r="AM1649">
        <v>1</v>
      </c>
    </row>
    <row r="1650" spans="1:39" x14ac:dyDescent="0.45">
      <c r="A1650">
        <v>69016</v>
      </c>
      <c r="B1650">
        <v>0</v>
      </c>
      <c r="C1650">
        <v>1</v>
      </c>
      <c r="D1650">
        <v>61</v>
      </c>
      <c r="E1650">
        <v>726</v>
      </c>
      <c r="F1650">
        <v>53</v>
      </c>
      <c r="G1650">
        <v>363</v>
      </c>
      <c r="H1650">
        <v>123</v>
      </c>
      <c r="I1650">
        <v>107</v>
      </c>
      <c r="J1650">
        <v>161</v>
      </c>
      <c r="K1650">
        <v>4</v>
      </c>
      <c r="L1650">
        <v>8</v>
      </c>
      <c r="M1650">
        <v>9</v>
      </c>
      <c r="N1650">
        <v>13</v>
      </c>
      <c r="O1650">
        <v>5</v>
      </c>
      <c r="P1650">
        <v>0</v>
      </c>
      <c r="Q1650">
        <v>0</v>
      </c>
      <c r="R1650">
        <v>0</v>
      </c>
      <c r="S1650">
        <v>0</v>
      </c>
      <c r="T1650">
        <v>0</v>
      </c>
      <c r="U1650">
        <v>0</v>
      </c>
      <c r="V1650">
        <v>3</v>
      </c>
      <c r="W1650">
        <v>11</v>
      </c>
      <c r="X1650">
        <v>0</v>
      </c>
      <c r="Y1650">
        <v>50</v>
      </c>
      <c r="Z1650">
        <v>2743</v>
      </c>
      <c r="AA1650">
        <v>0</v>
      </c>
      <c r="AB1650">
        <v>1</v>
      </c>
      <c r="AC1650">
        <v>0</v>
      </c>
      <c r="AD1650">
        <v>0</v>
      </c>
      <c r="AE1650">
        <v>0</v>
      </c>
      <c r="AF1650">
        <v>0</v>
      </c>
      <c r="AG1650">
        <v>0</v>
      </c>
      <c r="AH1650">
        <v>1</v>
      </c>
      <c r="AI1650">
        <v>0</v>
      </c>
      <c r="AJ1650">
        <v>0</v>
      </c>
      <c r="AK1650">
        <v>1372</v>
      </c>
      <c r="AL1650">
        <v>1211</v>
      </c>
      <c r="AM1650">
        <v>0</v>
      </c>
    </row>
    <row r="1651" spans="1:39" x14ac:dyDescent="0.45">
      <c r="A1651">
        <v>20193</v>
      </c>
      <c r="B1651">
        <v>0</v>
      </c>
      <c r="C1651">
        <v>0</v>
      </c>
      <c r="D1651">
        <v>18</v>
      </c>
      <c r="E1651">
        <v>8</v>
      </c>
      <c r="F1651">
        <v>8</v>
      </c>
      <c r="G1651">
        <v>22</v>
      </c>
      <c r="H1651">
        <v>24</v>
      </c>
      <c r="I1651">
        <v>11</v>
      </c>
      <c r="J1651">
        <v>9</v>
      </c>
      <c r="K1651">
        <v>1</v>
      </c>
      <c r="L1651">
        <v>1</v>
      </c>
      <c r="M1651">
        <v>1</v>
      </c>
      <c r="N1651">
        <v>4</v>
      </c>
      <c r="O1651">
        <v>4</v>
      </c>
      <c r="P1651">
        <v>0</v>
      </c>
      <c r="Q1651">
        <v>0</v>
      </c>
      <c r="R1651">
        <v>0</v>
      </c>
      <c r="S1651">
        <v>0</v>
      </c>
      <c r="T1651">
        <v>0</v>
      </c>
      <c r="U1651">
        <v>0</v>
      </c>
      <c r="V1651">
        <v>3</v>
      </c>
      <c r="W1651">
        <v>11</v>
      </c>
      <c r="X1651">
        <v>0</v>
      </c>
      <c r="Y1651">
        <v>29</v>
      </c>
      <c r="Z1651">
        <v>2737</v>
      </c>
      <c r="AA1651">
        <v>0</v>
      </c>
      <c r="AB1651">
        <v>0</v>
      </c>
      <c r="AC1651">
        <v>0</v>
      </c>
      <c r="AD1651">
        <v>1</v>
      </c>
      <c r="AE1651">
        <v>0</v>
      </c>
      <c r="AF1651">
        <v>1</v>
      </c>
      <c r="AG1651">
        <v>0</v>
      </c>
      <c r="AH1651">
        <v>0</v>
      </c>
      <c r="AI1651">
        <v>0</v>
      </c>
      <c r="AJ1651">
        <v>0</v>
      </c>
      <c r="AK1651">
        <v>73</v>
      </c>
      <c r="AL1651">
        <v>64</v>
      </c>
      <c r="AM1651">
        <v>0</v>
      </c>
    </row>
    <row r="1652" spans="1:39" x14ac:dyDescent="0.45">
      <c r="A1652">
        <v>27573</v>
      </c>
      <c r="B1652">
        <v>1</v>
      </c>
      <c r="C1652">
        <v>0</v>
      </c>
      <c r="D1652">
        <v>45</v>
      </c>
      <c r="E1652">
        <v>50</v>
      </c>
      <c r="F1652">
        <v>15</v>
      </c>
      <c r="G1652">
        <v>110</v>
      </c>
      <c r="H1652">
        <v>39</v>
      </c>
      <c r="I1652">
        <v>15</v>
      </c>
      <c r="J1652">
        <v>15</v>
      </c>
      <c r="K1652">
        <v>4</v>
      </c>
      <c r="L1652">
        <v>5</v>
      </c>
      <c r="M1652">
        <v>1</v>
      </c>
      <c r="N1652">
        <v>4</v>
      </c>
      <c r="O1652">
        <v>8</v>
      </c>
      <c r="P1652">
        <v>0</v>
      </c>
      <c r="Q1652">
        <v>0</v>
      </c>
      <c r="R1652">
        <v>0</v>
      </c>
      <c r="S1652">
        <v>0</v>
      </c>
      <c r="T1652">
        <v>0</v>
      </c>
      <c r="U1652">
        <v>0</v>
      </c>
      <c r="V1652">
        <v>3</v>
      </c>
      <c r="W1652">
        <v>11</v>
      </c>
      <c r="X1652">
        <v>0</v>
      </c>
      <c r="Y1652">
        <v>45</v>
      </c>
      <c r="Z1652">
        <v>2620</v>
      </c>
      <c r="AA1652">
        <v>0</v>
      </c>
      <c r="AB1652">
        <v>1</v>
      </c>
      <c r="AC1652">
        <v>0</v>
      </c>
      <c r="AD1652">
        <v>0</v>
      </c>
      <c r="AE1652">
        <v>0</v>
      </c>
      <c r="AF1652">
        <v>0</v>
      </c>
      <c r="AG1652">
        <v>0</v>
      </c>
      <c r="AH1652">
        <v>1</v>
      </c>
      <c r="AI1652">
        <v>0</v>
      </c>
      <c r="AJ1652">
        <v>0</v>
      </c>
      <c r="AK1652">
        <v>229</v>
      </c>
      <c r="AL1652">
        <v>214</v>
      </c>
      <c r="AM1652">
        <v>0</v>
      </c>
    </row>
    <row r="1653" spans="1:39" x14ac:dyDescent="0.45">
      <c r="A1653">
        <v>15862</v>
      </c>
      <c r="B1653">
        <v>1</v>
      </c>
      <c r="C1653">
        <v>0</v>
      </c>
      <c r="D1653">
        <v>26</v>
      </c>
      <c r="E1653">
        <v>1</v>
      </c>
      <c r="F1653">
        <v>1</v>
      </c>
      <c r="G1653">
        <v>4</v>
      </c>
      <c r="H1653">
        <v>11</v>
      </c>
      <c r="I1653">
        <v>9</v>
      </c>
      <c r="J1653">
        <v>10</v>
      </c>
      <c r="K1653">
        <v>1</v>
      </c>
      <c r="L1653">
        <v>1</v>
      </c>
      <c r="M1653">
        <v>0</v>
      </c>
      <c r="N1653">
        <v>3</v>
      </c>
      <c r="O1653">
        <v>8</v>
      </c>
      <c r="P1653">
        <v>0</v>
      </c>
      <c r="Q1653">
        <v>0</v>
      </c>
      <c r="R1653">
        <v>0</v>
      </c>
      <c r="S1653">
        <v>0</v>
      </c>
      <c r="T1653">
        <v>0</v>
      </c>
      <c r="U1653">
        <v>0</v>
      </c>
      <c r="V1653">
        <v>3</v>
      </c>
      <c r="W1653">
        <v>11</v>
      </c>
      <c r="X1653">
        <v>0</v>
      </c>
      <c r="Y1653">
        <v>41</v>
      </c>
      <c r="Z1653">
        <v>2526</v>
      </c>
      <c r="AA1653">
        <v>0</v>
      </c>
      <c r="AB1653">
        <v>0</v>
      </c>
      <c r="AC1653">
        <v>1</v>
      </c>
      <c r="AD1653">
        <v>0</v>
      </c>
      <c r="AE1653">
        <v>0</v>
      </c>
      <c r="AF1653">
        <v>0</v>
      </c>
      <c r="AG1653">
        <v>1</v>
      </c>
      <c r="AH1653">
        <v>0</v>
      </c>
      <c r="AI1653">
        <v>0</v>
      </c>
      <c r="AJ1653">
        <v>0</v>
      </c>
      <c r="AK1653">
        <v>26</v>
      </c>
      <c r="AL1653">
        <v>16</v>
      </c>
      <c r="AM1653">
        <v>0</v>
      </c>
    </row>
    <row r="1654" spans="1:39" x14ac:dyDescent="0.45">
      <c r="A1654">
        <v>49544</v>
      </c>
      <c r="B1654">
        <v>1</v>
      </c>
      <c r="C1654">
        <v>0</v>
      </c>
      <c r="D1654">
        <v>0</v>
      </c>
      <c r="E1654">
        <v>308</v>
      </c>
      <c r="F1654">
        <v>0</v>
      </c>
      <c r="G1654">
        <v>73</v>
      </c>
      <c r="H1654">
        <v>0</v>
      </c>
      <c r="I1654">
        <v>0</v>
      </c>
      <c r="J1654">
        <v>23</v>
      </c>
      <c r="K1654">
        <v>2</v>
      </c>
      <c r="L1654">
        <v>5</v>
      </c>
      <c r="M1654">
        <v>1</v>
      </c>
      <c r="N1654">
        <v>8</v>
      </c>
      <c r="O1654">
        <v>7</v>
      </c>
      <c r="P1654">
        <v>0</v>
      </c>
      <c r="Q1654">
        <v>0</v>
      </c>
      <c r="R1654">
        <v>0</v>
      </c>
      <c r="S1654">
        <v>0</v>
      </c>
      <c r="T1654">
        <v>0</v>
      </c>
      <c r="U1654">
        <v>0</v>
      </c>
      <c r="V1654">
        <v>3</v>
      </c>
      <c r="W1654">
        <v>11</v>
      </c>
      <c r="X1654">
        <v>0</v>
      </c>
      <c r="Y1654">
        <v>44</v>
      </c>
      <c r="Z1654">
        <v>2661</v>
      </c>
      <c r="AA1654">
        <v>0</v>
      </c>
      <c r="AB1654">
        <v>1</v>
      </c>
      <c r="AC1654">
        <v>0</v>
      </c>
      <c r="AD1654">
        <v>0</v>
      </c>
      <c r="AE1654">
        <v>0</v>
      </c>
      <c r="AF1654">
        <v>0</v>
      </c>
      <c r="AG1654">
        <v>0</v>
      </c>
      <c r="AH1654">
        <v>0</v>
      </c>
      <c r="AI1654">
        <v>0</v>
      </c>
      <c r="AJ1654">
        <v>1</v>
      </c>
      <c r="AK1654">
        <v>381</v>
      </c>
      <c r="AL1654">
        <v>358</v>
      </c>
      <c r="AM1654">
        <v>0</v>
      </c>
    </row>
    <row r="1655" spans="1:39" x14ac:dyDescent="0.45">
      <c r="A1655">
        <v>33228</v>
      </c>
      <c r="B1655">
        <v>1</v>
      </c>
      <c r="C1655">
        <v>0</v>
      </c>
      <c r="D1655">
        <v>28</v>
      </c>
      <c r="E1655">
        <v>22</v>
      </c>
      <c r="F1655">
        <v>2</v>
      </c>
      <c r="G1655">
        <v>31</v>
      </c>
      <c r="H1655">
        <v>7</v>
      </c>
      <c r="I1655">
        <v>4</v>
      </c>
      <c r="J1655">
        <v>5</v>
      </c>
      <c r="K1655">
        <v>1</v>
      </c>
      <c r="L1655">
        <v>2</v>
      </c>
      <c r="M1655">
        <v>0</v>
      </c>
      <c r="N1655">
        <v>3</v>
      </c>
      <c r="O1655">
        <v>7</v>
      </c>
      <c r="P1655">
        <v>0</v>
      </c>
      <c r="Q1655">
        <v>0</v>
      </c>
      <c r="R1655">
        <v>0</v>
      </c>
      <c r="S1655">
        <v>0</v>
      </c>
      <c r="T1655">
        <v>0</v>
      </c>
      <c r="U1655">
        <v>0</v>
      </c>
      <c r="V1655">
        <v>3</v>
      </c>
      <c r="W1655">
        <v>11</v>
      </c>
      <c r="X1655">
        <v>0</v>
      </c>
      <c r="Y1655">
        <v>40</v>
      </c>
      <c r="Z1655">
        <v>2316</v>
      </c>
      <c r="AA1655">
        <v>0</v>
      </c>
      <c r="AB1655">
        <v>1</v>
      </c>
      <c r="AC1655">
        <v>0</v>
      </c>
      <c r="AD1655">
        <v>0</v>
      </c>
      <c r="AE1655">
        <v>0</v>
      </c>
      <c r="AF1655">
        <v>0</v>
      </c>
      <c r="AG1655">
        <v>0</v>
      </c>
      <c r="AH1655">
        <v>1</v>
      </c>
      <c r="AI1655">
        <v>0</v>
      </c>
      <c r="AJ1655">
        <v>0</v>
      </c>
      <c r="AK1655">
        <v>66</v>
      </c>
      <c r="AL1655">
        <v>61</v>
      </c>
      <c r="AM1655">
        <v>0</v>
      </c>
    </row>
    <row r="1656" spans="1:39" x14ac:dyDescent="0.45">
      <c r="A1656">
        <v>70440</v>
      </c>
      <c r="B1656">
        <v>0</v>
      </c>
      <c r="C1656">
        <v>0</v>
      </c>
      <c r="D1656">
        <v>49</v>
      </c>
      <c r="E1656">
        <v>690</v>
      </c>
      <c r="F1656">
        <v>117</v>
      </c>
      <c r="G1656">
        <v>499</v>
      </c>
      <c r="H1656">
        <v>76</v>
      </c>
      <c r="I1656">
        <v>102</v>
      </c>
      <c r="J1656">
        <v>88</v>
      </c>
      <c r="K1656">
        <v>1</v>
      </c>
      <c r="L1656">
        <v>5</v>
      </c>
      <c r="M1656">
        <v>10</v>
      </c>
      <c r="N1656">
        <v>7</v>
      </c>
      <c r="O1656">
        <v>3</v>
      </c>
      <c r="P1656">
        <v>0</v>
      </c>
      <c r="Q1656">
        <v>0</v>
      </c>
      <c r="R1656">
        <v>0</v>
      </c>
      <c r="S1656">
        <v>1</v>
      </c>
      <c r="T1656">
        <v>0</v>
      </c>
      <c r="U1656">
        <v>0</v>
      </c>
      <c r="V1656">
        <v>3</v>
      </c>
      <c r="W1656">
        <v>11</v>
      </c>
      <c r="X1656">
        <v>0</v>
      </c>
      <c r="Y1656">
        <v>42</v>
      </c>
      <c r="Z1656">
        <v>2423</v>
      </c>
      <c r="AA1656">
        <v>0</v>
      </c>
      <c r="AB1656">
        <v>0</v>
      </c>
      <c r="AC1656">
        <v>0</v>
      </c>
      <c r="AD1656">
        <v>1</v>
      </c>
      <c r="AE1656">
        <v>0</v>
      </c>
      <c r="AF1656">
        <v>0</v>
      </c>
      <c r="AG1656">
        <v>0</v>
      </c>
      <c r="AH1656">
        <v>1</v>
      </c>
      <c r="AI1656">
        <v>0</v>
      </c>
      <c r="AJ1656">
        <v>0</v>
      </c>
      <c r="AK1656">
        <v>1484</v>
      </c>
      <c r="AL1656">
        <v>1396</v>
      </c>
      <c r="AM1656">
        <v>1</v>
      </c>
    </row>
    <row r="1657" spans="1:39" x14ac:dyDescent="0.45">
      <c r="A1657">
        <v>38232</v>
      </c>
      <c r="B1657">
        <v>1</v>
      </c>
      <c r="C1657">
        <v>1</v>
      </c>
      <c r="D1657">
        <v>84</v>
      </c>
      <c r="E1657">
        <v>43</v>
      </c>
      <c r="F1657">
        <v>5</v>
      </c>
      <c r="G1657">
        <v>28</v>
      </c>
      <c r="H1657">
        <v>7</v>
      </c>
      <c r="I1657">
        <v>6</v>
      </c>
      <c r="J1657">
        <v>33</v>
      </c>
      <c r="K1657">
        <v>4</v>
      </c>
      <c r="L1657">
        <v>3</v>
      </c>
      <c r="M1657">
        <v>1</v>
      </c>
      <c r="N1657">
        <v>3</v>
      </c>
      <c r="O1657">
        <v>5</v>
      </c>
      <c r="P1657">
        <v>0</v>
      </c>
      <c r="Q1657">
        <v>0</v>
      </c>
      <c r="R1657">
        <v>0</v>
      </c>
      <c r="S1657">
        <v>0</v>
      </c>
      <c r="T1657">
        <v>0</v>
      </c>
      <c r="U1657">
        <v>0</v>
      </c>
      <c r="V1657">
        <v>3</v>
      </c>
      <c r="W1657">
        <v>11</v>
      </c>
      <c r="X1657">
        <v>0</v>
      </c>
      <c r="Y1657">
        <v>49</v>
      </c>
      <c r="Z1657">
        <v>2322</v>
      </c>
      <c r="AA1657">
        <v>0</v>
      </c>
      <c r="AB1657">
        <v>0</v>
      </c>
      <c r="AC1657">
        <v>0</v>
      </c>
      <c r="AD1657">
        <v>1</v>
      </c>
      <c r="AE1657">
        <v>0</v>
      </c>
      <c r="AF1657">
        <v>0</v>
      </c>
      <c r="AG1657">
        <v>0</v>
      </c>
      <c r="AH1657">
        <v>1</v>
      </c>
      <c r="AI1657">
        <v>0</v>
      </c>
      <c r="AJ1657">
        <v>0</v>
      </c>
      <c r="AK1657">
        <v>89</v>
      </c>
      <c r="AL1657">
        <v>56</v>
      </c>
      <c r="AM1657">
        <v>0</v>
      </c>
    </row>
    <row r="1658" spans="1:39" x14ac:dyDescent="0.45">
      <c r="A1658">
        <v>22554</v>
      </c>
      <c r="B1658">
        <v>1</v>
      </c>
      <c r="C1658">
        <v>1</v>
      </c>
      <c r="D1658">
        <v>38</v>
      </c>
      <c r="E1658">
        <v>27</v>
      </c>
      <c r="F1658">
        <v>0</v>
      </c>
      <c r="G1658">
        <v>10</v>
      </c>
      <c r="H1658">
        <v>0</v>
      </c>
      <c r="I1658">
        <v>0</v>
      </c>
      <c r="J1658">
        <v>4</v>
      </c>
      <c r="K1658">
        <v>4</v>
      </c>
      <c r="L1658">
        <v>2</v>
      </c>
      <c r="M1658">
        <v>0</v>
      </c>
      <c r="N1658">
        <v>4</v>
      </c>
      <c r="O1658">
        <v>5</v>
      </c>
      <c r="P1658">
        <v>0</v>
      </c>
      <c r="Q1658">
        <v>0</v>
      </c>
      <c r="R1658">
        <v>0</v>
      </c>
      <c r="S1658">
        <v>0</v>
      </c>
      <c r="T1658">
        <v>0</v>
      </c>
      <c r="U1658">
        <v>0</v>
      </c>
      <c r="V1658">
        <v>3</v>
      </c>
      <c r="W1658">
        <v>11</v>
      </c>
      <c r="X1658">
        <v>0</v>
      </c>
      <c r="Y1658">
        <v>65</v>
      </c>
      <c r="Z1658">
        <v>2762</v>
      </c>
      <c r="AA1658">
        <v>0</v>
      </c>
      <c r="AB1658">
        <v>1</v>
      </c>
      <c r="AC1658">
        <v>0</v>
      </c>
      <c r="AD1658">
        <v>0</v>
      </c>
      <c r="AE1658">
        <v>0</v>
      </c>
      <c r="AF1658">
        <v>0</v>
      </c>
      <c r="AG1658">
        <v>0</v>
      </c>
      <c r="AH1658">
        <v>0</v>
      </c>
      <c r="AI1658">
        <v>0</v>
      </c>
      <c r="AJ1658">
        <v>1</v>
      </c>
      <c r="AK1658">
        <v>37</v>
      </c>
      <c r="AL1658">
        <v>33</v>
      </c>
      <c r="AM1658">
        <v>0</v>
      </c>
    </row>
    <row r="1659" spans="1:39" x14ac:dyDescent="0.45">
      <c r="A1659">
        <v>23536</v>
      </c>
      <c r="B1659">
        <v>1</v>
      </c>
      <c r="C1659">
        <v>0</v>
      </c>
      <c r="D1659">
        <v>53</v>
      </c>
      <c r="E1659">
        <v>6</v>
      </c>
      <c r="F1659">
        <v>0</v>
      </c>
      <c r="G1659">
        <v>3</v>
      </c>
      <c r="H1659">
        <v>0</v>
      </c>
      <c r="I1659">
        <v>0</v>
      </c>
      <c r="J1659">
        <v>1</v>
      </c>
      <c r="K1659">
        <v>1</v>
      </c>
      <c r="L1659">
        <v>0</v>
      </c>
      <c r="M1659">
        <v>0</v>
      </c>
      <c r="N1659">
        <v>3</v>
      </c>
      <c r="O1659">
        <v>3</v>
      </c>
      <c r="P1659">
        <v>0</v>
      </c>
      <c r="Q1659">
        <v>0</v>
      </c>
      <c r="R1659">
        <v>0</v>
      </c>
      <c r="S1659">
        <v>0</v>
      </c>
      <c r="T1659">
        <v>0</v>
      </c>
      <c r="U1659">
        <v>0</v>
      </c>
      <c r="V1659">
        <v>3</v>
      </c>
      <c r="W1659">
        <v>11</v>
      </c>
      <c r="X1659">
        <v>0</v>
      </c>
      <c r="Y1659">
        <v>37</v>
      </c>
      <c r="Z1659">
        <v>2184</v>
      </c>
      <c r="AA1659">
        <v>0</v>
      </c>
      <c r="AB1659">
        <v>1</v>
      </c>
      <c r="AC1659">
        <v>0</v>
      </c>
      <c r="AD1659">
        <v>0</v>
      </c>
      <c r="AE1659">
        <v>0</v>
      </c>
      <c r="AF1659">
        <v>0</v>
      </c>
      <c r="AG1659">
        <v>0</v>
      </c>
      <c r="AH1659">
        <v>0</v>
      </c>
      <c r="AI1659">
        <v>0</v>
      </c>
      <c r="AJ1659">
        <v>1</v>
      </c>
      <c r="AK1659">
        <v>9</v>
      </c>
      <c r="AL1659">
        <v>8</v>
      </c>
      <c r="AM1659">
        <v>0</v>
      </c>
    </row>
    <row r="1660" spans="1:39" x14ac:dyDescent="0.45">
      <c r="A1660">
        <v>49413</v>
      </c>
      <c r="B1660">
        <v>0</v>
      </c>
      <c r="C1660">
        <v>1</v>
      </c>
      <c r="D1660">
        <v>88</v>
      </c>
      <c r="E1660">
        <v>205</v>
      </c>
      <c r="F1660">
        <v>7</v>
      </c>
      <c r="G1660">
        <v>41</v>
      </c>
      <c r="H1660">
        <v>3</v>
      </c>
      <c r="I1660">
        <v>2</v>
      </c>
      <c r="J1660">
        <v>46</v>
      </c>
      <c r="K1660">
        <v>2</v>
      </c>
      <c r="L1660">
        <v>4</v>
      </c>
      <c r="M1660">
        <v>2</v>
      </c>
      <c r="N1660">
        <v>5</v>
      </c>
      <c r="O1660">
        <v>5</v>
      </c>
      <c r="P1660">
        <v>0</v>
      </c>
      <c r="Q1660">
        <v>0</v>
      </c>
      <c r="R1660">
        <v>0</v>
      </c>
      <c r="S1660">
        <v>0</v>
      </c>
      <c r="T1660">
        <v>0</v>
      </c>
      <c r="U1660">
        <v>0</v>
      </c>
      <c r="V1660">
        <v>3</v>
      </c>
      <c r="W1660">
        <v>11</v>
      </c>
      <c r="X1660">
        <v>0</v>
      </c>
      <c r="Y1660">
        <v>68</v>
      </c>
      <c r="Z1660">
        <v>2406</v>
      </c>
      <c r="AA1660">
        <v>0</v>
      </c>
      <c r="AB1660">
        <v>1</v>
      </c>
      <c r="AC1660">
        <v>0</v>
      </c>
      <c r="AD1660">
        <v>0</v>
      </c>
      <c r="AE1660">
        <v>0</v>
      </c>
      <c r="AF1660">
        <v>0</v>
      </c>
      <c r="AG1660">
        <v>0</v>
      </c>
      <c r="AH1660">
        <v>1</v>
      </c>
      <c r="AI1660">
        <v>0</v>
      </c>
      <c r="AJ1660">
        <v>0</v>
      </c>
      <c r="AK1660">
        <v>258</v>
      </c>
      <c r="AL1660">
        <v>212</v>
      </c>
      <c r="AM1660">
        <v>0</v>
      </c>
    </row>
    <row r="1661" spans="1:39" x14ac:dyDescent="0.45">
      <c r="A1661">
        <v>42231</v>
      </c>
      <c r="B1661">
        <v>1</v>
      </c>
      <c r="C1661">
        <v>1</v>
      </c>
      <c r="D1661">
        <v>99</v>
      </c>
      <c r="E1661">
        <v>24</v>
      </c>
      <c r="F1661">
        <v>0</v>
      </c>
      <c r="G1661">
        <v>8</v>
      </c>
      <c r="H1661">
        <v>0</v>
      </c>
      <c r="I1661">
        <v>1</v>
      </c>
      <c r="J1661">
        <v>4</v>
      </c>
      <c r="K1661">
        <v>1</v>
      </c>
      <c r="L1661">
        <v>1</v>
      </c>
      <c r="M1661">
        <v>0</v>
      </c>
      <c r="N1661">
        <v>3</v>
      </c>
      <c r="O1661">
        <v>5</v>
      </c>
      <c r="P1661">
        <v>0</v>
      </c>
      <c r="Q1661">
        <v>0</v>
      </c>
      <c r="R1661">
        <v>0</v>
      </c>
      <c r="S1661">
        <v>0</v>
      </c>
      <c r="T1661">
        <v>0</v>
      </c>
      <c r="U1661">
        <v>0</v>
      </c>
      <c r="V1661">
        <v>3</v>
      </c>
      <c r="W1661">
        <v>11</v>
      </c>
      <c r="X1661">
        <v>0</v>
      </c>
      <c r="Y1661">
        <v>51</v>
      </c>
      <c r="Z1661">
        <v>2255</v>
      </c>
      <c r="AA1661">
        <v>0</v>
      </c>
      <c r="AB1661">
        <v>1</v>
      </c>
      <c r="AC1661">
        <v>0</v>
      </c>
      <c r="AD1661">
        <v>0</v>
      </c>
      <c r="AE1661">
        <v>0</v>
      </c>
      <c r="AF1661">
        <v>0</v>
      </c>
      <c r="AG1661">
        <v>0</v>
      </c>
      <c r="AH1661">
        <v>1</v>
      </c>
      <c r="AI1661">
        <v>0</v>
      </c>
      <c r="AJ1661">
        <v>0</v>
      </c>
      <c r="AK1661">
        <v>33</v>
      </c>
      <c r="AL1661">
        <v>29</v>
      </c>
      <c r="AM1661">
        <v>0</v>
      </c>
    </row>
    <row r="1662" spans="1:39" x14ac:dyDescent="0.45">
      <c r="A1662">
        <v>78789</v>
      </c>
      <c r="B1662">
        <v>0</v>
      </c>
      <c r="C1662">
        <v>0</v>
      </c>
      <c r="D1662">
        <v>12</v>
      </c>
      <c r="E1662">
        <v>667</v>
      </c>
      <c r="F1662">
        <v>50</v>
      </c>
      <c r="G1662">
        <v>850</v>
      </c>
      <c r="H1662">
        <v>21</v>
      </c>
      <c r="I1662">
        <v>83</v>
      </c>
      <c r="J1662">
        <v>83</v>
      </c>
      <c r="K1662">
        <v>1</v>
      </c>
      <c r="L1662">
        <v>4</v>
      </c>
      <c r="M1662">
        <v>6</v>
      </c>
      <c r="N1662">
        <v>5</v>
      </c>
      <c r="O1662">
        <v>2</v>
      </c>
      <c r="P1662">
        <v>0</v>
      </c>
      <c r="Q1662">
        <v>0</v>
      </c>
      <c r="R1662">
        <v>0</v>
      </c>
      <c r="S1662">
        <v>0</v>
      </c>
      <c r="T1662">
        <v>0</v>
      </c>
      <c r="U1662">
        <v>0</v>
      </c>
      <c r="V1662">
        <v>3</v>
      </c>
      <c r="W1662">
        <v>11</v>
      </c>
      <c r="X1662">
        <v>1</v>
      </c>
      <c r="Y1662">
        <v>40</v>
      </c>
      <c r="Z1662">
        <v>2849</v>
      </c>
      <c r="AA1662">
        <v>1</v>
      </c>
      <c r="AB1662">
        <v>0</v>
      </c>
      <c r="AC1662">
        <v>0</v>
      </c>
      <c r="AD1662">
        <v>0</v>
      </c>
      <c r="AE1662">
        <v>0</v>
      </c>
      <c r="AF1662">
        <v>0</v>
      </c>
      <c r="AG1662">
        <v>0</v>
      </c>
      <c r="AH1662">
        <v>0</v>
      </c>
      <c r="AI1662">
        <v>1</v>
      </c>
      <c r="AJ1662">
        <v>0</v>
      </c>
      <c r="AK1662">
        <v>1671</v>
      </c>
      <c r="AL1662">
        <v>1588</v>
      </c>
      <c r="AM1662">
        <v>0</v>
      </c>
    </row>
    <row r="1663" spans="1:39" x14ac:dyDescent="0.45">
      <c r="A1663">
        <v>56534</v>
      </c>
      <c r="B1663">
        <v>0</v>
      </c>
      <c r="C1663">
        <v>1</v>
      </c>
      <c r="D1663">
        <v>35</v>
      </c>
      <c r="E1663">
        <v>691</v>
      </c>
      <c r="F1663">
        <v>7</v>
      </c>
      <c r="G1663">
        <v>61</v>
      </c>
      <c r="H1663">
        <v>10</v>
      </c>
      <c r="I1663">
        <v>0</v>
      </c>
      <c r="J1663">
        <v>46</v>
      </c>
      <c r="K1663">
        <v>4</v>
      </c>
      <c r="L1663">
        <v>10</v>
      </c>
      <c r="M1663">
        <v>4</v>
      </c>
      <c r="N1663">
        <v>7</v>
      </c>
      <c r="O1663">
        <v>8</v>
      </c>
      <c r="P1663">
        <v>0</v>
      </c>
      <c r="Q1663">
        <v>1</v>
      </c>
      <c r="R1663">
        <v>0</v>
      </c>
      <c r="S1663">
        <v>0</v>
      </c>
      <c r="T1663">
        <v>1</v>
      </c>
      <c r="U1663">
        <v>0</v>
      </c>
      <c r="V1663">
        <v>3</v>
      </c>
      <c r="W1663">
        <v>11</v>
      </c>
      <c r="X1663">
        <v>1</v>
      </c>
      <c r="Y1663">
        <v>52</v>
      </c>
      <c r="Z1663">
        <v>2500</v>
      </c>
      <c r="AA1663">
        <v>0</v>
      </c>
      <c r="AB1663">
        <v>0</v>
      </c>
      <c r="AC1663">
        <v>0</v>
      </c>
      <c r="AD1663">
        <v>1</v>
      </c>
      <c r="AE1663">
        <v>0</v>
      </c>
      <c r="AF1663">
        <v>0</v>
      </c>
      <c r="AG1663">
        <v>0</v>
      </c>
      <c r="AH1663">
        <v>1</v>
      </c>
      <c r="AI1663">
        <v>0</v>
      </c>
      <c r="AJ1663">
        <v>0</v>
      </c>
      <c r="AK1663">
        <v>769</v>
      </c>
      <c r="AL1663">
        <v>723</v>
      </c>
      <c r="AM1663">
        <v>2</v>
      </c>
    </row>
    <row r="1664" spans="1:39" x14ac:dyDescent="0.45">
      <c r="A1664">
        <v>58350</v>
      </c>
      <c r="B1664">
        <v>0</v>
      </c>
      <c r="C1664">
        <v>1</v>
      </c>
      <c r="D1664">
        <v>5</v>
      </c>
      <c r="E1664">
        <v>493</v>
      </c>
      <c r="F1664">
        <v>26</v>
      </c>
      <c r="G1664">
        <v>206</v>
      </c>
      <c r="H1664">
        <v>116</v>
      </c>
      <c r="I1664">
        <v>80</v>
      </c>
      <c r="J1664">
        <v>80</v>
      </c>
      <c r="K1664">
        <v>4</v>
      </c>
      <c r="L1664">
        <v>8</v>
      </c>
      <c r="M1664">
        <v>3</v>
      </c>
      <c r="N1664">
        <v>12</v>
      </c>
      <c r="O1664">
        <v>6</v>
      </c>
      <c r="P1664">
        <v>0</v>
      </c>
      <c r="Q1664">
        <v>0</v>
      </c>
      <c r="R1664">
        <v>0</v>
      </c>
      <c r="S1664">
        <v>0</v>
      </c>
      <c r="T1664">
        <v>0</v>
      </c>
      <c r="U1664">
        <v>0</v>
      </c>
      <c r="V1664">
        <v>3</v>
      </c>
      <c r="W1664">
        <v>11</v>
      </c>
      <c r="X1664">
        <v>0</v>
      </c>
      <c r="Y1664">
        <v>49</v>
      </c>
      <c r="Z1664">
        <v>2700</v>
      </c>
      <c r="AA1664">
        <v>0</v>
      </c>
      <c r="AB1664">
        <v>0</v>
      </c>
      <c r="AC1664">
        <v>1</v>
      </c>
      <c r="AD1664">
        <v>0</v>
      </c>
      <c r="AE1664">
        <v>0</v>
      </c>
      <c r="AF1664">
        <v>0</v>
      </c>
      <c r="AG1664">
        <v>0</v>
      </c>
      <c r="AH1664">
        <v>1</v>
      </c>
      <c r="AI1664">
        <v>0</v>
      </c>
      <c r="AJ1664">
        <v>0</v>
      </c>
      <c r="AK1664">
        <v>921</v>
      </c>
      <c r="AL1664">
        <v>841</v>
      </c>
      <c r="AM1664">
        <v>0</v>
      </c>
    </row>
    <row r="1665" spans="1:39" x14ac:dyDescent="0.45">
      <c r="A1665">
        <v>81217</v>
      </c>
      <c r="B1665">
        <v>0</v>
      </c>
      <c r="C1665">
        <v>0</v>
      </c>
      <c r="D1665">
        <v>77</v>
      </c>
      <c r="E1665">
        <v>493</v>
      </c>
      <c r="F1665">
        <v>70</v>
      </c>
      <c r="G1665">
        <v>324</v>
      </c>
      <c r="H1665">
        <v>146</v>
      </c>
      <c r="I1665">
        <v>40</v>
      </c>
      <c r="J1665">
        <v>84</v>
      </c>
      <c r="K1665">
        <v>1</v>
      </c>
      <c r="L1665">
        <v>3</v>
      </c>
      <c r="M1665">
        <v>7</v>
      </c>
      <c r="N1665">
        <v>11</v>
      </c>
      <c r="O1665">
        <v>1</v>
      </c>
      <c r="P1665">
        <v>0</v>
      </c>
      <c r="Q1665">
        <v>0</v>
      </c>
      <c r="R1665">
        <v>0</v>
      </c>
      <c r="S1665">
        <v>0</v>
      </c>
      <c r="T1665">
        <v>0</v>
      </c>
      <c r="U1665">
        <v>0</v>
      </c>
      <c r="V1665">
        <v>3</v>
      </c>
      <c r="W1665">
        <v>11</v>
      </c>
      <c r="X1665">
        <v>0</v>
      </c>
      <c r="Y1665">
        <v>31</v>
      </c>
      <c r="Z1665">
        <v>2504</v>
      </c>
      <c r="AA1665">
        <v>0</v>
      </c>
      <c r="AB1665">
        <v>0</v>
      </c>
      <c r="AC1665">
        <v>1</v>
      </c>
      <c r="AD1665">
        <v>0</v>
      </c>
      <c r="AE1665">
        <v>0</v>
      </c>
      <c r="AF1665">
        <v>0</v>
      </c>
      <c r="AG1665">
        <v>0</v>
      </c>
      <c r="AH1665">
        <v>1</v>
      </c>
      <c r="AI1665">
        <v>0</v>
      </c>
      <c r="AJ1665">
        <v>0</v>
      </c>
      <c r="AK1665">
        <v>1073</v>
      </c>
      <c r="AL1665">
        <v>989</v>
      </c>
      <c r="AM1665">
        <v>0</v>
      </c>
    </row>
    <row r="1666" spans="1:39" x14ac:dyDescent="0.45">
      <c r="A1666">
        <v>49090</v>
      </c>
      <c r="B1666">
        <v>0</v>
      </c>
      <c r="C1666">
        <v>1</v>
      </c>
      <c r="D1666">
        <v>45</v>
      </c>
      <c r="E1666">
        <v>494</v>
      </c>
      <c r="F1666">
        <v>5</v>
      </c>
      <c r="G1666">
        <v>82</v>
      </c>
      <c r="H1666">
        <v>7</v>
      </c>
      <c r="I1666">
        <v>0</v>
      </c>
      <c r="J1666">
        <v>100</v>
      </c>
      <c r="K1666">
        <v>3</v>
      </c>
      <c r="L1666">
        <v>7</v>
      </c>
      <c r="M1666">
        <v>2</v>
      </c>
      <c r="N1666">
        <v>9</v>
      </c>
      <c r="O1666">
        <v>7</v>
      </c>
      <c r="P1666">
        <v>0</v>
      </c>
      <c r="Q1666">
        <v>0</v>
      </c>
      <c r="R1666">
        <v>0</v>
      </c>
      <c r="S1666">
        <v>0</v>
      </c>
      <c r="T1666">
        <v>0</v>
      </c>
      <c r="U1666">
        <v>0</v>
      </c>
      <c r="V1666">
        <v>3</v>
      </c>
      <c r="W1666">
        <v>11</v>
      </c>
      <c r="X1666">
        <v>0</v>
      </c>
      <c r="Y1666">
        <v>69</v>
      </c>
      <c r="Z1666">
        <v>2504</v>
      </c>
      <c r="AA1666">
        <v>0</v>
      </c>
      <c r="AB1666">
        <v>0</v>
      </c>
      <c r="AC1666">
        <v>1</v>
      </c>
      <c r="AD1666">
        <v>0</v>
      </c>
      <c r="AE1666">
        <v>0</v>
      </c>
      <c r="AF1666">
        <v>0</v>
      </c>
      <c r="AG1666">
        <v>0</v>
      </c>
      <c r="AH1666">
        <v>1</v>
      </c>
      <c r="AI1666">
        <v>0</v>
      </c>
      <c r="AJ1666">
        <v>0</v>
      </c>
      <c r="AK1666">
        <v>588</v>
      </c>
      <c r="AL1666">
        <v>488</v>
      </c>
      <c r="AM1666">
        <v>0</v>
      </c>
    </row>
    <row r="1667" spans="1:39" x14ac:dyDescent="0.45">
      <c r="A1667">
        <v>61787</v>
      </c>
      <c r="B1667">
        <v>0</v>
      </c>
      <c r="C1667">
        <v>0</v>
      </c>
      <c r="D1667">
        <v>71</v>
      </c>
      <c r="E1667">
        <v>621</v>
      </c>
      <c r="F1667">
        <v>73</v>
      </c>
      <c r="G1667">
        <v>414</v>
      </c>
      <c r="H1667">
        <v>78</v>
      </c>
      <c r="I1667">
        <v>48</v>
      </c>
      <c r="J1667">
        <v>85</v>
      </c>
      <c r="K1667">
        <v>1</v>
      </c>
      <c r="L1667">
        <v>8</v>
      </c>
      <c r="M1667">
        <v>4</v>
      </c>
      <c r="N1667">
        <v>6</v>
      </c>
      <c r="O1667">
        <v>5</v>
      </c>
      <c r="P1667">
        <v>0</v>
      </c>
      <c r="Q1667">
        <v>0</v>
      </c>
      <c r="R1667">
        <v>0</v>
      </c>
      <c r="S1667">
        <v>0</v>
      </c>
      <c r="T1667">
        <v>0</v>
      </c>
      <c r="U1667">
        <v>0</v>
      </c>
      <c r="V1667">
        <v>3</v>
      </c>
      <c r="W1667">
        <v>11</v>
      </c>
      <c r="X1667">
        <v>0</v>
      </c>
      <c r="Y1667">
        <v>33</v>
      </c>
      <c r="Z1667">
        <v>2517</v>
      </c>
      <c r="AA1667">
        <v>1</v>
      </c>
      <c r="AB1667">
        <v>0</v>
      </c>
      <c r="AC1667">
        <v>0</v>
      </c>
      <c r="AD1667">
        <v>0</v>
      </c>
      <c r="AE1667">
        <v>0</v>
      </c>
      <c r="AF1667">
        <v>0</v>
      </c>
      <c r="AG1667">
        <v>0</v>
      </c>
      <c r="AH1667">
        <v>0</v>
      </c>
      <c r="AI1667">
        <v>1</v>
      </c>
      <c r="AJ1667">
        <v>0</v>
      </c>
      <c r="AK1667">
        <v>1234</v>
      </c>
      <c r="AL1667">
        <v>1149</v>
      </c>
      <c r="AM1667">
        <v>0</v>
      </c>
    </row>
    <row r="1668" spans="1:39" x14ac:dyDescent="0.45">
      <c r="A1668">
        <v>18169</v>
      </c>
      <c r="B1668">
        <v>1</v>
      </c>
      <c r="C1668">
        <v>0</v>
      </c>
      <c r="D1668">
        <v>40</v>
      </c>
      <c r="E1668">
        <v>9</v>
      </c>
      <c r="F1668">
        <v>0</v>
      </c>
      <c r="G1668">
        <v>5</v>
      </c>
      <c r="H1668">
        <v>0</v>
      </c>
      <c r="I1668">
        <v>0</v>
      </c>
      <c r="J1668">
        <v>7</v>
      </c>
      <c r="K1668">
        <v>1</v>
      </c>
      <c r="L1668">
        <v>1</v>
      </c>
      <c r="M1668">
        <v>0</v>
      </c>
      <c r="N1668">
        <v>2</v>
      </c>
      <c r="O1668">
        <v>8</v>
      </c>
      <c r="P1668">
        <v>0</v>
      </c>
      <c r="Q1668">
        <v>0</v>
      </c>
      <c r="R1668">
        <v>0</v>
      </c>
      <c r="S1668">
        <v>0</v>
      </c>
      <c r="T1668">
        <v>0</v>
      </c>
      <c r="U1668">
        <v>0</v>
      </c>
      <c r="V1668">
        <v>3</v>
      </c>
      <c r="W1668">
        <v>11</v>
      </c>
      <c r="X1668">
        <v>0</v>
      </c>
      <c r="Y1668">
        <v>35</v>
      </c>
      <c r="Z1668">
        <v>2654</v>
      </c>
      <c r="AA1668">
        <v>0</v>
      </c>
      <c r="AB1668">
        <v>1</v>
      </c>
      <c r="AC1668">
        <v>0</v>
      </c>
      <c r="AD1668">
        <v>0</v>
      </c>
      <c r="AE1668">
        <v>0</v>
      </c>
      <c r="AF1668">
        <v>0</v>
      </c>
      <c r="AG1668">
        <v>0</v>
      </c>
      <c r="AH1668">
        <v>0</v>
      </c>
      <c r="AI1668">
        <v>0</v>
      </c>
      <c r="AJ1668">
        <v>1</v>
      </c>
      <c r="AK1668">
        <v>14</v>
      </c>
      <c r="AL1668">
        <v>7</v>
      </c>
      <c r="AM1668">
        <v>0</v>
      </c>
    </row>
    <row r="1669" spans="1:39" x14ac:dyDescent="0.45">
      <c r="A1669">
        <v>24336</v>
      </c>
      <c r="B1669">
        <v>1</v>
      </c>
      <c r="C1669">
        <v>0</v>
      </c>
      <c r="D1669">
        <v>82</v>
      </c>
      <c r="E1669">
        <v>1</v>
      </c>
      <c r="F1669">
        <v>6</v>
      </c>
      <c r="G1669">
        <v>2</v>
      </c>
      <c r="H1669">
        <v>8</v>
      </c>
      <c r="I1669">
        <v>2</v>
      </c>
      <c r="J1669">
        <v>12</v>
      </c>
      <c r="K1669">
        <v>1</v>
      </c>
      <c r="L1669">
        <v>1</v>
      </c>
      <c r="M1669">
        <v>0</v>
      </c>
      <c r="N1669">
        <v>2</v>
      </c>
      <c r="O1669">
        <v>7</v>
      </c>
      <c r="P1669">
        <v>0</v>
      </c>
      <c r="Q1669">
        <v>0</v>
      </c>
      <c r="R1669">
        <v>0</v>
      </c>
      <c r="S1669">
        <v>0</v>
      </c>
      <c r="T1669">
        <v>0</v>
      </c>
      <c r="U1669">
        <v>0</v>
      </c>
      <c r="V1669">
        <v>3</v>
      </c>
      <c r="W1669">
        <v>11</v>
      </c>
      <c r="X1669">
        <v>0</v>
      </c>
      <c r="Y1669">
        <v>39</v>
      </c>
      <c r="Z1669">
        <v>2830</v>
      </c>
      <c r="AA1669">
        <v>0</v>
      </c>
      <c r="AB1669">
        <v>0</v>
      </c>
      <c r="AC1669">
        <v>1</v>
      </c>
      <c r="AD1669">
        <v>0</v>
      </c>
      <c r="AE1669">
        <v>0</v>
      </c>
      <c r="AF1669">
        <v>1</v>
      </c>
      <c r="AG1669">
        <v>0</v>
      </c>
      <c r="AH1669">
        <v>0</v>
      </c>
      <c r="AI1669">
        <v>0</v>
      </c>
      <c r="AJ1669">
        <v>0</v>
      </c>
      <c r="AK1669">
        <v>19</v>
      </c>
      <c r="AL1669">
        <v>7</v>
      </c>
      <c r="AM1669">
        <v>0</v>
      </c>
    </row>
    <row r="1670" spans="1:39" x14ac:dyDescent="0.45">
      <c r="A1670">
        <v>18222</v>
      </c>
      <c r="B1670">
        <v>0</v>
      </c>
      <c r="C1670">
        <v>0</v>
      </c>
      <c r="D1670">
        <v>70</v>
      </c>
      <c r="E1670">
        <v>12</v>
      </c>
      <c r="F1670">
        <v>4</v>
      </c>
      <c r="G1670">
        <v>19</v>
      </c>
      <c r="H1670">
        <v>12</v>
      </c>
      <c r="I1670">
        <v>6</v>
      </c>
      <c r="J1670">
        <v>14</v>
      </c>
      <c r="K1670">
        <v>1</v>
      </c>
      <c r="L1670">
        <v>2</v>
      </c>
      <c r="M1670">
        <v>0</v>
      </c>
      <c r="N1670">
        <v>3</v>
      </c>
      <c r="O1670">
        <v>8</v>
      </c>
      <c r="P1670">
        <v>0</v>
      </c>
      <c r="Q1670">
        <v>0</v>
      </c>
      <c r="R1670">
        <v>0</v>
      </c>
      <c r="S1670">
        <v>0</v>
      </c>
      <c r="T1670">
        <v>0</v>
      </c>
      <c r="U1670">
        <v>0</v>
      </c>
      <c r="V1670">
        <v>3</v>
      </c>
      <c r="W1670">
        <v>11</v>
      </c>
      <c r="X1670">
        <v>0</v>
      </c>
      <c r="Y1670">
        <v>30</v>
      </c>
      <c r="Z1670">
        <v>2704</v>
      </c>
      <c r="AA1670">
        <v>0</v>
      </c>
      <c r="AB1670">
        <v>1</v>
      </c>
      <c r="AC1670">
        <v>0</v>
      </c>
      <c r="AD1670">
        <v>0</v>
      </c>
      <c r="AE1670">
        <v>0</v>
      </c>
      <c r="AF1670">
        <v>0</v>
      </c>
      <c r="AG1670">
        <v>0</v>
      </c>
      <c r="AH1670">
        <v>1</v>
      </c>
      <c r="AI1670">
        <v>0</v>
      </c>
      <c r="AJ1670">
        <v>0</v>
      </c>
      <c r="AK1670">
        <v>53</v>
      </c>
      <c r="AL1670">
        <v>39</v>
      </c>
      <c r="AM1670">
        <v>0</v>
      </c>
    </row>
    <row r="1671" spans="1:39" x14ac:dyDescent="0.45">
      <c r="A1671">
        <v>62335</v>
      </c>
      <c r="B1671">
        <v>0</v>
      </c>
      <c r="C1671">
        <v>1</v>
      </c>
      <c r="D1671">
        <v>87</v>
      </c>
      <c r="E1671">
        <v>243</v>
      </c>
      <c r="F1671">
        <v>131</v>
      </c>
      <c r="G1671">
        <v>217</v>
      </c>
      <c r="H1671">
        <v>85</v>
      </c>
      <c r="I1671">
        <v>6</v>
      </c>
      <c r="J1671">
        <v>26</v>
      </c>
      <c r="K1671">
        <v>2</v>
      </c>
      <c r="L1671">
        <v>3</v>
      </c>
      <c r="M1671">
        <v>3</v>
      </c>
      <c r="N1671">
        <v>13</v>
      </c>
      <c r="O1671">
        <v>2</v>
      </c>
      <c r="P1671">
        <v>0</v>
      </c>
      <c r="Q1671">
        <v>0</v>
      </c>
      <c r="R1671">
        <v>0</v>
      </c>
      <c r="S1671">
        <v>0</v>
      </c>
      <c r="T1671">
        <v>0</v>
      </c>
      <c r="U1671">
        <v>0</v>
      </c>
      <c r="V1671">
        <v>3</v>
      </c>
      <c r="W1671">
        <v>11</v>
      </c>
      <c r="X1671">
        <v>0</v>
      </c>
      <c r="Y1671">
        <v>68</v>
      </c>
      <c r="Z1671">
        <v>2561</v>
      </c>
      <c r="AA1671">
        <v>1</v>
      </c>
      <c r="AB1671">
        <v>0</v>
      </c>
      <c r="AC1671">
        <v>0</v>
      </c>
      <c r="AD1671">
        <v>0</v>
      </c>
      <c r="AE1671">
        <v>0</v>
      </c>
      <c r="AF1671">
        <v>0</v>
      </c>
      <c r="AG1671">
        <v>0</v>
      </c>
      <c r="AH1671">
        <v>1</v>
      </c>
      <c r="AI1671">
        <v>0</v>
      </c>
      <c r="AJ1671">
        <v>0</v>
      </c>
      <c r="AK1671">
        <v>682</v>
      </c>
      <c r="AL1671">
        <v>656</v>
      </c>
      <c r="AM1671">
        <v>0</v>
      </c>
    </row>
    <row r="1672" spans="1:39" x14ac:dyDescent="0.45">
      <c r="A1672">
        <v>42033</v>
      </c>
      <c r="B1672">
        <v>1</v>
      </c>
      <c r="C1672">
        <v>1</v>
      </c>
      <c r="D1672">
        <v>95</v>
      </c>
      <c r="E1672">
        <v>11</v>
      </c>
      <c r="F1672">
        <v>1</v>
      </c>
      <c r="G1672">
        <v>4</v>
      </c>
      <c r="H1672">
        <v>2</v>
      </c>
      <c r="I1672">
        <v>0</v>
      </c>
      <c r="J1672">
        <v>7</v>
      </c>
      <c r="K1672">
        <v>1</v>
      </c>
      <c r="L1672">
        <v>1</v>
      </c>
      <c r="M1672">
        <v>0</v>
      </c>
      <c r="N1672">
        <v>2</v>
      </c>
      <c r="O1672">
        <v>7</v>
      </c>
      <c r="P1672">
        <v>0</v>
      </c>
      <c r="Q1672">
        <v>0</v>
      </c>
      <c r="R1672">
        <v>0</v>
      </c>
      <c r="S1672">
        <v>0</v>
      </c>
      <c r="T1672">
        <v>0</v>
      </c>
      <c r="U1672">
        <v>0</v>
      </c>
      <c r="V1672">
        <v>3</v>
      </c>
      <c r="W1672">
        <v>11</v>
      </c>
      <c r="X1672">
        <v>0</v>
      </c>
      <c r="Y1672">
        <v>49</v>
      </c>
      <c r="Z1672">
        <v>2807</v>
      </c>
      <c r="AA1672">
        <v>0</v>
      </c>
      <c r="AB1672">
        <v>0</v>
      </c>
      <c r="AC1672">
        <v>0</v>
      </c>
      <c r="AD1672">
        <v>1</v>
      </c>
      <c r="AE1672">
        <v>0</v>
      </c>
      <c r="AF1672">
        <v>1</v>
      </c>
      <c r="AG1672">
        <v>0</v>
      </c>
      <c r="AH1672">
        <v>0</v>
      </c>
      <c r="AI1672">
        <v>0</v>
      </c>
      <c r="AJ1672">
        <v>0</v>
      </c>
      <c r="AK1672">
        <v>18</v>
      </c>
      <c r="AL1672">
        <v>11</v>
      </c>
      <c r="AM1672">
        <v>0</v>
      </c>
    </row>
    <row r="1673" spans="1:39" x14ac:dyDescent="0.45">
      <c r="A1673">
        <v>86580</v>
      </c>
      <c r="B1673">
        <v>0</v>
      </c>
      <c r="C1673">
        <v>0</v>
      </c>
      <c r="D1673">
        <v>72</v>
      </c>
      <c r="E1673">
        <v>532</v>
      </c>
      <c r="F1673">
        <v>21</v>
      </c>
      <c r="G1673">
        <v>127</v>
      </c>
      <c r="H1673">
        <v>26</v>
      </c>
      <c r="I1673">
        <v>20</v>
      </c>
      <c r="J1673">
        <v>20</v>
      </c>
      <c r="K1673">
        <v>0</v>
      </c>
      <c r="L1673">
        <v>4</v>
      </c>
      <c r="M1673">
        <v>2</v>
      </c>
      <c r="N1673">
        <v>5</v>
      </c>
      <c r="O1673">
        <v>1</v>
      </c>
      <c r="P1673">
        <v>0</v>
      </c>
      <c r="Q1673">
        <v>0</v>
      </c>
      <c r="R1673">
        <v>1</v>
      </c>
      <c r="S1673">
        <v>0</v>
      </c>
      <c r="T1673">
        <v>0</v>
      </c>
      <c r="U1673">
        <v>0</v>
      </c>
      <c r="V1673">
        <v>3</v>
      </c>
      <c r="W1673">
        <v>11</v>
      </c>
      <c r="X1673">
        <v>0</v>
      </c>
      <c r="Y1673">
        <v>37</v>
      </c>
      <c r="Z1673">
        <v>2646</v>
      </c>
      <c r="AA1673">
        <v>0</v>
      </c>
      <c r="AB1673">
        <v>1</v>
      </c>
      <c r="AC1673">
        <v>0</v>
      </c>
      <c r="AD1673">
        <v>0</v>
      </c>
      <c r="AE1673">
        <v>0</v>
      </c>
      <c r="AF1673">
        <v>0</v>
      </c>
      <c r="AG1673">
        <v>0</v>
      </c>
      <c r="AH1673">
        <v>0</v>
      </c>
      <c r="AI1673">
        <v>0</v>
      </c>
      <c r="AJ1673">
        <v>1</v>
      </c>
      <c r="AK1673">
        <v>726</v>
      </c>
      <c r="AL1673">
        <v>706</v>
      </c>
      <c r="AM1673">
        <v>1</v>
      </c>
    </row>
    <row r="1674" spans="1:39" x14ac:dyDescent="0.45">
      <c r="A1674">
        <v>41437</v>
      </c>
      <c r="B1674">
        <v>1</v>
      </c>
      <c r="C1674">
        <v>1</v>
      </c>
      <c r="D1674">
        <v>5</v>
      </c>
      <c r="E1674">
        <v>29</v>
      </c>
      <c r="F1674">
        <v>0</v>
      </c>
      <c r="G1674">
        <v>2</v>
      </c>
      <c r="H1674">
        <v>0</v>
      </c>
      <c r="I1674">
        <v>0</v>
      </c>
      <c r="J1674">
        <v>1</v>
      </c>
      <c r="K1674">
        <v>1</v>
      </c>
      <c r="L1674">
        <v>1</v>
      </c>
      <c r="M1674">
        <v>0</v>
      </c>
      <c r="N1674">
        <v>3</v>
      </c>
      <c r="O1674">
        <v>7</v>
      </c>
      <c r="P1674">
        <v>0</v>
      </c>
      <c r="Q1674">
        <v>0</v>
      </c>
      <c r="R1674">
        <v>0</v>
      </c>
      <c r="S1674">
        <v>0</v>
      </c>
      <c r="T1674">
        <v>0</v>
      </c>
      <c r="U1674">
        <v>0</v>
      </c>
      <c r="V1674">
        <v>3</v>
      </c>
      <c r="W1674">
        <v>11</v>
      </c>
      <c r="X1674">
        <v>0</v>
      </c>
      <c r="Y1674">
        <v>63</v>
      </c>
      <c r="Z1674">
        <v>2804</v>
      </c>
      <c r="AA1674">
        <v>1</v>
      </c>
      <c r="AB1674">
        <v>0</v>
      </c>
      <c r="AC1674">
        <v>0</v>
      </c>
      <c r="AD1674">
        <v>0</v>
      </c>
      <c r="AE1674">
        <v>0</v>
      </c>
      <c r="AF1674">
        <v>0</v>
      </c>
      <c r="AG1674">
        <v>0</v>
      </c>
      <c r="AH1674">
        <v>0</v>
      </c>
      <c r="AI1674">
        <v>0</v>
      </c>
      <c r="AJ1674">
        <v>1</v>
      </c>
      <c r="AK1674">
        <v>31</v>
      </c>
      <c r="AL1674">
        <v>30</v>
      </c>
      <c r="AM1674">
        <v>0</v>
      </c>
    </row>
    <row r="1675" spans="1:39" x14ac:dyDescent="0.45">
      <c r="A1675">
        <v>73705</v>
      </c>
      <c r="B1675">
        <v>0</v>
      </c>
      <c r="C1675">
        <v>2</v>
      </c>
      <c r="D1675">
        <v>86</v>
      </c>
      <c r="E1675">
        <v>612</v>
      </c>
      <c r="F1675">
        <v>91</v>
      </c>
      <c r="G1675">
        <v>520</v>
      </c>
      <c r="H1675">
        <v>258</v>
      </c>
      <c r="I1675">
        <v>107</v>
      </c>
      <c r="J1675">
        <v>107</v>
      </c>
      <c r="K1675">
        <v>2</v>
      </c>
      <c r="L1675">
        <v>9</v>
      </c>
      <c r="M1675">
        <v>6</v>
      </c>
      <c r="N1675">
        <v>8</v>
      </c>
      <c r="O1675">
        <v>5</v>
      </c>
      <c r="P1675">
        <v>0</v>
      </c>
      <c r="Q1675">
        <v>0</v>
      </c>
      <c r="R1675">
        <v>0</v>
      </c>
      <c r="S1675">
        <v>0</v>
      </c>
      <c r="T1675">
        <v>0</v>
      </c>
      <c r="U1675">
        <v>0</v>
      </c>
      <c r="V1675">
        <v>3</v>
      </c>
      <c r="W1675">
        <v>11</v>
      </c>
      <c r="X1675">
        <v>0</v>
      </c>
      <c r="Y1675">
        <v>69</v>
      </c>
      <c r="Z1675">
        <v>2275</v>
      </c>
      <c r="AA1675">
        <v>0</v>
      </c>
      <c r="AB1675">
        <v>0</v>
      </c>
      <c r="AC1675">
        <v>0</v>
      </c>
      <c r="AD1675">
        <v>0</v>
      </c>
      <c r="AE1675">
        <v>1</v>
      </c>
      <c r="AF1675">
        <v>0</v>
      </c>
      <c r="AG1675">
        <v>0</v>
      </c>
      <c r="AH1675">
        <v>0</v>
      </c>
      <c r="AI1675">
        <v>1</v>
      </c>
      <c r="AJ1675">
        <v>0</v>
      </c>
      <c r="AK1675">
        <v>1588</v>
      </c>
      <c r="AL1675">
        <v>1481</v>
      </c>
      <c r="AM1675">
        <v>0</v>
      </c>
    </row>
    <row r="1676" spans="1:39" x14ac:dyDescent="0.45">
      <c r="A1676">
        <v>61064</v>
      </c>
      <c r="B1676">
        <v>0</v>
      </c>
      <c r="C1676">
        <v>1</v>
      </c>
      <c r="D1676">
        <v>80</v>
      </c>
      <c r="E1676">
        <v>387</v>
      </c>
      <c r="F1676">
        <v>126</v>
      </c>
      <c r="G1676">
        <v>342</v>
      </c>
      <c r="H1676">
        <v>0</v>
      </c>
      <c r="I1676">
        <v>45</v>
      </c>
      <c r="J1676">
        <v>180</v>
      </c>
      <c r="K1676">
        <v>5</v>
      </c>
      <c r="L1676">
        <v>8</v>
      </c>
      <c r="M1676">
        <v>4</v>
      </c>
      <c r="N1676">
        <v>11</v>
      </c>
      <c r="O1676">
        <v>6</v>
      </c>
      <c r="P1676">
        <v>0</v>
      </c>
      <c r="Q1676">
        <v>0</v>
      </c>
      <c r="R1676">
        <v>0</v>
      </c>
      <c r="S1676">
        <v>0</v>
      </c>
      <c r="T1676">
        <v>0</v>
      </c>
      <c r="U1676">
        <v>0</v>
      </c>
      <c r="V1676">
        <v>3</v>
      </c>
      <c r="W1676">
        <v>11</v>
      </c>
      <c r="X1676">
        <v>0</v>
      </c>
      <c r="Y1676">
        <v>44</v>
      </c>
      <c r="Z1676">
        <v>2826</v>
      </c>
      <c r="AA1676">
        <v>0</v>
      </c>
      <c r="AB1676">
        <v>1</v>
      </c>
      <c r="AC1676">
        <v>0</v>
      </c>
      <c r="AD1676">
        <v>0</v>
      </c>
      <c r="AE1676">
        <v>0</v>
      </c>
      <c r="AF1676">
        <v>0</v>
      </c>
      <c r="AG1676">
        <v>0</v>
      </c>
      <c r="AH1676">
        <v>1</v>
      </c>
      <c r="AI1676">
        <v>0</v>
      </c>
      <c r="AJ1676">
        <v>0</v>
      </c>
      <c r="AK1676">
        <v>900</v>
      </c>
      <c r="AL1676">
        <v>720</v>
      </c>
      <c r="AM1676">
        <v>0</v>
      </c>
    </row>
    <row r="1677" spans="1:39" x14ac:dyDescent="0.45">
      <c r="A1677">
        <v>38452</v>
      </c>
      <c r="B1677">
        <v>1</v>
      </c>
      <c r="C1677">
        <v>1</v>
      </c>
      <c r="D1677">
        <v>62</v>
      </c>
      <c r="E1677">
        <v>56</v>
      </c>
      <c r="F1677">
        <v>0</v>
      </c>
      <c r="G1677">
        <v>14</v>
      </c>
      <c r="H1677">
        <v>0</v>
      </c>
      <c r="I1677">
        <v>0</v>
      </c>
      <c r="J1677">
        <v>2</v>
      </c>
      <c r="K1677">
        <v>3</v>
      </c>
      <c r="L1677">
        <v>3</v>
      </c>
      <c r="M1677">
        <v>0</v>
      </c>
      <c r="N1677">
        <v>3</v>
      </c>
      <c r="O1677">
        <v>7</v>
      </c>
      <c r="P1677">
        <v>0</v>
      </c>
      <c r="Q1677">
        <v>0</v>
      </c>
      <c r="R1677">
        <v>0</v>
      </c>
      <c r="S1677">
        <v>0</v>
      </c>
      <c r="T1677">
        <v>0</v>
      </c>
      <c r="U1677">
        <v>0</v>
      </c>
      <c r="V1677">
        <v>3</v>
      </c>
      <c r="W1677">
        <v>11</v>
      </c>
      <c r="X1677">
        <v>0</v>
      </c>
      <c r="Y1677">
        <v>65</v>
      </c>
      <c r="Z1677">
        <v>2250</v>
      </c>
      <c r="AA1677">
        <v>0</v>
      </c>
      <c r="AB1677">
        <v>1</v>
      </c>
      <c r="AC1677">
        <v>0</v>
      </c>
      <c r="AD1677">
        <v>0</v>
      </c>
      <c r="AE1677">
        <v>0</v>
      </c>
      <c r="AF1677">
        <v>0</v>
      </c>
      <c r="AG1677">
        <v>0</v>
      </c>
      <c r="AH1677">
        <v>0</v>
      </c>
      <c r="AI1677">
        <v>1</v>
      </c>
      <c r="AJ1677">
        <v>0</v>
      </c>
      <c r="AK1677">
        <v>70</v>
      </c>
      <c r="AL1677">
        <v>68</v>
      </c>
      <c r="AM1677">
        <v>0</v>
      </c>
    </row>
    <row r="1678" spans="1:39" x14ac:dyDescent="0.45">
      <c r="A1678">
        <v>18358</v>
      </c>
      <c r="B1678">
        <v>1</v>
      </c>
      <c r="C1678">
        <v>0</v>
      </c>
      <c r="D1678">
        <v>49</v>
      </c>
      <c r="E1678">
        <v>6</v>
      </c>
      <c r="F1678">
        <v>8</v>
      </c>
      <c r="G1678">
        <v>19</v>
      </c>
      <c r="H1678">
        <v>16</v>
      </c>
      <c r="I1678">
        <v>4</v>
      </c>
      <c r="J1678">
        <v>4</v>
      </c>
      <c r="K1678">
        <v>3</v>
      </c>
      <c r="L1678">
        <v>3</v>
      </c>
      <c r="M1678">
        <v>0</v>
      </c>
      <c r="N1678">
        <v>4</v>
      </c>
      <c r="O1678">
        <v>7</v>
      </c>
      <c r="P1678">
        <v>0</v>
      </c>
      <c r="Q1678">
        <v>0</v>
      </c>
      <c r="R1678">
        <v>0</v>
      </c>
      <c r="S1678">
        <v>0</v>
      </c>
      <c r="T1678">
        <v>0</v>
      </c>
      <c r="U1678">
        <v>0</v>
      </c>
      <c r="V1678">
        <v>3</v>
      </c>
      <c r="W1678">
        <v>11</v>
      </c>
      <c r="X1678">
        <v>0</v>
      </c>
      <c r="Y1678">
        <v>31</v>
      </c>
      <c r="Z1678">
        <v>2380</v>
      </c>
      <c r="AA1678">
        <v>0</v>
      </c>
      <c r="AB1678">
        <v>0</v>
      </c>
      <c r="AC1678">
        <v>1</v>
      </c>
      <c r="AD1678">
        <v>0</v>
      </c>
      <c r="AE1678">
        <v>0</v>
      </c>
      <c r="AF1678">
        <v>0</v>
      </c>
      <c r="AG1678">
        <v>0</v>
      </c>
      <c r="AH1678">
        <v>1</v>
      </c>
      <c r="AI1678">
        <v>0</v>
      </c>
      <c r="AJ1678">
        <v>0</v>
      </c>
      <c r="AK1678">
        <v>53</v>
      </c>
      <c r="AL1678">
        <v>49</v>
      </c>
      <c r="AM1678">
        <v>0</v>
      </c>
    </row>
    <row r="1679" spans="1:39" x14ac:dyDescent="0.45">
      <c r="A1679">
        <v>55012</v>
      </c>
      <c r="B1679">
        <v>0</v>
      </c>
      <c r="C1679">
        <v>1</v>
      </c>
      <c r="D1679">
        <v>85</v>
      </c>
      <c r="E1679">
        <v>582</v>
      </c>
      <c r="F1679">
        <v>0</v>
      </c>
      <c r="G1679">
        <v>65</v>
      </c>
      <c r="H1679">
        <v>0</v>
      </c>
      <c r="I1679">
        <v>0</v>
      </c>
      <c r="J1679">
        <v>13</v>
      </c>
      <c r="K1679">
        <v>6</v>
      </c>
      <c r="L1679">
        <v>8</v>
      </c>
      <c r="M1679">
        <v>2</v>
      </c>
      <c r="N1679">
        <v>9</v>
      </c>
      <c r="O1679">
        <v>5</v>
      </c>
      <c r="P1679">
        <v>0</v>
      </c>
      <c r="Q1679">
        <v>0</v>
      </c>
      <c r="R1679">
        <v>0</v>
      </c>
      <c r="S1679">
        <v>0</v>
      </c>
      <c r="T1679">
        <v>0</v>
      </c>
      <c r="U1679">
        <v>0</v>
      </c>
      <c r="V1679">
        <v>3</v>
      </c>
      <c r="W1679">
        <v>11</v>
      </c>
      <c r="X1679">
        <v>0</v>
      </c>
      <c r="Y1679">
        <v>47</v>
      </c>
      <c r="Z1679">
        <v>2259</v>
      </c>
      <c r="AA1679">
        <v>0</v>
      </c>
      <c r="AB1679">
        <v>0</v>
      </c>
      <c r="AC1679">
        <v>0</v>
      </c>
      <c r="AD1679">
        <v>1</v>
      </c>
      <c r="AE1679">
        <v>0</v>
      </c>
      <c r="AF1679">
        <v>0</v>
      </c>
      <c r="AG1679">
        <v>0</v>
      </c>
      <c r="AH1679">
        <v>0</v>
      </c>
      <c r="AI1679">
        <v>0</v>
      </c>
      <c r="AJ1679">
        <v>1</v>
      </c>
      <c r="AK1679">
        <v>647</v>
      </c>
      <c r="AL1679">
        <v>634</v>
      </c>
      <c r="AM1679">
        <v>0</v>
      </c>
    </row>
    <row r="1680" spans="1:39" x14ac:dyDescent="0.45">
      <c r="A1680">
        <v>9722</v>
      </c>
      <c r="B1680">
        <v>1</v>
      </c>
      <c r="C1680">
        <v>0</v>
      </c>
      <c r="D1680">
        <v>7</v>
      </c>
      <c r="E1680">
        <v>6</v>
      </c>
      <c r="F1680">
        <v>17</v>
      </c>
      <c r="G1680">
        <v>16</v>
      </c>
      <c r="H1680">
        <v>6</v>
      </c>
      <c r="I1680">
        <v>16</v>
      </c>
      <c r="J1680">
        <v>42</v>
      </c>
      <c r="K1680">
        <v>4</v>
      </c>
      <c r="L1680">
        <v>3</v>
      </c>
      <c r="M1680">
        <v>1</v>
      </c>
      <c r="N1680">
        <v>3</v>
      </c>
      <c r="O1680">
        <v>8</v>
      </c>
      <c r="P1680">
        <v>0</v>
      </c>
      <c r="Q1680">
        <v>0</v>
      </c>
      <c r="R1680">
        <v>0</v>
      </c>
      <c r="S1680">
        <v>0</v>
      </c>
      <c r="T1680">
        <v>0</v>
      </c>
      <c r="U1680">
        <v>0</v>
      </c>
      <c r="V1680">
        <v>3</v>
      </c>
      <c r="W1680">
        <v>11</v>
      </c>
      <c r="X1680">
        <v>1</v>
      </c>
      <c r="Y1680">
        <v>47</v>
      </c>
      <c r="Z1680">
        <v>2794</v>
      </c>
      <c r="AA1680">
        <v>0</v>
      </c>
      <c r="AB1680">
        <v>0</v>
      </c>
      <c r="AC1680">
        <v>0</v>
      </c>
      <c r="AD1680">
        <v>1</v>
      </c>
      <c r="AE1680">
        <v>0</v>
      </c>
      <c r="AF1680">
        <v>0</v>
      </c>
      <c r="AG1680">
        <v>1</v>
      </c>
      <c r="AH1680">
        <v>0</v>
      </c>
      <c r="AI1680">
        <v>0</v>
      </c>
      <c r="AJ1680">
        <v>0</v>
      </c>
      <c r="AK1680">
        <v>61</v>
      </c>
      <c r="AL1680">
        <v>19</v>
      </c>
      <c r="AM1680">
        <v>0</v>
      </c>
    </row>
    <row r="1681" spans="1:39" x14ac:dyDescent="0.45">
      <c r="A1681">
        <v>38175</v>
      </c>
      <c r="B1681">
        <v>1</v>
      </c>
      <c r="C1681">
        <v>0</v>
      </c>
      <c r="D1681">
        <v>6</v>
      </c>
      <c r="E1681">
        <v>70</v>
      </c>
      <c r="F1681">
        <v>6</v>
      </c>
      <c r="G1681">
        <v>69</v>
      </c>
      <c r="H1681">
        <v>2</v>
      </c>
      <c r="I1681">
        <v>3</v>
      </c>
      <c r="J1681">
        <v>3</v>
      </c>
      <c r="K1681">
        <v>3</v>
      </c>
      <c r="L1681">
        <v>3</v>
      </c>
      <c r="M1681">
        <v>1</v>
      </c>
      <c r="N1681">
        <v>4</v>
      </c>
      <c r="O1681">
        <v>7</v>
      </c>
      <c r="P1681">
        <v>0</v>
      </c>
      <c r="Q1681">
        <v>0</v>
      </c>
      <c r="R1681">
        <v>0</v>
      </c>
      <c r="S1681">
        <v>0</v>
      </c>
      <c r="T1681">
        <v>0</v>
      </c>
      <c r="U1681">
        <v>0</v>
      </c>
      <c r="V1681">
        <v>3</v>
      </c>
      <c r="W1681">
        <v>11</v>
      </c>
      <c r="X1681">
        <v>0</v>
      </c>
      <c r="Y1681">
        <v>36</v>
      </c>
      <c r="Z1681">
        <v>2438</v>
      </c>
      <c r="AA1681">
        <v>0</v>
      </c>
      <c r="AB1681">
        <v>1</v>
      </c>
      <c r="AC1681">
        <v>0</v>
      </c>
      <c r="AD1681">
        <v>0</v>
      </c>
      <c r="AE1681">
        <v>0</v>
      </c>
      <c r="AF1681">
        <v>0</v>
      </c>
      <c r="AG1681">
        <v>0</v>
      </c>
      <c r="AH1681">
        <v>0</v>
      </c>
      <c r="AI1681">
        <v>0</v>
      </c>
      <c r="AJ1681">
        <v>1</v>
      </c>
      <c r="AK1681">
        <v>150</v>
      </c>
      <c r="AL1681">
        <v>147</v>
      </c>
      <c r="AM1681">
        <v>0</v>
      </c>
    </row>
    <row r="1682" spans="1:39" x14ac:dyDescent="0.45">
      <c r="A1682">
        <v>58656</v>
      </c>
      <c r="B1682">
        <v>0</v>
      </c>
      <c r="C1682">
        <v>1</v>
      </c>
      <c r="D1682">
        <v>25</v>
      </c>
      <c r="E1682">
        <v>962</v>
      </c>
      <c r="F1682">
        <v>12</v>
      </c>
      <c r="G1682">
        <v>194</v>
      </c>
      <c r="H1682">
        <v>16</v>
      </c>
      <c r="I1682">
        <v>24</v>
      </c>
      <c r="J1682">
        <v>12</v>
      </c>
      <c r="K1682">
        <v>4</v>
      </c>
      <c r="L1682">
        <v>7</v>
      </c>
      <c r="M1682">
        <v>8</v>
      </c>
      <c r="N1682">
        <v>13</v>
      </c>
      <c r="O1682">
        <v>6</v>
      </c>
      <c r="P1682">
        <v>0</v>
      </c>
      <c r="Q1682">
        <v>0</v>
      </c>
      <c r="R1682">
        <v>1</v>
      </c>
      <c r="S1682">
        <v>0</v>
      </c>
      <c r="T1682">
        <v>0</v>
      </c>
      <c r="U1682">
        <v>0</v>
      </c>
      <c r="V1682">
        <v>3</v>
      </c>
      <c r="W1682">
        <v>11</v>
      </c>
      <c r="X1682">
        <v>0</v>
      </c>
      <c r="Y1682">
        <v>64</v>
      </c>
      <c r="Z1682">
        <v>2806</v>
      </c>
      <c r="AA1682">
        <v>0</v>
      </c>
      <c r="AB1682">
        <v>0</v>
      </c>
      <c r="AC1682">
        <v>0</v>
      </c>
      <c r="AD1682">
        <v>1</v>
      </c>
      <c r="AE1682">
        <v>0</v>
      </c>
      <c r="AF1682">
        <v>0</v>
      </c>
      <c r="AG1682">
        <v>0</v>
      </c>
      <c r="AH1682">
        <v>0</v>
      </c>
      <c r="AI1682">
        <v>1</v>
      </c>
      <c r="AJ1682">
        <v>0</v>
      </c>
      <c r="AK1682">
        <v>1208</v>
      </c>
      <c r="AL1682">
        <v>1196</v>
      </c>
      <c r="AM1682">
        <v>1</v>
      </c>
    </row>
    <row r="1683" spans="1:39" x14ac:dyDescent="0.45">
      <c r="A1683">
        <v>52117</v>
      </c>
      <c r="B1683">
        <v>0</v>
      </c>
      <c r="C1683">
        <v>1</v>
      </c>
      <c r="D1683">
        <v>55</v>
      </c>
      <c r="E1683">
        <v>112</v>
      </c>
      <c r="F1683">
        <v>10</v>
      </c>
      <c r="G1683">
        <v>107</v>
      </c>
      <c r="H1683">
        <v>30</v>
      </c>
      <c r="I1683">
        <v>0</v>
      </c>
      <c r="J1683">
        <v>20</v>
      </c>
      <c r="K1683">
        <v>2</v>
      </c>
      <c r="L1683">
        <v>5</v>
      </c>
      <c r="M1683">
        <v>2</v>
      </c>
      <c r="N1683">
        <v>4</v>
      </c>
      <c r="O1683">
        <v>7</v>
      </c>
      <c r="P1683">
        <v>0</v>
      </c>
      <c r="Q1683">
        <v>0</v>
      </c>
      <c r="R1683">
        <v>0</v>
      </c>
      <c r="S1683">
        <v>0</v>
      </c>
      <c r="T1683">
        <v>0</v>
      </c>
      <c r="U1683">
        <v>0</v>
      </c>
      <c r="V1683">
        <v>3</v>
      </c>
      <c r="W1683">
        <v>11</v>
      </c>
      <c r="X1683">
        <v>0</v>
      </c>
      <c r="Y1683">
        <v>55</v>
      </c>
      <c r="Z1683">
        <v>2841</v>
      </c>
      <c r="AA1683">
        <v>0</v>
      </c>
      <c r="AB1683">
        <v>0</v>
      </c>
      <c r="AC1683">
        <v>0</v>
      </c>
      <c r="AD1683">
        <v>1</v>
      </c>
      <c r="AE1683">
        <v>0</v>
      </c>
      <c r="AF1683">
        <v>0</v>
      </c>
      <c r="AG1683">
        <v>0</v>
      </c>
      <c r="AH1683">
        <v>1</v>
      </c>
      <c r="AI1683">
        <v>0</v>
      </c>
      <c r="AJ1683">
        <v>0</v>
      </c>
      <c r="AK1683">
        <v>259</v>
      </c>
      <c r="AL1683">
        <v>239</v>
      </c>
      <c r="AM1683">
        <v>0</v>
      </c>
    </row>
    <row r="1684" spans="1:39" x14ac:dyDescent="0.45">
      <c r="A1684">
        <v>64813</v>
      </c>
      <c r="B1684">
        <v>1</v>
      </c>
      <c r="C1684">
        <v>0</v>
      </c>
      <c r="D1684">
        <v>81</v>
      </c>
      <c r="E1684">
        <v>293</v>
      </c>
      <c r="F1684">
        <v>0</v>
      </c>
      <c r="G1684">
        <v>124</v>
      </c>
      <c r="H1684">
        <v>179</v>
      </c>
      <c r="I1684">
        <v>97</v>
      </c>
      <c r="J1684">
        <v>52</v>
      </c>
      <c r="K1684">
        <v>1</v>
      </c>
      <c r="L1684">
        <v>7</v>
      </c>
      <c r="M1684">
        <v>2</v>
      </c>
      <c r="N1684">
        <v>10</v>
      </c>
      <c r="O1684">
        <v>5</v>
      </c>
      <c r="P1684">
        <v>0</v>
      </c>
      <c r="Q1684">
        <v>0</v>
      </c>
      <c r="R1684">
        <v>0</v>
      </c>
      <c r="S1684">
        <v>0</v>
      </c>
      <c r="T1684">
        <v>0</v>
      </c>
      <c r="U1684">
        <v>0</v>
      </c>
      <c r="V1684">
        <v>3</v>
      </c>
      <c r="W1684">
        <v>11</v>
      </c>
      <c r="X1684">
        <v>0</v>
      </c>
      <c r="Y1684">
        <v>42</v>
      </c>
      <c r="Z1684">
        <v>2337</v>
      </c>
      <c r="AA1684">
        <v>0</v>
      </c>
      <c r="AB1684">
        <v>1</v>
      </c>
      <c r="AC1684">
        <v>0</v>
      </c>
      <c r="AD1684">
        <v>0</v>
      </c>
      <c r="AE1684">
        <v>0</v>
      </c>
      <c r="AF1684">
        <v>0</v>
      </c>
      <c r="AG1684">
        <v>0</v>
      </c>
      <c r="AH1684">
        <v>1</v>
      </c>
      <c r="AI1684">
        <v>0</v>
      </c>
      <c r="AJ1684">
        <v>0</v>
      </c>
      <c r="AK1684">
        <v>693</v>
      </c>
      <c r="AL1684">
        <v>641</v>
      </c>
      <c r="AM1684">
        <v>0</v>
      </c>
    </row>
    <row r="1685" spans="1:39" x14ac:dyDescent="0.45">
      <c r="A1685">
        <v>54222</v>
      </c>
      <c r="B1685">
        <v>0</v>
      </c>
      <c r="C1685">
        <v>1</v>
      </c>
      <c r="D1685">
        <v>98</v>
      </c>
      <c r="E1685">
        <v>199</v>
      </c>
      <c r="F1685">
        <v>12</v>
      </c>
      <c r="G1685">
        <v>31</v>
      </c>
      <c r="H1685">
        <v>3</v>
      </c>
      <c r="I1685">
        <v>12</v>
      </c>
      <c r="J1685">
        <v>7</v>
      </c>
      <c r="K1685">
        <v>1</v>
      </c>
      <c r="L1685">
        <v>3</v>
      </c>
      <c r="M1685">
        <v>3</v>
      </c>
      <c r="N1685">
        <v>5</v>
      </c>
      <c r="O1685">
        <v>3</v>
      </c>
      <c r="P1685">
        <v>0</v>
      </c>
      <c r="Q1685">
        <v>0</v>
      </c>
      <c r="R1685">
        <v>0</v>
      </c>
      <c r="S1685">
        <v>0</v>
      </c>
      <c r="T1685">
        <v>0</v>
      </c>
      <c r="U1685">
        <v>0</v>
      </c>
      <c r="V1685">
        <v>3</v>
      </c>
      <c r="W1685">
        <v>11</v>
      </c>
      <c r="X1685">
        <v>0</v>
      </c>
      <c r="Y1685">
        <v>47</v>
      </c>
      <c r="Z1685">
        <v>2279</v>
      </c>
      <c r="AA1685">
        <v>0</v>
      </c>
      <c r="AB1685">
        <v>1</v>
      </c>
      <c r="AC1685">
        <v>0</v>
      </c>
      <c r="AD1685">
        <v>0</v>
      </c>
      <c r="AE1685">
        <v>0</v>
      </c>
      <c r="AF1685">
        <v>0</v>
      </c>
      <c r="AG1685">
        <v>0</v>
      </c>
      <c r="AH1685">
        <v>0</v>
      </c>
      <c r="AI1685">
        <v>0</v>
      </c>
      <c r="AJ1685">
        <v>1</v>
      </c>
      <c r="AK1685">
        <v>257</v>
      </c>
      <c r="AL1685">
        <v>250</v>
      </c>
      <c r="AM1685">
        <v>0</v>
      </c>
    </row>
    <row r="1686" spans="1:39" x14ac:dyDescent="0.45">
      <c r="A1686">
        <v>83512</v>
      </c>
      <c r="B1686">
        <v>0</v>
      </c>
      <c r="C1686">
        <v>0</v>
      </c>
      <c r="D1686">
        <v>31</v>
      </c>
      <c r="E1686">
        <v>1060</v>
      </c>
      <c r="F1686">
        <v>61</v>
      </c>
      <c r="G1686">
        <v>835</v>
      </c>
      <c r="H1686">
        <v>80</v>
      </c>
      <c r="I1686">
        <v>20</v>
      </c>
      <c r="J1686">
        <v>101</v>
      </c>
      <c r="K1686">
        <v>1</v>
      </c>
      <c r="L1686">
        <v>4</v>
      </c>
      <c r="M1686">
        <v>7</v>
      </c>
      <c r="N1686">
        <v>10</v>
      </c>
      <c r="O1686">
        <v>1</v>
      </c>
      <c r="P1686">
        <v>1</v>
      </c>
      <c r="Q1686">
        <v>0</v>
      </c>
      <c r="R1686">
        <v>1</v>
      </c>
      <c r="S1686">
        <v>1</v>
      </c>
      <c r="T1686">
        <v>1</v>
      </c>
      <c r="U1686">
        <v>0</v>
      </c>
      <c r="V1686">
        <v>3</v>
      </c>
      <c r="W1686">
        <v>11</v>
      </c>
      <c r="X1686">
        <v>1</v>
      </c>
      <c r="Y1686">
        <v>34</v>
      </c>
      <c r="Z1686">
        <v>2171</v>
      </c>
      <c r="AA1686">
        <v>0</v>
      </c>
      <c r="AB1686">
        <v>1</v>
      </c>
      <c r="AC1686">
        <v>0</v>
      </c>
      <c r="AD1686">
        <v>0</v>
      </c>
      <c r="AE1686">
        <v>0</v>
      </c>
      <c r="AF1686">
        <v>0</v>
      </c>
      <c r="AG1686">
        <v>0</v>
      </c>
      <c r="AH1686">
        <v>1</v>
      </c>
      <c r="AI1686">
        <v>0</v>
      </c>
      <c r="AJ1686">
        <v>0</v>
      </c>
      <c r="AK1686">
        <v>2056</v>
      </c>
      <c r="AL1686">
        <v>1955</v>
      </c>
      <c r="AM1686">
        <v>4</v>
      </c>
    </row>
    <row r="1687" spans="1:39" x14ac:dyDescent="0.45">
      <c r="A1687">
        <v>77520</v>
      </c>
      <c r="B1687">
        <v>0</v>
      </c>
      <c r="C1687">
        <v>1</v>
      </c>
      <c r="D1687">
        <v>30</v>
      </c>
      <c r="E1687">
        <v>940</v>
      </c>
      <c r="F1687">
        <v>44</v>
      </c>
      <c r="G1687">
        <v>396</v>
      </c>
      <c r="H1687">
        <v>0</v>
      </c>
      <c r="I1687">
        <v>88</v>
      </c>
      <c r="J1687">
        <v>58</v>
      </c>
      <c r="K1687">
        <v>1</v>
      </c>
      <c r="L1687">
        <v>8</v>
      </c>
      <c r="M1687">
        <v>7</v>
      </c>
      <c r="N1687">
        <v>7</v>
      </c>
      <c r="O1687">
        <v>4</v>
      </c>
      <c r="P1687">
        <v>1</v>
      </c>
      <c r="Q1687">
        <v>0</v>
      </c>
      <c r="R1687">
        <v>1</v>
      </c>
      <c r="S1687">
        <v>1</v>
      </c>
      <c r="T1687">
        <v>0</v>
      </c>
      <c r="U1687">
        <v>0</v>
      </c>
      <c r="V1687">
        <v>3</v>
      </c>
      <c r="W1687">
        <v>11</v>
      </c>
      <c r="X1687">
        <v>1</v>
      </c>
      <c r="Y1687">
        <v>61</v>
      </c>
      <c r="Z1687">
        <v>2464</v>
      </c>
      <c r="AA1687">
        <v>0</v>
      </c>
      <c r="AB1687">
        <v>1</v>
      </c>
      <c r="AC1687">
        <v>0</v>
      </c>
      <c r="AD1687">
        <v>0</v>
      </c>
      <c r="AE1687">
        <v>0</v>
      </c>
      <c r="AF1687">
        <v>0</v>
      </c>
      <c r="AG1687">
        <v>0</v>
      </c>
      <c r="AH1687">
        <v>0</v>
      </c>
      <c r="AI1687">
        <v>1</v>
      </c>
      <c r="AJ1687">
        <v>0</v>
      </c>
      <c r="AK1687">
        <v>1468</v>
      </c>
      <c r="AL1687">
        <v>1410</v>
      </c>
      <c r="AM1687">
        <v>3</v>
      </c>
    </row>
    <row r="1688" spans="1:39" x14ac:dyDescent="0.45">
      <c r="A1688">
        <v>41154</v>
      </c>
      <c r="B1688">
        <v>0</v>
      </c>
      <c r="C1688">
        <v>1</v>
      </c>
      <c r="D1688">
        <v>98</v>
      </c>
      <c r="E1688">
        <v>44</v>
      </c>
      <c r="F1688">
        <v>2</v>
      </c>
      <c r="G1688">
        <v>11</v>
      </c>
      <c r="H1688">
        <v>2</v>
      </c>
      <c r="I1688">
        <v>3</v>
      </c>
      <c r="J1688">
        <v>7</v>
      </c>
      <c r="K1688">
        <v>1</v>
      </c>
      <c r="L1688">
        <v>1</v>
      </c>
      <c r="M1688">
        <v>0</v>
      </c>
      <c r="N1688">
        <v>4</v>
      </c>
      <c r="O1688">
        <v>5</v>
      </c>
      <c r="P1688">
        <v>0</v>
      </c>
      <c r="Q1688">
        <v>0</v>
      </c>
      <c r="R1688">
        <v>0</v>
      </c>
      <c r="S1688">
        <v>0</v>
      </c>
      <c r="T1688">
        <v>0</v>
      </c>
      <c r="U1688">
        <v>0</v>
      </c>
      <c r="V1688">
        <v>3</v>
      </c>
      <c r="W1688">
        <v>11</v>
      </c>
      <c r="X1688">
        <v>0</v>
      </c>
      <c r="Y1688">
        <v>42</v>
      </c>
      <c r="Z1688">
        <v>2605</v>
      </c>
      <c r="AA1688">
        <v>0</v>
      </c>
      <c r="AB1688">
        <v>0</v>
      </c>
      <c r="AC1688">
        <v>0</v>
      </c>
      <c r="AD1688">
        <v>1</v>
      </c>
      <c r="AE1688">
        <v>0</v>
      </c>
      <c r="AF1688">
        <v>0</v>
      </c>
      <c r="AG1688">
        <v>0</v>
      </c>
      <c r="AH1688">
        <v>1</v>
      </c>
      <c r="AI1688">
        <v>0</v>
      </c>
      <c r="AJ1688">
        <v>0</v>
      </c>
      <c r="AK1688">
        <v>62</v>
      </c>
      <c r="AL1688">
        <v>55</v>
      </c>
      <c r="AM1688">
        <v>0</v>
      </c>
    </row>
    <row r="1689" spans="1:39" x14ac:dyDescent="0.45">
      <c r="A1689">
        <v>80398</v>
      </c>
      <c r="B1689">
        <v>0</v>
      </c>
      <c r="C1689">
        <v>0</v>
      </c>
      <c r="D1689">
        <v>92</v>
      </c>
      <c r="E1689">
        <v>342</v>
      </c>
      <c r="F1689">
        <v>51</v>
      </c>
      <c r="G1689">
        <v>936</v>
      </c>
      <c r="H1689">
        <v>207</v>
      </c>
      <c r="I1689">
        <v>35</v>
      </c>
      <c r="J1689">
        <v>26</v>
      </c>
      <c r="K1689">
        <v>1</v>
      </c>
      <c r="L1689">
        <v>5</v>
      </c>
      <c r="M1689">
        <v>8</v>
      </c>
      <c r="N1689">
        <v>12</v>
      </c>
      <c r="O1689">
        <v>3</v>
      </c>
      <c r="P1689">
        <v>0</v>
      </c>
      <c r="Q1689">
        <v>0</v>
      </c>
      <c r="R1689">
        <v>1</v>
      </c>
      <c r="S1689">
        <v>0</v>
      </c>
      <c r="T1689">
        <v>0</v>
      </c>
      <c r="U1689">
        <v>0</v>
      </c>
      <c r="V1689">
        <v>3</v>
      </c>
      <c r="W1689">
        <v>11</v>
      </c>
      <c r="X1689">
        <v>0</v>
      </c>
      <c r="Y1689">
        <v>54</v>
      </c>
      <c r="Z1689">
        <v>2755</v>
      </c>
      <c r="AA1689">
        <v>0</v>
      </c>
      <c r="AB1689">
        <v>1</v>
      </c>
      <c r="AC1689">
        <v>0</v>
      </c>
      <c r="AD1689">
        <v>0</v>
      </c>
      <c r="AE1689">
        <v>0</v>
      </c>
      <c r="AF1689">
        <v>0</v>
      </c>
      <c r="AG1689">
        <v>0</v>
      </c>
      <c r="AH1689">
        <v>1</v>
      </c>
      <c r="AI1689">
        <v>0</v>
      </c>
      <c r="AJ1689">
        <v>0</v>
      </c>
      <c r="AK1689">
        <v>1571</v>
      </c>
      <c r="AL1689">
        <v>1545</v>
      </c>
      <c r="AM1689">
        <v>1</v>
      </c>
    </row>
    <row r="1690" spans="1:39" x14ac:dyDescent="0.45">
      <c r="A1690">
        <v>18746</v>
      </c>
      <c r="B1690">
        <v>1</v>
      </c>
      <c r="C1690">
        <v>0</v>
      </c>
      <c r="D1690">
        <v>41</v>
      </c>
      <c r="E1690">
        <v>2</v>
      </c>
      <c r="F1690">
        <v>10</v>
      </c>
      <c r="G1690">
        <v>11</v>
      </c>
      <c r="H1690">
        <v>12</v>
      </c>
      <c r="I1690">
        <v>9</v>
      </c>
      <c r="J1690">
        <v>20</v>
      </c>
      <c r="K1690">
        <v>2</v>
      </c>
      <c r="L1690">
        <v>3</v>
      </c>
      <c r="M1690">
        <v>0</v>
      </c>
      <c r="N1690">
        <v>3</v>
      </c>
      <c r="O1690">
        <v>6</v>
      </c>
      <c r="P1690">
        <v>0</v>
      </c>
      <c r="Q1690">
        <v>0</v>
      </c>
      <c r="R1690">
        <v>0</v>
      </c>
      <c r="S1690">
        <v>0</v>
      </c>
      <c r="T1690">
        <v>0</v>
      </c>
      <c r="U1690">
        <v>0</v>
      </c>
      <c r="V1690">
        <v>3</v>
      </c>
      <c r="W1690">
        <v>11</v>
      </c>
      <c r="X1690">
        <v>0</v>
      </c>
      <c r="Y1690">
        <v>28</v>
      </c>
      <c r="Z1690">
        <v>2190</v>
      </c>
      <c r="AA1690">
        <v>0</v>
      </c>
      <c r="AB1690">
        <v>0</v>
      </c>
      <c r="AC1690">
        <v>1</v>
      </c>
      <c r="AD1690">
        <v>0</v>
      </c>
      <c r="AE1690">
        <v>0</v>
      </c>
      <c r="AF1690">
        <v>0</v>
      </c>
      <c r="AG1690">
        <v>1</v>
      </c>
      <c r="AH1690">
        <v>0</v>
      </c>
      <c r="AI1690">
        <v>0</v>
      </c>
      <c r="AJ1690">
        <v>0</v>
      </c>
      <c r="AK1690">
        <v>44</v>
      </c>
      <c r="AL1690">
        <v>24</v>
      </c>
      <c r="AM1690">
        <v>0</v>
      </c>
    </row>
    <row r="1691" spans="1:39" x14ac:dyDescent="0.45">
      <c r="A1691">
        <v>35196</v>
      </c>
      <c r="B1691">
        <v>1</v>
      </c>
      <c r="C1691">
        <v>0</v>
      </c>
      <c r="D1691">
        <v>68</v>
      </c>
      <c r="E1691">
        <v>75</v>
      </c>
      <c r="F1691">
        <v>12</v>
      </c>
      <c r="G1691">
        <v>141</v>
      </c>
      <c r="H1691">
        <v>43</v>
      </c>
      <c r="I1691">
        <v>39</v>
      </c>
      <c r="J1691">
        <v>187</v>
      </c>
      <c r="K1691">
        <v>6</v>
      </c>
      <c r="L1691">
        <v>6</v>
      </c>
      <c r="M1691">
        <v>1</v>
      </c>
      <c r="N1691">
        <v>5</v>
      </c>
      <c r="O1691">
        <v>8</v>
      </c>
      <c r="P1691">
        <v>0</v>
      </c>
      <c r="Q1691">
        <v>0</v>
      </c>
      <c r="R1691">
        <v>0</v>
      </c>
      <c r="S1691">
        <v>0</v>
      </c>
      <c r="T1691">
        <v>0</v>
      </c>
      <c r="U1691">
        <v>0</v>
      </c>
      <c r="V1691">
        <v>3</v>
      </c>
      <c r="W1691">
        <v>11</v>
      </c>
      <c r="X1691">
        <v>0</v>
      </c>
      <c r="Y1691">
        <v>36</v>
      </c>
      <c r="Z1691">
        <v>2752</v>
      </c>
      <c r="AA1691">
        <v>0</v>
      </c>
      <c r="AB1691">
        <v>0</v>
      </c>
      <c r="AC1691">
        <v>0</v>
      </c>
      <c r="AD1691">
        <v>1</v>
      </c>
      <c r="AE1691">
        <v>0</v>
      </c>
      <c r="AF1691">
        <v>0</v>
      </c>
      <c r="AG1691">
        <v>0</v>
      </c>
      <c r="AH1691">
        <v>1</v>
      </c>
      <c r="AI1691">
        <v>0</v>
      </c>
      <c r="AJ1691">
        <v>0</v>
      </c>
      <c r="AK1691">
        <v>310</v>
      </c>
      <c r="AL1691">
        <v>123</v>
      </c>
      <c r="AM1691">
        <v>0</v>
      </c>
    </row>
    <row r="1692" spans="1:39" x14ac:dyDescent="0.45">
      <c r="A1692">
        <v>60230</v>
      </c>
      <c r="B1692">
        <v>0</v>
      </c>
      <c r="C1692">
        <v>1</v>
      </c>
      <c r="D1692">
        <v>78</v>
      </c>
      <c r="E1692">
        <v>520</v>
      </c>
      <c r="F1692">
        <v>20</v>
      </c>
      <c r="G1692">
        <v>367</v>
      </c>
      <c r="H1692">
        <v>39</v>
      </c>
      <c r="I1692">
        <v>81</v>
      </c>
      <c r="J1692">
        <v>40</v>
      </c>
      <c r="K1692">
        <v>2</v>
      </c>
      <c r="L1692">
        <v>6</v>
      </c>
      <c r="M1692">
        <v>3</v>
      </c>
      <c r="N1692">
        <v>6</v>
      </c>
      <c r="O1692">
        <v>5</v>
      </c>
      <c r="P1692">
        <v>0</v>
      </c>
      <c r="Q1692">
        <v>0</v>
      </c>
      <c r="R1692">
        <v>0</v>
      </c>
      <c r="S1692">
        <v>0</v>
      </c>
      <c r="T1692">
        <v>0</v>
      </c>
      <c r="U1692">
        <v>0</v>
      </c>
      <c r="V1692">
        <v>3</v>
      </c>
      <c r="W1692">
        <v>11</v>
      </c>
      <c r="X1692">
        <v>0</v>
      </c>
      <c r="Y1692">
        <v>64</v>
      </c>
      <c r="Z1692">
        <v>2564</v>
      </c>
      <c r="AA1692">
        <v>0</v>
      </c>
      <c r="AB1692">
        <v>0</v>
      </c>
      <c r="AC1692">
        <v>1</v>
      </c>
      <c r="AD1692">
        <v>0</v>
      </c>
      <c r="AE1692">
        <v>0</v>
      </c>
      <c r="AF1692">
        <v>0</v>
      </c>
      <c r="AG1692">
        <v>0</v>
      </c>
      <c r="AH1692">
        <v>1</v>
      </c>
      <c r="AI1692">
        <v>0</v>
      </c>
      <c r="AJ1692">
        <v>0</v>
      </c>
      <c r="AK1692">
        <v>1027</v>
      </c>
      <c r="AL1692">
        <v>987</v>
      </c>
      <c r="AM1692">
        <v>0</v>
      </c>
    </row>
    <row r="1693" spans="1:39" x14ac:dyDescent="0.45">
      <c r="A1693">
        <v>22108</v>
      </c>
      <c r="B1693">
        <v>1</v>
      </c>
      <c r="C1693">
        <v>1</v>
      </c>
      <c r="D1693">
        <v>46</v>
      </c>
      <c r="E1693">
        <v>5</v>
      </c>
      <c r="F1693">
        <v>3</v>
      </c>
      <c r="G1693">
        <v>9</v>
      </c>
      <c r="H1693">
        <v>6</v>
      </c>
      <c r="I1693">
        <v>2</v>
      </c>
      <c r="J1693">
        <v>6</v>
      </c>
      <c r="K1693">
        <v>2</v>
      </c>
      <c r="L1693">
        <v>2</v>
      </c>
      <c r="M1693">
        <v>0</v>
      </c>
      <c r="N1693">
        <v>3</v>
      </c>
      <c r="O1693">
        <v>7</v>
      </c>
      <c r="P1693">
        <v>0</v>
      </c>
      <c r="Q1693">
        <v>0</v>
      </c>
      <c r="R1693">
        <v>0</v>
      </c>
      <c r="S1693">
        <v>0</v>
      </c>
      <c r="T1693">
        <v>0</v>
      </c>
      <c r="U1693">
        <v>0</v>
      </c>
      <c r="V1693">
        <v>3</v>
      </c>
      <c r="W1693">
        <v>11</v>
      </c>
      <c r="X1693">
        <v>0</v>
      </c>
      <c r="Y1693">
        <v>43</v>
      </c>
      <c r="Z1693">
        <v>2211</v>
      </c>
      <c r="AA1693">
        <v>0</v>
      </c>
      <c r="AB1693">
        <v>1</v>
      </c>
      <c r="AC1693">
        <v>0</v>
      </c>
      <c r="AD1693">
        <v>0</v>
      </c>
      <c r="AE1693">
        <v>0</v>
      </c>
      <c r="AF1693">
        <v>0</v>
      </c>
      <c r="AG1693">
        <v>0</v>
      </c>
      <c r="AH1693">
        <v>1</v>
      </c>
      <c r="AI1693">
        <v>0</v>
      </c>
      <c r="AJ1693">
        <v>0</v>
      </c>
      <c r="AK1693">
        <v>25</v>
      </c>
      <c r="AL1693">
        <v>19</v>
      </c>
      <c r="AM1693">
        <v>0</v>
      </c>
    </row>
    <row r="1694" spans="1:39" x14ac:dyDescent="0.45">
      <c r="A1694">
        <v>44392</v>
      </c>
      <c r="B1694">
        <v>1</v>
      </c>
      <c r="C1694">
        <v>1</v>
      </c>
      <c r="D1694">
        <v>71</v>
      </c>
      <c r="E1694">
        <v>87</v>
      </c>
      <c r="F1694">
        <v>5</v>
      </c>
      <c r="G1694">
        <v>71</v>
      </c>
      <c r="H1694">
        <v>7</v>
      </c>
      <c r="I1694">
        <v>12</v>
      </c>
      <c r="J1694">
        <v>29</v>
      </c>
      <c r="K1694">
        <v>5</v>
      </c>
      <c r="L1694">
        <v>4</v>
      </c>
      <c r="M1694">
        <v>1</v>
      </c>
      <c r="N1694">
        <v>4</v>
      </c>
      <c r="O1694">
        <v>7</v>
      </c>
      <c r="P1694">
        <v>0</v>
      </c>
      <c r="Q1694">
        <v>0</v>
      </c>
      <c r="R1694">
        <v>0</v>
      </c>
      <c r="S1694">
        <v>0</v>
      </c>
      <c r="T1694">
        <v>0</v>
      </c>
      <c r="U1694">
        <v>0</v>
      </c>
      <c r="V1694">
        <v>3</v>
      </c>
      <c r="W1694">
        <v>11</v>
      </c>
      <c r="X1694">
        <v>0</v>
      </c>
      <c r="Y1694">
        <v>46</v>
      </c>
      <c r="Z1694">
        <v>2456</v>
      </c>
      <c r="AA1694">
        <v>0</v>
      </c>
      <c r="AB1694">
        <v>0</v>
      </c>
      <c r="AC1694">
        <v>0</v>
      </c>
      <c r="AD1694">
        <v>1</v>
      </c>
      <c r="AE1694">
        <v>0</v>
      </c>
      <c r="AF1694">
        <v>0</v>
      </c>
      <c r="AG1694">
        <v>0</v>
      </c>
      <c r="AH1694">
        <v>1</v>
      </c>
      <c r="AI1694">
        <v>0</v>
      </c>
      <c r="AJ1694">
        <v>0</v>
      </c>
      <c r="AK1694">
        <v>182</v>
      </c>
      <c r="AL1694">
        <v>153</v>
      </c>
      <c r="AM1694">
        <v>0</v>
      </c>
    </row>
    <row r="1695" spans="1:39" x14ac:dyDescent="0.45">
      <c r="A1695">
        <v>55424</v>
      </c>
      <c r="B1695">
        <v>0</v>
      </c>
      <c r="C1695">
        <v>1</v>
      </c>
      <c r="D1695">
        <v>6</v>
      </c>
      <c r="E1695">
        <v>462</v>
      </c>
      <c r="F1695">
        <v>61</v>
      </c>
      <c r="G1695">
        <v>184</v>
      </c>
      <c r="H1695">
        <v>10</v>
      </c>
      <c r="I1695">
        <v>53</v>
      </c>
      <c r="J1695">
        <v>107</v>
      </c>
      <c r="K1695">
        <v>4</v>
      </c>
      <c r="L1695">
        <v>7</v>
      </c>
      <c r="M1695">
        <v>5</v>
      </c>
      <c r="N1695">
        <v>9</v>
      </c>
      <c r="O1695">
        <v>6</v>
      </c>
      <c r="P1695">
        <v>1</v>
      </c>
      <c r="Q1695">
        <v>0</v>
      </c>
      <c r="R1695">
        <v>0</v>
      </c>
      <c r="S1695">
        <v>0</v>
      </c>
      <c r="T1695">
        <v>0</v>
      </c>
      <c r="U1695">
        <v>0</v>
      </c>
      <c r="V1695">
        <v>3</v>
      </c>
      <c r="W1695">
        <v>11</v>
      </c>
      <c r="X1695">
        <v>1</v>
      </c>
      <c r="Y1695">
        <v>44</v>
      </c>
      <c r="Z1695">
        <v>2740</v>
      </c>
      <c r="AA1695">
        <v>0</v>
      </c>
      <c r="AB1695">
        <v>1</v>
      </c>
      <c r="AC1695">
        <v>0</v>
      </c>
      <c r="AD1695">
        <v>0</v>
      </c>
      <c r="AE1695">
        <v>0</v>
      </c>
      <c r="AF1695">
        <v>0</v>
      </c>
      <c r="AG1695">
        <v>0</v>
      </c>
      <c r="AH1695">
        <v>0</v>
      </c>
      <c r="AI1695">
        <v>0</v>
      </c>
      <c r="AJ1695">
        <v>1</v>
      </c>
      <c r="AK1695">
        <v>770</v>
      </c>
      <c r="AL1695">
        <v>663</v>
      </c>
      <c r="AM1695">
        <v>1</v>
      </c>
    </row>
    <row r="1696" spans="1:39" x14ac:dyDescent="0.45">
      <c r="A1696">
        <v>17688</v>
      </c>
      <c r="B1696">
        <v>1</v>
      </c>
      <c r="C1696">
        <v>0</v>
      </c>
      <c r="D1696">
        <v>82</v>
      </c>
      <c r="E1696">
        <v>2</v>
      </c>
      <c r="F1696">
        <v>2</v>
      </c>
      <c r="G1696">
        <v>1</v>
      </c>
      <c r="H1696">
        <v>3</v>
      </c>
      <c r="I1696">
        <v>1</v>
      </c>
      <c r="J1696">
        <v>2</v>
      </c>
      <c r="K1696">
        <v>1</v>
      </c>
      <c r="L1696">
        <v>1</v>
      </c>
      <c r="M1696">
        <v>0</v>
      </c>
      <c r="N1696">
        <v>2</v>
      </c>
      <c r="O1696">
        <v>8</v>
      </c>
      <c r="P1696">
        <v>0</v>
      </c>
      <c r="Q1696">
        <v>0</v>
      </c>
      <c r="R1696">
        <v>0</v>
      </c>
      <c r="S1696">
        <v>0</v>
      </c>
      <c r="T1696">
        <v>0</v>
      </c>
      <c r="U1696">
        <v>1</v>
      </c>
      <c r="V1696">
        <v>3</v>
      </c>
      <c r="W1696">
        <v>11</v>
      </c>
      <c r="X1696">
        <v>0</v>
      </c>
      <c r="Y1696">
        <v>41</v>
      </c>
      <c r="Z1696">
        <v>2691</v>
      </c>
      <c r="AA1696">
        <v>0</v>
      </c>
      <c r="AB1696">
        <v>1</v>
      </c>
      <c r="AC1696">
        <v>0</v>
      </c>
      <c r="AD1696">
        <v>0</v>
      </c>
      <c r="AE1696">
        <v>0</v>
      </c>
      <c r="AF1696">
        <v>0</v>
      </c>
      <c r="AG1696">
        <v>0</v>
      </c>
      <c r="AH1696">
        <v>1</v>
      </c>
      <c r="AI1696">
        <v>0</v>
      </c>
      <c r="AJ1696">
        <v>0</v>
      </c>
      <c r="AK1696">
        <v>9</v>
      </c>
      <c r="AL1696">
        <v>7</v>
      </c>
      <c r="AM1696">
        <v>0</v>
      </c>
    </row>
    <row r="1697" spans="1:39" x14ac:dyDescent="0.45">
      <c r="A1697">
        <v>92491</v>
      </c>
      <c r="B1697">
        <v>0</v>
      </c>
      <c r="C1697">
        <v>0</v>
      </c>
      <c r="D1697">
        <v>71</v>
      </c>
      <c r="E1697">
        <v>979</v>
      </c>
      <c r="F1697">
        <v>44</v>
      </c>
      <c r="G1697">
        <v>935</v>
      </c>
      <c r="H1697">
        <v>29</v>
      </c>
      <c r="I1697">
        <v>25</v>
      </c>
      <c r="J1697">
        <v>22</v>
      </c>
      <c r="K1697">
        <v>1</v>
      </c>
      <c r="L1697">
        <v>7</v>
      </c>
      <c r="M1697">
        <v>5</v>
      </c>
      <c r="N1697">
        <v>12</v>
      </c>
      <c r="O1697">
        <v>3</v>
      </c>
      <c r="P1697">
        <v>0</v>
      </c>
      <c r="Q1697">
        <v>1</v>
      </c>
      <c r="R1697">
        <v>1</v>
      </c>
      <c r="S1697">
        <v>1</v>
      </c>
      <c r="T1697">
        <v>0</v>
      </c>
      <c r="U1697">
        <v>0</v>
      </c>
      <c r="V1697">
        <v>3</v>
      </c>
      <c r="W1697">
        <v>11</v>
      </c>
      <c r="X1697">
        <v>1</v>
      </c>
      <c r="Y1697">
        <v>37</v>
      </c>
      <c r="Z1697">
        <v>2583</v>
      </c>
      <c r="AA1697">
        <v>0</v>
      </c>
      <c r="AB1697">
        <v>1</v>
      </c>
      <c r="AC1697">
        <v>0</v>
      </c>
      <c r="AD1697">
        <v>0</v>
      </c>
      <c r="AE1697">
        <v>0</v>
      </c>
      <c r="AF1697">
        <v>0</v>
      </c>
      <c r="AG1697">
        <v>0</v>
      </c>
      <c r="AH1697">
        <v>0</v>
      </c>
      <c r="AI1697">
        <v>0</v>
      </c>
      <c r="AJ1697">
        <v>1</v>
      </c>
      <c r="AK1697">
        <v>2012</v>
      </c>
      <c r="AL1697">
        <v>1990</v>
      </c>
      <c r="AM1697">
        <v>3</v>
      </c>
    </row>
    <row r="1698" spans="1:39" x14ac:dyDescent="0.45">
      <c r="A1698">
        <v>90273</v>
      </c>
      <c r="B1698">
        <v>0</v>
      </c>
      <c r="C1698">
        <v>0</v>
      </c>
      <c r="D1698">
        <v>32</v>
      </c>
      <c r="E1698">
        <v>704</v>
      </c>
      <c r="F1698">
        <v>129</v>
      </c>
      <c r="G1698">
        <v>853</v>
      </c>
      <c r="H1698">
        <v>120</v>
      </c>
      <c r="I1698">
        <v>74</v>
      </c>
      <c r="J1698">
        <v>111</v>
      </c>
      <c r="K1698">
        <v>1</v>
      </c>
      <c r="L1698">
        <v>5</v>
      </c>
      <c r="M1698">
        <v>6</v>
      </c>
      <c r="N1698">
        <v>7</v>
      </c>
      <c r="O1698">
        <v>2</v>
      </c>
      <c r="P1698">
        <v>0</v>
      </c>
      <c r="Q1698">
        <v>1</v>
      </c>
      <c r="R1698">
        <v>1</v>
      </c>
      <c r="S1698">
        <v>1</v>
      </c>
      <c r="T1698">
        <v>0</v>
      </c>
      <c r="U1698">
        <v>0</v>
      </c>
      <c r="V1698">
        <v>3</v>
      </c>
      <c r="W1698">
        <v>11</v>
      </c>
      <c r="X1698">
        <v>1</v>
      </c>
      <c r="Y1698">
        <v>29</v>
      </c>
      <c r="Z1698">
        <v>2356</v>
      </c>
      <c r="AA1698">
        <v>0</v>
      </c>
      <c r="AB1698">
        <v>0</v>
      </c>
      <c r="AC1698">
        <v>1</v>
      </c>
      <c r="AD1698">
        <v>0</v>
      </c>
      <c r="AE1698">
        <v>0</v>
      </c>
      <c r="AF1698">
        <v>0</v>
      </c>
      <c r="AG1698">
        <v>0</v>
      </c>
      <c r="AH1698">
        <v>1</v>
      </c>
      <c r="AI1698">
        <v>0</v>
      </c>
      <c r="AJ1698">
        <v>0</v>
      </c>
      <c r="AK1698">
        <v>1880</v>
      </c>
      <c r="AL1698">
        <v>1769</v>
      </c>
      <c r="AM1698">
        <v>3</v>
      </c>
    </row>
    <row r="1699" spans="1:39" x14ac:dyDescent="0.45">
      <c r="A1699">
        <v>82571</v>
      </c>
      <c r="B1699">
        <v>0</v>
      </c>
      <c r="C1699">
        <v>0</v>
      </c>
      <c r="D1699">
        <v>28</v>
      </c>
      <c r="E1699">
        <v>861</v>
      </c>
      <c r="F1699">
        <v>31</v>
      </c>
      <c r="G1699">
        <v>558</v>
      </c>
      <c r="H1699">
        <v>62</v>
      </c>
      <c r="I1699">
        <v>95</v>
      </c>
      <c r="J1699">
        <v>79</v>
      </c>
      <c r="K1699">
        <v>0</v>
      </c>
      <c r="L1699">
        <v>6</v>
      </c>
      <c r="M1699">
        <v>5</v>
      </c>
      <c r="N1699">
        <v>13</v>
      </c>
      <c r="O1699">
        <v>2</v>
      </c>
      <c r="P1699">
        <v>0</v>
      </c>
      <c r="Q1699">
        <v>0</v>
      </c>
      <c r="R1699">
        <v>1</v>
      </c>
      <c r="S1699">
        <v>0</v>
      </c>
      <c r="T1699">
        <v>0</v>
      </c>
      <c r="U1699">
        <v>0</v>
      </c>
      <c r="V1699">
        <v>3</v>
      </c>
      <c r="W1699">
        <v>11</v>
      </c>
      <c r="X1699">
        <v>0</v>
      </c>
      <c r="Y1699">
        <v>58</v>
      </c>
      <c r="Z1699">
        <v>2247</v>
      </c>
      <c r="AA1699">
        <v>0</v>
      </c>
      <c r="AB1699">
        <v>0</v>
      </c>
      <c r="AC1699">
        <v>0</v>
      </c>
      <c r="AD1699">
        <v>0</v>
      </c>
      <c r="AE1699">
        <v>1</v>
      </c>
      <c r="AF1699">
        <v>0</v>
      </c>
      <c r="AG1699">
        <v>0</v>
      </c>
      <c r="AH1699">
        <v>0</v>
      </c>
      <c r="AI1699">
        <v>0</v>
      </c>
      <c r="AJ1699">
        <v>1</v>
      </c>
      <c r="AK1699">
        <v>1607</v>
      </c>
      <c r="AL1699">
        <v>1528</v>
      </c>
      <c r="AM1699">
        <v>1</v>
      </c>
    </row>
    <row r="1700" spans="1:39" x14ac:dyDescent="0.45">
      <c r="A1700">
        <v>38513</v>
      </c>
      <c r="B1700">
        <v>1</v>
      </c>
      <c r="C1700">
        <v>0</v>
      </c>
      <c r="D1700">
        <v>20</v>
      </c>
      <c r="E1700">
        <v>172</v>
      </c>
      <c r="F1700">
        <v>3</v>
      </c>
      <c r="G1700">
        <v>115</v>
      </c>
      <c r="H1700">
        <v>16</v>
      </c>
      <c r="I1700">
        <v>0</v>
      </c>
      <c r="J1700">
        <v>18</v>
      </c>
      <c r="K1700">
        <v>5</v>
      </c>
      <c r="L1700">
        <v>6</v>
      </c>
      <c r="M1700">
        <v>1</v>
      </c>
      <c r="N1700">
        <v>5</v>
      </c>
      <c r="O1700">
        <v>8</v>
      </c>
      <c r="P1700">
        <v>0</v>
      </c>
      <c r="Q1700">
        <v>0</v>
      </c>
      <c r="R1700">
        <v>0</v>
      </c>
      <c r="S1700">
        <v>0</v>
      </c>
      <c r="T1700">
        <v>0</v>
      </c>
      <c r="U1700">
        <v>0</v>
      </c>
      <c r="V1700">
        <v>3</v>
      </c>
      <c r="W1700">
        <v>11</v>
      </c>
      <c r="X1700">
        <v>1</v>
      </c>
      <c r="Y1700">
        <v>38</v>
      </c>
      <c r="Z1700">
        <v>2311</v>
      </c>
      <c r="AA1700">
        <v>0</v>
      </c>
      <c r="AB1700">
        <v>0</v>
      </c>
      <c r="AC1700">
        <v>1</v>
      </c>
      <c r="AD1700">
        <v>0</v>
      </c>
      <c r="AE1700">
        <v>0</v>
      </c>
      <c r="AF1700">
        <v>0</v>
      </c>
      <c r="AG1700">
        <v>0</v>
      </c>
      <c r="AH1700">
        <v>0</v>
      </c>
      <c r="AI1700">
        <v>0</v>
      </c>
      <c r="AJ1700">
        <v>1</v>
      </c>
      <c r="AK1700">
        <v>306</v>
      </c>
      <c r="AL1700">
        <v>288</v>
      </c>
      <c r="AM1700">
        <v>0</v>
      </c>
    </row>
    <row r="1701" spans="1:39" x14ac:dyDescent="0.45">
      <c r="A1701">
        <v>16653</v>
      </c>
      <c r="B1701">
        <v>1</v>
      </c>
      <c r="C1701">
        <v>0</v>
      </c>
      <c r="D1701">
        <v>10</v>
      </c>
      <c r="E1701">
        <v>5</v>
      </c>
      <c r="F1701">
        <v>7</v>
      </c>
      <c r="G1701">
        <v>31</v>
      </c>
      <c r="H1701">
        <v>15</v>
      </c>
      <c r="I1701">
        <v>4</v>
      </c>
      <c r="J1701">
        <v>7</v>
      </c>
      <c r="K1701">
        <v>3</v>
      </c>
      <c r="L1701">
        <v>2</v>
      </c>
      <c r="M1701">
        <v>1</v>
      </c>
      <c r="N1701">
        <v>3</v>
      </c>
      <c r="O1701">
        <v>6</v>
      </c>
      <c r="P1701">
        <v>0</v>
      </c>
      <c r="Q1701">
        <v>0</v>
      </c>
      <c r="R1701">
        <v>0</v>
      </c>
      <c r="S1701">
        <v>0</v>
      </c>
      <c r="T1701">
        <v>0</v>
      </c>
      <c r="U1701">
        <v>0</v>
      </c>
      <c r="V1701">
        <v>3</v>
      </c>
      <c r="W1701">
        <v>11</v>
      </c>
      <c r="X1701">
        <v>1</v>
      </c>
      <c r="Y1701">
        <v>41</v>
      </c>
      <c r="Z1701">
        <v>2231</v>
      </c>
      <c r="AA1701">
        <v>0</v>
      </c>
      <c r="AB1701">
        <v>0</v>
      </c>
      <c r="AC1701">
        <v>1</v>
      </c>
      <c r="AD1701">
        <v>0</v>
      </c>
      <c r="AE1701">
        <v>0</v>
      </c>
      <c r="AF1701">
        <v>0</v>
      </c>
      <c r="AG1701">
        <v>0</v>
      </c>
      <c r="AH1701">
        <v>0</v>
      </c>
      <c r="AI1701">
        <v>1</v>
      </c>
      <c r="AJ1701">
        <v>0</v>
      </c>
      <c r="AK1701">
        <v>62</v>
      </c>
      <c r="AL1701">
        <v>55</v>
      </c>
      <c r="AM1701">
        <v>0</v>
      </c>
    </row>
    <row r="1702" spans="1:39" x14ac:dyDescent="0.45">
      <c r="A1702">
        <v>42586</v>
      </c>
      <c r="B1702">
        <v>1</v>
      </c>
      <c r="C1702">
        <v>1</v>
      </c>
      <c r="D1702">
        <v>7</v>
      </c>
      <c r="E1702">
        <v>194</v>
      </c>
      <c r="F1702">
        <v>2</v>
      </c>
      <c r="G1702">
        <v>56</v>
      </c>
      <c r="H1702">
        <v>0</v>
      </c>
      <c r="I1702">
        <v>0</v>
      </c>
      <c r="J1702">
        <v>0</v>
      </c>
      <c r="K1702">
        <v>5</v>
      </c>
      <c r="L1702">
        <v>4</v>
      </c>
      <c r="M1702">
        <v>1</v>
      </c>
      <c r="N1702">
        <v>6</v>
      </c>
      <c r="O1702">
        <v>8</v>
      </c>
      <c r="P1702">
        <v>0</v>
      </c>
      <c r="Q1702">
        <v>0</v>
      </c>
      <c r="R1702">
        <v>0</v>
      </c>
      <c r="S1702">
        <v>0</v>
      </c>
      <c r="T1702">
        <v>0</v>
      </c>
      <c r="U1702">
        <v>0</v>
      </c>
      <c r="V1702">
        <v>3</v>
      </c>
      <c r="W1702">
        <v>11</v>
      </c>
      <c r="X1702">
        <v>1</v>
      </c>
      <c r="Y1702">
        <v>65</v>
      </c>
      <c r="Z1702">
        <v>2767</v>
      </c>
      <c r="AA1702">
        <v>0</v>
      </c>
      <c r="AB1702">
        <v>0</v>
      </c>
      <c r="AC1702">
        <v>0</v>
      </c>
      <c r="AD1702">
        <v>1</v>
      </c>
      <c r="AE1702">
        <v>0</v>
      </c>
      <c r="AF1702">
        <v>0</v>
      </c>
      <c r="AG1702">
        <v>0</v>
      </c>
      <c r="AH1702">
        <v>1</v>
      </c>
      <c r="AI1702">
        <v>0</v>
      </c>
      <c r="AJ1702">
        <v>0</v>
      </c>
      <c r="AK1702">
        <v>252</v>
      </c>
      <c r="AL1702">
        <v>252</v>
      </c>
      <c r="AM1702">
        <v>0</v>
      </c>
    </row>
    <row r="1703" spans="1:39" x14ac:dyDescent="0.45">
      <c r="A1703">
        <v>23529</v>
      </c>
      <c r="B1703">
        <v>0</v>
      </c>
      <c r="C1703">
        <v>1</v>
      </c>
      <c r="D1703">
        <v>67</v>
      </c>
      <c r="E1703">
        <v>9</v>
      </c>
      <c r="F1703">
        <v>7</v>
      </c>
      <c r="G1703">
        <v>13</v>
      </c>
      <c r="H1703">
        <v>3</v>
      </c>
      <c r="I1703">
        <v>2</v>
      </c>
      <c r="J1703">
        <v>20</v>
      </c>
      <c r="K1703">
        <v>1</v>
      </c>
      <c r="L1703">
        <v>1</v>
      </c>
      <c r="M1703">
        <v>1</v>
      </c>
      <c r="N1703">
        <v>2</v>
      </c>
      <c r="O1703">
        <v>6</v>
      </c>
      <c r="P1703">
        <v>0</v>
      </c>
      <c r="Q1703">
        <v>0</v>
      </c>
      <c r="R1703">
        <v>0</v>
      </c>
      <c r="S1703">
        <v>0</v>
      </c>
      <c r="T1703">
        <v>0</v>
      </c>
      <c r="U1703">
        <v>0</v>
      </c>
      <c r="V1703">
        <v>3</v>
      </c>
      <c r="W1703">
        <v>11</v>
      </c>
      <c r="X1703">
        <v>0</v>
      </c>
      <c r="Y1703">
        <v>55</v>
      </c>
      <c r="Z1703">
        <v>2697</v>
      </c>
      <c r="AA1703">
        <v>0</v>
      </c>
      <c r="AB1703">
        <v>0</v>
      </c>
      <c r="AC1703">
        <v>1</v>
      </c>
      <c r="AD1703">
        <v>0</v>
      </c>
      <c r="AE1703">
        <v>0</v>
      </c>
      <c r="AF1703">
        <v>0</v>
      </c>
      <c r="AG1703">
        <v>1</v>
      </c>
      <c r="AH1703">
        <v>0</v>
      </c>
      <c r="AI1703">
        <v>0</v>
      </c>
      <c r="AJ1703">
        <v>0</v>
      </c>
      <c r="AK1703">
        <v>34</v>
      </c>
      <c r="AL1703">
        <v>14</v>
      </c>
      <c r="AM1703">
        <v>0</v>
      </c>
    </row>
    <row r="1704" spans="1:39" x14ac:dyDescent="0.45">
      <c r="A1704">
        <v>74881</v>
      </c>
      <c r="B1704">
        <v>1</v>
      </c>
      <c r="C1704">
        <v>1</v>
      </c>
      <c r="D1704">
        <v>48</v>
      </c>
      <c r="E1704">
        <v>505</v>
      </c>
      <c r="F1704">
        <v>72</v>
      </c>
      <c r="G1704">
        <v>270</v>
      </c>
      <c r="H1704">
        <v>36</v>
      </c>
      <c r="I1704">
        <v>27</v>
      </c>
      <c r="J1704">
        <v>54</v>
      </c>
      <c r="K1704">
        <v>4</v>
      </c>
      <c r="L1704">
        <v>9</v>
      </c>
      <c r="M1704">
        <v>2</v>
      </c>
      <c r="N1704">
        <v>12</v>
      </c>
      <c r="O1704">
        <v>5</v>
      </c>
      <c r="P1704">
        <v>0</v>
      </c>
      <c r="Q1704">
        <v>0</v>
      </c>
      <c r="R1704">
        <v>0</v>
      </c>
      <c r="S1704">
        <v>0</v>
      </c>
      <c r="T1704">
        <v>0</v>
      </c>
      <c r="U1704">
        <v>0</v>
      </c>
      <c r="V1704">
        <v>3</v>
      </c>
      <c r="W1704">
        <v>11</v>
      </c>
      <c r="X1704">
        <v>0</v>
      </c>
      <c r="Y1704">
        <v>59</v>
      </c>
      <c r="Z1704">
        <v>2637</v>
      </c>
      <c r="AA1704">
        <v>0</v>
      </c>
      <c r="AB1704">
        <v>0</v>
      </c>
      <c r="AC1704">
        <v>0</v>
      </c>
      <c r="AD1704">
        <v>1</v>
      </c>
      <c r="AE1704">
        <v>0</v>
      </c>
      <c r="AF1704">
        <v>0</v>
      </c>
      <c r="AG1704">
        <v>0</v>
      </c>
      <c r="AH1704">
        <v>0</v>
      </c>
      <c r="AI1704">
        <v>1</v>
      </c>
      <c r="AJ1704">
        <v>0</v>
      </c>
      <c r="AK1704">
        <v>910</v>
      </c>
      <c r="AL1704">
        <v>856</v>
      </c>
      <c r="AM1704">
        <v>0</v>
      </c>
    </row>
    <row r="1705" spans="1:39" x14ac:dyDescent="0.45">
      <c r="A1705">
        <v>71107</v>
      </c>
      <c r="B1705">
        <v>0</v>
      </c>
      <c r="C1705">
        <v>1</v>
      </c>
      <c r="D1705">
        <v>61</v>
      </c>
      <c r="E1705">
        <v>533</v>
      </c>
      <c r="F1705">
        <v>10</v>
      </c>
      <c r="G1705">
        <v>217</v>
      </c>
      <c r="H1705">
        <v>198</v>
      </c>
      <c r="I1705">
        <v>174</v>
      </c>
      <c r="J1705">
        <v>195</v>
      </c>
      <c r="K1705">
        <v>2</v>
      </c>
      <c r="L1705">
        <v>7</v>
      </c>
      <c r="M1705">
        <v>6</v>
      </c>
      <c r="N1705">
        <v>13</v>
      </c>
      <c r="O1705">
        <v>4</v>
      </c>
      <c r="P1705">
        <v>0</v>
      </c>
      <c r="Q1705">
        <v>0</v>
      </c>
      <c r="R1705">
        <v>0</v>
      </c>
      <c r="S1705">
        <v>0</v>
      </c>
      <c r="T1705">
        <v>0</v>
      </c>
      <c r="U1705">
        <v>0</v>
      </c>
      <c r="V1705">
        <v>3</v>
      </c>
      <c r="W1705">
        <v>11</v>
      </c>
      <c r="X1705">
        <v>0</v>
      </c>
      <c r="Y1705">
        <v>69</v>
      </c>
      <c r="Z1705">
        <v>2656</v>
      </c>
      <c r="AA1705">
        <v>0</v>
      </c>
      <c r="AB1705">
        <v>1</v>
      </c>
      <c r="AC1705">
        <v>0</v>
      </c>
      <c r="AD1705">
        <v>0</v>
      </c>
      <c r="AE1705">
        <v>0</v>
      </c>
      <c r="AF1705">
        <v>0</v>
      </c>
      <c r="AG1705">
        <v>0</v>
      </c>
      <c r="AH1705">
        <v>1</v>
      </c>
      <c r="AI1705">
        <v>0</v>
      </c>
      <c r="AJ1705">
        <v>0</v>
      </c>
      <c r="AK1705">
        <v>1132</v>
      </c>
      <c r="AL1705">
        <v>937</v>
      </c>
      <c r="AM1705">
        <v>0</v>
      </c>
    </row>
    <row r="1706" spans="1:39" x14ac:dyDescent="0.45">
      <c r="A1706">
        <v>46910</v>
      </c>
      <c r="B1706">
        <v>1</v>
      </c>
      <c r="C1706">
        <v>1</v>
      </c>
      <c r="D1706">
        <v>36</v>
      </c>
      <c r="E1706">
        <v>48</v>
      </c>
      <c r="F1706">
        <v>0</v>
      </c>
      <c r="G1706">
        <v>14</v>
      </c>
      <c r="H1706">
        <v>0</v>
      </c>
      <c r="I1706">
        <v>0</v>
      </c>
      <c r="J1706">
        <v>6</v>
      </c>
      <c r="K1706">
        <v>2</v>
      </c>
      <c r="L1706">
        <v>2</v>
      </c>
      <c r="M1706">
        <v>0</v>
      </c>
      <c r="N1706">
        <v>3</v>
      </c>
      <c r="O1706">
        <v>6</v>
      </c>
      <c r="P1706">
        <v>0</v>
      </c>
      <c r="Q1706">
        <v>0</v>
      </c>
      <c r="R1706">
        <v>0</v>
      </c>
      <c r="S1706">
        <v>0</v>
      </c>
      <c r="T1706">
        <v>0</v>
      </c>
      <c r="U1706">
        <v>0</v>
      </c>
      <c r="V1706">
        <v>3</v>
      </c>
      <c r="W1706">
        <v>11</v>
      </c>
      <c r="X1706">
        <v>0</v>
      </c>
      <c r="Y1706">
        <v>56</v>
      </c>
      <c r="Z1706">
        <v>2257</v>
      </c>
      <c r="AA1706">
        <v>0</v>
      </c>
      <c r="AB1706">
        <v>0</v>
      </c>
      <c r="AC1706">
        <v>0</v>
      </c>
      <c r="AD1706">
        <v>1</v>
      </c>
      <c r="AE1706">
        <v>0</v>
      </c>
      <c r="AF1706">
        <v>0</v>
      </c>
      <c r="AG1706">
        <v>0</v>
      </c>
      <c r="AH1706">
        <v>0</v>
      </c>
      <c r="AI1706">
        <v>0</v>
      </c>
      <c r="AJ1706">
        <v>1</v>
      </c>
      <c r="AK1706">
        <v>62</v>
      </c>
      <c r="AL1706">
        <v>56</v>
      </c>
      <c r="AM1706">
        <v>0</v>
      </c>
    </row>
    <row r="1707" spans="1:39" x14ac:dyDescent="0.45">
      <c r="A1707">
        <v>18690</v>
      </c>
      <c r="B1707">
        <v>0</v>
      </c>
      <c r="C1707">
        <v>0</v>
      </c>
      <c r="D1707">
        <v>77</v>
      </c>
      <c r="E1707">
        <v>6</v>
      </c>
      <c r="F1707">
        <v>1</v>
      </c>
      <c r="G1707">
        <v>7</v>
      </c>
      <c r="H1707">
        <v>23</v>
      </c>
      <c r="I1707">
        <v>4</v>
      </c>
      <c r="J1707">
        <v>19</v>
      </c>
      <c r="K1707">
        <v>1</v>
      </c>
      <c r="L1707">
        <v>1</v>
      </c>
      <c r="M1707">
        <v>1</v>
      </c>
      <c r="N1707">
        <v>2</v>
      </c>
      <c r="O1707">
        <v>8</v>
      </c>
      <c r="P1707">
        <v>0</v>
      </c>
      <c r="Q1707">
        <v>0</v>
      </c>
      <c r="R1707">
        <v>0</v>
      </c>
      <c r="S1707">
        <v>0</v>
      </c>
      <c r="T1707">
        <v>0</v>
      </c>
      <c r="U1707">
        <v>0</v>
      </c>
      <c r="V1707">
        <v>3</v>
      </c>
      <c r="W1707">
        <v>11</v>
      </c>
      <c r="X1707">
        <v>0</v>
      </c>
      <c r="Y1707">
        <v>61</v>
      </c>
      <c r="Z1707">
        <v>2707</v>
      </c>
      <c r="AA1707">
        <v>0</v>
      </c>
      <c r="AB1707">
        <v>1</v>
      </c>
      <c r="AC1707">
        <v>0</v>
      </c>
      <c r="AD1707">
        <v>0</v>
      </c>
      <c r="AE1707">
        <v>0</v>
      </c>
      <c r="AF1707">
        <v>0</v>
      </c>
      <c r="AG1707">
        <v>0</v>
      </c>
      <c r="AH1707">
        <v>1</v>
      </c>
      <c r="AI1707">
        <v>0</v>
      </c>
      <c r="AJ1707">
        <v>0</v>
      </c>
      <c r="AK1707">
        <v>41</v>
      </c>
      <c r="AL1707">
        <v>22</v>
      </c>
      <c r="AM1707">
        <v>0</v>
      </c>
    </row>
    <row r="1708" spans="1:39" x14ac:dyDescent="0.45">
      <c r="A1708">
        <v>37244</v>
      </c>
      <c r="B1708">
        <v>1</v>
      </c>
      <c r="C1708">
        <v>1</v>
      </c>
      <c r="D1708">
        <v>90</v>
      </c>
      <c r="E1708">
        <v>18</v>
      </c>
      <c r="F1708">
        <v>2</v>
      </c>
      <c r="G1708">
        <v>10</v>
      </c>
      <c r="H1708">
        <v>0</v>
      </c>
      <c r="I1708">
        <v>0</v>
      </c>
      <c r="J1708">
        <v>25</v>
      </c>
      <c r="K1708">
        <v>1</v>
      </c>
      <c r="L1708">
        <v>1</v>
      </c>
      <c r="M1708">
        <v>1</v>
      </c>
      <c r="N1708">
        <v>2</v>
      </c>
      <c r="O1708">
        <v>7</v>
      </c>
      <c r="P1708">
        <v>1</v>
      </c>
      <c r="Q1708">
        <v>0</v>
      </c>
      <c r="R1708">
        <v>0</v>
      </c>
      <c r="S1708">
        <v>0</v>
      </c>
      <c r="T1708">
        <v>0</v>
      </c>
      <c r="U1708">
        <v>0</v>
      </c>
      <c r="V1708">
        <v>3</v>
      </c>
      <c r="W1708">
        <v>11</v>
      </c>
      <c r="X1708">
        <v>0</v>
      </c>
      <c r="Y1708">
        <v>65</v>
      </c>
      <c r="Z1708">
        <v>2587</v>
      </c>
      <c r="AA1708">
        <v>1</v>
      </c>
      <c r="AB1708">
        <v>0</v>
      </c>
      <c r="AC1708">
        <v>0</v>
      </c>
      <c r="AD1708">
        <v>0</v>
      </c>
      <c r="AE1708">
        <v>0</v>
      </c>
      <c r="AF1708">
        <v>0</v>
      </c>
      <c r="AG1708">
        <v>0</v>
      </c>
      <c r="AH1708">
        <v>1</v>
      </c>
      <c r="AI1708">
        <v>0</v>
      </c>
      <c r="AJ1708">
        <v>0</v>
      </c>
      <c r="AK1708">
        <v>30</v>
      </c>
      <c r="AL1708">
        <v>5</v>
      </c>
      <c r="AM1708">
        <v>1</v>
      </c>
    </row>
    <row r="1709" spans="1:39" x14ac:dyDescent="0.45">
      <c r="A1709">
        <v>82427</v>
      </c>
      <c r="B1709">
        <v>0</v>
      </c>
      <c r="C1709">
        <v>0</v>
      </c>
      <c r="D1709">
        <v>35</v>
      </c>
      <c r="E1709">
        <v>482</v>
      </c>
      <c r="F1709">
        <v>147</v>
      </c>
      <c r="G1709">
        <v>509</v>
      </c>
      <c r="H1709">
        <v>104</v>
      </c>
      <c r="I1709">
        <v>107</v>
      </c>
      <c r="J1709">
        <v>107</v>
      </c>
      <c r="K1709">
        <v>1</v>
      </c>
      <c r="L1709">
        <v>3</v>
      </c>
      <c r="M1709">
        <v>5</v>
      </c>
      <c r="N1709">
        <v>12</v>
      </c>
      <c r="O1709">
        <v>1</v>
      </c>
      <c r="P1709">
        <v>0</v>
      </c>
      <c r="Q1709">
        <v>0</v>
      </c>
      <c r="R1709">
        <v>1</v>
      </c>
      <c r="S1709">
        <v>0</v>
      </c>
      <c r="T1709">
        <v>0</v>
      </c>
      <c r="U1709">
        <v>0</v>
      </c>
      <c r="V1709">
        <v>3</v>
      </c>
      <c r="W1709">
        <v>11</v>
      </c>
      <c r="X1709">
        <v>0</v>
      </c>
      <c r="Y1709">
        <v>54</v>
      </c>
      <c r="Z1709">
        <v>2268</v>
      </c>
      <c r="AA1709">
        <v>0</v>
      </c>
      <c r="AB1709">
        <v>0</v>
      </c>
      <c r="AC1709">
        <v>0</v>
      </c>
      <c r="AD1709">
        <v>1</v>
      </c>
      <c r="AE1709">
        <v>0</v>
      </c>
      <c r="AF1709">
        <v>0</v>
      </c>
      <c r="AG1709">
        <v>0</v>
      </c>
      <c r="AH1709">
        <v>1</v>
      </c>
      <c r="AI1709">
        <v>0</v>
      </c>
      <c r="AJ1709">
        <v>0</v>
      </c>
      <c r="AK1709">
        <v>1349</v>
      </c>
      <c r="AL1709">
        <v>1242</v>
      </c>
      <c r="AM1709">
        <v>1</v>
      </c>
    </row>
    <row r="1710" spans="1:39" x14ac:dyDescent="0.45">
      <c r="A1710">
        <v>75342</v>
      </c>
      <c r="B1710">
        <v>0</v>
      </c>
      <c r="C1710">
        <v>1</v>
      </c>
      <c r="D1710">
        <v>38</v>
      </c>
      <c r="E1710">
        <v>204</v>
      </c>
      <c r="F1710">
        <v>97</v>
      </c>
      <c r="G1710">
        <v>97</v>
      </c>
      <c r="H1710">
        <v>21</v>
      </c>
      <c r="I1710">
        <v>118</v>
      </c>
      <c r="J1710">
        <v>26</v>
      </c>
      <c r="K1710">
        <v>1</v>
      </c>
      <c r="L1710">
        <v>5</v>
      </c>
      <c r="M1710">
        <v>2</v>
      </c>
      <c r="N1710">
        <v>10</v>
      </c>
      <c r="O1710">
        <v>4</v>
      </c>
      <c r="P1710">
        <v>0</v>
      </c>
      <c r="Q1710">
        <v>0</v>
      </c>
      <c r="R1710">
        <v>0</v>
      </c>
      <c r="S1710">
        <v>0</v>
      </c>
      <c r="T1710">
        <v>0</v>
      </c>
      <c r="U1710">
        <v>0</v>
      </c>
      <c r="V1710">
        <v>3</v>
      </c>
      <c r="W1710">
        <v>11</v>
      </c>
      <c r="X1710">
        <v>0</v>
      </c>
      <c r="Y1710">
        <v>62</v>
      </c>
      <c r="Z1710">
        <v>2578</v>
      </c>
      <c r="AA1710">
        <v>0</v>
      </c>
      <c r="AB1710">
        <v>0</v>
      </c>
      <c r="AC1710">
        <v>1</v>
      </c>
      <c r="AD1710">
        <v>0</v>
      </c>
      <c r="AE1710">
        <v>0</v>
      </c>
      <c r="AF1710">
        <v>1</v>
      </c>
      <c r="AG1710">
        <v>0</v>
      </c>
      <c r="AH1710">
        <v>0</v>
      </c>
      <c r="AI1710">
        <v>0</v>
      </c>
      <c r="AJ1710">
        <v>0</v>
      </c>
      <c r="AK1710">
        <v>537</v>
      </c>
      <c r="AL1710">
        <v>511</v>
      </c>
      <c r="AM1710">
        <v>0</v>
      </c>
    </row>
    <row r="1711" spans="1:39" x14ac:dyDescent="0.45">
      <c r="A1711">
        <v>70044</v>
      </c>
      <c r="B1711">
        <v>0</v>
      </c>
      <c r="C1711">
        <v>1</v>
      </c>
      <c r="D1711">
        <v>46</v>
      </c>
      <c r="E1711">
        <v>1073</v>
      </c>
      <c r="F1711">
        <v>0</v>
      </c>
      <c r="G1711">
        <v>250</v>
      </c>
      <c r="H1711">
        <v>153</v>
      </c>
      <c r="I1711">
        <v>14</v>
      </c>
      <c r="J1711">
        <v>14</v>
      </c>
      <c r="K1711">
        <v>4</v>
      </c>
      <c r="L1711">
        <v>7</v>
      </c>
      <c r="M1711">
        <v>10</v>
      </c>
      <c r="N1711">
        <v>5</v>
      </c>
      <c r="O1711">
        <v>5</v>
      </c>
      <c r="P1711">
        <v>0</v>
      </c>
      <c r="Q1711">
        <v>0</v>
      </c>
      <c r="R1711">
        <v>0</v>
      </c>
      <c r="S1711">
        <v>0</v>
      </c>
      <c r="T1711">
        <v>0</v>
      </c>
      <c r="U1711">
        <v>0</v>
      </c>
      <c r="V1711">
        <v>3</v>
      </c>
      <c r="W1711">
        <v>11</v>
      </c>
      <c r="X1711">
        <v>0</v>
      </c>
      <c r="Y1711">
        <v>66</v>
      </c>
      <c r="Z1711">
        <v>2655</v>
      </c>
      <c r="AA1711">
        <v>1</v>
      </c>
      <c r="AB1711">
        <v>0</v>
      </c>
      <c r="AC1711">
        <v>0</v>
      </c>
      <c r="AD1711">
        <v>0</v>
      </c>
      <c r="AE1711">
        <v>0</v>
      </c>
      <c r="AF1711">
        <v>0</v>
      </c>
      <c r="AG1711">
        <v>0</v>
      </c>
      <c r="AH1711">
        <v>1</v>
      </c>
      <c r="AI1711">
        <v>0</v>
      </c>
      <c r="AJ1711">
        <v>0</v>
      </c>
      <c r="AK1711">
        <v>1490</v>
      </c>
      <c r="AL1711">
        <v>1476</v>
      </c>
      <c r="AM1711">
        <v>0</v>
      </c>
    </row>
    <row r="1712" spans="1:39" x14ac:dyDescent="0.45">
      <c r="A1712">
        <v>79146</v>
      </c>
      <c r="B1712">
        <v>1</v>
      </c>
      <c r="C1712">
        <v>1</v>
      </c>
      <c r="D1712">
        <v>33</v>
      </c>
      <c r="E1712">
        <v>245</v>
      </c>
      <c r="F1712">
        <v>16</v>
      </c>
      <c r="G1712">
        <v>223</v>
      </c>
      <c r="H1712">
        <v>21</v>
      </c>
      <c r="I1712">
        <v>43</v>
      </c>
      <c r="J1712">
        <v>16</v>
      </c>
      <c r="K1712">
        <v>2</v>
      </c>
      <c r="L1712">
        <v>8</v>
      </c>
      <c r="M1712">
        <v>1</v>
      </c>
      <c r="N1712">
        <v>8</v>
      </c>
      <c r="O1712">
        <v>6</v>
      </c>
      <c r="P1712">
        <v>0</v>
      </c>
      <c r="Q1712">
        <v>0</v>
      </c>
      <c r="R1712">
        <v>0</v>
      </c>
      <c r="S1712">
        <v>0</v>
      </c>
      <c r="T1712">
        <v>0</v>
      </c>
      <c r="U1712">
        <v>0</v>
      </c>
      <c r="V1712">
        <v>3</v>
      </c>
      <c r="W1712">
        <v>11</v>
      </c>
      <c r="X1712">
        <v>0</v>
      </c>
      <c r="Y1712">
        <v>53</v>
      </c>
      <c r="Z1712">
        <v>2225</v>
      </c>
      <c r="AA1712">
        <v>0</v>
      </c>
      <c r="AB1712">
        <v>0</v>
      </c>
      <c r="AC1712">
        <v>1</v>
      </c>
      <c r="AD1712">
        <v>0</v>
      </c>
      <c r="AE1712">
        <v>0</v>
      </c>
      <c r="AF1712">
        <v>0</v>
      </c>
      <c r="AG1712">
        <v>0</v>
      </c>
      <c r="AH1712">
        <v>1</v>
      </c>
      <c r="AI1712">
        <v>0</v>
      </c>
      <c r="AJ1712">
        <v>0</v>
      </c>
      <c r="AK1712">
        <v>548</v>
      </c>
      <c r="AL1712">
        <v>532</v>
      </c>
      <c r="AM1712">
        <v>0</v>
      </c>
    </row>
    <row r="1713" spans="1:39" x14ac:dyDescent="0.45">
      <c r="A1713">
        <v>77437</v>
      </c>
      <c r="B1713">
        <v>0</v>
      </c>
      <c r="C1713">
        <v>0</v>
      </c>
      <c r="D1713">
        <v>70</v>
      </c>
      <c r="E1713">
        <v>560</v>
      </c>
      <c r="F1713">
        <v>21</v>
      </c>
      <c r="G1713">
        <v>442</v>
      </c>
      <c r="H1713">
        <v>29</v>
      </c>
      <c r="I1713">
        <v>44</v>
      </c>
      <c r="J1713">
        <v>29</v>
      </c>
      <c r="K1713">
        <v>1</v>
      </c>
      <c r="L1713">
        <v>4</v>
      </c>
      <c r="M1713">
        <v>5</v>
      </c>
      <c r="N1713">
        <v>13</v>
      </c>
      <c r="O1713">
        <v>1</v>
      </c>
      <c r="P1713">
        <v>0</v>
      </c>
      <c r="Q1713">
        <v>0</v>
      </c>
      <c r="R1713">
        <v>1</v>
      </c>
      <c r="S1713">
        <v>0</v>
      </c>
      <c r="T1713">
        <v>0</v>
      </c>
      <c r="U1713">
        <v>0</v>
      </c>
      <c r="V1713">
        <v>3</v>
      </c>
      <c r="W1713">
        <v>11</v>
      </c>
      <c r="X1713">
        <v>0</v>
      </c>
      <c r="Y1713">
        <v>57</v>
      </c>
      <c r="Z1713">
        <v>2374</v>
      </c>
      <c r="AA1713">
        <v>0</v>
      </c>
      <c r="AB1713">
        <v>1</v>
      </c>
      <c r="AC1713">
        <v>0</v>
      </c>
      <c r="AD1713">
        <v>0</v>
      </c>
      <c r="AE1713">
        <v>0</v>
      </c>
      <c r="AF1713">
        <v>0</v>
      </c>
      <c r="AG1713">
        <v>0</v>
      </c>
      <c r="AH1713">
        <v>1</v>
      </c>
      <c r="AI1713">
        <v>0</v>
      </c>
      <c r="AJ1713">
        <v>0</v>
      </c>
      <c r="AK1713">
        <v>1096</v>
      </c>
      <c r="AL1713">
        <v>1067</v>
      </c>
      <c r="AM1713">
        <v>1</v>
      </c>
    </row>
    <row r="1714" spans="1:39" x14ac:dyDescent="0.45">
      <c r="A1714">
        <v>54984</v>
      </c>
      <c r="B1714">
        <v>0</v>
      </c>
      <c r="C1714">
        <v>1</v>
      </c>
      <c r="D1714">
        <v>51</v>
      </c>
      <c r="E1714">
        <v>173</v>
      </c>
      <c r="F1714">
        <v>13</v>
      </c>
      <c r="G1714">
        <v>131</v>
      </c>
      <c r="H1714">
        <v>32</v>
      </c>
      <c r="I1714">
        <v>3</v>
      </c>
      <c r="J1714">
        <v>6</v>
      </c>
      <c r="K1714">
        <v>4</v>
      </c>
      <c r="L1714">
        <v>6</v>
      </c>
      <c r="M1714">
        <v>1</v>
      </c>
      <c r="N1714">
        <v>6</v>
      </c>
      <c r="O1714">
        <v>7</v>
      </c>
      <c r="P1714">
        <v>0</v>
      </c>
      <c r="Q1714">
        <v>0</v>
      </c>
      <c r="R1714">
        <v>0</v>
      </c>
      <c r="S1714">
        <v>1</v>
      </c>
      <c r="T1714">
        <v>0</v>
      </c>
      <c r="U1714">
        <v>0</v>
      </c>
      <c r="V1714">
        <v>3</v>
      </c>
      <c r="W1714">
        <v>11</v>
      </c>
      <c r="X1714">
        <v>0</v>
      </c>
      <c r="Y1714">
        <v>61</v>
      </c>
      <c r="Z1714">
        <v>2195</v>
      </c>
      <c r="AA1714">
        <v>0</v>
      </c>
      <c r="AB1714">
        <v>1</v>
      </c>
      <c r="AC1714">
        <v>0</v>
      </c>
      <c r="AD1714">
        <v>0</v>
      </c>
      <c r="AE1714">
        <v>0</v>
      </c>
      <c r="AF1714">
        <v>0</v>
      </c>
      <c r="AG1714">
        <v>0</v>
      </c>
      <c r="AH1714">
        <v>1</v>
      </c>
      <c r="AI1714">
        <v>0</v>
      </c>
      <c r="AJ1714">
        <v>0</v>
      </c>
      <c r="AK1714">
        <v>352</v>
      </c>
      <c r="AL1714">
        <v>346</v>
      </c>
      <c r="AM1714">
        <v>1</v>
      </c>
    </row>
    <row r="1715" spans="1:39" x14ac:dyDescent="0.45">
      <c r="A1715">
        <v>42403</v>
      </c>
      <c r="B1715">
        <v>1</v>
      </c>
      <c r="C1715">
        <v>0</v>
      </c>
      <c r="D1715">
        <v>18</v>
      </c>
      <c r="E1715">
        <v>22</v>
      </c>
      <c r="F1715">
        <v>1</v>
      </c>
      <c r="G1715">
        <v>11</v>
      </c>
      <c r="H1715">
        <v>0</v>
      </c>
      <c r="I1715">
        <v>5</v>
      </c>
      <c r="J1715">
        <v>3</v>
      </c>
      <c r="K1715">
        <v>1</v>
      </c>
      <c r="L1715">
        <v>1</v>
      </c>
      <c r="M1715">
        <v>0</v>
      </c>
      <c r="N1715">
        <v>3</v>
      </c>
      <c r="O1715">
        <v>8</v>
      </c>
      <c r="P1715">
        <v>0</v>
      </c>
      <c r="Q1715">
        <v>0</v>
      </c>
      <c r="R1715">
        <v>0</v>
      </c>
      <c r="S1715">
        <v>0</v>
      </c>
      <c r="T1715">
        <v>0</v>
      </c>
      <c r="U1715">
        <v>0</v>
      </c>
      <c r="V1715">
        <v>3</v>
      </c>
      <c r="W1715">
        <v>11</v>
      </c>
      <c r="X1715">
        <v>0</v>
      </c>
      <c r="Y1715">
        <v>49</v>
      </c>
      <c r="Z1715">
        <v>2359</v>
      </c>
      <c r="AA1715">
        <v>0</v>
      </c>
      <c r="AB1715">
        <v>1</v>
      </c>
      <c r="AC1715">
        <v>0</v>
      </c>
      <c r="AD1715">
        <v>0</v>
      </c>
      <c r="AE1715">
        <v>0</v>
      </c>
      <c r="AF1715">
        <v>0</v>
      </c>
      <c r="AG1715">
        <v>0</v>
      </c>
      <c r="AH1715">
        <v>0</v>
      </c>
      <c r="AI1715">
        <v>0</v>
      </c>
      <c r="AJ1715">
        <v>1</v>
      </c>
      <c r="AK1715">
        <v>39</v>
      </c>
      <c r="AL1715">
        <v>36</v>
      </c>
      <c r="AM1715">
        <v>0</v>
      </c>
    </row>
    <row r="1716" spans="1:39" x14ac:dyDescent="0.45">
      <c r="A1716">
        <v>55761</v>
      </c>
      <c r="B1716">
        <v>0</v>
      </c>
      <c r="C1716">
        <v>1</v>
      </c>
      <c r="D1716">
        <v>97</v>
      </c>
      <c r="E1716">
        <v>136</v>
      </c>
      <c r="F1716">
        <v>1</v>
      </c>
      <c r="G1716">
        <v>12</v>
      </c>
      <c r="H1716">
        <v>0</v>
      </c>
      <c r="I1716">
        <v>3</v>
      </c>
      <c r="J1716">
        <v>32</v>
      </c>
      <c r="K1716">
        <v>2</v>
      </c>
      <c r="L1716">
        <v>4</v>
      </c>
      <c r="M1716">
        <v>1</v>
      </c>
      <c r="N1716">
        <v>3</v>
      </c>
      <c r="O1716">
        <v>6</v>
      </c>
      <c r="P1716">
        <v>0</v>
      </c>
      <c r="Q1716">
        <v>1</v>
      </c>
      <c r="R1716">
        <v>0</v>
      </c>
      <c r="S1716">
        <v>0</v>
      </c>
      <c r="T1716">
        <v>0</v>
      </c>
      <c r="U1716">
        <v>0</v>
      </c>
      <c r="V1716">
        <v>3</v>
      </c>
      <c r="W1716">
        <v>11</v>
      </c>
      <c r="X1716">
        <v>0</v>
      </c>
      <c r="Y1716">
        <v>56</v>
      </c>
      <c r="Z1716">
        <v>2225</v>
      </c>
      <c r="AA1716">
        <v>0</v>
      </c>
      <c r="AB1716">
        <v>0</v>
      </c>
      <c r="AC1716">
        <v>0</v>
      </c>
      <c r="AD1716">
        <v>1</v>
      </c>
      <c r="AE1716">
        <v>0</v>
      </c>
      <c r="AF1716">
        <v>0</v>
      </c>
      <c r="AG1716">
        <v>0</v>
      </c>
      <c r="AH1716">
        <v>1</v>
      </c>
      <c r="AI1716">
        <v>0</v>
      </c>
      <c r="AJ1716">
        <v>0</v>
      </c>
      <c r="AK1716">
        <v>152</v>
      </c>
      <c r="AL1716">
        <v>120</v>
      </c>
      <c r="AM1716">
        <v>1</v>
      </c>
    </row>
    <row r="1717" spans="1:39" x14ac:dyDescent="0.45">
      <c r="A1717">
        <v>37292</v>
      </c>
      <c r="B1717">
        <v>1</v>
      </c>
      <c r="C1717">
        <v>0</v>
      </c>
      <c r="D1717">
        <v>32</v>
      </c>
      <c r="E1717">
        <v>275</v>
      </c>
      <c r="F1717">
        <v>0</v>
      </c>
      <c r="G1717">
        <v>86</v>
      </c>
      <c r="H1717">
        <v>10</v>
      </c>
      <c r="I1717">
        <v>23</v>
      </c>
      <c r="J1717">
        <v>66</v>
      </c>
      <c r="K1717">
        <v>5</v>
      </c>
      <c r="L1717">
        <v>6</v>
      </c>
      <c r="M1717">
        <v>3</v>
      </c>
      <c r="N1717">
        <v>5</v>
      </c>
      <c r="O1717">
        <v>8</v>
      </c>
      <c r="P1717">
        <v>0</v>
      </c>
      <c r="Q1717">
        <v>0</v>
      </c>
      <c r="R1717">
        <v>0</v>
      </c>
      <c r="S1717">
        <v>0</v>
      </c>
      <c r="T1717">
        <v>0</v>
      </c>
      <c r="U1717">
        <v>0</v>
      </c>
      <c r="V1717">
        <v>3</v>
      </c>
      <c r="W1717">
        <v>11</v>
      </c>
      <c r="X1717">
        <v>0</v>
      </c>
      <c r="Y1717">
        <v>37</v>
      </c>
      <c r="Z1717">
        <v>2596</v>
      </c>
      <c r="AA1717">
        <v>0</v>
      </c>
      <c r="AB1717">
        <v>0</v>
      </c>
      <c r="AC1717">
        <v>0</v>
      </c>
      <c r="AD1717">
        <v>1</v>
      </c>
      <c r="AE1717">
        <v>0</v>
      </c>
      <c r="AF1717">
        <v>0</v>
      </c>
      <c r="AG1717">
        <v>0</v>
      </c>
      <c r="AH1717">
        <v>1</v>
      </c>
      <c r="AI1717">
        <v>0</v>
      </c>
      <c r="AJ1717">
        <v>0</v>
      </c>
      <c r="AK1717">
        <v>394</v>
      </c>
      <c r="AL1717">
        <v>328</v>
      </c>
      <c r="AM1717">
        <v>0</v>
      </c>
    </row>
    <row r="1718" spans="1:39" x14ac:dyDescent="0.45">
      <c r="A1718">
        <v>45576</v>
      </c>
      <c r="B1718">
        <v>0</v>
      </c>
      <c r="C1718">
        <v>0</v>
      </c>
      <c r="D1718">
        <v>9</v>
      </c>
      <c r="E1718">
        <v>56</v>
      </c>
      <c r="F1718">
        <v>19</v>
      </c>
      <c r="G1718">
        <v>29</v>
      </c>
      <c r="H1718">
        <v>2</v>
      </c>
      <c r="I1718">
        <v>14</v>
      </c>
      <c r="J1718">
        <v>25</v>
      </c>
      <c r="K1718">
        <v>1</v>
      </c>
      <c r="L1718">
        <v>3</v>
      </c>
      <c r="M1718">
        <v>1</v>
      </c>
      <c r="N1718">
        <v>3</v>
      </c>
      <c r="O1718">
        <v>8</v>
      </c>
      <c r="P1718">
        <v>0</v>
      </c>
      <c r="Q1718">
        <v>0</v>
      </c>
      <c r="R1718">
        <v>0</v>
      </c>
      <c r="S1718">
        <v>0</v>
      </c>
      <c r="T1718">
        <v>0</v>
      </c>
      <c r="U1718">
        <v>0</v>
      </c>
      <c r="V1718">
        <v>3</v>
      </c>
      <c r="W1718">
        <v>11</v>
      </c>
      <c r="X1718">
        <v>1</v>
      </c>
      <c r="Y1718">
        <v>75</v>
      </c>
      <c r="Z1718">
        <v>2191</v>
      </c>
      <c r="AA1718">
        <v>0</v>
      </c>
      <c r="AB1718">
        <v>0</v>
      </c>
      <c r="AC1718">
        <v>1</v>
      </c>
      <c r="AD1718">
        <v>0</v>
      </c>
      <c r="AE1718">
        <v>0</v>
      </c>
      <c r="AF1718">
        <v>0</v>
      </c>
      <c r="AG1718">
        <v>0</v>
      </c>
      <c r="AH1718">
        <v>0</v>
      </c>
      <c r="AI1718">
        <v>0</v>
      </c>
      <c r="AJ1718">
        <v>1</v>
      </c>
      <c r="AK1718">
        <v>120</v>
      </c>
      <c r="AL1718">
        <v>95</v>
      </c>
      <c r="AM1718">
        <v>0</v>
      </c>
    </row>
    <row r="1719" spans="1:39" x14ac:dyDescent="0.45">
      <c r="A1719">
        <v>70321</v>
      </c>
      <c r="B1719">
        <v>0</v>
      </c>
      <c r="C1719">
        <v>0</v>
      </c>
      <c r="D1719">
        <v>6</v>
      </c>
      <c r="E1719">
        <v>303</v>
      </c>
      <c r="F1719">
        <v>23</v>
      </c>
      <c r="G1719">
        <v>751</v>
      </c>
      <c r="H1719">
        <v>82</v>
      </c>
      <c r="I1719">
        <v>26</v>
      </c>
      <c r="J1719">
        <v>191</v>
      </c>
      <c r="K1719">
        <v>1</v>
      </c>
      <c r="L1719">
        <v>6</v>
      </c>
      <c r="M1719">
        <v>5</v>
      </c>
      <c r="N1719">
        <v>13</v>
      </c>
      <c r="O1719">
        <v>4</v>
      </c>
      <c r="P1719">
        <v>0</v>
      </c>
      <c r="Q1719">
        <v>0</v>
      </c>
      <c r="R1719">
        <v>0</v>
      </c>
      <c r="S1719">
        <v>0</v>
      </c>
      <c r="T1719">
        <v>0</v>
      </c>
      <c r="U1719">
        <v>0</v>
      </c>
      <c r="V1719">
        <v>3</v>
      </c>
      <c r="W1719">
        <v>11</v>
      </c>
      <c r="X1719">
        <v>1</v>
      </c>
      <c r="Y1719">
        <v>73</v>
      </c>
      <c r="Z1719">
        <v>2688</v>
      </c>
      <c r="AA1719">
        <v>0</v>
      </c>
      <c r="AB1719">
        <v>0</v>
      </c>
      <c r="AC1719">
        <v>0</v>
      </c>
      <c r="AD1719">
        <v>1</v>
      </c>
      <c r="AE1719">
        <v>0</v>
      </c>
      <c r="AF1719">
        <v>0</v>
      </c>
      <c r="AG1719">
        <v>0</v>
      </c>
      <c r="AH1719">
        <v>1</v>
      </c>
      <c r="AI1719">
        <v>0</v>
      </c>
      <c r="AJ1719">
        <v>0</v>
      </c>
      <c r="AK1719">
        <v>1185</v>
      </c>
      <c r="AL1719">
        <v>994</v>
      </c>
      <c r="AM1719">
        <v>0</v>
      </c>
    </row>
    <row r="1720" spans="1:39" x14ac:dyDescent="0.45">
      <c r="A1720">
        <v>58086</v>
      </c>
      <c r="B1720">
        <v>0</v>
      </c>
      <c r="C1720">
        <v>1</v>
      </c>
      <c r="D1720">
        <v>80</v>
      </c>
      <c r="E1720">
        <v>708</v>
      </c>
      <c r="F1720">
        <v>7</v>
      </c>
      <c r="G1720">
        <v>62</v>
      </c>
      <c r="H1720">
        <v>0</v>
      </c>
      <c r="I1720">
        <v>0</v>
      </c>
      <c r="J1720">
        <v>15</v>
      </c>
      <c r="K1720">
        <v>2</v>
      </c>
      <c r="L1720">
        <v>11</v>
      </c>
      <c r="M1720">
        <v>3</v>
      </c>
      <c r="N1720">
        <v>7</v>
      </c>
      <c r="O1720">
        <v>8</v>
      </c>
      <c r="P1720">
        <v>0</v>
      </c>
      <c r="Q1720">
        <v>0</v>
      </c>
      <c r="R1720">
        <v>0</v>
      </c>
      <c r="S1720">
        <v>0</v>
      </c>
      <c r="T1720">
        <v>0</v>
      </c>
      <c r="U1720">
        <v>0</v>
      </c>
      <c r="V1720">
        <v>3</v>
      </c>
      <c r="W1720">
        <v>11</v>
      </c>
      <c r="X1720">
        <v>0</v>
      </c>
      <c r="Y1720">
        <v>51</v>
      </c>
      <c r="Z1720">
        <v>2684</v>
      </c>
      <c r="AA1720">
        <v>1</v>
      </c>
      <c r="AB1720">
        <v>0</v>
      </c>
      <c r="AC1720">
        <v>0</v>
      </c>
      <c r="AD1720">
        <v>0</v>
      </c>
      <c r="AE1720">
        <v>0</v>
      </c>
      <c r="AF1720">
        <v>0</v>
      </c>
      <c r="AG1720">
        <v>0</v>
      </c>
      <c r="AH1720">
        <v>0</v>
      </c>
      <c r="AI1720">
        <v>0</v>
      </c>
      <c r="AJ1720">
        <v>1</v>
      </c>
      <c r="AK1720">
        <v>777</v>
      </c>
      <c r="AL1720">
        <v>762</v>
      </c>
      <c r="AM1720">
        <v>0</v>
      </c>
    </row>
    <row r="1721" spans="1:39" x14ac:dyDescent="0.45">
      <c r="A1721">
        <v>81795</v>
      </c>
      <c r="B1721">
        <v>0</v>
      </c>
      <c r="C1721">
        <v>0</v>
      </c>
      <c r="D1721">
        <v>74</v>
      </c>
      <c r="E1721">
        <v>324</v>
      </c>
      <c r="F1721">
        <v>132</v>
      </c>
      <c r="G1721">
        <v>693</v>
      </c>
      <c r="H1721">
        <v>27</v>
      </c>
      <c r="I1721">
        <v>118</v>
      </c>
      <c r="J1721">
        <v>88</v>
      </c>
      <c r="K1721">
        <v>1</v>
      </c>
      <c r="L1721">
        <v>4</v>
      </c>
      <c r="M1721">
        <v>11</v>
      </c>
      <c r="N1721">
        <v>7</v>
      </c>
      <c r="O1721">
        <v>2</v>
      </c>
      <c r="P1721">
        <v>0</v>
      </c>
      <c r="Q1721">
        <v>0</v>
      </c>
      <c r="R1721">
        <v>0</v>
      </c>
      <c r="S1721">
        <v>0</v>
      </c>
      <c r="T1721">
        <v>0</v>
      </c>
      <c r="U1721">
        <v>0</v>
      </c>
      <c r="V1721">
        <v>3</v>
      </c>
      <c r="W1721">
        <v>11</v>
      </c>
      <c r="X1721">
        <v>0</v>
      </c>
      <c r="Y1721">
        <v>68</v>
      </c>
      <c r="Z1721">
        <v>2770</v>
      </c>
      <c r="AA1721">
        <v>0</v>
      </c>
      <c r="AB1721">
        <v>1</v>
      </c>
      <c r="AC1721">
        <v>0</v>
      </c>
      <c r="AD1721">
        <v>0</v>
      </c>
      <c r="AE1721">
        <v>0</v>
      </c>
      <c r="AF1721">
        <v>0</v>
      </c>
      <c r="AG1721">
        <v>0</v>
      </c>
      <c r="AH1721">
        <v>1</v>
      </c>
      <c r="AI1721">
        <v>0</v>
      </c>
      <c r="AJ1721">
        <v>0</v>
      </c>
      <c r="AK1721">
        <v>1294</v>
      </c>
      <c r="AL1721">
        <v>1206</v>
      </c>
      <c r="AM1721">
        <v>0</v>
      </c>
    </row>
    <row r="1722" spans="1:39" x14ac:dyDescent="0.45">
      <c r="A1722">
        <v>28389</v>
      </c>
      <c r="B1722">
        <v>0</v>
      </c>
      <c r="C1722">
        <v>0</v>
      </c>
      <c r="D1722">
        <v>49</v>
      </c>
      <c r="E1722">
        <v>1</v>
      </c>
      <c r="F1722">
        <v>5</v>
      </c>
      <c r="G1722">
        <v>3</v>
      </c>
      <c r="H1722">
        <v>7</v>
      </c>
      <c r="I1722">
        <v>4</v>
      </c>
      <c r="J1722">
        <v>8</v>
      </c>
      <c r="K1722">
        <v>1</v>
      </c>
      <c r="L1722">
        <v>1</v>
      </c>
      <c r="M1722">
        <v>0</v>
      </c>
      <c r="N1722">
        <v>2</v>
      </c>
      <c r="O1722">
        <v>7</v>
      </c>
      <c r="P1722">
        <v>0</v>
      </c>
      <c r="Q1722">
        <v>0</v>
      </c>
      <c r="R1722">
        <v>0</v>
      </c>
      <c r="S1722">
        <v>0</v>
      </c>
      <c r="T1722">
        <v>0</v>
      </c>
      <c r="U1722">
        <v>0</v>
      </c>
      <c r="V1722">
        <v>3</v>
      </c>
      <c r="W1722">
        <v>11</v>
      </c>
      <c r="X1722">
        <v>0</v>
      </c>
      <c r="Y1722">
        <v>73</v>
      </c>
      <c r="Z1722">
        <v>2745</v>
      </c>
      <c r="AA1722">
        <v>0</v>
      </c>
      <c r="AB1722">
        <v>0</v>
      </c>
      <c r="AC1722">
        <v>0</v>
      </c>
      <c r="AD1722">
        <v>1</v>
      </c>
      <c r="AE1722">
        <v>0</v>
      </c>
      <c r="AF1722">
        <v>0</v>
      </c>
      <c r="AG1722">
        <v>1</v>
      </c>
      <c r="AH1722">
        <v>0</v>
      </c>
      <c r="AI1722">
        <v>0</v>
      </c>
      <c r="AJ1722">
        <v>0</v>
      </c>
      <c r="AK1722">
        <v>20</v>
      </c>
      <c r="AL1722">
        <v>12</v>
      </c>
      <c r="AM1722">
        <v>0</v>
      </c>
    </row>
    <row r="1723" spans="1:39" x14ac:dyDescent="0.45">
      <c r="A1723">
        <v>66835</v>
      </c>
      <c r="B1723">
        <v>0</v>
      </c>
      <c r="C1723">
        <v>0</v>
      </c>
      <c r="D1723">
        <v>21</v>
      </c>
      <c r="E1723">
        <v>620</v>
      </c>
      <c r="F1723">
        <v>26</v>
      </c>
      <c r="G1723">
        <v>195</v>
      </c>
      <c r="H1723">
        <v>34</v>
      </c>
      <c r="I1723">
        <v>17</v>
      </c>
      <c r="J1723">
        <v>141</v>
      </c>
      <c r="K1723">
        <v>1</v>
      </c>
      <c r="L1723">
        <v>6</v>
      </c>
      <c r="M1723">
        <v>4</v>
      </c>
      <c r="N1723">
        <v>13</v>
      </c>
      <c r="O1723">
        <v>2</v>
      </c>
      <c r="P1723">
        <v>0</v>
      </c>
      <c r="Q1723">
        <v>0</v>
      </c>
      <c r="R1723">
        <v>0</v>
      </c>
      <c r="S1723">
        <v>0</v>
      </c>
      <c r="T1723">
        <v>0</v>
      </c>
      <c r="U1723">
        <v>0</v>
      </c>
      <c r="V1723">
        <v>3</v>
      </c>
      <c r="W1723">
        <v>11</v>
      </c>
      <c r="X1723">
        <v>0</v>
      </c>
      <c r="Y1723">
        <v>74</v>
      </c>
      <c r="Z1723">
        <v>2433</v>
      </c>
      <c r="AA1723">
        <v>0</v>
      </c>
      <c r="AB1723">
        <v>1</v>
      </c>
      <c r="AC1723">
        <v>0</v>
      </c>
      <c r="AD1723">
        <v>0</v>
      </c>
      <c r="AE1723">
        <v>0</v>
      </c>
      <c r="AF1723">
        <v>0</v>
      </c>
      <c r="AG1723">
        <v>0</v>
      </c>
      <c r="AH1723">
        <v>0</v>
      </c>
      <c r="AI1723">
        <v>1</v>
      </c>
      <c r="AJ1723">
        <v>0</v>
      </c>
      <c r="AK1723">
        <v>892</v>
      </c>
      <c r="AL1723">
        <v>751</v>
      </c>
      <c r="AM1723">
        <v>0</v>
      </c>
    </row>
    <row r="1724" spans="1:39" x14ac:dyDescent="0.45">
      <c r="A1724">
        <v>69901</v>
      </c>
      <c r="B1724">
        <v>0</v>
      </c>
      <c r="C1724">
        <v>1</v>
      </c>
      <c r="D1724">
        <v>95</v>
      </c>
      <c r="E1724">
        <v>312</v>
      </c>
      <c r="F1724">
        <v>21</v>
      </c>
      <c r="G1724">
        <v>206</v>
      </c>
      <c r="H1724">
        <v>102</v>
      </c>
      <c r="I1724">
        <v>92</v>
      </c>
      <c r="J1724">
        <v>149</v>
      </c>
      <c r="K1724">
        <v>3</v>
      </c>
      <c r="L1724">
        <v>7</v>
      </c>
      <c r="M1724">
        <v>3</v>
      </c>
      <c r="N1724">
        <v>10</v>
      </c>
      <c r="O1724">
        <v>5</v>
      </c>
      <c r="P1724">
        <v>0</v>
      </c>
      <c r="Q1724">
        <v>0</v>
      </c>
      <c r="R1724">
        <v>0</v>
      </c>
      <c r="S1724">
        <v>0</v>
      </c>
      <c r="T1724">
        <v>0</v>
      </c>
      <c r="U1724">
        <v>0</v>
      </c>
      <c r="V1724">
        <v>3</v>
      </c>
      <c r="W1724">
        <v>11</v>
      </c>
      <c r="X1724">
        <v>0</v>
      </c>
      <c r="Y1724">
        <v>51</v>
      </c>
      <c r="Z1724">
        <v>2555</v>
      </c>
      <c r="AA1724">
        <v>1</v>
      </c>
      <c r="AB1724">
        <v>0</v>
      </c>
      <c r="AC1724">
        <v>0</v>
      </c>
      <c r="AD1724">
        <v>0</v>
      </c>
      <c r="AE1724">
        <v>0</v>
      </c>
      <c r="AF1724">
        <v>0</v>
      </c>
      <c r="AG1724">
        <v>0</v>
      </c>
      <c r="AH1724">
        <v>1</v>
      </c>
      <c r="AI1724">
        <v>0</v>
      </c>
      <c r="AJ1724">
        <v>0</v>
      </c>
      <c r="AK1724">
        <v>733</v>
      </c>
      <c r="AL1724">
        <v>584</v>
      </c>
      <c r="AM1724">
        <v>0</v>
      </c>
    </row>
    <row r="1725" spans="1:39" x14ac:dyDescent="0.45">
      <c r="A1725">
        <v>80360</v>
      </c>
      <c r="B1725">
        <v>0</v>
      </c>
      <c r="C1725">
        <v>0</v>
      </c>
      <c r="D1725">
        <v>56</v>
      </c>
      <c r="E1725">
        <v>1493</v>
      </c>
      <c r="F1725">
        <v>86</v>
      </c>
      <c r="G1725">
        <v>454</v>
      </c>
      <c r="H1725">
        <v>112</v>
      </c>
      <c r="I1725">
        <v>43</v>
      </c>
      <c r="J1725">
        <v>43</v>
      </c>
      <c r="K1725">
        <v>2</v>
      </c>
      <c r="L1725">
        <v>4</v>
      </c>
      <c r="M1725">
        <v>4</v>
      </c>
      <c r="N1725">
        <v>5</v>
      </c>
      <c r="O1725">
        <v>2</v>
      </c>
      <c r="P1725">
        <v>0</v>
      </c>
      <c r="Q1725">
        <v>1</v>
      </c>
      <c r="R1725">
        <v>1</v>
      </c>
      <c r="S1725">
        <v>1</v>
      </c>
      <c r="T1725">
        <v>0</v>
      </c>
      <c r="U1725">
        <v>0</v>
      </c>
      <c r="V1725">
        <v>3</v>
      </c>
      <c r="W1725">
        <v>11</v>
      </c>
      <c r="X1725">
        <v>0</v>
      </c>
      <c r="Y1725">
        <v>71</v>
      </c>
      <c r="Z1725">
        <v>2642</v>
      </c>
      <c r="AA1725">
        <v>0</v>
      </c>
      <c r="AB1725">
        <v>1</v>
      </c>
      <c r="AC1725">
        <v>0</v>
      </c>
      <c r="AD1725">
        <v>0</v>
      </c>
      <c r="AE1725">
        <v>0</v>
      </c>
      <c r="AF1725">
        <v>0</v>
      </c>
      <c r="AG1725">
        <v>0</v>
      </c>
      <c r="AH1725">
        <v>0</v>
      </c>
      <c r="AI1725">
        <v>0</v>
      </c>
      <c r="AJ1725">
        <v>1</v>
      </c>
      <c r="AK1725">
        <v>2188</v>
      </c>
      <c r="AL1725">
        <v>2145</v>
      </c>
      <c r="AM1725">
        <v>3</v>
      </c>
    </row>
    <row r="1726" spans="1:39" x14ac:dyDescent="0.45">
      <c r="A1726">
        <v>63342</v>
      </c>
      <c r="B1726">
        <v>0</v>
      </c>
      <c r="C1726">
        <v>1</v>
      </c>
      <c r="D1726">
        <v>48</v>
      </c>
      <c r="E1726">
        <v>918</v>
      </c>
      <c r="F1726">
        <v>21</v>
      </c>
      <c r="G1726">
        <v>118</v>
      </c>
      <c r="H1726">
        <v>13</v>
      </c>
      <c r="I1726">
        <v>10</v>
      </c>
      <c r="J1726">
        <v>21</v>
      </c>
      <c r="K1726">
        <v>3</v>
      </c>
      <c r="L1726">
        <v>8</v>
      </c>
      <c r="M1726">
        <v>3</v>
      </c>
      <c r="N1726">
        <v>5</v>
      </c>
      <c r="O1726">
        <v>6</v>
      </c>
      <c r="P1726">
        <v>0</v>
      </c>
      <c r="Q1726">
        <v>1</v>
      </c>
      <c r="R1726">
        <v>0</v>
      </c>
      <c r="S1726">
        <v>0</v>
      </c>
      <c r="T1726">
        <v>0</v>
      </c>
      <c r="U1726">
        <v>0</v>
      </c>
      <c r="V1726">
        <v>3</v>
      </c>
      <c r="W1726">
        <v>11</v>
      </c>
      <c r="X1726">
        <v>1</v>
      </c>
      <c r="Y1726">
        <v>59</v>
      </c>
      <c r="Z1726">
        <v>2780</v>
      </c>
      <c r="AA1726">
        <v>0</v>
      </c>
      <c r="AB1726">
        <v>0</v>
      </c>
      <c r="AC1726">
        <v>0</v>
      </c>
      <c r="AD1726">
        <v>1</v>
      </c>
      <c r="AE1726">
        <v>0</v>
      </c>
      <c r="AF1726">
        <v>0</v>
      </c>
      <c r="AG1726">
        <v>0</v>
      </c>
      <c r="AH1726">
        <v>0</v>
      </c>
      <c r="AI1726">
        <v>0</v>
      </c>
      <c r="AJ1726">
        <v>1</v>
      </c>
      <c r="AK1726">
        <v>1080</v>
      </c>
      <c r="AL1726">
        <v>1059</v>
      </c>
      <c r="AM1726">
        <v>1</v>
      </c>
    </row>
    <row r="1727" spans="1:39" x14ac:dyDescent="0.45">
      <c r="A1727">
        <v>44989</v>
      </c>
      <c r="B1727">
        <v>0</v>
      </c>
      <c r="C1727">
        <v>1</v>
      </c>
      <c r="D1727">
        <v>26</v>
      </c>
      <c r="E1727">
        <v>98</v>
      </c>
      <c r="F1727">
        <v>0</v>
      </c>
      <c r="G1727">
        <v>106</v>
      </c>
      <c r="H1727">
        <v>49</v>
      </c>
      <c r="I1727">
        <v>10</v>
      </c>
      <c r="J1727">
        <v>106</v>
      </c>
      <c r="K1727">
        <v>5</v>
      </c>
      <c r="L1727">
        <v>5</v>
      </c>
      <c r="M1727">
        <v>1</v>
      </c>
      <c r="N1727">
        <v>5</v>
      </c>
      <c r="O1727">
        <v>6</v>
      </c>
      <c r="P1727">
        <v>0</v>
      </c>
      <c r="Q1727">
        <v>0</v>
      </c>
      <c r="R1727">
        <v>0</v>
      </c>
      <c r="S1727">
        <v>0</v>
      </c>
      <c r="T1727">
        <v>0</v>
      </c>
      <c r="U1727">
        <v>0</v>
      </c>
      <c r="V1727">
        <v>3</v>
      </c>
      <c r="W1727">
        <v>11</v>
      </c>
      <c r="X1727">
        <v>0</v>
      </c>
      <c r="Y1727">
        <v>46</v>
      </c>
      <c r="Z1727">
        <v>2814</v>
      </c>
      <c r="AA1727">
        <v>0</v>
      </c>
      <c r="AB1727">
        <v>1</v>
      </c>
      <c r="AC1727">
        <v>0</v>
      </c>
      <c r="AD1727">
        <v>0</v>
      </c>
      <c r="AE1727">
        <v>0</v>
      </c>
      <c r="AF1727">
        <v>0</v>
      </c>
      <c r="AG1727">
        <v>0</v>
      </c>
      <c r="AH1727">
        <v>1</v>
      </c>
      <c r="AI1727">
        <v>0</v>
      </c>
      <c r="AJ1727">
        <v>0</v>
      </c>
      <c r="AK1727">
        <v>263</v>
      </c>
      <c r="AL1727">
        <v>157</v>
      </c>
      <c r="AM1727">
        <v>0</v>
      </c>
    </row>
    <row r="1728" spans="1:39" x14ac:dyDescent="0.45">
      <c r="A1728">
        <v>31859</v>
      </c>
      <c r="B1728">
        <v>1</v>
      </c>
      <c r="C1728">
        <v>0</v>
      </c>
      <c r="D1728">
        <v>3</v>
      </c>
      <c r="E1728">
        <v>3</v>
      </c>
      <c r="F1728">
        <v>4</v>
      </c>
      <c r="G1728">
        <v>7</v>
      </c>
      <c r="H1728">
        <v>15</v>
      </c>
      <c r="I1728">
        <v>8</v>
      </c>
      <c r="J1728">
        <v>11</v>
      </c>
      <c r="K1728">
        <v>1</v>
      </c>
      <c r="L1728">
        <v>1</v>
      </c>
      <c r="M1728">
        <v>0</v>
      </c>
      <c r="N1728">
        <v>3</v>
      </c>
      <c r="O1728">
        <v>7</v>
      </c>
      <c r="P1728">
        <v>0</v>
      </c>
      <c r="Q1728">
        <v>0</v>
      </c>
      <c r="R1728">
        <v>0</v>
      </c>
      <c r="S1728">
        <v>0</v>
      </c>
      <c r="T1728">
        <v>0</v>
      </c>
      <c r="U1728">
        <v>0</v>
      </c>
      <c r="V1728">
        <v>3</v>
      </c>
      <c r="W1728">
        <v>11</v>
      </c>
      <c r="X1728">
        <v>0</v>
      </c>
      <c r="Y1728">
        <v>40</v>
      </c>
      <c r="Z1728">
        <v>2281</v>
      </c>
      <c r="AA1728">
        <v>0</v>
      </c>
      <c r="AB1728">
        <v>0</v>
      </c>
      <c r="AC1728">
        <v>1</v>
      </c>
      <c r="AD1728">
        <v>0</v>
      </c>
      <c r="AE1728">
        <v>0</v>
      </c>
      <c r="AF1728">
        <v>1</v>
      </c>
      <c r="AG1728">
        <v>0</v>
      </c>
      <c r="AH1728">
        <v>0</v>
      </c>
      <c r="AI1728">
        <v>0</v>
      </c>
      <c r="AJ1728">
        <v>0</v>
      </c>
      <c r="AK1728">
        <v>37</v>
      </c>
      <c r="AL1728">
        <v>26</v>
      </c>
      <c r="AM1728">
        <v>0</v>
      </c>
    </row>
    <row r="1729" spans="1:39" x14ac:dyDescent="0.45">
      <c r="A1729">
        <v>51569</v>
      </c>
      <c r="B1729">
        <v>0</v>
      </c>
      <c r="C1729">
        <v>1</v>
      </c>
      <c r="D1729">
        <v>39</v>
      </c>
      <c r="E1729">
        <v>380</v>
      </c>
      <c r="F1729">
        <v>0</v>
      </c>
      <c r="G1729">
        <v>47</v>
      </c>
      <c r="H1729">
        <v>6</v>
      </c>
      <c r="I1729">
        <v>0</v>
      </c>
      <c r="J1729">
        <v>34</v>
      </c>
      <c r="K1729">
        <v>4</v>
      </c>
      <c r="L1729">
        <v>7</v>
      </c>
      <c r="M1729">
        <v>1</v>
      </c>
      <c r="N1729">
        <v>7</v>
      </c>
      <c r="O1729">
        <v>8</v>
      </c>
      <c r="P1729">
        <v>0</v>
      </c>
      <c r="Q1729">
        <v>1</v>
      </c>
      <c r="R1729">
        <v>0</v>
      </c>
      <c r="S1729">
        <v>0</v>
      </c>
      <c r="T1729">
        <v>0</v>
      </c>
      <c r="U1729">
        <v>0</v>
      </c>
      <c r="V1729">
        <v>3</v>
      </c>
      <c r="W1729">
        <v>11</v>
      </c>
      <c r="X1729">
        <v>1</v>
      </c>
      <c r="Y1729">
        <v>71</v>
      </c>
      <c r="Z1729">
        <v>2661</v>
      </c>
      <c r="AA1729">
        <v>0</v>
      </c>
      <c r="AB1729">
        <v>0</v>
      </c>
      <c r="AC1729">
        <v>0</v>
      </c>
      <c r="AD1729">
        <v>0</v>
      </c>
      <c r="AE1729">
        <v>1</v>
      </c>
      <c r="AF1729">
        <v>0</v>
      </c>
      <c r="AG1729">
        <v>0</v>
      </c>
      <c r="AH1729">
        <v>0</v>
      </c>
      <c r="AI1729">
        <v>0</v>
      </c>
      <c r="AJ1729">
        <v>1</v>
      </c>
      <c r="AK1729">
        <v>433</v>
      </c>
      <c r="AL1729">
        <v>399</v>
      </c>
      <c r="AM1729">
        <v>1</v>
      </c>
    </row>
    <row r="1730" spans="1:39" x14ac:dyDescent="0.45">
      <c r="A1730">
        <v>30372</v>
      </c>
      <c r="B1730">
        <v>1</v>
      </c>
      <c r="C1730">
        <v>1</v>
      </c>
      <c r="D1730">
        <v>33</v>
      </c>
      <c r="E1730">
        <v>15</v>
      </c>
      <c r="F1730">
        <v>0</v>
      </c>
      <c r="G1730">
        <v>12</v>
      </c>
      <c r="H1730">
        <v>7</v>
      </c>
      <c r="I1730">
        <v>3</v>
      </c>
      <c r="J1730">
        <v>7</v>
      </c>
      <c r="K1730">
        <v>3</v>
      </c>
      <c r="L1730">
        <v>2</v>
      </c>
      <c r="M1730">
        <v>0</v>
      </c>
      <c r="N1730">
        <v>3</v>
      </c>
      <c r="O1730">
        <v>7</v>
      </c>
      <c r="P1730">
        <v>0</v>
      </c>
      <c r="Q1730">
        <v>0</v>
      </c>
      <c r="R1730">
        <v>0</v>
      </c>
      <c r="S1730">
        <v>0</v>
      </c>
      <c r="T1730">
        <v>0</v>
      </c>
      <c r="U1730">
        <v>0</v>
      </c>
      <c r="V1730">
        <v>3</v>
      </c>
      <c r="W1730">
        <v>11</v>
      </c>
      <c r="X1730">
        <v>0</v>
      </c>
      <c r="Y1730">
        <v>49</v>
      </c>
      <c r="Z1730">
        <v>2710</v>
      </c>
      <c r="AA1730">
        <v>0</v>
      </c>
      <c r="AB1730">
        <v>0</v>
      </c>
      <c r="AC1730">
        <v>0</v>
      </c>
      <c r="AD1730">
        <v>0</v>
      </c>
      <c r="AE1730">
        <v>1</v>
      </c>
      <c r="AF1730">
        <v>0</v>
      </c>
      <c r="AG1730">
        <v>0</v>
      </c>
      <c r="AH1730">
        <v>1</v>
      </c>
      <c r="AI1730">
        <v>0</v>
      </c>
      <c r="AJ1730">
        <v>0</v>
      </c>
      <c r="AK1730">
        <v>37</v>
      </c>
      <c r="AL1730">
        <v>30</v>
      </c>
      <c r="AM1730">
        <v>0</v>
      </c>
    </row>
    <row r="1731" spans="1:39" x14ac:dyDescent="0.45">
      <c r="A1731">
        <v>16014</v>
      </c>
      <c r="B1731">
        <v>1</v>
      </c>
      <c r="C1731">
        <v>1</v>
      </c>
      <c r="D1731">
        <v>42</v>
      </c>
      <c r="E1731">
        <v>3</v>
      </c>
      <c r="F1731">
        <v>9</v>
      </c>
      <c r="G1731">
        <v>4</v>
      </c>
      <c r="H1731">
        <v>7</v>
      </c>
      <c r="I1731">
        <v>8</v>
      </c>
      <c r="J1731">
        <v>7</v>
      </c>
      <c r="K1731">
        <v>4</v>
      </c>
      <c r="L1731">
        <v>1</v>
      </c>
      <c r="M1731">
        <v>1</v>
      </c>
      <c r="N1731">
        <v>4</v>
      </c>
      <c r="O1731">
        <v>3</v>
      </c>
      <c r="P1731">
        <v>0</v>
      </c>
      <c r="Q1731">
        <v>0</v>
      </c>
      <c r="R1731">
        <v>0</v>
      </c>
      <c r="S1731">
        <v>0</v>
      </c>
      <c r="T1731">
        <v>0</v>
      </c>
      <c r="U1731">
        <v>0</v>
      </c>
      <c r="V1731">
        <v>3</v>
      </c>
      <c r="W1731">
        <v>11</v>
      </c>
      <c r="X1731">
        <v>0</v>
      </c>
      <c r="Y1731">
        <v>41</v>
      </c>
      <c r="Z1731">
        <v>2628</v>
      </c>
      <c r="AA1731">
        <v>0</v>
      </c>
      <c r="AB1731">
        <v>0</v>
      </c>
      <c r="AC1731">
        <v>1</v>
      </c>
      <c r="AD1731">
        <v>0</v>
      </c>
      <c r="AE1731">
        <v>0</v>
      </c>
      <c r="AF1731">
        <v>0</v>
      </c>
      <c r="AG1731">
        <v>1</v>
      </c>
      <c r="AH1731">
        <v>0</v>
      </c>
      <c r="AI1731">
        <v>0</v>
      </c>
      <c r="AJ1731">
        <v>0</v>
      </c>
      <c r="AK1731">
        <v>31</v>
      </c>
      <c r="AL1731">
        <v>24</v>
      </c>
      <c r="AM1731">
        <v>0</v>
      </c>
    </row>
    <row r="1732" spans="1:39" x14ac:dyDescent="0.45">
      <c r="A1732">
        <v>41120</v>
      </c>
      <c r="B1732">
        <v>1</v>
      </c>
      <c r="C1732">
        <v>1</v>
      </c>
      <c r="D1732">
        <v>80</v>
      </c>
      <c r="E1732">
        <v>24</v>
      </c>
      <c r="F1732">
        <v>2</v>
      </c>
      <c r="G1732">
        <v>23</v>
      </c>
      <c r="H1732">
        <v>0</v>
      </c>
      <c r="I1732">
        <v>8</v>
      </c>
      <c r="J1732">
        <v>24</v>
      </c>
      <c r="K1732">
        <v>3</v>
      </c>
      <c r="L1732">
        <v>2</v>
      </c>
      <c r="M1732">
        <v>1</v>
      </c>
      <c r="N1732">
        <v>3</v>
      </c>
      <c r="O1732">
        <v>6</v>
      </c>
      <c r="P1732">
        <v>0</v>
      </c>
      <c r="Q1732">
        <v>0</v>
      </c>
      <c r="R1732">
        <v>0</v>
      </c>
      <c r="S1732">
        <v>0</v>
      </c>
      <c r="T1732">
        <v>0</v>
      </c>
      <c r="U1732">
        <v>0</v>
      </c>
      <c r="V1732">
        <v>3</v>
      </c>
      <c r="W1732">
        <v>11</v>
      </c>
      <c r="X1732">
        <v>0</v>
      </c>
      <c r="Y1732">
        <v>52</v>
      </c>
      <c r="Z1732">
        <v>2394</v>
      </c>
      <c r="AA1732">
        <v>0</v>
      </c>
      <c r="AB1732">
        <v>1</v>
      </c>
      <c r="AC1732">
        <v>0</v>
      </c>
      <c r="AD1732">
        <v>0</v>
      </c>
      <c r="AE1732">
        <v>0</v>
      </c>
      <c r="AF1732">
        <v>0</v>
      </c>
      <c r="AG1732">
        <v>0</v>
      </c>
      <c r="AH1732">
        <v>1</v>
      </c>
      <c r="AI1732">
        <v>0</v>
      </c>
      <c r="AJ1732">
        <v>0</v>
      </c>
      <c r="AK1732">
        <v>57</v>
      </c>
      <c r="AL1732">
        <v>33</v>
      </c>
      <c r="AM1732">
        <v>0</v>
      </c>
    </row>
    <row r="1733" spans="1:39" x14ac:dyDescent="0.45">
      <c r="A1733">
        <v>39763</v>
      </c>
      <c r="B1733">
        <v>1</v>
      </c>
      <c r="C1733">
        <v>0</v>
      </c>
      <c r="D1733">
        <v>9</v>
      </c>
      <c r="E1733">
        <v>80</v>
      </c>
      <c r="F1733">
        <v>1</v>
      </c>
      <c r="G1733">
        <v>60</v>
      </c>
      <c r="H1733">
        <v>4</v>
      </c>
      <c r="I1733">
        <v>6</v>
      </c>
      <c r="J1733">
        <v>16</v>
      </c>
      <c r="K1733">
        <v>2</v>
      </c>
      <c r="L1733">
        <v>5</v>
      </c>
      <c r="M1733">
        <v>1</v>
      </c>
      <c r="N1733">
        <v>2</v>
      </c>
      <c r="O1733">
        <v>9</v>
      </c>
      <c r="P1733">
        <v>0</v>
      </c>
      <c r="Q1733">
        <v>0</v>
      </c>
      <c r="R1733">
        <v>0</v>
      </c>
      <c r="S1733">
        <v>0</v>
      </c>
      <c r="T1733">
        <v>0</v>
      </c>
      <c r="U1733">
        <v>0</v>
      </c>
      <c r="V1733">
        <v>3</v>
      </c>
      <c r="W1733">
        <v>11</v>
      </c>
      <c r="X1733">
        <v>1</v>
      </c>
      <c r="Y1733">
        <v>49</v>
      </c>
      <c r="Z1733">
        <v>2488</v>
      </c>
      <c r="AA1733">
        <v>0</v>
      </c>
      <c r="AB1733">
        <v>0</v>
      </c>
      <c r="AC1733">
        <v>1</v>
      </c>
      <c r="AD1733">
        <v>0</v>
      </c>
      <c r="AE1733">
        <v>0</v>
      </c>
      <c r="AF1733">
        <v>0</v>
      </c>
      <c r="AG1733">
        <v>0</v>
      </c>
      <c r="AH1733">
        <v>0</v>
      </c>
      <c r="AI1733">
        <v>1</v>
      </c>
      <c r="AJ1733">
        <v>0</v>
      </c>
      <c r="AK1733">
        <v>151</v>
      </c>
      <c r="AL1733">
        <v>135</v>
      </c>
      <c r="AM1733">
        <v>0</v>
      </c>
    </row>
    <row r="1734" spans="1:39" x14ac:dyDescent="0.45">
      <c r="A1734">
        <v>38725</v>
      </c>
      <c r="B1734">
        <v>1</v>
      </c>
      <c r="C1734">
        <v>1</v>
      </c>
      <c r="D1734">
        <v>52</v>
      </c>
      <c r="E1734">
        <v>31</v>
      </c>
      <c r="F1734">
        <v>0</v>
      </c>
      <c r="G1734">
        <v>6</v>
      </c>
      <c r="H1734">
        <v>2</v>
      </c>
      <c r="I1734">
        <v>1</v>
      </c>
      <c r="J1734">
        <v>5</v>
      </c>
      <c r="K1734">
        <v>2</v>
      </c>
      <c r="L1734">
        <v>1</v>
      </c>
      <c r="M1734">
        <v>0</v>
      </c>
      <c r="N1734">
        <v>4</v>
      </c>
      <c r="O1734">
        <v>4</v>
      </c>
      <c r="P1734">
        <v>0</v>
      </c>
      <c r="Q1734">
        <v>0</v>
      </c>
      <c r="R1734">
        <v>0</v>
      </c>
      <c r="S1734">
        <v>0</v>
      </c>
      <c r="T1734">
        <v>0</v>
      </c>
      <c r="U1734">
        <v>0</v>
      </c>
      <c r="V1734">
        <v>3</v>
      </c>
      <c r="W1734">
        <v>11</v>
      </c>
      <c r="X1734">
        <v>0</v>
      </c>
      <c r="Y1734">
        <v>65</v>
      </c>
      <c r="Z1734">
        <v>2209</v>
      </c>
      <c r="AA1734">
        <v>0</v>
      </c>
      <c r="AB1734">
        <v>1</v>
      </c>
      <c r="AC1734">
        <v>0</v>
      </c>
      <c r="AD1734">
        <v>0</v>
      </c>
      <c r="AE1734">
        <v>0</v>
      </c>
      <c r="AF1734">
        <v>0</v>
      </c>
      <c r="AG1734">
        <v>0</v>
      </c>
      <c r="AH1734">
        <v>0</v>
      </c>
      <c r="AI1734">
        <v>0</v>
      </c>
      <c r="AJ1734">
        <v>1</v>
      </c>
      <c r="AK1734">
        <v>40</v>
      </c>
      <c r="AL1734">
        <v>35</v>
      </c>
      <c r="AM1734">
        <v>0</v>
      </c>
    </row>
    <row r="1735" spans="1:39" x14ac:dyDescent="0.45">
      <c r="A1735">
        <v>77981</v>
      </c>
      <c r="B1735">
        <v>1</v>
      </c>
      <c r="C1735">
        <v>0</v>
      </c>
      <c r="D1735">
        <v>78</v>
      </c>
      <c r="E1735">
        <v>138</v>
      </c>
      <c r="F1735">
        <v>120</v>
      </c>
      <c r="G1735">
        <v>204</v>
      </c>
      <c r="H1735">
        <v>16</v>
      </c>
      <c r="I1735">
        <v>126</v>
      </c>
      <c r="J1735">
        <v>60</v>
      </c>
      <c r="K1735">
        <v>3</v>
      </c>
      <c r="L1735">
        <v>7</v>
      </c>
      <c r="M1735">
        <v>4</v>
      </c>
      <c r="N1735">
        <v>7</v>
      </c>
      <c r="O1735">
        <v>5</v>
      </c>
      <c r="P1735">
        <v>0</v>
      </c>
      <c r="Q1735">
        <v>0</v>
      </c>
      <c r="R1735">
        <v>0</v>
      </c>
      <c r="S1735">
        <v>0</v>
      </c>
      <c r="T1735">
        <v>0</v>
      </c>
      <c r="U1735">
        <v>0</v>
      </c>
      <c r="V1735">
        <v>3</v>
      </c>
      <c r="W1735">
        <v>11</v>
      </c>
      <c r="X1735">
        <v>0</v>
      </c>
      <c r="Y1735">
        <v>48</v>
      </c>
      <c r="Z1735">
        <v>2558</v>
      </c>
      <c r="AA1735">
        <v>0</v>
      </c>
      <c r="AB1735">
        <v>1</v>
      </c>
      <c r="AC1735">
        <v>0</v>
      </c>
      <c r="AD1735">
        <v>0</v>
      </c>
      <c r="AE1735">
        <v>0</v>
      </c>
      <c r="AF1735">
        <v>0</v>
      </c>
      <c r="AG1735">
        <v>0</v>
      </c>
      <c r="AH1735">
        <v>1</v>
      </c>
      <c r="AI1735">
        <v>0</v>
      </c>
      <c r="AJ1735">
        <v>0</v>
      </c>
      <c r="AK1735">
        <v>604</v>
      </c>
      <c r="AL1735">
        <v>544</v>
      </c>
      <c r="AM1735">
        <v>0</v>
      </c>
    </row>
    <row r="1736" spans="1:39" x14ac:dyDescent="0.45">
      <c r="A1736">
        <v>62905</v>
      </c>
      <c r="B1736">
        <v>0</v>
      </c>
      <c r="C1736">
        <v>1</v>
      </c>
      <c r="D1736">
        <v>68</v>
      </c>
      <c r="E1736">
        <v>166</v>
      </c>
      <c r="F1736">
        <v>75</v>
      </c>
      <c r="G1736">
        <v>96</v>
      </c>
      <c r="H1736">
        <v>119</v>
      </c>
      <c r="I1736">
        <v>107</v>
      </c>
      <c r="J1736">
        <v>59</v>
      </c>
      <c r="K1736">
        <v>3</v>
      </c>
      <c r="L1736">
        <v>7</v>
      </c>
      <c r="M1736">
        <v>2</v>
      </c>
      <c r="N1736">
        <v>8</v>
      </c>
      <c r="O1736">
        <v>4</v>
      </c>
      <c r="P1736">
        <v>0</v>
      </c>
      <c r="Q1736">
        <v>0</v>
      </c>
      <c r="R1736">
        <v>0</v>
      </c>
      <c r="S1736">
        <v>0</v>
      </c>
      <c r="T1736">
        <v>0</v>
      </c>
      <c r="U1736">
        <v>0</v>
      </c>
      <c r="V1736">
        <v>3</v>
      </c>
      <c r="W1736">
        <v>11</v>
      </c>
      <c r="X1736">
        <v>0</v>
      </c>
      <c r="Y1736">
        <v>56</v>
      </c>
      <c r="Z1736">
        <v>2451</v>
      </c>
      <c r="AA1736">
        <v>0</v>
      </c>
      <c r="AB1736">
        <v>1</v>
      </c>
      <c r="AC1736">
        <v>0</v>
      </c>
      <c r="AD1736">
        <v>0</v>
      </c>
      <c r="AE1736">
        <v>0</v>
      </c>
      <c r="AF1736">
        <v>1</v>
      </c>
      <c r="AG1736">
        <v>0</v>
      </c>
      <c r="AH1736">
        <v>0</v>
      </c>
      <c r="AI1736">
        <v>0</v>
      </c>
      <c r="AJ1736">
        <v>0</v>
      </c>
      <c r="AK1736">
        <v>563</v>
      </c>
      <c r="AL1736">
        <v>504</v>
      </c>
      <c r="AM1736">
        <v>0</v>
      </c>
    </row>
    <row r="1737" spans="1:39" x14ac:dyDescent="0.45">
      <c r="A1737">
        <v>13533</v>
      </c>
      <c r="B1737">
        <v>1</v>
      </c>
      <c r="C1737">
        <v>0</v>
      </c>
      <c r="D1737">
        <v>45</v>
      </c>
      <c r="E1737">
        <v>12</v>
      </c>
      <c r="F1737">
        <v>3</v>
      </c>
      <c r="G1737">
        <v>8</v>
      </c>
      <c r="H1737">
        <v>8</v>
      </c>
      <c r="I1737">
        <v>0</v>
      </c>
      <c r="J1737">
        <v>17</v>
      </c>
      <c r="K1737">
        <v>2</v>
      </c>
      <c r="L1737">
        <v>2</v>
      </c>
      <c r="M1737">
        <v>0</v>
      </c>
      <c r="N1737">
        <v>3</v>
      </c>
      <c r="O1737">
        <v>7</v>
      </c>
      <c r="P1737">
        <v>0</v>
      </c>
      <c r="Q1737">
        <v>0</v>
      </c>
      <c r="R1737">
        <v>0</v>
      </c>
      <c r="S1737">
        <v>0</v>
      </c>
      <c r="T1737">
        <v>0</v>
      </c>
      <c r="U1737">
        <v>0</v>
      </c>
      <c r="V1737">
        <v>3</v>
      </c>
      <c r="W1737">
        <v>11</v>
      </c>
      <c r="X1737">
        <v>0</v>
      </c>
      <c r="Y1737">
        <v>41</v>
      </c>
      <c r="Z1737">
        <v>2635</v>
      </c>
      <c r="AA1737">
        <v>1</v>
      </c>
      <c r="AB1737">
        <v>0</v>
      </c>
      <c r="AC1737">
        <v>0</v>
      </c>
      <c r="AD1737">
        <v>0</v>
      </c>
      <c r="AE1737">
        <v>0</v>
      </c>
      <c r="AF1737">
        <v>1</v>
      </c>
      <c r="AG1737">
        <v>0</v>
      </c>
      <c r="AH1737">
        <v>0</v>
      </c>
      <c r="AI1737">
        <v>0</v>
      </c>
      <c r="AJ1737">
        <v>0</v>
      </c>
      <c r="AK1737">
        <v>31</v>
      </c>
      <c r="AL1737">
        <v>14</v>
      </c>
      <c r="AM1737">
        <v>0</v>
      </c>
    </row>
    <row r="1738" spans="1:39" x14ac:dyDescent="0.45">
      <c r="A1738">
        <v>59481</v>
      </c>
      <c r="B1738">
        <v>0</v>
      </c>
      <c r="C1738">
        <v>1</v>
      </c>
      <c r="D1738">
        <v>47</v>
      </c>
      <c r="E1738">
        <v>178</v>
      </c>
      <c r="F1738">
        <v>3</v>
      </c>
      <c r="G1738">
        <v>85</v>
      </c>
      <c r="H1738">
        <v>71</v>
      </c>
      <c r="I1738">
        <v>66</v>
      </c>
      <c r="J1738">
        <v>58</v>
      </c>
      <c r="K1738">
        <v>2</v>
      </c>
      <c r="L1738">
        <v>3</v>
      </c>
      <c r="M1738">
        <v>3</v>
      </c>
      <c r="N1738">
        <v>8</v>
      </c>
      <c r="O1738">
        <v>2</v>
      </c>
      <c r="P1738">
        <v>0</v>
      </c>
      <c r="Q1738">
        <v>0</v>
      </c>
      <c r="R1738">
        <v>0</v>
      </c>
      <c r="S1738">
        <v>0</v>
      </c>
      <c r="T1738">
        <v>0</v>
      </c>
      <c r="U1738">
        <v>0</v>
      </c>
      <c r="V1738">
        <v>3</v>
      </c>
      <c r="W1738">
        <v>11</v>
      </c>
      <c r="X1738">
        <v>0</v>
      </c>
      <c r="Y1738">
        <v>45</v>
      </c>
      <c r="Z1738">
        <v>2408</v>
      </c>
      <c r="AA1738">
        <v>0</v>
      </c>
      <c r="AB1738">
        <v>0</v>
      </c>
      <c r="AC1738">
        <v>0</v>
      </c>
      <c r="AD1738">
        <v>1</v>
      </c>
      <c r="AE1738">
        <v>0</v>
      </c>
      <c r="AF1738">
        <v>0</v>
      </c>
      <c r="AG1738">
        <v>0</v>
      </c>
      <c r="AH1738">
        <v>1</v>
      </c>
      <c r="AI1738">
        <v>0</v>
      </c>
      <c r="AJ1738">
        <v>0</v>
      </c>
      <c r="AK1738">
        <v>403</v>
      </c>
      <c r="AL1738">
        <v>345</v>
      </c>
      <c r="AM1738">
        <v>0</v>
      </c>
    </row>
    <row r="1739" spans="1:39" x14ac:dyDescent="0.45">
      <c r="A1739">
        <v>72117</v>
      </c>
      <c r="B1739">
        <v>0</v>
      </c>
      <c r="C1739">
        <v>1</v>
      </c>
      <c r="D1739">
        <v>34</v>
      </c>
      <c r="E1739">
        <v>707</v>
      </c>
      <c r="F1739">
        <v>20</v>
      </c>
      <c r="G1739">
        <v>171</v>
      </c>
      <c r="H1739">
        <v>65</v>
      </c>
      <c r="I1739">
        <v>60</v>
      </c>
      <c r="J1739">
        <v>50</v>
      </c>
      <c r="K1739">
        <v>1</v>
      </c>
      <c r="L1739">
        <v>9</v>
      </c>
      <c r="M1739">
        <v>7</v>
      </c>
      <c r="N1739">
        <v>9</v>
      </c>
      <c r="O1739">
        <v>5</v>
      </c>
      <c r="P1739">
        <v>0</v>
      </c>
      <c r="Q1739">
        <v>0</v>
      </c>
      <c r="R1739">
        <v>0</v>
      </c>
      <c r="S1739">
        <v>0</v>
      </c>
      <c r="T1739">
        <v>0</v>
      </c>
      <c r="U1739">
        <v>0</v>
      </c>
      <c r="V1739">
        <v>3</v>
      </c>
      <c r="W1739">
        <v>11</v>
      </c>
      <c r="X1739">
        <v>0</v>
      </c>
      <c r="Y1739">
        <v>43</v>
      </c>
      <c r="Z1739">
        <v>2472</v>
      </c>
      <c r="AA1739">
        <v>0</v>
      </c>
      <c r="AB1739">
        <v>1</v>
      </c>
      <c r="AC1739">
        <v>0</v>
      </c>
      <c r="AD1739">
        <v>0</v>
      </c>
      <c r="AE1739">
        <v>0</v>
      </c>
      <c r="AF1739">
        <v>0</v>
      </c>
      <c r="AG1739">
        <v>0</v>
      </c>
      <c r="AH1739">
        <v>1</v>
      </c>
      <c r="AI1739">
        <v>0</v>
      </c>
      <c r="AJ1739">
        <v>0</v>
      </c>
      <c r="AK1739">
        <v>1023</v>
      </c>
      <c r="AL1739">
        <v>973</v>
      </c>
      <c r="AM1739">
        <v>0</v>
      </c>
    </row>
    <row r="1740" spans="1:39" x14ac:dyDescent="0.45">
      <c r="A1740">
        <v>21955</v>
      </c>
      <c r="B1740">
        <v>1</v>
      </c>
      <c r="C1740">
        <v>0</v>
      </c>
      <c r="D1740">
        <v>81</v>
      </c>
      <c r="E1740">
        <v>5</v>
      </c>
      <c r="F1740">
        <v>1</v>
      </c>
      <c r="G1740">
        <v>7</v>
      </c>
      <c r="H1740">
        <v>17</v>
      </c>
      <c r="I1740">
        <v>14</v>
      </c>
      <c r="J1740">
        <v>11</v>
      </c>
      <c r="K1740">
        <v>2</v>
      </c>
      <c r="L1740">
        <v>2</v>
      </c>
      <c r="M1740">
        <v>1</v>
      </c>
      <c r="N1740">
        <v>3</v>
      </c>
      <c r="O1740">
        <v>6</v>
      </c>
      <c r="P1740">
        <v>0</v>
      </c>
      <c r="Q1740">
        <v>0</v>
      </c>
      <c r="R1740">
        <v>0</v>
      </c>
      <c r="S1740">
        <v>0</v>
      </c>
      <c r="T1740">
        <v>0</v>
      </c>
      <c r="U1740">
        <v>0</v>
      </c>
      <c r="V1740">
        <v>3</v>
      </c>
      <c r="W1740">
        <v>11</v>
      </c>
      <c r="X1740">
        <v>0</v>
      </c>
      <c r="Y1740">
        <v>34</v>
      </c>
      <c r="Z1740">
        <v>2454</v>
      </c>
      <c r="AA1740">
        <v>0</v>
      </c>
      <c r="AB1740">
        <v>1</v>
      </c>
      <c r="AC1740">
        <v>0</v>
      </c>
      <c r="AD1740">
        <v>0</v>
      </c>
      <c r="AE1740">
        <v>0</v>
      </c>
      <c r="AF1740">
        <v>1</v>
      </c>
      <c r="AG1740">
        <v>0</v>
      </c>
      <c r="AH1740">
        <v>0</v>
      </c>
      <c r="AI1740">
        <v>0</v>
      </c>
      <c r="AJ1740">
        <v>0</v>
      </c>
      <c r="AK1740">
        <v>44</v>
      </c>
      <c r="AL1740">
        <v>33</v>
      </c>
      <c r="AM1740">
        <v>0</v>
      </c>
    </row>
    <row r="1741" spans="1:39" x14ac:dyDescent="0.45">
      <c r="A1741">
        <v>67131</v>
      </c>
      <c r="B1741">
        <v>0</v>
      </c>
      <c r="C1741">
        <v>1</v>
      </c>
      <c r="D1741">
        <v>72</v>
      </c>
      <c r="E1741">
        <v>465</v>
      </c>
      <c r="F1741">
        <v>71</v>
      </c>
      <c r="G1741">
        <v>250</v>
      </c>
      <c r="H1741">
        <v>93</v>
      </c>
      <c r="I1741">
        <v>35</v>
      </c>
      <c r="J1741">
        <v>62</v>
      </c>
      <c r="K1741">
        <v>3</v>
      </c>
      <c r="L1741">
        <v>9</v>
      </c>
      <c r="M1741">
        <v>2</v>
      </c>
      <c r="N1741">
        <v>12</v>
      </c>
      <c r="O1741">
        <v>6</v>
      </c>
      <c r="P1741">
        <v>0</v>
      </c>
      <c r="Q1741">
        <v>0</v>
      </c>
      <c r="R1741">
        <v>0</v>
      </c>
      <c r="S1741">
        <v>0</v>
      </c>
      <c r="T1741">
        <v>0</v>
      </c>
      <c r="U1741">
        <v>0</v>
      </c>
      <c r="V1741">
        <v>3</v>
      </c>
      <c r="W1741">
        <v>11</v>
      </c>
      <c r="X1741">
        <v>0</v>
      </c>
      <c r="Y1741">
        <v>64</v>
      </c>
      <c r="Z1741">
        <v>2619</v>
      </c>
      <c r="AA1741">
        <v>0</v>
      </c>
      <c r="AB1741">
        <v>1</v>
      </c>
      <c r="AC1741">
        <v>0</v>
      </c>
      <c r="AD1741">
        <v>0</v>
      </c>
      <c r="AE1741">
        <v>0</v>
      </c>
      <c r="AF1741">
        <v>0</v>
      </c>
      <c r="AG1741">
        <v>0</v>
      </c>
      <c r="AH1741">
        <v>1</v>
      </c>
      <c r="AI1741">
        <v>0</v>
      </c>
      <c r="AJ1741">
        <v>0</v>
      </c>
      <c r="AK1741">
        <v>914</v>
      </c>
      <c r="AL1741">
        <v>852</v>
      </c>
      <c r="AM1741">
        <v>0</v>
      </c>
    </row>
    <row r="1742" spans="1:39" x14ac:dyDescent="0.45">
      <c r="A1742">
        <v>36802</v>
      </c>
      <c r="B1742">
        <v>1</v>
      </c>
      <c r="C1742">
        <v>0</v>
      </c>
      <c r="D1742">
        <v>23</v>
      </c>
      <c r="E1742">
        <v>16</v>
      </c>
      <c r="F1742">
        <v>1</v>
      </c>
      <c r="G1742">
        <v>2</v>
      </c>
      <c r="H1742">
        <v>0</v>
      </c>
      <c r="I1742">
        <v>0</v>
      </c>
      <c r="J1742">
        <v>1</v>
      </c>
      <c r="K1742">
        <v>1</v>
      </c>
      <c r="L1742">
        <v>1</v>
      </c>
      <c r="M1742">
        <v>0</v>
      </c>
      <c r="N1742">
        <v>3</v>
      </c>
      <c r="O1742">
        <v>5</v>
      </c>
      <c r="P1742">
        <v>0</v>
      </c>
      <c r="Q1742">
        <v>0</v>
      </c>
      <c r="R1742">
        <v>0</v>
      </c>
      <c r="S1742">
        <v>0</v>
      </c>
      <c r="T1742">
        <v>0</v>
      </c>
      <c r="U1742">
        <v>0</v>
      </c>
      <c r="V1742">
        <v>3</v>
      </c>
      <c r="W1742">
        <v>11</v>
      </c>
      <c r="X1742">
        <v>0</v>
      </c>
      <c r="Y1742">
        <v>40</v>
      </c>
      <c r="Z1742">
        <v>2172</v>
      </c>
      <c r="AA1742">
        <v>0</v>
      </c>
      <c r="AB1742">
        <v>0</v>
      </c>
      <c r="AC1742">
        <v>1</v>
      </c>
      <c r="AD1742">
        <v>0</v>
      </c>
      <c r="AE1742">
        <v>0</v>
      </c>
      <c r="AF1742">
        <v>0</v>
      </c>
      <c r="AG1742">
        <v>0</v>
      </c>
      <c r="AH1742">
        <v>0</v>
      </c>
      <c r="AI1742">
        <v>0</v>
      </c>
      <c r="AJ1742">
        <v>1</v>
      </c>
      <c r="AK1742">
        <v>19</v>
      </c>
      <c r="AL1742">
        <v>18</v>
      </c>
      <c r="AM1742">
        <v>0</v>
      </c>
    </row>
    <row r="1743" spans="1:39" x14ac:dyDescent="0.45">
      <c r="A1743">
        <v>71853</v>
      </c>
      <c r="B1743">
        <v>0</v>
      </c>
      <c r="C1743">
        <v>0</v>
      </c>
      <c r="D1743">
        <v>29</v>
      </c>
      <c r="E1743">
        <v>358</v>
      </c>
      <c r="F1743">
        <v>108</v>
      </c>
      <c r="G1743">
        <v>413</v>
      </c>
      <c r="H1743">
        <v>141</v>
      </c>
      <c r="I1743">
        <v>97</v>
      </c>
      <c r="J1743">
        <v>32</v>
      </c>
      <c r="K1743">
        <v>1</v>
      </c>
      <c r="L1743">
        <v>2</v>
      </c>
      <c r="M1743">
        <v>8</v>
      </c>
      <c r="N1743">
        <v>6</v>
      </c>
      <c r="O1743">
        <v>1</v>
      </c>
      <c r="P1743">
        <v>0</v>
      </c>
      <c r="Q1743">
        <v>0</v>
      </c>
      <c r="R1743">
        <v>0</v>
      </c>
      <c r="S1743">
        <v>0</v>
      </c>
      <c r="T1743">
        <v>0</v>
      </c>
      <c r="U1743">
        <v>0</v>
      </c>
      <c r="V1743">
        <v>3</v>
      </c>
      <c r="W1743">
        <v>11</v>
      </c>
      <c r="X1743">
        <v>0</v>
      </c>
      <c r="Y1743">
        <v>38</v>
      </c>
      <c r="Z1743">
        <v>2576</v>
      </c>
      <c r="AA1743">
        <v>0</v>
      </c>
      <c r="AB1743">
        <v>0</v>
      </c>
      <c r="AC1743">
        <v>0</v>
      </c>
      <c r="AD1743">
        <v>1</v>
      </c>
      <c r="AE1743">
        <v>0</v>
      </c>
      <c r="AF1743">
        <v>0</v>
      </c>
      <c r="AG1743">
        <v>0</v>
      </c>
      <c r="AH1743">
        <v>1</v>
      </c>
      <c r="AI1743">
        <v>0</v>
      </c>
      <c r="AJ1743">
        <v>0</v>
      </c>
      <c r="AK1743">
        <v>1117</v>
      </c>
      <c r="AL1743">
        <v>1085</v>
      </c>
      <c r="AM1743">
        <v>0</v>
      </c>
    </row>
    <row r="1744" spans="1:39" x14ac:dyDescent="0.45">
      <c r="A1744">
        <v>28249</v>
      </c>
      <c r="B1744">
        <v>0</v>
      </c>
      <c r="C1744">
        <v>0</v>
      </c>
      <c r="D1744">
        <v>80</v>
      </c>
      <c r="E1744">
        <v>1</v>
      </c>
      <c r="F1744">
        <v>9</v>
      </c>
      <c r="G1744">
        <v>7</v>
      </c>
      <c r="H1744">
        <v>2</v>
      </c>
      <c r="I1744">
        <v>14</v>
      </c>
      <c r="J1744">
        <v>10</v>
      </c>
      <c r="K1744">
        <v>1</v>
      </c>
      <c r="L1744">
        <v>2</v>
      </c>
      <c r="M1744">
        <v>0</v>
      </c>
      <c r="N1744">
        <v>3</v>
      </c>
      <c r="O1744">
        <v>6</v>
      </c>
      <c r="P1744">
        <v>0</v>
      </c>
      <c r="Q1744">
        <v>0</v>
      </c>
      <c r="R1744">
        <v>0</v>
      </c>
      <c r="S1744">
        <v>0</v>
      </c>
      <c r="T1744">
        <v>0</v>
      </c>
      <c r="U1744">
        <v>0</v>
      </c>
      <c r="V1744">
        <v>3</v>
      </c>
      <c r="W1744">
        <v>11</v>
      </c>
      <c r="X1744">
        <v>0</v>
      </c>
      <c r="Y1744">
        <v>59</v>
      </c>
      <c r="Z1744">
        <v>2173</v>
      </c>
      <c r="AA1744">
        <v>0</v>
      </c>
      <c r="AB1744">
        <v>1</v>
      </c>
      <c r="AC1744">
        <v>0</v>
      </c>
      <c r="AD1744">
        <v>0</v>
      </c>
      <c r="AE1744">
        <v>0</v>
      </c>
      <c r="AF1744">
        <v>0</v>
      </c>
      <c r="AG1744">
        <v>1</v>
      </c>
      <c r="AH1744">
        <v>0</v>
      </c>
      <c r="AI1744">
        <v>0</v>
      </c>
      <c r="AJ1744">
        <v>0</v>
      </c>
      <c r="AK1744">
        <v>33</v>
      </c>
      <c r="AL1744">
        <v>23</v>
      </c>
      <c r="AM1744">
        <v>0</v>
      </c>
    </row>
    <row r="1745" spans="1:39" x14ac:dyDescent="0.45">
      <c r="A1745">
        <v>47808</v>
      </c>
      <c r="B1745">
        <v>0</v>
      </c>
      <c r="C1745">
        <v>1</v>
      </c>
      <c r="D1745">
        <v>30</v>
      </c>
      <c r="E1745">
        <v>123</v>
      </c>
      <c r="F1745">
        <v>1</v>
      </c>
      <c r="G1745">
        <v>26</v>
      </c>
      <c r="H1745">
        <v>2</v>
      </c>
      <c r="I1745">
        <v>0</v>
      </c>
      <c r="J1745">
        <v>72</v>
      </c>
      <c r="K1745">
        <v>2</v>
      </c>
      <c r="L1745">
        <v>3</v>
      </c>
      <c r="M1745">
        <v>2</v>
      </c>
      <c r="N1745">
        <v>3</v>
      </c>
      <c r="O1745">
        <v>7</v>
      </c>
      <c r="P1745">
        <v>1</v>
      </c>
      <c r="Q1745">
        <v>0</v>
      </c>
      <c r="R1745">
        <v>0</v>
      </c>
      <c r="S1745">
        <v>0</v>
      </c>
      <c r="T1745">
        <v>0</v>
      </c>
      <c r="U1745">
        <v>0</v>
      </c>
      <c r="V1745">
        <v>3</v>
      </c>
      <c r="W1745">
        <v>11</v>
      </c>
      <c r="X1745">
        <v>0</v>
      </c>
      <c r="Y1745">
        <v>45</v>
      </c>
      <c r="Z1745">
        <v>2411</v>
      </c>
      <c r="AA1745">
        <v>0</v>
      </c>
      <c r="AB1745">
        <v>1</v>
      </c>
      <c r="AC1745">
        <v>0</v>
      </c>
      <c r="AD1745">
        <v>0</v>
      </c>
      <c r="AE1745">
        <v>0</v>
      </c>
      <c r="AF1745">
        <v>0</v>
      </c>
      <c r="AG1745">
        <v>0</v>
      </c>
      <c r="AH1745">
        <v>0</v>
      </c>
      <c r="AI1745">
        <v>1</v>
      </c>
      <c r="AJ1745">
        <v>0</v>
      </c>
      <c r="AK1745">
        <v>152</v>
      </c>
      <c r="AL1745">
        <v>80</v>
      </c>
      <c r="AM1745">
        <v>1</v>
      </c>
    </row>
    <row r="1746" spans="1:39" x14ac:dyDescent="0.45">
      <c r="A1746">
        <v>25509</v>
      </c>
      <c r="B1746">
        <v>1</v>
      </c>
      <c r="C1746">
        <v>0</v>
      </c>
      <c r="D1746">
        <v>15</v>
      </c>
      <c r="E1746">
        <v>40</v>
      </c>
      <c r="F1746">
        <v>3</v>
      </c>
      <c r="G1746">
        <v>30</v>
      </c>
      <c r="H1746">
        <v>10</v>
      </c>
      <c r="I1746">
        <v>7</v>
      </c>
      <c r="J1746">
        <v>11</v>
      </c>
      <c r="K1746">
        <v>3</v>
      </c>
      <c r="L1746">
        <v>3</v>
      </c>
      <c r="M1746">
        <v>0</v>
      </c>
      <c r="N1746">
        <v>3</v>
      </c>
      <c r="O1746">
        <v>9</v>
      </c>
      <c r="P1746">
        <v>0</v>
      </c>
      <c r="Q1746">
        <v>0</v>
      </c>
      <c r="R1746">
        <v>0</v>
      </c>
      <c r="S1746">
        <v>0</v>
      </c>
      <c r="T1746">
        <v>0</v>
      </c>
      <c r="U1746">
        <v>0</v>
      </c>
      <c r="V1746">
        <v>3</v>
      </c>
      <c r="W1746">
        <v>11</v>
      </c>
      <c r="X1746">
        <v>1</v>
      </c>
      <c r="Y1746">
        <v>46</v>
      </c>
      <c r="Z1746">
        <v>2808</v>
      </c>
      <c r="AA1746">
        <v>1</v>
      </c>
      <c r="AB1746">
        <v>0</v>
      </c>
      <c r="AC1746">
        <v>0</v>
      </c>
      <c r="AD1746">
        <v>0</v>
      </c>
      <c r="AE1746">
        <v>0</v>
      </c>
      <c r="AF1746">
        <v>0</v>
      </c>
      <c r="AG1746">
        <v>0</v>
      </c>
      <c r="AH1746">
        <v>0</v>
      </c>
      <c r="AI1746">
        <v>0</v>
      </c>
      <c r="AJ1746">
        <v>1</v>
      </c>
      <c r="AK1746">
        <v>90</v>
      </c>
      <c r="AL1746">
        <v>79</v>
      </c>
      <c r="AM1746">
        <v>0</v>
      </c>
    </row>
    <row r="1747" spans="1:39" x14ac:dyDescent="0.45">
      <c r="A1747">
        <v>51012</v>
      </c>
      <c r="B1747">
        <v>0</v>
      </c>
      <c r="C1747">
        <v>0</v>
      </c>
      <c r="D1747">
        <v>86</v>
      </c>
      <c r="E1747">
        <v>102</v>
      </c>
      <c r="F1747">
        <v>9</v>
      </c>
      <c r="G1747">
        <v>63</v>
      </c>
      <c r="H1747">
        <v>2</v>
      </c>
      <c r="I1747">
        <v>9</v>
      </c>
      <c r="J1747">
        <v>24</v>
      </c>
      <c r="K1747">
        <v>1</v>
      </c>
      <c r="L1747">
        <v>4</v>
      </c>
      <c r="M1747">
        <v>1</v>
      </c>
      <c r="N1747">
        <v>4</v>
      </c>
      <c r="O1747">
        <v>6</v>
      </c>
      <c r="P1747">
        <v>0</v>
      </c>
      <c r="Q1747">
        <v>0</v>
      </c>
      <c r="R1747">
        <v>0</v>
      </c>
      <c r="S1747">
        <v>0</v>
      </c>
      <c r="T1747">
        <v>0</v>
      </c>
      <c r="U1747">
        <v>0</v>
      </c>
      <c r="V1747">
        <v>3</v>
      </c>
      <c r="W1747">
        <v>11</v>
      </c>
      <c r="X1747">
        <v>0</v>
      </c>
      <c r="Y1747">
        <v>74</v>
      </c>
      <c r="Z1747">
        <v>2596</v>
      </c>
      <c r="AA1747">
        <v>0</v>
      </c>
      <c r="AB1747">
        <v>1</v>
      </c>
      <c r="AC1747">
        <v>0</v>
      </c>
      <c r="AD1747">
        <v>0</v>
      </c>
      <c r="AE1747">
        <v>0</v>
      </c>
      <c r="AF1747">
        <v>0</v>
      </c>
      <c r="AG1747">
        <v>0</v>
      </c>
      <c r="AH1747">
        <v>0</v>
      </c>
      <c r="AI1747">
        <v>0</v>
      </c>
      <c r="AJ1747">
        <v>1</v>
      </c>
      <c r="AK1747">
        <v>185</v>
      </c>
      <c r="AL1747">
        <v>161</v>
      </c>
      <c r="AM1747">
        <v>0</v>
      </c>
    </row>
    <row r="1748" spans="1:39" x14ac:dyDescent="0.45">
      <c r="A1748">
        <v>70596</v>
      </c>
      <c r="B1748">
        <v>0</v>
      </c>
      <c r="C1748">
        <v>0</v>
      </c>
      <c r="D1748">
        <v>68</v>
      </c>
      <c r="E1748">
        <v>347</v>
      </c>
      <c r="F1748">
        <v>44</v>
      </c>
      <c r="G1748">
        <v>534</v>
      </c>
      <c r="H1748">
        <v>17</v>
      </c>
      <c r="I1748">
        <v>0</v>
      </c>
      <c r="J1748">
        <v>26</v>
      </c>
      <c r="K1748">
        <v>1</v>
      </c>
      <c r="L1748">
        <v>3</v>
      </c>
      <c r="M1748">
        <v>5</v>
      </c>
      <c r="N1748">
        <v>12</v>
      </c>
      <c r="O1748">
        <v>2</v>
      </c>
      <c r="P1748">
        <v>0</v>
      </c>
      <c r="Q1748">
        <v>0</v>
      </c>
      <c r="R1748">
        <v>0</v>
      </c>
      <c r="S1748">
        <v>0</v>
      </c>
      <c r="T1748">
        <v>0</v>
      </c>
      <c r="U1748">
        <v>0</v>
      </c>
      <c r="V1748">
        <v>3</v>
      </c>
      <c r="W1748">
        <v>11</v>
      </c>
      <c r="X1748">
        <v>0</v>
      </c>
      <c r="Y1748">
        <v>35</v>
      </c>
      <c r="Z1748">
        <v>2791</v>
      </c>
      <c r="AA1748">
        <v>0</v>
      </c>
      <c r="AB1748">
        <v>0</v>
      </c>
      <c r="AC1748">
        <v>1</v>
      </c>
      <c r="AD1748">
        <v>0</v>
      </c>
      <c r="AE1748">
        <v>0</v>
      </c>
      <c r="AF1748">
        <v>0</v>
      </c>
      <c r="AG1748">
        <v>0</v>
      </c>
      <c r="AH1748">
        <v>1</v>
      </c>
      <c r="AI1748">
        <v>0</v>
      </c>
      <c r="AJ1748">
        <v>0</v>
      </c>
      <c r="AK1748">
        <v>942</v>
      </c>
      <c r="AL1748">
        <v>916</v>
      </c>
      <c r="AM1748">
        <v>0</v>
      </c>
    </row>
    <row r="1749" spans="1:39" x14ac:dyDescent="0.45">
      <c r="A1749">
        <v>85431</v>
      </c>
      <c r="B1749">
        <v>0</v>
      </c>
      <c r="C1749">
        <v>0</v>
      </c>
      <c r="D1749">
        <v>54</v>
      </c>
      <c r="E1749">
        <v>376</v>
      </c>
      <c r="F1749">
        <v>53</v>
      </c>
      <c r="G1749">
        <v>462</v>
      </c>
      <c r="H1749">
        <v>168</v>
      </c>
      <c r="I1749">
        <v>53</v>
      </c>
      <c r="J1749">
        <v>53</v>
      </c>
      <c r="K1749">
        <v>1</v>
      </c>
      <c r="L1749">
        <v>2</v>
      </c>
      <c r="M1749">
        <v>7</v>
      </c>
      <c r="N1749">
        <v>7</v>
      </c>
      <c r="O1749">
        <v>0</v>
      </c>
      <c r="P1749">
        <v>0</v>
      </c>
      <c r="Q1749">
        <v>0</v>
      </c>
      <c r="R1749">
        <v>0</v>
      </c>
      <c r="S1749">
        <v>0</v>
      </c>
      <c r="T1749">
        <v>0</v>
      </c>
      <c r="U1749">
        <v>0</v>
      </c>
      <c r="V1749">
        <v>3</v>
      </c>
      <c r="W1749">
        <v>11</v>
      </c>
      <c r="X1749">
        <v>0</v>
      </c>
      <c r="Y1749">
        <v>68</v>
      </c>
      <c r="Z1749">
        <v>2545</v>
      </c>
      <c r="AA1749">
        <v>0</v>
      </c>
      <c r="AB1749">
        <v>0</v>
      </c>
      <c r="AC1749">
        <v>0</v>
      </c>
      <c r="AD1749">
        <v>1</v>
      </c>
      <c r="AE1749">
        <v>0</v>
      </c>
      <c r="AF1749">
        <v>0</v>
      </c>
      <c r="AG1749">
        <v>0</v>
      </c>
      <c r="AH1749">
        <v>0</v>
      </c>
      <c r="AI1749">
        <v>0</v>
      </c>
      <c r="AJ1749">
        <v>1</v>
      </c>
      <c r="AK1749">
        <v>1112</v>
      </c>
      <c r="AL1749">
        <v>1059</v>
      </c>
      <c r="AM1749">
        <v>0</v>
      </c>
    </row>
    <row r="1750" spans="1:39" x14ac:dyDescent="0.45">
      <c r="A1750">
        <v>42664</v>
      </c>
      <c r="B1750">
        <v>0</v>
      </c>
      <c r="C1750">
        <v>1</v>
      </c>
      <c r="D1750">
        <v>44</v>
      </c>
      <c r="E1750">
        <v>21</v>
      </c>
      <c r="F1750">
        <v>0</v>
      </c>
      <c r="G1750">
        <v>3</v>
      </c>
      <c r="H1750">
        <v>0</v>
      </c>
      <c r="I1750">
        <v>0</v>
      </c>
      <c r="J1750">
        <v>0</v>
      </c>
      <c r="K1750">
        <v>1</v>
      </c>
      <c r="L1750">
        <v>1</v>
      </c>
      <c r="M1750">
        <v>0</v>
      </c>
      <c r="N1750">
        <v>3</v>
      </c>
      <c r="O1750">
        <v>6</v>
      </c>
      <c r="P1750">
        <v>0</v>
      </c>
      <c r="Q1750">
        <v>0</v>
      </c>
      <c r="R1750">
        <v>0</v>
      </c>
      <c r="S1750">
        <v>0</v>
      </c>
      <c r="T1750">
        <v>0</v>
      </c>
      <c r="U1750">
        <v>0</v>
      </c>
      <c r="V1750">
        <v>3</v>
      </c>
      <c r="W1750">
        <v>11</v>
      </c>
      <c r="X1750">
        <v>0</v>
      </c>
      <c r="Y1750">
        <v>53</v>
      </c>
      <c r="Z1750">
        <v>2262</v>
      </c>
      <c r="AA1750">
        <v>0</v>
      </c>
      <c r="AB1750">
        <v>1</v>
      </c>
      <c r="AC1750">
        <v>0</v>
      </c>
      <c r="AD1750">
        <v>0</v>
      </c>
      <c r="AE1750">
        <v>0</v>
      </c>
      <c r="AF1750">
        <v>0</v>
      </c>
      <c r="AG1750">
        <v>0</v>
      </c>
      <c r="AH1750">
        <v>1</v>
      </c>
      <c r="AI1750">
        <v>0</v>
      </c>
      <c r="AJ1750">
        <v>0</v>
      </c>
      <c r="AK1750">
        <v>24</v>
      </c>
      <c r="AL1750">
        <v>24</v>
      </c>
      <c r="AM1750">
        <v>0</v>
      </c>
    </row>
    <row r="1751" spans="1:39" x14ac:dyDescent="0.45">
      <c r="A1751">
        <v>42586</v>
      </c>
      <c r="B1751">
        <v>1</v>
      </c>
      <c r="C1751">
        <v>1</v>
      </c>
      <c r="D1751">
        <v>7</v>
      </c>
      <c r="E1751">
        <v>194</v>
      </c>
      <c r="F1751">
        <v>2</v>
      </c>
      <c r="G1751">
        <v>56</v>
      </c>
      <c r="H1751">
        <v>0</v>
      </c>
      <c r="I1751">
        <v>0</v>
      </c>
      <c r="J1751">
        <v>0</v>
      </c>
      <c r="K1751">
        <v>5</v>
      </c>
      <c r="L1751">
        <v>4</v>
      </c>
      <c r="M1751">
        <v>1</v>
      </c>
      <c r="N1751">
        <v>6</v>
      </c>
      <c r="O1751">
        <v>8</v>
      </c>
      <c r="P1751">
        <v>0</v>
      </c>
      <c r="Q1751">
        <v>0</v>
      </c>
      <c r="R1751">
        <v>0</v>
      </c>
      <c r="S1751">
        <v>0</v>
      </c>
      <c r="T1751">
        <v>0</v>
      </c>
      <c r="U1751">
        <v>0</v>
      </c>
      <c r="V1751">
        <v>3</v>
      </c>
      <c r="W1751">
        <v>11</v>
      </c>
      <c r="X1751">
        <v>1</v>
      </c>
      <c r="Y1751">
        <v>65</v>
      </c>
      <c r="Z1751">
        <v>2767</v>
      </c>
      <c r="AA1751">
        <v>0</v>
      </c>
      <c r="AB1751">
        <v>0</v>
      </c>
      <c r="AC1751">
        <v>0</v>
      </c>
      <c r="AD1751">
        <v>1</v>
      </c>
      <c r="AE1751">
        <v>0</v>
      </c>
      <c r="AF1751">
        <v>0</v>
      </c>
      <c r="AG1751">
        <v>0</v>
      </c>
      <c r="AH1751">
        <v>1</v>
      </c>
      <c r="AI1751">
        <v>0</v>
      </c>
      <c r="AJ1751">
        <v>0</v>
      </c>
      <c r="AK1751">
        <v>252</v>
      </c>
      <c r="AL1751">
        <v>252</v>
      </c>
      <c r="AM1751">
        <v>0</v>
      </c>
    </row>
    <row r="1752" spans="1:39" x14ac:dyDescent="0.45">
      <c r="A1752">
        <v>29760</v>
      </c>
      <c r="B1752">
        <v>1</v>
      </c>
      <c r="C1752">
        <v>0</v>
      </c>
      <c r="D1752">
        <v>87</v>
      </c>
      <c r="E1752">
        <v>64</v>
      </c>
      <c r="F1752">
        <v>4</v>
      </c>
      <c r="G1752">
        <v>68</v>
      </c>
      <c r="H1752">
        <v>7</v>
      </c>
      <c r="I1752">
        <v>5</v>
      </c>
      <c r="J1752">
        <v>17</v>
      </c>
      <c r="K1752">
        <v>4</v>
      </c>
      <c r="L1752">
        <v>3</v>
      </c>
      <c r="M1752">
        <v>1</v>
      </c>
      <c r="N1752">
        <v>4</v>
      </c>
      <c r="O1752">
        <v>8</v>
      </c>
      <c r="P1752">
        <v>0</v>
      </c>
      <c r="Q1752">
        <v>0</v>
      </c>
      <c r="R1752">
        <v>0</v>
      </c>
      <c r="S1752">
        <v>0</v>
      </c>
      <c r="T1752">
        <v>0</v>
      </c>
      <c r="U1752">
        <v>0</v>
      </c>
      <c r="V1752">
        <v>3</v>
      </c>
      <c r="W1752">
        <v>11</v>
      </c>
      <c r="X1752">
        <v>0</v>
      </c>
      <c r="Y1752">
        <v>35</v>
      </c>
      <c r="Z1752">
        <v>2828</v>
      </c>
      <c r="AA1752">
        <v>0</v>
      </c>
      <c r="AB1752">
        <v>0</v>
      </c>
      <c r="AC1752">
        <v>1</v>
      </c>
      <c r="AD1752">
        <v>0</v>
      </c>
      <c r="AE1752">
        <v>0</v>
      </c>
      <c r="AF1752">
        <v>0</v>
      </c>
      <c r="AG1752">
        <v>0</v>
      </c>
      <c r="AH1752">
        <v>1</v>
      </c>
      <c r="AI1752">
        <v>0</v>
      </c>
      <c r="AJ1752">
        <v>0</v>
      </c>
      <c r="AK1752">
        <v>148</v>
      </c>
      <c r="AL1752">
        <v>131</v>
      </c>
      <c r="AM1752">
        <v>0</v>
      </c>
    </row>
    <row r="1753" spans="1:39" x14ac:dyDescent="0.45">
      <c r="A1753">
        <v>28973</v>
      </c>
      <c r="B1753">
        <v>0</v>
      </c>
      <c r="C1753">
        <v>0</v>
      </c>
      <c r="D1753">
        <v>59</v>
      </c>
      <c r="E1753">
        <v>206</v>
      </c>
      <c r="F1753">
        <v>0</v>
      </c>
      <c r="G1753">
        <v>46</v>
      </c>
      <c r="H1753">
        <v>3</v>
      </c>
      <c r="I1753">
        <v>2</v>
      </c>
      <c r="J1753">
        <v>12</v>
      </c>
      <c r="K1753">
        <v>2</v>
      </c>
      <c r="L1753">
        <v>5</v>
      </c>
      <c r="M1753">
        <v>1</v>
      </c>
      <c r="N1753">
        <v>5</v>
      </c>
      <c r="O1753">
        <v>8</v>
      </c>
      <c r="P1753">
        <v>0</v>
      </c>
      <c r="Q1753">
        <v>0</v>
      </c>
      <c r="R1753">
        <v>0</v>
      </c>
      <c r="S1753">
        <v>0</v>
      </c>
      <c r="T1753">
        <v>0</v>
      </c>
      <c r="U1753">
        <v>0</v>
      </c>
      <c r="V1753">
        <v>3</v>
      </c>
      <c r="W1753">
        <v>11</v>
      </c>
      <c r="X1753">
        <v>0</v>
      </c>
      <c r="Y1753">
        <v>43</v>
      </c>
      <c r="Z1753">
        <v>2783</v>
      </c>
      <c r="AA1753">
        <v>0</v>
      </c>
      <c r="AB1753">
        <v>1</v>
      </c>
      <c r="AC1753">
        <v>0</v>
      </c>
      <c r="AD1753">
        <v>0</v>
      </c>
      <c r="AE1753">
        <v>0</v>
      </c>
      <c r="AF1753">
        <v>0</v>
      </c>
      <c r="AG1753">
        <v>0</v>
      </c>
      <c r="AH1753">
        <v>0</v>
      </c>
      <c r="AI1753">
        <v>0</v>
      </c>
      <c r="AJ1753">
        <v>1</v>
      </c>
      <c r="AK1753">
        <v>257</v>
      </c>
      <c r="AL1753">
        <v>245</v>
      </c>
      <c r="AM1753">
        <v>0</v>
      </c>
    </row>
    <row r="1754" spans="1:39" x14ac:dyDescent="0.45">
      <c r="A1754">
        <v>39435</v>
      </c>
      <c r="B1754">
        <v>1</v>
      </c>
      <c r="C1754">
        <v>0</v>
      </c>
      <c r="D1754">
        <v>16</v>
      </c>
      <c r="E1754">
        <v>71</v>
      </c>
      <c r="F1754">
        <v>0</v>
      </c>
      <c r="G1754">
        <v>18</v>
      </c>
      <c r="H1754">
        <v>0</v>
      </c>
      <c r="I1754">
        <v>0</v>
      </c>
      <c r="J1754">
        <v>13</v>
      </c>
      <c r="K1754">
        <v>1</v>
      </c>
      <c r="L1754">
        <v>3</v>
      </c>
      <c r="M1754">
        <v>1</v>
      </c>
      <c r="N1754">
        <v>2</v>
      </c>
      <c r="O1754">
        <v>7</v>
      </c>
      <c r="P1754">
        <v>0</v>
      </c>
      <c r="Q1754">
        <v>0</v>
      </c>
      <c r="R1754">
        <v>0</v>
      </c>
      <c r="S1754">
        <v>0</v>
      </c>
      <c r="T1754">
        <v>0</v>
      </c>
      <c r="U1754">
        <v>0</v>
      </c>
      <c r="V1754">
        <v>3</v>
      </c>
      <c r="W1754">
        <v>11</v>
      </c>
      <c r="X1754">
        <v>0</v>
      </c>
      <c r="Y1754">
        <v>47</v>
      </c>
      <c r="Z1754">
        <v>2486</v>
      </c>
      <c r="AA1754">
        <v>0</v>
      </c>
      <c r="AB1754">
        <v>0</v>
      </c>
      <c r="AC1754">
        <v>0</v>
      </c>
      <c r="AD1754">
        <v>1</v>
      </c>
      <c r="AE1754">
        <v>0</v>
      </c>
      <c r="AF1754">
        <v>0</v>
      </c>
      <c r="AG1754">
        <v>0</v>
      </c>
      <c r="AH1754">
        <v>0</v>
      </c>
      <c r="AI1754">
        <v>0</v>
      </c>
      <c r="AJ1754">
        <v>1</v>
      </c>
      <c r="AK1754">
        <v>89</v>
      </c>
      <c r="AL1754">
        <v>76</v>
      </c>
      <c r="AM1754">
        <v>0</v>
      </c>
    </row>
    <row r="1755" spans="1:39" x14ac:dyDescent="0.45">
      <c r="A1755">
        <v>65370</v>
      </c>
      <c r="B1755">
        <v>0</v>
      </c>
      <c r="C1755">
        <v>0</v>
      </c>
      <c r="D1755">
        <v>1</v>
      </c>
      <c r="E1755">
        <v>71</v>
      </c>
      <c r="F1755">
        <v>22</v>
      </c>
      <c r="G1755">
        <v>112</v>
      </c>
      <c r="H1755">
        <v>138</v>
      </c>
      <c r="I1755">
        <v>89</v>
      </c>
      <c r="J1755">
        <v>29</v>
      </c>
      <c r="K1755">
        <v>1</v>
      </c>
      <c r="L1755">
        <v>2</v>
      </c>
      <c r="M1755">
        <v>3</v>
      </c>
      <c r="N1755">
        <v>13</v>
      </c>
      <c r="O1755">
        <v>1</v>
      </c>
      <c r="P1755">
        <v>0</v>
      </c>
      <c r="Q1755">
        <v>0</v>
      </c>
      <c r="R1755">
        <v>0</v>
      </c>
      <c r="S1755">
        <v>0</v>
      </c>
      <c r="T1755">
        <v>0</v>
      </c>
      <c r="U1755">
        <v>0</v>
      </c>
      <c r="V1755">
        <v>3</v>
      </c>
      <c r="W1755">
        <v>11</v>
      </c>
      <c r="X1755">
        <v>0</v>
      </c>
      <c r="Y1755">
        <v>36</v>
      </c>
      <c r="Z1755">
        <v>2491</v>
      </c>
      <c r="AA1755">
        <v>0</v>
      </c>
      <c r="AB1755">
        <v>1</v>
      </c>
      <c r="AC1755">
        <v>0</v>
      </c>
      <c r="AD1755">
        <v>0</v>
      </c>
      <c r="AE1755">
        <v>0</v>
      </c>
      <c r="AF1755">
        <v>1</v>
      </c>
      <c r="AG1755">
        <v>0</v>
      </c>
      <c r="AH1755">
        <v>0</v>
      </c>
      <c r="AI1755">
        <v>0</v>
      </c>
      <c r="AJ1755">
        <v>0</v>
      </c>
      <c r="AK1755">
        <v>432</v>
      </c>
      <c r="AL1755">
        <v>403</v>
      </c>
      <c r="AM1755">
        <v>0</v>
      </c>
    </row>
    <row r="1756" spans="1:39" x14ac:dyDescent="0.45">
      <c r="A1756">
        <v>20194</v>
      </c>
      <c r="B1756">
        <v>1</v>
      </c>
      <c r="C1756">
        <v>0</v>
      </c>
      <c r="D1756">
        <v>64</v>
      </c>
      <c r="E1756">
        <v>0</v>
      </c>
      <c r="F1756">
        <v>4</v>
      </c>
      <c r="G1756">
        <v>7</v>
      </c>
      <c r="H1756">
        <v>11</v>
      </c>
      <c r="I1756">
        <v>10</v>
      </c>
      <c r="J1756">
        <v>15</v>
      </c>
      <c r="K1756">
        <v>2</v>
      </c>
      <c r="L1756">
        <v>2</v>
      </c>
      <c r="M1756">
        <v>0</v>
      </c>
      <c r="N1756">
        <v>3</v>
      </c>
      <c r="O1756">
        <v>6</v>
      </c>
      <c r="P1756">
        <v>0</v>
      </c>
      <c r="Q1756">
        <v>0</v>
      </c>
      <c r="R1756">
        <v>0</v>
      </c>
      <c r="S1756">
        <v>0</v>
      </c>
      <c r="T1756">
        <v>0</v>
      </c>
      <c r="U1756">
        <v>0</v>
      </c>
      <c r="V1756">
        <v>3</v>
      </c>
      <c r="W1756">
        <v>11</v>
      </c>
      <c r="X1756">
        <v>0</v>
      </c>
      <c r="Y1756">
        <v>41</v>
      </c>
      <c r="Z1756">
        <v>2718</v>
      </c>
      <c r="AA1756">
        <v>0</v>
      </c>
      <c r="AB1756">
        <v>0</v>
      </c>
      <c r="AC1756">
        <v>1</v>
      </c>
      <c r="AD1756">
        <v>0</v>
      </c>
      <c r="AE1756">
        <v>0</v>
      </c>
      <c r="AF1756">
        <v>0</v>
      </c>
      <c r="AG1756">
        <v>1</v>
      </c>
      <c r="AH1756">
        <v>0</v>
      </c>
      <c r="AI1756">
        <v>0</v>
      </c>
      <c r="AJ1756">
        <v>0</v>
      </c>
      <c r="AK1756">
        <v>32</v>
      </c>
      <c r="AL1756">
        <v>17</v>
      </c>
      <c r="AM1756">
        <v>0</v>
      </c>
    </row>
    <row r="1757" spans="1:39" x14ac:dyDescent="0.45">
      <c r="A1757">
        <v>42473</v>
      </c>
      <c r="B1757">
        <v>1</v>
      </c>
      <c r="C1757">
        <v>1</v>
      </c>
      <c r="D1757">
        <v>72</v>
      </c>
      <c r="E1757">
        <v>93</v>
      </c>
      <c r="F1757">
        <v>1</v>
      </c>
      <c r="G1757">
        <v>21</v>
      </c>
      <c r="H1757">
        <v>0</v>
      </c>
      <c r="I1757">
        <v>4</v>
      </c>
      <c r="J1757">
        <v>25</v>
      </c>
      <c r="K1757">
        <v>3</v>
      </c>
      <c r="L1757">
        <v>2</v>
      </c>
      <c r="M1757">
        <v>1</v>
      </c>
      <c r="N1757">
        <v>4</v>
      </c>
      <c r="O1757">
        <v>5</v>
      </c>
      <c r="P1757">
        <v>0</v>
      </c>
      <c r="Q1757">
        <v>0</v>
      </c>
      <c r="R1757">
        <v>0</v>
      </c>
      <c r="S1757">
        <v>0</v>
      </c>
      <c r="T1757">
        <v>0</v>
      </c>
      <c r="U1757">
        <v>0</v>
      </c>
      <c r="V1757">
        <v>3</v>
      </c>
      <c r="W1757">
        <v>11</v>
      </c>
      <c r="X1757">
        <v>0</v>
      </c>
      <c r="Y1757">
        <v>44</v>
      </c>
      <c r="Z1757">
        <v>2291</v>
      </c>
      <c r="AA1757">
        <v>0</v>
      </c>
      <c r="AB1757">
        <v>0</v>
      </c>
      <c r="AC1757">
        <v>1</v>
      </c>
      <c r="AD1757">
        <v>0</v>
      </c>
      <c r="AE1757">
        <v>0</v>
      </c>
      <c r="AF1757">
        <v>0</v>
      </c>
      <c r="AG1757">
        <v>0</v>
      </c>
      <c r="AH1757">
        <v>0</v>
      </c>
      <c r="AI1757">
        <v>0</v>
      </c>
      <c r="AJ1757">
        <v>1</v>
      </c>
      <c r="AK1757">
        <v>119</v>
      </c>
      <c r="AL1757">
        <v>94</v>
      </c>
      <c r="AM1757">
        <v>0</v>
      </c>
    </row>
    <row r="1758" spans="1:39" x14ac:dyDescent="0.45">
      <c r="A1758">
        <v>64590</v>
      </c>
      <c r="B1758">
        <v>0</v>
      </c>
      <c r="C1758">
        <v>0</v>
      </c>
      <c r="D1758">
        <v>98</v>
      </c>
      <c r="E1758">
        <v>920</v>
      </c>
      <c r="F1758">
        <v>138</v>
      </c>
      <c r="G1758">
        <v>168</v>
      </c>
      <c r="H1758">
        <v>36</v>
      </c>
      <c r="I1758">
        <v>46</v>
      </c>
      <c r="J1758">
        <v>30</v>
      </c>
      <c r="K1758">
        <v>1</v>
      </c>
      <c r="L1758">
        <v>9</v>
      </c>
      <c r="M1758">
        <v>4</v>
      </c>
      <c r="N1758">
        <v>10</v>
      </c>
      <c r="O1758">
        <v>6</v>
      </c>
      <c r="P1758">
        <v>0</v>
      </c>
      <c r="Q1758">
        <v>0</v>
      </c>
      <c r="R1758">
        <v>0</v>
      </c>
      <c r="S1758">
        <v>0</v>
      </c>
      <c r="T1758">
        <v>0</v>
      </c>
      <c r="U1758">
        <v>0</v>
      </c>
      <c r="V1758">
        <v>3</v>
      </c>
      <c r="W1758">
        <v>11</v>
      </c>
      <c r="X1758">
        <v>0</v>
      </c>
      <c r="Y1758">
        <v>52</v>
      </c>
      <c r="Z1758">
        <v>2782</v>
      </c>
      <c r="AA1758">
        <v>0</v>
      </c>
      <c r="AB1758">
        <v>1</v>
      </c>
      <c r="AC1758">
        <v>0</v>
      </c>
      <c r="AD1758">
        <v>0</v>
      </c>
      <c r="AE1758">
        <v>0</v>
      </c>
      <c r="AF1758">
        <v>0</v>
      </c>
      <c r="AG1758">
        <v>0</v>
      </c>
      <c r="AH1758">
        <v>1</v>
      </c>
      <c r="AI1758">
        <v>0</v>
      </c>
      <c r="AJ1758">
        <v>0</v>
      </c>
      <c r="AK1758">
        <v>1308</v>
      </c>
      <c r="AL1758">
        <v>1278</v>
      </c>
      <c r="AM1758">
        <v>0</v>
      </c>
    </row>
    <row r="1759" spans="1:39" x14ac:dyDescent="0.45">
      <c r="A1759">
        <v>71232</v>
      </c>
      <c r="B1759">
        <v>0</v>
      </c>
      <c r="C1759">
        <v>1</v>
      </c>
      <c r="D1759">
        <v>91</v>
      </c>
      <c r="E1759">
        <v>653</v>
      </c>
      <c r="F1759">
        <v>17</v>
      </c>
      <c r="G1759">
        <v>170</v>
      </c>
      <c r="H1759">
        <v>34</v>
      </c>
      <c r="I1759">
        <v>26</v>
      </c>
      <c r="J1759">
        <v>17</v>
      </c>
      <c r="K1759">
        <v>2</v>
      </c>
      <c r="L1759">
        <v>11</v>
      </c>
      <c r="M1759">
        <v>2</v>
      </c>
      <c r="N1759">
        <v>10</v>
      </c>
      <c r="O1759">
        <v>7</v>
      </c>
      <c r="P1759">
        <v>0</v>
      </c>
      <c r="Q1759">
        <v>0</v>
      </c>
      <c r="R1759">
        <v>0</v>
      </c>
      <c r="S1759">
        <v>0</v>
      </c>
      <c r="T1759">
        <v>0</v>
      </c>
      <c r="U1759">
        <v>0</v>
      </c>
      <c r="V1759">
        <v>3</v>
      </c>
      <c r="W1759">
        <v>11</v>
      </c>
      <c r="X1759">
        <v>0</v>
      </c>
      <c r="Y1759">
        <v>61</v>
      </c>
      <c r="Z1759">
        <v>2372</v>
      </c>
      <c r="AA1759">
        <v>0</v>
      </c>
      <c r="AB1759">
        <v>0</v>
      </c>
      <c r="AC1759">
        <v>0</v>
      </c>
      <c r="AD1759">
        <v>1</v>
      </c>
      <c r="AE1759">
        <v>0</v>
      </c>
      <c r="AF1759">
        <v>0</v>
      </c>
      <c r="AG1759">
        <v>0</v>
      </c>
      <c r="AH1759">
        <v>1</v>
      </c>
      <c r="AI1759">
        <v>0</v>
      </c>
      <c r="AJ1759">
        <v>0</v>
      </c>
      <c r="AK1759">
        <v>900</v>
      </c>
      <c r="AL1759">
        <v>883</v>
      </c>
      <c r="AM1759">
        <v>0</v>
      </c>
    </row>
    <row r="1760" spans="1:39" x14ac:dyDescent="0.45">
      <c r="A1760">
        <v>34600</v>
      </c>
      <c r="B1760">
        <v>1</v>
      </c>
      <c r="C1760">
        <v>1</v>
      </c>
      <c r="D1760">
        <v>8</v>
      </c>
      <c r="E1760">
        <v>199</v>
      </c>
      <c r="F1760">
        <v>33</v>
      </c>
      <c r="G1760">
        <v>60</v>
      </c>
      <c r="H1760">
        <v>8</v>
      </c>
      <c r="I1760">
        <v>3</v>
      </c>
      <c r="J1760">
        <v>15</v>
      </c>
      <c r="K1760">
        <v>5</v>
      </c>
      <c r="L1760">
        <v>5</v>
      </c>
      <c r="M1760">
        <v>2</v>
      </c>
      <c r="N1760">
        <v>5</v>
      </c>
      <c r="O1760">
        <v>8</v>
      </c>
      <c r="P1760">
        <v>0</v>
      </c>
      <c r="Q1760">
        <v>0</v>
      </c>
      <c r="R1760">
        <v>0</v>
      </c>
      <c r="S1760">
        <v>0</v>
      </c>
      <c r="T1760">
        <v>0</v>
      </c>
      <c r="U1760">
        <v>0</v>
      </c>
      <c r="V1760">
        <v>3</v>
      </c>
      <c r="W1760">
        <v>11</v>
      </c>
      <c r="X1760">
        <v>1</v>
      </c>
      <c r="Y1760">
        <v>49</v>
      </c>
      <c r="Z1760">
        <v>2703</v>
      </c>
      <c r="AA1760">
        <v>0</v>
      </c>
      <c r="AB1760">
        <v>0</v>
      </c>
      <c r="AC1760">
        <v>0</v>
      </c>
      <c r="AD1760">
        <v>1</v>
      </c>
      <c r="AE1760">
        <v>0</v>
      </c>
      <c r="AF1760">
        <v>0</v>
      </c>
      <c r="AG1760">
        <v>0</v>
      </c>
      <c r="AH1760">
        <v>1</v>
      </c>
      <c r="AI1760">
        <v>0</v>
      </c>
      <c r="AJ1760">
        <v>0</v>
      </c>
      <c r="AK1760">
        <v>303</v>
      </c>
      <c r="AL1760">
        <v>288</v>
      </c>
      <c r="AM1760">
        <v>0</v>
      </c>
    </row>
    <row r="1761" spans="1:39" x14ac:dyDescent="0.45">
      <c r="A1761">
        <v>46904</v>
      </c>
      <c r="B1761">
        <v>1</v>
      </c>
      <c r="C1761">
        <v>1</v>
      </c>
      <c r="D1761">
        <v>20</v>
      </c>
      <c r="E1761">
        <v>153</v>
      </c>
      <c r="F1761">
        <v>4</v>
      </c>
      <c r="G1761">
        <v>56</v>
      </c>
      <c r="H1761">
        <v>0</v>
      </c>
      <c r="I1761">
        <v>9</v>
      </c>
      <c r="J1761">
        <v>31</v>
      </c>
      <c r="K1761">
        <v>4</v>
      </c>
      <c r="L1761">
        <v>5</v>
      </c>
      <c r="M1761">
        <v>1</v>
      </c>
      <c r="N1761">
        <v>4</v>
      </c>
      <c r="O1761">
        <v>8</v>
      </c>
      <c r="P1761">
        <v>0</v>
      </c>
      <c r="Q1761">
        <v>0</v>
      </c>
      <c r="R1761">
        <v>0</v>
      </c>
      <c r="S1761">
        <v>0</v>
      </c>
      <c r="T1761">
        <v>0</v>
      </c>
      <c r="U1761">
        <v>0</v>
      </c>
      <c r="V1761">
        <v>3</v>
      </c>
      <c r="W1761">
        <v>11</v>
      </c>
      <c r="X1761">
        <v>0</v>
      </c>
      <c r="Y1761">
        <v>53</v>
      </c>
      <c r="Z1761">
        <v>2762</v>
      </c>
      <c r="AA1761">
        <v>0</v>
      </c>
      <c r="AB1761">
        <v>0</v>
      </c>
      <c r="AC1761">
        <v>1</v>
      </c>
      <c r="AD1761">
        <v>0</v>
      </c>
      <c r="AE1761">
        <v>0</v>
      </c>
      <c r="AF1761">
        <v>0</v>
      </c>
      <c r="AG1761">
        <v>0</v>
      </c>
      <c r="AH1761">
        <v>1</v>
      </c>
      <c r="AI1761">
        <v>0</v>
      </c>
      <c r="AJ1761">
        <v>0</v>
      </c>
      <c r="AK1761">
        <v>222</v>
      </c>
      <c r="AL1761">
        <v>191</v>
      </c>
      <c r="AM1761">
        <v>0</v>
      </c>
    </row>
    <row r="1762" spans="1:39" x14ac:dyDescent="0.45">
      <c r="A1762">
        <v>49094</v>
      </c>
      <c r="B1762">
        <v>0</v>
      </c>
      <c r="C1762">
        <v>1</v>
      </c>
      <c r="D1762">
        <v>6</v>
      </c>
      <c r="E1762">
        <v>376</v>
      </c>
      <c r="F1762">
        <v>0</v>
      </c>
      <c r="G1762">
        <v>38</v>
      </c>
      <c r="H1762">
        <v>11</v>
      </c>
      <c r="I1762">
        <v>8</v>
      </c>
      <c r="J1762">
        <v>69</v>
      </c>
      <c r="K1762">
        <v>5</v>
      </c>
      <c r="L1762">
        <v>6</v>
      </c>
      <c r="M1762">
        <v>3</v>
      </c>
      <c r="N1762">
        <v>6</v>
      </c>
      <c r="O1762">
        <v>6</v>
      </c>
      <c r="P1762">
        <v>0</v>
      </c>
      <c r="Q1762">
        <v>0</v>
      </c>
      <c r="R1762">
        <v>0</v>
      </c>
      <c r="S1762">
        <v>0</v>
      </c>
      <c r="T1762">
        <v>0</v>
      </c>
      <c r="U1762">
        <v>0</v>
      </c>
      <c r="V1762">
        <v>3</v>
      </c>
      <c r="W1762">
        <v>11</v>
      </c>
      <c r="X1762">
        <v>0</v>
      </c>
      <c r="Y1762">
        <v>47</v>
      </c>
      <c r="Z1762">
        <v>2805</v>
      </c>
      <c r="AA1762">
        <v>0</v>
      </c>
      <c r="AB1762">
        <v>1</v>
      </c>
      <c r="AC1762">
        <v>0</v>
      </c>
      <c r="AD1762">
        <v>0</v>
      </c>
      <c r="AE1762">
        <v>0</v>
      </c>
      <c r="AF1762">
        <v>0</v>
      </c>
      <c r="AG1762">
        <v>0</v>
      </c>
      <c r="AH1762">
        <v>1</v>
      </c>
      <c r="AI1762">
        <v>0</v>
      </c>
      <c r="AJ1762">
        <v>0</v>
      </c>
      <c r="AK1762">
        <v>433</v>
      </c>
      <c r="AL1762">
        <v>364</v>
      </c>
      <c r="AM1762">
        <v>0</v>
      </c>
    </row>
    <row r="1763" spans="1:39" x14ac:dyDescent="0.45">
      <c r="A1763">
        <v>36075</v>
      </c>
      <c r="B1763">
        <v>1</v>
      </c>
      <c r="C1763">
        <v>0</v>
      </c>
      <c r="D1763">
        <v>54</v>
      </c>
      <c r="E1763">
        <v>46</v>
      </c>
      <c r="F1763">
        <v>0</v>
      </c>
      <c r="G1763">
        <v>30</v>
      </c>
      <c r="H1763">
        <v>12</v>
      </c>
      <c r="I1763">
        <v>1</v>
      </c>
      <c r="J1763">
        <v>30</v>
      </c>
      <c r="K1763">
        <v>1</v>
      </c>
      <c r="L1763">
        <v>2</v>
      </c>
      <c r="M1763">
        <v>0</v>
      </c>
      <c r="N1763">
        <v>4</v>
      </c>
      <c r="O1763">
        <v>6</v>
      </c>
      <c r="P1763">
        <v>0</v>
      </c>
      <c r="Q1763">
        <v>0</v>
      </c>
      <c r="R1763">
        <v>0</v>
      </c>
      <c r="S1763">
        <v>0</v>
      </c>
      <c r="T1763">
        <v>0</v>
      </c>
      <c r="U1763">
        <v>0</v>
      </c>
      <c r="V1763">
        <v>3</v>
      </c>
      <c r="W1763">
        <v>11</v>
      </c>
      <c r="X1763">
        <v>0</v>
      </c>
      <c r="Y1763">
        <v>37</v>
      </c>
      <c r="Z1763">
        <v>2361</v>
      </c>
      <c r="AA1763">
        <v>0</v>
      </c>
      <c r="AB1763">
        <v>0</v>
      </c>
      <c r="AC1763">
        <v>0</v>
      </c>
      <c r="AD1763">
        <v>1</v>
      </c>
      <c r="AE1763">
        <v>0</v>
      </c>
      <c r="AF1763">
        <v>0</v>
      </c>
      <c r="AG1763">
        <v>0</v>
      </c>
      <c r="AH1763">
        <v>1</v>
      </c>
      <c r="AI1763">
        <v>0</v>
      </c>
      <c r="AJ1763">
        <v>0</v>
      </c>
      <c r="AK1763">
        <v>89</v>
      </c>
      <c r="AL1763">
        <v>59</v>
      </c>
      <c r="AM1763">
        <v>0</v>
      </c>
    </row>
    <row r="1764" spans="1:39" x14ac:dyDescent="0.45">
      <c r="A1764">
        <v>60839</v>
      </c>
      <c r="B1764">
        <v>1</v>
      </c>
      <c r="C1764">
        <v>1</v>
      </c>
      <c r="D1764">
        <v>72</v>
      </c>
      <c r="E1764">
        <v>600</v>
      </c>
      <c r="F1764">
        <v>21</v>
      </c>
      <c r="G1764">
        <v>128</v>
      </c>
      <c r="H1764">
        <v>223</v>
      </c>
      <c r="I1764">
        <v>150</v>
      </c>
      <c r="J1764">
        <v>128</v>
      </c>
      <c r="K1764">
        <v>13</v>
      </c>
      <c r="L1764">
        <v>2</v>
      </c>
      <c r="M1764">
        <v>2</v>
      </c>
      <c r="N1764">
        <v>12</v>
      </c>
      <c r="O1764">
        <v>8</v>
      </c>
      <c r="P1764">
        <v>0</v>
      </c>
      <c r="Q1764">
        <v>0</v>
      </c>
      <c r="R1764">
        <v>0</v>
      </c>
      <c r="S1764">
        <v>0</v>
      </c>
      <c r="T1764">
        <v>0</v>
      </c>
      <c r="U1764">
        <v>0</v>
      </c>
      <c r="V1764">
        <v>3</v>
      </c>
      <c r="W1764">
        <v>11</v>
      </c>
      <c r="X1764">
        <v>0</v>
      </c>
      <c r="Y1764">
        <v>41</v>
      </c>
      <c r="Z1764">
        <v>2829</v>
      </c>
      <c r="AA1764">
        <v>0</v>
      </c>
      <c r="AB1764">
        <v>0</v>
      </c>
      <c r="AC1764">
        <v>0</v>
      </c>
      <c r="AD1764">
        <v>1</v>
      </c>
      <c r="AE1764">
        <v>0</v>
      </c>
      <c r="AF1764">
        <v>1</v>
      </c>
      <c r="AG1764">
        <v>0</v>
      </c>
      <c r="AH1764">
        <v>0</v>
      </c>
      <c r="AI1764">
        <v>0</v>
      </c>
      <c r="AJ1764">
        <v>0</v>
      </c>
      <c r="AK1764">
        <v>1122</v>
      </c>
      <c r="AL1764">
        <v>994</v>
      </c>
      <c r="AM1764">
        <v>0</v>
      </c>
    </row>
    <row r="1765" spans="1:39" x14ac:dyDescent="0.45">
      <c r="A1765">
        <v>77298</v>
      </c>
      <c r="B1765">
        <v>0</v>
      </c>
      <c r="C1765">
        <v>1</v>
      </c>
      <c r="D1765">
        <v>46</v>
      </c>
      <c r="E1765">
        <v>425</v>
      </c>
      <c r="F1765">
        <v>115</v>
      </c>
      <c r="G1765">
        <v>292</v>
      </c>
      <c r="H1765">
        <v>23</v>
      </c>
      <c r="I1765">
        <v>35</v>
      </c>
      <c r="J1765">
        <v>79</v>
      </c>
      <c r="K1765">
        <v>1</v>
      </c>
      <c r="L1765">
        <v>6</v>
      </c>
      <c r="M1765">
        <v>6</v>
      </c>
      <c r="N1765">
        <v>11</v>
      </c>
      <c r="O1765">
        <v>3</v>
      </c>
      <c r="P1765">
        <v>0</v>
      </c>
      <c r="Q1765">
        <v>0</v>
      </c>
      <c r="R1765">
        <v>0</v>
      </c>
      <c r="S1765">
        <v>0</v>
      </c>
      <c r="T1765">
        <v>0</v>
      </c>
      <c r="U1765">
        <v>0</v>
      </c>
      <c r="V1765">
        <v>3</v>
      </c>
      <c r="W1765">
        <v>11</v>
      </c>
      <c r="X1765">
        <v>0</v>
      </c>
      <c r="Y1765">
        <v>41</v>
      </c>
      <c r="Z1765">
        <v>2398</v>
      </c>
      <c r="AA1765">
        <v>0</v>
      </c>
      <c r="AB1765">
        <v>0</v>
      </c>
      <c r="AC1765">
        <v>0</v>
      </c>
      <c r="AD1765">
        <v>1</v>
      </c>
      <c r="AE1765">
        <v>0</v>
      </c>
      <c r="AF1765">
        <v>0</v>
      </c>
      <c r="AG1765">
        <v>0</v>
      </c>
      <c r="AH1765">
        <v>1</v>
      </c>
      <c r="AI1765">
        <v>0</v>
      </c>
      <c r="AJ1765">
        <v>0</v>
      </c>
      <c r="AK1765">
        <v>890</v>
      </c>
      <c r="AL1765">
        <v>811</v>
      </c>
      <c r="AM1765">
        <v>0</v>
      </c>
    </row>
    <row r="1766" spans="1:39" x14ac:dyDescent="0.45">
      <c r="A1766">
        <v>34026</v>
      </c>
      <c r="B1766">
        <v>1</v>
      </c>
      <c r="C1766">
        <v>1</v>
      </c>
      <c r="D1766">
        <v>11</v>
      </c>
      <c r="E1766">
        <v>18</v>
      </c>
      <c r="F1766">
        <v>6</v>
      </c>
      <c r="G1766">
        <v>15</v>
      </c>
      <c r="H1766">
        <v>12</v>
      </c>
      <c r="I1766">
        <v>8</v>
      </c>
      <c r="J1766">
        <v>17</v>
      </c>
      <c r="K1766">
        <v>3</v>
      </c>
      <c r="L1766">
        <v>2</v>
      </c>
      <c r="M1766">
        <v>1</v>
      </c>
      <c r="N1766">
        <v>3</v>
      </c>
      <c r="O1766">
        <v>5</v>
      </c>
      <c r="P1766">
        <v>0</v>
      </c>
      <c r="Q1766">
        <v>0</v>
      </c>
      <c r="R1766">
        <v>0</v>
      </c>
      <c r="S1766">
        <v>0</v>
      </c>
      <c r="T1766">
        <v>0</v>
      </c>
      <c r="U1766">
        <v>0</v>
      </c>
      <c r="V1766">
        <v>3</v>
      </c>
      <c r="W1766">
        <v>11</v>
      </c>
      <c r="X1766">
        <v>0</v>
      </c>
      <c r="Y1766">
        <v>70</v>
      </c>
      <c r="Z1766">
        <v>2487</v>
      </c>
      <c r="AA1766">
        <v>0</v>
      </c>
      <c r="AB1766">
        <v>0</v>
      </c>
      <c r="AC1766">
        <v>0</v>
      </c>
      <c r="AD1766">
        <v>1</v>
      </c>
      <c r="AE1766">
        <v>0</v>
      </c>
      <c r="AF1766">
        <v>0</v>
      </c>
      <c r="AG1766">
        <v>0</v>
      </c>
      <c r="AH1766">
        <v>1</v>
      </c>
      <c r="AI1766">
        <v>0</v>
      </c>
      <c r="AJ1766">
        <v>0</v>
      </c>
      <c r="AK1766">
        <v>59</v>
      </c>
      <c r="AL1766">
        <v>42</v>
      </c>
      <c r="AM1766">
        <v>0</v>
      </c>
    </row>
    <row r="1767" spans="1:39" x14ac:dyDescent="0.45">
      <c r="A1767">
        <v>48918</v>
      </c>
      <c r="B1767">
        <v>1</v>
      </c>
      <c r="C1767">
        <v>1</v>
      </c>
      <c r="D1767">
        <v>21</v>
      </c>
      <c r="E1767">
        <v>52</v>
      </c>
      <c r="F1767">
        <v>0</v>
      </c>
      <c r="G1767">
        <v>9</v>
      </c>
      <c r="H1767">
        <v>0</v>
      </c>
      <c r="I1767">
        <v>0</v>
      </c>
      <c r="J1767">
        <v>1</v>
      </c>
      <c r="K1767">
        <v>2</v>
      </c>
      <c r="L1767">
        <v>1</v>
      </c>
      <c r="M1767">
        <v>0</v>
      </c>
      <c r="N1767">
        <v>4</v>
      </c>
      <c r="O1767">
        <v>4</v>
      </c>
      <c r="P1767">
        <v>0</v>
      </c>
      <c r="Q1767">
        <v>0</v>
      </c>
      <c r="R1767">
        <v>0</v>
      </c>
      <c r="S1767">
        <v>0</v>
      </c>
      <c r="T1767">
        <v>0</v>
      </c>
      <c r="U1767">
        <v>0</v>
      </c>
      <c r="V1767">
        <v>3</v>
      </c>
      <c r="W1767">
        <v>11</v>
      </c>
      <c r="X1767">
        <v>0</v>
      </c>
      <c r="Y1767">
        <v>57</v>
      </c>
      <c r="Z1767">
        <v>2237</v>
      </c>
      <c r="AA1767">
        <v>0</v>
      </c>
      <c r="AB1767">
        <v>0</v>
      </c>
      <c r="AC1767">
        <v>1</v>
      </c>
      <c r="AD1767">
        <v>0</v>
      </c>
      <c r="AE1767">
        <v>0</v>
      </c>
      <c r="AF1767">
        <v>0</v>
      </c>
      <c r="AG1767">
        <v>0</v>
      </c>
      <c r="AH1767">
        <v>0</v>
      </c>
      <c r="AI1767">
        <v>0</v>
      </c>
      <c r="AJ1767">
        <v>1</v>
      </c>
      <c r="AK1767">
        <v>61</v>
      </c>
      <c r="AL1767">
        <v>60</v>
      </c>
      <c r="AM1767">
        <v>0</v>
      </c>
    </row>
    <row r="1768" spans="1:39" x14ac:dyDescent="0.45">
      <c r="A1768">
        <v>82122</v>
      </c>
      <c r="B1768">
        <v>0</v>
      </c>
      <c r="C1768">
        <v>0</v>
      </c>
      <c r="D1768">
        <v>89</v>
      </c>
      <c r="E1768">
        <v>734</v>
      </c>
      <c r="F1768">
        <v>22</v>
      </c>
      <c r="G1768">
        <v>350</v>
      </c>
      <c r="H1768">
        <v>151</v>
      </c>
      <c r="I1768">
        <v>25</v>
      </c>
      <c r="J1768">
        <v>100</v>
      </c>
      <c r="K1768">
        <v>1</v>
      </c>
      <c r="L1768">
        <v>3</v>
      </c>
      <c r="M1768">
        <v>9</v>
      </c>
      <c r="N1768">
        <v>13</v>
      </c>
      <c r="O1768">
        <v>1</v>
      </c>
      <c r="P1768">
        <v>0</v>
      </c>
      <c r="Q1768">
        <v>0</v>
      </c>
      <c r="R1768">
        <v>1</v>
      </c>
      <c r="S1768">
        <v>0</v>
      </c>
      <c r="T1768">
        <v>0</v>
      </c>
      <c r="U1768">
        <v>0</v>
      </c>
      <c r="V1768">
        <v>3</v>
      </c>
      <c r="W1768">
        <v>11</v>
      </c>
      <c r="X1768">
        <v>0</v>
      </c>
      <c r="Y1768">
        <v>58</v>
      </c>
      <c r="Z1768">
        <v>2477</v>
      </c>
      <c r="AA1768">
        <v>0</v>
      </c>
      <c r="AB1768">
        <v>0</v>
      </c>
      <c r="AC1768">
        <v>0</v>
      </c>
      <c r="AD1768">
        <v>1</v>
      </c>
      <c r="AE1768">
        <v>0</v>
      </c>
      <c r="AF1768">
        <v>1</v>
      </c>
      <c r="AG1768">
        <v>0</v>
      </c>
      <c r="AH1768">
        <v>0</v>
      </c>
      <c r="AI1768">
        <v>0</v>
      </c>
      <c r="AJ1768">
        <v>0</v>
      </c>
      <c r="AK1768">
        <v>1282</v>
      </c>
      <c r="AL1768">
        <v>1182</v>
      </c>
      <c r="AM1768">
        <v>1</v>
      </c>
    </row>
    <row r="1769" spans="1:39" x14ac:dyDescent="0.45">
      <c r="A1769">
        <v>37697</v>
      </c>
      <c r="B1769">
        <v>1</v>
      </c>
      <c r="C1769">
        <v>0</v>
      </c>
      <c r="D1769">
        <v>82</v>
      </c>
      <c r="E1769">
        <v>34</v>
      </c>
      <c r="F1769">
        <v>6</v>
      </c>
      <c r="G1769">
        <v>21</v>
      </c>
      <c r="H1769">
        <v>11</v>
      </c>
      <c r="I1769">
        <v>4</v>
      </c>
      <c r="J1769">
        <v>8</v>
      </c>
      <c r="K1769">
        <v>1</v>
      </c>
      <c r="L1769">
        <v>2</v>
      </c>
      <c r="M1769">
        <v>1</v>
      </c>
      <c r="N1769">
        <v>3</v>
      </c>
      <c r="O1769">
        <v>6</v>
      </c>
      <c r="P1769">
        <v>0</v>
      </c>
      <c r="Q1769">
        <v>0</v>
      </c>
      <c r="R1769">
        <v>0</v>
      </c>
      <c r="S1769">
        <v>0</v>
      </c>
      <c r="T1769">
        <v>0</v>
      </c>
      <c r="U1769">
        <v>0</v>
      </c>
      <c r="V1769">
        <v>3</v>
      </c>
      <c r="W1769">
        <v>11</v>
      </c>
      <c r="X1769">
        <v>0</v>
      </c>
      <c r="Y1769">
        <v>44</v>
      </c>
      <c r="Z1769">
        <v>2301</v>
      </c>
      <c r="AA1769">
        <v>0</v>
      </c>
      <c r="AB1769">
        <v>0</v>
      </c>
      <c r="AC1769">
        <v>1</v>
      </c>
      <c r="AD1769">
        <v>0</v>
      </c>
      <c r="AE1769">
        <v>0</v>
      </c>
      <c r="AF1769">
        <v>0</v>
      </c>
      <c r="AG1769">
        <v>0</v>
      </c>
      <c r="AH1769">
        <v>1</v>
      </c>
      <c r="AI1769">
        <v>0</v>
      </c>
      <c r="AJ1769">
        <v>0</v>
      </c>
      <c r="AK1769">
        <v>76</v>
      </c>
      <c r="AL1769">
        <v>68</v>
      </c>
      <c r="AM1769">
        <v>0</v>
      </c>
    </row>
    <row r="1770" spans="1:39" x14ac:dyDescent="0.45">
      <c r="A1770">
        <v>34074</v>
      </c>
      <c r="B1770">
        <v>1</v>
      </c>
      <c r="C1770">
        <v>1</v>
      </c>
      <c r="D1770">
        <v>69</v>
      </c>
      <c r="E1770">
        <v>135</v>
      </c>
      <c r="F1770">
        <v>1</v>
      </c>
      <c r="G1770">
        <v>41</v>
      </c>
      <c r="H1770">
        <v>10</v>
      </c>
      <c r="I1770">
        <v>1</v>
      </c>
      <c r="J1770">
        <v>67</v>
      </c>
      <c r="K1770">
        <v>5</v>
      </c>
      <c r="L1770">
        <v>3</v>
      </c>
      <c r="M1770">
        <v>3</v>
      </c>
      <c r="N1770">
        <v>3</v>
      </c>
      <c r="O1770">
        <v>6</v>
      </c>
      <c r="P1770">
        <v>1</v>
      </c>
      <c r="Q1770">
        <v>0</v>
      </c>
      <c r="R1770">
        <v>0</v>
      </c>
      <c r="S1770">
        <v>0</v>
      </c>
      <c r="T1770">
        <v>0</v>
      </c>
      <c r="U1770">
        <v>0</v>
      </c>
      <c r="V1770">
        <v>3</v>
      </c>
      <c r="W1770">
        <v>11</v>
      </c>
      <c r="X1770">
        <v>0</v>
      </c>
      <c r="Y1770">
        <v>68</v>
      </c>
      <c r="Z1770">
        <v>2510</v>
      </c>
      <c r="AA1770">
        <v>0</v>
      </c>
      <c r="AB1770">
        <v>0</v>
      </c>
      <c r="AC1770">
        <v>0</v>
      </c>
      <c r="AD1770">
        <v>1</v>
      </c>
      <c r="AE1770">
        <v>0</v>
      </c>
      <c r="AF1770">
        <v>0</v>
      </c>
      <c r="AG1770">
        <v>0</v>
      </c>
      <c r="AH1770">
        <v>1</v>
      </c>
      <c r="AI1770">
        <v>0</v>
      </c>
      <c r="AJ1770">
        <v>0</v>
      </c>
      <c r="AK1770">
        <v>188</v>
      </c>
      <c r="AL1770">
        <v>121</v>
      </c>
      <c r="AM1770">
        <v>1</v>
      </c>
    </row>
    <row r="1771" spans="1:39" x14ac:dyDescent="0.45">
      <c r="A1771">
        <v>28520</v>
      </c>
      <c r="B1771">
        <v>1</v>
      </c>
      <c r="C1771">
        <v>1</v>
      </c>
      <c r="D1771">
        <v>55</v>
      </c>
      <c r="E1771">
        <v>11</v>
      </c>
      <c r="F1771">
        <v>0</v>
      </c>
      <c r="G1771">
        <v>10</v>
      </c>
      <c r="H1771">
        <v>0</v>
      </c>
      <c r="I1771">
        <v>2</v>
      </c>
      <c r="J1771">
        <v>20</v>
      </c>
      <c r="K1771">
        <v>1</v>
      </c>
      <c r="L1771">
        <v>1</v>
      </c>
      <c r="M1771">
        <v>1</v>
      </c>
      <c r="N1771">
        <v>2</v>
      </c>
      <c r="O1771">
        <v>6</v>
      </c>
      <c r="P1771">
        <v>0</v>
      </c>
      <c r="Q1771">
        <v>0</v>
      </c>
      <c r="R1771">
        <v>0</v>
      </c>
      <c r="S1771">
        <v>0</v>
      </c>
      <c r="T1771">
        <v>0</v>
      </c>
      <c r="U1771">
        <v>0</v>
      </c>
      <c r="V1771">
        <v>3</v>
      </c>
      <c r="W1771">
        <v>11</v>
      </c>
      <c r="X1771">
        <v>0</v>
      </c>
      <c r="Y1771">
        <v>60</v>
      </c>
      <c r="Z1771">
        <v>2539</v>
      </c>
      <c r="AA1771">
        <v>0</v>
      </c>
      <c r="AB1771">
        <v>1</v>
      </c>
      <c r="AC1771">
        <v>0</v>
      </c>
      <c r="AD1771">
        <v>0</v>
      </c>
      <c r="AE1771">
        <v>0</v>
      </c>
      <c r="AF1771">
        <v>0</v>
      </c>
      <c r="AG1771">
        <v>0</v>
      </c>
      <c r="AH1771">
        <v>0</v>
      </c>
      <c r="AI1771">
        <v>1</v>
      </c>
      <c r="AJ1771">
        <v>0</v>
      </c>
      <c r="AK1771">
        <v>23</v>
      </c>
      <c r="AL1771">
        <v>3</v>
      </c>
      <c r="AM1771">
        <v>0</v>
      </c>
    </row>
    <row r="1772" spans="1:39" x14ac:dyDescent="0.45">
      <c r="A1772">
        <v>62535</v>
      </c>
      <c r="B1772">
        <v>0</v>
      </c>
      <c r="C1772">
        <v>1</v>
      </c>
      <c r="D1772">
        <v>13</v>
      </c>
      <c r="E1772">
        <v>163</v>
      </c>
      <c r="F1772">
        <v>48</v>
      </c>
      <c r="G1772">
        <v>90</v>
      </c>
      <c r="H1772">
        <v>0</v>
      </c>
      <c r="I1772">
        <v>45</v>
      </c>
      <c r="J1772">
        <v>52</v>
      </c>
      <c r="K1772">
        <v>1</v>
      </c>
      <c r="L1772">
        <v>3</v>
      </c>
      <c r="M1772">
        <v>2</v>
      </c>
      <c r="N1772">
        <v>8</v>
      </c>
      <c r="O1772">
        <v>3</v>
      </c>
      <c r="P1772">
        <v>0</v>
      </c>
      <c r="Q1772">
        <v>0</v>
      </c>
      <c r="R1772">
        <v>0</v>
      </c>
      <c r="S1772">
        <v>0</v>
      </c>
      <c r="T1772">
        <v>0</v>
      </c>
      <c r="U1772">
        <v>0</v>
      </c>
      <c r="V1772">
        <v>3</v>
      </c>
      <c r="W1772">
        <v>11</v>
      </c>
      <c r="X1772">
        <v>0</v>
      </c>
      <c r="Y1772">
        <v>65</v>
      </c>
      <c r="Z1772">
        <v>2428</v>
      </c>
      <c r="AA1772">
        <v>0</v>
      </c>
      <c r="AB1772">
        <v>0</v>
      </c>
      <c r="AC1772">
        <v>1</v>
      </c>
      <c r="AD1772">
        <v>0</v>
      </c>
      <c r="AE1772">
        <v>0</v>
      </c>
      <c r="AF1772">
        <v>0</v>
      </c>
      <c r="AG1772">
        <v>0</v>
      </c>
      <c r="AH1772">
        <v>1</v>
      </c>
      <c r="AI1772">
        <v>0</v>
      </c>
      <c r="AJ1772">
        <v>0</v>
      </c>
      <c r="AK1772">
        <v>346</v>
      </c>
      <c r="AL1772">
        <v>294</v>
      </c>
      <c r="AM1772">
        <v>0</v>
      </c>
    </row>
    <row r="1773" spans="1:39" x14ac:dyDescent="0.45">
      <c r="A1773">
        <v>36273</v>
      </c>
      <c r="B1773">
        <v>1</v>
      </c>
      <c r="C1773">
        <v>0</v>
      </c>
      <c r="D1773">
        <v>80</v>
      </c>
      <c r="E1773">
        <v>29</v>
      </c>
      <c r="F1773">
        <v>3</v>
      </c>
      <c r="G1773">
        <v>30</v>
      </c>
      <c r="H1773">
        <v>3</v>
      </c>
      <c r="I1773">
        <v>2</v>
      </c>
      <c r="J1773">
        <v>9</v>
      </c>
      <c r="K1773">
        <v>2</v>
      </c>
      <c r="L1773">
        <v>3</v>
      </c>
      <c r="M1773">
        <v>0</v>
      </c>
      <c r="N1773">
        <v>3</v>
      </c>
      <c r="O1773">
        <v>6</v>
      </c>
      <c r="P1773">
        <v>0</v>
      </c>
      <c r="Q1773">
        <v>0</v>
      </c>
      <c r="R1773">
        <v>0</v>
      </c>
      <c r="S1773">
        <v>0</v>
      </c>
      <c r="T1773">
        <v>0</v>
      </c>
      <c r="U1773">
        <v>0</v>
      </c>
      <c r="V1773">
        <v>3</v>
      </c>
      <c r="W1773">
        <v>11</v>
      </c>
      <c r="X1773">
        <v>0</v>
      </c>
      <c r="Y1773">
        <v>43</v>
      </c>
      <c r="Z1773">
        <v>2233</v>
      </c>
      <c r="AA1773">
        <v>0</v>
      </c>
      <c r="AB1773">
        <v>0</v>
      </c>
      <c r="AC1773">
        <v>1</v>
      </c>
      <c r="AD1773">
        <v>0</v>
      </c>
      <c r="AE1773">
        <v>0</v>
      </c>
      <c r="AF1773">
        <v>0</v>
      </c>
      <c r="AG1773">
        <v>0</v>
      </c>
      <c r="AH1773">
        <v>0</v>
      </c>
      <c r="AI1773">
        <v>1</v>
      </c>
      <c r="AJ1773">
        <v>0</v>
      </c>
      <c r="AK1773">
        <v>67</v>
      </c>
      <c r="AL1773">
        <v>58</v>
      </c>
      <c r="AM1773">
        <v>0</v>
      </c>
    </row>
    <row r="1774" spans="1:39" x14ac:dyDescent="0.45">
      <c r="A1774">
        <v>63404</v>
      </c>
      <c r="B1774">
        <v>0</v>
      </c>
      <c r="C1774">
        <v>2</v>
      </c>
      <c r="D1774">
        <v>97</v>
      </c>
      <c r="E1774">
        <v>734</v>
      </c>
      <c r="F1774">
        <v>26</v>
      </c>
      <c r="G1774">
        <v>70</v>
      </c>
      <c r="H1774">
        <v>11</v>
      </c>
      <c r="I1774">
        <v>44</v>
      </c>
      <c r="J1774">
        <v>17</v>
      </c>
      <c r="K1774">
        <v>2</v>
      </c>
      <c r="L1774">
        <v>6</v>
      </c>
      <c r="M1774">
        <v>3</v>
      </c>
      <c r="N1774">
        <v>4</v>
      </c>
      <c r="O1774">
        <v>4</v>
      </c>
      <c r="P1774">
        <v>0</v>
      </c>
      <c r="Q1774">
        <v>0</v>
      </c>
      <c r="R1774">
        <v>0</v>
      </c>
      <c r="S1774">
        <v>1</v>
      </c>
      <c r="T1774">
        <v>0</v>
      </c>
      <c r="U1774">
        <v>0</v>
      </c>
      <c r="V1774">
        <v>3</v>
      </c>
      <c r="W1774">
        <v>11</v>
      </c>
      <c r="X1774">
        <v>0</v>
      </c>
      <c r="Y1774">
        <v>56</v>
      </c>
      <c r="Z1774">
        <v>2182</v>
      </c>
      <c r="AA1774">
        <v>0</v>
      </c>
      <c r="AB1774">
        <v>0</v>
      </c>
      <c r="AC1774">
        <v>0</v>
      </c>
      <c r="AD1774">
        <v>1</v>
      </c>
      <c r="AE1774">
        <v>0</v>
      </c>
      <c r="AF1774">
        <v>0</v>
      </c>
      <c r="AG1774">
        <v>0</v>
      </c>
      <c r="AH1774">
        <v>1</v>
      </c>
      <c r="AI1774">
        <v>0</v>
      </c>
      <c r="AJ1774">
        <v>0</v>
      </c>
      <c r="AK1774">
        <v>885</v>
      </c>
      <c r="AL1774">
        <v>868</v>
      </c>
      <c r="AM1774">
        <v>1</v>
      </c>
    </row>
    <row r="1775" spans="1:39" x14ac:dyDescent="0.45">
      <c r="A1775">
        <v>75774</v>
      </c>
      <c r="B1775">
        <v>1</v>
      </c>
      <c r="C1775">
        <v>0</v>
      </c>
      <c r="D1775">
        <v>27</v>
      </c>
      <c r="E1775">
        <v>340</v>
      </c>
      <c r="F1775">
        <v>21</v>
      </c>
      <c r="G1775">
        <v>134</v>
      </c>
      <c r="H1775">
        <v>258</v>
      </c>
      <c r="I1775">
        <v>14</v>
      </c>
      <c r="J1775">
        <v>56</v>
      </c>
      <c r="K1775">
        <v>1</v>
      </c>
      <c r="L1775">
        <v>7</v>
      </c>
      <c r="M1775">
        <v>5</v>
      </c>
      <c r="N1775">
        <v>8</v>
      </c>
      <c r="O1775">
        <v>4</v>
      </c>
      <c r="P1775">
        <v>0</v>
      </c>
      <c r="Q1775">
        <v>0</v>
      </c>
      <c r="R1775">
        <v>0</v>
      </c>
      <c r="S1775">
        <v>0</v>
      </c>
      <c r="T1775">
        <v>0</v>
      </c>
      <c r="U1775">
        <v>0</v>
      </c>
      <c r="V1775">
        <v>3</v>
      </c>
      <c r="W1775">
        <v>11</v>
      </c>
      <c r="X1775">
        <v>0</v>
      </c>
      <c r="Y1775">
        <v>39</v>
      </c>
      <c r="Z1775">
        <v>2217</v>
      </c>
      <c r="AA1775">
        <v>0</v>
      </c>
      <c r="AB1775">
        <v>0</v>
      </c>
      <c r="AC1775">
        <v>0</v>
      </c>
      <c r="AD1775">
        <v>1</v>
      </c>
      <c r="AE1775">
        <v>0</v>
      </c>
      <c r="AF1775">
        <v>1</v>
      </c>
      <c r="AG1775">
        <v>0</v>
      </c>
      <c r="AH1775">
        <v>0</v>
      </c>
      <c r="AI1775">
        <v>0</v>
      </c>
      <c r="AJ1775">
        <v>0</v>
      </c>
      <c r="AK1775">
        <v>767</v>
      </c>
      <c r="AL1775">
        <v>711</v>
      </c>
      <c r="AM1775">
        <v>0</v>
      </c>
    </row>
    <row r="1776" spans="1:39" x14ac:dyDescent="0.45">
      <c r="A1776">
        <v>78416</v>
      </c>
      <c r="B1776">
        <v>0</v>
      </c>
      <c r="C1776">
        <v>1</v>
      </c>
      <c r="D1776">
        <v>99</v>
      </c>
      <c r="E1776">
        <v>453</v>
      </c>
      <c r="F1776">
        <v>38</v>
      </c>
      <c r="G1776">
        <v>279</v>
      </c>
      <c r="H1776">
        <v>188</v>
      </c>
      <c r="I1776">
        <v>38</v>
      </c>
      <c r="J1776">
        <v>183</v>
      </c>
      <c r="K1776">
        <v>2</v>
      </c>
      <c r="L1776">
        <v>7</v>
      </c>
      <c r="M1776">
        <v>7</v>
      </c>
      <c r="N1776">
        <v>10</v>
      </c>
      <c r="O1776">
        <v>3</v>
      </c>
      <c r="P1776">
        <v>0</v>
      </c>
      <c r="Q1776">
        <v>0</v>
      </c>
      <c r="R1776">
        <v>0</v>
      </c>
      <c r="S1776">
        <v>0</v>
      </c>
      <c r="T1776">
        <v>0</v>
      </c>
      <c r="U1776">
        <v>0</v>
      </c>
      <c r="V1776">
        <v>3</v>
      </c>
      <c r="W1776">
        <v>11</v>
      </c>
      <c r="X1776">
        <v>0</v>
      </c>
      <c r="Y1776">
        <v>44</v>
      </c>
      <c r="Z1776">
        <v>2161</v>
      </c>
      <c r="AA1776">
        <v>0</v>
      </c>
      <c r="AB1776">
        <v>0</v>
      </c>
      <c r="AC1776">
        <v>0</v>
      </c>
      <c r="AD1776">
        <v>1</v>
      </c>
      <c r="AE1776">
        <v>0</v>
      </c>
      <c r="AF1776">
        <v>0</v>
      </c>
      <c r="AG1776">
        <v>0</v>
      </c>
      <c r="AH1776">
        <v>1</v>
      </c>
      <c r="AI1776">
        <v>0</v>
      </c>
      <c r="AJ1776">
        <v>0</v>
      </c>
      <c r="AK1776">
        <v>996</v>
      </c>
      <c r="AL1776">
        <v>813</v>
      </c>
      <c r="AM1776">
        <v>0</v>
      </c>
    </row>
    <row r="1777" spans="1:39" x14ac:dyDescent="0.45">
      <c r="A1777">
        <v>75702</v>
      </c>
      <c r="B1777">
        <v>0</v>
      </c>
      <c r="C1777">
        <v>1</v>
      </c>
      <c r="D1777">
        <v>87</v>
      </c>
      <c r="E1777">
        <v>1073</v>
      </c>
      <c r="F1777">
        <v>0</v>
      </c>
      <c r="G1777">
        <v>629</v>
      </c>
      <c r="H1777">
        <v>145</v>
      </c>
      <c r="I1777">
        <v>37</v>
      </c>
      <c r="J1777">
        <v>37</v>
      </c>
      <c r="K1777">
        <v>1</v>
      </c>
      <c r="L1777">
        <v>10</v>
      </c>
      <c r="M1777">
        <v>5</v>
      </c>
      <c r="N1777">
        <v>13</v>
      </c>
      <c r="O1777">
        <v>6</v>
      </c>
      <c r="P1777">
        <v>0</v>
      </c>
      <c r="Q1777">
        <v>0</v>
      </c>
      <c r="R1777">
        <v>1</v>
      </c>
      <c r="S1777">
        <v>0</v>
      </c>
      <c r="T1777">
        <v>0</v>
      </c>
      <c r="U1777">
        <v>0</v>
      </c>
      <c r="V1777">
        <v>3</v>
      </c>
      <c r="W1777">
        <v>11</v>
      </c>
      <c r="X1777">
        <v>0</v>
      </c>
      <c r="Y1777">
        <v>46</v>
      </c>
      <c r="Z1777">
        <v>2782</v>
      </c>
      <c r="AA1777">
        <v>0</v>
      </c>
      <c r="AB1777">
        <v>0</v>
      </c>
      <c r="AC1777">
        <v>0</v>
      </c>
      <c r="AD1777">
        <v>1</v>
      </c>
      <c r="AE1777">
        <v>0</v>
      </c>
      <c r="AF1777">
        <v>0</v>
      </c>
      <c r="AG1777">
        <v>0</v>
      </c>
      <c r="AH1777">
        <v>1</v>
      </c>
      <c r="AI1777">
        <v>0</v>
      </c>
      <c r="AJ1777">
        <v>0</v>
      </c>
      <c r="AK1777">
        <v>1884</v>
      </c>
      <c r="AL1777">
        <v>1847</v>
      </c>
      <c r="AM1777">
        <v>1</v>
      </c>
    </row>
    <row r="1778" spans="1:39" x14ac:dyDescent="0.45">
      <c r="A1778">
        <v>59385</v>
      </c>
      <c r="B1778">
        <v>1</v>
      </c>
      <c r="C1778">
        <v>1</v>
      </c>
      <c r="D1778">
        <v>85</v>
      </c>
      <c r="E1778">
        <v>135</v>
      </c>
      <c r="F1778">
        <v>0</v>
      </c>
      <c r="G1778">
        <v>10</v>
      </c>
      <c r="H1778">
        <v>0</v>
      </c>
      <c r="I1778">
        <v>4</v>
      </c>
      <c r="J1778">
        <v>36</v>
      </c>
      <c r="K1778">
        <v>2</v>
      </c>
      <c r="L1778">
        <v>3</v>
      </c>
      <c r="M1778">
        <v>1</v>
      </c>
      <c r="N1778">
        <v>4</v>
      </c>
      <c r="O1778">
        <v>5</v>
      </c>
      <c r="P1778">
        <v>0</v>
      </c>
      <c r="Q1778">
        <v>0</v>
      </c>
      <c r="R1778">
        <v>0</v>
      </c>
      <c r="S1778">
        <v>0</v>
      </c>
      <c r="T1778">
        <v>0</v>
      </c>
      <c r="U1778">
        <v>0</v>
      </c>
      <c r="V1778">
        <v>3</v>
      </c>
      <c r="W1778">
        <v>11</v>
      </c>
      <c r="X1778">
        <v>0</v>
      </c>
      <c r="Y1778">
        <v>69</v>
      </c>
      <c r="Z1778">
        <v>2586</v>
      </c>
      <c r="AA1778">
        <v>0</v>
      </c>
      <c r="AB1778">
        <v>0</v>
      </c>
      <c r="AC1778">
        <v>0</v>
      </c>
      <c r="AD1778">
        <v>1</v>
      </c>
      <c r="AE1778">
        <v>0</v>
      </c>
      <c r="AF1778">
        <v>0</v>
      </c>
      <c r="AG1778">
        <v>0</v>
      </c>
      <c r="AH1778">
        <v>0</v>
      </c>
      <c r="AI1778">
        <v>1</v>
      </c>
      <c r="AJ1778">
        <v>0</v>
      </c>
      <c r="AK1778">
        <v>149</v>
      </c>
      <c r="AL1778">
        <v>113</v>
      </c>
      <c r="AM1778">
        <v>0</v>
      </c>
    </row>
    <row r="1779" spans="1:39" x14ac:dyDescent="0.45">
      <c r="A1779">
        <v>37070</v>
      </c>
      <c r="B1779">
        <v>1</v>
      </c>
      <c r="C1779">
        <v>1</v>
      </c>
      <c r="D1779">
        <v>30</v>
      </c>
      <c r="E1779">
        <v>231</v>
      </c>
      <c r="F1779">
        <v>7</v>
      </c>
      <c r="G1779">
        <v>137</v>
      </c>
      <c r="H1779">
        <v>4</v>
      </c>
      <c r="I1779">
        <v>15</v>
      </c>
      <c r="J1779">
        <v>39</v>
      </c>
      <c r="K1779">
        <v>9</v>
      </c>
      <c r="L1779">
        <v>5</v>
      </c>
      <c r="M1779">
        <v>1</v>
      </c>
      <c r="N1779">
        <v>8</v>
      </c>
      <c r="O1779">
        <v>7</v>
      </c>
      <c r="P1779">
        <v>0</v>
      </c>
      <c r="Q1779">
        <v>0</v>
      </c>
      <c r="R1779">
        <v>0</v>
      </c>
      <c r="S1779">
        <v>0</v>
      </c>
      <c r="T1779">
        <v>0</v>
      </c>
      <c r="U1779">
        <v>0</v>
      </c>
      <c r="V1779">
        <v>3</v>
      </c>
      <c r="W1779">
        <v>11</v>
      </c>
      <c r="X1779">
        <v>1</v>
      </c>
      <c r="Y1779">
        <v>54</v>
      </c>
      <c r="Z1779">
        <v>2625</v>
      </c>
      <c r="AA1779">
        <v>0</v>
      </c>
      <c r="AB1779">
        <v>0</v>
      </c>
      <c r="AC1779">
        <v>1</v>
      </c>
      <c r="AD1779">
        <v>0</v>
      </c>
      <c r="AE1779">
        <v>0</v>
      </c>
      <c r="AF1779">
        <v>0</v>
      </c>
      <c r="AG1779">
        <v>0</v>
      </c>
      <c r="AH1779">
        <v>1</v>
      </c>
      <c r="AI1779">
        <v>0</v>
      </c>
      <c r="AJ1779">
        <v>0</v>
      </c>
      <c r="AK1779">
        <v>394</v>
      </c>
      <c r="AL1779">
        <v>355</v>
      </c>
      <c r="AM1779">
        <v>0</v>
      </c>
    </row>
    <row r="1780" spans="1:39" x14ac:dyDescent="0.45">
      <c r="A1780">
        <v>44689</v>
      </c>
      <c r="B1780">
        <v>1</v>
      </c>
      <c r="C1780">
        <v>1</v>
      </c>
      <c r="D1780">
        <v>82</v>
      </c>
      <c r="E1780">
        <v>18</v>
      </c>
      <c r="F1780">
        <v>0</v>
      </c>
      <c r="G1780">
        <v>5</v>
      </c>
      <c r="H1780">
        <v>0</v>
      </c>
      <c r="I1780">
        <v>0</v>
      </c>
      <c r="J1780">
        <v>11</v>
      </c>
      <c r="K1780">
        <v>2</v>
      </c>
      <c r="L1780">
        <v>1</v>
      </c>
      <c r="M1780">
        <v>1</v>
      </c>
      <c r="N1780">
        <v>2</v>
      </c>
      <c r="O1780">
        <v>7</v>
      </c>
      <c r="P1780">
        <v>1</v>
      </c>
      <c r="Q1780">
        <v>0</v>
      </c>
      <c r="R1780">
        <v>0</v>
      </c>
      <c r="S1780">
        <v>0</v>
      </c>
      <c r="T1780">
        <v>0</v>
      </c>
      <c r="U1780">
        <v>0</v>
      </c>
      <c r="V1780">
        <v>3</v>
      </c>
      <c r="W1780">
        <v>11</v>
      </c>
      <c r="X1780">
        <v>0</v>
      </c>
      <c r="Y1780">
        <v>69</v>
      </c>
      <c r="Z1780">
        <v>2329</v>
      </c>
      <c r="AA1780">
        <v>0</v>
      </c>
      <c r="AB1780">
        <v>1</v>
      </c>
      <c r="AC1780">
        <v>0</v>
      </c>
      <c r="AD1780">
        <v>0</v>
      </c>
      <c r="AE1780">
        <v>0</v>
      </c>
      <c r="AF1780">
        <v>0</v>
      </c>
      <c r="AG1780">
        <v>0</v>
      </c>
      <c r="AH1780">
        <v>1</v>
      </c>
      <c r="AI1780">
        <v>0</v>
      </c>
      <c r="AJ1780">
        <v>0</v>
      </c>
      <c r="AK1780">
        <v>23</v>
      </c>
      <c r="AL1780">
        <v>12</v>
      </c>
      <c r="AM1780">
        <v>1</v>
      </c>
    </row>
    <row r="1781" spans="1:39" x14ac:dyDescent="0.45">
      <c r="A1781">
        <v>53977</v>
      </c>
      <c r="B1781">
        <v>0</v>
      </c>
      <c r="C1781">
        <v>1</v>
      </c>
      <c r="D1781">
        <v>21</v>
      </c>
      <c r="E1781">
        <v>620</v>
      </c>
      <c r="F1781">
        <v>16</v>
      </c>
      <c r="G1781">
        <v>165</v>
      </c>
      <c r="H1781">
        <v>0</v>
      </c>
      <c r="I1781">
        <v>24</v>
      </c>
      <c r="J1781">
        <v>82</v>
      </c>
      <c r="K1781">
        <v>5</v>
      </c>
      <c r="L1781">
        <v>5</v>
      </c>
      <c r="M1781">
        <v>5</v>
      </c>
      <c r="N1781">
        <v>12</v>
      </c>
      <c r="O1781">
        <v>5</v>
      </c>
      <c r="P1781">
        <v>0</v>
      </c>
      <c r="Q1781">
        <v>0</v>
      </c>
      <c r="R1781">
        <v>0</v>
      </c>
      <c r="S1781">
        <v>0</v>
      </c>
      <c r="T1781">
        <v>0</v>
      </c>
      <c r="U1781">
        <v>0</v>
      </c>
      <c r="V1781">
        <v>3</v>
      </c>
      <c r="W1781">
        <v>11</v>
      </c>
      <c r="X1781">
        <v>0</v>
      </c>
      <c r="Y1781">
        <v>62</v>
      </c>
      <c r="Z1781">
        <v>2545</v>
      </c>
      <c r="AA1781">
        <v>0</v>
      </c>
      <c r="AB1781">
        <v>0</v>
      </c>
      <c r="AC1781">
        <v>0</v>
      </c>
      <c r="AD1781">
        <v>1</v>
      </c>
      <c r="AE1781">
        <v>0</v>
      </c>
      <c r="AF1781">
        <v>0</v>
      </c>
      <c r="AG1781">
        <v>0</v>
      </c>
      <c r="AH1781">
        <v>1</v>
      </c>
      <c r="AI1781">
        <v>0</v>
      </c>
      <c r="AJ1781">
        <v>0</v>
      </c>
      <c r="AK1781">
        <v>825</v>
      </c>
      <c r="AL1781">
        <v>743</v>
      </c>
      <c r="AM1781">
        <v>0</v>
      </c>
    </row>
    <row r="1782" spans="1:39" x14ac:dyDescent="0.45">
      <c r="A1782">
        <v>7144</v>
      </c>
      <c r="B1782">
        <v>0</v>
      </c>
      <c r="C1782">
        <v>2</v>
      </c>
      <c r="D1782">
        <v>92</v>
      </c>
      <c r="E1782">
        <v>81</v>
      </c>
      <c r="F1782">
        <v>4</v>
      </c>
      <c r="G1782">
        <v>33</v>
      </c>
      <c r="H1782">
        <v>5</v>
      </c>
      <c r="I1782">
        <v>2</v>
      </c>
      <c r="J1782">
        <v>291</v>
      </c>
      <c r="K1782">
        <v>0</v>
      </c>
      <c r="L1782">
        <v>23</v>
      </c>
      <c r="M1782">
        <v>1</v>
      </c>
      <c r="N1782">
        <v>1</v>
      </c>
      <c r="O1782">
        <v>0</v>
      </c>
      <c r="P1782">
        <v>0</v>
      </c>
      <c r="Q1782">
        <v>0</v>
      </c>
      <c r="R1782">
        <v>0</v>
      </c>
      <c r="S1782">
        <v>0</v>
      </c>
      <c r="T1782">
        <v>0</v>
      </c>
      <c r="U1782">
        <v>0</v>
      </c>
      <c r="V1782">
        <v>3</v>
      </c>
      <c r="W1782">
        <v>11</v>
      </c>
      <c r="X1782">
        <v>0</v>
      </c>
      <c r="Y1782">
        <v>54</v>
      </c>
      <c r="Z1782">
        <v>2363</v>
      </c>
      <c r="AA1782">
        <v>0</v>
      </c>
      <c r="AB1782">
        <v>0</v>
      </c>
      <c r="AC1782">
        <v>1</v>
      </c>
      <c r="AD1782">
        <v>0</v>
      </c>
      <c r="AE1782">
        <v>0</v>
      </c>
      <c r="AF1782">
        <v>0</v>
      </c>
      <c r="AG1782">
        <v>0</v>
      </c>
      <c r="AH1782">
        <v>0</v>
      </c>
      <c r="AI1782">
        <v>0</v>
      </c>
      <c r="AJ1782">
        <v>1</v>
      </c>
      <c r="AK1782">
        <v>125</v>
      </c>
      <c r="AL1782">
        <v>-166</v>
      </c>
      <c r="AM1782">
        <v>0</v>
      </c>
    </row>
    <row r="1783" spans="1:39" x14ac:dyDescent="0.45">
      <c r="A1783">
        <v>18701</v>
      </c>
      <c r="B1783">
        <v>1</v>
      </c>
      <c r="C1783">
        <v>1</v>
      </c>
      <c r="D1783">
        <v>95</v>
      </c>
      <c r="E1783">
        <v>12</v>
      </c>
      <c r="F1783">
        <v>4</v>
      </c>
      <c r="G1783">
        <v>2</v>
      </c>
      <c r="H1783">
        <v>10</v>
      </c>
      <c r="I1783">
        <v>6</v>
      </c>
      <c r="J1783">
        <v>10</v>
      </c>
      <c r="K1783">
        <v>4</v>
      </c>
      <c r="L1783">
        <v>2</v>
      </c>
      <c r="M1783">
        <v>0</v>
      </c>
      <c r="N1783">
        <v>4</v>
      </c>
      <c r="O1783">
        <v>5</v>
      </c>
      <c r="P1783">
        <v>0</v>
      </c>
      <c r="Q1783">
        <v>0</v>
      </c>
      <c r="R1783">
        <v>0</v>
      </c>
      <c r="S1783">
        <v>0</v>
      </c>
      <c r="T1783">
        <v>0</v>
      </c>
      <c r="U1783">
        <v>0</v>
      </c>
      <c r="V1783">
        <v>3</v>
      </c>
      <c r="W1783">
        <v>11</v>
      </c>
      <c r="X1783">
        <v>0</v>
      </c>
      <c r="Y1783">
        <v>56</v>
      </c>
      <c r="Z1783">
        <v>2549</v>
      </c>
      <c r="AA1783">
        <v>0</v>
      </c>
      <c r="AB1783">
        <v>0</v>
      </c>
      <c r="AC1783">
        <v>1</v>
      </c>
      <c r="AD1783">
        <v>0</v>
      </c>
      <c r="AE1783">
        <v>0</v>
      </c>
      <c r="AF1783">
        <v>0</v>
      </c>
      <c r="AG1783">
        <v>0</v>
      </c>
      <c r="AH1783">
        <v>1</v>
      </c>
      <c r="AI1783">
        <v>0</v>
      </c>
      <c r="AJ1783">
        <v>0</v>
      </c>
      <c r="AK1783">
        <v>34</v>
      </c>
      <c r="AL1783">
        <v>24</v>
      </c>
      <c r="AM1783">
        <v>0</v>
      </c>
    </row>
    <row r="1784" spans="1:39" x14ac:dyDescent="0.45">
      <c r="A1784">
        <v>90369</v>
      </c>
      <c r="B1784">
        <v>0</v>
      </c>
      <c r="C1784">
        <v>0</v>
      </c>
      <c r="D1784">
        <v>2</v>
      </c>
      <c r="E1784">
        <v>292</v>
      </c>
      <c r="F1784">
        <v>51</v>
      </c>
      <c r="G1784">
        <v>981</v>
      </c>
      <c r="H1784">
        <v>224</v>
      </c>
      <c r="I1784">
        <v>23</v>
      </c>
      <c r="J1784">
        <v>17</v>
      </c>
      <c r="K1784">
        <v>1</v>
      </c>
      <c r="L1784">
        <v>4</v>
      </c>
      <c r="M1784">
        <v>6</v>
      </c>
      <c r="N1784">
        <v>6</v>
      </c>
      <c r="O1784">
        <v>1</v>
      </c>
      <c r="P1784">
        <v>0</v>
      </c>
      <c r="Q1784">
        <v>0</v>
      </c>
      <c r="R1784">
        <v>0</v>
      </c>
      <c r="S1784">
        <v>0</v>
      </c>
      <c r="T1784">
        <v>0</v>
      </c>
      <c r="U1784">
        <v>0</v>
      </c>
      <c r="V1784">
        <v>3</v>
      </c>
      <c r="W1784">
        <v>11</v>
      </c>
      <c r="X1784">
        <v>1</v>
      </c>
      <c r="Y1784">
        <v>64</v>
      </c>
      <c r="Z1784">
        <v>2221</v>
      </c>
      <c r="AA1784">
        <v>0</v>
      </c>
      <c r="AB1784">
        <v>1</v>
      </c>
      <c r="AC1784">
        <v>0</v>
      </c>
      <c r="AD1784">
        <v>0</v>
      </c>
      <c r="AE1784">
        <v>0</v>
      </c>
      <c r="AF1784">
        <v>0</v>
      </c>
      <c r="AG1784">
        <v>0</v>
      </c>
      <c r="AH1784">
        <v>1</v>
      </c>
      <c r="AI1784">
        <v>0</v>
      </c>
      <c r="AJ1784">
        <v>0</v>
      </c>
      <c r="AK1784">
        <v>1571</v>
      </c>
      <c r="AL1784">
        <v>1554</v>
      </c>
      <c r="AM1784">
        <v>0</v>
      </c>
    </row>
    <row r="1785" spans="1:39" x14ac:dyDescent="0.45">
      <c r="A1785">
        <v>63159</v>
      </c>
      <c r="B1785">
        <v>0</v>
      </c>
      <c r="C1785">
        <v>0</v>
      </c>
      <c r="D1785">
        <v>74</v>
      </c>
      <c r="E1785">
        <v>965</v>
      </c>
      <c r="F1785">
        <v>34</v>
      </c>
      <c r="G1785">
        <v>586</v>
      </c>
      <c r="H1785">
        <v>89</v>
      </c>
      <c r="I1785">
        <v>86</v>
      </c>
      <c r="J1785">
        <v>37</v>
      </c>
      <c r="K1785">
        <v>1</v>
      </c>
      <c r="L1785">
        <v>3</v>
      </c>
      <c r="M1785">
        <v>5</v>
      </c>
      <c r="N1785">
        <v>8</v>
      </c>
      <c r="O1785">
        <v>3</v>
      </c>
      <c r="P1785">
        <v>1</v>
      </c>
      <c r="Q1785">
        <v>0</v>
      </c>
      <c r="R1785">
        <v>0</v>
      </c>
      <c r="S1785">
        <v>0</v>
      </c>
      <c r="T1785">
        <v>0</v>
      </c>
      <c r="U1785">
        <v>0</v>
      </c>
      <c r="V1785">
        <v>3</v>
      </c>
      <c r="W1785">
        <v>11</v>
      </c>
      <c r="X1785">
        <v>0</v>
      </c>
      <c r="Y1785">
        <v>46</v>
      </c>
      <c r="Z1785">
        <v>2760</v>
      </c>
      <c r="AA1785">
        <v>0</v>
      </c>
      <c r="AB1785">
        <v>0</v>
      </c>
      <c r="AC1785">
        <v>1</v>
      </c>
      <c r="AD1785">
        <v>0</v>
      </c>
      <c r="AE1785">
        <v>0</v>
      </c>
      <c r="AF1785">
        <v>0</v>
      </c>
      <c r="AG1785">
        <v>0</v>
      </c>
      <c r="AH1785">
        <v>0</v>
      </c>
      <c r="AI1785">
        <v>0</v>
      </c>
      <c r="AJ1785">
        <v>1</v>
      </c>
      <c r="AK1785">
        <v>1760</v>
      </c>
      <c r="AL1785">
        <v>1723</v>
      </c>
      <c r="AM1785">
        <v>1</v>
      </c>
    </row>
    <row r="1786" spans="1:39" x14ac:dyDescent="0.45">
      <c r="A1786">
        <v>37758</v>
      </c>
      <c r="B1786">
        <v>1</v>
      </c>
      <c r="C1786">
        <v>1</v>
      </c>
      <c r="D1786">
        <v>49</v>
      </c>
      <c r="E1786">
        <v>27</v>
      </c>
      <c r="F1786">
        <v>2</v>
      </c>
      <c r="G1786">
        <v>10</v>
      </c>
      <c r="H1786">
        <v>0</v>
      </c>
      <c r="I1786">
        <v>0</v>
      </c>
      <c r="J1786">
        <v>1</v>
      </c>
      <c r="K1786">
        <v>2</v>
      </c>
      <c r="L1786">
        <v>1</v>
      </c>
      <c r="M1786">
        <v>0</v>
      </c>
      <c r="N1786">
        <v>3</v>
      </c>
      <c r="O1786">
        <v>8</v>
      </c>
      <c r="P1786">
        <v>0</v>
      </c>
      <c r="Q1786">
        <v>0</v>
      </c>
      <c r="R1786">
        <v>0</v>
      </c>
      <c r="S1786">
        <v>0</v>
      </c>
      <c r="T1786">
        <v>0</v>
      </c>
      <c r="U1786">
        <v>0</v>
      </c>
      <c r="V1786">
        <v>3</v>
      </c>
      <c r="W1786">
        <v>11</v>
      </c>
      <c r="X1786">
        <v>0</v>
      </c>
      <c r="Y1786">
        <v>54</v>
      </c>
      <c r="Z1786">
        <v>2792</v>
      </c>
      <c r="AA1786">
        <v>0</v>
      </c>
      <c r="AB1786">
        <v>0</v>
      </c>
      <c r="AC1786">
        <v>0</v>
      </c>
      <c r="AD1786">
        <v>1</v>
      </c>
      <c r="AE1786">
        <v>0</v>
      </c>
      <c r="AF1786">
        <v>0</v>
      </c>
      <c r="AG1786">
        <v>0</v>
      </c>
      <c r="AH1786">
        <v>1</v>
      </c>
      <c r="AI1786">
        <v>0</v>
      </c>
      <c r="AJ1786">
        <v>0</v>
      </c>
      <c r="AK1786">
        <v>39</v>
      </c>
      <c r="AL1786">
        <v>38</v>
      </c>
      <c r="AM1786">
        <v>0</v>
      </c>
    </row>
    <row r="1787" spans="1:39" x14ac:dyDescent="0.45">
      <c r="A1787">
        <v>46757</v>
      </c>
      <c r="B1787">
        <v>0</v>
      </c>
      <c r="C1787">
        <v>1</v>
      </c>
      <c r="D1787">
        <v>71</v>
      </c>
      <c r="E1787">
        <v>777</v>
      </c>
      <c r="F1787">
        <v>30</v>
      </c>
      <c r="G1787">
        <v>163</v>
      </c>
      <c r="H1787">
        <v>0</v>
      </c>
      <c r="I1787">
        <v>51</v>
      </c>
      <c r="J1787">
        <v>122</v>
      </c>
      <c r="K1787">
        <v>6</v>
      </c>
      <c r="L1787">
        <v>4</v>
      </c>
      <c r="M1787">
        <v>4</v>
      </c>
      <c r="N1787">
        <v>7</v>
      </c>
      <c r="O1787">
        <v>9</v>
      </c>
      <c r="P1787">
        <v>0</v>
      </c>
      <c r="Q1787">
        <v>0</v>
      </c>
      <c r="R1787">
        <v>0</v>
      </c>
      <c r="S1787">
        <v>0</v>
      </c>
      <c r="T1787">
        <v>0</v>
      </c>
      <c r="U1787">
        <v>0</v>
      </c>
      <c r="V1787">
        <v>3</v>
      </c>
      <c r="W1787">
        <v>11</v>
      </c>
      <c r="X1787">
        <v>0</v>
      </c>
      <c r="Y1787">
        <v>57</v>
      </c>
      <c r="Z1787">
        <v>2749</v>
      </c>
      <c r="AA1787">
        <v>0</v>
      </c>
      <c r="AB1787">
        <v>0</v>
      </c>
      <c r="AC1787">
        <v>1</v>
      </c>
      <c r="AD1787">
        <v>0</v>
      </c>
      <c r="AE1787">
        <v>0</v>
      </c>
      <c r="AF1787">
        <v>0</v>
      </c>
      <c r="AG1787">
        <v>0</v>
      </c>
      <c r="AH1787">
        <v>0</v>
      </c>
      <c r="AI1787">
        <v>0</v>
      </c>
      <c r="AJ1787">
        <v>1</v>
      </c>
      <c r="AK1787">
        <v>1021</v>
      </c>
      <c r="AL1787">
        <v>899</v>
      </c>
      <c r="AM1787">
        <v>0</v>
      </c>
    </row>
    <row r="1788" spans="1:39" x14ac:dyDescent="0.45">
      <c r="A1788">
        <v>79734</v>
      </c>
      <c r="B1788">
        <v>0</v>
      </c>
      <c r="C1788">
        <v>0</v>
      </c>
      <c r="D1788">
        <v>72</v>
      </c>
      <c r="E1788">
        <v>572</v>
      </c>
      <c r="F1788">
        <v>8</v>
      </c>
      <c r="G1788">
        <v>232</v>
      </c>
      <c r="H1788">
        <v>23</v>
      </c>
      <c r="I1788">
        <v>62</v>
      </c>
      <c r="J1788">
        <v>17</v>
      </c>
      <c r="K1788">
        <v>1</v>
      </c>
      <c r="L1788">
        <v>4</v>
      </c>
      <c r="M1788">
        <v>3</v>
      </c>
      <c r="N1788">
        <v>6</v>
      </c>
      <c r="O1788">
        <v>1</v>
      </c>
      <c r="P1788">
        <v>0</v>
      </c>
      <c r="Q1788">
        <v>0</v>
      </c>
      <c r="R1788">
        <v>0</v>
      </c>
      <c r="S1788">
        <v>1</v>
      </c>
      <c r="T1788">
        <v>0</v>
      </c>
      <c r="U1788">
        <v>0</v>
      </c>
      <c r="V1788">
        <v>3</v>
      </c>
      <c r="W1788">
        <v>11</v>
      </c>
      <c r="X1788">
        <v>0</v>
      </c>
      <c r="Y1788">
        <v>51</v>
      </c>
      <c r="Z1788">
        <v>2160</v>
      </c>
      <c r="AA1788">
        <v>0</v>
      </c>
      <c r="AB1788">
        <v>1</v>
      </c>
      <c r="AC1788">
        <v>0</v>
      </c>
      <c r="AD1788">
        <v>0</v>
      </c>
      <c r="AE1788">
        <v>0</v>
      </c>
      <c r="AF1788">
        <v>0</v>
      </c>
      <c r="AG1788">
        <v>0</v>
      </c>
      <c r="AH1788">
        <v>0</v>
      </c>
      <c r="AI1788">
        <v>1</v>
      </c>
      <c r="AJ1788">
        <v>0</v>
      </c>
      <c r="AK1788">
        <v>897</v>
      </c>
      <c r="AL1788">
        <v>880</v>
      </c>
      <c r="AM1788">
        <v>1</v>
      </c>
    </row>
    <row r="1789" spans="1:39" x14ac:dyDescent="0.45">
      <c r="A1789">
        <v>63207</v>
      </c>
      <c r="B1789">
        <v>0</v>
      </c>
      <c r="C1789">
        <v>0</v>
      </c>
      <c r="D1789">
        <v>68</v>
      </c>
      <c r="E1789">
        <v>438</v>
      </c>
      <c r="F1789">
        <v>169</v>
      </c>
      <c r="G1789">
        <v>565</v>
      </c>
      <c r="H1789">
        <v>91</v>
      </c>
      <c r="I1789">
        <v>169</v>
      </c>
      <c r="J1789">
        <v>70</v>
      </c>
      <c r="K1789">
        <v>1</v>
      </c>
      <c r="L1789">
        <v>2</v>
      </c>
      <c r="M1789">
        <v>3</v>
      </c>
      <c r="N1789">
        <v>6</v>
      </c>
      <c r="O1789">
        <v>7</v>
      </c>
      <c r="P1789">
        <v>0</v>
      </c>
      <c r="Q1789">
        <v>0</v>
      </c>
      <c r="R1789">
        <v>0</v>
      </c>
      <c r="S1789">
        <v>1</v>
      </c>
      <c r="T1789">
        <v>0</v>
      </c>
      <c r="U1789">
        <v>0</v>
      </c>
      <c r="V1789">
        <v>3</v>
      </c>
      <c r="W1789">
        <v>11</v>
      </c>
      <c r="X1789">
        <v>0</v>
      </c>
      <c r="Y1789">
        <v>28</v>
      </c>
      <c r="Z1789">
        <v>2684</v>
      </c>
      <c r="AA1789">
        <v>0</v>
      </c>
      <c r="AB1789">
        <v>0</v>
      </c>
      <c r="AC1789">
        <v>0</v>
      </c>
      <c r="AD1789">
        <v>1</v>
      </c>
      <c r="AE1789">
        <v>0</v>
      </c>
      <c r="AF1789">
        <v>0</v>
      </c>
      <c r="AG1789">
        <v>0</v>
      </c>
      <c r="AH1789">
        <v>1</v>
      </c>
      <c r="AI1789">
        <v>0</v>
      </c>
      <c r="AJ1789">
        <v>0</v>
      </c>
      <c r="AK1789">
        <v>1432</v>
      </c>
      <c r="AL1789">
        <v>1362</v>
      </c>
      <c r="AM1789">
        <v>1</v>
      </c>
    </row>
    <row r="1790" spans="1:39" x14ac:dyDescent="0.45">
      <c r="A1790">
        <v>72071</v>
      </c>
      <c r="B1790">
        <v>0</v>
      </c>
      <c r="C1790">
        <v>1</v>
      </c>
      <c r="D1790">
        <v>4</v>
      </c>
      <c r="E1790">
        <v>531</v>
      </c>
      <c r="F1790">
        <v>69</v>
      </c>
      <c r="G1790">
        <v>300</v>
      </c>
      <c r="H1790">
        <v>150</v>
      </c>
      <c r="I1790">
        <v>138</v>
      </c>
      <c r="J1790">
        <v>150</v>
      </c>
      <c r="K1790">
        <v>3</v>
      </c>
      <c r="L1790">
        <v>5</v>
      </c>
      <c r="M1790">
        <v>4</v>
      </c>
      <c r="N1790">
        <v>8</v>
      </c>
      <c r="O1790">
        <v>2</v>
      </c>
      <c r="P1790">
        <v>0</v>
      </c>
      <c r="Q1790">
        <v>0</v>
      </c>
      <c r="R1790">
        <v>0</v>
      </c>
      <c r="S1790">
        <v>0</v>
      </c>
      <c r="T1790">
        <v>0</v>
      </c>
      <c r="U1790">
        <v>0</v>
      </c>
      <c r="V1790">
        <v>3</v>
      </c>
      <c r="W1790">
        <v>11</v>
      </c>
      <c r="X1790">
        <v>0</v>
      </c>
      <c r="Y1790">
        <v>66</v>
      </c>
      <c r="Z1790">
        <v>2659</v>
      </c>
      <c r="AA1790">
        <v>1</v>
      </c>
      <c r="AB1790">
        <v>0</v>
      </c>
      <c r="AC1790">
        <v>0</v>
      </c>
      <c r="AD1790">
        <v>0</v>
      </c>
      <c r="AE1790">
        <v>0</v>
      </c>
      <c r="AF1790">
        <v>0</v>
      </c>
      <c r="AG1790">
        <v>0</v>
      </c>
      <c r="AH1790">
        <v>1</v>
      </c>
      <c r="AI1790">
        <v>0</v>
      </c>
      <c r="AJ1790">
        <v>0</v>
      </c>
      <c r="AK1790">
        <v>1188</v>
      </c>
      <c r="AL1790">
        <v>1038</v>
      </c>
      <c r="AM1790">
        <v>0</v>
      </c>
    </row>
    <row r="1791" spans="1:39" x14ac:dyDescent="0.45">
      <c r="A1791">
        <v>21840</v>
      </c>
      <c r="B1791">
        <v>1</v>
      </c>
      <c r="C1791">
        <v>0</v>
      </c>
      <c r="D1791">
        <v>80</v>
      </c>
      <c r="E1791">
        <v>17</v>
      </c>
      <c r="F1791">
        <v>0</v>
      </c>
      <c r="G1791">
        <v>9</v>
      </c>
      <c r="H1791">
        <v>0</v>
      </c>
      <c r="I1791">
        <v>0</v>
      </c>
      <c r="J1791">
        <v>1</v>
      </c>
      <c r="K1791">
        <v>1</v>
      </c>
      <c r="L1791">
        <v>1</v>
      </c>
      <c r="M1791">
        <v>0</v>
      </c>
      <c r="N1791">
        <v>3</v>
      </c>
      <c r="O1791">
        <v>9</v>
      </c>
      <c r="P1791">
        <v>0</v>
      </c>
      <c r="Q1791">
        <v>0</v>
      </c>
      <c r="R1791">
        <v>0</v>
      </c>
      <c r="S1791">
        <v>0</v>
      </c>
      <c r="T1791">
        <v>0</v>
      </c>
      <c r="U1791">
        <v>0</v>
      </c>
      <c r="V1791">
        <v>3</v>
      </c>
      <c r="W1791">
        <v>11</v>
      </c>
      <c r="X1791">
        <v>0</v>
      </c>
      <c r="Y1791">
        <v>37</v>
      </c>
      <c r="Z1791">
        <v>2502</v>
      </c>
      <c r="AA1791">
        <v>0</v>
      </c>
      <c r="AB1791">
        <v>0</v>
      </c>
      <c r="AC1791">
        <v>0</v>
      </c>
      <c r="AD1791">
        <v>1</v>
      </c>
      <c r="AE1791">
        <v>0</v>
      </c>
      <c r="AF1791">
        <v>0</v>
      </c>
      <c r="AG1791">
        <v>0</v>
      </c>
      <c r="AH1791">
        <v>0</v>
      </c>
      <c r="AI1791">
        <v>0</v>
      </c>
      <c r="AJ1791">
        <v>1</v>
      </c>
      <c r="AK1791">
        <v>26</v>
      </c>
      <c r="AL1791">
        <v>25</v>
      </c>
      <c r="AM1791">
        <v>0</v>
      </c>
    </row>
    <row r="1792" spans="1:39" x14ac:dyDescent="0.45">
      <c r="A1792">
        <v>58582</v>
      </c>
      <c r="B1792">
        <v>0</v>
      </c>
      <c r="C1792">
        <v>1</v>
      </c>
      <c r="D1792">
        <v>15</v>
      </c>
      <c r="E1792">
        <v>402</v>
      </c>
      <c r="F1792">
        <v>35</v>
      </c>
      <c r="G1792">
        <v>106</v>
      </c>
      <c r="H1792">
        <v>101</v>
      </c>
      <c r="I1792">
        <v>77</v>
      </c>
      <c r="J1792">
        <v>42</v>
      </c>
      <c r="K1792">
        <v>2</v>
      </c>
      <c r="L1792">
        <v>9</v>
      </c>
      <c r="M1792">
        <v>2</v>
      </c>
      <c r="N1792">
        <v>9</v>
      </c>
      <c r="O1792">
        <v>5</v>
      </c>
      <c r="P1792">
        <v>0</v>
      </c>
      <c r="Q1792">
        <v>1</v>
      </c>
      <c r="R1792">
        <v>0</v>
      </c>
      <c r="S1792">
        <v>0</v>
      </c>
      <c r="T1792">
        <v>0</v>
      </c>
      <c r="U1792">
        <v>0</v>
      </c>
      <c r="V1792">
        <v>3</v>
      </c>
      <c r="W1792">
        <v>11</v>
      </c>
      <c r="X1792">
        <v>0</v>
      </c>
      <c r="Y1792">
        <v>38</v>
      </c>
      <c r="Z1792">
        <v>2433</v>
      </c>
      <c r="AA1792">
        <v>0</v>
      </c>
      <c r="AB1792">
        <v>0</v>
      </c>
      <c r="AC1792">
        <v>0</v>
      </c>
      <c r="AD1792">
        <v>1</v>
      </c>
      <c r="AE1792">
        <v>0</v>
      </c>
      <c r="AF1792">
        <v>1</v>
      </c>
      <c r="AG1792">
        <v>0</v>
      </c>
      <c r="AH1792">
        <v>0</v>
      </c>
      <c r="AI1792">
        <v>0</v>
      </c>
      <c r="AJ1792">
        <v>0</v>
      </c>
      <c r="AK1792">
        <v>721</v>
      </c>
      <c r="AL1792">
        <v>679</v>
      </c>
      <c r="AM1792">
        <v>1</v>
      </c>
    </row>
    <row r="1793" spans="1:39" x14ac:dyDescent="0.45">
      <c r="A1793">
        <v>72282</v>
      </c>
      <c r="B1793">
        <v>0</v>
      </c>
      <c r="C1793">
        <v>0</v>
      </c>
      <c r="D1793">
        <v>70</v>
      </c>
      <c r="E1793">
        <v>503</v>
      </c>
      <c r="F1793">
        <v>27</v>
      </c>
      <c r="G1793">
        <v>419</v>
      </c>
      <c r="H1793">
        <v>90</v>
      </c>
      <c r="I1793">
        <v>139</v>
      </c>
      <c r="J1793">
        <v>153</v>
      </c>
      <c r="K1793">
        <v>1</v>
      </c>
      <c r="L1793">
        <v>5</v>
      </c>
      <c r="M1793">
        <v>7</v>
      </c>
      <c r="N1793">
        <v>9</v>
      </c>
      <c r="O1793">
        <v>7</v>
      </c>
      <c r="P1793">
        <v>0</v>
      </c>
      <c r="Q1793">
        <v>0</v>
      </c>
      <c r="R1793">
        <v>0</v>
      </c>
      <c r="S1793">
        <v>0</v>
      </c>
      <c r="T1793">
        <v>0</v>
      </c>
      <c r="U1793">
        <v>0</v>
      </c>
      <c r="V1793">
        <v>3</v>
      </c>
      <c r="W1793">
        <v>11</v>
      </c>
      <c r="X1793">
        <v>1</v>
      </c>
      <c r="Y1793">
        <v>69</v>
      </c>
      <c r="Z1793">
        <v>2504</v>
      </c>
      <c r="AA1793">
        <v>0</v>
      </c>
      <c r="AB1793">
        <v>0</v>
      </c>
      <c r="AC1793">
        <v>1</v>
      </c>
      <c r="AD1793">
        <v>0</v>
      </c>
      <c r="AE1793">
        <v>0</v>
      </c>
      <c r="AF1793">
        <v>0</v>
      </c>
      <c r="AG1793">
        <v>0</v>
      </c>
      <c r="AH1793">
        <v>1</v>
      </c>
      <c r="AI1793">
        <v>0</v>
      </c>
      <c r="AJ1793">
        <v>0</v>
      </c>
      <c r="AK1793">
        <v>1178</v>
      </c>
      <c r="AL1793">
        <v>1025</v>
      </c>
      <c r="AM1793">
        <v>0</v>
      </c>
    </row>
    <row r="1794" spans="1:39" x14ac:dyDescent="0.45">
      <c r="A1794">
        <v>50387</v>
      </c>
      <c r="B1794">
        <v>0</v>
      </c>
      <c r="C1794">
        <v>2</v>
      </c>
      <c r="D1794">
        <v>91</v>
      </c>
      <c r="E1794">
        <v>369</v>
      </c>
      <c r="F1794">
        <v>9</v>
      </c>
      <c r="G1794">
        <v>87</v>
      </c>
      <c r="H1794">
        <v>12</v>
      </c>
      <c r="I1794">
        <v>14</v>
      </c>
      <c r="J1794">
        <v>34</v>
      </c>
      <c r="K1794">
        <v>3</v>
      </c>
      <c r="L1794">
        <v>6</v>
      </c>
      <c r="M1794">
        <v>2</v>
      </c>
      <c r="N1794">
        <v>8</v>
      </c>
      <c r="O1794">
        <v>5</v>
      </c>
      <c r="P1794">
        <v>0</v>
      </c>
      <c r="Q1794">
        <v>0</v>
      </c>
      <c r="R1794">
        <v>0</v>
      </c>
      <c r="S1794">
        <v>0</v>
      </c>
      <c r="T1794">
        <v>0</v>
      </c>
      <c r="U1794">
        <v>0</v>
      </c>
      <c r="V1794">
        <v>3</v>
      </c>
      <c r="W1794">
        <v>11</v>
      </c>
      <c r="X1794">
        <v>0</v>
      </c>
      <c r="Y1794">
        <v>64</v>
      </c>
      <c r="Z1794">
        <v>2461</v>
      </c>
      <c r="AA1794">
        <v>0</v>
      </c>
      <c r="AB1794">
        <v>1</v>
      </c>
      <c r="AC1794">
        <v>0</v>
      </c>
      <c r="AD1794">
        <v>0</v>
      </c>
      <c r="AE1794">
        <v>0</v>
      </c>
      <c r="AF1794">
        <v>0</v>
      </c>
      <c r="AG1794">
        <v>0</v>
      </c>
      <c r="AH1794">
        <v>1</v>
      </c>
      <c r="AI1794">
        <v>0</v>
      </c>
      <c r="AJ1794">
        <v>0</v>
      </c>
      <c r="AK1794">
        <v>491</v>
      </c>
      <c r="AL1794">
        <v>457</v>
      </c>
      <c r="AM1794">
        <v>0</v>
      </c>
    </row>
    <row r="1795" spans="1:39" x14ac:dyDescent="0.45">
      <c r="A1795">
        <v>32583</v>
      </c>
      <c r="B1795">
        <v>1</v>
      </c>
      <c r="C1795">
        <v>1</v>
      </c>
      <c r="D1795">
        <v>10</v>
      </c>
      <c r="E1795">
        <v>5</v>
      </c>
      <c r="F1795">
        <v>0</v>
      </c>
      <c r="G1795">
        <v>3</v>
      </c>
      <c r="H1795">
        <v>0</v>
      </c>
      <c r="I1795">
        <v>0</v>
      </c>
      <c r="J1795">
        <v>1</v>
      </c>
      <c r="K1795">
        <v>1</v>
      </c>
      <c r="L1795">
        <v>1</v>
      </c>
      <c r="M1795">
        <v>0</v>
      </c>
      <c r="N1795">
        <v>2</v>
      </c>
      <c r="O1795">
        <v>7</v>
      </c>
      <c r="P1795">
        <v>0</v>
      </c>
      <c r="Q1795">
        <v>0</v>
      </c>
      <c r="R1795">
        <v>0</v>
      </c>
      <c r="S1795">
        <v>0</v>
      </c>
      <c r="T1795">
        <v>0</v>
      </c>
      <c r="U1795">
        <v>0</v>
      </c>
      <c r="V1795">
        <v>3</v>
      </c>
      <c r="W1795">
        <v>11</v>
      </c>
      <c r="X1795">
        <v>0</v>
      </c>
      <c r="Y1795">
        <v>59</v>
      </c>
      <c r="Z1795">
        <v>2173</v>
      </c>
      <c r="AA1795">
        <v>0</v>
      </c>
      <c r="AB1795">
        <v>0</v>
      </c>
      <c r="AC1795">
        <v>0</v>
      </c>
      <c r="AD1795">
        <v>1</v>
      </c>
      <c r="AE1795">
        <v>0</v>
      </c>
      <c r="AF1795">
        <v>0</v>
      </c>
      <c r="AG1795">
        <v>0</v>
      </c>
      <c r="AH1795">
        <v>0</v>
      </c>
      <c r="AI1795">
        <v>0</v>
      </c>
      <c r="AJ1795">
        <v>1</v>
      </c>
      <c r="AK1795">
        <v>8</v>
      </c>
      <c r="AL1795">
        <v>7</v>
      </c>
      <c r="AM1795">
        <v>0</v>
      </c>
    </row>
    <row r="1796" spans="1:39" x14ac:dyDescent="0.45">
      <c r="A1796">
        <v>62568</v>
      </c>
      <c r="B1796">
        <v>0</v>
      </c>
      <c r="C1796">
        <v>1</v>
      </c>
      <c r="D1796">
        <v>99</v>
      </c>
      <c r="E1796">
        <v>362</v>
      </c>
      <c r="F1796">
        <v>17</v>
      </c>
      <c r="G1796">
        <v>398</v>
      </c>
      <c r="H1796">
        <v>80</v>
      </c>
      <c r="I1796">
        <v>35</v>
      </c>
      <c r="J1796">
        <v>61</v>
      </c>
      <c r="K1796">
        <v>3</v>
      </c>
      <c r="L1796">
        <v>5</v>
      </c>
      <c r="M1796">
        <v>3</v>
      </c>
      <c r="N1796">
        <v>5</v>
      </c>
      <c r="O1796">
        <v>4</v>
      </c>
      <c r="P1796">
        <v>0</v>
      </c>
      <c r="Q1796">
        <v>0</v>
      </c>
      <c r="R1796">
        <v>0</v>
      </c>
      <c r="S1796">
        <v>1</v>
      </c>
      <c r="T1796">
        <v>0</v>
      </c>
      <c r="U1796">
        <v>0</v>
      </c>
      <c r="V1796">
        <v>3</v>
      </c>
      <c r="W1796">
        <v>11</v>
      </c>
      <c r="X1796">
        <v>0</v>
      </c>
      <c r="Y1796">
        <v>58</v>
      </c>
      <c r="Z1796">
        <v>2242</v>
      </c>
      <c r="AA1796">
        <v>0</v>
      </c>
      <c r="AB1796">
        <v>0</v>
      </c>
      <c r="AC1796">
        <v>0</v>
      </c>
      <c r="AD1796">
        <v>1</v>
      </c>
      <c r="AE1796">
        <v>0</v>
      </c>
      <c r="AF1796">
        <v>0</v>
      </c>
      <c r="AG1796">
        <v>0</v>
      </c>
      <c r="AH1796">
        <v>1</v>
      </c>
      <c r="AI1796">
        <v>0</v>
      </c>
      <c r="AJ1796">
        <v>0</v>
      </c>
      <c r="AK1796">
        <v>892</v>
      </c>
      <c r="AL1796">
        <v>831</v>
      </c>
      <c r="AM1796">
        <v>1</v>
      </c>
    </row>
    <row r="1797" spans="1:39" x14ac:dyDescent="0.45">
      <c r="A1797">
        <v>44635</v>
      </c>
      <c r="B1797">
        <v>1</v>
      </c>
      <c r="C1797">
        <v>1</v>
      </c>
      <c r="D1797">
        <v>25</v>
      </c>
      <c r="E1797">
        <v>56</v>
      </c>
      <c r="F1797">
        <v>0</v>
      </c>
      <c r="G1797">
        <v>9</v>
      </c>
      <c r="H1797">
        <v>0</v>
      </c>
      <c r="I1797">
        <v>0</v>
      </c>
      <c r="J1797">
        <v>3</v>
      </c>
      <c r="K1797">
        <v>2</v>
      </c>
      <c r="L1797">
        <v>2</v>
      </c>
      <c r="M1797">
        <v>0</v>
      </c>
      <c r="N1797">
        <v>3</v>
      </c>
      <c r="O1797">
        <v>7</v>
      </c>
      <c r="P1797">
        <v>0</v>
      </c>
      <c r="Q1797">
        <v>0</v>
      </c>
      <c r="R1797">
        <v>0</v>
      </c>
      <c r="S1797">
        <v>0</v>
      </c>
      <c r="T1797">
        <v>0</v>
      </c>
      <c r="U1797">
        <v>0</v>
      </c>
      <c r="V1797">
        <v>3</v>
      </c>
      <c r="W1797">
        <v>11</v>
      </c>
      <c r="X1797">
        <v>0</v>
      </c>
      <c r="Y1797">
        <v>49</v>
      </c>
      <c r="Z1797">
        <v>2420</v>
      </c>
      <c r="AA1797">
        <v>1</v>
      </c>
      <c r="AB1797">
        <v>0</v>
      </c>
      <c r="AC1797">
        <v>0</v>
      </c>
      <c r="AD1797">
        <v>0</v>
      </c>
      <c r="AE1797">
        <v>0</v>
      </c>
      <c r="AF1797">
        <v>0</v>
      </c>
      <c r="AG1797">
        <v>0</v>
      </c>
      <c r="AH1797">
        <v>0</v>
      </c>
      <c r="AI1797">
        <v>1</v>
      </c>
      <c r="AJ1797">
        <v>0</v>
      </c>
      <c r="AK1797">
        <v>65</v>
      </c>
      <c r="AL1797">
        <v>62</v>
      </c>
      <c r="AM1797">
        <v>0</v>
      </c>
    </row>
    <row r="1798" spans="1:39" x14ac:dyDescent="0.45">
      <c r="A1798">
        <v>33316</v>
      </c>
      <c r="B1798">
        <v>1</v>
      </c>
      <c r="C1798">
        <v>1</v>
      </c>
      <c r="D1798">
        <v>34</v>
      </c>
      <c r="E1798">
        <v>79</v>
      </c>
      <c r="F1798">
        <v>1</v>
      </c>
      <c r="G1798">
        <v>31</v>
      </c>
      <c r="H1798">
        <v>4</v>
      </c>
      <c r="I1798">
        <v>4</v>
      </c>
      <c r="J1798">
        <v>12</v>
      </c>
      <c r="K1798">
        <v>3</v>
      </c>
      <c r="L1798">
        <v>2</v>
      </c>
      <c r="M1798">
        <v>1</v>
      </c>
      <c r="N1798">
        <v>4</v>
      </c>
      <c r="O1798">
        <v>6</v>
      </c>
      <c r="P1798">
        <v>0</v>
      </c>
      <c r="Q1798">
        <v>0</v>
      </c>
      <c r="R1798">
        <v>0</v>
      </c>
      <c r="S1798">
        <v>0</v>
      </c>
      <c r="T1798">
        <v>0</v>
      </c>
      <c r="U1798">
        <v>0</v>
      </c>
      <c r="V1798">
        <v>3</v>
      </c>
      <c r="W1798">
        <v>11</v>
      </c>
      <c r="X1798">
        <v>0</v>
      </c>
      <c r="Y1798">
        <v>49</v>
      </c>
      <c r="Z1798">
        <v>2427</v>
      </c>
      <c r="AA1798">
        <v>0</v>
      </c>
      <c r="AB1798">
        <v>0</v>
      </c>
      <c r="AC1798">
        <v>1</v>
      </c>
      <c r="AD1798">
        <v>0</v>
      </c>
      <c r="AE1798">
        <v>0</v>
      </c>
      <c r="AF1798">
        <v>0</v>
      </c>
      <c r="AG1798">
        <v>0</v>
      </c>
      <c r="AH1798">
        <v>0</v>
      </c>
      <c r="AI1798">
        <v>1</v>
      </c>
      <c r="AJ1798">
        <v>0</v>
      </c>
      <c r="AK1798">
        <v>119</v>
      </c>
      <c r="AL1798">
        <v>107</v>
      </c>
      <c r="AM1798">
        <v>0</v>
      </c>
    </row>
    <row r="1799" spans="1:39" x14ac:dyDescent="0.45">
      <c r="A1799">
        <v>63967</v>
      </c>
      <c r="B1799">
        <v>0</v>
      </c>
      <c r="C1799">
        <v>1</v>
      </c>
      <c r="D1799">
        <v>57</v>
      </c>
      <c r="E1799">
        <v>387</v>
      </c>
      <c r="F1799">
        <v>84</v>
      </c>
      <c r="G1799">
        <v>141</v>
      </c>
      <c r="H1799">
        <v>73</v>
      </c>
      <c r="I1799">
        <v>35</v>
      </c>
      <c r="J1799">
        <v>162</v>
      </c>
      <c r="K1799">
        <v>3</v>
      </c>
      <c r="L1799">
        <v>4</v>
      </c>
      <c r="M1799">
        <v>4</v>
      </c>
      <c r="N1799">
        <v>12</v>
      </c>
      <c r="O1799">
        <v>2</v>
      </c>
      <c r="P1799">
        <v>0</v>
      </c>
      <c r="Q1799">
        <v>0</v>
      </c>
      <c r="R1799">
        <v>0</v>
      </c>
      <c r="S1799">
        <v>0</v>
      </c>
      <c r="T1799">
        <v>0</v>
      </c>
      <c r="U1799">
        <v>0</v>
      </c>
      <c r="V1799">
        <v>3</v>
      </c>
      <c r="W1799">
        <v>11</v>
      </c>
      <c r="X1799">
        <v>0</v>
      </c>
      <c r="Y1799">
        <v>52</v>
      </c>
      <c r="Z1799">
        <v>2483</v>
      </c>
      <c r="AA1799">
        <v>0</v>
      </c>
      <c r="AB1799">
        <v>1</v>
      </c>
      <c r="AC1799">
        <v>0</v>
      </c>
      <c r="AD1799">
        <v>0</v>
      </c>
      <c r="AE1799">
        <v>0</v>
      </c>
      <c r="AF1799">
        <v>0</v>
      </c>
      <c r="AG1799">
        <v>0</v>
      </c>
      <c r="AH1799">
        <v>1</v>
      </c>
      <c r="AI1799">
        <v>0</v>
      </c>
      <c r="AJ1799">
        <v>0</v>
      </c>
      <c r="AK1799">
        <v>720</v>
      </c>
      <c r="AL1799">
        <v>558</v>
      </c>
      <c r="AM1799">
        <v>0</v>
      </c>
    </row>
    <row r="1800" spans="1:39" x14ac:dyDescent="0.45">
      <c r="A1800">
        <v>52513</v>
      </c>
      <c r="B1800">
        <v>0</v>
      </c>
      <c r="C1800">
        <v>0</v>
      </c>
      <c r="D1800">
        <v>84</v>
      </c>
      <c r="E1800">
        <v>367</v>
      </c>
      <c r="F1800">
        <v>17</v>
      </c>
      <c r="G1800">
        <v>241</v>
      </c>
      <c r="H1800">
        <v>104</v>
      </c>
      <c r="I1800">
        <v>188</v>
      </c>
      <c r="J1800">
        <v>232</v>
      </c>
      <c r="K1800">
        <v>2</v>
      </c>
      <c r="L1800">
        <v>9</v>
      </c>
      <c r="M1800">
        <v>5</v>
      </c>
      <c r="N1800">
        <v>9</v>
      </c>
      <c r="O1800">
        <v>7</v>
      </c>
      <c r="P1800">
        <v>0</v>
      </c>
      <c r="Q1800">
        <v>0</v>
      </c>
      <c r="R1800">
        <v>0</v>
      </c>
      <c r="S1800">
        <v>0</v>
      </c>
      <c r="T1800">
        <v>0</v>
      </c>
      <c r="U1800">
        <v>0</v>
      </c>
      <c r="V1800">
        <v>3</v>
      </c>
      <c r="W1800">
        <v>11</v>
      </c>
      <c r="X1800">
        <v>0</v>
      </c>
      <c r="Y1800">
        <v>42</v>
      </c>
      <c r="Z1800">
        <v>2822</v>
      </c>
      <c r="AA1800">
        <v>0</v>
      </c>
      <c r="AB1800">
        <v>0</v>
      </c>
      <c r="AC1800">
        <v>0</v>
      </c>
      <c r="AD1800">
        <v>1</v>
      </c>
      <c r="AE1800">
        <v>0</v>
      </c>
      <c r="AF1800">
        <v>1</v>
      </c>
      <c r="AG1800">
        <v>0</v>
      </c>
      <c r="AH1800">
        <v>0</v>
      </c>
      <c r="AI1800">
        <v>0</v>
      </c>
      <c r="AJ1800">
        <v>0</v>
      </c>
      <c r="AK1800">
        <v>917</v>
      </c>
      <c r="AL1800">
        <v>685</v>
      </c>
      <c r="AM1800">
        <v>0</v>
      </c>
    </row>
    <row r="1801" spans="1:39" x14ac:dyDescent="0.45">
      <c r="A1801">
        <v>25293</v>
      </c>
      <c r="B1801">
        <v>1</v>
      </c>
      <c r="C1801">
        <v>0</v>
      </c>
      <c r="D1801">
        <v>51</v>
      </c>
      <c r="E1801">
        <v>15</v>
      </c>
      <c r="F1801">
        <v>0</v>
      </c>
      <c r="G1801">
        <v>11</v>
      </c>
      <c r="H1801">
        <v>0</v>
      </c>
      <c r="I1801">
        <v>2</v>
      </c>
      <c r="J1801">
        <v>9</v>
      </c>
      <c r="K1801">
        <v>1</v>
      </c>
      <c r="L1801">
        <v>1</v>
      </c>
      <c r="M1801">
        <v>1</v>
      </c>
      <c r="N1801">
        <v>2</v>
      </c>
      <c r="O1801">
        <v>8</v>
      </c>
      <c r="P1801">
        <v>0</v>
      </c>
      <c r="Q1801">
        <v>0</v>
      </c>
      <c r="R1801">
        <v>0</v>
      </c>
      <c r="S1801">
        <v>0</v>
      </c>
      <c r="T1801">
        <v>0</v>
      </c>
      <c r="U1801">
        <v>0</v>
      </c>
      <c r="V1801">
        <v>3</v>
      </c>
      <c r="W1801">
        <v>11</v>
      </c>
      <c r="X1801">
        <v>0</v>
      </c>
      <c r="Y1801">
        <v>51</v>
      </c>
      <c r="Z1801">
        <v>2446</v>
      </c>
      <c r="AA1801">
        <v>0</v>
      </c>
      <c r="AB1801">
        <v>1</v>
      </c>
      <c r="AC1801">
        <v>0</v>
      </c>
      <c r="AD1801">
        <v>0</v>
      </c>
      <c r="AE1801">
        <v>0</v>
      </c>
      <c r="AF1801">
        <v>0</v>
      </c>
      <c r="AG1801">
        <v>0</v>
      </c>
      <c r="AH1801">
        <v>1</v>
      </c>
      <c r="AI1801">
        <v>0</v>
      </c>
      <c r="AJ1801">
        <v>0</v>
      </c>
      <c r="AK1801">
        <v>28</v>
      </c>
      <c r="AL1801">
        <v>19</v>
      </c>
      <c r="AM1801">
        <v>0</v>
      </c>
    </row>
    <row r="1802" spans="1:39" x14ac:dyDescent="0.45">
      <c r="A1802">
        <v>54111</v>
      </c>
      <c r="B1802">
        <v>0</v>
      </c>
      <c r="C1802">
        <v>1</v>
      </c>
      <c r="D1802">
        <v>97</v>
      </c>
      <c r="E1802">
        <v>267</v>
      </c>
      <c r="F1802">
        <v>6</v>
      </c>
      <c r="G1802">
        <v>54</v>
      </c>
      <c r="H1802">
        <v>8</v>
      </c>
      <c r="I1802">
        <v>3</v>
      </c>
      <c r="J1802">
        <v>50</v>
      </c>
      <c r="K1802">
        <v>2</v>
      </c>
      <c r="L1802">
        <v>5</v>
      </c>
      <c r="M1802">
        <v>2</v>
      </c>
      <c r="N1802">
        <v>6</v>
      </c>
      <c r="O1802">
        <v>5</v>
      </c>
      <c r="P1802">
        <v>0</v>
      </c>
      <c r="Q1802">
        <v>0</v>
      </c>
      <c r="R1802">
        <v>0</v>
      </c>
      <c r="S1802">
        <v>0</v>
      </c>
      <c r="T1802">
        <v>0</v>
      </c>
      <c r="U1802">
        <v>0</v>
      </c>
      <c r="V1802">
        <v>3</v>
      </c>
      <c r="W1802">
        <v>11</v>
      </c>
      <c r="X1802">
        <v>0</v>
      </c>
      <c r="Y1802">
        <v>55</v>
      </c>
      <c r="Z1802">
        <v>2467</v>
      </c>
      <c r="AA1802">
        <v>0</v>
      </c>
      <c r="AB1802">
        <v>0</v>
      </c>
      <c r="AC1802">
        <v>0</v>
      </c>
      <c r="AD1802">
        <v>0</v>
      </c>
      <c r="AE1802">
        <v>1</v>
      </c>
      <c r="AF1802">
        <v>0</v>
      </c>
      <c r="AG1802">
        <v>0</v>
      </c>
      <c r="AH1802">
        <v>0</v>
      </c>
      <c r="AI1802">
        <v>0</v>
      </c>
      <c r="AJ1802">
        <v>1</v>
      </c>
      <c r="AK1802">
        <v>338</v>
      </c>
      <c r="AL1802">
        <v>288</v>
      </c>
      <c r="AM1802">
        <v>0</v>
      </c>
    </row>
    <row r="1803" spans="1:39" x14ac:dyDescent="0.45">
      <c r="A1803">
        <v>78394</v>
      </c>
      <c r="B1803">
        <v>0</v>
      </c>
      <c r="C1803">
        <v>0</v>
      </c>
      <c r="D1803">
        <v>13</v>
      </c>
      <c r="E1803">
        <v>298</v>
      </c>
      <c r="F1803">
        <v>27</v>
      </c>
      <c r="G1803">
        <v>697</v>
      </c>
      <c r="H1803">
        <v>216</v>
      </c>
      <c r="I1803">
        <v>24</v>
      </c>
      <c r="J1803">
        <v>166</v>
      </c>
      <c r="K1803">
        <v>1</v>
      </c>
      <c r="L1803">
        <v>4</v>
      </c>
      <c r="M1803">
        <v>6</v>
      </c>
      <c r="N1803">
        <v>5</v>
      </c>
      <c r="O1803">
        <v>2</v>
      </c>
      <c r="P1803">
        <v>0</v>
      </c>
      <c r="Q1803">
        <v>0</v>
      </c>
      <c r="R1803">
        <v>0</v>
      </c>
      <c r="S1803">
        <v>0</v>
      </c>
      <c r="T1803">
        <v>0</v>
      </c>
      <c r="U1803">
        <v>0</v>
      </c>
      <c r="V1803">
        <v>3</v>
      </c>
      <c r="W1803">
        <v>11</v>
      </c>
      <c r="X1803">
        <v>1</v>
      </c>
      <c r="Y1803">
        <v>34</v>
      </c>
      <c r="Z1803">
        <v>2658</v>
      </c>
      <c r="AA1803">
        <v>0</v>
      </c>
      <c r="AB1803">
        <v>0</v>
      </c>
      <c r="AC1803">
        <v>0</v>
      </c>
      <c r="AD1803">
        <v>1</v>
      </c>
      <c r="AE1803">
        <v>0</v>
      </c>
      <c r="AF1803">
        <v>0</v>
      </c>
      <c r="AG1803">
        <v>0</v>
      </c>
      <c r="AH1803">
        <v>1</v>
      </c>
      <c r="AI1803">
        <v>0</v>
      </c>
      <c r="AJ1803">
        <v>0</v>
      </c>
      <c r="AK1803">
        <v>1262</v>
      </c>
      <c r="AL1803">
        <v>1096</v>
      </c>
      <c r="AM1803">
        <v>0</v>
      </c>
    </row>
    <row r="1804" spans="1:39" x14ac:dyDescent="0.45">
      <c r="A1804">
        <v>80739</v>
      </c>
      <c r="B1804">
        <v>0</v>
      </c>
      <c r="C1804">
        <v>0</v>
      </c>
      <c r="D1804">
        <v>92</v>
      </c>
      <c r="E1804">
        <v>674</v>
      </c>
      <c r="F1804">
        <v>92</v>
      </c>
      <c r="G1804">
        <v>736</v>
      </c>
      <c r="H1804">
        <v>39</v>
      </c>
      <c r="I1804">
        <v>0</v>
      </c>
      <c r="J1804">
        <v>92</v>
      </c>
      <c r="K1804">
        <v>1</v>
      </c>
      <c r="L1804">
        <v>3</v>
      </c>
      <c r="M1804">
        <v>11</v>
      </c>
      <c r="N1804">
        <v>9</v>
      </c>
      <c r="O1804">
        <v>1</v>
      </c>
      <c r="P1804">
        <v>0</v>
      </c>
      <c r="Q1804">
        <v>0</v>
      </c>
      <c r="R1804">
        <v>0</v>
      </c>
      <c r="S1804">
        <v>0</v>
      </c>
      <c r="T1804">
        <v>0</v>
      </c>
      <c r="U1804">
        <v>0</v>
      </c>
      <c r="V1804">
        <v>3</v>
      </c>
      <c r="W1804">
        <v>11</v>
      </c>
      <c r="X1804">
        <v>0</v>
      </c>
      <c r="Y1804">
        <v>62</v>
      </c>
      <c r="Z1804">
        <v>2561</v>
      </c>
      <c r="AA1804">
        <v>0</v>
      </c>
      <c r="AB1804">
        <v>1</v>
      </c>
      <c r="AC1804">
        <v>0</v>
      </c>
      <c r="AD1804">
        <v>0</v>
      </c>
      <c r="AE1804">
        <v>0</v>
      </c>
      <c r="AF1804">
        <v>0</v>
      </c>
      <c r="AG1804">
        <v>0</v>
      </c>
      <c r="AH1804">
        <v>0</v>
      </c>
      <c r="AI1804">
        <v>1</v>
      </c>
      <c r="AJ1804">
        <v>0</v>
      </c>
      <c r="AK1804">
        <v>1541</v>
      </c>
      <c r="AL1804">
        <v>1449</v>
      </c>
      <c r="AM1804">
        <v>0</v>
      </c>
    </row>
    <row r="1805" spans="1:39" x14ac:dyDescent="0.45">
      <c r="A1805">
        <v>22669</v>
      </c>
      <c r="B1805">
        <v>1</v>
      </c>
      <c r="C1805">
        <v>0</v>
      </c>
      <c r="D1805">
        <v>30</v>
      </c>
      <c r="E1805">
        <v>16</v>
      </c>
      <c r="F1805">
        <v>14</v>
      </c>
      <c r="G1805">
        <v>36</v>
      </c>
      <c r="H1805">
        <v>37</v>
      </c>
      <c r="I1805">
        <v>22</v>
      </c>
      <c r="J1805">
        <v>48</v>
      </c>
      <c r="K1805">
        <v>3</v>
      </c>
      <c r="L1805">
        <v>4</v>
      </c>
      <c r="M1805">
        <v>1</v>
      </c>
      <c r="N1805">
        <v>2</v>
      </c>
      <c r="O1805">
        <v>9</v>
      </c>
      <c r="P1805">
        <v>0</v>
      </c>
      <c r="Q1805">
        <v>0</v>
      </c>
      <c r="R1805">
        <v>0</v>
      </c>
      <c r="S1805">
        <v>0</v>
      </c>
      <c r="T1805">
        <v>0</v>
      </c>
      <c r="U1805">
        <v>0</v>
      </c>
      <c r="V1805">
        <v>3</v>
      </c>
      <c r="W1805">
        <v>11</v>
      </c>
      <c r="X1805">
        <v>1</v>
      </c>
      <c r="Y1805">
        <v>45</v>
      </c>
      <c r="Z1805">
        <v>2562</v>
      </c>
      <c r="AA1805">
        <v>0</v>
      </c>
      <c r="AB1805">
        <v>0</v>
      </c>
      <c r="AC1805">
        <v>0</v>
      </c>
      <c r="AD1805">
        <v>1</v>
      </c>
      <c r="AE1805">
        <v>0</v>
      </c>
      <c r="AF1805">
        <v>0</v>
      </c>
      <c r="AG1805">
        <v>0</v>
      </c>
      <c r="AH1805">
        <v>0</v>
      </c>
      <c r="AI1805">
        <v>1</v>
      </c>
      <c r="AJ1805">
        <v>0</v>
      </c>
      <c r="AK1805">
        <v>125</v>
      </c>
      <c r="AL1805">
        <v>77</v>
      </c>
      <c r="AM1805">
        <v>0</v>
      </c>
    </row>
    <row r="1806" spans="1:39" x14ac:dyDescent="0.45">
      <c r="A1806">
        <v>29236</v>
      </c>
      <c r="B1806">
        <v>1</v>
      </c>
      <c r="C1806">
        <v>0</v>
      </c>
      <c r="D1806">
        <v>30</v>
      </c>
      <c r="E1806">
        <v>37</v>
      </c>
      <c r="F1806">
        <v>4</v>
      </c>
      <c r="G1806">
        <v>24</v>
      </c>
      <c r="H1806">
        <v>16</v>
      </c>
      <c r="I1806">
        <v>9</v>
      </c>
      <c r="J1806">
        <v>9</v>
      </c>
      <c r="K1806">
        <v>2</v>
      </c>
      <c r="L1806">
        <v>4</v>
      </c>
      <c r="M1806">
        <v>0</v>
      </c>
      <c r="N1806">
        <v>3</v>
      </c>
      <c r="O1806">
        <v>9</v>
      </c>
      <c r="P1806">
        <v>0</v>
      </c>
      <c r="Q1806">
        <v>0</v>
      </c>
      <c r="R1806">
        <v>0</v>
      </c>
      <c r="S1806">
        <v>0</v>
      </c>
      <c r="T1806">
        <v>0</v>
      </c>
      <c r="U1806">
        <v>0</v>
      </c>
      <c r="V1806">
        <v>3</v>
      </c>
      <c r="W1806">
        <v>11</v>
      </c>
      <c r="X1806">
        <v>0</v>
      </c>
      <c r="Y1806">
        <v>33</v>
      </c>
      <c r="Z1806">
        <v>2423</v>
      </c>
      <c r="AA1806">
        <v>0</v>
      </c>
      <c r="AB1806">
        <v>0</v>
      </c>
      <c r="AC1806">
        <v>1</v>
      </c>
      <c r="AD1806">
        <v>0</v>
      </c>
      <c r="AE1806">
        <v>0</v>
      </c>
      <c r="AF1806">
        <v>0</v>
      </c>
      <c r="AG1806">
        <v>0</v>
      </c>
      <c r="AH1806">
        <v>1</v>
      </c>
      <c r="AI1806">
        <v>0</v>
      </c>
      <c r="AJ1806">
        <v>0</v>
      </c>
      <c r="AK1806">
        <v>90</v>
      </c>
      <c r="AL1806">
        <v>81</v>
      </c>
      <c r="AM1806">
        <v>0</v>
      </c>
    </row>
    <row r="1807" spans="1:39" x14ac:dyDescent="0.45">
      <c r="A1807">
        <v>44911</v>
      </c>
      <c r="B1807">
        <v>0</v>
      </c>
      <c r="C1807">
        <v>1</v>
      </c>
      <c r="D1807">
        <v>11</v>
      </c>
      <c r="E1807">
        <v>159</v>
      </c>
      <c r="F1807">
        <v>0</v>
      </c>
      <c r="G1807">
        <v>22</v>
      </c>
      <c r="H1807">
        <v>2</v>
      </c>
      <c r="I1807">
        <v>1</v>
      </c>
      <c r="J1807">
        <v>31</v>
      </c>
      <c r="K1807">
        <v>3</v>
      </c>
      <c r="L1807">
        <v>4</v>
      </c>
      <c r="M1807">
        <v>1</v>
      </c>
      <c r="N1807">
        <v>4</v>
      </c>
      <c r="O1807">
        <v>7</v>
      </c>
      <c r="P1807">
        <v>0</v>
      </c>
      <c r="Q1807">
        <v>0</v>
      </c>
      <c r="R1807">
        <v>0</v>
      </c>
      <c r="S1807">
        <v>0</v>
      </c>
      <c r="T1807">
        <v>0</v>
      </c>
      <c r="U1807">
        <v>0</v>
      </c>
      <c r="V1807">
        <v>3</v>
      </c>
      <c r="W1807">
        <v>11</v>
      </c>
      <c r="X1807">
        <v>0</v>
      </c>
      <c r="Y1807">
        <v>61</v>
      </c>
      <c r="Z1807">
        <v>2630</v>
      </c>
      <c r="AA1807">
        <v>0</v>
      </c>
      <c r="AB1807">
        <v>0</v>
      </c>
      <c r="AC1807">
        <v>0</v>
      </c>
      <c r="AD1807">
        <v>1</v>
      </c>
      <c r="AE1807">
        <v>0</v>
      </c>
      <c r="AF1807">
        <v>0</v>
      </c>
      <c r="AG1807">
        <v>0</v>
      </c>
      <c r="AH1807">
        <v>1</v>
      </c>
      <c r="AI1807">
        <v>0</v>
      </c>
      <c r="AJ1807">
        <v>0</v>
      </c>
      <c r="AK1807">
        <v>184</v>
      </c>
      <c r="AL1807">
        <v>153</v>
      </c>
      <c r="AM1807">
        <v>0</v>
      </c>
    </row>
    <row r="1808" spans="1:39" x14ac:dyDescent="0.45">
      <c r="A1808">
        <v>54693</v>
      </c>
      <c r="B1808">
        <v>0</v>
      </c>
      <c r="C1808">
        <v>1</v>
      </c>
      <c r="D1808">
        <v>72</v>
      </c>
      <c r="E1808">
        <v>686</v>
      </c>
      <c r="F1808">
        <v>17</v>
      </c>
      <c r="G1808">
        <v>142</v>
      </c>
      <c r="H1808">
        <v>23</v>
      </c>
      <c r="I1808">
        <v>26</v>
      </c>
      <c r="J1808">
        <v>35</v>
      </c>
      <c r="K1808">
        <v>8</v>
      </c>
      <c r="L1808">
        <v>6</v>
      </c>
      <c r="M1808">
        <v>4</v>
      </c>
      <c r="N1808">
        <v>13</v>
      </c>
      <c r="O1808">
        <v>6</v>
      </c>
      <c r="P1808">
        <v>0</v>
      </c>
      <c r="Q1808">
        <v>0</v>
      </c>
      <c r="R1808">
        <v>0</v>
      </c>
      <c r="S1808">
        <v>0</v>
      </c>
      <c r="T1808">
        <v>0</v>
      </c>
      <c r="U1808">
        <v>0</v>
      </c>
      <c r="V1808">
        <v>3</v>
      </c>
      <c r="W1808">
        <v>11</v>
      </c>
      <c r="X1808">
        <v>0</v>
      </c>
      <c r="Y1808">
        <v>58</v>
      </c>
      <c r="Z1808">
        <v>2656</v>
      </c>
      <c r="AA1808">
        <v>0</v>
      </c>
      <c r="AB1808">
        <v>1</v>
      </c>
      <c r="AC1808">
        <v>0</v>
      </c>
      <c r="AD1808">
        <v>0</v>
      </c>
      <c r="AE1808">
        <v>0</v>
      </c>
      <c r="AF1808">
        <v>0</v>
      </c>
      <c r="AG1808">
        <v>0</v>
      </c>
      <c r="AH1808">
        <v>0</v>
      </c>
      <c r="AI1808">
        <v>0</v>
      </c>
      <c r="AJ1808">
        <v>1</v>
      </c>
      <c r="AK1808">
        <v>894</v>
      </c>
      <c r="AL1808">
        <v>859</v>
      </c>
      <c r="AM1808">
        <v>0</v>
      </c>
    </row>
    <row r="1809" spans="1:39" x14ac:dyDescent="0.45">
      <c r="A1809">
        <v>48186</v>
      </c>
      <c r="B1809">
        <v>1</v>
      </c>
      <c r="C1809">
        <v>0</v>
      </c>
      <c r="D1809">
        <v>39</v>
      </c>
      <c r="E1809">
        <v>97</v>
      </c>
      <c r="F1809">
        <v>3</v>
      </c>
      <c r="G1809">
        <v>66</v>
      </c>
      <c r="H1809">
        <v>12</v>
      </c>
      <c r="I1809">
        <v>7</v>
      </c>
      <c r="J1809">
        <v>34</v>
      </c>
      <c r="K1809">
        <v>3</v>
      </c>
      <c r="L1809">
        <v>4</v>
      </c>
      <c r="M1809">
        <v>1</v>
      </c>
      <c r="N1809">
        <v>4</v>
      </c>
      <c r="O1809">
        <v>7</v>
      </c>
      <c r="P1809">
        <v>0</v>
      </c>
      <c r="Q1809">
        <v>0</v>
      </c>
      <c r="R1809">
        <v>0</v>
      </c>
      <c r="S1809">
        <v>0</v>
      </c>
      <c r="T1809">
        <v>0</v>
      </c>
      <c r="U1809">
        <v>0</v>
      </c>
      <c r="V1809">
        <v>3</v>
      </c>
      <c r="W1809">
        <v>11</v>
      </c>
      <c r="X1809">
        <v>0</v>
      </c>
      <c r="Y1809">
        <v>46</v>
      </c>
      <c r="Z1809">
        <v>2260</v>
      </c>
      <c r="AA1809">
        <v>0</v>
      </c>
      <c r="AB1809">
        <v>0</v>
      </c>
      <c r="AC1809">
        <v>0</v>
      </c>
      <c r="AD1809">
        <v>1</v>
      </c>
      <c r="AE1809">
        <v>0</v>
      </c>
      <c r="AF1809">
        <v>0</v>
      </c>
      <c r="AG1809">
        <v>0</v>
      </c>
      <c r="AH1809">
        <v>1</v>
      </c>
      <c r="AI1809">
        <v>0</v>
      </c>
      <c r="AJ1809">
        <v>0</v>
      </c>
      <c r="AK1809">
        <v>185</v>
      </c>
      <c r="AL1809">
        <v>151</v>
      </c>
      <c r="AM1809">
        <v>0</v>
      </c>
    </row>
    <row r="1810" spans="1:39" x14ac:dyDescent="0.45">
      <c r="A1810">
        <v>54809</v>
      </c>
      <c r="B1810">
        <v>1</v>
      </c>
      <c r="C1810">
        <v>1</v>
      </c>
      <c r="D1810">
        <v>0</v>
      </c>
      <c r="E1810">
        <v>63</v>
      </c>
      <c r="F1810">
        <v>6</v>
      </c>
      <c r="G1810">
        <v>57</v>
      </c>
      <c r="H1810">
        <v>13</v>
      </c>
      <c r="I1810">
        <v>13</v>
      </c>
      <c r="J1810">
        <v>22</v>
      </c>
      <c r="K1810">
        <v>4</v>
      </c>
      <c r="L1810">
        <v>2</v>
      </c>
      <c r="M1810">
        <v>1</v>
      </c>
      <c r="N1810">
        <v>5</v>
      </c>
      <c r="O1810">
        <v>4</v>
      </c>
      <c r="P1810">
        <v>0</v>
      </c>
      <c r="Q1810">
        <v>0</v>
      </c>
      <c r="R1810">
        <v>0</v>
      </c>
      <c r="S1810">
        <v>0</v>
      </c>
      <c r="T1810">
        <v>0</v>
      </c>
      <c r="U1810">
        <v>0</v>
      </c>
      <c r="V1810">
        <v>3</v>
      </c>
      <c r="W1810">
        <v>11</v>
      </c>
      <c r="X1810">
        <v>1</v>
      </c>
      <c r="Y1810">
        <v>43</v>
      </c>
      <c r="Z1810">
        <v>2450</v>
      </c>
      <c r="AA1810">
        <v>0</v>
      </c>
      <c r="AB1810">
        <v>1</v>
      </c>
      <c r="AC1810">
        <v>0</v>
      </c>
      <c r="AD1810">
        <v>0</v>
      </c>
      <c r="AE1810">
        <v>0</v>
      </c>
      <c r="AF1810">
        <v>0</v>
      </c>
      <c r="AG1810">
        <v>0</v>
      </c>
      <c r="AH1810">
        <v>1</v>
      </c>
      <c r="AI1810">
        <v>0</v>
      </c>
      <c r="AJ1810">
        <v>0</v>
      </c>
      <c r="AK1810">
        <v>152</v>
      </c>
      <c r="AL1810">
        <v>130</v>
      </c>
      <c r="AM1810">
        <v>0</v>
      </c>
    </row>
    <row r="1811" spans="1:39" x14ac:dyDescent="0.45">
      <c r="A1811">
        <v>41580</v>
      </c>
      <c r="B1811">
        <v>1</v>
      </c>
      <c r="C1811">
        <v>1</v>
      </c>
      <c r="D1811">
        <v>15</v>
      </c>
      <c r="E1811">
        <v>56</v>
      </c>
      <c r="F1811">
        <v>5</v>
      </c>
      <c r="G1811">
        <v>24</v>
      </c>
      <c r="H1811">
        <v>4</v>
      </c>
      <c r="I1811">
        <v>0</v>
      </c>
      <c r="J1811">
        <v>3</v>
      </c>
      <c r="K1811">
        <v>3</v>
      </c>
      <c r="L1811">
        <v>2</v>
      </c>
      <c r="M1811">
        <v>1</v>
      </c>
      <c r="N1811">
        <v>3</v>
      </c>
      <c r="O1811">
        <v>5</v>
      </c>
      <c r="P1811">
        <v>0</v>
      </c>
      <c r="Q1811">
        <v>0</v>
      </c>
      <c r="R1811">
        <v>0</v>
      </c>
      <c r="S1811">
        <v>0</v>
      </c>
      <c r="T1811">
        <v>0</v>
      </c>
      <c r="U1811">
        <v>0</v>
      </c>
      <c r="V1811">
        <v>3</v>
      </c>
      <c r="W1811">
        <v>11</v>
      </c>
      <c r="X1811">
        <v>0</v>
      </c>
      <c r="Y1811">
        <v>42</v>
      </c>
      <c r="Z1811">
        <v>2725</v>
      </c>
      <c r="AA1811">
        <v>0</v>
      </c>
      <c r="AB1811">
        <v>0</v>
      </c>
      <c r="AC1811">
        <v>0</v>
      </c>
      <c r="AD1811">
        <v>1</v>
      </c>
      <c r="AE1811">
        <v>0</v>
      </c>
      <c r="AF1811">
        <v>0</v>
      </c>
      <c r="AG1811">
        <v>0</v>
      </c>
      <c r="AH1811">
        <v>1</v>
      </c>
      <c r="AI1811">
        <v>0</v>
      </c>
      <c r="AJ1811">
        <v>0</v>
      </c>
      <c r="AK1811">
        <v>89</v>
      </c>
      <c r="AL1811">
        <v>86</v>
      </c>
      <c r="AM1811">
        <v>0</v>
      </c>
    </row>
    <row r="1812" spans="1:39" x14ac:dyDescent="0.45">
      <c r="A1812">
        <v>80336</v>
      </c>
      <c r="B1812">
        <v>0</v>
      </c>
      <c r="C1812">
        <v>0</v>
      </c>
      <c r="D1812">
        <v>12</v>
      </c>
      <c r="E1812">
        <v>209</v>
      </c>
      <c r="F1812">
        <v>19</v>
      </c>
      <c r="G1812">
        <v>456</v>
      </c>
      <c r="H1812">
        <v>160</v>
      </c>
      <c r="I1812">
        <v>142</v>
      </c>
      <c r="J1812">
        <v>66</v>
      </c>
      <c r="K1812">
        <v>1</v>
      </c>
      <c r="L1812">
        <v>2</v>
      </c>
      <c r="M1812">
        <v>9</v>
      </c>
      <c r="N1812">
        <v>13</v>
      </c>
      <c r="O1812">
        <v>1</v>
      </c>
      <c r="P1812">
        <v>0</v>
      </c>
      <c r="Q1812">
        <v>0</v>
      </c>
      <c r="R1812">
        <v>0</v>
      </c>
      <c r="S1812">
        <v>0</v>
      </c>
      <c r="T1812">
        <v>0</v>
      </c>
      <c r="U1812">
        <v>0</v>
      </c>
      <c r="V1812">
        <v>3</v>
      </c>
      <c r="W1812">
        <v>11</v>
      </c>
      <c r="X1812">
        <v>0</v>
      </c>
      <c r="Y1812">
        <v>50</v>
      </c>
      <c r="Z1812">
        <v>2452</v>
      </c>
      <c r="AA1812">
        <v>0</v>
      </c>
      <c r="AB1812">
        <v>1</v>
      </c>
      <c r="AC1812">
        <v>0</v>
      </c>
      <c r="AD1812">
        <v>0</v>
      </c>
      <c r="AE1812">
        <v>0</v>
      </c>
      <c r="AF1812">
        <v>0</v>
      </c>
      <c r="AG1812">
        <v>0</v>
      </c>
      <c r="AH1812">
        <v>0</v>
      </c>
      <c r="AI1812">
        <v>0</v>
      </c>
      <c r="AJ1812">
        <v>1</v>
      </c>
      <c r="AK1812">
        <v>986</v>
      </c>
      <c r="AL1812">
        <v>920</v>
      </c>
      <c r="AM1812">
        <v>0</v>
      </c>
    </row>
    <row r="1813" spans="1:39" x14ac:dyDescent="0.45">
      <c r="A1813">
        <v>47743</v>
      </c>
      <c r="B1813">
        <v>0</v>
      </c>
      <c r="C1813">
        <v>1</v>
      </c>
      <c r="D1813">
        <v>56</v>
      </c>
      <c r="E1813">
        <v>198</v>
      </c>
      <c r="F1813">
        <v>2</v>
      </c>
      <c r="G1813">
        <v>43</v>
      </c>
      <c r="H1813">
        <v>0</v>
      </c>
      <c r="I1813">
        <v>12</v>
      </c>
      <c r="J1813">
        <v>20</v>
      </c>
      <c r="K1813">
        <v>3</v>
      </c>
      <c r="L1813">
        <v>4</v>
      </c>
      <c r="M1813">
        <v>1</v>
      </c>
      <c r="N1813">
        <v>6</v>
      </c>
      <c r="O1813">
        <v>6</v>
      </c>
      <c r="P1813">
        <v>0</v>
      </c>
      <c r="Q1813">
        <v>1</v>
      </c>
      <c r="R1813">
        <v>0</v>
      </c>
      <c r="S1813">
        <v>0</v>
      </c>
      <c r="T1813">
        <v>0</v>
      </c>
      <c r="U1813">
        <v>0</v>
      </c>
      <c r="V1813">
        <v>3</v>
      </c>
      <c r="W1813">
        <v>11</v>
      </c>
      <c r="X1813">
        <v>0</v>
      </c>
      <c r="Y1813">
        <v>63</v>
      </c>
      <c r="Z1813">
        <v>2623</v>
      </c>
      <c r="AA1813">
        <v>0</v>
      </c>
      <c r="AB1813">
        <v>1</v>
      </c>
      <c r="AC1813">
        <v>0</v>
      </c>
      <c r="AD1813">
        <v>0</v>
      </c>
      <c r="AE1813">
        <v>0</v>
      </c>
      <c r="AF1813">
        <v>0</v>
      </c>
      <c r="AG1813">
        <v>0</v>
      </c>
      <c r="AH1813">
        <v>1</v>
      </c>
      <c r="AI1813">
        <v>0</v>
      </c>
      <c r="AJ1813">
        <v>0</v>
      </c>
      <c r="AK1813">
        <v>255</v>
      </c>
      <c r="AL1813">
        <v>235</v>
      </c>
      <c r="AM1813">
        <v>1</v>
      </c>
    </row>
    <row r="1814" spans="1:39" x14ac:dyDescent="0.45">
      <c r="A1814">
        <v>62972</v>
      </c>
      <c r="B1814">
        <v>0</v>
      </c>
      <c r="C1814">
        <v>1</v>
      </c>
      <c r="D1814">
        <v>39</v>
      </c>
      <c r="E1814">
        <v>313</v>
      </c>
      <c r="F1814">
        <v>15</v>
      </c>
      <c r="G1814">
        <v>47</v>
      </c>
      <c r="H1814">
        <v>20</v>
      </c>
      <c r="I1814">
        <v>0</v>
      </c>
      <c r="J1814">
        <v>192</v>
      </c>
      <c r="K1814">
        <v>2</v>
      </c>
      <c r="L1814">
        <v>7</v>
      </c>
      <c r="M1814">
        <v>4</v>
      </c>
      <c r="N1814">
        <v>3</v>
      </c>
      <c r="O1814">
        <v>6</v>
      </c>
      <c r="P1814">
        <v>0</v>
      </c>
      <c r="Q1814">
        <v>0</v>
      </c>
      <c r="R1814">
        <v>0</v>
      </c>
      <c r="S1814">
        <v>0</v>
      </c>
      <c r="T1814">
        <v>0</v>
      </c>
      <c r="U1814">
        <v>0</v>
      </c>
      <c r="V1814">
        <v>3</v>
      </c>
      <c r="W1814">
        <v>11</v>
      </c>
      <c r="X1814">
        <v>0</v>
      </c>
      <c r="Y1814">
        <v>65</v>
      </c>
      <c r="Z1814">
        <v>2854</v>
      </c>
      <c r="AA1814">
        <v>0</v>
      </c>
      <c r="AB1814">
        <v>1</v>
      </c>
      <c r="AC1814">
        <v>0</v>
      </c>
      <c r="AD1814">
        <v>0</v>
      </c>
      <c r="AE1814">
        <v>0</v>
      </c>
      <c r="AF1814">
        <v>1</v>
      </c>
      <c r="AG1814">
        <v>0</v>
      </c>
      <c r="AH1814">
        <v>0</v>
      </c>
      <c r="AI1814">
        <v>0</v>
      </c>
      <c r="AJ1814">
        <v>0</v>
      </c>
      <c r="AK1814">
        <v>395</v>
      </c>
      <c r="AL1814">
        <v>203</v>
      </c>
      <c r="AM1814">
        <v>0</v>
      </c>
    </row>
    <row r="1815" spans="1:39" x14ac:dyDescent="0.45">
      <c r="A1815">
        <v>57333</v>
      </c>
      <c r="B1815">
        <v>0</v>
      </c>
      <c r="C1815">
        <v>1</v>
      </c>
      <c r="D1815">
        <v>55</v>
      </c>
      <c r="E1815">
        <v>941</v>
      </c>
      <c r="F1815">
        <v>14</v>
      </c>
      <c r="G1815">
        <v>397</v>
      </c>
      <c r="H1815">
        <v>76</v>
      </c>
      <c r="I1815">
        <v>58</v>
      </c>
      <c r="J1815">
        <v>176</v>
      </c>
      <c r="K1815">
        <v>11</v>
      </c>
      <c r="L1815">
        <v>8</v>
      </c>
      <c r="M1815">
        <v>5</v>
      </c>
      <c r="N1815">
        <v>9</v>
      </c>
      <c r="O1815">
        <v>6</v>
      </c>
      <c r="P1815">
        <v>0</v>
      </c>
      <c r="Q1815">
        <v>0</v>
      </c>
      <c r="R1815">
        <v>0</v>
      </c>
      <c r="S1815">
        <v>0</v>
      </c>
      <c r="T1815">
        <v>0</v>
      </c>
      <c r="U1815">
        <v>0</v>
      </c>
      <c r="V1815">
        <v>3</v>
      </c>
      <c r="W1815">
        <v>11</v>
      </c>
      <c r="X1815">
        <v>1</v>
      </c>
      <c r="Y1815">
        <v>66</v>
      </c>
      <c r="Z1815">
        <v>2804</v>
      </c>
      <c r="AA1815">
        <v>1</v>
      </c>
      <c r="AB1815">
        <v>0</v>
      </c>
      <c r="AC1815">
        <v>0</v>
      </c>
      <c r="AD1815">
        <v>0</v>
      </c>
      <c r="AE1815">
        <v>0</v>
      </c>
      <c r="AF1815">
        <v>0</v>
      </c>
      <c r="AG1815">
        <v>0</v>
      </c>
      <c r="AH1815">
        <v>0</v>
      </c>
      <c r="AI1815">
        <v>0</v>
      </c>
      <c r="AJ1815">
        <v>1</v>
      </c>
      <c r="AK1815">
        <v>1486</v>
      </c>
      <c r="AL1815">
        <v>1310</v>
      </c>
      <c r="AM1815">
        <v>0</v>
      </c>
    </row>
    <row r="1816" spans="1:39" x14ac:dyDescent="0.45">
      <c r="A1816">
        <v>32313</v>
      </c>
      <c r="B1816">
        <v>1</v>
      </c>
      <c r="C1816">
        <v>0</v>
      </c>
      <c r="D1816">
        <v>60</v>
      </c>
      <c r="E1816">
        <v>86</v>
      </c>
      <c r="F1816">
        <v>4</v>
      </c>
      <c r="G1816">
        <v>56</v>
      </c>
      <c r="H1816">
        <v>2</v>
      </c>
      <c r="I1816">
        <v>4</v>
      </c>
      <c r="J1816">
        <v>7</v>
      </c>
      <c r="K1816">
        <v>3</v>
      </c>
      <c r="L1816">
        <v>4</v>
      </c>
      <c r="M1816">
        <v>0</v>
      </c>
      <c r="N1816">
        <v>4</v>
      </c>
      <c r="O1816">
        <v>9</v>
      </c>
      <c r="P1816">
        <v>0</v>
      </c>
      <c r="Q1816">
        <v>0</v>
      </c>
      <c r="R1816">
        <v>0</v>
      </c>
      <c r="S1816">
        <v>0</v>
      </c>
      <c r="T1816">
        <v>0</v>
      </c>
      <c r="U1816">
        <v>0</v>
      </c>
      <c r="V1816">
        <v>3</v>
      </c>
      <c r="W1816">
        <v>11</v>
      </c>
      <c r="X1816">
        <v>0</v>
      </c>
      <c r="Y1816">
        <v>38</v>
      </c>
      <c r="Z1816">
        <v>2662</v>
      </c>
      <c r="AA1816">
        <v>0</v>
      </c>
      <c r="AB1816">
        <v>0</v>
      </c>
      <c r="AC1816">
        <v>0</v>
      </c>
      <c r="AD1816">
        <v>1</v>
      </c>
      <c r="AE1816">
        <v>0</v>
      </c>
      <c r="AF1816">
        <v>0</v>
      </c>
      <c r="AG1816">
        <v>0</v>
      </c>
      <c r="AH1816">
        <v>0</v>
      </c>
      <c r="AI1816">
        <v>0</v>
      </c>
      <c r="AJ1816">
        <v>1</v>
      </c>
      <c r="AK1816">
        <v>152</v>
      </c>
      <c r="AL1816">
        <v>145</v>
      </c>
      <c r="AM1816">
        <v>0</v>
      </c>
    </row>
    <row r="1817" spans="1:39" x14ac:dyDescent="0.45">
      <c r="A1817">
        <v>84953</v>
      </c>
      <c r="B1817">
        <v>0</v>
      </c>
      <c r="C1817">
        <v>0</v>
      </c>
      <c r="D1817">
        <v>73</v>
      </c>
      <c r="E1817">
        <v>167</v>
      </c>
      <c r="F1817">
        <v>48</v>
      </c>
      <c r="G1817">
        <v>602</v>
      </c>
      <c r="H1817">
        <v>63</v>
      </c>
      <c r="I1817">
        <v>72</v>
      </c>
      <c r="J1817">
        <v>72</v>
      </c>
      <c r="K1817">
        <v>1</v>
      </c>
      <c r="L1817">
        <v>3</v>
      </c>
      <c r="M1817">
        <v>10</v>
      </c>
      <c r="N1817">
        <v>4</v>
      </c>
      <c r="O1817">
        <v>2</v>
      </c>
      <c r="P1817">
        <v>0</v>
      </c>
      <c r="Q1817">
        <v>1</v>
      </c>
      <c r="R1817">
        <v>1</v>
      </c>
      <c r="S1817">
        <v>1</v>
      </c>
      <c r="T1817">
        <v>0</v>
      </c>
      <c r="U1817">
        <v>0</v>
      </c>
      <c r="V1817">
        <v>3</v>
      </c>
      <c r="W1817">
        <v>11</v>
      </c>
      <c r="X1817">
        <v>1</v>
      </c>
      <c r="Y1817">
        <v>67</v>
      </c>
      <c r="Z1817">
        <v>2550</v>
      </c>
      <c r="AA1817">
        <v>0</v>
      </c>
      <c r="AB1817">
        <v>0</v>
      </c>
      <c r="AC1817">
        <v>0</v>
      </c>
      <c r="AD1817">
        <v>0</v>
      </c>
      <c r="AE1817">
        <v>1</v>
      </c>
      <c r="AF1817">
        <v>0</v>
      </c>
      <c r="AG1817">
        <v>0</v>
      </c>
      <c r="AH1817">
        <v>0</v>
      </c>
      <c r="AI1817">
        <v>1</v>
      </c>
      <c r="AJ1817">
        <v>0</v>
      </c>
      <c r="AK1817">
        <v>952</v>
      </c>
      <c r="AL1817">
        <v>880</v>
      </c>
      <c r="AM1817">
        <v>3</v>
      </c>
    </row>
    <row r="1818" spans="1:39" x14ac:dyDescent="0.45">
      <c r="A1818">
        <v>27071</v>
      </c>
      <c r="B1818">
        <v>1</v>
      </c>
      <c r="C1818">
        <v>0</v>
      </c>
      <c r="D1818">
        <v>90</v>
      </c>
      <c r="E1818">
        <v>8</v>
      </c>
      <c r="F1818">
        <v>3</v>
      </c>
      <c r="G1818">
        <v>19</v>
      </c>
      <c r="H1818">
        <v>0</v>
      </c>
      <c r="I1818">
        <v>2</v>
      </c>
      <c r="J1818">
        <v>3</v>
      </c>
      <c r="K1818">
        <v>2</v>
      </c>
      <c r="L1818">
        <v>2</v>
      </c>
      <c r="M1818">
        <v>0</v>
      </c>
      <c r="N1818">
        <v>3</v>
      </c>
      <c r="O1818">
        <v>6</v>
      </c>
      <c r="P1818">
        <v>0</v>
      </c>
      <c r="Q1818">
        <v>0</v>
      </c>
      <c r="R1818">
        <v>0</v>
      </c>
      <c r="S1818">
        <v>0</v>
      </c>
      <c r="T1818">
        <v>0</v>
      </c>
      <c r="U1818">
        <v>0</v>
      </c>
      <c r="V1818">
        <v>3</v>
      </c>
      <c r="W1818">
        <v>11</v>
      </c>
      <c r="X1818">
        <v>0</v>
      </c>
      <c r="Y1818">
        <v>52</v>
      </c>
      <c r="Z1818">
        <v>2226</v>
      </c>
      <c r="AA1818">
        <v>1</v>
      </c>
      <c r="AB1818">
        <v>0</v>
      </c>
      <c r="AC1818">
        <v>0</v>
      </c>
      <c r="AD1818">
        <v>0</v>
      </c>
      <c r="AE1818">
        <v>0</v>
      </c>
      <c r="AF1818">
        <v>0</v>
      </c>
      <c r="AG1818">
        <v>0</v>
      </c>
      <c r="AH1818">
        <v>0</v>
      </c>
      <c r="AI1818">
        <v>1</v>
      </c>
      <c r="AJ1818">
        <v>0</v>
      </c>
      <c r="AK1818">
        <v>32</v>
      </c>
      <c r="AL1818">
        <v>29</v>
      </c>
      <c r="AM1818">
        <v>0</v>
      </c>
    </row>
    <row r="1819" spans="1:39" x14ac:dyDescent="0.45">
      <c r="A1819">
        <v>68148</v>
      </c>
      <c r="B1819">
        <v>0</v>
      </c>
      <c r="C1819">
        <v>0</v>
      </c>
      <c r="D1819">
        <v>86</v>
      </c>
      <c r="E1819">
        <v>389</v>
      </c>
      <c r="F1819">
        <v>66</v>
      </c>
      <c r="G1819">
        <v>408</v>
      </c>
      <c r="H1819">
        <v>37</v>
      </c>
      <c r="I1819">
        <v>57</v>
      </c>
      <c r="J1819">
        <v>85</v>
      </c>
      <c r="K1819">
        <v>1</v>
      </c>
      <c r="L1819">
        <v>4</v>
      </c>
      <c r="M1819">
        <v>4</v>
      </c>
      <c r="N1819">
        <v>6</v>
      </c>
      <c r="O1819">
        <v>2</v>
      </c>
      <c r="P1819">
        <v>0</v>
      </c>
      <c r="Q1819">
        <v>0</v>
      </c>
      <c r="R1819">
        <v>0</v>
      </c>
      <c r="S1819">
        <v>0</v>
      </c>
      <c r="T1819">
        <v>0</v>
      </c>
      <c r="U1819">
        <v>0</v>
      </c>
      <c r="V1819">
        <v>3</v>
      </c>
      <c r="W1819">
        <v>11</v>
      </c>
      <c r="X1819">
        <v>0</v>
      </c>
      <c r="Y1819">
        <v>63</v>
      </c>
      <c r="Z1819">
        <v>2461</v>
      </c>
      <c r="AA1819">
        <v>0</v>
      </c>
      <c r="AB1819">
        <v>0</v>
      </c>
      <c r="AC1819">
        <v>0</v>
      </c>
      <c r="AD1819">
        <v>1</v>
      </c>
      <c r="AE1819">
        <v>0</v>
      </c>
      <c r="AF1819">
        <v>0</v>
      </c>
      <c r="AG1819">
        <v>0</v>
      </c>
      <c r="AH1819">
        <v>0</v>
      </c>
      <c r="AI1819">
        <v>1</v>
      </c>
      <c r="AJ1819">
        <v>0</v>
      </c>
      <c r="AK1819">
        <v>957</v>
      </c>
      <c r="AL1819">
        <v>872</v>
      </c>
      <c r="AM1819">
        <v>0</v>
      </c>
    </row>
    <row r="1820" spans="1:39" x14ac:dyDescent="0.45">
      <c r="A1820">
        <v>65735</v>
      </c>
      <c r="B1820">
        <v>1</v>
      </c>
      <c r="C1820">
        <v>1</v>
      </c>
      <c r="D1820">
        <v>37</v>
      </c>
      <c r="E1820">
        <v>239</v>
      </c>
      <c r="F1820">
        <v>7</v>
      </c>
      <c r="G1820">
        <v>119</v>
      </c>
      <c r="H1820">
        <v>4</v>
      </c>
      <c r="I1820">
        <v>15</v>
      </c>
      <c r="J1820">
        <v>11</v>
      </c>
      <c r="K1820">
        <v>5</v>
      </c>
      <c r="L1820">
        <v>6</v>
      </c>
      <c r="M1820">
        <v>2</v>
      </c>
      <c r="N1820">
        <v>6</v>
      </c>
      <c r="O1820">
        <v>7</v>
      </c>
      <c r="P1820">
        <v>0</v>
      </c>
      <c r="Q1820">
        <v>0</v>
      </c>
      <c r="R1820">
        <v>0</v>
      </c>
      <c r="S1820">
        <v>0</v>
      </c>
      <c r="T1820">
        <v>0</v>
      </c>
      <c r="U1820">
        <v>0</v>
      </c>
      <c r="V1820">
        <v>3</v>
      </c>
      <c r="W1820">
        <v>11</v>
      </c>
      <c r="X1820">
        <v>0</v>
      </c>
      <c r="Y1820">
        <v>55</v>
      </c>
      <c r="Z1820">
        <v>2363</v>
      </c>
      <c r="AA1820">
        <v>0</v>
      </c>
      <c r="AB1820">
        <v>0</v>
      </c>
      <c r="AC1820">
        <v>0</v>
      </c>
      <c r="AD1820">
        <v>1</v>
      </c>
      <c r="AE1820">
        <v>0</v>
      </c>
      <c r="AF1820">
        <v>0</v>
      </c>
      <c r="AG1820">
        <v>0</v>
      </c>
      <c r="AH1820">
        <v>0</v>
      </c>
      <c r="AI1820">
        <v>1</v>
      </c>
      <c r="AJ1820">
        <v>0</v>
      </c>
      <c r="AK1820">
        <v>384</v>
      </c>
      <c r="AL1820">
        <v>373</v>
      </c>
      <c r="AM1820">
        <v>0</v>
      </c>
    </row>
    <row r="1821" spans="1:39" x14ac:dyDescent="0.45">
      <c r="A1821">
        <v>86836</v>
      </c>
      <c r="B1821">
        <v>0</v>
      </c>
      <c r="C1821">
        <v>0</v>
      </c>
      <c r="D1821">
        <v>7</v>
      </c>
      <c r="E1821">
        <v>179</v>
      </c>
      <c r="F1821">
        <v>21</v>
      </c>
      <c r="G1821">
        <v>273</v>
      </c>
      <c r="H1821">
        <v>0</v>
      </c>
      <c r="I1821">
        <v>21</v>
      </c>
      <c r="J1821">
        <v>63</v>
      </c>
      <c r="K1821">
        <v>1</v>
      </c>
      <c r="L1821">
        <v>6</v>
      </c>
      <c r="M1821">
        <v>10</v>
      </c>
      <c r="N1821">
        <v>6</v>
      </c>
      <c r="O1821">
        <v>5</v>
      </c>
      <c r="P1821">
        <v>1</v>
      </c>
      <c r="Q1821">
        <v>0</v>
      </c>
      <c r="R1821">
        <v>1</v>
      </c>
      <c r="S1821">
        <v>1</v>
      </c>
      <c r="T1821">
        <v>0</v>
      </c>
      <c r="U1821">
        <v>0</v>
      </c>
      <c r="V1821">
        <v>3</v>
      </c>
      <c r="W1821">
        <v>11</v>
      </c>
      <c r="X1821">
        <v>1</v>
      </c>
      <c r="Y1821">
        <v>45</v>
      </c>
      <c r="Z1821">
        <v>2814</v>
      </c>
      <c r="AA1821">
        <v>0</v>
      </c>
      <c r="AB1821">
        <v>1</v>
      </c>
      <c r="AC1821">
        <v>0</v>
      </c>
      <c r="AD1821">
        <v>0</v>
      </c>
      <c r="AE1821">
        <v>0</v>
      </c>
      <c r="AF1821">
        <v>0</v>
      </c>
      <c r="AG1821">
        <v>0</v>
      </c>
      <c r="AH1821">
        <v>0</v>
      </c>
      <c r="AI1821">
        <v>0</v>
      </c>
      <c r="AJ1821">
        <v>1</v>
      </c>
      <c r="AK1821">
        <v>494</v>
      </c>
      <c r="AL1821">
        <v>431</v>
      </c>
      <c r="AM1821">
        <v>3</v>
      </c>
    </row>
    <row r="1822" spans="1:39" x14ac:dyDescent="0.45">
      <c r="A1822">
        <v>4023</v>
      </c>
      <c r="B1822">
        <v>1</v>
      </c>
      <c r="C1822">
        <v>1</v>
      </c>
      <c r="D1822">
        <v>29</v>
      </c>
      <c r="E1822">
        <v>5</v>
      </c>
      <c r="F1822">
        <v>0</v>
      </c>
      <c r="G1822">
        <v>1</v>
      </c>
      <c r="H1822">
        <v>1</v>
      </c>
      <c r="I1822">
        <v>1</v>
      </c>
      <c r="J1822">
        <v>1</v>
      </c>
      <c r="K1822">
        <v>15</v>
      </c>
      <c r="L1822">
        <v>0</v>
      </c>
      <c r="M1822">
        <v>0</v>
      </c>
      <c r="N1822">
        <v>0</v>
      </c>
      <c r="O1822">
        <v>19</v>
      </c>
      <c r="P1822">
        <v>0</v>
      </c>
      <c r="Q1822">
        <v>0</v>
      </c>
      <c r="R1822">
        <v>0</v>
      </c>
      <c r="S1822">
        <v>0</v>
      </c>
      <c r="T1822">
        <v>0</v>
      </c>
      <c r="U1822">
        <v>0</v>
      </c>
      <c r="V1822">
        <v>3</v>
      </c>
      <c r="W1822">
        <v>11</v>
      </c>
      <c r="X1822">
        <v>0</v>
      </c>
      <c r="Y1822">
        <v>57</v>
      </c>
      <c r="Z1822">
        <v>2165</v>
      </c>
      <c r="AA1822">
        <v>0</v>
      </c>
      <c r="AB1822">
        <v>1</v>
      </c>
      <c r="AC1822">
        <v>0</v>
      </c>
      <c r="AD1822">
        <v>0</v>
      </c>
      <c r="AE1822">
        <v>0</v>
      </c>
      <c r="AF1822">
        <v>0</v>
      </c>
      <c r="AG1822">
        <v>0</v>
      </c>
      <c r="AH1822">
        <v>0</v>
      </c>
      <c r="AI1822">
        <v>0</v>
      </c>
      <c r="AJ1822">
        <v>1</v>
      </c>
      <c r="AK1822">
        <v>8</v>
      </c>
      <c r="AL1822">
        <v>7</v>
      </c>
      <c r="AM1822">
        <v>0</v>
      </c>
    </row>
    <row r="1823" spans="1:39" x14ac:dyDescent="0.45">
      <c r="A1823">
        <v>30093</v>
      </c>
      <c r="B1823">
        <v>0</v>
      </c>
      <c r="C1823">
        <v>0</v>
      </c>
      <c r="D1823">
        <v>19</v>
      </c>
      <c r="E1823">
        <v>2</v>
      </c>
      <c r="F1823">
        <v>6</v>
      </c>
      <c r="G1823">
        <v>28</v>
      </c>
      <c r="H1823">
        <v>13</v>
      </c>
      <c r="I1823">
        <v>4</v>
      </c>
      <c r="J1823">
        <v>16</v>
      </c>
      <c r="K1823">
        <v>1</v>
      </c>
      <c r="L1823">
        <v>2</v>
      </c>
      <c r="M1823">
        <v>0</v>
      </c>
      <c r="N1823">
        <v>3</v>
      </c>
      <c r="O1823">
        <v>7</v>
      </c>
      <c r="P1823">
        <v>0</v>
      </c>
      <c r="Q1823">
        <v>0</v>
      </c>
      <c r="R1823">
        <v>0</v>
      </c>
      <c r="S1823">
        <v>0</v>
      </c>
      <c r="T1823">
        <v>0</v>
      </c>
      <c r="U1823">
        <v>0</v>
      </c>
      <c r="V1823">
        <v>3</v>
      </c>
      <c r="W1823">
        <v>11</v>
      </c>
      <c r="X1823">
        <v>0</v>
      </c>
      <c r="Y1823">
        <v>30</v>
      </c>
      <c r="Z1823">
        <v>2515</v>
      </c>
      <c r="AA1823">
        <v>0</v>
      </c>
      <c r="AB1823">
        <v>1</v>
      </c>
      <c r="AC1823">
        <v>0</v>
      </c>
      <c r="AD1823">
        <v>0</v>
      </c>
      <c r="AE1823">
        <v>0</v>
      </c>
      <c r="AF1823">
        <v>0</v>
      </c>
      <c r="AG1823">
        <v>0</v>
      </c>
      <c r="AH1823">
        <v>1</v>
      </c>
      <c r="AI1823">
        <v>0</v>
      </c>
      <c r="AJ1823">
        <v>0</v>
      </c>
      <c r="AK1823">
        <v>53</v>
      </c>
      <c r="AL1823">
        <v>37</v>
      </c>
      <c r="AM1823">
        <v>0</v>
      </c>
    </row>
    <row r="1824" spans="1:39" x14ac:dyDescent="0.45">
      <c r="A1824">
        <v>57705</v>
      </c>
      <c r="B1824">
        <v>0</v>
      </c>
      <c r="C1824">
        <v>1</v>
      </c>
      <c r="D1824">
        <v>14</v>
      </c>
      <c r="E1824">
        <v>383</v>
      </c>
      <c r="F1824">
        <v>0</v>
      </c>
      <c r="G1824">
        <v>53</v>
      </c>
      <c r="H1824">
        <v>6</v>
      </c>
      <c r="I1824">
        <v>4</v>
      </c>
      <c r="J1824">
        <v>40</v>
      </c>
      <c r="K1824">
        <v>3</v>
      </c>
      <c r="L1824">
        <v>8</v>
      </c>
      <c r="M1824">
        <v>1</v>
      </c>
      <c r="N1824">
        <v>6</v>
      </c>
      <c r="O1824">
        <v>6</v>
      </c>
      <c r="P1824">
        <v>0</v>
      </c>
      <c r="Q1824">
        <v>0</v>
      </c>
      <c r="R1824">
        <v>0</v>
      </c>
      <c r="S1824">
        <v>0</v>
      </c>
      <c r="T1824">
        <v>0</v>
      </c>
      <c r="U1824">
        <v>0</v>
      </c>
      <c r="V1824">
        <v>3</v>
      </c>
      <c r="W1824">
        <v>11</v>
      </c>
      <c r="X1824">
        <v>0</v>
      </c>
      <c r="Y1824">
        <v>54</v>
      </c>
      <c r="Z1824">
        <v>2328</v>
      </c>
      <c r="AA1824">
        <v>0</v>
      </c>
      <c r="AB1824">
        <v>1</v>
      </c>
      <c r="AC1824">
        <v>0</v>
      </c>
      <c r="AD1824">
        <v>0</v>
      </c>
      <c r="AE1824">
        <v>0</v>
      </c>
      <c r="AF1824">
        <v>0</v>
      </c>
      <c r="AG1824">
        <v>0</v>
      </c>
      <c r="AH1824">
        <v>0</v>
      </c>
      <c r="AI1824">
        <v>0</v>
      </c>
      <c r="AJ1824">
        <v>1</v>
      </c>
      <c r="AK1824">
        <v>446</v>
      </c>
      <c r="AL1824">
        <v>406</v>
      </c>
      <c r="AM1824">
        <v>0</v>
      </c>
    </row>
    <row r="1825" spans="1:39" x14ac:dyDescent="0.45">
      <c r="A1825">
        <v>25008</v>
      </c>
      <c r="B1825">
        <v>1</v>
      </c>
      <c r="C1825">
        <v>0</v>
      </c>
      <c r="D1825">
        <v>72</v>
      </c>
      <c r="E1825">
        <v>2</v>
      </c>
      <c r="F1825">
        <v>8</v>
      </c>
      <c r="G1825">
        <v>8</v>
      </c>
      <c r="H1825">
        <v>6</v>
      </c>
      <c r="I1825">
        <v>1</v>
      </c>
      <c r="J1825">
        <v>9</v>
      </c>
      <c r="K1825">
        <v>2</v>
      </c>
      <c r="L1825">
        <v>1</v>
      </c>
      <c r="M1825">
        <v>0</v>
      </c>
      <c r="N1825">
        <v>3</v>
      </c>
      <c r="O1825">
        <v>8</v>
      </c>
      <c r="P1825">
        <v>0</v>
      </c>
      <c r="Q1825">
        <v>0</v>
      </c>
      <c r="R1825">
        <v>0</v>
      </c>
      <c r="S1825">
        <v>0</v>
      </c>
      <c r="T1825">
        <v>0</v>
      </c>
      <c r="U1825">
        <v>0</v>
      </c>
      <c r="V1825">
        <v>3</v>
      </c>
      <c r="W1825">
        <v>11</v>
      </c>
      <c r="X1825">
        <v>0</v>
      </c>
      <c r="Y1825">
        <v>32</v>
      </c>
      <c r="Z1825">
        <v>2306</v>
      </c>
      <c r="AA1825">
        <v>0</v>
      </c>
      <c r="AB1825">
        <v>0</v>
      </c>
      <c r="AC1825">
        <v>1</v>
      </c>
      <c r="AD1825">
        <v>0</v>
      </c>
      <c r="AE1825">
        <v>0</v>
      </c>
      <c r="AF1825">
        <v>0</v>
      </c>
      <c r="AG1825">
        <v>0</v>
      </c>
      <c r="AH1825">
        <v>1</v>
      </c>
      <c r="AI1825">
        <v>0</v>
      </c>
      <c r="AJ1825">
        <v>0</v>
      </c>
      <c r="AK1825">
        <v>25</v>
      </c>
      <c r="AL1825">
        <v>16</v>
      </c>
      <c r="AM1825">
        <v>0</v>
      </c>
    </row>
    <row r="1826" spans="1:39" x14ac:dyDescent="0.45">
      <c r="A1826">
        <v>83257</v>
      </c>
      <c r="B1826">
        <v>0</v>
      </c>
      <c r="C1826">
        <v>0</v>
      </c>
      <c r="D1826">
        <v>56</v>
      </c>
      <c r="E1826">
        <v>536</v>
      </c>
      <c r="F1826">
        <v>27</v>
      </c>
      <c r="G1826">
        <v>590</v>
      </c>
      <c r="H1826">
        <v>38</v>
      </c>
      <c r="I1826">
        <v>107</v>
      </c>
      <c r="J1826">
        <v>67</v>
      </c>
      <c r="K1826">
        <v>1</v>
      </c>
      <c r="L1826">
        <v>5</v>
      </c>
      <c r="M1826">
        <v>10</v>
      </c>
      <c r="N1826">
        <v>12</v>
      </c>
      <c r="O1826">
        <v>6</v>
      </c>
      <c r="P1826">
        <v>1</v>
      </c>
      <c r="Q1826">
        <v>0</v>
      </c>
      <c r="R1826">
        <v>1</v>
      </c>
      <c r="S1826">
        <v>0</v>
      </c>
      <c r="T1826">
        <v>0</v>
      </c>
      <c r="U1826">
        <v>1</v>
      </c>
      <c r="V1826">
        <v>3</v>
      </c>
      <c r="W1826">
        <v>11</v>
      </c>
      <c r="X1826">
        <v>1</v>
      </c>
      <c r="Y1826">
        <v>25</v>
      </c>
      <c r="Z1826">
        <v>2808</v>
      </c>
      <c r="AA1826">
        <v>0</v>
      </c>
      <c r="AB1826">
        <v>0</v>
      </c>
      <c r="AC1826">
        <v>1</v>
      </c>
      <c r="AD1826">
        <v>0</v>
      </c>
      <c r="AE1826">
        <v>0</v>
      </c>
      <c r="AF1826">
        <v>1</v>
      </c>
      <c r="AG1826">
        <v>0</v>
      </c>
      <c r="AH1826">
        <v>0</v>
      </c>
      <c r="AI1826">
        <v>0</v>
      </c>
      <c r="AJ1826">
        <v>0</v>
      </c>
      <c r="AK1826">
        <v>1298</v>
      </c>
      <c r="AL1826">
        <v>1231</v>
      </c>
      <c r="AM1826">
        <v>2</v>
      </c>
    </row>
    <row r="1827" spans="1:39" x14ac:dyDescent="0.45">
      <c r="A1827">
        <v>22280</v>
      </c>
      <c r="B1827">
        <v>1</v>
      </c>
      <c r="C1827">
        <v>0</v>
      </c>
      <c r="D1827">
        <v>85</v>
      </c>
      <c r="E1827">
        <v>2</v>
      </c>
      <c r="F1827">
        <v>1</v>
      </c>
      <c r="G1827">
        <v>4</v>
      </c>
      <c r="H1827">
        <v>3</v>
      </c>
      <c r="I1827">
        <v>1</v>
      </c>
      <c r="J1827">
        <v>2</v>
      </c>
      <c r="K1827">
        <v>1</v>
      </c>
      <c r="L1827">
        <v>1</v>
      </c>
      <c r="M1827">
        <v>0</v>
      </c>
      <c r="N1827">
        <v>2</v>
      </c>
      <c r="O1827">
        <v>8</v>
      </c>
      <c r="P1827">
        <v>0</v>
      </c>
      <c r="Q1827">
        <v>0</v>
      </c>
      <c r="R1827">
        <v>0</v>
      </c>
      <c r="S1827">
        <v>0</v>
      </c>
      <c r="T1827">
        <v>0</v>
      </c>
      <c r="U1827">
        <v>0</v>
      </c>
      <c r="V1827">
        <v>3</v>
      </c>
      <c r="W1827">
        <v>11</v>
      </c>
      <c r="X1827">
        <v>0</v>
      </c>
      <c r="Y1827">
        <v>45</v>
      </c>
      <c r="Z1827">
        <v>2565</v>
      </c>
      <c r="AA1827">
        <v>0</v>
      </c>
      <c r="AB1827">
        <v>0</v>
      </c>
      <c r="AC1827">
        <v>0</v>
      </c>
      <c r="AD1827">
        <v>1</v>
      </c>
      <c r="AE1827">
        <v>0</v>
      </c>
      <c r="AF1827">
        <v>0</v>
      </c>
      <c r="AG1827">
        <v>0</v>
      </c>
      <c r="AH1827">
        <v>1</v>
      </c>
      <c r="AI1827">
        <v>0</v>
      </c>
      <c r="AJ1827">
        <v>0</v>
      </c>
      <c r="AK1827">
        <v>11</v>
      </c>
      <c r="AL1827">
        <v>9</v>
      </c>
      <c r="AM1827">
        <v>0</v>
      </c>
    </row>
    <row r="1828" spans="1:39" x14ac:dyDescent="0.45">
      <c r="A1828">
        <v>72159</v>
      </c>
      <c r="B1828">
        <v>0</v>
      </c>
      <c r="C1828">
        <v>0</v>
      </c>
      <c r="D1828">
        <v>62</v>
      </c>
      <c r="E1828">
        <v>322</v>
      </c>
      <c r="F1828">
        <v>53</v>
      </c>
      <c r="G1828">
        <v>899</v>
      </c>
      <c r="H1828">
        <v>34</v>
      </c>
      <c r="I1828">
        <v>40</v>
      </c>
      <c r="J1828">
        <v>53</v>
      </c>
      <c r="K1828">
        <v>1</v>
      </c>
      <c r="L1828">
        <v>4</v>
      </c>
      <c r="M1828">
        <v>6</v>
      </c>
      <c r="N1828">
        <v>10</v>
      </c>
      <c r="O1828">
        <v>2</v>
      </c>
      <c r="P1828">
        <v>0</v>
      </c>
      <c r="Q1828">
        <v>0</v>
      </c>
      <c r="R1828">
        <v>0</v>
      </c>
      <c r="S1828">
        <v>0</v>
      </c>
      <c r="T1828">
        <v>0</v>
      </c>
      <c r="U1828">
        <v>0</v>
      </c>
      <c r="V1828">
        <v>3</v>
      </c>
      <c r="W1828">
        <v>11</v>
      </c>
      <c r="X1828">
        <v>0</v>
      </c>
      <c r="Y1828">
        <v>42</v>
      </c>
      <c r="Z1828">
        <v>2767</v>
      </c>
      <c r="AA1828">
        <v>0</v>
      </c>
      <c r="AB1828">
        <v>1</v>
      </c>
      <c r="AC1828">
        <v>0</v>
      </c>
      <c r="AD1828">
        <v>0</v>
      </c>
      <c r="AE1828">
        <v>0</v>
      </c>
      <c r="AF1828">
        <v>0</v>
      </c>
      <c r="AG1828">
        <v>0</v>
      </c>
      <c r="AH1828">
        <v>0</v>
      </c>
      <c r="AI1828">
        <v>0</v>
      </c>
      <c r="AJ1828">
        <v>1</v>
      </c>
      <c r="AK1828">
        <v>1348</v>
      </c>
      <c r="AL1828">
        <v>1295</v>
      </c>
      <c r="AM1828">
        <v>0</v>
      </c>
    </row>
    <row r="1829" spans="1:39" x14ac:dyDescent="0.45">
      <c r="A1829">
        <v>64260</v>
      </c>
      <c r="B1829">
        <v>0</v>
      </c>
      <c r="C1829">
        <v>0</v>
      </c>
      <c r="D1829">
        <v>1</v>
      </c>
      <c r="E1829">
        <v>539</v>
      </c>
      <c r="F1829">
        <v>169</v>
      </c>
      <c r="G1829">
        <v>816</v>
      </c>
      <c r="H1829">
        <v>20</v>
      </c>
      <c r="I1829">
        <v>0</v>
      </c>
      <c r="J1829">
        <v>30</v>
      </c>
      <c r="K1829">
        <v>1</v>
      </c>
      <c r="L1829">
        <v>4</v>
      </c>
      <c r="M1829">
        <v>5</v>
      </c>
      <c r="N1829">
        <v>4</v>
      </c>
      <c r="O1829">
        <v>3</v>
      </c>
      <c r="P1829">
        <v>0</v>
      </c>
      <c r="Q1829">
        <v>0</v>
      </c>
      <c r="R1829">
        <v>0</v>
      </c>
      <c r="S1829">
        <v>0</v>
      </c>
      <c r="T1829">
        <v>0</v>
      </c>
      <c r="U1829">
        <v>0</v>
      </c>
      <c r="V1829">
        <v>3</v>
      </c>
      <c r="W1829">
        <v>11</v>
      </c>
      <c r="X1829">
        <v>1</v>
      </c>
      <c r="Y1829">
        <v>59</v>
      </c>
      <c r="Z1829">
        <v>2693</v>
      </c>
      <c r="AA1829">
        <v>0</v>
      </c>
      <c r="AB1829">
        <v>0</v>
      </c>
      <c r="AC1829">
        <v>0</v>
      </c>
      <c r="AD1829">
        <v>1</v>
      </c>
      <c r="AE1829">
        <v>0</v>
      </c>
      <c r="AF1829">
        <v>0</v>
      </c>
      <c r="AG1829">
        <v>0</v>
      </c>
      <c r="AH1829">
        <v>1</v>
      </c>
      <c r="AI1829">
        <v>0</v>
      </c>
      <c r="AJ1829">
        <v>0</v>
      </c>
      <c r="AK1829">
        <v>1544</v>
      </c>
      <c r="AL1829">
        <v>1514</v>
      </c>
      <c r="AM1829">
        <v>0</v>
      </c>
    </row>
    <row r="1830" spans="1:39" x14ac:dyDescent="0.45">
      <c r="A1830">
        <v>82733</v>
      </c>
      <c r="B1830">
        <v>0</v>
      </c>
      <c r="C1830">
        <v>0</v>
      </c>
      <c r="D1830">
        <v>28</v>
      </c>
      <c r="E1830">
        <v>712</v>
      </c>
      <c r="F1830">
        <v>50</v>
      </c>
      <c r="G1830">
        <v>420</v>
      </c>
      <c r="H1830">
        <v>65</v>
      </c>
      <c r="I1830">
        <v>38</v>
      </c>
      <c r="J1830">
        <v>38</v>
      </c>
      <c r="K1830">
        <v>1</v>
      </c>
      <c r="L1830">
        <v>8</v>
      </c>
      <c r="M1830">
        <v>4</v>
      </c>
      <c r="N1830">
        <v>7</v>
      </c>
      <c r="O1830">
        <v>4</v>
      </c>
      <c r="P1830">
        <v>0</v>
      </c>
      <c r="Q1830">
        <v>0</v>
      </c>
      <c r="R1830">
        <v>0</v>
      </c>
      <c r="S1830">
        <v>0</v>
      </c>
      <c r="T1830">
        <v>0</v>
      </c>
      <c r="U1830">
        <v>0</v>
      </c>
      <c r="V1830">
        <v>3</v>
      </c>
      <c r="W1830">
        <v>11</v>
      </c>
      <c r="X1830">
        <v>1</v>
      </c>
      <c r="Y1830">
        <v>36</v>
      </c>
      <c r="Z1830">
        <v>2451</v>
      </c>
      <c r="AA1830">
        <v>0</v>
      </c>
      <c r="AB1830">
        <v>0</v>
      </c>
      <c r="AC1830">
        <v>1</v>
      </c>
      <c r="AD1830">
        <v>0</v>
      </c>
      <c r="AE1830">
        <v>0</v>
      </c>
      <c r="AF1830">
        <v>0</v>
      </c>
      <c r="AG1830">
        <v>0</v>
      </c>
      <c r="AH1830">
        <v>0</v>
      </c>
      <c r="AI1830">
        <v>0</v>
      </c>
      <c r="AJ1830">
        <v>1</v>
      </c>
      <c r="AK1830">
        <v>1285</v>
      </c>
      <c r="AL1830">
        <v>1247</v>
      </c>
      <c r="AM1830">
        <v>0</v>
      </c>
    </row>
    <row r="1831" spans="1:39" x14ac:dyDescent="0.45">
      <c r="A1831">
        <v>74290</v>
      </c>
      <c r="B1831">
        <v>0</v>
      </c>
      <c r="C1831">
        <v>1</v>
      </c>
      <c r="D1831">
        <v>70</v>
      </c>
      <c r="E1831">
        <v>1121</v>
      </c>
      <c r="F1831">
        <v>0</v>
      </c>
      <c r="G1831">
        <v>72</v>
      </c>
      <c r="H1831">
        <v>0</v>
      </c>
      <c r="I1831">
        <v>12</v>
      </c>
      <c r="J1831">
        <v>12</v>
      </c>
      <c r="K1831">
        <v>4</v>
      </c>
      <c r="L1831">
        <v>10</v>
      </c>
      <c r="M1831">
        <v>8</v>
      </c>
      <c r="N1831">
        <v>10</v>
      </c>
      <c r="O1831">
        <v>6</v>
      </c>
      <c r="P1831">
        <v>0</v>
      </c>
      <c r="Q1831">
        <v>1</v>
      </c>
      <c r="R1831">
        <v>0</v>
      </c>
      <c r="S1831">
        <v>1</v>
      </c>
      <c r="T1831">
        <v>0</v>
      </c>
      <c r="U1831">
        <v>0</v>
      </c>
      <c r="V1831">
        <v>3</v>
      </c>
      <c r="W1831">
        <v>11</v>
      </c>
      <c r="X1831">
        <v>0</v>
      </c>
      <c r="Y1831">
        <v>49</v>
      </c>
      <c r="Z1831">
        <v>2480</v>
      </c>
      <c r="AA1831">
        <v>1</v>
      </c>
      <c r="AB1831">
        <v>0</v>
      </c>
      <c r="AC1831">
        <v>0</v>
      </c>
      <c r="AD1831">
        <v>0</v>
      </c>
      <c r="AE1831">
        <v>0</v>
      </c>
      <c r="AF1831">
        <v>0</v>
      </c>
      <c r="AG1831">
        <v>0</v>
      </c>
      <c r="AH1831">
        <v>0</v>
      </c>
      <c r="AI1831">
        <v>1</v>
      </c>
      <c r="AJ1831">
        <v>0</v>
      </c>
      <c r="AK1831">
        <v>1205</v>
      </c>
      <c r="AL1831">
        <v>1193</v>
      </c>
      <c r="AM1831">
        <v>2</v>
      </c>
    </row>
    <row r="1832" spans="1:39" x14ac:dyDescent="0.45">
      <c r="A1832">
        <v>58217</v>
      </c>
      <c r="B1832">
        <v>2</v>
      </c>
      <c r="C1832">
        <v>1</v>
      </c>
      <c r="D1832">
        <v>84</v>
      </c>
      <c r="E1832">
        <v>68</v>
      </c>
      <c r="F1832">
        <v>1</v>
      </c>
      <c r="G1832">
        <v>13</v>
      </c>
      <c r="H1832">
        <v>3</v>
      </c>
      <c r="I1832">
        <v>5</v>
      </c>
      <c r="J1832">
        <v>13</v>
      </c>
      <c r="K1832">
        <v>1</v>
      </c>
      <c r="L1832">
        <v>2</v>
      </c>
      <c r="M1832">
        <v>0</v>
      </c>
      <c r="N1832">
        <v>4</v>
      </c>
      <c r="O1832">
        <v>6</v>
      </c>
      <c r="P1832">
        <v>0</v>
      </c>
      <c r="Q1832">
        <v>0</v>
      </c>
      <c r="R1832">
        <v>0</v>
      </c>
      <c r="S1832">
        <v>0</v>
      </c>
      <c r="T1832">
        <v>0</v>
      </c>
      <c r="U1832">
        <v>0</v>
      </c>
      <c r="V1832">
        <v>3</v>
      </c>
      <c r="W1832">
        <v>11</v>
      </c>
      <c r="X1832">
        <v>0</v>
      </c>
      <c r="Y1832">
        <v>69</v>
      </c>
      <c r="Z1832">
        <v>2748</v>
      </c>
      <c r="AA1832">
        <v>0</v>
      </c>
      <c r="AB1832">
        <v>0</v>
      </c>
      <c r="AC1832">
        <v>1</v>
      </c>
      <c r="AD1832">
        <v>0</v>
      </c>
      <c r="AE1832">
        <v>0</v>
      </c>
      <c r="AF1832">
        <v>0</v>
      </c>
      <c r="AG1832">
        <v>0</v>
      </c>
      <c r="AH1832">
        <v>0</v>
      </c>
      <c r="AI1832">
        <v>1</v>
      </c>
      <c r="AJ1832">
        <v>0</v>
      </c>
      <c r="AK1832">
        <v>90</v>
      </c>
      <c r="AL1832">
        <v>77</v>
      </c>
      <c r="AM1832">
        <v>0</v>
      </c>
    </row>
    <row r="1833" spans="1:39" x14ac:dyDescent="0.45">
      <c r="A1833">
        <v>21024</v>
      </c>
      <c r="B1833">
        <v>0</v>
      </c>
      <c r="C1833">
        <v>0</v>
      </c>
      <c r="D1833">
        <v>89</v>
      </c>
      <c r="E1833">
        <v>36</v>
      </c>
      <c r="F1833">
        <v>4</v>
      </c>
      <c r="G1833">
        <v>18</v>
      </c>
      <c r="H1833">
        <v>6</v>
      </c>
      <c r="I1833">
        <v>2</v>
      </c>
      <c r="J1833">
        <v>18</v>
      </c>
      <c r="K1833">
        <v>1</v>
      </c>
      <c r="L1833">
        <v>2</v>
      </c>
      <c r="M1833">
        <v>0</v>
      </c>
      <c r="N1833">
        <v>4</v>
      </c>
      <c r="O1833">
        <v>7</v>
      </c>
      <c r="P1833">
        <v>0</v>
      </c>
      <c r="Q1833">
        <v>0</v>
      </c>
      <c r="R1833">
        <v>0</v>
      </c>
      <c r="S1833">
        <v>0</v>
      </c>
      <c r="T1833">
        <v>0</v>
      </c>
      <c r="U1833">
        <v>0</v>
      </c>
      <c r="V1833">
        <v>3</v>
      </c>
      <c r="W1833">
        <v>11</v>
      </c>
      <c r="X1833">
        <v>0</v>
      </c>
      <c r="Y1833">
        <v>44</v>
      </c>
      <c r="Z1833">
        <v>2519</v>
      </c>
      <c r="AA1833">
        <v>0</v>
      </c>
      <c r="AB1833">
        <v>0</v>
      </c>
      <c r="AC1833">
        <v>0</v>
      </c>
      <c r="AD1833">
        <v>1</v>
      </c>
      <c r="AE1833">
        <v>0</v>
      </c>
      <c r="AF1833">
        <v>0</v>
      </c>
      <c r="AG1833">
        <v>0</v>
      </c>
      <c r="AH1833">
        <v>0</v>
      </c>
      <c r="AI1833">
        <v>1</v>
      </c>
      <c r="AJ1833">
        <v>0</v>
      </c>
      <c r="AK1833">
        <v>66</v>
      </c>
      <c r="AL1833">
        <v>48</v>
      </c>
      <c r="AM1833">
        <v>0</v>
      </c>
    </row>
    <row r="1834" spans="1:39" x14ac:dyDescent="0.45">
      <c r="A1834">
        <v>70116</v>
      </c>
      <c r="B1834">
        <v>0</v>
      </c>
      <c r="C1834">
        <v>0</v>
      </c>
      <c r="D1834">
        <v>73</v>
      </c>
      <c r="E1834">
        <v>707</v>
      </c>
      <c r="F1834">
        <v>44</v>
      </c>
      <c r="G1834">
        <v>603</v>
      </c>
      <c r="H1834">
        <v>95</v>
      </c>
      <c r="I1834">
        <v>58</v>
      </c>
      <c r="J1834">
        <v>29</v>
      </c>
      <c r="K1834">
        <v>1</v>
      </c>
      <c r="L1834">
        <v>2</v>
      </c>
      <c r="M1834">
        <v>8</v>
      </c>
      <c r="N1834">
        <v>12</v>
      </c>
      <c r="O1834">
        <v>1</v>
      </c>
      <c r="P1834">
        <v>0</v>
      </c>
      <c r="Q1834">
        <v>0</v>
      </c>
      <c r="R1834">
        <v>0</v>
      </c>
      <c r="S1834">
        <v>0</v>
      </c>
      <c r="T1834">
        <v>0</v>
      </c>
      <c r="U1834">
        <v>0</v>
      </c>
      <c r="V1834">
        <v>3</v>
      </c>
      <c r="W1834">
        <v>11</v>
      </c>
      <c r="X1834">
        <v>0</v>
      </c>
      <c r="Y1834">
        <v>48</v>
      </c>
      <c r="Z1834">
        <v>2678</v>
      </c>
      <c r="AA1834">
        <v>0</v>
      </c>
      <c r="AB1834">
        <v>1</v>
      </c>
      <c r="AC1834">
        <v>0</v>
      </c>
      <c r="AD1834">
        <v>0</v>
      </c>
      <c r="AE1834">
        <v>0</v>
      </c>
      <c r="AF1834">
        <v>0</v>
      </c>
      <c r="AG1834">
        <v>0</v>
      </c>
      <c r="AH1834">
        <v>0</v>
      </c>
      <c r="AI1834">
        <v>0</v>
      </c>
      <c r="AJ1834">
        <v>1</v>
      </c>
      <c r="AK1834">
        <v>1507</v>
      </c>
      <c r="AL1834">
        <v>1478</v>
      </c>
      <c r="AM1834">
        <v>0</v>
      </c>
    </row>
    <row r="1835" spans="1:39" x14ac:dyDescent="0.45">
      <c r="A1835">
        <v>54006</v>
      </c>
      <c r="B1835">
        <v>1</v>
      </c>
      <c r="C1835">
        <v>0</v>
      </c>
      <c r="D1835">
        <v>42</v>
      </c>
      <c r="E1835">
        <v>174</v>
      </c>
      <c r="F1835">
        <v>77</v>
      </c>
      <c r="G1835">
        <v>203</v>
      </c>
      <c r="H1835">
        <v>6</v>
      </c>
      <c r="I1835">
        <v>24</v>
      </c>
      <c r="J1835">
        <v>97</v>
      </c>
      <c r="K1835">
        <v>2</v>
      </c>
      <c r="L1835">
        <v>8</v>
      </c>
      <c r="M1835">
        <v>1</v>
      </c>
      <c r="N1835">
        <v>7</v>
      </c>
      <c r="O1835">
        <v>7</v>
      </c>
      <c r="P1835">
        <v>0</v>
      </c>
      <c r="Q1835">
        <v>0</v>
      </c>
      <c r="R1835">
        <v>0</v>
      </c>
      <c r="S1835">
        <v>0</v>
      </c>
      <c r="T1835">
        <v>0</v>
      </c>
      <c r="U1835">
        <v>0</v>
      </c>
      <c r="V1835">
        <v>3</v>
      </c>
      <c r="W1835">
        <v>11</v>
      </c>
      <c r="X1835">
        <v>0</v>
      </c>
      <c r="Y1835">
        <v>35</v>
      </c>
      <c r="Z1835">
        <v>2808</v>
      </c>
      <c r="AA1835">
        <v>0</v>
      </c>
      <c r="AB1835">
        <v>0</v>
      </c>
      <c r="AC1835">
        <v>0</v>
      </c>
      <c r="AD1835">
        <v>1</v>
      </c>
      <c r="AE1835">
        <v>0</v>
      </c>
      <c r="AF1835">
        <v>0</v>
      </c>
      <c r="AG1835">
        <v>0</v>
      </c>
      <c r="AH1835">
        <v>1</v>
      </c>
      <c r="AI1835">
        <v>0</v>
      </c>
      <c r="AJ1835">
        <v>0</v>
      </c>
      <c r="AK1835">
        <v>484</v>
      </c>
      <c r="AL1835">
        <v>387</v>
      </c>
      <c r="AM1835">
        <v>0</v>
      </c>
    </row>
    <row r="1836" spans="1:39" x14ac:dyDescent="0.45">
      <c r="A1836">
        <v>69063</v>
      </c>
      <c r="B1836">
        <v>0</v>
      </c>
      <c r="C1836">
        <v>1</v>
      </c>
      <c r="D1836">
        <v>16</v>
      </c>
      <c r="E1836">
        <v>666</v>
      </c>
      <c r="F1836">
        <v>35</v>
      </c>
      <c r="G1836">
        <v>124</v>
      </c>
      <c r="H1836">
        <v>69</v>
      </c>
      <c r="I1836">
        <v>8</v>
      </c>
      <c r="J1836">
        <v>26</v>
      </c>
      <c r="K1836">
        <v>1</v>
      </c>
      <c r="L1836">
        <v>5</v>
      </c>
      <c r="M1836">
        <v>3</v>
      </c>
      <c r="N1836">
        <v>5</v>
      </c>
      <c r="O1836">
        <v>3</v>
      </c>
      <c r="P1836">
        <v>0</v>
      </c>
      <c r="Q1836">
        <v>0</v>
      </c>
      <c r="R1836">
        <v>0</v>
      </c>
      <c r="S1836">
        <v>0</v>
      </c>
      <c r="T1836">
        <v>0</v>
      </c>
      <c r="U1836">
        <v>0</v>
      </c>
      <c r="V1836">
        <v>3</v>
      </c>
      <c r="W1836">
        <v>11</v>
      </c>
      <c r="X1836">
        <v>0</v>
      </c>
      <c r="Y1836">
        <v>54</v>
      </c>
      <c r="Z1836">
        <v>2758</v>
      </c>
      <c r="AA1836">
        <v>0</v>
      </c>
      <c r="AB1836">
        <v>1</v>
      </c>
      <c r="AC1836">
        <v>0</v>
      </c>
      <c r="AD1836">
        <v>0</v>
      </c>
      <c r="AE1836">
        <v>0</v>
      </c>
      <c r="AF1836">
        <v>0</v>
      </c>
      <c r="AG1836">
        <v>0</v>
      </c>
      <c r="AH1836">
        <v>0</v>
      </c>
      <c r="AI1836">
        <v>0</v>
      </c>
      <c r="AJ1836">
        <v>1</v>
      </c>
      <c r="AK1836">
        <v>902</v>
      </c>
      <c r="AL1836">
        <v>876</v>
      </c>
      <c r="AM1836">
        <v>0</v>
      </c>
    </row>
    <row r="1837" spans="1:39" x14ac:dyDescent="0.45">
      <c r="A1837">
        <v>11448</v>
      </c>
      <c r="B1837">
        <v>0</v>
      </c>
      <c r="C1837">
        <v>0</v>
      </c>
      <c r="D1837">
        <v>16</v>
      </c>
      <c r="E1837">
        <v>0</v>
      </c>
      <c r="F1837">
        <v>0</v>
      </c>
      <c r="G1837">
        <v>0</v>
      </c>
      <c r="H1837">
        <v>6</v>
      </c>
      <c r="I1837">
        <v>2</v>
      </c>
      <c r="J1837">
        <v>6</v>
      </c>
      <c r="K1837">
        <v>1</v>
      </c>
      <c r="L1837">
        <v>1</v>
      </c>
      <c r="M1837">
        <v>0</v>
      </c>
      <c r="N1837">
        <v>2</v>
      </c>
      <c r="O1837">
        <v>6</v>
      </c>
      <c r="P1837">
        <v>0</v>
      </c>
      <c r="Q1837">
        <v>0</v>
      </c>
      <c r="R1837">
        <v>0</v>
      </c>
      <c r="S1837">
        <v>0</v>
      </c>
      <c r="T1837">
        <v>0</v>
      </c>
      <c r="U1837">
        <v>0</v>
      </c>
      <c r="V1837">
        <v>3</v>
      </c>
      <c r="W1837">
        <v>11</v>
      </c>
      <c r="X1837">
        <v>0</v>
      </c>
      <c r="Y1837">
        <v>45</v>
      </c>
      <c r="Z1837">
        <v>2355</v>
      </c>
      <c r="AA1837">
        <v>1</v>
      </c>
      <c r="AB1837">
        <v>0</v>
      </c>
      <c r="AC1837">
        <v>0</v>
      </c>
      <c r="AD1837">
        <v>0</v>
      </c>
      <c r="AE1837">
        <v>0</v>
      </c>
      <c r="AF1837">
        <v>1</v>
      </c>
      <c r="AG1837">
        <v>0</v>
      </c>
      <c r="AH1837">
        <v>0</v>
      </c>
      <c r="AI1837">
        <v>0</v>
      </c>
      <c r="AJ1837">
        <v>0</v>
      </c>
      <c r="AK1837">
        <v>8</v>
      </c>
      <c r="AL1837">
        <v>2</v>
      </c>
      <c r="AM1837">
        <v>0</v>
      </c>
    </row>
    <row r="1838" spans="1:39" x14ac:dyDescent="0.45">
      <c r="A1838">
        <v>61825</v>
      </c>
      <c r="B1838">
        <v>0</v>
      </c>
      <c r="C1838">
        <v>1</v>
      </c>
      <c r="D1838">
        <v>56</v>
      </c>
      <c r="E1838">
        <v>162</v>
      </c>
      <c r="F1838">
        <v>50</v>
      </c>
      <c r="G1838">
        <v>100</v>
      </c>
      <c r="H1838">
        <v>55</v>
      </c>
      <c r="I1838">
        <v>30</v>
      </c>
      <c r="J1838">
        <v>27</v>
      </c>
      <c r="K1838">
        <v>1</v>
      </c>
      <c r="L1838">
        <v>4</v>
      </c>
      <c r="M1838">
        <v>2</v>
      </c>
      <c r="N1838">
        <v>8</v>
      </c>
      <c r="O1838">
        <v>4</v>
      </c>
      <c r="P1838">
        <v>0</v>
      </c>
      <c r="Q1838">
        <v>0</v>
      </c>
      <c r="R1838">
        <v>0</v>
      </c>
      <c r="S1838">
        <v>0</v>
      </c>
      <c r="T1838">
        <v>0</v>
      </c>
      <c r="U1838">
        <v>0</v>
      </c>
      <c r="V1838">
        <v>3</v>
      </c>
      <c r="W1838">
        <v>11</v>
      </c>
      <c r="X1838">
        <v>0</v>
      </c>
      <c r="Y1838">
        <v>41</v>
      </c>
      <c r="Z1838">
        <v>2485</v>
      </c>
      <c r="AA1838">
        <v>0</v>
      </c>
      <c r="AB1838">
        <v>0</v>
      </c>
      <c r="AC1838">
        <v>1</v>
      </c>
      <c r="AD1838">
        <v>0</v>
      </c>
      <c r="AE1838">
        <v>0</v>
      </c>
      <c r="AF1838">
        <v>0</v>
      </c>
      <c r="AG1838">
        <v>0</v>
      </c>
      <c r="AH1838">
        <v>1</v>
      </c>
      <c r="AI1838">
        <v>0</v>
      </c>
      <c r="AJ1838">
        <v>0</v>
      </c>
      <c r="AK1838">
        <v>397</v>
      </c>
      <c r="AL1838">
        <v>370</v>
      </c>
      <c r="AM1838">
        <v>0</v>
      </c>
    </row>
    <row r="1839" spans="1:39" x14ac:dyDescent="0.45">
      <c r="A1839">
        <v>70886</v>
      </c>
      <c r="B1839">
        <v>1</v>
      </c>
      <c r="C1839">
        <v>0</v>
      </c>
      <c r="D1839">
        <v>65</v>
      </c>
      <c r="E1839">
        <v>407</v>
      </c>
      <c r="F1839">
        <v>70</v>
      </c>
      <c r="G1839">
        <v>239</v>
      </c>
      <c r="H1839">
        <v>103</v>
      </c>
      <c r="I1839">
        <v>88</v>
      </c>
      <c r="J1839">
        <v>53</v>
      </c>
      <c r="K1839">
        <v>1</v>
      </c>
      <c r="L1839">
        <v>5</v>
      </c>
      <c r="M1839">
        <v>4</v>
      </c>
      <c r="N1839">
        <v>4</v>
      </c>
      <c r="O1839">
        <v>2</v>
      </c>
      <c r="P1839">
        <v>0</v>
      </c>
      <c r="Q1839">
        <v>0</v>
      </c>
      <c r="R1839">
        <v>0</v>
      </c>
      <c r="S1839">
        <v>0</v>
      </c>
      <c r="T1839">
        <v>0</v>
      </c>
      <c r="U1839">
        <v>0</v>
      </c>
      <c r="V1839">
        <v>3</v>
      </c>
      <c r="W1839">
        <v>11</v>
      </c>
      <c r="X1839">
        <v>0</v>
      </c>
      <c r="Y1839">
        <v>49</v>
      </c>
      <c r="Z1839">
        <v>2417</v>
      </c>
      <c r="AA1839">
        <v>0</v>
      </c>
      <c r="AB1839">
        <v>1</v>
      </c>
      <c r="AC1839">
        <v>0</v>
      </c>
      <c r="AD1839">
        <v>0</v>
      </c>
      <c r="AE1839">
        <v>0</v>
      </c>
      <c r="AF1839">
        <v>0</v>
      </c>
      <c r="AG1839">
        <v>0</v>
      </c>
      <c r="AH1839">
        <v>1</v>
      </c>
      <c r="AI1839">
        <v>0</v>
      </c>
      <c r="AJ1839">
        <v>0</v>
      </c>
      <c r="AK1839">
        <v>907</v>
      </c>
      <c r="AL1839">
        <v>854</v>
      </c>
      <c r="AM1839">
        <v>0</v>
      </c>
    </row>
    <row r="1840" spans="1:39" x14ac:dyDescent="0.45">
      <c r="A1840">
        <v>69109</v>
      </c>
      <c r="B1840">
        <v>0</v>
      </c>
      <c r="C1840">
        <v>0</v>
      </c>
      <c r="D1840">
        <v>10</v>
      </c>
      <c r="E1840">
        <v>823</v>
      </c>
      <c r="F1840">
        <v>25</v>
      </c>
      <c r="G1840">
        <v>459</v>
      </c>
      <c r="H1840">
        <v>124</v>
      </c>
      <c r="I1840">
        <v>29</v>
      </c>
      <c r="J1840">
        <v>95</v>
      </c>
      <c r="K1840">
        <v>1</v>
      </c>
      <c r="L1840">
        <v>6</v>
      </c>
      <c r="M1840">
        <v>6</v>
      </c>
      <c r="N1840">
        <v>7</v>
      </c>
      <c r="O1840">
        <v>4</v>
      </c>
      <c r="P1840">
        <v>0</v>
      </c>
      <c r="Q1840">
        <v>0</v>
      </c>
      <c r="R1840">
        <v>1</v>
      </c>
      <c r="S1840">
        <v>0</v>
      </c>
      <c r="T1840">
        <v>0</v>
      </c>
      <c r="U1840">
        <v>0</v>
      </c>
      <c r="V1840">
        <v>3</v>
      </c>
      <c r="W1840">
        <v>11</v>
      </c>
      <c r="X1840">
        <v>1</v>
      </c>
      <c r="Y1840">
        <v>38</v>
      </c>
      <c r="Z1840">
        <v>2756</v>
      </c>
      <c r="AA1840">
        <v>0</v>
      </c>
      <c r="AB1840">
        <v>1</v>
      </c>
      <c r="AC1840">
        <v>0</v>
      </c>
      <c r="AD1840">
        <v>0</v>
      </c>
      <c r="AE1840">
        <v>0</v>
      </c>
      <c r="AF1840">
        <v>0</v>
      </c>
      <c r="AG1840">
        <v>0</v>
      </c>
      <c r="AH1840">
        <v>1</v>
      </c>
      <c r="AI1840">
        <v>0</v>
      </c>
      <c r="AJ1840">
        <v>0</v>
      </c>
      <c r="AK1840">
        <v>1460</v>
      </c>
      <c r="AL1840">
        <v>1365</v>
      </c>
      <c r="AM1840">
        <v>1</v>
      </c>
    </row>
    <row r="1841" spans="1:39" x14ac:dyDescent="0.45">
      <c r="A1841">
        <v>60208</v>
      </c>
      <c r="B1841">
        <v>1</v>
      </c>
      <c r="C1841">
        <v>1</v>
      </c>
      <c r="D1841">
        <v>13</v>
      </c>
      <c r="E1841">
        <v>488</v>
      </c>
      <c r="F1841">
        <v>23</v>
      </c>
      <c r="G1841">
        <v>71</v>
      </c>
      <c r="H1841">
        <v>15</v>
      </c>
      <c r="I1841">
        <v>0</v>
      </c>
      <c r="J1841">
        <v>59</v>
      </c>
      <c r="K1841">
        <v>11</v>
      </c>
      <c r="L1841">
        <v>8</v>
      </c>
      <c r="M1841">
        <v>3</v>
      </c>
      <c r="N1841">
        <v>7</v>
      </c>
      <c r="O1841">
        <v>7</v>
      </c>
      <c r="P1841">
        <v>0</v>
      </c>
      <c r="Q1841">
        <v>1</v>
      </c>
      <c r="R1841">
        <v>0</v>
      </c>
      <c r="S1841">
        <v>0</v>
      </c>
      <c r="T1841">
        <v>0</v>
      </c>
      <c r="U1841">
        <v>0</v>
      </c>
      <c r="V1841">
        <v>3</v>
      </c>
      <c r="W1841">
        <v>11</v>
      </c>
      <c r="X1841">
        <v>1</v>
      </c>
      <c r="Y1841">
        <v>47</v>
      </c>
      <c r="Z1841">
        <v>2789</v>
      </c>
      <c r="AA1841">
        <v>0</v>
      </c>
      <c r="AB1841">
        <v>0</v>
      </c>
      <c r="AC1841">
        <v>0</v>
      </c>
      <c r="AD1841">
        <v>0</v>
      </c>
      <c r="AE1841">
        <v>1</v>
      </c>
      <c r="AF1841">
        <v>0</v>
      </c>
      <c r="AG1841">
        <v>0</v>
      </c>
      <c r="AH1841">
        <v>1</v>
      </c>
      <c r="AI1841">
        <v>0</v>
      </c>
      <c r="AJ1841">
        <v>0</v>
      </c>
      <c r="AK1841">
        <v>597</v>
      </c>
      <c r="AL1841">
        <v>538</v>
      </c>
      <c r="AM1841">
        <v>1</v>
      </c>
    </row>
    <row r="1842" spans="1:39" x14ac:dyDescent="0.45">
      <c r="A1842">
        <v>32889</v>
      </c>
      <c r="B1842">
        <v>1</v>
      </c>
      <c r="C1842">
        <v>1</v>
      </c>
      <c r="D1842">
        <v>78</v>
      </c>
      <c r="E1842">
        <v>28</v>
      </c>
      <c r="F1842">
        <v>0</v>
      </c>
      <c r="G1842">
        <v>13</v>
      </c>
      <c r="H1842">
        <v>4</v>
      </c>
      <c r="I1842">
        <v>2</v>
      </c>
      <c r="J1842">
        <v>8</v>
      </c>
      <c r="K1842">
        <v>3</v>
      </c>
      <c r="L1842">
        <v>2</v>
      </c>
      <c r="M1842">
        <v>1</v>
      </c>
      <c r="N1842">
        <v>3</v>
      </c>
      <c r="O1842">
        <v>5</v>
      </c>
      <c r="P1842">
        <v>0</v>
      </c>
      <c r="Q1842">
        <v>0</v>
      </c>
      <c r="R1842">
        <v>0</v>
      </c>
      <c r="S1842">
        <v>0</v>
      </c>
      <c r="T1842">
        <v>0</v>
      </c>
      <c r="U1842">
        <v>0</v>
      </c>
      <c r="V1842">
        <v>3</v>
      </c>
      <c r="W1842">
        <v>11</v>
      </c>
      <c r="X1842">
        <v>0</v>
      </c>
      <c r="Y1842">
        <v>52</v>
      </c>
      <c r="Z1842">
        <v>2455</v>
      </c>
      <c r="AA1842">
        <v>0</v>
      </c>
      <c r="AB1842">
        <v>0</v>
      </c>
      <c r="AC1842">
        <v>0</v>
      </c>
      <c r="AD1842">
        <v>1</v>
      </c>
      <c r="AE1842">
        <v>0</v>
      </c>
      <c r="AF1842">
        <v>0</v>
      </c>
      <c r="AG1842">
        <v>0</v>
      </c>
      <c r="AH1842">
        <v>0</v>
      </c>
      <c r="AI1842">
        <v>1</v>
      </c>
      <c r="AJ1842">
        <v>0</v>
      </c>
      <c r="AK1842">
        <v>47</v>
      </c>
      <c r="AL1842">
        <v>39</v>
      </c>
      <c r="AM1842">
        <v>0</v>
      </c>
    </row>
    <row r="1843" spans="1:39" x14ac:dyDescent="0.45">
      <c r="A1843">
        <v>34738</v>
      </c>
      <c r="B1843">
        <v>1</v>
      </c>
      <c r="C1843">
        <v>0</v>
      </c>
      <c r="D1843">
        <v>51</v>
      </c>
      <c r="E1843">
        <v>3</v>
      </c>
      <c r="F1843">
        <v>2</v>
      </c>
      <c r="G1843">
        <v>10</v>
      </c>
      <c r="H1843">
        <v>3</v>
      </c>
      <c r="I1843">
        <v>0</v>
      </c>
      <c r="J1843">
        <v>2</v>
      </c>
      <c r="K1843">
        <v>1</v>
      </c>
      <c r="L1843">
        <v>1</v>
      </c>
      <c r="M1843">
        <v>0</v>
      </c>
      <c r="N1843">
        <v>3</v>
      </c>
      <c r="O1843">
        <v>6</v>
      </c>
      <c r="P1843">
        <v>0</v>
      </c>
      <c r="Q1843">
        <v>0</v>
      </c>
      <c r="R1843">
        <v>0</v>
      </c>
      <c r="S1843">
        <v>0</v>
      </c>
      <c r="T1843">
        <v>0</v>
      </c>
      <c r="U1843">
        <v>0</v>
      </c>
      <c r="V1843">
        <v>3</v>
      </c>
      <c r="W1843">
        <v>11</v>
      </c>
      <c r="X1843">
        <v>0</v>
      </c>
      <c r="Y1843">
        <v>36</v>
      </c>
      <c r="Z1843">
        <v>2208</v>
      </c>
      <c r="AA1843">
        <v>0</v>
      </c>
      <c r="AB1843">
        <v>0</v>
      </c>
      <c r="AC1843">
        <v>1</v>
      </c>
      <c r="AD1843">
        <v>0</v>
      </c>
      <c r="AE1843">
        <v>0</v>
      </c>
      <c r="AF1843">
        <v>0</v>
      </c>
      <c r="AG1843">
        <v>0</v>
      </c>
      <c r="AH1843">
        <v>1</v>
      </c>
      <c r="AI1843">
        <v>0</v>
      </c>
      <c r="AJ1843">
        <v>0</v>
      </c>
      <c r="AK1843">
        <v>18</v>
      </c>
      <c r="AL1843">
        <v>16</v>
      </c>
      <c r="AM1843">
        <v>0</v>
      </c>
    </row>
    <row r="1844" spans="1:39" x14ac:dyDescent="0.45">
      <c r="A1844">
        <v>30538</v>
      </c>
      <c r="B1844">
        <v>1</v>
      </c>
      <c r="C1844">
        <v>0</v>
      </c>
      <c r="D1844">
        <v>27</v>
      </c>
      <c r="E1844">
        <v>284</v>
      </c>
      <c r="F1844">
        <v>0</v>
      </c>
      <c r="G1844">
        <v>52</v>
      </c>
      <c r="H1844">
        <v>8</v>
      </c>
      <c r="I1844">
        <v>3</v>
      </c>
      <c r="J1844">
        <v>20</v>
      </c>
      <c r="K1844">
        <v>4</v>
      </c>
      <c r="L1844">
        <v>9</v>
      </c>
      <c r="M1844">
        <v>0</v>
      </c>
      <c r="N1844">
        <v>4</v>
      </c>
      <c r="O1844">
        <v>10</v>
      </c>
      <c r="P1844">
        <v>0</v>
      </c>
      <c r="Q1844">
        <v>0</v>
      </c>
      <c r="R1844">
        <v>0</v>
      </c>
      <c r="S1844">
        <v>0</v>
      </c>
      <c r="T1844">
        <v>0</v>
      </c>
      <c r="U1844">
        <v>0</v>
      </c>
      <c r="V1844">
        <v>3</v>
      </c>
      <c r="W1844">
        <v>11</v>
      </c>
      <c r="X1844">
        <v>0</v>
      </c>
      <c r="Y1844">
        <v>49</v>
      </c>
      <c r="Z1844">
        <v>2795</v>
      </c>
      <c r="AA1844">
        <v>0</v>
      </c>
      <c r="AB1844">
        <v>0</v>
      </c>
      <c r="AC1844">
        <v>0</v>
      </c>
      <c r="AD1844">
        <v>1</v>
      </c>
      <c r="AE1844">
        <v>0</v>
      </c>
      <c r="AF1844">
        <v>0</v>
      </c>
      <c r="AG1844">
        <v>0</v>
      </c>
      <c r="AH1844">
        <v>0</v>
      </c>
      <c r="AI1844">
        <v>1</v>
      </c>
      <c r="AJ1844">
        <v>0</v>
      </c>
      <c r="AK1844">
        <v>347</v>
      </c>
      <c r="AL1844">
        <v>327</v>
      </c>
      <c r="AM1844">
        <v>0</v>
      </c>
    </row>
    <row r="1845" spans="1:39" x14ac:dyDescent="0.45">
      <c r="A1845">
        <v>82326</v>
      </c>
      <c r="B1845">
        <v>0</v>
      </c>
      <c r="C1845">
        <v>0</v>
      </c>
      <c r="D1845">
        <v>30</v>
      </c>
      <c r="E1845">
        <v>938</v>
      </c>
      <c r="F1845">
        <v>142</v>
      </c>
      <c r="G1845">
        <v>754</v>
      </c>
      <c r="H1845">
        <v>159</v>
      </c>
      <c r="I1845">
        <v>81</v>
      </c>
      <c r="J1845">
        <v>183</v>
      </c>
      <c r="K1845">
        <v>1</v>
      </c>
      <c r="L1845">
        <v>5</v>
      </c>
      <c r="M1845">
        <v>10</v>
      </c>
      <c r="N1845">
        <v>6</v>
      </c>
      <c r="O1845">
        <v>2</v>
      </c>
      <c r="P1845">
        <v>0</v>
      </c>
      <c r="Q1845">
        <v>1</v>
      </c>
      <c r="R1845">
        <v>1</v>
      </c>
      <c r="S1845">
        <v>1</v>
      </c>
      <c r="T1845">
        <v>0</v>
      </c>
      <c r="U1845">
        <v>0</v>
      </c>
      <c r="V1845">
        <v>3</v>
      </c>
      <c r="W1845">
        <v>11</v>
      </c>
      <c r="X1845">
        <v>1</v>
      </c>
      <c r="Y1845">
        <v>43</v>
      </c>
      <c r="Z1845">
        <v>2270</v>
      </c>
      <c r="AA1845">
        <v>0</v>
      </c>
      <c r="AB1845">
        <v>0</v>
      </c>
      <c r="AC1845">
        <v>0</v>
      </c>
      <c r="AD1845">
        <v>1</v>
      </c>
      <c r="AE1845">
        <v>0</v>
      </c>
      <c r="AF1845">
        <v>1</v>
      </c>
      <c r="AG1845">
        <v>0</v>
      </c>
      <c r="AH1845">
        <v>0</v>
      </c>
      <c r="AI1845">
        <v>0</v>
      </c>
      <c r="AJ1845">
        <v>0</v>
      </c>
      <c r="AK1845">
        <v>2074</v>
      </c>
      <c r="AL1845">
        <v>1891</v>
      </c>
      <c r="AM1845">
        <v>3</v>
      </c>
    </row>
    <row r="1846" spans="1:39" x14ac:dyDescent="0.45">
      <c r="A1846">
        <v>26642</v>
      </c>
      <c r="B1846">
        <v>1</v>
      </c>
      <c r="C1846">
        <v>0</v>
      </c>
      <c r="D1846">
        <v>71</v>
      </c>
      <c r="E1846">
        <v>13</v>
      </c>
      <c r="F1846">
        <v>2</v>
      </c>
      <c r="G1846">
        <v>15</v>
      </c>
      <c r="H1846">
        <v>2</v>
      </c>
      <c r="I1846">
        <v>2</v>
      </c>
      <c r="J1846">
        <v>8</v>
      </c>
      <c r="K1846">
        <v>2</v>
      </c>
      <c r="L1846">
        <v>2</v>
      </c>
      <c r="M1846">
        <v>0</v>
      </c>
      <c r="N1846">
        <v>3</v>
      </c>
      <c r="O1846">
        <v>6</v>
      </c>
      <c r="P1846">
        <v>0</v>
      </c>
      <c r="Q1846">
        <v>0</v>
      </c>
      <c r="R1846">
        <v>0</v>
      </c>
      <c r="S1846">
        <v>0</v>
      </c>
      <c r="T1846">
        <v>0</v>
      </c>
      <c r="U1846">
        <v>0</v>
      </c>
      <c r="V1846">
        <v>3</v>
      </c>
      <c r="W1846">
        <v>11</v>
      </c>
      <c r="X1846">
        <v>0</v>
      </c>
      <c r="Y1846">
        <v>53</v>
      </c>
      <c r="Z1846">
        <v>2279</v>
      </c>
      <c r="AA1846">
        <v>1</v>
      </c>
      <c r="AB1846">
        <v>0</v>
      </c>
      <c r="AC1846">
        <v>0</v>
      </c>
      <c r="AD1846">
        <v>0</v>
      </c>
      <c r="AE1846">
        <v>0</v>
      </c>
      <c r="AF1846">
        <v>0</v>
      </c>
      <c r="AG1846">
        <v>0</v>
      </c>
      <c r="AH1846">
        <v>0</v>
      </c>
      <c r="AI1846">
        <v>0</v>
      </c>
      <c r="AJ1846">
        <v>1</v>
      </c>
      <c r="AK1846">
        <v>34</v>
      </c>
      <c r="AL1846">
        <v>26</v>
      </c>
      <c r="AM1846">
        <v>0</v>
      </c>
    </row>
    <row r="1847" spans="1:39" x14ac:dyDescent="0.45">
      <c r="A1847">
        <v>69932</v>
      </c>
      <c r="B1847">
        <v>0</v>
      </c>
      <c r="C1847">
        <v>1</v>
      </c>
      <c r="D1847">
        <v>97</v>
      </c>
      <c r="E1847">
        <v>412</v>
      </c>
      <c r="F1847">
        <v>172</v>
      </c>
      <c r="G1847">
        <v>153</v>
      </c>
      <c r="H1847">
        <v>150</v>
      </c>
      <c r="I1847">
        <v>105</v>
      </c>
      <c r="J1847">
        <v>57</v>
      </c>
      <c r="K1847">
        <v>2</v>
      </c>
      <c r="L1847">
        <v>7</v>
      </c>
      <c r="M1847">
        <v>6</v>
      </c>
      <c r="N1847">
        <v>11</v>
      </c>
      <c r="O1847">
        <v>4</v>
      </c>
      <c r="P1847">
        <v>0</v>
      </c>
      <c r="Q1847">
        <v>0</v>
      </c>
      <c r="R1847">
        <v>0</v>
      </c>
      <c r="S1847">
        <v>0</v>
      </c>
      <c r="T1847">
        <v>0</v>
      </c>
      <c r="U1847">
        <v>0</v>
      </c>
      <c r="V1847">
        <v>3</v>
      </c>
      <c r="W1847">
        <v>11</v>
      </c>
      <c r="X1847">
        <v>0</v>
      </c>
      <c r="Y1847">
        <v>56</v>
      </c>
      <c r="Z1847">
        <v>2541</v>
      </c>
      <c r="AA1847">
        <v>1</v>
      </c>
      <c r="AB1847">
        <v>0</v>
      </c>
      <c r="AC1847">
        <v>0</v>
      </c>
      <c r="AD1847">
        <v>0</v>
      </c>
      <c r="AE1847">
        <v>0</v>
      </c>
      <c r="AF1847">
        <v>0</v>
      </c>
      <c r="AG1847">
        <v>0</v>
      </c>
      <c r="AH1847">
        <v>1</v>
      </c>
      <c r="AI1847">
        <v>0</v>
      </c>
      <c r="AJ1847">
        <v>0</v>
      </c>
      <c r="AK1847">
        <v>992</v>
      </c>
      <c r="AL1847">
        <v>935</v>
      </c>
      <c r="AM1847">
        <v>0</v>
      </c>
    </row>
    <row r="1848" spans="1:39" x14ac:dyDescent="0.45">
      <c r="A1848">
        <v>44503</v>
      </c>
      <c r="B1848">
        <v>1</v>
      </c>
      <c r="C1848">
        <v>1</v>
      </c>
      <c r="D1848">
        <v>83</v>
      </c>
      <c r="E1848">
        <v>31</v>
      </c>
      <c r="F1848">
        <v>1</v>
      </c>
      <c r="G1848">
        <v>8</v>
      </c>
      <c r="H1848">
        <v>0</v>
      </c>
      <c r="I1848">
        <v>0</v>
      </c>
      <c r="J1848">
        <v>8</v>
      </c>
      <c r="K1848">
        <v>2</v>
      </c>
      <c r="L1848">
        <v>2</v>
      </c>
      <c r="M1848">
        <v>0</v>
      </c>
      <c r="N1848">
        <v>3</v>
      </c>
      <c r="O1848">
        <v>6</v>
      </c>
      <c r="P1848">
        <v>0</v>
      </c>
      <c r="Q1848">
        <v>0</v>
      </c>
      <c r="R1848">
        <v>0</v>
      </c>
      <c r="S1848">
        <v>0</v>
      </c>
      <c r="T1848">
        <v>0</v>
      </c>
      <c r="U1848">
        <v>0</v>
      </c>
      <c r="V1848">
        <v>3</v>
      </c>
      <c r="W1848">
        <v>11</v>
      </c>
      <c r="X1848">
        <v>0</v>
      </c>
      <c r="Y1848">
        <v>48</v>
      </c>
      <c r="Z1848">
        <v>2233</v>
      </c>
      <c r="AA1848">
        <v>0</v>
      </c>
      <c r="AB1848">
        <v>0</v>
      </c>
      <c r="AC1848">
        <v>1</v>
      </c>
      <c r="AD1848">
        <v>0</v>
      </c>
      <c r="AE1848">
        <v>0</v>
      </c>
      <c r="AF1848">
        <v>0</v>
      </c>
      <c r="AG1848">
        <v>0</v>
      </c>
      <c r="AH1848">
        <v>1</v>
      </c>
      <c r="AI1848">
        <v>0</v>
      </c>
      <c r="AJ1848">
        <v>0</v>
      </c>
      <c r="AK1848">
        <v>40</v>
      </c>
      <c r="AL1848">
        <v>32</v>
      </c>
      <c r="AM1848">
        <v>0</v>
      </c>
    </row>
    <row r="1849" spans="1:39" x14ac:dyDescent="0.45">
      <c r="A1849">
        <v>60200</v>
      </c>
      <c r="B1849">
        <v>0</v>
      </c>
      <c r="C1849">
        <v>1</v>
      </c>
      <c r="D1849">
        <v>3</v>
      </c>
      <c r="E1849">
        <v>502</v>
      </c>
      <c r="F1849">
        <v>19</v>
      </c>
      <c r="G1849">
        <v>132</v>
      </c>
      <c r="H1849">
        <v>0</v>
      </c>
      <c r="I1849">
        <v>6</v>
      </c>
      <c r="J1849">
        <v>26</v>
      </c>
      <c r="K1849">
        <v>6</v>
      </c>
      <c r="L1849">
        <v>6</v>
      </c>
      <c r="M1849">
        <v>2</v>
      </c>
      <c r="N1849">
        <v>11</v>
      </c>
      <c r="O1849">
        <v>6</v>
      </c>
      <c r="P1849">
        <v>0</v>
      </c>
      <c r="Q1849">
        <v>0</v>
      </c>
      <c r="R1849">
        <v>0</v>
      </c>
      <c r="S1849">
        <v>0</v>
      </c>
      <c r="T1849">
        <v>0</v>
      </c>
      <c r="U1849">
        <v>0</v>
      </c>
      <c r="V1849">
        <v>3</v>
      </c>
      <c r="W1849">
        <v>11</v>
      </c>
      <c r="X1849">
        <v>0</v>
      </c>
      <c r="Y1849">
        <v>72</v>
      </c>
      <c r="Z1849">
        <v>2702</v>
      </c>
      <c r="AA1849">
        <v>0</v>
      </c>
      <c r="AB1849">
        <v>0</v>
      </c>
      <c r="AC1849">
        <v>1</v>
      </c>
      <c r="AD1849">
        <v>0</v>
      </c>
      <c r="AE1849">
        <v>0</v>
      </c>
      <c r="AF1849">
        <v>0</v>
      </c>
      <c r="AG1849">
        <v>0</v>
      </c>
      <c r="AH1849">
        <v>0</v>
      </c>
      <c r="AI1849">
        <v>0</v>
      </c>
      <c r="AJ1849">
        <v>1</v>
      </c>
      <c r="AK1849">
        <v>659</v>
      </c>
      <c r="AL1849">
        <v>633</v>
      </c>
      <c r="AM1849">
        <v>0</v>
      </c>
    </row>
    <row r="1850" spans="1:39" x14ac:dyDescent="0.45">
      <c r="A1850">
        <v>49638</v>
      </c>
      <c r="B1850">
        <v>0</v>
      </c>
      <c r="C1850">
        <v>1</v>
      </c>
      <c r="D1850">
        <v>71</v>
      </c>
      <c r="E1850">
        <v>18</v>
      </c>
      <c r="F1850">
        <v>10</v>
      </c>
      <c r="G1850">
        <v>3</v>
      </c>
      <c r="H1850">
        <v>3</v>
      </c>
      <c r="I1850">
        <v>5</v>
      </c>
      <c r="J1850">
        <v>0</v>
      </c>
      <c r="K1850">
        <v>1</v>
      </c>
      <c r="L1850">
        <v>1</v>
      </c>
      <c r="M1850">
        <v>0</v>
      </c>
      <c r="N1850">
        <v>3</v>
      </c>
      <c r="O1850">
        <v>2</v>
      </c>
      <c r="P1850">
        <v>0</v>
      </c>
      <c r="Q1850">
        <v>0</v>
      </c>
      <c r="R1850">
        <v>0</v>
      </c>
      <c r="S1850">
        <v>0</v>
      </c>
      <c r="T1850">
        <v>0</v>
      </c>
      <c r="U1850">
        <v>0</v>
      </c>
      <c r="V1850">
        <v>3</v>
      </c>
      <c r="W1850">
        <v>11</v>
      </c>
      <c r="X1850">
        <v>0</v>
      </c>
      <c r="Y1850">
        <v>68</v>
      </c>
      <c r="Z1850">
        <v>2230</v>
      </c>
      <c r="AA1850">
        <v>1</v>
      </c>
      <c r="AB1850">
        <v>0</v>
      </c>
      <c r="AC1850">
        <v>0</v>
      </c>
      <c r="AD1850">
        <v>0</v>
      </c>
      <c r="AE1850">
        <v>0</v>
      </c>
      <c r="AF1850">
        <v>0</v>
      </c>
      <c r="AG1850">
        <v>0</v>
      </c>
      <c r="AH1850">
        <v>1</v>
      </c>
      <c r="AI1850">
        <v>0</v>
      </c>
      <c r="AJ1850">
        <v>0</v>
      </c>
      <c r="AK1850">
        <v>39</v>
      </c>
      <c r="AL1850">
        <v>39</v>
      </c>
      <c r="AM1850">
        <v>0</v>
      </c>
    </row>
    <row r="1851" spans="1:39" x14ac:dyDescent="0.45">
      <c r="A1851">
        <v>23830</v>
      </c>
      <c r="B1851">
        <v>0</v>
      </c>
      <c r="C1851">
        <v>0</v>
      </c>
      <c r="D1851">
        <v>3</v>
      </c>
      <c r="E1851">
        <v>1</v>
      </c>
      <c r="F1851">
        <v>8</v>
      </c>
      <c r="G1851">
        <v>6</v>
      </c>
      <c r="H1851">
        <v>4</v>
      </c>
      <c r="I1851">
        <v>8</v>
      </c>
      <c r="J1851">
        <v>16</v>
      </c>
      <c r="K1851">
        <v>1</v>
      </c>
      <c r="L1851">
        <v>1</v>
      </c>
      <c r="M1851">
        <v>0</v>
      </c>
      <c r="N1851">
        <v>3</v>
      </c>
      <c r="O1851">
        <v>7</v>
      </c>
      <c r="P1851">
        <v>0</v>
      </c>
      <c r="Q1851">
        <v>0</v>
      </c>
      <c r="R1851">
        <v>0</v>
      </c>
      <c r="S1851">
        <v>0</v>
      </c>
      <c r="T1851">
        <v>0</v>
      </c>
      <c r="U1851">
        <v>0</v>
      </c>
      <c r="V1851">
        <v>3</v>
      </c>
      <c r="W1851">
        <v>11</v>
      </c>
      <c r="X1851">
        <v>0</v>
      </c>
      <c r="Y1851">
        <v>33</v>
      </c>
      <c r="Z1851">
        <v>2301</v>
      </c>
      <c r="AA1851">
        <v>0</v>
      </c>
      <c r="AB1851">
        <v>0</v>
      </c>
      <c r="AC1851">
        <v>1</v>
      </c>
      <c r="AD1851">
        <v>0</v>
      </c>
      <c r="AE1851">
        <v>0</v>
      </c>
      <c r="AF1851">
        <v>1</v>
      </c>
      <c r="AG1851">
        <v>0</v>
      </c>
      <c r="AH1851">
        <v>0</v>
      </c>
      <c r="AI1851">
        <v>0</v>
      </c>
      <c r="AJ1851">
        <v>0</v>
      </c>
      <c r="AK1851">
        <v>27</v>
      </c>
      <c r="AL1851">
        <v>11</v>
      </c>
      <c r="AM1851">
        <v>0</v>
      </c>
    </row>
    <row r="1852" spans="1:39" x14ac:dyDescent="0.45">
      <c r="A1852">
        <v>33051</v>
      </c>
      <c r="B1852">
        <v>0</v>
      </c>
      <c r="C1852">
        <v>0</v>
      </c>
      <c r="D1852">
        <v>15</v>
      </c>
      <c r="E1852">
        <v>100</v>
      </c>
      <c r="F1852">
        <v>71</v>
      </c>
      <c r="G1852">
        <v>243</v>
      </c>
      <c r="H1852">
        <v>108</v>
      </c>
      <c r="I1852">
        <v>94</v>
      </c>
      <c r="J1852">
        <v>219</v>
      </c>
      <c r="K1852">
        <v>3</v>
      </c>
      <c r="L1852">
        <v>9</v>
      </c>
      <c r="M1852">
        <v>1</v>
      </c>
      <c r="N1852">
        <v>8</v>
      </c>
      <c r="O1852">
        <v>9</v>
      </c>
      <c r="P1852">
        <v>0</v>
      </c>
      <c r="Q1852">
        <v>0</v>
      </c>
      <c r="R1852">
        <v>0</v>
      </c>
      <c r="S1852">
        <v>0</v>
      </c>
      <c r="T1852">
        <v>0</v>
      </c>
      <c r="U1852">
        <v>0</v>
      </c>
      <c r="V1852">
        <v>3</v>
      </c>
      <c r="W1852">
        <v>11</v>
      </c>
      <c r="X1852">
        <v>1</v>
      </c>
      <c r="Y1852">
        <v>61</v>
      </c>
      <c r="Z1852">
        <v>2841</v>
      </c>
      <c r="AA1852">
        <v>0</v>
      </c>
      <c r="AB1852">
        <v>0</v>
      </c>
      <c r="AC1852">
        <v>0</v>
      </c>
      <c r="AD1852">
        <v>0</v>
      </c>
      <c r="AE1852">
        <v>1</v>
      </c>
      <c r="AF1852">
        <v>0</v>
      </c>
      <c r="AG1852">
        <v>0</v>
      </c>
      <c r="AH1852">
        <v>0</v>
      </c>
      <c r="AI1852">
        <v>1</v>
      </c>
      <c r="AJ1852">
        <v>0</v>
      </c>
      <c r="AK1852">
        <v>616</v>
      </c>
      <c r="AL1852">
        <v>397</v>
      </c>
      <c r="AM1852">
        <v>0</v>
      </c>
    </row>
    <row r="1853" spans="1:39" x14ac:dyDescent="0.45">
      <c r="A1853">
        <v>72905</v>
      </c>
      <c r="B1853">
        <v>0</v>
      </c>
      <c r="C1853">
        <v>0</v>
      </c>
      <c r="D1853">
        <v>52</v>
      </c>
      <c r="E1853">
        <v>407</v>
      </c>
      <c r="F1853">
        <v>114</v>
      </c>
      <c r="G1853">
        <v>445</v>
      </c>
      <c r="H1853">
        <v>181</v>
      </c>
      <c r="I1853">
        <v>165</v>
      </c>
      <c r="J1853">
        <v>203</v>
      </c>
      <c r="K1853">
        <v>1</v>
      </c>
      <c r="L1853">
        <v>3</v>
      </c>
      <c r="M1853">
        <v>7</v>
      </c>
      <c r="N1853">
        <v>9</v>
      </c>
      <c r="O1853">
        <v>1</v>
      </c>
      <c r="P1853">
        <v>0</v>
      </c>
      <c r="Q1853">
        <v>0</v>
      </c>
      <c r="R1853">
        <v>0</v>
      </c>
      <c r="S1853">
        <v>1</v>
      </c>
      <c r="T1853">
        <v>0</v>
      </c>
      <c r="U1853">
        <v>0</v>
      </c>
      <c r="V1853">
        <v>3</v>
      </c>
      <c r="W1853">
        <v>11</v>
      </c>
      <c r="X1853">
        <v>0</v>
      </c>
      <c r="Y1853">
        <v>62</v>
      </c>
      <c r="Z1853">
        <v>2318</v>
      </c>
      <c r="AA1853">
        <v>0</v>
      </c>
      <c r="AB1853">
        <v>1</v>
      </c>
      <c r="AC1853">
        <v>0</v>
      </c>
      <c r="AD1853">
        <v>0</v>
      </c>
      <c r="AE1853">
        <v>0</v>
      </c>
      <c r="AF1853">
        <v>0</v>
      </c>
      <c r="AG1853">
        <v>0</v>
      </c>
      <c r="AH1853">
        <v>1</v>
      </c>
      <c r="AI1853">
        <v>0</v>
      </c>
      <c r="AJ1853">
        <v>0</v>
      </c>
      <c r="AK1853">
        <v>1312</v>
      </c>
      <c r="AL1853">
        <v>1109</v>
      </c>
      <c r="AM1853">
        <v>1</v>
      </c>
    </row>
    <row r="1854" spans="1:39" x14ac:dyDescent="0.45">
      <c r="A1854">
        <v>69702</v>
      </c>
      <c r="B1854">
        <v>0</v>
      </c>
      <c r="C1854">
        <v>1</v>
      </c>
      <c r="D1854">
        <v>8</v>
      </c>
      <c r="E1854">
        <v>664</v>
      </c>
      <c r="F1854">
        <v>9</v>
      </c>
      <c r="G1854">
        <v>240</v>
      </c>
      <c r="H1854">
        <v>50</v>
      </c>
      <c r="I1854">
        <v>19</v>
      </c>
      <c r="J1854">
        <v>57</v>
      </c>
      <c r="K1854">
        <v>2</v>
      </c>
      <c r="L1854">
        <v>7</v>
      </c>
      <c r="M1854">
        <v>7</v>
      </c>
      <c r="N1854">
        <v>10</v>
      </c>
      <c r="O1854">
        <v>4</v>
      </c>
      <c r="P1854">
        <v>0</v>
      </c>
      <c r="Q1854">
        <v>0</v>
      </c>
      <c r="R1854">
        <v>0</v>
      </c>
      <c r="S1854">
        <v>0</v>
      </c>
      <c r="T1854">
        <v>0</v>
      </c>
      <c r="U1854">
        <v>0</v>
      </c>
      <c r="V1854">
        <v>3</v>
      </c>
      <c r="W1854">
        <v>11</v>
      </c>
      <c r="X1854">
        <v>0</v>
      </c>
      <c r="Y1854">
        <v>69</v>
      </c>
      <c r="Z1854">
        <v>2654</v>
      </c>
      <c r="AA1854">
        <v>0</v>
      </c>
      <c r="AB1854">
        <v>0</v>
      </c>
      <c r="AC1854">
        <v>0</v>
      </c>
      <c r="AD1854">
        <v>1</v>
      </c>
      <c r="AE1854">
        <v>0</v>
      </c>
      <c r="AF1854">
        <v>0</v>
      </c>
      <c r="AG1854">
        <v>0</v>
      </c>
      <c r="AH1854">
        <v>0</v>
      </c>
      <c r="AI1854">
        <v>0</v>
      </c>
      <c r="AJ1854">
        <v>1</v>
      </c>
      <c r="AK1854">
        <v>982</v>
      </c>
      <c r="AL1854">
        <v>925</v>
      </c>
      <c r="AM1854">
        <v>0</v>
      </c>
    </row>
    <row r="1855" spans="1:39" x14ac:dyDescent="0.45">
      <c r="A1855">
        <v>70300</v>
      </c>
      <c r="B1855">
        <v>1</v>
      </c>
      <c r="C1855">
        <v>0</v>
      </c>
      <c r="D1855">
        <v>89</v>
      </c>
      <c r="E1855">
        <v>1045</v>
      </c>
      <c r="F1855">
        <v>61</v>
      </c>
      <c r="G1855">
        <v>338</v>
      </c>
      <c r="H1855">
        <v>60</v>
      </c>
      <c r="I1855">
        <v>46</v>
      </c>
      <c r="J1855">
        <v>46</v>
      </c>
      <c r="K1855">
        <v>3</v>
      </c>
      <c r="L1855">
        <v>5</v>
      </c>
      <c r="M1855">
        <v>5</v>
      </c>
      <c r="N1855">
        <v>13</v>
      </c>
      <c r="O1855">
        <v>8</v>
      </c>
      <c r="P1855">
        <v>0</v>
      </c>
      <c r="Q1855">
        <v>0</v>
      </c>
      <c r="R1855">
        <v>0</v>
      </c>
      <c r="S1855">
        <v>0</v>
      </c>
      <c r="T1855">
        <v>0</v>
      </c>
      <c r="U1855">
        <v>0</v>
      </c>
      <c r="V1855">
        <v>3</v>
      </c>
      <c r="W1855">
        <v>11</v>
      </c>
      <c r="X1855">
        <v>0</v>
      </c>
      <c r="Y1855">
        <v>45</v>
      </c>
      <c r="Z1855">
        <v>2508</v>
      </c>
      <c r="AA1855">
        <v>1</v>
      </c>
      <c r="AB1855">
        <v>0</v>
      </c>
      <c r="AC1855">
        <v>0</v>
      </c>
      <c r="AD1855">
        <v>0</v>
      </c>
      <c r="AE1855">
        <v>0</v>
      </c>
      <c r="AF1855">
        <v>0</v>
      </c>
      <c r="AG1855">
        <v>0</v>
      </c>
      <c r="AH1855">
        <v>1</v>
      </c>
      <c r="AI1855">
        <v>0</v>
      </c>
      <c r="AJ1855">
        <v>0</v>
      </c>
      <c r="AK1855">
        <v>1550</v>
      </c>
      <c r="AL1855">
        <v>1504</v>
      </c>
      <c r="AM1855">
        <v>0</v>
      </c>
    </row>
    <row r="1856" spans="1:39" x14ac:dyDescent="0.45">
      <c r="A1856">
        <v>70643</v>
      </c>
      <c r="B1856">
        <v>0</v>
      </c>
      <c r="C1856">
        <v>0</v>
      </c>
      <c r="D1856">
        <v>66</v>
      </c>
      <c r="E1856">
        <v>1218</v>
      </c>
      <c r="F1856">
        <v>107</v>
      </c>
      <c r="G1856">
        <v>304</v>
      </c>
      <c r="H1856">
        <v>23</v>
      </c>
      <c r="I1856">
        <v>143</v>
      </c>
      <c r="J1856">
        <v>33</v>
      </c>
      <c r="K1856">
        <v>1</v>
      </c>
      <c r="L1856">
        <v>5</v>
      </c>
      <c r="M1856">
        <v>8</v>
      </c>
      <c r="N1856">
        <v>4</v>
      </c>
      <c r="O1856">
        <v>6</v>
      </c>
      <c r="P1856">
        <v>0</v>
      </c>
      <c r="Q1856">
        <v>0</v>
      </c>
      <c r="R1856">
        <v>0</v>
      </c>
      <c r="S1856">
        <v>0</v>
      </c>
      <c r="T1856">
        <v>0</v>
      </c>
      <c r="U1856">
        <v>0</v>
      </c>
      <c r="V1856">
        <v>3</v>
      </c>
      <c r="W1856">
        <v>11</v>
      </c>
      <c r="X1856">
        <v>1</v>
      </c>
      <c r="Y1856">
        <v>36</v>
      </c>
      <c r="Z1856">
        <v>2781</v>
      </c>
      <c r="AA1856">
        <v>0</v>
      </c>
      <c r="AB1856">
        <v>1</v>
      </c>
      <c r="AC1856">
        <v>0</v>
      </c>
      <c r="AD1856">
        <v>0</v>
      </c>
      <c r="AE1856">
        <v>0</v>
      </c>
      <c r="AF1856">
        <v>0</v>
      </c>
      <c r="AG1856">
        <v>0</v>
      </c>
      <c r="AH1856">
        <v>0</v>
      </c>
      <c r="AI1856">
        <v>0</v>
      </c>
      <c r="AJ1856">
        <v>1</v>
      </c>
      <c r="AK1856">
        <v>1795</v>
      </c>
      <c r="AL1856">
        <v>1762</v>
      </c>
      <c r="AM1856">
        <v>0</v>
      </c>
    </row>
    <row r="1857" spans="1:39" x14ac:dyDescent="0.45">
      <c r="A1857">
        <v>30396</v>
      </c>
      <c r="B1857">
        <v>1</v>
      </c>
      <c r="C1857">
        <v>0</v>
      </c>
      <c r="D1857">
        <v>22</v>
      </c>
      <c r="E1857">
        <v>15</v>
      </c>
      <c r="F1857">
        <v>0</v>
      </c>
      <c r="G1857">
        <v>6</v>
      </c>
      <c r="H1857">
        <v>0</v>
      </c>
      <c r="I1857">
        <v>1</v>
      </c>
      <c r="J1857">
        <v>12</v>
      </c>
      <c r="K1857">
        <v>2</v>
      </c>
      <c r="L1857">
        <v>1</v>
      </c>
      <c r="M1857">
        <v>1</v>
      </c>
      <c r="N1857">
        <v>2</v>
      </c>
      <c r="O1857">
        <v>7</v>
      </c>
      <c r="P1857">
        <v>1</v>
      </c>
      <c r="Q1857">
        <v>0</v>
      </c>
      <c r="R1857">
        <v>0</v>
      </c>
      <c r="S1857">
        <v>0</v>
      </c>
      <c r="T1857">
        <v>0</v>
      </c>
      <c r="U1857">
        <v>0</v>
      </c>
      <c r="V1857">
        <v>3</v>
      </c>
      <c r="W1857">
        <v>11</v>
      </c>
      <c r="X1857">
        <v>1</v>
      </c>
      <c r="Y1857">
        <v>51</v>
      </c>
      <c r="Z1857">
        <v>2219</v>
      </c>
      <c r="AA1857">
        <v>0</v>
      </c>
      <c r="AB1857">
        <v>1</v>
      </c>
      <c r="AC1857">
        <v>0</v>
      </c>
      <c r="AD1857">
        <v>0</v>
      </c>
      <c r="AE1857">
        <v>0</v>
      </c>
      <c r="AF1857">
        <v>0</v>
      </c>
      <c r="AG1857">
        <v>0</v>
      </c>
      <c r="AH1857">
        <v>0</v>
      </c>
      <c r="AI1857">
        <v>0</v>
      </c>
      <c r="AJ1857">
        <v>1</v>
      </c>
      <c r="AK1857">
        <v>22</v>
      </c>
      <c r="AL1857">
        <v>10</v>
      </c>
      <c r="AM1857">
        <v>1</v>
      </c>
    </row>
    <row r="1858" spans="1:39" x14ac:dyDescent="0.45">
      <c r="A1858">
        <v>50616</v>
      </c>
      <c r="B1858">
        <v>0</v>
      </c>
      <c r="C1858">
        <v>1</v>
      </c>
      <c r="D1858">
        <v>56</v>
      </c>
      <c r="E1858">
        <v>128</v>
      </c>
      <c r="F1858">
        <v>0</v>
      </c>
      <c r="G1858">
        <v>16</v>
      </c>
      <c r="H1858">
        <v>0</v>
      </c>
      <c r="I1858">
        <v>1</v>
      </c>
      <c r="J1858">
        <v>4</v>
      </c>
      <c r="K1858">
        <v>2</v>
      </c>
      <c r="L1858">
        <v>4</v>
      </c>
      <c r="M1858">
        <v>0</v>
      </c>
      <c r="N1858">
        <v>4</v>
      </c>
      <c r="O1858">
        <v>7</v>
      </c>
      <c r="P1858">
        <v>0</v>
      </c>
      <c r="Q1858">
        <v>0</v>
      </c>
      <c r="R1858">
        <v>0</v>
      </c>
      <c r="S1858">
        <v>0</v>
      </c>
      <c r="T1858">
        <v>0</v>
      </c>
      <c r="U1858">
        <v>0</v>
      </c>
      <c r="V1858">
        <v>3</v>
      </c>
      <c r="W1858">
        <v>11</v>
      </c>
      <c r="X1858">
        <v>0</v>
      </c>
      <c r="Y1858">
        <v>52</v>
      </c>
      <c r="Z1858">
        <v>2231</v>
      </c>
      <c r="AA1858">
        <v>1</v>
      </c>
      <c r="AB1858">
        <v>0</v>
      </c>
      <c r="AC1858">
        <v>0</v>
      </c>
      <c r="AD1858">
        <v>0</v>
      </c>
      <c r="AE1858">
        <v>0</v>
      </c>
      <c r="AF1858">
        <v>0</v>
      </c>
      <c r="AG1858">
        <v>0</v>
      </c>
      <c r="AH1858">
        <v>0</v>
      </c>
      <c r="AI1858">
        <v>0</v>
      </c>
      <c r="AJ1858">
        <v>1</v>
      </c>
      <c r="AK1858">
        <v>145</v>
      </c>
      <c r="AL1858">
        <v>141</v>
      </c>
      <c r="AM1858">
        <v>0</v>
      </c>
    </row>
    <row r="1859" spans="1:39" x14ac:dyDescent="0.45">
      <c r="A1859">
        <v>62772</v>
      </c>
      <c r="B1859">
        <v>0</v>
      </c>
      <c r="C1859">
        <v>1</v>
      </c>
      <c r="D1859">
        <v>74</v>
      </c>
      <c r="E1859">
        <v>581</v>
      </c>
      <c r="F1859">
        <v>49</v>
      </c>
      <c r="G1859">
        <v>157</v>
      </c>
      <c r="H1859">
        <v>43</v>
      </c>
      <c r="I1859">
        <v>8</v>
      </c>
      <c r="J1859">
        <v>108</v>
      </c>
      <c r="K1859">
        <v>1</v>
      </c>
      <c r="L1859">
        <v>5</v>
      </c>
      <c r="M1859">
        <v>6</v>
      </c>
      <c r="N1859">
        <v>11</v>
      </c>
      <c r="O1859">
        <v>2</v>
      </c>
      <c r="P1859">
        <v>0</v>
      </c>
      <c r="Q1859">
        <v>1</v>
      </c>
      <c r="R1859">
        <v>0</v>
      </c>
      <c r="S1859">
        <v>0</v>
      </c>
      <c r="T1859">
        <v>0</v>
      </c>
      <c r="U1859">
        <v>0</v>
      </c>
      <c r="V1859">
        <v>3</v>
      </c>
      <c r="W1859">
        <v>11</v>
      </c>
      <c r="X1859">
        <v>0</v>
      </c>
      <c r="Y1859">
        <v>51</v>
      </c>
      <c r="Z1859">
        <v>2565</v>
      </c>
      <c r="AA1859">
        <v>0</v>
      </c>
      <c r="AB1859">
        <v>0</v>
      </c>
      <c r="AC1859">
        <v>1</v>
      </c>
      <c r="AD1859">
        <v>0</v>
      </c>
      <c r="AE1859">
        <v>0</v>
      </c>
      <c r="AF1859">
        <v>0</v>
      </c>
      <c r="AG1859">
        <v>0</v>
      </c>
      <c r="AH1859">
        <v>0</v>
      </c>
      <c r="AI1859">
        <v>1</v>
      </c>
      <c r="AJ1859">
        <v>0</v>
      </c>
      <c r="AK1859">
        <v>838</v>
      </c>
      <c r="AL1859">
        <v>730</v>
      </c>
      <c r="AM1859">
        <v>1</v>
      </c>
    </row>
    <row r="1860" spans="1:39" x14ac:dyDescent="0.45">
      <c r="A1860">
        <v>30298</v>
      </c>
      <c r="B1860">
        <v>0</v>
      </c>
      <c r="C1860">
        <v>0</v>
      </c>
      <c r="D1860">
        <v>48</v>
      </c>
      <c r="E1860">
        <v>6</v>
      </c>
      <c r="F1860">
        <v>3</v>
      </c>
      <c r="G1860">
        <v>12</v>
      </c>
      <c r="H1860">
        <v>6</v>
      </c>
      <c r="I1860">
        <v>1</v>
      </c>
      <c r="J1860">
        <v>0</v>
      </c>
      <c r="K1860">
        <v>1</v>
      </c>
      <c r="L1860">
        <v>1</v>
      </c>
      <c r="M1860">
        <v>1</v>
      </c>
      <c r="N1860">
        <v>3</v>
      </c>
      <c r="O1860">
        <v>3</v>
      </c>
      <c r="P1860">
        <v>0</v>
      </c>
      <c r="Q1860">
        <v>0</v>
      </c>
      <c r="R1860">
        <v>0</v>
      </c>
      <c r="S1860">
        <v>0</v>
      </c>
      <c r="T1860">
        <v>0</v>
      </c>
      <c r="U1860">
        <v>0</v>
      </c>
      <c r="V1860">
        <v>3</v>
      </c>
      <c r="W1860">
        <v>11</v>
      </c>
      <c r="X1860">
        <v>0</v>
      </c>
      <c r="Y1860">
        <v>35</v>
      </c>
      <c r="Z1860">
        <v>2200</v>
      </c>
      <c r="AA1860">
        <v>0</v>
      </c>
      <c r="AB1860">
        <v>0</v>
      </c>
      <c r="AC1860">
        <v>1</v>
      </c>
      <c r="AD1860">
        <v>0</v>
      </c>
      <c r="AE1860">
        <v>0</v>
      </c>
      <c r="AF1860">
        <v>0</v>
      </c>
      <c r="AG1860">
        <v>0</v>
      </c>
      <c r="AH1860">
        <v>0</v>
      </c>
      <c r="AI1860">
        <v>0</v>
      </c>
      <c r="AJ1860">
        <v>1</v>
      </c>
      <c r="AK1860">
        <v>28</v>
      </c>
      <c r="AL1860">
        <v>28</v>
      </c>
      <c r="AM1860">
        <v>0</v>
      </c>
    </row>
    <row r="1861" spans="1:39" x14ac:dyDescent="0.45">
      <c r="A1861">
        <v>52413</v>
      </c>
      <c r="B1861">
        <v>1</v>
      </c>
      <c r="C1861">
        <v>0</v>
      </c>
      <c r="D1861">
        <v>67</v>
      </c>
      <c r="E1861">
        <v>185</v>
      </c>
      <c r="F1861">
        <v>8</v>
      </c>
      <c r="G1861">
        <v>133</v>
      </c>
      <c r="H1861">
        <v>56</v>
      </c>
      <c r="I1861">
        <v>56</v>
      </c>
      <c r="J1861">
        <v>12</v>
      </c>
      <c r="K1861">
        <v>2</v>
      </c>
      <c r="L1861">
        <v>7</v>
      </c>
      <c r="M1861">
        <v>1</v>
      </c>
      <c r="N1861">
        <v>7</v>
      </c>
      <c r="O1861">
        <v>7</v>
      </c>
      <c r="P1861">
        <v>0</v>
      </c>
      <c r="Q1861">
        <v>0</v>
      </c>
      <c r="R1861">
        <v>0</v>
      </c>
      <c r="S1861">
        <v>0</v>
      </c>
      <c r="T1861">
        <v>0</v>
      </c>
      <c r="U1861">
        <v>0</v>
      </c>
      <c r="V1861">
        <v>3</v>
      </c>
      <c r="W1861">
        <v>11</v>
      </c>
      <c r="X1861">
        <v>0</v>
      </c>
      <c r="Y1861">
        <v>36</v>
      </c>
      <c r="Z1861">
        <v>2762</v>
      </c>
      <c r="AA1861">
        <v>0</v>
      </c>
      <c r="AB1861">
        <v>0</v>
      </c>
      <c r="AC1861">
        <v>1</v>
      </c>
      <c r="AD1861">
        <v>0</v>
      </c>
      <c r="AE1861">
        <v>0</v>
      </c>
      <c r="AF1861">
        <v>0</v>
      </c>
      <c r="AG1861">
        <v>0</v>
      </c>
      <c r="AH1861">
        <v>1</v>
      </c>
      <c r="AI1861">
        <v>0</v>
      </c>
      <c r="AJ1861">
        <v>0</v>
      </c>
      <c r="AK1861">
        <v>438</v>
      </c>
      <c r="AL1861">
        <v>426</v>
      </c>
      <c r="AM1861">
        <v>0</v>
      </c>
    </row>
    <row r="1862" spans="1:39" x14ac:dyDescent="0.45">
      <c r="A1862">
        <v>44155</v>
      </c>
      <c r="B1862">
        <v>1</v>
      </c>
      <c r="C1862">
        <v>1</v>
      </c>
      <c r="D1862">
        <v>24</v>
      </c>
      <c r="E1862">
        <v>22</v>
      </c>
      <c r="F1862">
        <v>1</v>
      </c>
      <c r="G1862">
        <v>9</v>
      </c>
      <c r="H1862">
        <v>0</v>
      </c>
      <c r="I1862">
        <v>0</v>
      </c>
      <c r="J1862">
        <v>14</v>
      </c>
      <c r="K1862">
        <v>1</v>
      </c>
      <c r="L1862">
        <v>1</v>
      </c>
      <c r="M1862">
        <v>1</v>
      </c>
      <c r="N1862">
        <v>2</v>
      </c>
      <c r="O1862">
        <v>4</v>
      </c>
      <c r="P1862">
        <v>0</v>
      </c>
      <c r="Q1862">
        <v>0</v>
      </c>
      <c r="R1862">
        <v>0</v>
      </c>
      <c r="S1862">
        <v>0</v>
      </c>
      <c r="T1862">
        <v>0</v>
      </c>
      <c r="U1862">
        <v>0</v>
      </c>
      <c r="V1862">
        <v>3</v>
      </c>
      <c r="W1862">
        <v>11</v>
      </c>
      <c r="X1862">
        <v>0</v>
      </c>
      <c r="Y1862">
        <v>63</v>
      </c>
      <c r="Z1862">
        <v>2320</v>
      </c>
      <c r="AA1862">
        <v>0</v>
      </c>
      <c r="AB1862">
        <v>1</v>
      </c>
      <c r="AC1862">
        <v>0</v>
      </c>
      <c r="AD1862">
        <v>0</v>
      </c>
      <c r="AE1862">
        <v>0</v>
      </c>
      <c r="AF1862">
        <v>0</v>
      </c>
      <c r="AG1862">
        <v>0</v>
      </c>
      <c r="AH1862">
        <v>0</v>
      </c>
      <c r="AI1862">
        <v>0</v>
      </c>
      <c r="AJ1862">
        <v>1</v>
      </c>
      <c r="AK1862">
        <v>32</v>
      </c>
      <c r="AL1862">
        <v>18</v>
      </c>
      <c r="AM1862">
        <v>0</v>
      </c>
    </row>
    <row r="1863" spans="1:39" x14ac:dyDescent="0.45">
      <c r="A1863">
        <v>86979</v>
      </c>
      <c r="B1863">
        <v>0</v>
      </c>
      <c r="C1863">
        <v>0</v>
      </c>
      <c r="D1863">
        <v>67</v>
      </c>
      <c r="E1863">
        <v>584</v>
      </c>
      <c r="F1863">
        <v>100</v>
      </c>
      <c r="G1863">
        <v>835</v>
      </c>
      <c r="H1863">
        <v>65</v>
      </c>
      <c r="I1863">
        <v>83</v>
      </c>
      <c r="J1863">
        <v>35</v>
      </c>
      <c r="K1863">
        <v>1</v>
      </c>
      <c r="L1863">
        <v>5</v>
      </c>
      <c r="M1863">
        <v>5</v>
      </c>
      <c r="N1863">
        <v>5</v>
      </c>
      <c r="O1863">
        <v>2</v>
      </c>
      <c r="P1863">
        <v>1</v>
      </c>
      <c r="Q1863">
        <v>0</v>
      </c>
      <c r="R1863">
        <v>0</v>
      </c>
      <c r="S1863">
        <v>0</v>
      </c>
      <c r="T1863">
        <v>0</v>
      </c>
      <c r="U1863">
        <v>0</v>
      </c>
      <c r="V1863">
        <v>3</v>
      </c>
      <c r="W1863">
        <v>11</v>
      </c>
      <c r="X1863">
        <v>1</v>
      </c>
      <c r="Y1863">
        <v>49</v>
      </c>
      <c r="Z1863">
        <v>2393</v>
      </c>
      <c r="AA1863">
        <v>1</v>
      </c>
      <c r="AB1863">
        <v>0</v>
      </c>
      <c r="AC1863">
        <v>0</v>
      </c>
      <c r="AD1863">
        <v>0</v>
      </c>
      <c r="AE1863">
        <v>0</v>
      </c>
      <c r="AF1863">
        <v>0</v>
      </c>
      <c r="AG1863">
        <v>0</v>
      </c>
      <c r="AH1863">
        <v>0</v>
      </c>
      <c r="AI1863">
        <v>0</v>
      </c>
      <c r="AJ1863">
        <v>1</v>
      </c>
      <c r="AK1863">
        <v>1667</v>
      </c>
      <c r="AL1863">
        <v>1632</v>
      </c>
      <c r="AM1863">
        <v>1</v>
      </c>
    </row>
    <row r="1864" spans="1:39" x14ac:dyDescent="0.45">
      <c r="A1864">
        <v>76532</v>
      </c>
      <c r="B1864">
        <v>1</v>
      </c>
      <c r="C1864">
        <v>1</v>
      </c>
      <c r="D1864">
        <v>38</v>
      </c>
      <c r="E1864">
        <v>355</v>
      </c>
      <c r="F1864">
        <v>30</v>
      </c>
      <c r="G1864">
        <v>177</v>
      </c>
      <c r="H1864">
        <v>90</v>
      </c>
      <c r="I1864">
        <v>138</v>
      </c>
      <c r="J1864">
        <v>30</v>
      </c>
      <c r="K1864">
        <v>4</v>
      </c>
      <c r="L1864">
        <v>9</v>
      </c>
      <c r="M1864">
        <v>5</v>
      </c>
      <c r="N1864">
        <v>7</v>
      </c>
      <c r="O1864">
        <v>5</v>
      </c>
      <c r="P1864">
        <v>0</v>
      </c>
      <c r="Q1864">
        <v>0</v>
      </c>
      <c r="R1864">
        <v>0</v>
      </c>
      <c r="S1864">
        <v>0</v>
      </c>
      <c r="T1864">
        <v>0</v>
      </c>
      <c r="U1864">
        <v>0</v>
      </c>
      <c r="V1864">
        <v>3</v>
      </c>
      <c r="W1864">
        <v>11</v>
      </c>
      <c r="X1864">
        <v>0</v>
      </c>
      <c r="Y1864">
        <v>45</v>
      </c>
      <c r="Z1864">
        <v>2452</v>
      </c>
      <c r="AA1864">
        <v>0</v>
      </c>
      <c r="AB1864">
        <v>0</v>
      </c>
      <c r="AC1864">
        <v>0</v>
      </c>
      <c r="AD1864">
        <v>1</v>
      </c>
      <c r="AE1864">
        <v>0</v>
      </c>
      <c r="AF1864">
        <v>0</v>
      </c>
      <c r="AG1864">
        <v>0</v>
      </c>
      <c r="AH1864">
        <v>1</v>
      </c>
      <c r="AI1864">
        <v>0</v>
      </c>
      <c r="AJ1864">
        <v>0</v>
      </c>
      <c r="AK1864">
        <v>790</v>
      </c>
      <c r="AL1864">
        <v>760</v>
      </c>
      <c r="AM1864">
        <v>0</v>
      </c>
    </row>
    <row r="1865" spans="1:39" x14ac:dyDescent="0.45">
      <c r="A1865">
        <v>42081</v>
      </c>
      <c r="B1865">
        <v>1</v>
      </c>
      <c r="C1865">
        <v>0</v>
      </c>
      <c r="D1865">
        <v>86</v>
      </c>
      <c r="E1865">
        <v>175</v>
      </c>
      <c r="F1865">
        <v>10</v>
      </c>
      <c r="G1865">
        <v>110</v>
      </c>
      <c r="H1865">
        <v>54</v>
      </c>
      <c r="I1865">
        <v>6</v>
      </c>
      <c r="J1865">
        <v>27</v>
      </c>
      <c r="K1865">
        <v>2</v>
      </c>
      <c r="L1865">
        <v>6</v>
      </c>
      <c r="M1865">
        <v>3</v>
      </c>
      <c r="N1865">
        <v>4</v>
      </c>
      <c r="O1865">
        <v>6</v>
      </c>
      <c r="P1865">
        <v>1</v>
      </c>
      <c r="Q1865">
        <v>0</v>
      </c>
      <c r="R1865">
        <v>0</v>
      </c>
      <c r="S1865">
        <v>0</v>
      </c>
      <c r="T1865">
        <v>0</v>
      </c>
      <c r="U1865">
        <v>0</v>
      </c>
      <c r="V1865">
        <v>3</v>
      </c>
      <c r="W1865">
        <v>11</v>
      </c>
      <c r="X1865">
        <v>0</v>
      </c>
      <c r="Y1865">
        <v>38</v>
      </c>
      <c r="Z1865">
        <v>2647</v>
      </c>
      <c r="AA1865">
        <v>0</v>
      </c>
      <c r="AB1865">
        <v>1</v>
      </c>
      <c r="AC1865">
        <v>0</v>
      </c>
      <c r="AD1865">
        <v>0</v>
      </c>
      <c r="AE1865">
        <v>0</v>
      </c>
      <c r="AF1865">
        <v>0</v>
      </c>
      <c r="AG1865">
        <v>0</v>
      </c>
      <c r="AH1865">
        <v>1</v>
      </c>
      <c r="AI1865">
        <v>0</v>
      </c>
      <c r="AJ1865">
        <v>0</v>
      </c>
      <c r="AK1865">
        <v>355</v>
      </c>
      <c r="AL1865">
        <v>328</v>
      </c>
      <c r="AM1865">
        <v>1</v>
      </c>
    </row>
    <row r="1866" spans="1:39" x14ac:dyDescent="0.45">
      <c r="A1866">
        <v>67546</v>
      </c>
      <c r="B1866">
        <v>0</v>
      </c>
      <c r="C1866">
        <v>0</v>
      </c>
      <c r="D1866">
        <v>90</v>
      </c>
      <c r="E1866">
        <v>864</v>
      </c>
      <c r="F1866">
        <v>134</v>
      </c>
      <c r="G1866">
        <v>768</v>
      </c>
      <c r="H1866">
        <v>150</v>
      </c>
      <c r="I1866">
        <v>38</v>
      </c>
      <c r="J1866">
        <v>172</v>
      </c>
      <c r="K1866">
        <v>1</v>
      </c>
      <c r="L1866">
        <v>4</v>
      </c>
      <c r="M1866">
        <v>10</v>
      </c>
      <c r="N1866">
        <v>5</v>
      </c>
      <c r="O1866">
        <v>3</v>
      </c>
      <c r="P1866">
        <v>0</v>
      </c>
      <c r="Q1866">
        <v>0</v>
      </c>
      <c r="R1866">
        <v>0</v>
      </c>
      <c r="S1866">
        <v>0</v>
      </c>
      <c r="T1866">
        <v>0</v>
      </c>
      <c r="U1866">
        <v>0</v>
      </c>
      <c r="V1866">
        <v>3</v>
      </c>
      <c r="W1866">
        <v>11</v>
      </c>
      <c r="X1866">
        <v>0</v>
      </c>
      <c r="Y1866">
        <v>32</v>
      </c>
      <c r="Z1866">
        <v>2826</v>
      </c>
      <c r="AA1866">
        <v>0</v>
      </c>
      <c r="AB1866">
        <v>1</v>
      </c>
      <c r="AC1866">
        <v>0</v>
      </c>
      <c r="AD1866">
        <v>0</v>
      </c>
      <c r="AE1866">
        <v>0</v>
      </c>
      <c r="AF1866">
        <v>0</v>
      </c>
      <c r="AG1866">
        <v>0</v>
      </c>
      <c r="AH1866">
        <v>0</v>
      </c>
      <c r="AI1866">
        <v>0</v>
      </c>
      <c r="AJ1866">
        <v>1</v>
      </c>
      <c r="AK1866">
        <v>1954</v>
      </c>
      <c r="AL1866">
        <v>1782</v>
      </c>
      <c r="AM1866">
        <v>0</v>
      </c>
    </row>
    <row r="1867" spans="1:39" x14ac:dyDescent="0.45">
      <c r="A1867">
        <v>88420</v>
      </c>
      <c r="B1867">
        <v>0</v>
      </c>
      <c r="C1867">
        <v>0</v>
      </c>
      <c r="D1867">
        <v>87</v>
      </c>
      <c r="E1867">
        <v>957</v>
      </c>
      <c r="F1867">
        <v>153</v>
      </c>
      <c r="G1867">
        <v>612</v>
      </c>
      <c r="H1867">
        <v>99</v>
      </c>
      <c r="I1867">
        <v>95</v>
      </c>
      <c r="J1867">
        <v>153</v>
      </c>
      <c r="K1867">
        <v>1</v>
      </c>
      <c r="L1867">
        <v>4</v>
      </c>
      <c r="M1867">
        <v>7</v>
      </c>
      <c r="N1867">
        <v>8</v>
      </c>
      <c r="O1867">
        <v>1</v>
      </c>
      <c r="P1867">
        <v>1</v>
      </c>
      <c r="Q1867">
        <v>0</v>
      </c>
      <c r="R1867">
        <v>1</v>
      </c>
      <c r="S1867">
        <v>1</v>
      </c>
      <c r="T1867">
        <v>0</v>
      </c>
      <c r="U1867">
        <v>0</v>
      </c>
      <c r="V1867">
        <v>3</v>
      </c>
      <c r="W1867">
        <v>11</v>
      </c>
      <c r="X1867">
        <v>0</v>
      </c>
      <c r="Y1867">
        <v>31</v>
      </c>
      <c r="Z1867">
        <v>2217</v>
      </c>
      <c r="AA1867">
        <v>0</v>
      </c>
      <c r="AB1867">
        <v>0</v>
      </c>
      <c r="AC1867">
        <v>0</v>
      </c>
      <c r="AD1867">
        <v>1</v>
      </c>
      <c r="AE1867">
        <v>0</v>
      </c>
      <c r="AF1867">
        <v>0</v>
      </c>
      <c r="AG1867">
        <v>0</v>
      </c>
      <c r="AH1867">
        <v>0</v>
      </c>
      <c r="AI1867">
        <v>1</v>
      </c>
      <c r="AJ1867">
        <v>0</v>
      </c>
      <c r="AK1867">
        <v>1916</v>
      </c>
      <c r="AL1867">
        <v>1763</v>
      </c>
      <c r="AM1867">
        <v>3</v>
      </c>
    </row>
    <row r="1868" spans="1:39" x14ac:dyDescent="0.45">
      <c r="A1868">
        <v>31158</v>
      </c>
      <c r="B1868">
        <v>1</v>
      </c>
      <c r="C1868">
        <v>0</v>
      </c>
      <c r="D1868">
        <v>62</v>
      </c>
      <c r="E1868">
        <v>25</v>
      </c>
      <c r="F1868">
        <v>6</v>
      </c>
      <c r="G1868">
        <v>16</v>
      </c>
      <c r="H1868">
        <v>20</v>
      </c>
      <c r="I1868">
        <v>0</v>
      </c>
      <c r="J1868">
        <v>5</v>
      </c>
      <c r="K1868">
        <v>2</v>
      </c>
      <c r="L1868">
        <v>2</v>
      </c>
      <c r="M1868">
        <v>0</v>
      </c>
      <c r="N1868">
        <v>3</v>
      </c>
      <c r="O1868">
        <v>8</v>
      </c>
      <c r="P1868">
        <v>0</v>
      </c>
      <c r="Q1868">
        <v>0</v>
      </c>
      <c r="R1868">
        <v>0</v>
      </c>
      <c r="S1868">
        <v>0</v>
      </c>
      <c r="T1868">
        <v>0</v>
      </c>
      <c r="U1868">
        <v>0</v>
      </c>
      <c r="V1868">
        <v>3</v>
      </c>
      <c r="W1868">
        <v>11</v>
      </c>
      <c r="X1868">
        <v>0</v>
      </c>
      <c r="Y1868">
        <v>35</v>
      </c>
      <c r="Z1868">
        <v>2677</v>
      </c>
      <c r="AA1868">
        <v>0</v>
      </c>
      <c r="AB1868">
        <v>1</v>
      </c>
      <c r="AC1868">
        <v>0</v>
      </c>
      <c r="AD1868">
        <v>0</v>
      </c>
      <c r="AE1868">
        <v>0</v>
      </c>
      <c r="AF1868">
        <v>0</v>
      </c>
      <c r="AG1868">
        <v>0</v>
      </c>
      <c r="AH1868">
        <v>1</v>
      </c>
      <c r="AI1868">
        <v>0</v>
      </c>
      <c r="AJ1868">
        <v>0</v>
      </c>
      <c r="AK1868">
        <v>67</v>
      </c>
      <c r="AL1868">
        <v>62</v>
      </c>
      <c r="AM1868">
        <v>0</v>
      </c>
    </row>
    <row r="1869" spans="1:39" x14ac:dyDescent="0.45">
      <c r="A1869">
        <v>61671</v>
      </c>
      <c r="B1869">
        <v>0</v>
      </c>
      <c r="C1869">
        <v>1</v>
      </c>
      <c r="D1869">
        <v>23</v>
      </c>
      <c r="E1869">
        <v>641</v>
      </c>
      <c r="F1869">
        <v>7</v>
      </c>
      <c r="G1869">
        <v>56</v>
      </c>
      <c r="H1869">
        <v>0</v>
      </c>
      <c r="I1869">
        <v>0</v>
      </c>
      <c r="J1869">
        <v>28</v>
      </c>
      <c r="K1869">
        <v>8</v>
      </c>
      <c r="L1869">
        <v>10</v>
      </c>
      <c r="M1869">
        <v>4</v>
      </c>
      <c r="N1869">
        <v>6</v>
      </c>
      <c r="O1869">
        <v>8</v>
      </c>
      <c r="P1869">
        <v>0</v>
      </c>
      <c r="Q1869">
        <v>1</v>
      </c>
      <c r="R1869">
        <v>0</v>
      </c>
      <c r="S1869">
        <v>1</v>
      </c>
      <c r="T1869">
        <v>0</v>
      </c>
      <c r="U1869">
        <v>0</v>
      </c>
      <c r="V1869">
        <v>3</v>
      </c>
      <c r="W1869">
        <v>11</v>
      </c>
      <c r="X1869">
        <v>0</v>
      </c>
      <c r="Y1869">
        <v>52</v>
      </c>
      <c r="Z1869">
        <v>2185</v>
      </c>
      <c r="AA1869">
        <v>1</v>
      </c>
      <c r="AB1869">
        <v>0</v>
      </c>
      <c r="AC1869">
        <v>0</v>
      </c>
      <c r="AD1869">
        <v>0</v>
      </c>
      <c r="AE1869">
        <v>0</v>
      </c>
      <c r="AF1869">
        <v>0</v>
      </c>
      <c r="AG1869">
        <v>0</v>
      </c>
      <c r="AH1869">
        <v>1</v>
      </c>
      <c r="AI1869">
        <v>0</v>
      </c>
      <c r="AJ1869">
        <v>0</v>
      </c>
      <c r="AK1869">
        <v>704</v>
      </c>
      <c r="AL1869">
        <v>676</v>
      </c>
      <c r="AM1869">
        <v>2</v>
      </c>
    </row>
    <row r="1870" spans="1:39" x14ac:dyDescent="0.45">
      <c r="A1870">
        <v>69719</v>
      </c>
      <c r="B1870">
        <v>0</v>
      </c>
      <c r="C1870">
        <v>0</v>
      </c>
      <c r="D1870">
        <v>99</v>
      </c>
      <c r="E1870">
        <v>273</v>
      </c>
      <c r="F1870">
        <v>86</v>
      </c>
      <c r="G1870">
        <v>208</v>
      </c>
      <c r="H1870">
        <v>177</v>
      </c>
      <c r="I1870">
        <v>14</v>
      </c>
      <c r="J1870">
        <v>43</v>
      </c>
      <c r="K1870">
        <v>1</v>
      </c>
      <c r="L1870">
        <v>2</v>
      </c>
      <c r="M1870">
        <v>3</v>
      </c>
      <c r="N1870">
        <v>5</v>
      </c>
      <c r="O1870">
        <v>1</v>
      </c>
      <c r="P1870">
        <v>0</v>
      </c>
      <c r="Q1870">
        <v>0</v>
      </c>
      <c r="R1870">
        <v>0</v>
      </c>
      <c r="S1870">
        <v>0</v>
      </c>
      <c r="T1870">
        <v>0</v>
      </c>
      <c r="U1870">
        <v>0</v>
      </c>
      <c r="V1870">
        <v>3</v>
      </c>
      <c r="W1870">
        <v>11</v>
      </c>
      <c r="X1870">
        <v>0</v>
      </c>
      <c r="Y1870">
        <v>46</v>
      </c>
      <c r="Z1870">
        <v>2193</v>
      </c>
      <c r="AA1870">
        <v>0</v>
      </c>
      <c r="AB1870">
        <v>0</v>
      </c>
      <c r="AC1870">
        <v>1</v>
      </c>
      <c r="AD1870">
        <v>0</v>
      </c>
      <c r="AE1870">
        <v>0</v>
      </c>
      <c r="AF1870">
        <v>0</v>
      </c>
      <c r="AG1870">
        <v>0</v>
      </c>
      <c r="AH1870">
        <v>1</v>
      </c>
      <c r="AI1870">
        <v>0</v>
      </c>
      <c r="AJ1870">
        <v>0</v>
      </c>
      <c r="AK1870">
        <v>758</v>
      </c>
      <c r="AL1870">
        <v>715</v>
      </c>
      <c r="AM1870">
        <v>0</v>
      </c>
    </row>
    <row r="1871" spans="1:39" x14ac:dyDescent="0.45">
      <c r="A1871">
        <v>49160</v>
      </c>
      <c r="B1871">
        <v>0</v>
      </c>
      <c r="C1871">
        <v>1</v>
      </c>
      <c r="D1871">
        <v>29</v>
      </c>
      <c r="E1871">
        <v>122</v>
      </c>
      <c r="F1871">
        <v>21</v>
      </c>
      <c r="G1871">
        <v>43</v>
      </c>
      <c r="H1871">
        <v>25</v>
      </c>
      <c r="I1871">
        <v>10</v>
      </c>
      <c r="J1871">
        <v>15</v>
      </c>
      <c r="K1871">
        <v>2</v>
      </c>
      <c r="L1871">
        <v>3</v>
      </c>
      <c r="M1871">
        <v>1</v>
      </c>
      <c r="N1871">
        <v>6</v>
      </c>
      <c r="O1871">
        <v>6</v>
      </c>
      <c r="P1871">
        <v>0</v>
      </c>
      <c r="Q1871">
        <v>0</v>
      </c>
      <c r="R1871">
        <v>0</v>
      </c>
      <c r="S1871">
        <v>0</v>
      </c>
      <c r="T1871">
        <v>0</v>
      </c>
      <c r="U1871">
        <v>0</v>
      </c>
      <c r="V1871">
        <v>3</v>
      </c>
      <c r="W1871">
        <v>11</v>
      </c>
      <c r="X1871">
        <v>0</v>
      </c>
      <c r="Y1871">
        <v>71</v>
      </c>
      <c r="Z1871">
        <v>2411</v>
      </c>
      <c r="AA1871">
        <v>1</v>
      </c>
      <c r="AB1871">
        <v>0</v>
      </c>
      <c r="AC1871">
        <v>0</v>
      </c>
      <c r="AD1871">
        <v>0</v>
      </c>
      <c r="AE1871">
        <v>0</v>
      </c>
      <c r="AF1871">
        <v>0</v>
      </c>
      <c r="AG1871">
        <v>0</v>
      </c>
      <c r="AH1871">
        <v>1</v>
      </c>
      <c r="AI1871">
        <v>0</v>
      </c>
      <c r="AJ1871">
        <v>0</v>
      </c>
      <c r="AK1871">
        <v>221</v>
      </c>
      <c r="AL1871">
        <v>206</v>
      </c>
      <c r="AM1871">
        <v>0</v>
      </c>
    </row>
    <row r="1872" spans="1:39" x14ac:dyDescent="0.45">
      <c r="A1872">
        <v>24882</v>
      </c>
      <c r="B1872">
        <v>1</v>
      </c>
      <c r="C1872">
        <v>0</v>
      </c>
      <c r="D1872">
        <v>52</v>
      </c>
      <c r="E1872">
        <v>1</v>
      </c>
      <c r="F1872">
        <v>4</v>
      </c>
      <c r="G1872">
        <v>10</v>
      </c>
      <c r="H1872">
        <v>29</v>
      </c>
      <c r="I1872">
        <v>0</v>
      </c>
      <c r="J1872">
        <v>36</v>
      </c>
      <c r="K1872">
        <v>1</v>
      </c>
      <c r="L1872">
        <v>1</v>
      </c>
      <c r="M1872">
        <v>1</v>
      </c>
      <c r="N1872">
        <v>2</v>
      </c>
      <c r="O1872">
        <v>6</v>
      </c>
      <c r="P1872">
        <v>1</v>
      </c>
      <c r="Q1872">
        <v>0</v>
      </c>
      <c r="R1872">
        <v>0</v>
      </c>
      <c r="S1872">
        <v>0</v>
      </c>
      <c r="T1872">
        <v>0</v>
      </c>
      <c r="U1872">
        <v>0</v>
      </c>
      <c r="V1872">
        <v>3</v>
      </c>
      <c r="W1872">
        <v>11</v>
      </c>
      <c r="X1872">
        <v>0</v>
      </c>
      <c r="Y1872">
        <v>42</v>
      </c>
      <c r="Z1872">
        <v>2817</v>
      </c>
      <c r="AA1872">
        <v>0</v>
      </c>
      <c r="AB1872">
        <v>0</v>
      </c>
      <c r="AC1872">
        <v>0</v>
      </c>
      <c r="AD1872">
        <v>1</v>
      </c>
      <c r="AE1872">
        <v>0</v>
      </c>
      <c r="AF1872">
        <v>0</v>
      </c>
      <c r="AG1872">
        <v>1</v>
      </c>
      <c r="AH1872">
        <v>0</v>
      </c>
      <c r="AI1872">
        <v>0</v>
      </c>
      <c r="AJ1872">
        <v>0</v>
      </c>
      <c r="AK1872">
        <v>44</v>
      </c>
      <c r="AL1872">
        <v>8</v>
      </c>
      <c r="AM1872">
        <v>1</v>
      </c>
    </row>
    <row r="1873" spans="1:39" x14ac:dyDescent="0.45">
      <c r="A1873">
        <v>90933</v>
      </c>
      <c r="B1873">
        <v>0</v>
      </c>
      <c r="C1873">
        <v>0</v>
      </c>
      <c r="D1873">
        <v>90</v>
      </c>
      <c r="E1873">
        <v>1020</v>
      </c>
      <c r="F1873">
        <v>31</v>
      </c>
      <c r="G1873">
        <v>430</v>
      </c>
      <c r="H1873">
        <v>62</v>
      </c>
      <c r="I1873">
        <v>63</v>
      </c>
      <c r="J1873">
        <v>79</v>
      </c>
      <c r="K1873">
        <v>1</v>
      </c>
      <c r="L1873">
        <v>4</v>
      </c>
      <c r="M1873">
        <v>6</v>
      </c>
      <c r="N1873">
        <v>4</v>
      </c>
      <c r="O1873">
        <v>1</v>
      </c>
      <c r="P1873">
        <v>0</v>
      </c>
      <c r="Q1873">
        <v>0</v>
      </c>
      <c r="R1873">
        <v>1</v>
      </c>
      <c r="S1873">
        <v>0</v>
      </c>
      <c r="T1873">
        <v>0</v>
      </c>
      <c r="U1873">
        <v>0</v>
      </c>
      <c r="V1873">
        <v>3</v>
      </c>
      <c r="W1873">
        <v>11</v>
      </c>
      <c r="X1873">
        <v>0</v>
      </c>
      <c r="Y1873">
        <v>66</v>
      </c>
      <c r="Z1873">
        <v>2249</v>
      </c>
      <c r="AA1873">
        <v>0</v>
      </c>
      <c r="AB1873">
        <v>0</v>
      </c>
      <c r="AC1873">
        <v>1</v>
      </c>
      <c r="AD1873">
        <v>0</v>
      </c>
      <c r="AE1873">
        <v>0</v>
      </c>
      <c r="AF1873">
        <v>0</v>
      </c>
      <c r="AG1873">
        <v>0</v>
      </c>
      <c r="AH1873">
        <v>0</v>
      </c>
      <c r="AI1873">
        <v>0</v>
      </c>
      <c r="AJ1873">
        <v>1</v>
      </c>
      <c r="AK1873">
        <v>1606</v>
      </c>
      <c r="AL1873">
        <v>1527</v>
      </c>
      <c r="AM1873">
        <v>1</v>
      </c>
    </row>
    <row r="1874" spans="1:39" x14ac:dyDescent="0.45">
      <c r="A1874">
        <v>113734</v>
      </c>
      <c r="B1874">
        <v>0</v>
      </c>
      <c r="C1874">
        <v>0</v>
      </c>
      <c r="D1874">
        <v>9</v>
      </c>
      <c r="E1874">
        <v>6</v>
      </c>
      <c r="F1874">
        <v>2</v>
      </c>
      <c r="G1874">
        <v>3</v>
      </c>
      <c r="H1874">
        <v>1</v>
      </c>
      <c r="I1874">
        <v>262</v>
      </c>
      <c r="J1874">
        <v>3</v>
      </c>
      <c r="K1874">
        <v>0</v>
      </c>
      <c r="L1874">
        <v>27</v>
      </c>
      <c r="M1874">
        <v>0</v>
      </c>
      <c r="N1874">
        <v>0</v>
      </c>
      <c r="O1874">
        <v>1</v>
      </c>
      <c r="P1874">
        <v>0</v>
      </c>
      <c r="Q1874">
        <v>0</v>
      </c>
      <c r="R1874">
        <v>0</v>
      </c>
      <c r="S1874">
        <v>0</v>
      </c>
      <c r="T1874">
        <v>0</v>
      </c>
      <c r="U1874">
        <v>0</v>
      </c>
      <c r="V1874">
        <v>3</v>
      </c>
      <c r="W1874">
        <v>11</v>
      </c>
      <c r="X1874">
        <v>0</v>
      </c>
      <c r="Y1874">
        <v>75</v>
      </c>
      <c r="Z1874">
        <v>2191</v>
      </c>
      <c r="AA1874">
        <v>0</v>
      </c>
      <c r="AB1874">
        <v>0</v>
      </c>
      <c r="AC1874">
        <v>1</v>
      </c>
      <c r="AD1874">
        <v>0</v>
      </c>
      <c r="AE1874">
        <v>0</v>
      </c>
      <c r="AF1874">
        <v>0</v>
      </c>
      <c r="AG1874">
        <v>0</v>
      </c>
      <c r="AH1874">
        <v>0</v>
      </c>
      <c r="AI1874">
        <v>0</v>
      </c>
      <c r="AJ1874">
        <v>1</v>
      </c>
      <c r="AK1874">
        <v>274</v>
      </c>
      <c r="AL1874">
        <v>271</v>
      </c>
      <c r="AM1874">
        <v>0</v>
      </c>
    </row>
    <row r="1875" spans="1:39" x14ac:dyDescent="0.45">
      <c r="A1875">
        <v>59292</v>
      </c>
      <c r="B1875">
        <v>0</v>
      </c>
      <c r="C1875">
        <v>1</v>
      </c>
      <c r="D1875">
        <v>71</v>
      </c>
      <c r="E1875">
        <v>378</v>
      </c>
      <c r="F1875">
        <v>14</v>
      </c>
      <c r="G1875">
        <v>68</v>
      </c>
      <c r="H1875">
        <v>19</v>
      </c>
      <c r="I1875">
        <v>14</v>
      </c>
      <c r="J1875">
        <v>14</v>
      </c>
      <c r="K1875">
        <v>2</v>
      </c>
      <c r="L1875">
        <v>3</v>
      </c>
      <c r="M1875">
        <v>5</v>
      </c>
      <c r="N1875">
        <v>8</v>
      </c>
      <c r="O1875">
        <v>3</v>
      </c>
      <c r="P1875">
        <v>0</v>
      </c>
      <c r="Q1875">
        <v>0</v>
      </c>
      <c r="R1875">
        <v>0</v>
      </c>
      <c r="S1875">
        <v>0</v>
      </c>
      <c r="T1875">
        <v>0</v>
      </c>
      <c r="U1875">
        <v>0</v>
      </c>
      <c r="V1875">
        <v>3</v>
      </c>
      <c r="W1875">
        <v>11</v>
      </c>
      <c r="X1875">
        <v>0</v>
      </c>
      <c r="Y1875">
        <v>70</v>
      </c>
      <c r="Z1875">
        <v>2540</v>
      </c>
      <c r="AA1875">
        <v>0</v>
      </c>
      <c r="AB1875">
        <v>0</v>
      </c>
      <c r="AC1875">
        <v>0</v>
      </c>
      <c r="AD1875">
        <v>1</v>
      </c>
      <c r="AE1875">
        <v>0</v>
      </c>
      <c r="AF1875">
        <v>0</v>
      </c>
      <c r="AG1875">
        <v>0</v>
      </c>
      <c r="AH1875">
        <v>0</v>
      </c>
      <c r="AI1875">
        <v>0</v>
      </c>
      <c r="AJ1875">
        <v>1</v>
      </c>
      <c r="AK1875">
        <v>493</v>
      </c>
      <c r="AL1875">
        <v>479</v>
      </c>
      <c r="AM1875">
        <v>0</v>
      </c>
    </row>
    <row r="1876" spans="1:39" x14ac:dyDescent="0.45">
      <c r="A1876">
        <v>45759</v>
      </c>
      <c r="B1876">
        <v>1</v>
      </c>
      <c r="C1876">
        <v>1</v>
      </c>
      <c r="D1876">
        <v>13</v>
      </c>
      <c r="E1876">
        <v>42</v>
      </c>
      <c r="F1876">
        <v>1</v>
      </c>
      <c r="G1876">
        <v>18</v>
      </c>
      <c r="H1876">
        <v>3</v>
      </c>
      <c r="I1876">
        <v>0</v>
      </c>
      <c r="J1876">
        <v>4</v>
      </c>
      <c r="K1876">
        <v>2</v>
      </c>
      <c r="L1876">
        <v>2</v>
      </c>
      <c r="M1876">
        <v>0</v>
      </c>
      <c r="N1876">
        <v>3</v>
      </c>
      <c r="O1876">
        <v>7</v>
      </c>
      <c r="P1876">
        <v>0</v>
      </c>
      <c r="Q1876">
        <v>0</v>
      </c>
      <c r="R1876">
        <v>0</v>
      </c>
      <c r="S1876">
        <v>0</v>
      </c>
      <c r="T1876">
        <v>0</v>
      </c>
      <c r="U1876">
        <v>0</v>
      </c>
      <c r="V1876">
        <v>3</v>
      </c>
      <c r="W1876">
        <v>11</v>
      </c>
      <c r="X1876">
        <v>0</v>
      </c>
      <c r="Y1876">
        <v>56</v>
      </c>
      <c r="Z1876">
        <v>2650</v>
      </c>
      <c r="AA1876">
        <v>0</v>
      </c>
      <c r="AB1876">
        <v>1</v>
      </c>
      <c r="AC1876">
        <v>0</v>
      </c>
      <c r="AD1876">
        <v>0</v>
      </c>
      <c r="AE1876">
        <v>0</v>
      </c>
      <c r="AF1876">
        <v>0</v>
      </c>
      <c r="AG1876">
        <v>0</v>
      </c>
      <c r="AH1876">
        <v>0</v>
      </c>
      <c r="AI1876">
        <v>0</v>
      </c>
      <c r="AJ1876">
        <v>1</v>
      </c>
      <c r="AK1876">
        <v>64</v>
      </c>
      <c r="AL1876">
        <v>60</v>
      </c>
      <c r="AM1876">
        <v>0</v>
      </c>
    </row>
    <row r="1877" spans="1:39" x14ac:dyDescent="0.45">
      <c r="A1877">
        <v>22148</v>
      </c>
      <c r="B1877">
        <v>0</v>
      </c>
      <c r="C1877">
        <v>0</v>
      </c>
      <c r="D1877">
        <v>16</v>
      </c>
      <c r="E1877">
        <v>15</v>
      </c>
      <c r="F1877">
        <v>5</v>
      </c>
      <c r="G1877">
        <v>14</v>
      </c>
      <c r="H1877">
        <v>0</v>
      </c>
      <c r="I1877">
        <v>4</v>
      </c>
      <c r="J1877">
        <v>11</v>
      </c>
      <c r="K1877">
        <v>1</v>
      </c>
      <c r="L1877">
        <v>1</v>
      </c>
      <c r="M1877">
        <v>0</v>
      </c>
      <c r="N1877">
        <v>3</v>
      </c>
      <c r="O1877">
        <v>7</v>
      </c>
      <c r="P1877">
        <v>0</v>
      </c>
      <c r="Q1877">
        <v>0</v>
      </c>
      <c r="R1877">
        <v>0</v>
      </c>
      <c r="S1877">
        <v>0</v>
      </c>
      <c r="T1877">
        <v>0</v>
      </c>
      <c r="U1877">
        <v>0</v>
      </c>
      <c r="V1877">
        <v>3</v>
      </c>
      <c r="W1877">
        <v>11</v>
      </c>
      <c r="X1877">
        <v>0</v>
      </c>
      <c r="Y1877">
        <v>37</v>
      </c>
      <c r="Z1877">
        <v>2236</v>
      </c>
      <c r="AA1877">
        <v>0</v>
      </c>
      <c r="AB1877">
        <v>0</v>
      </c>
      <c r="AC1877">
        <v>1</v>
      </c>
      <c r="AD1877">
        <v>0</v>
      </c>
      <c r="AE1877">
        <v>0</v>
      </c>
      <c r="AF1877">
        <v>0</v>
      </c>
      <c r="AG1877">
        <v>0</v>
      </c>
      <c r="AH1877">
        <v>1</v>
      </c>
      <c r="AI1877">
        <v>0</v>
      </c>
      <c r="AJ1877">
        <v>0</v>
      </c>
      <c r="AK1877">
        <v>38</v>
      </c>
      <c r="AL1877">
        <v>27</v>
      </c>
      <c r="AM1877">
        <v>0</v>
      </c>
    </row>
    <row r="1878" spans="1:39" x14ac:dyDescent="0.45">
      <c r="A1878">
        <v>73395</v>
      </c>
      <c r="B1878">
        <v>0</v>
      </c>
      <c r="C1878">
        <v>0</v>
      </c>
      <c r="D1878">
        <v>94</v>
      </c>
      <c r="E1878">
        <v>272</v>
      </c>
      <c r="F1878">
        <v>7</v>
      </c>
      <c r="G1878">
        <v>80</v>
      </c>
      <c r="H1878">
        <v>20</v>
      </c>
      <c r="I1878">
        <v>7</v>
      </c>
      <c r="J1878">
        <v>11</v>
      </c>
      <c r="K1878">
        <v>1</v>
      </c>
      <c r="L1878">
        <v>4</v>
      </c>
      <c r="M1878">
        <v>4</v>
      </c>
      <c r="N1878">
        <v>6</v>
      </c>
      <c r="O1878">
        <v>2</v>
      </c>
      <c r="P1878">
        <v>0</v>
      </c>
      <c r="Q1878">
        <v>0</v>
      </c>
      <c r="R1878">
        <v>0</v>
      </c>
      <c r="S1878">
        <v>0</v>
      </c>
      <c r="T1878">
        <v>0</v>
      </c>
      <c r="U1878">
        <v>0</v>
      </c>
      <c r="V1878">
        <v>3</v>
      </c>
      <c r="W1878">
        <v>11</v>
      </c>
      <c r="X1878">
        <v>0</v>
      </c>
      <c r="Y1878">
        <v>33</v>
      </c>
      <c r="Z1878">
        <v>2262</v>
      </c>
      <c r="AA1878">
        <v>0</v>
      </c>
      <c r="AB1878">
        <v>1</v>
      </c>
      <c r="AC1878">
        <v>0</v>
      </c>
      <c r="AD1878">
        <v>0</v>
      </c>
      <c r="AE1878">
        <v>0</v>
      </c>
      <c r="AF1878">
        <v>0</v>
      </c>
      <c r="AG1878">
        <v>0</v>
      </c>
      <c r="AH1878">
        <v>0</v>
      </c>
      <c r="AI1878">
        <v>1</v>
      </c>
      <c r="AJ1878">
        <v>0</v>
      </c>
      <c r="AK1878">
        <v>386</v>
      </c>
      <c r="AL1878">
        <v>375</v>
      </c>
      <c r="AM1878">
        <v>0</v>
      </c>
    </row>
    <row r="1879" spans="1:39" x14ac:dyDescent="0.45">
      <c r="A1879">
        <v>29819</v>
      </c>
      <c r="B1879">
        <v>1</v>
      </c>
      <c r="C1879">
        <v>0</v>
      </c>
      <c r="D1879">
        <v>77</v>
      </c>
      <c r="E1879">
        <v>9</v>
      </c>
      <c r="F1879">
        <v>1</v>
      </c>
      <c r="G1879">
        <v>24</v>
      </c>
      <c r="H1879">
        <v>2</v>
      </c>
      <c r="I1879">
        <v>1</v>
      </c>
      <c r="J1879">
        <v>2</v>
      </c>
      <c r="K1879">
        <v>3</v>
      </c>
      <c r="L1879">
        <v>3</v>
      </c>
      <c r="M1879">
        <v>0</v>
      </c>
      <c r="N1879">
        <v>3</v>
      </c>
      <c r="O1879">
        <v>6</v>
      </c>
      <c r="P1879">
        <v>0</v>
      </c>
      <c r="Q1879">
        <v>0</v>
      </c>
      <c r="R1879">
        <v>0</v>
      </c>
      <c r="S1879">
        <v>0</v>
      </c>
      <c r="T1879">
        <v>0</v>
      </c>
      <c r="U1879">
        <v>0</v>
      </c>
      <c r="V1879">
        <v>3</v>
      </c>
      <c r="W1879">
        <v>11</v>
      </c>
      <c r="X1879">
        <v>0</v>
      </c>
      <c r="Y1879">
        <v>49</v>
      </c>
      <c r="Z1879">
        <v>2407</v>
      </c>
      <c r="AA1879">
        <v>1</v>
      </c>
      <c r="AB1879">
        <v>0</v>
      </c>
      <c r="AC1879">
        <v>0</v>
      </c>
      <c r="AD1879">
        <v>0</v>
      </c>
      <c r="AE1879">
        <v>0</v>
      </c>
      <c r="AF1879">
        <v>0</v>
      </c>
      <c r="AG1879">
        <v>0</v>
      </c>
      <c r="AH1879">
        <v>1</v>
      </c>
      <c r="AI1879">
        <v>0</v>
      </c>
      <c r="AJ1879">
        <v>0</v>
      </c>
      <c r="AK1879">
        <v>37</v>
      </c>
      <c r="AL1879">
        <v>35</v>
      </c>
      <c r="AM1879">
        <v>0</v>
      </c>
    </row>
    <row r="1880" spans="1:39" x14ac:dyDescent="0.45">
      <c r="A1880">
        <v>45688</v>
      </c>
      <c r="B1880">
        <v>0</v>
      </c>
      <c r="C1880">
        <v>1</v>
      </c>
      <c r="D1880">
        <v>20</v>
      </c>
      <c r="E1880">
        <v>279</v>
      </c>
      <c r="F1880">
        <v>0</v>
      </c>
      <c r="G1880">
        <v>18</v>
      </c>
      <c r="H1880">
        <v>0</v>
      </c>
      <c r="I1880">
        <v>0</v>
      </c>
      <c r="J1880">
        <v>9</v>
      </c>
      <c r="K1880">
        <v>2</v>
      </c>
      <c r="L1880">
        <v>3</v>
      </c>
      <c r="M1880">
        <v>1</v>
      </c>
      <c r="N1880">
        <v>8</v>
      </c>
      <c r="O1880">
        <v>4</v>
      </c>
      <c r="P1880">
        <v>0</v>
      </c>
      <c r="Q1880">
        <v>1</v>
      </c>
      <c r="R1880">
        <v>0</v>
      </c>
      <c r="S1880">
        <v>0</v>
      </c>
      <c r="T1880">
        <v>0</v>
      </c>
      <c r="U1880">
        <v>0</v>
      </c>
      <c r="V1880">
        <v>3</v>
      </c>
      <c r="W1880">
        <v>11</v>
      </c>
      <c r="X1880">
        <v>0</v>
      </c>
      <c r="Y1880">
        <v>52</v>
      </c>
      <c r="Z1880">
        <v>2314</v>
      </c>
      <c r="AA1880">
        <v>0</v>
      </c>
      <c r="AB1880">
        <v>1</v>
      </c>
      <c r="AC1880">
        <v>0</v>
      </c>
      <c r="AD1880">
        <v>0</v>
      </c>
      <c r="AE1880">
        <v>0</v>
      </c>
      <c r="AF1880">
        <v>0</v>
      </c>
      <c r="AG1880">
        <v>0</v>
      </c>
      <c r="AH1880">
        <v>1</v>
      </c>
      <c r="AI1880">
        <v>0</v>
      </c>
      <c r="AJ1880">
        <v>0</v>
      </c>
      <c r="AK1880">
        <v>297</v>
      </c>
      <c r="AL1880">
        <v>288</v>
      </c>
      <c r="AM1880">
        <v>1</v>
      </c>
    </row>
    <row r="1881" spans="1:39" x14ac:dyDescent="0.45">
      <c r="A1881">
        <v>62820</v>
      </c>
      <c r="B1881">
        <v>0</v>
      </c>
      <c r="C1881">
        <v>0</v>
      </c>
      <c r="D1881">
        <v>51</v>
      </c>
      <c r="E1881">
        <v>398</v>
      </c>
      <c r="F1881">
        <v>61</v>
      </c>
      <c r="G1881">
        <v>265</v>
      </c>
      <c r="H1881">
        <v>138</v>
      </c>
      <c r="I1881">
        <v>61</v>
      </c>
      <c r="J1881">
        <v>53</v>
      </c>
      <c r="K1881">
        <v>1</v>
      </c>
      <c r="L1881">
        <v>3</v>
      </c>
      <c r="M1881">
        <v>4</v>
      </c>
      <c r="N1881">
        <v>6</v>
      </c>
      <c r="O1881">
        <v>1</v>
      </c>
      <c r="P1881">
        <v>0</v>
      </c>
      <c r="Q1881">
        <v>0</v>
      </c>
      <c r="R1881">
        <v>0</v>
      </c>
      <c r="S1881">
        <v>0</v>
      </c>
      <c r="T1881">
        <v>0</v>
      </c>
      <c r="U1881">
        <v>0</v>
      </c>
      <c r="V1881">
        <v>3</v>
      </c>
      <c r="W1881">
        <v>11</v>
      </c>
      <c r="X1881">
        <v>0</v>
      </c>
      <c r="Y1881">
        <v>66</v>
      </c>
      <c r="Z1881">
        <v>2573</v>
      </c>
      <c r="AA1881">
        <v>0</v>
      </c>
      <c r="AB1881">
        <v>1</v>
      </c>
      <c r="AC1881">
        <v>0</v>
      </c>
      <c r="AD1881">
        <v>0</v>
      </c>
      <c r="AE1881">
        <v>0</v>
      </c>
      <c r="AF1881">
        <v>0</v>
      </c>
      <c r="AG1881">
        <v>0</v>
      </c>
      <c r="AH1881">
        <v>1</v>
      </c>
      <c r="AI1881">
        <v>0</v>
      </c>
      <c r="AJ1881">
        <v>0</v>
      </c>
      <c r="AK1881">
        <v>923</v>
      </c>
      <c r="AL1881">
        <v>870</v>
      </c>
      <c r="AM1881">
        <v>0</v>
      </c>
    </row>
    <row r="1882" spans="1:39" x14ac:dyDescent="0.45">
      <c r="A1882">
        <v>60491</v>
      </c>
      <c r="B1882">
        <v>0</v>
      </c>
      <c r="C1882">
        <v>1</v>
      </c>
      <c r="D1882">
        <v>81</v>
      </c>
      <c r="E1882">
        <v>637</v>
      </c>
      <c r="F1882">
        <v>47</v>
      </c>
      <c r="G1882">
        <v>237</v>
      </c>
      <c r="H1882">
        <v>12</v>
      </c>
      <c r="I1882">
        <v>19</v>
      </c>
      <c r="J1882">
        <v>76</v>
      </c>
      <c r="K1882">
        <v>4</v>
      </c>
      <c r="L1882">
        <v>6</v>
      </c>
      <c r="M1882">
        <v>11</v>
      </c>
      <c r="N1882">
        <v>7</v>
      </c>
      <c r="O1882">
        <v>5</v>
      </c>
      <c r="P1882">
        <v>0</v>
      </c>
      <c r="Q1882">
        <v>0</v>
      </c>
      <c r="R1882">
        <v>0</v>
      </c>
      <c r="S1882">
        <v>0</v>
      </c>
      <c r="T1882">
        <v>0</v>
      </c>
      <c r="U1882">
        <v>0</v>
      </c>
      <c r="V1882">
        <v>3</v>
      </c>
      <c r="W1882">
        <v>11</v>
      </c>
      <c r="X1882">
        <v>0</v>
      </c>
      <c r="Y1882">
        <v>49</v>
      </c>
      <c r="Z1882">
        <v>2455</v>
      </c>
      <c r="AA1882">
        <v>0</v>
      </c>
      <c r="AB1882">
        <v>1</v>
      </c>
      <c r="AC1882">
        <v>0</v>
      </c>
      <c r="AD1882">
        <v>0</v>
      </c>
      <c r="AE1882">
        <v>0</v>
      </c>
      <c r="AF1882">
        <v>0</v>
      </c>
      <c r="AG1882">
        <v>0</v>
      </c>
      <c r="AH1882">
        <v>0</v>
      </c>
      <c r="AI1882">
        <v>0</v>
      </c>
      <c r="AJ1882">
        <v>1</v>
      </c>
      <c r="AK1882">
        <v>952</v>
      </c>
      <c r="AL1882">
        <v>876</v>
      </c>
      <c r="AM1882">
        <v>0</v>
      </c>
    </row>
    <row r="1883" spans="1:39" x14ac:dyDescent="0.45">
      <c r="A1883">
        <v>33235</v>
      </c>
      <c r="B1883">
        <v>1</v>
      </c>
      <c r="C1883">
        <v>0</v>
      </c>
      <c r="D1883">
        <v>71</v>
      </c>
      <c r="E1883">
        <v>45</v>
      </c>
      <c r="F1883">
        <v>0</v>
      </c>
      <c r="G1883">
        <v>16</v>
      </c>
      <c r="H1883">
        <v>2</v>
      </c>
      <c r="I1883">
        <v>1</v>
      </c>
      <c r="J1883">
        <v>6</v>
      </c>
      <c r="K1883">
        <v>1</v>
      </c>
      <c r="L1883">
        <v>3</v>
      </c>
      <c r="M1883">
        <v>0</v>
      </c>
      <c r="N1883">
        <v>3</v>
      </c>
      <c r="O1883">
        <v>7</v>
      </c>
      <c r="P1883">
        <v>0</v>
      </c>
      <c r="Q1883">
        <v>0</v>
      </c>
      <c r="R1883">
        <v>0</v>
      </c>
      <c r="S1883">
        <v>0</v>
      </c>
      <c r="T1883">
        <v>0</v>
      </c>
      <c r="U1883">
        <v>0</v>
      </c>
      <c r="V1883">
        <v>3</v>
      </c>
      <c r="W1883">
        <v>11</v>
      </c>
      <c r="X1883">
        <v>0</v>
      </c>
      <c r="Y1883">
        <v>34</v>
      </c>
      <c r="Z1883">
        <v>2303</v>
      </c>
      <c r="AA1883">
        <v>0</v>
      </c>
      <c r="AB1883">
        <v>0</v>
      </c>
      <c r="AC1883">
        <v>0</v>
      </c>
      <c r="AD1883">
        <v>1</v>
      </c>
      <c r="AE1883">
        <v>0</v>
      </c>
      <c r="AF1883">
        <v>0</v>
      </c>
      <c r="AG1883">
        <v>0</v>
      </c>
      <c r="AH1883">
        <v>1</v>
      </c>
      <c r="AI1883">
        <v>0</v>
      </c>
      <c r="AJ1883">
        <v>0</v>
      </c>
      <c r="AK1883">
        <v>64</v>
      </c>
      <c r="AL1883">
        <v>58</v>
      </c>
      <c r="AM1883">
        <v>0</v>
      </c>
    </row>
    <row r="1884" spans="1:39" x14ac:dyDescent="0.45">
      <c r="A1884">
        <v>35701</v>
      </c>
      <c r="B1884">
        <v>0</v>
      </c>
      <c r="C1884">
        <v>0</v>
      </c>
      <c r="D1884">
        <v>36</v>
      </c>
      <c r="E1884">
        <v>21</v>
      </c>
      <c r="F1884">
        <v>1</v>
      </c>
      <c r="G1884">
        <v>9</v>
      </c>
      <c r="H1884">
        <v>7</v>
      </c>
      <c r="I1884">
        <v>3</v>
      </c>
      <c r="J1884">
        <v>5</v>
      </c>
      <c r="K1884">
        <v>1</v>
      </c>
      <c r="L1884">
        <v>1</v>
      </c>
      <c r="M1884">
        <v>0</v>
      </c>
      <c r="N1884">
        <v>3</v>
      </c>
      <c r="O1884">
        <v>6</v>
      </c>
      <c r="P1884">
        <v>0</v>
      </c>
      <c r="Q1884">
        <v>0</v>
      </c>
      <c r="R1884">
        <v>0</v>
      </c>
      <c r="S1884">
        <v>0</v>
      </c>
      <c r="T1884">
        <v>0</v>
      </c>
      <c r="U1884">
        <v>0</v>
      </c>
      <c r="V1884">
        <v>3</v>
      </c>
      <c r="W1884">
        <v>11</v>
      </c>
      <c r="X1884">
        <v>0</v>
      </c>
      <c r="Y1884">
        <v>61</v>
      </c>
      <c r="Z1884">
        <v>2626</v>
      </c>
      <c r="AA1884">
        <v>0</v>
      </c>
      <c r="AB1884">
        <v>1</v>
      </c>
      <c r="AC1884">
        <v>0</v>
      </c>
      <c r="AD1884">
        <v>0</v>
      </c>
      <c r="AE1884">
        <v>0</v>
      </c>
      <c r="AF1884">
        <v>0</v>
      </c>
      <c r="AG1884">
        <v>0</v>
      </c>
      <c r="AH1884">
        <v>1</v>
      </c>
      <c r="AI1884">
        <v>0</v>
      </c>
      <c r="AJ1884">
        <v>0</v>
      </c>
      <c r="AK1884">
        <v>41</v>
      </c>
      <c r="AL1884">
        <v>36</v>
      </c>
      <c r="AM1884">
        <v>0</v>
      </c>
    </row>
    <row r="1885" spans="1:39" x14ac:dyDescent="0.45">
      <c r="A1885">
        <v>31535</v>
      </c>
      <c r="B1885">
        <v>1</v>
      </c>
      <c r="C1885">
        <v>0</v>
      </c>
      <c r="D1885">
        <v>95</v>
      </c>
      <c r="E1885">
        <v>15</v>
      </c>
      <c r="F1885">
        <v>4</v>
      </c>
      <c r="G1885">
        <v>13</v>
      </c>
      <c r="H1885">
        <v>0</v>
      </c>
      <c r="I1885">
        <v>0</v>
      </c>
      <c r="J1885">
        <v>19</v>
      </c>
      <c r="K1885">
        <v>1</v>
      </c>
      <c r="L1885">
        <v>1</v>
      </c>
      <c r="M1885">
        <v>1</v>
      </c>
      <c r="N1885">
        <v>2</v>
      </c>
      <c r="O1885">
        <v>7</v>
      </c>
      <c r="P1885">
        <v>1</v>
      </c>
      <c r="Q1885">
        <v>0</v>
      </c>
      <c r="R1885">
        <v>0</v>
      </c>
      <c r="S1885">
        <v>0</v>
      </c>
      <c r="T1885">
        <v>0</v>
      </c>
      <c r="U1885">
        <v>0</v>
      </c>
      <c r="V1885">
        <v>3</v>
      </c>
      <c r="W1885">
        <v>11</v>
      </c>
      <c r="X1885">
        <v>0</v>
      </c>
      <c r="Y1885">
        <v>40</v>
      </c>
      <c r="Z1885">
        <v>2435</v>
      </c>
      <c r="AA1885">
        <v>0</v>
      </c>
      <c r="AB1885">
        <v>1</v>
      </c>
      <c r="AC1885">
        <v>0</v>
      </c>
      <c r="AD1885">
        <v>0</v>
      </c>
      <c r="AE1885">
        <v>0</v>
      </c>
      <c r="AF1885">
        <v>0</v>
      </c>
      <c r="AG1885">
        <v>0</v>
      </c>
      <c r="AH1885">
        <v>0</v>
      </c>
      <c r="AI1885">
        <v>1</v>
      </c>
      <c r="AJ1885">
        <v>0</v>
      </c>
      <c r="AK1885">
        <v>32</v>
      </c>
      <c r="AL1885">
        <v>13</v>
      </c>
      <c r="AM1885">
        <v>1</v>
      </c>
    </row>
    <row r="1886" spans="1:39" x14ac:dyDescent="0.45">
      <c r="A1886">
        <v>92556</v>
      </c>
      <c r="B1886">
        <v>0</v>
      </c>
      <c r="C1886">
        <v>0</v>
      </c>
      <c r="D1886">
        <v>32</v>
      </c>
      <c r="E1886">
        <v>493</v>
      </c>
      <c r="F1886">
        <v>183</v>
      </c>
      <c r="G1886">
        <v>352</v>
      </c>
      <c r="H1886">
        <v>184</v>
      </c>
      <c r="I1886">
        <v>23</v>
      </c>
      <c r="J1886">
        <v>28</v>
      </c>
      <c r="K1886">
        <v>0</v>
      </c>
      <c r="L1886">
        <v>3</v>
      </c>
      <c r="M1886">
        <v>5</v>
      </c>
      <c r="N1886">
        <v>13</v>
      </c>
      <c r="O1886">
        <v>0</v>
      </c>
      <c r="P1886">
        <v>0</v>
      </c>
      <c r="Q1886">
        <v>0</v>
      </c>
      <c r="R1886">
        <v>0</v>
      </c>
      <c r="S1886">
        <v>0</v>
      </c>
      <c r="T1886">
        <v>0</v>
      </c>
      <c r="U1886">
        <v>0</v>
      </c>
      <c r="V1886">
        <v>3</v>
      </c>
      <c r="W1886">
        <v>11</v>
      </c>
      <c r="X1886">
        <v>0</v>
      </c>
      <c r="Y1886">
        <v>60</v>
      </c>
      <c r="Z1886">
        <v>2229</v>
      </c>
      <c r="AA1886">
        <v>0</v>
      </c>
      <c r="AB1886">
        <v>0</v>
      </c>
      <c r="AC1886">
        <v>0</v>
      </c>
      <c r="AD1886">
        <v>1</v>
      </c>
      <c r="AE1886">
        <v>0</v>
      </c>
      <c r="AF1886">
        <v>1</v>
      </c>
      <c r="AG1886">
        <v>0</v>
      </c>
      <c r="AH1886">
        <v>0</v>
      </c>
      <c r="AI1886">
        <v>0</v>
      </c>
      <c r="AJ1886">
        <v>0</v>
      </c>
      <c r="AK1886">
        <v>1235</v>
      </c>
      <c r="AL1886">
        <v>1207</v>
      </c>
      <c r="AM1886">
        <v>0</v>
      </c>
    </row>
    <row r="1887" spans="1:39" x14ac:dyDescent="0.45">
      <c r="A1887">
        <v>67384</v>
      </c>
      <c r="B1887">
        <v>0</v>
      </c>
      <c r="C1887">
        <v>1</v>
      </c>
      <c r="D1887">
        <v>32</v>
      </c>
      <c r="E1887">
        <v>957</v>
      </c>
      <c r="F1887">
        <v>40</v>
      </c>
      <c r="G1887">
        <v>175</v>
      </c>
      <c r="H1887">
        <v>158</v>
      </c>
      <c r="I1887">
        <v>53</v>
      </c>
      <c r="J1887">
        <v>107</v>
      </c>
      <c r="K1887">
        <v>2</v>
      </c>
      <c r="L1887">
        <v>7</v>
      </c>
      <c r="M1887">
        <v>8</v>
      </c>
      <c r="N1887">
        <v>5</v>
      </c>
      <c r="O1887">
        <v>5</v>
      </c>
      <c r="P1887">
        <v>0</v>
      </c>
      <c r="Q1887">
        <v>1</v>
      </c>
      <c r="R1887">
        <v>0</v>
      </c>
      <c r="S1887">
        <v>0</v>
      </c>
      <c r="T1887">
        <v>0</v>
      </c>
      <c r="U1887">
        <v>0</v>
      </c>
      <c r="V1887">
        <v>3</v>
      </c>
      <c r="W1887">
        <v>11</v>
      </c>
      <c r="X1887">
        <v>0</v>
      </c>
      <c r="Y1887">
        <v>50</v>
      </c>
      <c r="Z1887">
        <v>2755</v>
      </c>
      <c r="AA1887">
        <v>0</v>
      </c>
      <c r="AB1887">
        <v>0</v>
      </c>
      <c r="AC1887">
        <v>1</v>
      </c>
      <c r="AD1887">
        <v>0</v>
      </c>
      <c r="AE1887">
        <v>0</v>
      </c>
      <c r="AF1887">
        <v>0</v>
      </c>
      <c r="AG1887">
        <v>0</v>
      </c>
      <c r="AH1887">
        <v>1</v>
      </c>
      <c r="AI1887">
        <v>0</v>
      </c>
      <c r="AJ1887">
        <v>0</v>
      </c>
      <c r="AK1887">
        <v>1383</v>
      </c>
      <c r="AL1887">
        <v>1276</v>
      </c>
      <c r="AM1887">
        <v>1</v>
      </c>
    </row>
    <row r="1888" spans="1:39" x14ac:dyDescent="0.45">
      <c r="A1888">
        <v>80573</v>
      </c>
      <c r="B1888">
        <v>0</v>
      </c>
      <c r="C1888">
        <v>0</v>
      </c>
      <c r="D1888">
        <v>85</v>
      </c>
      <c r="E1888">
        <v>829</v>
      </c>
      <c r="F1888">
        <v>138</v>
      </c>
      <c r="G1888">
        <v>430</v>
      </c>
      <c r="H1888">
        <v>60</v>
      </c>
      <c r="I1888">
        <v>92</v>
      </c>
      <c r="J1888">
        <v>15</v>
      </c>
      <c r="K1888">
        <v>1</v>
      </c>
      <c r="L1888">
        <v>4</v>
      </c>
      <c r="M1888">
        <v>6</v>
      </c>
      <c r="N1888">
        <v>13</v>
      </c>
      <c r="O1888">
        <v>2</v>
      </c>
      <c r="P1888">
        <v>0</v>
      </c>
      <c r="Q1888">
        <v>0</v>
      </c>
      <c r="R1888">
        <v>0</v>
      </c>
      <c r="S1888">
        <v>0</v>
      </c>
      <c r="T1888">
        <v>0</v>
      </c>
      <c r="U1888">
        <v>0</v>
      </c>
      <c r="V1888">
        <v>3</v>
      </c>
      <c r="W1888">
        <v>11</v>
      </c>
      <c r="X1888">
        <v>0</v>
      </c>
      <c r="Y1888">
        <v>49</v>
      </c>
      <c r="Z1888">
        <v>2782</v>
      </c>
      <c r="AA1888">
        <v>0</v>
      </c>
      <c r="AB1888">
        <v>0</v>
      </c>
      <c r="AC1888">
        <v>0</v>
      </c>
      <c r="AD1888">
        <v>1</v>
      </c>
      <c r="AE1888">
        <v>0</v>
      </c>
      <c r="AF1888">
        <v>0</v>
      </c>
      <c r="AG1888">
        <v>0</v>
      </c>
      <c r="AH1888">
        <v>0</v>
      </c>
      <c r="AI1888">
        <v>1</v>
      </c>
      <c r="AJ1888">
        <v>0</v>
      </c>
      <c r="AK1888">
        <v>1549</v>
      </c>
      <c r="AL1888">
        <v>1534</v>
      </c>
      <c r="AM1888">
        <v>0</v>
      </c>
    </row>
    <row r="1889" spans="1:39" x14ac:dyDescent="0.45">
      <c r="A1889">
        <v>77870</v>
      </c>
      <c r="B1889">
        <v>0</v>
      </c>
      <c r="C1889">
        <v>1</v>
      </c>
      <c r="D1889">
        <v>93</v>
      </c>
      <c r="E1889">
        <v>1017</v>
      </c>
      <c r="F1889">
        <v>50</v>
      </c>
      <c r="G1889">
        <v>500</v>
      </c>
      <c r="H1889">
        <v>65</v>
      </c>
      <c r="I1889">
        <v>50</v>
      </c>
      <c r="J1889">
        <v>133</v>
      </c>
      <c r="K1889">
        <v>3</v>
      </c>
      <c r="L1889">
        <v>5</v>
      </c>
      <c r="M1889">
        <v>5</v>
      </c>
      <c r="N1889">
        <v>5</v>
      </c>
      <c r="O1889">
        <v>8</v>
      </c>
      <c r="P1889">
        <v>0</v>
      </c>
      <c r="Q1889">
        <v>1</v>
      </c>
      <c r="R1889">
        <v>0</v>
      </c>
      <c r="S1889">
        <v>1</v>
      </c>
      <c r="T1889">
        <v>0</v>
      </c>
      <c r="U1889">
        <v>0</v>
      </c>
      <c r="V1889">
        <v>3</v>
      </c>
      <c r="W1889">
        <v>11</v>
      </c>
      <c r="X1889">
        <v>1</v>
      </c>
      <c r="Y1889">
        <v>53</v>
      </c>
      <c r="Z1889">
        <v>2835</v>
      </c>
      <c r="AA1889">
        <v>0</v>
      </c>
      <c r="AB1889">
        <v>1</v>
      </c>
      <c r="AC1889">
        <v>0</v>
      </c>
      <c r="AD1889">
        <v>0</v>
      </c>
      <c r="AE1889">
        <v>0</v>
      </c>
      <c r="AF1889">
        <v>0</v>
      </c>
      <c r="AG1889">
        <v>0</v>
      </c>
      <c r="AH1889">
        <v>1</v>
      </c>
      <c r="AI1889">
        <v>0</v>
      </c>
      <c r="AJ1889">
        <v>0</v>
      </c>
      <c r="AK1889">
        <v>1682</v>
      </c>
      <c r="AL1889">
        <v>1549</v>
      </c>
      <c r="AM1889">
        <v>2</v>
      </c>
    </row>
    <row r="1890" spans="1:39" x14ac:dyDescent="0.45">
      <c r="A1890">
        <v>52278</v>
      </c>
      <c r="B1890">
        <v>0</v>
      </c>
      <c r="C1890">
        <v>1</v>
      </c>
      <c r="D1890">
        <v>24</v>
      </c>
      <c r="E1890">
        <v>953</v>
      </c>
      <c r="F1890">
        <v>0</v>
      </c>
      <c r="G1890">
        <v>71</v>
      </c>
      <c r="H1890">
        <v>0</v>
      </c>
      <c r="I1890">
        <v>0</v>
      </c>
      <c r="J1890">
        <v>174</v>
      </c>
      <c r="K1890">
        <v>6</v>
      </c>
      <c r="L1890">
        <v>10</v>
      </c>
      <c r="M1890">
        <v>5</v>
      </c>
      <c r="N1890">
        <v>10</v>
      </c>
      <c r="O1890">
        <v>8</v>
      </c>
      <c r="P1890">
        <v>0</v>
      </c>
      <c r="Q1890">
        <v>0</v>
      </c>
      <c r="R1890">
        <v>0</v>
      </c>
      <c r="S1890">
        <v>0</v>
      </c>
      <c r="T1890">
        <v>0</v>
      </c>
      <c r="U1890">
        <v>0</v>
      </c>
      <c r="V1890">
        <v>3</v>
      </c>
      <c r="W1890">
        <v>11</v>
      </c>
      <c r="X1890">
        <v>0</v>
      </c>
      <c r="Y1890">
        <v>57</v>
      </c>
      <c r="Z1890">
        <v>2679</v>
      </c>
      <c r="AA1890">
        <v>0</v>
      </c>
      <c r="AB1890">
        <v>0</v>
      </c>
      <c r="AC1890">
        <v>0</v>
      </c>
      <c r="AD1890">
        <v>0</v>
      </c>
      <c r="AE1890">
        <v>1</v>
      </c>
      <c r="AF1890">
        <v>0</v>
      </c>
      <c r="AG1890">
        <v>0</v>
      </c>
      <c r="AH1890">
        <v>0</v>
      </c>
      <c r="AI1890">
        <v>0</v>
      </c>
      <c r="AJ1890">
        <v>1</v>
      </c>
      <c r="AK1890">
        <v>1024</v>
      </c>
      <c r="AL1890">
        <v>850</v>
      </c>
      <c r="AM1890">
        <v>0</v>
      </c>
    </row>
    <row r="1891" spans="1:39" x14ac:dyDescent="0.45">
      <c r="A1891">
        <v>57107</v>
      </c>
      <c r="B1891">
        <v>0</v>
      </c>
      <c r="C1891">
        <v>1</v>
      </c>
      <c r="D1891">
        <v>44</v>
      </c>
      <c r="E1891">
        <v>159</v>
      </c>
      <c r="F1891">
        <v>0</v>
      </c>
      <c r="G1891">
        <v>120</v>
      </c>
      <c r="H1891">
        <v>0</v>
      </c>
      <c r="I1891">
        <v>0</v>
      </c>
      <c r="J1891">
        <v>137</v>
      </c>
      <c r="K1891">
        <v>7</v>
      </c>
      <c r="L1891">
        <v>4</v>
      </c>
      <c r="M1891">
        <v>4</v>
      </c>
      <c r="N1891">
        <v>8</v>
      </c>
      <c r="O1891">
        <v>8</v>
      </c>
      <c r="P1891">
        <v>0</v>
      </c>
      <c r="Q1891">
        <v>1</v>
      </c>
      <c r="R1891">
        <v>0</v>
      </c>
      <c r="S1891">
        <v>0</v>
      </c>
      <c r="T1891">
        <v>1</v>
      </c>
      <c r="U1891">
        <v>0</v>
      </c>
      <c r="V1891">
        <v>3</v>
      </c>
      <c r="W1891">
        <v>11</v>
      </c>
      <c r="X1891">
        <v>1</v>
      </c>
      <c r="Y1891">
        <v>52</v>
      </c>
      <c r="Z1891">
        <v>2833</v>
      </c>
      <c r="AA1891">
        <v>0</v>
      </c>
      <c r="AB1891">
        <v>0</v>
      </c>
      <c r="AC1891">
        <v>1</v>
      </c>
      <c r="AD1891">
        <v>0</v>
      </c>
      <c r="AE1891">
        <v>0</v>
      </c>
      <c r="AF1891">
        <v>0</v>
      </c>
      <c r="AG1891">
        <v>0</v>
      </c>
      <c r="AH1891">
        <v>1</v>
      </c>
      <c r="AI1891">
        <v>0</v>
      </c>
      <c r="AJ1891">
        <v>0</v>
      </c>
      <c r="AK1891">
        <v>279</v>
      </c>
      <c r="AL1891">
        <v>142</v>
      </c>
      <c r="AM1891">
        <v>2</v>
      </c>
    </row>
    <row r="1892" spans="1:39" x14ac:dyDescent="0.45">
      <c r="A1892">
        <v>18929</v>
      </c>
      <c r="B1892">
        <v>0</v>
      </c>
      <c r="C1892">
        <v>0</v>
      </c>
      <c r="D1892">
        <v>15</v>
      </c>
      <c r="E1892">
        <v>32</v>
      </c>
      <c r="F1892">
        <v>0</v>
      </c>
      <c r="G1892">
        <v>8</v>
      </c>
      <c r="H1892">
        <v>23</v>
      </c>
      <c r="I1892">
        <v>4</v>
      </c>
      <c r="J1892">
        <v>18</v>
      </c>
      <c r="K1892">
        <v>1</v>
      </c>
      <c r="L1892">
        <v>1</v>
      </c>
      <c r="M1892">
        <v>0</v>
      </c>
      <c r="N1892">
        <v>4</v>
      </c>
      <c r="O1892">
        <v>6</v>
      </c>
      <c r="P1892">
        <v>0</v>
      </c>
      <c r="Q1892">
        <v>0</v>
      </c>
      <c r="R1892">
        <v>0</v>
      </c>
      <c r="S1892">
        <v>0</v>
      </c>
      <c r="T1892">
        <v>0</v>
      </c>
      <c r="U1892">
        <v>0</v>
      </c>
      <c r="V1892">
        <v>3</v>
      </c>
      <c r="W1892">
        <v>11</v>
      </c>
      <c r="X1892">
        <v>0</v>
      </c>
      <c r="Y1892">
        <v>30</v>
      </c>
      <c r="Z1892">
        <v>2657</v>
      </c>
      <c r="AA1892">
        <v>0</v>
      </c>
      <c r="AB1892">
        <v>1</v>
      </c>
      <c r="AC1892">
        <v>0</v>
      </c>
      <c r="AD1892">
        <v>0</v>
      </c>
      <c r="AE1892">
        <v>0</v>
      </c>
      <c r="AF1892">
        <v>0</v>
      </c>
      <c r="AG1892">
        <v>0</v>
      </c>
      <c r="AH1892">
        <v>1</v>
      </c>
      <c r="AI1892">
        <v>0</v>
      </c>
      <c r="AJ1892">
        <v>0</v>
      </c>
      <c r="AK1892">
        <v>67</v>
      </c>
      <c r="AL1892">
        <v>49</v>
      </c>
      <c r="AM1892">
        <v>0</v>
      </c>
    </row>
    <row r="1893" spans="1:39" x14ac:dyDescent="0.45">
      <c r="A1893">
        <v>36038</v>
      </c>
      <c r="B1893">
        <v>1</v>
      </c>
      <c r="C1893">
        <v>0</v>
      </c>
      <c r="D1893">
        <v>82</v>
      </c>
      <c r="E1893">
        <v>23</v>
      </c>
      <c r="F1893">
        <v>0</v>
      </c>
      <c r="G1893">
        <v>15</v>
      </c>
      <c r="H1893">
        <v>0</v>
      </c>
      <c r="I1893">
        <v>2</v>
      </c>
      <c r="J1893">
        <v>7</v>
      </c>
      <c r="K1893">
        <v>2</v>
      </c>
      <c r="L1893">
        <v>3</v>
      </c>
      <c r="M1893">
        <v>0</v>
      </c>
      <c r="N1893">
        <v>3</v>
      </c>
      <c r="O1893">
        <v>6</v>
      </c>
      <c r="P1893">
        <v>0</v>
      </c>
      <c r="Q1893">
        <v>0</v>
      </c>
      <c r="R1893">
        <v>0</v>
      </c>
      <c r="S1893">
        <v>0</v>
      </c>
      <c r="T1893">
        <v>0</v>
      </c>
      <c r="U1893">
        <v>0</v>
      </c>
      <c r="V1893">
        <v>3</v>
      </c>
      <c r="W1893">
        <v>11</v>
      </c>
      <c r="X1893">
        <v>0</v>
      </c>
      <c r="Y1893">
        <v>39</v>
      </c>
      <c r="Z1893">
        <v>2553</v>
      </c>
      <c r="AA1893">
        <v>0</v>
      </c>
      <c r="AB1893">
        <v>0</v>
      </c>
      <c r="AC1893">
        <v>1</v>
      </c>
      <c r="AD1893">
        <v>0</v>
      </c>
      <c r="AE1893">
        <v>0</v>
      </c>
      <c r="AF1893">
        <v>0</v>
      </c>
      <c r="AG1893">
        <v>0</v>
      </c>
      <c r="AH1893">
        <v>0</v>
      </c>
      <c r="AI1893">
        <v>0</v>
      </c>
      <c r="AJ1893">
        <v>1</v>
      </c>
      <c r="AK1893">
        <v>40</v>
      </c>
      <c r="AL1893">
        <v>33</v>
      </c>
      <c r="AM1893">
        <v>0</v>
      </c>
    </row>
    <row r="1894" spans="1:39" x14ac:dyDescent="0.45">
      <c r="A1894">
        <v>20180</v>
      </c>
      <c r="B1894">
        <v>0</v>
      </c>
      <c r="C1894">
        <v>0</v>
      </c>
      <c r="D1894">
        <v>27</v>
      </c>
      <c r="E1894">
        <v>18</v>
      </c>
      <c r="F1894">
        <v>42</v>
      </c>
      <c r="G1894">
        <v>24</v>
      </c>
      <c r="H1894">
        <v>15</v>
      </c>
      <c r="I1894">
        <v>20</v>
      </c>
      <c r="J1894">
        <v>18</v>
      </c>
      <c r="K1894">
        <v>1</v>
      </c>
      <c r="L1894">
        <v>2</v>
      </c>
      <c r="M1894">
        <v>1</v>
      </c>
      <c r="N1894">
        <v>4</v>
      </c>
      <c r="O1894">
        <v>7</v>
      </c>
      <c r="P1894">
        <v>0</v>
      </c>
      <c r="Q1894">
        <v>0</v>
      </c>
      <c r="R1894">
        <v>0</v>
      </c>
      <c r="S1894">
        <v>0</v>
      </c>
      <c r="T1894">
        <v>0</v>
      </c>
      <c r="U1894">
        <v>0</v>
      </c>
      <c r="V1894">
        <v>3</v>
      </c>
      <c r="W1894">
        <v>11</v>
      </c>
      <c r="X1894">
        <v>0</v>
      </c>
      <c r="Y1894">
        <v>44</v>
      </c>
      <c r="Z1894">
        <v>2653</v>
      </c>
      <c r="AA1894">
        <v>0</v>
      </c>
      <c r="AB1894">
        <v>0</v>
      </c>
      <c r="AC1894">
        <v>1</v>
      </c>
      <c r="AD1894">
        <v>0</v>
      </c>
      <c r="AE1894">
        <v>0</v>
      </c>
      <c r="AF1894">
        <v>0</v>
      </c>
      <c r="AG1894">
        <v>0</v>
      </c>
      <c r="AH1894">
        <v>1</v>
      </c>
      <c r="AI1894">
        <v>0</v>
      </c>
      <c r="AJ1894">
        <v>0</v>
      </c>
      <c r="AK1894">
        <v>119</v>
      </c>
      <c r="AL1894">
        <v>101</v>
      </c>
      <c r="AM1894">
        <v>0</v>
      </c>
    </row>
    <row r="1895" spans="1:39" x14ac:dyDescent="0.45">
      <c r="A1895">
        <v>34230</v>
      </c>
      <c r="B1895">
        <v>1</v>
      </c>
      <c r="C1895">
        <v>1</v>
      </c>
      <c r="D1895">
        <v>72</v>
      </c>
      <c r="E1895">
        <v>15</v>
      </c>
      <c r="F1895">
        <v>0</v>
      </c>
      <c r="G1895">
        <v>4</v>
      </c>
      <c r="H1895">
        <v>0</v>
      </c>
      <c r="I1895">
        <v>0</v>
      </c>
      <c r="J1895">
        <v>2</v>
      </c>
      <c r="K1895">
        <v>1</v>
      </c>
      <c r="L1895">
        <v>1</v>
      </c>
      <c r="M1895">
        <v>0</v>
      </c>
      <c r="N1895">
        <v>2</v>
      </c>
      <c r="O1895">
        <v>7</v>
      </c>
      <c r="P1895">
        <v>0</v>
      </c>
      <c r="Q1895">
        <v>0</v>
      </c>
      <c r="R1895">
        <v>0</v>
      </c>
      <c r="S1895">
        <v>0</v>
      </c>
      <c r="T1895">
        <v>0</v>
      </c>
      <c r="U1895">
        <v>0</v>
      </c>
      <c r="V1895">
        <v>3</v>
      </c>
      <c r="W1895">
        <v>11</v>
      </c>
      <c r="X1895">
        <v>0</v>
      </c>
      <c r="Y1895">
        <v>55</v>
      </c>
      <c r="Z1895">
        <v>2709</v>
      </c>
      <c r="AA1895">
        <v>0</v>
      </c>
      <c r="AB1895">
        <v>0</v>
      </c>
      <c r="AC1895">
        <v>0</v>
      </c>
      <c r="AD1895">
        <v>1</v>
      </c>
      <c r="AE1895">
        <v>0</v>
      </c>
      <c r="AF1895">
        <v>0</v>
      </c>
      <c r="AG1895">
        <v>0</v>
      </c>
      <c r="AH1895">
        <v>0</v>
      </c>
      <c r="AI1895">
        <v>0</v>
      </c>
      <c r="AJ1895">
        <v>1</v>
      </c>
      <c r="AK1895">
        <v>19</v>
      </c>
      <c r="AL1895">
        <v>17</v>
      </c>
      <c r="AM1895">
        <v>0</v>
      </c>
    </row>
    <row r="1896" spans="1:39" x14ac:dyDescent="0.45">
      <c r="A1896">
        <v>31878</v>
      </c>
      <c r="B1896">
        <v>0</v>
      </c>
      <c r="C1896">
        <v>1</v>
      </c>
      <c r="D1896">
        <v>7</v>
      </c>
      <c r="E1896">
        <v>23</v>
      </c>
      <c r="F1896">
        <v>4</v>
      </c>
      <c r="G1896">
        <v>5</v>
      </c>
      <c r="H1896">
        <v>10</v>
      </c>
      <c r="I1896">
        <v>5</v>
      </c>
      <c r="J1896">
        <v>23</v>
      </c>
      <c r="K1896">
        <v>1</v>
      </c>
      <c r="L1896">
        <v>1</v>
      </c>
      <c r="M1896">
        <v>0</v>
      </c>
      <c r="N1896">
        <v>4</v>
      </c>
      <c r="O1896">
        <v>3</v>
      </c>
      <c r="P1896">
        <v>0</v>
      </c>
      <c r="Q1896">
        <v>0</v>
      </c>
      <c r="R1896">
        <v>0</v>
      </c>
      <c r="S1896">
        <v>0</v>
      </c>
      <c r="T1896">
        <v>0</v>
      </c>
      <c r="U1896">
        <v>0</v>
      </c>
      <c r="V1896">
        <v>3</v>
      </c>
      <c r="W1896">
        <v>11</v>
      </c>
      <c r="X1896">
        <v>0</v>
      </c>
      <c r="Y1896">
        <v>43</v>
      </c>
      <c r="Z1896">
        <v>2166</v>
      </c>
      <c r="AA1896">
        <v>0</v>
      </c>
      <c r="AB1896">
        <v>0</v>
      </c>
      <c r="AC1896">
        <v>1</v>
      </c>
      <c r="AD1896">
        <v>0</v>
      </c>
      <c r="AE1896">
        <v>0</v>
      </c>
      <c r="AF1896">
        <v>1</v>
      </c>
      <c r="AG1896">
        <v>0</v>
      </c>
      <c r="AH1896">
        <v>0</v>
      </c>
      <c r="AI1896">
        <v>0</v>
      </c>
      <c r="AJ1896">
        <v>0</v>
      </c>
      <c r="AK1896">
        <v>47</v>
      </c>
      <c r="AL1896">
        <v>24</v>
      </c>
      <c r="AM1896">
        <v>0</v>
      </c>
    </row>
    <row r="1897" spans="1:39" x14ac:dyDescent="0.45">
      <c r="A1897">
        <v>70932</v>
      </c>
      <c r="B1897">
        <v>0</v>
      </c>
      <c r="C1897">
        <v>1</v>
      </c>
      <c r="D1897">
        <v>57</v>
      </c>
      <c r="E1897">
        <v>200</v>
      </c>
      <c r="F1897">
        <v>193</v>
      </c>
      <c r="G1897">
        <v>100</v>
      </c>
      <c r="H1897">
        <v>46</v>
      </c>
      <c r="I1897">
        <v>185</v>
      </c>
      <c r="J1897">
        <v>185</v>
      </c>
      <c r="K1897">
        <v>2</v>
      </c>
      <c r="L1897">
        <v>6</v>
      </c>
      <c r="M1897">
        <v>2</v>
      </c>
      <c r="N1897">
        <v>12</v>
      </c>
      <c r="O1897">
        <v>3</v>
      </c>
      <c r="P1897">
        <v>0</v>
      </c>
      <c r="Q1897">
        <v>0</v>
      </c>
      <c r="R1897">
        <v>0</v>
      </c>
      <c r="S1897">
        <v>0</v>
      </c>
      <c r="T1897">
        <v>0</v>
      </c>
      <c r="U1897">
        <v>0</v>
      </c>
      <c r="V1897">
        <v>3</v>
      </c>
      <c r="W1897">
        <v>11</v>
      </c>
      <c r="X1897">
        <v>0</v>
      </c>
      <c r="Y1897">
        <v>48</v>
      </c>
      <c r="Z1897">
        <v>2320</v>
      </c>
      <c r="AA1897">
        <v>0</v>
      </c>
      <c r="AB1897">
        <v>1</v>
      </c>
      <c r="AC1897">
        <v>0</v>
      </c>
      <c r="AD1897">
        <v>0</v>
      </c>
      <c r="AE1897">
        <v>0</v>
      </c>
      <c r="AF1897">
        <v>1</v>
      </c>
      <c r="AG1897">
        <v>0</v>
      </c>
      <c r="AH1897">
        <v>0</v>
      </c>
      <c r="AI1897">
        <v>0</v>
      </c>
      <c r="AJ1897">
        <v>0</v>
      </c>
      <c r="AK1897">
        <v>724</v>
      </c>
      <c r="AL1897">
        <v>539</v>
      </c>
      <c r="AM1897">
        <v>0</v>
      </c>
    </row>
    <row r="1898" spans="1:39" x14ac:dyDescent="0.45">
      <c r="A1898">
        <v>91249</v>
      </c>
      <c r="B1898">
        <v>0</v>
      </c>
      <c r="C1898">
        <v>0</v>
      </c>
      <c r="D1898">
        <v>84</v>
      </c>
      <c r="E1898">
        <v>1324</v>
      </c>
      <c r="F1898">
        <v>27</v>
      </c>
      <c r="G1898">
        <v>119</v>
      </c>
      <c r="H1898">
        <v>71</v>
      </c>
      <c r="I1898">
        <v>108</v>
      </c>
      <c r="J1898">
        <v>27</v>
      </c>
      <c r="K1898">
        <v>0</v>
      </c>
      <c r="L1898">
        <v>7</v>
      </c>
      <c r="M1898">
        <v>9</v>
      </c>
      <c r="N1898">
        <v>6</v>
      </c>
      <c r="O1898">
        <v>4</v>
      </c>
      <c r="P1898">
        <v>0</v>
      </c>
      <c r="Q1898">
        <v>1</v>
      </c>
      <c r="R1898">
        <v>1</v>
      </c>
      <c r="S1898">
        <v>1</v>
      </c>
      <c r="T1898">
        <v>1</v>
      </c>
      <c r="U1898">
        <v>0</v>
      </c>
      <c r="V1898">
        <v>3</v>
      </c>
      <c r="W1898">
        <v>11</v>
      </c>
      <c r="X1898">
        <v>1</v>
      </c>
      <c r="Y1898">
        <v>64</v>
      </c>
      <c r="Z1898">
        <v>2776</v>
      </c>
      <c r="AA1898">
        <v>0</v>
      </c>
      <c r="AB1898">
        <v>0</v>
      </c>
      <c r="AC1898">
        <v>1</v>
      </c>
      <c r="AD1898">
        <v>0</v>
      </c>
      <c r="AE1898">
        <v>0</v>
      </c>
      <c r="AF1898">
        <v>0</v>
      </c>
      <c r="AG1898">
        <v>0</v>
      </c>
      <c r="AH1898">
        <v>1</v>
      </c>
      <c r="AI1898">
        <v>0</v>
      </c>
      <c r="AJ1898">
        <v>0</v>
      </c>
      <c r="AK1898">
        <v>1649</v>
      </c>
      <c r="AL1898">
        <v>1622</v>
      </c>
      <c r="AM1898">
        <v>4</v>
      </c>
    </row>
    <row r="1899" spans="1:39" x14ac:dyDescent="0.45">
      <c r="A1899">
        <v>77598</v>
      </c>
      <c r="B1899">
        <v>0</v>
      </c>
      <c r="C1899">
        <v>0</v>
      </c>
      <c r="D1899">
        <v>53</v>
      </c>
      <c r="E1899">
        <v>1193</v>
      </c>
      <c r="F1899">
        <v>33</v>
      </c>
      <c r="G1899">
        <v>281</v>
      </c>
      <c r="H1899">
        <v>129</v>
      </c>
      <c r="I1899">
        <v>66</v>
      </c>
      <c r="J1899">
        <v>33</v>
      </c>
      <c r="K1899">
        <v>1</v>
      </c>
      <c r="L1899">
        <v>7</v>
      </c>
      <c r="M1899">
        <v>5</v>
      </c>
      <c r="N1899">
        <v>13</v>
      </c>
      <c r="O1899">
        <v>3</v>
      </c>
      <c r="P1899">
        <v>0</v>
      </c>
      <c r="Q1899">
        <v>0</v>
      </c>
      <c r="R1899">
        <v>1</v>
      </c>
      <c r="S1899">
        <v>0</v>
      </c>
      <c r="T1899">
        <v>0</v>
      </c>
      <c r="U1899">
        <v>0</v>
      </c>
      <c r="V1899">
        <v>3</v>
      </c>
      <c r="W1899">
        <v>11</v>
      </c>
      <c r="X1899">
        <v>0</v>
      </c>
      <c r="Y1899">
        <v>77</v>
      </c>
      <c r="Z1899">
        <v>2430</v>
      </c>
      <c r="AA1899">
        <v>0</v>
      </c>
      <c r="AB1899">
        <v>0</v>
      </c>
      <c r="AC1899">
        <v>1</v>
      </c>
      <c r="AD1899">
        <v>0</v>
      </c>
      <c r="AE1899">
        <v>0</v>
      </c>
      <c r="AF1899">
        <v>0</v>
      </c>
      <c r="AG1899">
        <v>0</v>
      </c>
      <c r="AH1899">
        <v>0</v>
      </c>
      <c r="AI1899">
        <v>1</v>
      </c>
      <c r="AJ1899">
        <v>0</v>
      </c>
      <c r="AK1899">
        <v>1702</v>
      </c>
      <c r="AL1899">
        <v>1669</v>
      </c>
      <c r="AM1899">
        <v>1</v>
      </c>
    </row>
    <row r="1900" spans="1:39" x14ac:dyDescent="0.45">
      <c r="A1900">
        <v>80982</v>
      </c>
      <c r="B1900">
        <v>1</v>
      </c>
      <c r="C1900">
        <v>1</v>
      </c>
      <c r="D1900">
        <v>48</v>
      </c>
      <c r="E1900">
        <v>505</v>
      </c>
      <c r="F1900">
        <v>137</v>
      </c>
      <c r="G1900">
        <v>401</v>
      </c>
      <c r="H1900">
        <v>104</v>
      </c>
      <c r="I1900">
        <v>22</v>
      </c>
      <c r="J1900">
        <v>22</v>
      </c>
      <c r="K1900">
        <v>3</v>
      </c>
      <c r="L1900">
        <v>11</v>
      </c>
      <c r="M1900">
        <v>5</v>
      </c>
      <c r="N1900">
        <v>11</v>
      </c>
      <c r="O1900">
        <v>5</v>
      </c>
      <c r="P1900">
        <v>0</v>
      </c>
      <c r="Q1900">
        <v>0</v>
      </c>
      <c r="R1900">
        <v>0</v>
      </c>
      <c r="S1900">
        <v>0</v>
      </c>
      <c r="T1900">
        <v>0</v>
      </c>
      <c r="U1900">
        <v>1</v>
      </c>
      <c r="V1900">
        <v>3</v>
      </c>
      <c r="W1900">
        <v>11</v>
      </c>
      <c r="X1900">
        <v>0</v>
      </c>
      <c r="Y1900">
        <v>61</v>
      </c>
      <c r="Z1900">
        <v>2696</v>
      </c>
      <c r="AA1900">
        <v>0</v>
      </c>
      <c r="AB1900">
        <v>0</v>
      </c>
      <c r="AC1900">
        <v>1</v>
      </c>
      <c r="AD1900">
        <v>0</v>
      </c>
      <c r="AE1900">
        <v>0</v>
      </c>
      <c r="AF1900">
        <v>0</v>
      </c>
      <c r="AG1900">
        <v>0</v>
      </c>
      <c r="AH1900">
        <v>1</v>
      </c>
      <c r="AI1900">
        <v>0</v>
      </c>
      <c r="AJ1900">
        <v>0</v>
      </c>
      <c r="AK1900">
        <v>1169</v>
      </c>
      <c r="AL1900">
        <v>1147</v>
      </c>
      <c r="AM1900">
        <v>0</v>
      </c>
    </row>
    <row r="1901" spans="1:39" x14ac:dyDescent="0.45">
      <c r="A1901">
        <v>22701</v>
      </c>
      <c r="B1901">
        <v>1</v>
      </c>
      <c r="C1901">
        <v>0</v>
      </c>
      <c r="D1901">
        <v>2</v>
      </c>
      <c r="E1901">
        <v>2</v>
      </c>
      <c r="F1901">
        <v>4</v>
      </c>
      <c r="G1901">
        <v>9</v>
      </c>
      <c r="H1901">
        <v>0</v>
      </c>
      <c r="I1901">
        <v>4</v>
      </c>
      <c r="J1901">
        <v>5</v>
      </c>
      <c r="K1901">
        <v>1</v>
      </c>
      <c r="L1901">
        <v>1</v>
      </c>
      <c r="M1901">
        <v>0</v>
      </c>
      <c r="N1901">
        <v>3</v>
      </c>
      <c r="O1901">
        <v>5</v>
      </c>
      <c r="P1901">
        <v>0</v>
      </c>
      <c r="Q1901">
        <v>0</v>
      </c>
      <c r="R1901">
        <v>0</v>
      </c>
      <c r="S1901">
        <v>0</v>
      </c>
      <c r="T1901">
        <v>0</v>
      </c>
      <c r="U1901">
        <v>0</v>
      </c>
      <c r="V1901">
        <v>3</v>
      </c>
      <c r="W1901">
        <v>11</v>
      </c>
      <c r="X1901">
        <v>0</v>
      </c>
      <c r="Y1901">
        <v>43</v>
      </c>
      <c r="Z1901">
        <v>2456</v>
      </c>
      <c r="AA1901">
        <v>0</v>
      </c>
      <c r="AB1901">
        <v>1</v>
      </c>
      <c r="AC1901">
        <v>0</v>
      </c>
      <c r="AD1901">
        <v>0</v>
      </c>
      <c r="AE1901">
        <v>0</v>
      </c>
      <c r="AF1901">
        <v>0</v>
      </c>
      <c r="AG1901">
        <v>0</v>
      </c>
      <c r="AH1901">
        <v>0</v>
      </c>
      <c r="AI1901">
        <v>1</v>
      </c>
      <c r="AJ1901">
        <v>0</v>
      </c>
      <c r="AK1901">
        <v>19</v>
      </c>
      <c r="AL1901">
        <v>14</v>
      </c>
      <c r="AM1901">
        <v>0</v>
      </c>
    </row>
    <row r="1902" spans="1:39" x14ac:dyDescent="0.45">
      <c r="A1902">
        <v>55212</v>
      </c>
      <c r="B1902">
        <v>0</v>
      </c>
      <c r="C1902">
        <v>1</v>
      </c>
      <c r="D1902">
        <v>65</v>
      </c>
      <c r="E1902">
        <v>1103</v>
      </c>
      <c r="F1902">
        <v>0</v>
      </c>
      <c r="G1902">
        <v>45</v>
      </c>
      <c r="H1902">
        <v>0</v>
      </c>
      <c r="I1902">
        <v>0</v>
      </c>
      <c r="J1902">
        <v>34</v>
      </c>
      <c r="K1902">
        <v>3</v>
      </c>
      <c r="L1902">
        <v>4</v>
      </c>
      <c r="M1902">
        <v>2</v>
      </c>
      <c r="N1902">
        <v>11</v>
      </c>
      <c r="O1902">
        <v>8</v>
      </c>
      <c r="P1902">
        <v>0</v>
      </c>
      <c r="Q1902">
        <v>1</v>
      </c>
      <c r="R1902">
        <v>0</v>
      </c>
      <c r="S1902">
        <v>0</v>
      </c>
      <c r="T1902">
        <v>1</v>
      </c>
      <c r="U1902">
        <v>0</v>
      </c>
      <c r="V1902">
        <v>3</v>
      </c>
      <c r="W1902">
        <v>11</v>
      </c>
      <c r="X1902">
        <v>0</v>
      </c>
      <c r="Y1902">
        <v>51</v>
      </c>
      <c r="Z1902">
        <v>2742</v>
      </c>
      <c r="AA1902">
        <v>0</v>
      </c>
      <c r="AB1902">
        <v>1</v>
      </c>
      <c r="AC1902">
        <v>0</v>
      </c>
      <c r="AD1902">
        <v>0</v>
      </c>
      <c r="AE1902">
        <v>0</v>
      </c>
      <c r="AF1902">
        <v>0</v>
      </c>
      <c r="AG1902">
        <v>0</v>
      </c>
      <c r="AH1902">
        <v>0</v>
      </c>
      <c r="AI1902">
        <v>0</v>
      </c>
      <c r="AJ1902">
        <v>1</v>
      </c>
      <c r="AK1902">
        <v>1148</v>
      </c>
      <c r="AL1902">
        <v>1114</v>
      </c>
      <c r="AM1902">
        <v>2</v>
      </c>
    </row>
    <row r="1903" spans="1:39" x14ac:dyDescent="0.45">
      <c r="A1903">
        <v>70617</v>
      </c>
      <c r="B1903">
        <v>0</v>
      </c>
      <c r="C1903">
        <v>0</v>
      </c>
      <c r="D1903">
        <v>45</v>
      </c>
      <c r="E1903">
        <v>353</v>
      </c>
      <c r="F1903">
        <v>61</v>
      </c>
      <c r="G1903">
        <v>753</v>
      </c>
      <c r="H1903">
        <v>40</v>
      </c>
      <c r="I1903">
        <v>46</v>
      </c>
      <c r="J1903">
        <v>27</v>
      </c>
      <c r="K1903">
        <v>1</v>
      </c>
      <c r="L1903">
        <v>3</v>
      </c>
      <c r="M1903">
        <v>3</v>
      </c>
      <c r="N1903">
        <v>7</v>
      </c>
      <c r="O1903">
        <v>2</v>
      </c>
      <c r="P1903">
        <v>0</v>
      </c>
      <c r="Q1903">
        <v>0</v>
      </c>
      <c r="R1903">
        <v>0</v>
      </c>
      <c r="S1903">
        <v>0</v>
      </c>
      <c r="T1903">
        <v>0</v>
      </c>
      <c r="U1903">
        <v>0</v>
      </c>
      <c r="V1903">
        <v>3</v>
      </c>
      <c r="W1903">
        <v>11</v>
      </c>
      <c r="X1903">
        <v>0</v>
      </c>
      <c r="Y1903">
        <v>50</v>
      </c>
      <c r="Z1903">
        <v>2530</v>
      </c>
      <c r="AA1903">
        <v>0</v>
      </c>
      <c r="AB1903">
        <v>1</v>
      </c>
      <c r="AC1903">
        <v>0</v>
      </c>
      <c r="AD1903">
        <v>0</v>
      </c>
      <c r="AE1903">
        <v>0</v>
      </c>
      <c r="AF1903">
        <v>0</v>
      </c>
      <c r="AG1903">
        <v>0</v>
      </c>
      <c r="AH1903">
        <v>1</v>
      </c>
      <c r="AI1903">
        <v>0</v>
      </c>
      <c r="AJ1903">
        <v>0</v>
      </c>
      <c r="AK1903">
        <v>1253</v>
      </c>
      <c r="AL1903">
        <v>1226</v>
      </c>
      <c r="AM1903">
        <v>0</v>
      </c>
    </row>
    <row r="1904" spans="1:39" x14ac:dyDescent="0.45">
      <c r="A1904">
        <v>64849</v>
      </c>
      <c r="B1904">
        <v>0</v>
      </c>
      <c r="C1904">
        <v>0</v>
      </c>
      <c r="D1904">
        <v>42</v>
      </c>
      <c r="E1904">
        <v>652</v>
      </c>
      <c r="F1904">
        <v>48</v>
      </c>
      <c r="G1904">
        <v>350</v>
      </c>
      <c r="H1904">
        <v>94</v>
      </c>
      <c r="I1904">
        <v>84</v>
      </c>
      <c r="J1904">
        <v>108</v>
      </c>
      <c r="K1904">
        <v>1</v>
      </c>
      <c r="L1904">
        <v>9</v>
      </c>
      <c r="M1904">
        <v>3</v>
      </c>
      <c r="N1904">
        <v>6</v>
      </c>
      <c r="O1904">
        <v>5</v>
      </c>
      <c r="P1904">
        <v>0</v>
      </c>
      <c r="Q1904">
        <v>0</v>
      </c>
      <c r="R1904">
        <v>0</v>
      </c>
      <c r="S1904">
        <v>0</v>
      </c>
      <c r="T1904">
        <v>0</v>
      </c>
      <c r="U1904">
        <v>0</v>
      </c>
      <c r="V1904">
        <v>3</v>
      </c>
      <c r="W1904">
        <v>11</v>
      </c>
      <c r="X1904">
        <v>1</v>
      </c>
      <c r="Y1904">
        <v>63</v>
      </c>
      <c r="Z1904">
        <v>2752</v>
      </c>
      <c r="AA1904">
        <v>0</v>
      </c>
      <c r="AB1904">
        <v>0</v>
      </c>
      <c r="AC1904">
        <v>1</v>
      </c>
      <c r="AD1904">
        <v>0</v>
      </c>
      <c r="AE1904">
        <v>0</v>
      </c>
      <c r="AF1904">
        <v>0</v>
      </c>
      <c r="AG1904">
        <v>0</v>
      </c>
      <c r="AH1904">
        <v>1</v>
      </c>
      <c r="AI1904">
        <v>0</v>
      </c>
      <c r="AJ1904">
        <v>0</v>
      </c>
      <c r="AK1904">
        <v>1228</v>
      </c>
      <c r="AL1904">
        <v>1120</v>
      </c>
      <c r="AM1904">
        <v>0</v>
      </c>
    </row>
    <row r="1905" spans="1:39" x14ac:dyDescent="0.45">
      <c r="A1905">
        <v>62694</v>
      </c>
      <c r="B1905">
        <v>1</v>
      </c>
      <c r="C1905">
        <v>1</v>
      </c>
      <c r="D1905">
        <v>29</v>
      </c>
      <c r="E1905">
        <v>379</v>
      </c>
      <c r="F1905">
        <v>6</v>
      </c>
      <c r="G1905">
        <v>157</v>
      </c>
      <c r="H1905">
        <v>25</v>
      </c>
      <c r="I1905">
        <v>91</v>
      </c>
      <c r="J1905">
        <v>91</v>
      </c>
      <c r="K1905">
        <v>5</v>
      </c>
      <c r="L1905">
        <v>9</v>
      </c>
      <c r="M1905">
        <v>3</v>
      </c>
      <c r="N1905">
        <v>7</v>
      </c>
      <c r="O1905">
        <v>7</v>
      </c>
      <c r="P1905">
        <v>0</v>
      </c>
      <c r="Q1905">
        <v>0</v>
      </c>
      <c r="R1905">
        <v>0</v>
      </c>
      <c r="S1905">
        <v>0</v>
      </c>
      <c r="T1905">
        <v>0</v>
      </c>
      <c r="U1905">
        <v>0</v>
      </c>
      <c r="V1905">
        <v>3</v>
      </c>
      <c r="W1905">
        <v>11</v>
      </c>
      <c r="X1905">
        <v>0</v>
      </c>
      <c r="Y1905">
        <v>55</v>
      </c>
      <c r="Z1905">
        <v>2536</v>
      </c>
      <c r="AA1905">
        <v>0</v>
      </c>
      <c r="AB1905">
        <v>1</v>
      </c>
      <c r="AC1905">
        <v>0</v>
      </c>
      <c r="AD1905">
        <v>0</v>
      </c>
      <c r="AE1905">
        <v>0</v>
      </c>
      <c r="AF1905">
        <v>0</v>
      </c>
      <c r="AG1905">
        <v>0</v>
      </c>
      <c r="AH1905">
        <v>0</v>
      </c>
      <c r="AI1905">
        <v>1</v>
      </c>
      <c r="AJ1905">
        <v>0</v>
      </c>
      <c r="AK1905">
        <v>658</v>
      </c>
      <c r="AL1905">
        <v>567</v>
      </c>
      <c r="AM1905">
        <v>0</v>
      </c>
    </row>
    <row r="1906" spans="1:39" x14ac:dyDescent="0.45">
      <c r="A1906">
        <v>61917</v>
      </c>
      <c r="B1906">
        <v>1</v>
      </c>
      <c r="C1906">
        <v>1</v>
      </c>
      <c r="D1906">
        <v>83</v>
      </c>
      <c r="E1906">
        <v>46</v>
      </c>
      <c r="F1906">
        <v>4</v>
      </c>
      <c r="G1906">
        <v>36</v>
      </c>
      <c r="H1906">
        <v>2</v>
      </c>
      <c r="I1906">
        <v>2</v>
      </c>
      <c r="J1906">
        <v>1</v>
      </c>
      <c r="K1906">
        <v>1</v>
      </c>
      <c r="L1906">
        <v>2</v>
      </c>
      <c r="M1906">
        <v>0</v>
      </c>
      <c r="N1906">
        <v>4</v>
      </c>
      <c r="O1906">
        <v>5</v>
      </c>
      <c r="P1906">
        <v>0</v>
      </c>
      <c r="Q1906">
        <v>0</v>
      </c>
      <c r="R1906">
        <v>0</v>
      </c>
      <c r="S1906">
        <v>0</v>
      </c>
      <c r="T1906">
        <v>0</v>
      </c>
      <c r="U1906">
        <v>0</v>
      </c>
      <c r="V1906">
        <v>3</v>
      </c>
      <c r="W1906">
        <v>11</v>
      </c>
      <c r="X1906">
        <v>0</v>
      </c>
      <c r="Y1906">
        <v>46</v>
      </c>
      <c r="Z1906">
        <v>2380</v>
      </c>
      <c r="AA1906">
        <v>0</v>
      </c>
      <c r="AB1906">
        <v>1</v>
      </c>
      <c r="AC1906">
        <v>0</v>
      </c>
      <c r="AD1906">
        <v>0</v>
      </c>
      <c r="AE1906">
        <v>0</v>
      </c>
      <c r="AF1906">
        <v>0</v>
      </c>
      <c r="AG1906">
        <v>0</v>
      </c>
      <c r="AH1906">
        <v>0</v>
      </c>
      <c r="AI1906">
        <v>0</v>
      </c>
      <c r="AJ1906">
        <v>1</v>
      </c>
      <c r="AK1906">
        <v>90</v>
      </c>
      <c r="AL1906">
        <v>89</v>
      </c>
      <c r="AM1906">
        <v>0</v>
      </c>
    </row>
    <row r="1907" spans="1:39" x14ac:dyDescent="0.45">
      <c r="A1907">
        <v>67472</v>
      </c>
      <c r="B1907">
        <v>0</v>
      </c>
      <c r="C1907">
        <v>1</v>
      </c>
      <c r="D1907">
        <v>93</v>
      </c>
      <c r="E1907">
        <v>162</v>
      </c>
      <c r="F1907">
        <v>31</v>
      </c>
      <c r="G1907">
        <v>127</v>
      </c>
      <c r="H1907">
        <v>8</v>
      </c>
      <c r="I1907">
        <v>17</v>
      </c>
      <c r="J1907">
        <v>69</v>
      </c>
      <c r="K1907">
        <v>2</v>
      </c>
      <c r="L1907">
        <v>4</v>
      </c>
      <c r="M1907">
        <v>2</v>
      </c>
      <c r="N1907">
        <v>7</v>
      </c>
      <c r="O1907">
        <v>3</v>
      </c>
      <c r="P1907">
        <v>0</v>
      </c>
      <c r="Q1907">
        <v>0</v>
      </c>
      <c r="R1907">
        <v>0</v>
      </c>
      <c r="S1907">
        <v>0</v>
      </c>
      <c r="T1907">
        <v>0</v>
      </c>
      <c r="U1907">
        <v>0</v>
      </c>
      <c r="V1907">
        <v>3</v>
      </c>
      <c r="W1907">
        <v>11</v>
      </c>
      <c r="X1907">
        <v>0</v>
      </c>
      <c r="Y1907">
        <v>73</v>
      </c>
      <c r="Z1907">
        <v>2433</v>
      </c>
      <c r="AA1907">
        <v>0</v>
      </c>
      <c r="AB1907">
        <v>1</v>
      </c>
      <c r="AC1907">
        <v>0</v>
      </c>
      <c r="AD1907">
        <v>0</v>
      </c>
      <c r="AE1907">
        <v>0</v>
      </c>
      <c r="AF1907">
        <v>0</v>
      </c>
      <c r="AG1907">
        <v>0</v>
      </c>
      <c r="AH1907">
        <v>0</v>
      </c>
      <c r="AI1907">
        <v>0</v>
      </c>
      <c r="AJ1907">
        <v>1</v>
      </c>
      <c r="AK1907">
        <v>345</v>
      </c>
      <c r="AL1907">
        <v>276</v>
      </c>
      <c r="AM1907">
        <v>0</v>
      </c>
    </row>
    <row r="1908" spans="1:39" x14ac:dyDescent="0.45">
      <c r="A1908">
        <v>21059</v>
      </c>
      <c r="B1908">
        <v>1</v>
      </c>
      <c r="C1908">
        <v>0</v>
      </c>
      <c r="D1908">
        <v>40</v>
      </c>
      <c r="E1908">
        <v>8</v>
      </c>
      <c r="F1908">
        <v>3</v>
      </c>
      <c r="G1908">
        <v>19</v>
      </c>
      <c r="H1908">
        <v>3</v>
      </c>
      <c r="I1908">
        <v>3</v>
      </c>
      <c r="J1908">
        <v>8</v>
      </c>
      <c r="K1908">
        <v>3</v>
      </c>
      <c r="L1908">
        <v>3</v>
      </c>
      <c r="M1908">
        <v>0</v>
      </c>
      <c r="N1908">
        <v>3</v>
      </c>
      <c r="O1908">
        <v>6</v>
      </c>
      <c r="P1908">
        <v>0</v>
      </c>
      <c r="Q1908">
        <v>0</v>
      </c>
      <c r="R1908">
        <v>0</v>
      </c>
      <c r="S1908">
        <v>0</v>
      </c>
      <c r="T1908">
        <v>0</v>
      </c>
      <c r="U1908">
        <v>0</v>
      </c>
      <c r="V1908">
        <v>3</v>
      </c>
      <c r="W1908">
        <v>11</v>
      </c>
      <c r="X1908">
        <v>0</v>
      </c>
      <c r="Y1908">
        <v>38</v>
      </c>
      <c r="Z1908">
        <v>2332</v>
      </c>
      <c r="AA1908">
        <v>0</v>
      </c>
      <c r="AB1908">
        <v>1</v>
      </c>
      <c r="AC1908">
        <v>0</v>
      </c>
      <c r="AD1908">
        <v>0</v>
      </c>
      <c r="AE1908">
        <v>0</v>
      </c>
      <c r="AF1908">
        <v>0</v>
      </c>
      <c r="AG1908">
        <v>0</v>
      </c>
      <c r="AH1908">
        <v>0</v>
      </c>
      <c r="AI1908">
        <v>1</v>
      </c>
      <c r="AJ1908">
        <v>0</v>
      </c>
      <c r="AK1908">
        <v>36</v>
      </c>
      <c r="AL1908">
        <v>28</v>
      </c>
      <c r="AM1908">
        <v>0</v>
      </c>
    </row>
    <row r="1909" spans="1:39" x14ac:dyDescent="0.45">
      <c r="A1909">
        <v>29543</v>
      </c>
      <c r="B1909">
        <v>2</v>
      </c>
      <c r="C1909">
        <v>0</v>
      </c>
      <c r="D1909">
        <v>47</v>
      </c>
      <c r="E1909">
        <v>17</v>
      </c>
      <c r="F1909">
        <v>3</v>
      </c>
      <c r="G1909">
        <v>18</v>
      </c>
      <c r="H1909">
        <v>3</v>
      </c>
      <c r="I1909">
        <v>4</v>
      </c>
      <c r="J1909">
        <v>18</v>
      </c>
      <c r="K1909">
        <v>2</v>
      </c>
      <c r="L1909">
        <v>3</v>
      </c>
      <c r="M1909">
        <v>1</v>
      </c>
      <c r="N1909">
        <v>2</v>
      </c>
      <c r="O1909">
        <v>7</v>
      </c>
      <c r="P1909">
        <v>0</v>
      </c>
      <c r="Q1909">
        <v>0</v>
      </c>
      <c r="R1909">
        <v>0</v>
      </c>
      <c r="S1909">
        <v>0</v>
      </c>
      <c r="T1909">
        <v>0</v>
      </c>
      <c r="U1909">
        <v>0</v>
      </c>
      <c r="V1909">
        <v>3</v>
      </c>
      <c r="W1909">
        <v>11</v>
      </c>
      <c r="X1909">
        <v>0</v>
      </c>
      <c r="Y1909">
        <v>52</v>
      </c>
      <c r="Z1909">
        <v>2248</v>
      </c>
      <c r="AA1909">
        <v>0</v>
      </c>
      <c r="AB1909">
        <v>1</v>
      </c>
      <c r="AC1909">
        <v>0</v>
      </c>
      <c r="AD1909">
        <v>0</v>
      </c>
      <c r="AE1909">
        <v>0</v>
      </c>
      <c r="AF1909">
        <v>0</v>
      </c>
      <c r="AG1909">
        <v>0</v>
      </c>
      <c r="AH1909">
        <v>0</v>
      </c>
      <c r="AI1909">
        <v>1</v>
      </c>
      <c r="AJ1909">
        <v>0</v>
      </c>
      <c r="AK1909">
        <v>45</v>
      </c>
      <c r="AL1909">
        <v>27</v>
      </c>
      <c r="AM1909">
        <v>0</v>
      </c>
    </row>
    <row r="1910" spans="1:39" x14ac:dyDescent="0.45">
      <c r="A1910">
        <v>75903</v>
      </c>
      <c r="B1910">
        <v>0</v>
      </c>
      <c r="C1910">
        <v>1</v>
      </c>
      <c r="D1910">
        <v>50</v>
      </c>
      <c r="E1910">
        <v>340</v>
      </c>
      <c r="F1910">
        <v>108</v>
      </c>
      <c r="G1910">
        <v>185</v>
      </c>
      <c r="H1910">
        <v>130</v>
      </c>
      <c r="I1910">
        <v>38</v>
      </c>
      <c r="J1910">
        <v>100</v>
      </c>
      <c r="K1910">
        <v>2</v>
      </c>
      <c r="L1910">
        <v>6</v>
      </c>
      <c r="M1910">
        <v>6</v>
      </c>
      <c r="N1910">
        <v>9</v>
      </c>
      <c r="O1910">
        <v>3</v>
      </c>
      <c r="P1910">
        <v>0</v>
      </c>
      <c r="Q1910">
        <v>0</v>
      </c>
      <c r="R1910">
        <v>0</v>
      </c>
      <c r="S1910">
        <v>0</v>
      </c>
      <c r="T1910">
        <v>0</v>
      </c>
      <c r="U1910">
        <v>0</v>
      </c>
      <c r="V1910">
        <v>3</v>
      </c>
      <c r="W1910">
        <v>11</v>
      </c>
      <c r="X1910">
        <v>0</v>
      </c>
      <c r="Y1910">
        <v>69</v>
      </c>
      <c r="Z1910">
        <v>2606</v>
      </c>
      <c r="AA1910">
        <v>0</v>
      </c>
      <c r="AB1910">
        <v>1</v>
      </c>
      <c r="AC1910">
        <v>0</v>
      </c>
      <c r="AD1910">
        <v>0</v>
      </c>
      <c r="AE1910">
        <v>0</v>
      </c>
      <c r="AF1910">
        <v>0</v>
      </c>
      <c r="AG1910">
        <v>0</v>
      </c>
      <c r="AH1910">
        <v>1</v>
      </c>
      <c r="AI1910">
        <v>0</v>
      </c>
      <c r="AJ1910">
        <v>0</v>
      </c>
      <c r="AK1910">
        <v>801</v>
      </c>
      <c r="AL1910">
        <v>701</v>
      </c>
      <c r="AM1910">
        <v>0</v>
      </c>
    </row>
    <row r="1911" spans="1:39" x14ac:dyDescent="0.45">
      <c r="A1911">
        <v>34984</v>
      </c>
      <c r="B1911">
        <v>1</v>
      </c>
      <c r="C1911">
        <v>1</v>
      </c>
      <c r="D1911">
        <v>40</v>
      </c>
      <c r="E1911">
        <v>8</v>
      </c>
      <c r="F1911">
        <v>4</v>
      </c>
      <c r="G1911">
        <v>15</v>
      </c>
      <c r="H1911">
        <v>3</v>
      </c>
      <c r="I1911">
        <v>5</v>
      </c>
      <c r="J1911">
        <v>3</v>
      </c>
      <c r="K1911">
        <v>2</v>
      </c>
      <c r="L1911">
        <v>1</v>
      </c>
      <c r="M1911">
        <v>0</v>
      </c>
      <c r="N1911">
        <v>3</v>
      </c>
      <c r="O1911">
        <v>7</v>
      </c>
      <c r="P1911">
        <v>0</v>
      </c>
      <c r="Q1911">
        <v>0</v>
      </c>
      <c r="R1911">
        <v>0</v>
      </c>
      <c r="S1911">
        <v>0</v>
      </c>
      <c r="T1911">
        <v>0</v>
      </c>
      <c r="U1911">
        <v>0</v>
      </c>
      <c r="V1911">
        <v>3</v>
      </c>
      <c r="W1911">
        <v>11</v>
      </c>
      <c r="X1911">
        <v>0</v>
      </c>
      <c r="Y1911">
        <v>45</v>
      </c>
      <c r="Z1911">
        <v>2820</v>
      </c>
      <c r="AA1911">
        <v>0</v>
      </c>
      <c r="AB1911">
        <v>0</v>
      </c>
      <c r="AC1911">
        <v>0</v>
      </c>
      <c r="AD1911">
        <v>1</v>
      </c>
      <c r="AE1911">
        <v>0</v>
      </c>
      <c r="AF1911">
        <v>1</v>
      </c>
      <c r="AG1911">
        <v>0</v>
      </c>
      <c r="AH1911">
        <v>0</v>
      </c>
      <c r="AI1911">
        <v>0</v>
      </c>
      <c r="AJ1911">
        <v>0</v>
      </c>
      <c r="AK1911">
        <v>35</v>
      </c>
      <c r="AL1911">
        <v>32</v>
      </c>
      <c r="AM1911">
        <v>0</v>
      </c>
    </row>
    <row r="1912" spans="1:39" x14ac:dyDescent="0.45">
      <c r="A1912">
        <v>54998</v>
      </c>
      <c r="B1912">
        <v>0</v>
      </c>
      <c r="C1912">
        <v>1</v>
      </c>
      <c r="D1912">
        <v>3</v>
      </c>
      <c r="E1912">
        <v>154</v>
      </c>
      <c r="F1912">
        <v>22</v>
      </c>
      <c r="G1912">
        <v>202</v>
      </c>
      <c r="H1912">
        <v>39</v>
      </c>
      <c r="I1912">
        <v>30</v>
      </c>
      <c r="J1912">
        <v>8</v>
      </c>
      <c r="K1912">
        <v>5</v>
      </c>
      <c r="L1912">
        <v>4</v>
      </c>
      <c r="M1912">
        <v>2</v>
      </c>
      <c r="N1912">
        <v>9</v>
      </c>
      <c r="O1912">
        <v>4</v>
      </c>
      <c r="P1912">
        <v>0</v>
      </c>
      <c r="Q1912">
        <v>0</v>
      </c>
      <c r="R1912">
        <v>0</v>
      </c>
      <c r="S1912">
        <v>0</v>
      </c>
      <c r="T1912">
        <v>0</v>
      </c>
      <c r="U1912">
        <v>0</v>
      </c>
      <c r="V1912">
        <v>3</v>
      </c>
      <c r="W1912">
        <v>11</v>
      </c>
      <c r="X1912">
        <v>1</v>
      </c>
      <c r="Y1912">
        <v>64</v>
      </c>
      <c r="Z1912">
        <v>2635</v>
      </c>
      <c r="AA1912">
        <v>0</v>
      </c>
      <c r="AB1912">
        <v>0</v>
      </c>
      <c r="AC1912">
        <v>1</v>
      </c>
      <c r="AD1912">
        <v>0</v>
      </c>
      <c r="AE1912">
        <v>0</v>
      </c>
      <c r="AF1912">
        <v>0</v>
      </c>
      <c r="AG1912">
        <v>0</v>
      </c>
      <c r="AH1912">
        <v>0</v>
      </c>
      <c r="AI1912">
        <v>0</v>
      </c>
      <c r="AJ1912">
        <v>1</v>
      </c>
      <c r="AK1912">
        <v>447</v>
      </c>
      <c r="AL1912">
        <v>439</v>
      </c>
      <c r="AM1912">
        <v>0</v>
      </c>
    </row>
    <row r="1913" spans="1:39" x14ac:dyDescent="0.45">
      <c r="A1913">
        <v>54356</v>
      </c>
      <c r="B1913">
        <v>0</v>
      </c>
      <c r="C1913">
        <v>1</v>
      </c>
      <c r="D1913">
        <v>62</v>
      </c>
      <c r="E1913">
        <v>710</v>
      </c>
      <c r="F1913">
        <v>15</v>
      </c>
      <c r="G1913">
        <v>30</v>
      </c>
      <c r="H1913">
        <v>20</v>
      </c>
      <c r="I1913">
        <v>0</v>
      </c>
      <c r="J1913">
        <v>0</v>
      </c>
      <c r="K1913">
        <v>3</v>
      </c>
      <c r="L1913">
        <v>11</v>
      </c>
      <c r="M1913">
        <v>2</v>
      </c>
      <c r="N1913">
        <v>8</v>
      </c>
      <c r="O1913">
        <v>8</v>
      </c>
      <c r="P1913">
        <v>0</v>
      </c>
      <c r="Q1913">
        <v>0</v>
      </c>
      <c r="R1913">
        <v>0</v>
      </c>
      <c r="S1913">
        <v>0</v>
      </c>
      <c r="T1913">
        <v>0</v>
      </c>
      <c r="U1913">
        <v>0</v>
      </c>
      <c r="V1913">
        <v>3</v>
      </c>
      <c r="W1913">
        <v>11</v>
      </c>
      <c r="X1913">
        <v>1</v>
      </c>
      <c r="Y1913">
        <v>71</v>
      </c>
      <c r="Z1913">
        <v>2746</v>
      </c>
      <c r="AA1913">
        <v>0</v>
      </c>
      <c r="AB1913">
        <v>0</v>
      </c>
      <c r="AC1913">
        <v>0</v>
      </c>
      <c r="AD1913">
        <v>0</v>
      </c>
      <c r="AE1913">
        <v>1</v>
      </c>
      <c r="AF1913">
        <v>0</v>
      </c>
      <c r="AG1913">
        <v>0</v>
      </c>
      <c r="AH1913">
        <v>0</v>
      </c>
      <c r="AI1913">
        <v>0</v>
      </c>
      <c r="AJ1913">
        <v>1</v>
      </c>
      <c r="AK1913">
        <v>775</v>
      </c>
      <c r="AL1913">
        <v>775</v>
      </c>
      <c r="AM1913">
        <v>0</v>
      </c>
    </row>
    <row r="1914" spans="1:39" x14ac:dyDescent="0.45">
      <c r="A1914">
        <v>34242</v>
      </c>
      <c r="B1914">
        <v>0</v>
      </c>
      <c r="C1914">
        <v>1</v>
      </c>
      <c r="D1914">
        <v>25</v>
      </c>
      <c r="E1914">
        <v>8</v>
      </c>
      <c r="F1914">
        <v>2</v>
      </c>
      <c r="G1914">
        <v>4</v>
      </c>
      <c r="H1914">
        <v>0</v>
      </c>
      <c r="I1914">
        <v>0</v>
      </c>
      <c r="J1914">
        <v>1</v>
      </c>
      <c r="K1914">
        <v>1</v>
      </c>
      <c r="L1914">
        <v>0</v>
      </c>
      <c r="M1914">
        <v>0</v>
      </c>
      <c r="N1914">
        <v>3</v>
      </c>
      <c r="O1914">
        <v>5</v>
      </c>
      <c r="P1914">
        <v>0</v>
      </c>
      <c r="Q1914">
        <v>0</v>
      </c>
      <c r="R1914">
        <v>0</v>
      </c>
      <c r="S1914">
        <v>0</v>
      </c>
      <c r="T1914">
        <v>0</v>
      </c>
      <c r="U1914">
        <v>0</v>
      </c>
      <c r="V1914">
        <v>3</v>
      </c>
      <c r="W1914">
        <v>11</v>
      </c>
      <c r="X1914">
        <v>0</v>
      </c>
      <c r="Y1914">
        <v>61</v>
      </c>
      <c r="Z1914">
        <v>2257</v>
      </c>
      <c r="AA1914">
        <v>0</v>
      </c>
      <c r="AB1914">
        <v>1</v>
      </c>
      <c r="AC1914">
        <v>0</v>
      </c>
      <c r="AD1914">
        <v>0</v>
      </c>
      <c r="AE1914">
        <v>0</v>
      </c>
      <c r="AF1914">
        <v>0</v>
      </c>
      <c r="AG1914">
        <v>0</v>
      </c>
      <c r="AH1914">
        <v>0</v>
      </c>
      <c r="AI1914">
        <v>1</v>
      </c>
      <c r="AJ1914">
        <v>0</v>
      </c>
      <c r="AK1914">
        <v>14</v>
      </c>
      <c r="AL1914">
        <v>13</v>
      </c>
      <c r="AM1914">
        <v>0</v>
      </c>
    </row>
    <row r="1915" spans="1:39" x14ac:dyDescent="0.45">
      <c r="A1915">
        <v>25410</v>
      </c>
      <c r="B1915">
        <v>1</v>
      </c>
      <c r="C1915">
        <v>0</v>
      </c>
      <c r="D1915">
        <v>48</v>
      </c>
      <c r="E1915">
        <v>2</v>
      </c>
      <c r="F1915">
        <v>2</v>
      </c>
      <c r="G1915">
        <v>4</v>
      </c>
      <c r="H1915">
        <v>13</v>
      </c>
      <c r="I1915">
        <v>13</v>
      </c>
      <c r="J1915">
        <v>4</v>
      </c>
      <c r="K1915">
        <v>1</v>
      </c>
      <c r="L1915">
        <v>1</v>
      </c>
      <c r="M1915">
        <v>0</v>
      </c>
      <c r="N1915">
        <v>4</v>
      </c>
      <c r="O1915">
        <v>4</v>
      </c>
      <c r="P1915">
        <v>0</v>
      </c>
      <c r="Q1915">
        <v>0</v>
      </c>
      <c r="R1915">
        <v>0</v>
      </c>
      <c r="S1915">
        <v>0</v>
      </c>
      <c r="T1915">
        <v>0</v>
      </c>
      <c r="U1915">
        <v>0</v>
      </c>
      <c r="V1915">
        <v>3</v>
      </c>
      <c r="W1915">
        <v>11</v>
      </c>
      <c r="X1915">
        <v>0</v>
      </c>
      <c r="Y1915">
        <v>47</v>
      </c>
      <c r="Z1915">
        <v>2461</v>
      </c>
      <c r="AA1915">
        <v>0</v>
      </c>
      <c r="AB1915">
        <v>1</v>
      </c>
      <c r="AC1915">
        <v>0</v>
      </c>
      <c r="AD1915">
        <v>0</v>
      </c>
      <c r="AE1915">
        <v>0</v>
      </c>
      <c r="AF1915">
        <v>0</v>
      </c>
      <c r="AG1915">
        <v>0</v>
      </c>
      <c r="AH1915">
        <v>1</v>
      </c>
      <c r="AI1915">
        <v>0</v>
      </c>
      <c r="AJ1915">
        <v>0</v>
      </c>
      <c r="AK1915">
        <v>34</v>
      </c>
      <c r="AL1915">
        <v>30</v>
      </c>
      <c r="AM1915">
        <v>0</v>
      </c>
    </row>
    <row r="1916" spans="1:39" x14ac:dyDescent="0.45">
      <c r="A1916">
        <v>73356</v>
      </c>
      <c r="B1916">
        <v>0</v>
      </c>
      <c r="C1916">
        <v>0</v>
      </c>
      <c r="D1916">
        <v>56</v>
      </c>
      <c r="E1916">
        <v>1050</v>
      </c>
      <c r="F1916">
        <v>14</v>
      </c>
      <c r="G1916">
        <v>322</v>
      </c>
      <c r="H1916">
        <v>0</v>
      </c>
      <c r="I1916">
        <v>14</v>
      </c>
      <c r="J1916">
        <v>112</v>
      </c>
      <c r="K1916">
        <v>1</v>
      </c>
      <c r="L1916">
        <v>5</v>
      </c>
      <c r="M1916">
        <v>11</v>
      </c>
      <c r="N1916">
        <v>5</v>
      </c>
      <c r="O1916">
        <v>2</v>
      </c>
      <c r="P1916">
        <v>1</v>
      </c>
      <c r="Q1916">
        <v>0</v>
      </c>
      <c r="R1916">
        <v>1</v>
      </c>
      <c r="S1916">
        <v>1</v>
      </c>
      <c r="T1916">
        <v>0</v>
      </c>
      <c r="U1916">
        <v>0</v>
      </c>
      <c r="V1916">
        <v>3</v>
      </c>
      <c r="W1916">
        <v>11</v>
      </c>
      <c r="X1916">
        <v>1</v>
      </c>
      <c r="Y1916">
        <v>36</v>
      </c>
      <c r="Z1916">
        <v>2302</v>
      </c>
      <c r="AA1916">
        <v>0</v>
      </c>
      <c r="AB1916">
        <v>1</v>
      </c>
      <c r="AC1916">
        <v>0</v>
      </c>
      <c r="AD1916">
        <v>0</v>
      </c>
      <c r="AE1916">
        <v>0</v>
      </c>
      <c r="AF1916">
        <v>0</v>
      </c>
      <c r="AG1916">
        <v>0</v>
      </c>
      <c r="AH1916">
        <v>0</v>
      </c>
      <c r="AI1916">
        <v>0</v>
      </c>
      <c r="AJ1916">
        <v>1</v>
      </c>
      <c r="AK1916">
        <v>1400</v>
      </c>
      <c r="AL1916">
        <v>1288</v>
      </c>
      <c r="AM1916">
        <v>3</v>
      </c>
    </row>
    <row r="1917" spans="1:39" x14ac:dyDescent="0.45">
      <c r="A1917">
        <v>28320</v>
      </c>
      <c r="B1917">
        <v>0</v>
      </c>
      <c r="C1917">
        <v>1</v>
      </c>
      <c r="D1917">
        <v>68</v>
      </c>
      <c r="E1917">
        <v>19</v>
      </c>
      <c r="F1917">
        <v>1</v>
      </c>
      <c r="G1917">
        <v>14</v>
      </c>
      <c r="H1917">
        <v>3</v>
      </c>
      <c r="I1917">
        <v>2</v>
      </c>
      <c r="J1917">
        <v>4</v>
      </c>
      <c r="K1917">
        <v>1</v>
      </c>
      <c r="L1917">
        <v>1</v>
      </c>
      <c r="M1917">
        <v>0</v>
      </c>
      <c r="N1917">
        <v>3</v>
      </c>
      <c r="O1917">
        <v>8</v>
      </c>
      <c r="P1917">
        <v>0</v>
      </c>
      <c r="Q1917">
        <v>0</v>
      </c>
      <c r="R1917">
        <v>0</v>
      </c>
      <c r="S1917">
        <v>0</v>
      </c>
      <c r="T1917">
        <v>0</v>
      </c>
      <c r="U1917">
        <v>0</v>
      </c>
      <c r="V1917">
        <v>3</v>
      </c>
      <c r="W1917">
        <v>11</v>
      </c>
      <c r="X1917">
        <v>0</v>
      </c>
      <c r="Y1917">
        <v>70</v>
      </c>
      <c r="Z1917">
        <v>2690</v>
      </c>
      <c r="AA1917">
        <v>0</v>
      </c>
      <c r="AB1917">
        <v>0</v>
      </c>
      <c r="AC1917">
        <v>0</v>
      </c>
      <c r="AD1917">
        <v>1</v>
      </c>
      <c r="AE1917">
        <v>0</v>
      </c>
      <c r="AF1917">
        <v>0</v>
      </c>
      <c r="AG1917">
        <v>0</v>
      </c>
      <c r="AH1917">
        <v>1</v>
      </c>
      <c r="AI1917">
        <v>0</v>
      </c>
      <c r="AJ1917">
        <v>0</v>
      </c>
      <c r="AK1917">
        <v>39</v>
      </c>
      <c r="AL1917">
        <v>35</v>
      </c>
      <c r="AM1917">
        <v>0</v>
      </c>
    </row>
    <row r="1918" spans="1:39" x14ac:dyDescent="0.45">
      <c r="A1918">
        <v>23763</v>
      </c>
      <c r="B1918">
        <v>1</v>
      </c>
      <c r="C1918">
        <v>0</v>
      </c>
      <c r="D1918">
        <v>64</v>
      </c>
      <c r="E1918">
        <v>22</v>
      </c>
      <c r="F1918">
        <v>0</v>
      </c>
      <c r="G1918">
        <v>6</v>
      </c>
      <c r="H1918">
        <v>6</v>
      </c>
      <c r="I1918">
        <v>2</v>
      </c>
      <c r="J1918">
        <v>6</v>
      </c>
      <c r="K1918">
        <v>1</v>
      </c>
      <c r="L1918">
        <v>1</v>
      </c>
      <c r="M1918">
        <v>0</v>
      </c>
      <c r="N1918">
        <v>3</v>
      </c>
      <c r="O1918">
        <v>7</v>
      </c>
      <c r="P1918">
        <v>0</v>
      </c>
      <c r="Q1918">
        <v>0</v>
      </c>
      <c r="R1918">
        <v>0</v>
      </c>
      <c r="S1918">
        <v>0</v>
      </c>
      <c r="T1918">
        <v>0</v>
      </c>
      <c r="U1918">
        <v>0</v>
      </c>
      <c r="V1918">
        <v>3</v>
      </c>
      <c r="W1918">
        <v>11</v>
      </c>
      <c r="X1918">
        <v>0</v>
      </c>
      <c r="Y1918">
        <v>43</v>
      </c>
      <c r="Z1918">
        <v>2850</v>
      </c>
      <c r="AA1918">
        <v>0</v>
      </c>
      <c r="AB1918">
        <v>0</v>
      </c>
      <c r="AC1918">
        <v>1</v>
      </c>
      <c r="AD1918">
        <v>0</v>
      </c>
      <c r="AE1918">
        <v>0</v>
      </c>
      <c r="AF1918">
        <v>0</v>
      </c>
      <c r="AG1918">
        <v>0</v>
      </c>
      <c r="AH1918">
        <v>1</v>
      </c>
      <c r="AI1918">
        <v>0</v>
      </c>
      <c r="AJ1918">
        <v>0</v>
      </c>
      <c r="AK1918">
        <v>36</v>
      </c>
      <c r="AL1918">
        <v>30</v>
      </c>
      <c r="AM1918">
        <v>0</v>
      </c>
    </row>
    <row r="1919" spans="1:39" x14ac:dyDescent="0.45">
      <c r="A1919">
        <v>72570</v>
      </c>
      <c r="B1919">
        <v>0</v>
      </c>
      <c r="C1919">
        <v>0</v>
      </c>
      <c r="D1919">
        <v>67</v>
      </c>
      <c r="E1919">
        <v>274</v>
      </c>
      <c r="F1919">
        <v>83</v>
      </c>
      <c r="G1919">
        <v>216</v>
      </c>
      <c r="H1919">
        <v>151</v>
      </c>
      <c r="I1919">
        <v>141</v>
      </c>
      <c r="J1919">
        <v>224</v>
      </c>
      <c r="K1919">
        <v>1</v>
      </c>
      <c r="L1919">
        <v>4</v>
      </c>
      <c r="M1919">
        <v>6</v>
      </c>
      <c r="N1919">
        <v>12</v>
      </c>
      <c r="O1919">
        <v>1</v>
      </c>
      <c r="P1919">
        <v>0</v>
      </c>
      <c r="Q1919">
        <v>0</v>
      </c>
      <c r="R1919">
        <v>0</v>
      </c>
      <c r="S1919">
        <v>0</v>
      </c>
      <c r="T1919">
        <v>0</v>
      </c>
      <c r="U1919">
        <v>0</v>
      </c>
      <c r="V1919">
        <v>3</v>
      </c>
      <c r="W1919">
        <v>11</v>
      </c>
      <c r="X1919">
        <v>0</v>
      </c>
      <c r="Y1919">
        <v>36</v>
      </c>
      <c r="Z1919">
        <v>2224</v>
      </c>
      <c r="AA1919">
        <v>0</v>
      </c>
      <c r="AB1919">
        <v>1</v>
      </c>
      <c r="AC1919">
        <v>0</v>
      </c>
      <c r="AD1919">
        <v>0</v>
      </c>
      <c r="AE1919">
        <v>0</v>
      </c>
      <c r="AF1919">
        <v>0</v>
      </c>
      <c r="AG1919">
        <v>0</v>
      </c>
      <c r="AH1919">
        <v>1</v>
      </c>
      <c r="AI1919">
        <v>0</v>
      </c>
      <c r="AJ1919">
        <v>0</v>
      </c>
      <c r="AK1919">
        <v>865</v>
      </c>
      <c r="AL1919">
        <v>641</v>
      </c>
      <c r="AM1919">
        <v>0</v>
      </c>
    </row>
    <row r="1920" spans="1:39" x14ac:dyDescent="0.45">
      <c r="A1920">
        <v>34529</v>
      </c>
      <c r="B1920">
        <v>1</v>
      </c>
      <c r="C1920">
        <v>0</v>
      </c>
      <c r="D1920">
        <v>94</v>
      </c>
      <c r="E1920">
        <v>68</v>
      </c>
      <c r="F1920">
        <v>6</v>
      </c>
      <c r="G1920">
        <v>38</v>
      </c>
      <c r="H1920">
        <v>3</v>
      </c>
      <c r="I1920">
        <v>6</v>
      </c>
      <c r="J1920">
        <v>41</v>
      </c>
      <c r="K1920">
        <v>2</v>
      </c>
      <c r="L1920">
        <v>2</v>
      </c>
      <c r="M1920">
        <v>2</v>
      </c>
      <c r="N1920">
        <v>3</v>
      </c>
      <c r="O1920">
        <v>7</v>
      </c>
      <c r="P1920">
        <v>0</v>
      </c>
      <c r="Q1920">
        <v>0</v>
      </c>
      <c r="R1920">
        <v>0</v>
      </c>
      <c r="S1920">
        <v>0</v>
      </c>
      <c r="T1920">
        <v>0</v>
      </c>
      <c r="U1920">
        <v>0</v>
      </c>
      <c r="V1920">
        <v>3</v>
      </c>
      <c r="W1920">
        <v>11</v>
      </c>
      <c r="X1920">
        <v>0</v>
      </c>
      <c r="Y1920">
        <v>44</v>
      </c>
      <c r="Z1920">
        <v>2812</v>
      </c>
      <c r="AA1920">
        <v>0</v>
      </c>
      <c r="AB1920">
        <v>1</v>
      </c>
      <c r="AC1920">
        <v>0</v>
      </c>
      <c r="AD1920">
        <v>0</v>
      </c>
      <c r="AE1920">
        <v>0</v>
      </c>
      <c r="AF1920">
        <v>0</v>
      </c>
      <c r="AG1920">
        <v>0</v>
      </c>
      <c r="AH1920">
        <v>0</v>
      </c>
      <c r="AI1920">
        <v>1</v>
      </c>
      <c r="AJ1920">
        <v>0</v>
      </c>
      <c r="AK1920">
        <v>121</v>
      </c>
      <c r="AL1920">
        <v>80</v>
      </c>
      <c r="AM1920">
        <v>0</v>
      </c>
    </row>
    <row r="1921" spans="1:39" x14ac:dyDescent="0.45">
      <c r="A1921">
        <v>70792</v>
      </c>
      <c r="B1921">
        <v>0</v>
      </c>
      <c r="C1921">
        <v>0</v>
      </c>
      <c r="D1921">
        <v>82</v>
      </c>
      <c r="E1921">
        <v>344</v>
      </c>
      <c r="F1921">
        <v>45</v>
      </c>
      <c r="G1921">
        <v>654</v>
      </c>
      <c r="H1921">
        <v>104</v>
      </c>
      <c r="I1921">
        <v>11</v>
      </c>
      <c r="J1921">
        <v>114</v>
      </c>
      <c r="K1921">
        <v>2</v>
      </c>
      <c r="L1921">
        <v>3</v>
      </c>
      <c r="M1921">
        <v>4</v>
      </c>
      <c r="N1921">
        <v>10</v>
      </c>
      <c r="O1921">
        <v>3</v>
      </c>
      <c r="P1921">
        <v>0</v>
      </c>
      <c r="Q1921">
        <v>0</v>
      </c>
      <c r="R1921">
        <v>0</v>
      </c>
      <c r="S1921">
        <v>0</v>
      </c>
      <c r="T1921">
        <v>0</v>
      </c>
      <c r="U1921">
        <v>0</v>
      </c>
      <c r="V1921">
        <v>3</v>
      </c>
      <c r="W1921">
        <v>11</v>
      </c>
      <c r="X1921">
        <v>0</v>
      </c>
      <c r="Y1921">
        <v>69</v>
      </c>
      <c r="Z1921">
        <v>2667</v>
      </c>
      <c r="AA1921">
        <v>0</v>
      </c>
      <c r="AB1921">
        <v>0</v>
      </c>
      <c r="AC1921">
        <v>0</v>
      </c>
      <c r="AD1921">
        <v>0</v>
      </c>
      <c r="AE1921">
        <v>1</v>
      </c>
      <c r="AF1921">
        <v>0</v>
      </c>
      <c r="AG1921">
        <v>0</v>
      </c>
      <c r="AH1921">
        <v>1</v>
      </c>
      <c r="AI1921">
        <v>0</v>
      </c>
      <c r="AJ1921">
        <v>0</v>
      </c>
      <c r="AK1921">
        <v>1158</v>
      </c>
      <c r="AL1921">
        <v>1044</v>
      </c>
      <c r="AM1921">
        <v>0</v>
      </c>
    </row>
    <row r="1922" spans="1:39" x14ac:dyDescent="0.45">
      <c r="A1922">
        <v>63211</v>
      </c>
      <c r="B1922">
        <v>0</v>
      </c>
      <c r="C1922">
        <v>0</v>
      </c>
      <c r="D1922">
        <v>3</v>
      </c>
      <c r="E1922">
        <v>145</v>
      </c>
      <c r="F1922">
        <v>193</v>
      </c>
      <c r="G1922">
        <v>459</v>
      </c>
      <c r="H1922">
        <v>205</v>
      </c>
      <c r="I1922">
        <v>26</v>
      </c>
      <c r="J1922">
        <v>145</v>
      </c>
      <c r="K1922">
        <v>2</v>
      </c>
      <c r="L1922">
        <v>3</v>
      </c>
      <c r="M1922">
        <v>8</v>
      </c>
      <c r="N1922">
        <v>7</v>
      </c>
      <c r="O1922">
        <v>2</v>
      </c>
      <c r="P1922">
        <v>0</v>
      </c>
      <c r="Q1922">
        <v>0</v>
      </c>
      <c r="R1922">
        <v>0</v>
      </c>
      <c r="S1922">
        <v>0</v>
      </c>
      <c r="T1922">
        <v>0</v>
      </c>
      <c r="U1922">
        <v>0</v>
      </c>
      <c r="V1922">
        <v>3</v>
      </c>
      <c r="W1922">
        <v>11</v>
      </c>
      <c r="X1922">
        <v>1</v>
      </c>
      <c r="Y1922">
        <v>38</v>
      </c>
      <c r="Z1922">
        <v>2763</v>
      </c>
      <c r="AA1922">
        <v>0</v>
      </c>
      <c r="AB1922">
        <v>1</v>
      </c>
      <c r="AC1922">
        <v>0</v>
      </c>
      <c r="AD1922">
        <v>0</v>
      </c>
      <c r="AE1922">
        <v>0</v>
      </c>
      <c r="AF1922">
        <v>0</v>
      </c>
      <c r="AG1922">
        <v>0</v>
      </c>
      <c r="AH1922">
        <v>1</v>
      </c>
      <c r="AI1922">
        <v>0</v>
      </c>
      <c r="AJ1922">
        <v>0</v>
      </c>
      <c r="AK1922">
        <v>1028</v>
      </c>
      <c r="AL1922">
        <v>883</v>
      </c>
      <c r="AM1922">
        <v>0</v>
      </c>
    </row>
    <row r="1923" spans="1:39" x14ac:dyDescent="0.45">
      <c r="A1923">
        <v>83891</v>
      </c>
      <c r="B1923">
        <v>0</v>
      </c>
      <c r="C1923">
        <v>1</v>
      </c>
      <c r="D1923">
        <v>24</v>
      </c>
      <c r="E1923">
        <v>217</v>
      </c>
      <c r="F1923">
        <v>38</v>
      </c>
      <c r="G1923">
        <v>350</v>
      </c>
      <c r="H1923">
        <v>111</v>
      </c>
      <c r="I1923">
        <v>85</v>
      </c>
      <c r="J1923">
        <v>15</v>
      </c>
      <c r="K1923">
        <v>1</v>
      </c>
      <c r="L1923">
        <v>4</v>
      </c>
      <c r="M1923">
        <v>7</v>
      </c>
      <c r="N1923">
        <v>10</v>
      </c>
      <c r="O1923">
        <v>1</v>
      </c>
      <c r="P1923">
        <v>0</v>
      </c>
      <c r="Q1923">
        <v>0</v>
      </c>
      <c r="R1923">
        <v>0</v>
      </c>
      <c r="S1923">
        <v>0</v>
      </c>
      <c r="T1923">
        <v>0</v>
      </c>
      <c r="U1923">
        <v>0</v>
      </c>
      <c r="V1923">
        <v>3</v>
      </c>
      <c r="W1923">
        <v>11</v>
      </c>
      <c r="X1923">
        <v>0</v>
      </c>
      <c r="Y1923">
        <v>46</v>
      </c>
      <c r="Z1923">
        <v>2168</v>
      </c>
      <c r="AA1923">
        <v>0</v>
      </c>
      <c r="AB1923">
        <v>1</v>
      </c>
      <c r="AC1923">
        <v>0</v>
      </c>
      <c r="AD1923">
        <v>0</v>
      </c>
      <c r="AE1923">
        <v>0</v>
      </c>
      <c r="AF1923">
        <v>0</v>
      </c>
      <c r="AG1923">
        <v>0</v>
      </c>
      <c r="AH1923">
        <v>0</v>
      </c>
      <c r="AI1923">
        <v>1</v>
      </c>
      <c r="AJ1923">
        <v>0</v>
      </c>
      <c r="AK1923">
        <v>801</v>
      </c>
      <c r="AL1923">
        <v>786</v>
      </c>
      <c r="AM1923">
        <v>0</v>
      </c>
    </row>
    <row r="1924" spans="1:39" x14ac:dyDescent="0.45">
      <c r="A1924">
        <v>36065</v>
      </c>
      <c r="B1924">
        <v>1</v>
      </c>
      <c r="C1924">
        <v>1</v>
      </c>
      <c r="D1924">
        <v>54</v>
      </c>
      <c r="E1924">
        <v>18</v>
      </c>
      <c r="F1924">
        <v>7</v>
      </c>
      <c r="G1924">
        <v>34</v>
      </c>
      <c r="H1924">
        <v>10</v>
      </c>
      <c r="I1924">
        <v>2</v>
      </c>
      <c r="J1924">
        <v>3</v>
      </c>
      <c r="K1924">
        <v>3</v>
      </c>
      <c r="L1924">
        <v>3</v>
      </c>
      <c r="M1924">
        <v>0</v>
      </c>
      <c r="N1924">
        <v>3</v>
      </c>
      <c r="O1924">
        <v>8</v>
      </c>
      <c r="P1924">
        <v>0</v>
      </c>
      <c r="Q1924">
        <v>0</v>
      </c>
      <c r="R1924">
        <v>0</v>
      </c>
      <c r="S1924">
        <v>0</v>
      </c>
      <c r="T1924">
        <v>0</v>
      </c>
      <c r="U1924">
        <v>0</v>
      </c>
      <c r="V1924">
        <v>3</v>
      </c>
      <c r="W1924">
        <v>11</v>
      </c>
      <c r="X1924">
        <v>0</v>
      </c>
      <c r="Y1924">
        <v>52</v>
      </c>
      <c r="Z1924">
        <v>2614</v>
      </c>
      <c r="AA1924">
        <v>0</v>
      </c>
      <c r="AB1924">
        <v>0</v>
      </c>
      <c r="AC1924">
        <v>1</v>
      </c>
      <c r="AD1924">
        <v>0</v>
      </c>
      <c r="AE1924">
        <v>0</v>
      </c>
      <c r="AF1924">
        <v>0</v>
      </c>
      <c r="AG1924">
        <v>0</v>
      </c>
      <c r="AH1924">
        <v>1</v>
      </c>
      <c r="AI1924">
        <v>0</v>
      </c>
      <c r="AJ1924">
        <v>0</v>
      </c>
      <c r="AK1924">
        <v>71</v>
      </c>
      <c r="AL1924">
        <v>68</v>
      </c>
      <c r="AM1924">
        <v>0</v>
      </c>
    </row>
    <row r="1925" spans="1:39" x14ac:dyDescent="0.45">
      <c r="A1925">
        <v>39898</v>
      </c>
      <c r="B1925">
        <v>0</v>
      </c>
      <c r="C1925">
        <v>1</v>
      </c>
      <c r="D1925">
        <v>20</v>
      </c>
      <c r="E1925">
        <v>69</v>
      </c>
      <c r="F1925">
        <v>8</v>
      </c>
      <c r="G1925">
        <v>26</v>
      </c>
      <c r="H1925">
        <v>12</v>
      </c>
      <c r="I1925">
        <v>7</v>
      </c>
      <c r="J1925">
        <v>12</v>
      </c>
      <c r="K1925">
        <v>2</v>
      </c>
      <c r="L1925">
        <v>3</v>
      </c>
      <c r="M1925">
        <v>0</v>
      </c>
      <c r="N1925">
        <v>4</v>
      </c>
      <c r="O1925">
        <v>7</v>
      </c>
      <c r="P1925">
        <v>0</v>
      </c>
      <c r="Q1925">
        <v>0</v>
      </c>
      <c r="R1925">
        <v>0</v>
      </c>
      <c r="S1925">
        <v>0</v>
      </c>
      <c r="T1925">
        <v>0</v>
      </c>
      <c r="U1925">
        <v>0</v>
      </c>
      <c r="V1925">
        <v>3</v>
      </c>
      <c r="W1925">
        <v>11</v>
      </c>
      <c r="X1925">
        <v>0</v>
      </c>
      <c r="Y1925">
        <v>66</v>
      </c>
      <c r="Z1925">
        <v>2661</v>
      </c>
      <c r="AA1925">
        <v>0</v>
      </c>
      <c r="AB1925">
        <v>0</v>
      </c>
      <c r="AC1925">
        <v>0</v>
      </c>
      <c r="AD1925">
        <v>1</v>
      </c>
      <c r="AE1925">
        <v>0</v>
      </c>
      <c r="AF1925">
        <v>0</v>
      </c>
      <c r="AG1925">
        <v>0</v>
      </c>
      <c r="AH1925">
        <v>1</v>
      </c>
      <c r="AI1925">
        <v>0</v>
      </c>
      <c r="AJ1925">
        <v>0</v>
      </c>
      <c r="AK1925">
        <v>122</v>
      </c>
      <c r="AL1925">
        <v>110</v>
      </c>
      <c r="AM1925">
        <v>0</v>
      </c>
    </row>
    <row r="1926" spans="1:39" x14ac:dyDescent="0.45">
      <c r="A1926">
        <v>51141</v>
      </c>
      <c r="B1926">
        <v>0</v>
      </c>
      <c r="C1926">
        <v>0</v>
      </c>
      <c r="D1926">
        <v>96</v>
      </c>
      <c r="E1926">
        <v>144</v>
      </c>
      <c r="F1926">
        <v>0</v>
      </c>
      <c r="G1926">
        <v>7</v>
      </c>
      <c r="H1926">
        <v>0</v>
      </c>
      <c r="I1926">
        <v>0</v>
      </c>
      <c r="J1926">
        <v>6</v>
      </c>
      <c r="K1926">
        <v>1</v>
      </c>
      <c r="L1926">
        <v>3</v>
      </c>
      <c r="M1926">
        <v>1</v>
      </c>
      <c r="N1926">
        <v>4</v>
      </c>
      <c r="O1926">
        <v>5</v>
      </c>
      <c r="P1926">
        <v>0</v>
      </c>
      <c r="Q1926">
        <v>0</v>
      </c>
      <c r="R1926">
        <v>0</v>
      </c>
      <c r="S1926">
        <v>0</v>
      </c>
      <c r="T1926">
        <v>0</v>
      </c>
      <c r="U1926">
        <v>0</v>
      </c>
      <c r="V1926">
        <v>3</v>
      </c>
      <c r="W1926">
        <v>11</v>
      </c>
      <c r="X1926">
        <v>0</v>
      </c>
      <c r="Y1926">
        <v>80</v>
      </c>
      <c r="Z1926">
        <v>2515</v>
      </c>
      <c r="AA1926">
        <v>0</v>
      </c>
      <c r="AB1926">
        <v>0</v>
      </c>
      <c r="AC1926">
        <v>1</v>
      </c>
      <c r="AD1926">
        <v>0</v>
      </c>
      <c r="AE1926">
        <v>0</v>
      </c>
      <c r="AF1926">
        <v>0</v>
      </c>
      <c r="AG1926">
        <v>0</v>
      </c>
      <c r="AH1926">
        <v>0</v>
      </c>
      <c r="AI1926">
        <v>0</v>
      </c>
      <c r="AJ1926">
        <v>1</v>
      </c>
      <c r="AK1926">
        <v>151</v>
      </c>
      <c r="AL1926">
        <v>145</v>
      </c>
      <c r="AM1926">
        <v>0</v>
      </c>
    </row>
    <row r="1927" spans="1:39" x14ac:dyDescent="0.45">
      <c r="A1927">
        <v>56939</v>
      </c>
      <c r="B1927">
        <v>0</v>
      </c>
      <c r="C1927">
        <v>1</v>
      </c>
      <c r="D1927">
        <v>19</v>
      </c>
      <c r="E1927">
        <v>256</v>
      </c>
      <c r="F1927">
        <v>34</v>
      </c>
      <c r="G1927">
        <v>103</v>
      </c>
      <c r="H1927">
        <v>90</v>
      </c>
      <c r="I1927">
        <v>29</v>
      </c>
      <c r="J1927">
        <v>49</v>
      </c>
      <c r="K1927">
        <v>2</v>
      </c>
      <c r="L1927">
        <v>3</v>
      </c>
      <c r="M1927">
        <v>3</v>
      </c>
      <c r="N1927">
        <v>10</v>
      </c>
      <c r="O1927">
        <v>3</v>
      </c>
      <c r="P1927">
        <v>0</v>
      </c>
      <c r="Q1927">
        <v>0</v>
      </c>
      <c r="R1927">
        <v>0</v>
      </c>
      <c r="S1927">
        <v>0</v>
      </c>
      <c r="T1927">
        <v>0</v>
      </c>
      <c r="U1927">
        <v>0</v>
      </c>
      <c r="V1927">
        <v>3</v>
      </c>
      <c r="W1927">
        <v>11</v>
      </c>
      <c r="X1927">
        <v>0</v>
      </c>
      <c r="Y1927">
        <v>44</v>
      </c>
      <c r="Z1927">
        <v>2443</v>
      </c>
      <c r="AA1927">
        <v>0</v>
      </c>
      <c r="AB1927">
        <v>1</v>
      </c>
      <c r="AC1927">
        <v>0</v>
      </c>
      <c r="AD1927">
        <v>0</v>
      </c>
      <c r="AE1927">
        <v>0</v>
      </c>
      <c r="AF1927">
        <v>0</v>
      </c>
      <c r="AG1927">
        <v>0</v>
      </c>
      <c r="AH1927">
        <v>1</v>
      </c>
      <c r="AI1927">
        <v>0</v>
      </c>
      <c r="AJ1927">
        <v>0</v>
      </c>
      <c r="AK1927">
        <v>512</v>
      </c>
      <c r="AL1927">
        <v>463</v>
      </c>
      <c r="AM1927">
        <v>0</v>
      </c>
    </row>
    <row r="1928" spans="1:39" x14ac:dyDescent="0.45">
      <c r="A1928">
        <v>80872</v>
      </c>
      <c r="B1928">
        <v>0</v>
      </c>
      <c r="C1928">
        <v>0</v>
      </c>
      <c r="D1928">
        <v>60</v>
      </c>
      <c r="E1928">
        <v>483</v>
      </c>
      <c r="F1928">
        <v>72</v>
      </c>
      <c r="G1928">
        <v>567</v>
      </c>
      <c r="H1928">
        <v>94</v>
      </c>
      <c r="I1928">
        <v>12</v>
      </c>
      <c r="J1928">
        <v>108</v>
      </c>
      <c r="K1928">
        <v>1</v>
      </c>
      <c r="L1928">
        <v>4</v>
      </c>
      <c r="M1928">
        <v>4</v>
      </c>
      <c r="N1928">
        <v>10</v>
      </c>
      <c r="O1928">
        <v>1</v>
      </c>
      <c r="P1928">
        <v>0</v>
      </c>
      <c r="Q1928">
        <v>0</v>
      </c>
      <c r="R1928">
        <v>0</v>
      </c>
      <c r="S1928">
        <v>0</v>
      </c>
      <c r="T1928">
        <v>0</v>
      </c>
      <c r="U1928">
        <v>0</v>
      </c>
      <c r="V1928">
        <v>3</v>
      </c>
      <c r="W1928">
        <v>11</v>
      </c>
      <c r="X1928">
        <v>0</v>
      </c>
      <c r="Y1928">
        <v>69</v>
      </c>
      <c r="Z1928">
        <v>2207</v>
      </c>
      <c r="AA1928">
        <v>0</v>
      </c>
      <c r="AB1928">
        <v>0</v>
      </c>
      <c r="AC1928">
        <v>1</v>
      </c>
      <c r="AD1928">
        <v>0</v>
      </c>
      <c r="AE1928">
        <v>0</v>
      </c>
      <c r="AF1928">
        <v>0</v>
      </c>
      <c r="AG1928">
        <v>0</v>
      </c>
      <c r="AH1928">
        <v>1</v>
      </c>
      <c r="AI1928">
        <v>0</v>
      </c>
      <c r="AJ1928">
        <v>0</v>
      </c>
      <c r="AK1928">
        <v>1228</v>
      </c>
      <c r="AL1928">
        <v>1120</v>
      </c>
      <c r="AM1928">
        <v>0</v>
      </c>
    </row>
    <row r="1929" spans="1:39" x14ac:dyDescent="0.45">
      <c r="A1929">
        <v>72335</v>
      </c>
      <c r="B1929">
        <v>0</v>
      </c>
      <c r="C1929">
        <v>0</v>
      </c>
      <c r="D1929">
        <v>2</v>
      </c>
      <c r="E1929">
        <v>1285</v>
      </c>
      <c r="F1929">
        <v>105</v>
      </c>
      <c r="G1929">
        <v>653</v>
      </c>
      <c r="H1929">
        <v>28</v>
      </c>
      <c r="I1929">
        <v>21</v>
      </c>
      <c r="J1929">
        <v>0</v>
      </c>
      <c r="K1929">
        <v>1</v>
      </c>
      <c r="L1929">
        <v>10</v>
      </c>
      <c r="M1929">
        <v>4</v>
      </c>
      <c r="N1929">
        <v>8</v>
      </c>
      <c r="O1929">
        <v>8</v>
      </c>
      <c r="P1929">
        <v>0</v>
      </c>
      <c r="Q1929">
        <v>0</v>
      </c>
      <c r="R1929">
        <v>0</v>
      </c>
      <c r="S1929">
        <v>0</v>
      </c>
      <c r="T1929">
        <v>0</v>
      </c>
      <c r="U1929">
        <v>0</v>
      </c>
      <c r="V1929">
        <v>3</v>
      </c>
      <c r="W1929">
        <v>11</v>
      </c>
      <c r="X1929">
        <v>1</v>
      </c>
      <c r="Y1929">
        <v>44</v>
      </c>
      <c r="Z1929">
        <v>2844</v>
      </c>
      <c r="AA1929">
        <v>0</v>
      </c>
      <c r="AB1929">
        <v>0</v>
      </c>
      <c r="AC1929">
        <v>0</v>
      </c>
      <c r="AD1929">
        <v>1</v>
      </c>
      <c r="AE1929">
        <v>0</v>
      </c>
      <c r="AF1929">
        <v>0</v>
      </c>
      <c r="AG1929">
        <v>0</v>
      </c>
      <c r="AH1929">
        <v>0</v>
      </c>
      <c r="AI1929">
        <v>0</v>
      </c>
      <c r="AJ1929">
        <v>1</v>
      </c>
      <c r="AK1929">
        <v>2092</v>
      </c>
      <c r="AL1929">
        <v>2092</v>
      </c>
      <c r="AM1929">
        <v>0</v>
      </c>
    </row>
    <row r="1930" spans="1:39" x14ac:dyDescent="0.45">
      <c r="A1930">
        <v>61798</v>
      </c>
      <c r="B1930">
        <v>0</v>
      </c>
      <c r="C1930">
        <v>0</v>
      </c>
      <c r="D1930">
        <v>13</v>
      </c>
      <c r="E1930">
        <v>338</v>
      </c>
      <c r="F1930">
        <v>4</v>
      </c>
      <c r="G1930">
        <v>89</v>
      </c>
      <c r="H1930">
        <v>11</v>
      </c>
      <c r="I1930">
        <v>8</v>
      </c>
      <c r="J1930">
        <v>13</v>
      </c>
      <c r="K1930">
        <v>1</v>
      </c>
      <c r="L1930">
        <v>4</v>
      </c>
      <c r="M1930">
        <v>2</v>
      </c>
      <c r="N1930">
        <v>9</v>
      </c>
      <c r="O1930">
        <v>4</v>
      </c>
      <c r="P1930">
        <v>0</v>
      </c>
      <c r="Q1930">
        <v>0</v>
      </c>
      <c r="R1930">
        <v>0</v>
      </c>
      <c r="S1930">
        <v>0</v>
      </c>
      <c r="T1930">
        <v>0</v>
      </c>
      <c r="U1930">
        <v>0</v>
      </c>
      <c r="V1930">
        <v>3</v>
      </c>
      <c r="W1930">
        <v>11</v>
      </c>
      <c r="X1930">
        <v>0</v>
      </c>
      <c r="Y1930">
        <v>56</v>
      </c>
      <c r="Z1930">
        <v>2377</v>
      </c>
      <c r="AA1930">
        <v>0</v>
      </c>
      <c r="AB1930">
        <v>0</v>
      </c>
      <c r="AC1930">
        <v>1</v>
      </c>
      <c r="AD1930">
        <v>0</v>
      </c>
      <c r="AE1930">
        <v>0</v>
      </c>
      <c r="AF1930">
        <v>0</v>
      </c>
      <c r="AG1930">
        <v>0</v>
      </c>
      <c r="AH1930">
        <v>0</v>
      </c>
      <c r="AI1930">
        <v>0</v>
      </c>
      <c r="AJ1930">
        <v>1</v>
      </c>
      <c r="AK1930">
        <v>450</v>
      </c>
      <c r="AL1930">
        <v>437</v>
      </c>
      <c r="AM1930">
        <v>0</v>
      </c>
    </row>
    <row r="1931" spans="1:39" x14ac:dyDescent="0.45">
      <c r="A1931">
        <v>76842</v>
      </c>
      <c r="B1931">
        <v>0</v>
      </c>
      <c r="C1931">
        <v>0</v>
      </c>
      <c r="D1931">
        <v>37</v>
      </c>
      <c r="E1931">
        <v>605</v>
      </c>
      <c r="F1931">
        <v>10</v>
      </c>
      <c r="G1931">
        <v>345</v>
      </c>
      <c r="H1931">
        <v>84</v>
      </c>
      <c r="I1931">
        <v>54</v>
      </c>
      <c r="J1931">
        <v>32</v>
      </c>
      <c r="K1931">
        <v>1</v>
      </c>
      <c r="L1931">
        <v>1</v>
      </c>
      <c r="M1931">
        <v>8</v>
      </c>
      <c r="N1931">
        <v>7</v>
      </c>
      <c r="O1931">
        <v>0</v>
      </c>
      <c r="P1931">
        <v>0</v>
      </c>
      <c r="Q1931">
        <v>0</v>
      </c>
      <c r="R1931">
        <v>0</v>
      </c>
      <c r="S1931">
        <v>0</v>
      </c>
      <c r="T1931">
        <v>0</v>
      </c>
      <c r="U1931">
        <v>0</v>
      </c>
      <c r="V1931">
        <v>3</v>
      </c>
      <c r="W1931">
        <v>11</v>
      </c>
      <c r="X1931">
        <v>0</v>
      </c>
      <c r="Y1931">
        <v>70</v>
      </c>
      <c r="Z1931">
        <v>2216</v>
      </c>
      <c r="AA1931">
        <v>0</v>
      </c>
      <c r="AB1931">
        <v>0</v>
      </c>
      <c r="AC1931">
        <v>0</v>
      </c>
      <c r="AD1931">
        <v>0</v>
      </c>
      <c r="AE1931">
        <v>1</v>
      </c>
      <c r="AF1931">
        <v>0</v>
      </c>
      <c r="AG1931">
        <v>0</v>
      </c>
      <c r="AH1931">
        <v>0</v>
      </c>
      <c r="AI1931">
        <v>0</v>
      </c>
      <c r="AJ1931">
        <v>1</v>
      </c>
      <c r="AK1931">
        <v>1098</v>
      </c>
      <c r="AL1931">
        <v>1066</v>
      </c>
      <c r="AM1931">
        <v>0</v>
      </c>
    </row>
    <row r="1932" spans="1:39" x14ac:dyDescent="0.45">
      <c r="A1932">
        <v>29478</v>
      </c>
      <c r="B1932">
        <v>1</v>
      </c>
      <c r="C1932">
        <v>0</v>
      </c>
      <c r="D1932">
        <v>59</v>
      </c>
      <c r="E1932">
        <v>8</v>
      </c>
      <c r="F1932">
        <v>0</v>
      </c>
      <c r="G1932">
        <v>7</v>
      </c>
      <c r="H1932">
        <v>3</v>
      </c>
      <c r="I1932">
        <v>1</v>
      </c>
      <c r="J1932">
        <v>1</v>
      </c>
      <c r="K1932">
        <v>1</v>
      </c>
      <c r="L1932">
        <v>1</v>
      </c>
      <c r="M1932">
        <v>0</v>
      </c>
      <c r="N1932">
        <v>3</v>
      </c>
      <c r="O1932">
        <v>6</v>
      </c>
      <c r="P1932">
        <v>0</v>
      </c>
      <c r="Q1932">
        <v>0</v>
      </c>
      <c r="R1932">
        <v>0</v>
      </c>
      <c r="S1932">
        <v>0</v>
      </c>
      <c r="T1932">
        <v>0</v>
      </c>
      <c r="U1932">
        <v>0</v>
      </c>
      <c r="V1932">
        <v>3</v>
      </c>
      <c r="W1932">
        <v>11</v>
      </c>
      <c r="X1932">
        <v>0</v>
      </c>
      <c r="Y1932">
        <v>44</v>
      </c>
      <c r="Z1932">
        <v>2322</v>
      </c>
      <c r="AA1932">
        <v>0</v>
      </c>
      <c r="AB1932">
        <v>0</v>
      </c>
      <c r="AC1932">
        <v>0</v>
      </c>
      <c r="AD1932">
        <v>1</v>
      </c>
      <c r="AE1932">
        <v>0</v>
      </c>
      <c r="AF1932">
        <v>0</v>
      </c>
      <c r="AG1932">
        <v>0</v>
      </c>
      <c r="AH1932">
        <v>1</v>
      </c>
      <c r="AI1932">
        <v>0</v>
      </c>
      <c r="AJ1932">
        <v>0</v>
      </c>
      <c r="AK1932">
        <v>19</v>
      </c>
      <c r="AL1932">
        <v>18</v>
      </c>
      <c r="AM1932">
        <v>0</v>
      </c>
    </row>
    <row r="1933" spans="1:39" x14ac:dyDescent="0.45">
      <c r="A1933">
        <v>46998</v>
      </c>
      <c r="B1933">
        <v>0</v>
      </c>
      <c r="C1933">
        <v>1</v>
      </c>
      <c r="D1933">
        <v>55</v>
      </c>
      <c r="E1933">
        <v>172</v>
      </c>
      <c r="F1933">
        <v>41</v>
      </c>
      <c r="G1933">
        <v>86</v>
      </c>
      <c r="H1933">
        <v>45</v>
      </c>
      <c r="I1933">
        <v>6</v>
      </c>
      <c r="J1933">
        <v>27</v>
      </c>
      <c r="K1933">
        <v>5</v>
      </c>
      <c r="L1933">
        <v>5</v>
      </c>
      <c r="M1933">
        <v>3</v>
      </c>
      <c r="N1933">
        <v>5</v>
      </c>
      <c r="O1933">
        <v>7</v>
      </c>
      <c r="P1933">
        <v>1</v>
      </c>
      <c r="Q1933">
        <v>0</v>
      </c>
      <c r="R1933">
        <v>0</v>
      </c>
      <c r="S1933">
        <v>0</v>
      </c>
      <c r="T1933">
        <v>0</v>
      </c>
      <c r="U1933">
        <v>0</v>
      </c>
      <c r="V1933">
        <v>3</v>
      </c>
      <c r="W1933">
        <v>11</v>
      </c>
      <c r="X1933">
        <v>0</v>
      </c>
      <c r="Y1933">
        <v>64</v>
      </c>
      <c r="Z1933">
        <v>2774</v>
      </c>
      <c r="AA1933">
        <v>0</v>
      </c>
      <c r="AB1933">
        <v>0</v>
      </c>
      <c r="AC1933">
        <v>1</v>
      </c>
      <c r="AD1933">
        <v>0</v>
      </c>
      <c r="AE1933">
        <v>0</v>
      </c>
      <c r="AF1933">
        <v>0</v>
      </c>
      <c r="AG1933">
        <v>0</v>
      </c>
      <c r="AH1933">
        <v>1</v>
      </c>
      <c r="AI1933">
        <v>0</v>
      </c>
      <c r="AJ1933">
        <v>0</v>
      </c>
      <c r="AK1933">
        <v>350</v>
      </c>
      <c r="AL1933">
        <v>323</v>
      </c>
      <c r="AM1933">
        <v>1</v>
      </c>
    </row>
    <row r="1934" spans="1:39" x14ac:dyDescent="0.45">
      <c r="A1934">
        <v>96843</v>
      </c>
      <c r="B1934">
        <v>0</v>
      </c>
      <c r="C1934">
        <v>0</v>
      </c>
      <c r="D1934">
        <v>60</v>
      </c>
      <c r="E1934">
        <v>448</v>
      </c>
      <c r="F1934">
        <v>71</v>
      </c>
      <c r="G1934">
        <v>951</v>
      </c>
      <c r="H1934">
        <v>40</v>
      </c>
      <c r="I1934">
        <v>17</v>
      </c>
      <c r="J1934">
        <v>17</v>
      </c>
      <c r="K1934">
        <v>1</v>
      </c>
      <c r="L1934">
        <v>6</v>
      </c>
      <c r="M1934">
        <v>11</v>
      </c>
      <c r="N1934">
        <v>10</v>
      </c>
      <c r="O1934">
        <v>2</v>
      </c>
      <c r="P1934">
        <v>0</v>
      </c>
      <c r="Q1934">
        <v>0</v>
      </c>
      <c r="R1934">
        <v>1</v>
      </c>
      <c r="S1934">
        <v>0</v>
      </c>
      <c r="T1934">
        <v>0</v>
      </c>
      <c r="U1934">
        <v>0</v>
      </c>
      <c r="V1934">
        <v>3</v>
      </c>
      <c r="W1934">
        <v>11</v>
      </c>
      <c r="X1934">
        <v>1</v>
      </c>
      <c r="Y1934">
        <v>30</v>
      </c>
      <c r="Z1934">
        <v>2591</v>
      </c>
      <c r="AA1934">
        <v>0</v>
      </c>
      <c r="AB1934">
        <v>0</v>
      </c>
      <c r="AC1934">
        <v>1</v>
      </c>
      <c r="AD1934">
        <v>0</v>
      </c>
      <c r="AE1934">
        <v>0</v>
      </c>
      <c r="AF1934">
        <v>0</v>
      </c>
      <c r="AG1934">
        <v>0</v>
      </c>
      <c r="AH1934">
        <v>1</v>
      </c>
      <c r="AI1934">
        <v>0</v>
      </c>
      <c r="AJ1934">
        <v>0</v>
      </c>
      <c r="AK1934">
        <v>1527</v>
      </c>
      <c r="AL1934">
        <v>1510</v>
      </c>
      <c r="AM1934">
        <v>1</v>
      </c>
    </row>
    <row r="1935" spans="1:39" x14ac:dyDescent="0.45">
      <c r="A1935">
        <v>56551</v>
      </c>
      <c r="B1935">
        <v>1</v>
      </c>
      <c r="C1935">
        <v>1</v>
      </c>
      <c r="D1935">
        <v>48</v>
      </c>
      <c r="E1935">
        <v>67</v>
      </c>
      <c r="F1935">
        <v>4</v>
      </c>
      <c r="G1935">
        <v>32</v>
      </c>
      <c r="H1935">
        <v>17</v>
      </c>
      <c r="I1935">
        <v>2</v>
      </c>
      <c r="J1935">
        <v>16</v>
      </c>
      <c r="K1935">
        <v>3</v>
      </c>
      <c r="L1935">
        <v>2</v>
      </c>
      <c r="M1935">
        <v>1</v>
      </c>
      <c r="N1935">
        <v>4</v>
      </c>
      <c r="O1935">
        <v>4</v>
      </c>
      <c r="P1935">
        <v>0</v>
      </c>
      <c r="Q1935">
        <v>0</v>
      </c>
      <c r="R1935">
        <v>0</v>
      </c>
      <c r="S1935">
        <v>0</v>
      </c>
      <c r="T1935">
        <v>0</v>
      </c>
      <c r="U1935">
        <v>0</v>
      </c>
      <c r="V1935">
        <v>3</v>
      </c>
      <c r="W1935">
        <v>11</v>
      </c>
      <c r="X1935">
        <v>0</v>
      </c>
      <c r="Y1935">
        <v>70</v>
      </c>
      <c r="Z1935">
        <v>2212</v>
      </c>
      <c r="AA1935">
        <v>0</v>
      </c>
      <c r="AB1935">
        <v>0</v>
      </c>
      <c r="AC1935">
        <v>0</v>
      </c>
      <c r="AD1935">
        <v>0</v>
      </c>
      <c r="AE1935">
        <v>1</v>
      </c>
      <c r="AF1935">
        <v>0</v>
      </c>
      <c r="AG1935">
        <v>0</v>
      </c>
      <c r="AH1935">
        <v>0</v>
      </c>
      <c r="AI1935">
        <v>0</v>
      </c>
      <c r="AJ1935">
        <v>1</v>
      </c>
      <c r="AK1935">
        <v>122</v>
      </c>
      <c r="AL1935">
        <v>106</v>
      </c>
      <c r="AM1935">
        <v>0</v>
      </c>
    </row>
    <row r="1936" spans="1:39" x14ac:dyDescent="0.45">
      <c r="A1936">
        <v>70053</v>
      </c>
      <c r="B1936">
        <v>0</v>
      </c>
      <c r="C1936">
        <v>1</v>
      </c>
      <c r="D1936">
        <v>38</v>
      </c>
      <c r="E1936">
        <v>512</v>
      </c>
      <c r="F1936">
        <v>53</v>
      </c>
      <c r="G1936">
        <v>98</v>
      </c>
      <c r="H1936">
        <v>81</v>
      </c>
      <c r="I1936">
        <v>179</v>
      </c>
      <c r="J1936">
        <v>89</v>
      </c>
      <c r="K1936">
        <v>3</v>
      </c>
      <c r="L1936">
        <v>8</v>
      </c>
      <c r="M1936">
        <v>5</v>
      </c>
      <c r="N1936">
        <v>10</v>
      </c>
      <c r="O1936">
        <v>5</v>
      </c>
      <c r="P1936">
        <v>0</v>
      </c>
      <c r="Q1936">
        <v>0</v>
      </c>
      <c r="R1936">
        <v>0</v>
      </c>
      <c r="S1936">
        <v>0</v>
      </c>
      <c r="T1936">
        <v>0</v>
      </c>
      <c r="U1936">
        <v>0</v>
      </c>
      <c r="V1936">
        <v>3</v>
      </c>
      <c r="W1936">
        <v>11</v>
      </c>
      <c r="X1936">
        <v>0</v>
      </c>
      <c r="Y1936">
        <v>55</v>
      </c>
      <c r="Z1936">
        <v>2520</v>
      </c>
      <c r="AA1936">
        <v>0</v>
      </c>
      <c r="AB1936">
        <v>1</v>
      </c>
      <c r="AC1936">
        <v>0</v>
      </c>
      <c r="AD1936">
        <v>0</v>
      </c>
      <c r="AE1936">
        <v>0</v>
      </c>
      <c r="AF1936">
        <v>0</v>
      </c>
      <c r="AG1936">
        <v>0</v>
      </c>
      <c r="AH1936">
        <v>0</v>
      </c>
      <c r="AI1936">
        <v>1</v>
      </c>
      <c r="AJ1936">
        <v>0</v>
      </c>
      <c r="AK1936">
        <v>923</v>
      </c>
      <c r="AL1936">
        <v>834</v>
      </c>
      <c r="AM1936">
        <v>0</v>
      </c>
    </row>
    <row r="1937" spans="1:39" x14ac:dyDescent="0.45">
      <c r="A1937">
        <v>71670</v>
      </c>
      <c r="B1937">
        <v>0</v>
      </c>
      <c r="C1937">
        <v>0</v>
      </c>
      <c r="D1937">
        <v>8</v>
      </c>
      <c r="E1937">
        <v>1462</v>
      </c>
      <c r="F1937">
        <v>16</v>
      </c>
      <c r="G1937">
        <v>128</v>
      </c>
      <c r="H1937">
        <v>0</v>
      </c>
      <c r="I1937">
        <v>0</v>
      </c>
      <c r="J1937">
        <v>160</v>
      </c>
      <c r="K1937">
        <v>1</v>
      </c>
      <c r="L1937">
        <v>5</v>
      </c>
      <c r="M1937">
        <v>3</v>
      </c>
      <c r="N1937">
        <v>6</v>
      </c>
      <c r="O1937">
        <v>6</v>
      </c>
      <c r="P1937">
        <v>0</v>
      </c>
      <c r="Q1937">
        <v>1</v>
      </c>
      <c r="R1937">
        <v>1</v>
      </c>
      <c r="S1937">
        <v>0</v>
      </c>
      <c r="T1937">
        <v>1</v>
      </c>
      <c r="U1937">
        <v>0</v>
      </c>
      <c r="V1937">
        <v>3</v>
      </c>
      <c r="W1937">
        <v>11</v>
      </c>
      <c r="X1937">
        <v>1</v>
      </c>
      <c r="Y1937">
        <v>58</v>
      </c>
      <c r="Z1937">
        <v>2514</v>
      </c>
      <c r="AA1937">
        <v>0</v>
      </c>
      <c r="AB1937">
        <v>0</v>
      </c>
      <c r="AC1937">
        <v>0</v>
      </c>
      <c r="AD1937">
        <v>0</v>
      </c>
      <c r="AE1937">
        <v>1</v>
      </c>
      <c r="AF1937">
        <v>0</v>
      </c>
      <c r="AG1937">
        <v>0</v>
      </c>
      <c r="AH1937">
        <v>0</v>
      </c>
      <c r="AI1937">
        <v>0</v>
      </c>
      <c r="AJ1937">
        <v>1</v>
      </c>
      <c r="AK1937">
        <v>1606</v>
      </c>
      <c r="AL1937">
        <v>1446</v>
      </c>
      <c r="AM1937">
        <v>3</v>
      </c>
    </row>
    <row r="1938" spans="1:39" x14ac:dyDescent="0.45">
      <c r="A1938">
        <v>44359</v>
      </c>
      <c r="B1938">
        <v>1</v>
      </c>
      <c r="C1938">
        <v>1</v>
      </c>
      <c r="D1938">
        <v>19</v>
      </c>
      <c r="E1938">
        <v>20</v>
      </c>
      <c r="F1938">
        <v>0</v>
      </c>
      <c r="G1938">
        <v>14</v>
      </c>
      <c r="H1938">
        <v>7</v>
      </c>
      <c r="I1938">
        <v>3</v>
      </c>
      <c r="J1938">
        <v>1</v>
      </c>
      <c r="K1938">
        <v>3</v>
      </c>
      <c r="L1938">
        <v>2</v>
      </c>
      <c r="M1938">
        <v>0</v>
      </c>
      <c r="N1938">
        <v>4</v>
      </c>
      <c r="O1938">
        <v>3</v>
      </c>
      <c r="P1938">
        <v>0</v>
      </c>
      <c r="Q1938">
        <v>0</v>
      </c>
      <c r="R1938">
        <v>0</v>
      </c>
      <c r="S1938">
        <v>0</v>
      </c>
      <c r="T1938">
        <v>0</v>
      </c>
      <c r="U1938">
        <v>0</v>
      </c>
      <c r="V1938">
        <v>3</v>
      </c>
      <c r="W1938">
        <v>11</v>
      </c>
      <c r="X1938">
        <v>0</v>
      </c>
      <c r="Y1938">
        <v>42</v>
      </c>
      <c r="Z1938">
        <v>2171</v>
      </c>
      <c r="AA1938">
        <v>0</v>
      </c>
      <c r="AB1938">
        <v>1</v>
      </c>
      <c r="AC1938">
        <v>0</v>
      </c>
      <c r="AD1938">
        <v>0</v>
      </c>
      <c r="AE1938">
        <v>0</v>
      </c>
      <c r="AF1938">
        <v>0</v>
      </c>
      <c r="AG1938">
        <v>0</v>
      </c>
      <c r="AH1938">
        <v>1</v>
      </c>
      <c r="AI1938">
        <v>0</v>
      </c>
      <c r="AJ1938">
        <v>0</v>
      </c>
      <c r="AK1938">
        <v>44</v>
      </c>
      <c r="AL1938">
        <v>43</v>
      </c>
      <c r="AM1938">
        <v>0</v>
      </c>
    </row>
    <row r="1939" spans="1:39" x14ac:dyDescent="0.45">
      <c r="A1939">
        <v>40887</v>
      </c>
      <c r="B1939">
        <v>1</v>
      </c>
      <c r="C1939">
        <v>1</v>
      </c>
      <c r="D1939">
        <v>32</v>
      </c>
      <c r="E1939">
        <v>50</v>
      </c>
      <c r="F1939">
        <v>4</v>
      </c>
      <c r="G1939">
        <v>44</v>
      </c>
      <c r="H1939">
        <v>10</v>
      </c>
      <c r="I1939">
        <v>10</v>
      </c>
      <c r="J1939">
        <v>43</v>
      </c>
      <c r="K1939">
        <v>3</v>
      </c>
      <c r="L1939">
        <v>3</v>
      </c>
      <c r="M1939">
        <v>1</v>
      </c>
      <c r="N1939">
        <v>3</v>
      </c>
      <c r="O1939">
        <v>9</v>
      </c>
      <c r="P1939">
        <v>0</v>
      </c>
      <c r="Q1939">
        <v>0</v>
      </c>
      <c r="R1939">
        <v>0</v>
      </c>
      <c r="S1939">
        <v>0</v>
      </c>
      <c r="T1939">
        <v>0</v>
      </c>
      <c r="U1939">
        <v>0</v>
      </c>
      <c r="V1939">
        <v>3</v>
      </c>
      <c r="W1939">
        <v>11</v>
      </c>
      <c r="X1939">
        <v>1</v>
      </c>
      <c r="Y1939">
        <v>68</v>
      </c>
      <c r="Z1939">
        <v>2578</v>
      </c>
      <c r="AA1939">
        <v>0</v>
      </c>
      <c r="AB1939">
        <v>0</v>
      </c>
      <c r="AC1939">
        <v>1</v>
      </c>
      <c r="AD1939">
        <v>0</v>
      </c>
      <c r="AE1939">
        <v>0</v>
      </c>
      <c r="AF1939">
        <v>0</v>
      </c>
      <c r="AG1939">
        <v>0</v>
      </c>
      <c r="AH1939">
        <v>1</v>
      </c>
      <c r="AI1939">
        <v>0</v>
      </c>
      <c r="AJ1939">
        <v>0</v>
      </c>
      <c r="AK1939">
        <v>118</v>
      </c>
      <c r="AL1939">
        <v>75</v>
      </c>
      <c r="AM1939">
        <v>0</v>
      </c>
    </row>
    <row r="1940" spans="1:39" x14ac:dyDescent="0.45">
      <c r="A1940">
        <v>48877</v>
      </c>
      <c r="B1940">
        <v>0</v>
      </c>
      <c r="C1940">
        <v>1</v>
      </c>
      <c r="D1940">
        <v>27</v>
      </c>
      <c r="E1940">
        <v>102</v>
      </c>
      <c r="F1940">
        <v>1</v>
      </c>
      <c r="G1940">
        <v>15</v>
      </c>
      <c r="H1940">
        <v>2</v>
      </c>
      <c r="I1940">
        <v>0</v>
      </c>
      <c r="J1940">
        <v>24</v>
      </c>
      <c r="K1940">
        <v>1</v>
      </c>
      <c r="L1940">
        <v>3</v>
      </c>
      <c r="M1940">
        <v>0</v>
      </c>
      <c r="N1940">
        <v>4</v>
      </c>
      <c r="O1940">
        <v>7</v>
      </c>
      <c r="P1940">
        <v>0</v>
      </c>
      <c r="Q1940">
        <v>0</v>
      </c>
      <c r="R1940">
        <v>0</v>
      </c>
      <c r="S1940">
        <v>0</v>
      </c>
      <c r="T1940">
        <v>0</v>
      </c>
      <c r="U1940">
        <v>0</v>
      </c>
      <c r="V1940">
        <v>3</v>
      </c>
      <c r="W1940">
        <v>11</v>
      </c>
      <c r="X1940">
        <v>0</v>
      </c>
      <c r="Y1940">
        <v>54</v>
      </c>
      <c r="Z1940">
        <v>2334</v>
      </c>
      <c r="AA1940">
        <v>1</v>
      </c>
      <c r="AB1940">
        <v>0</v>
      </c>
      <c r="AC1940">
        <v>0</v>
      </c>
      <c r="AD1940">
        <v>0</v>
      </c>
      <c r="AE1940">
        <v>0</v>
      </c>
      <c r="AF1940">
        <v>0</v>
      </c>
      <c r="AG1940">
        <v>0</v>
      </c>
      <c r="AH1940">
        <v>1</v>
      </c>
      <c r="AI1940">
        <v>0</v>
      </c>
      <c r="AJ1940">
        <v>0</v>
      </c>
      <c r="AK1940">
        <v>120</v>
      </c>
      <c r="AL1940">
        <v>96</v>
      </c>
      <c r="AM1940">
        <v>0</v>
      </c>
    </row>
    <row r="1941" spans="1:39" x14ac:dyDescent="0.45">
      <c r="A1941">
        <v>74485</v>
      </c>
      <c r="B1941">
        <v>0</v>
      </c>
      <c r="C1941">
        <v>0</v>
      </c>
      <c r="D1941">
        <v>58</v>
      </c>
      <c r="E1941">
        <v>499</v>
      </c>
      <c r="F1941">
        <v>149</v>
      </c>
      <c r="G1941">
        <v>815</v>
      </c>
      <c r="H1941">
        <v>173</v>
      </c>
      <c r="I1941">
        <v>49</v>
      </c>
      <c r="J1941">
        <v>49</v>
      </c>
      <c r="K1941">
        <v>1</v>
      </c>
      <c r="L1941">
        <v>6</v>
      </c>
      <c r="M1941">
        <v>7</v>
      </c>
      <c r="N1941">
        <v>12</v>
      </c>
      <c r="O1941">
        <v>3</v>
      </c>
      <c r="P1941">
        <v>0</v>
      </c>
      <c r="Q1941">
        <v>0</v>
      </c>
      <c r="R1941">
        <v>0</v>
      </c>
      <c r="S1941">
        <v>0</v>
      </c>
      <c r="T1941">
        <v>0</v>
      </c>
      <c r="U1941">
        <v>0</v>
      </c>
      <c r="V1941">
        <v>3</v>
      </c>
      <c r="W1941">
        <v>11</v>
      </c>
      <c r="X1941">
        <v>0</v>
      </c>
      <c r="Y1941">
        <v>73</v>
      </c>
      <c r="Z1941">
        <v>2468</v>
      </c>
      <c r="AA1941">
        <v>0</v>
      </c>
      <c r="AB1941">
        <v>0</v>
      </c>
      <c r="AC1941">
        <v>0</v>
      </c>
      <c r="AD1941">
        <v>1</v>
      </c>
      <c r="AE1941">
        <v>0</v>
      </c>
      <c r="AF1941">
        <v>0</v>
      </c>
      <c r="AG1941">
        <v>0</v>
      </c>
      <c r="AH1941">
        <v>1</v>
      </c>
      <c r="AI1941">
        <v>0</v>
      </c>
      <c r="AJ1941">
        <v>0</v>
      </c>
      <c r="AK1941">
        <v>1685</v>
      </c>
      <c r="AL1941">
        <v>1636</v>
      </c>
      <c r="AM1941">
        <v>0</v>
      </c>
    </row>
    <row r="1942" spans="1:39" x14ac:dyDescent="0.45">
      <c r="A1942">
        <v>64474</v>
      </c>
      <c r="B1942">
        <v>0</v>
      </c>
      <c r="C1942">
        <v>1</v>
      </c>
      <c r="D1942">
        <v>59</v>
      </c>
      <c r="E1942">
        <v>381</v>
      </c>
      <c r="F1942">
        <v>35</v>
      </c>
      <c r="G1942">
        <v>172</v>
      </c>
      <c r="H1942">
        <v>56</v>
      </c>
      <c r="I1942">
        <v>86</v>
      </c>
      <c r="J1942">
        <v>93</v>
      </c>
      <c r="K1942">
        <v>2</v>
      </c>
      <c r="L1942">
        <v>8</v>
      </c>
      <c r="M1942">
        <v>2</v>
      </c>
      <c r="N1942">
        <v>10</v>
      </c>
      <c r="O1942">
        <v>5</v>
      </c>
      <c r="P1942">
        <v>0</v>
      </c>
      <c r="Q1942">
        <v>0</v>
      </c>
      <c r="R1942">
        <v>0</v>
      </c>
      <c r="S1942">
        <v>0</v>
      </c>
      <c r="T1942">
        <v>0</v>
      </c>
      <c r="U1942">
        <v>0</v>
      </c>
      <c r="V1942">
        <v>3</v>
      </c>
      <c r="W1942">
        <v>11</v>
      </c>
      <c r="X1942">
        <v>0</v>
      </c>
      <c r="Y1942">
        <v>48</v>
      </c>
      <c r="Z1942">
        <v>2409</v>
      </c>
      <c r="AA1942">
        <v>0</v>
      </c>
      <c r="AB1942">
        <v>0</v>
      </c>
      <c r="AC1942">
        <v>0</v>
      </c>
      <c r="AD1942">
        <v>1</v>
      </c>
      <c r="AE1942">
        <v>0</v>
      </c>
      <c r="AF1942">
        <v>0</v>
      </c>
      <c r="AG1942">
        <v>0</v>
      </c>
      <c r="AH1942">
        <v>1</v>
      </c>
      <c r="AI1942">
        <v>0</v>
      </c>
      <c r="AJ1942">
        <v>0</v>
      </c>
      <c r="AK1942">
        <v>730</v>
      </c>
      <c r="AL1942">
        <v>637</v>
      </c>
      <c r="AM1942">
        <v>0</v>
      </c>
    </row>
    <row r="1943" spans="1:39" x14ac:dyDescent="0.45">
      <c r="A1943">
        <v>77226</v>
      </c>
      <c r="B1943">
        <v>0</v>
      </c>
      <c r="C1943">
        <v>1</v>
      </c>
      <c r="D1943">
        <v>29</v>
      </c>
      <c r="E1943">
        <v>631</v>
      </c>
      <c r="F1943">
        <v>43</v>
      </c>
      <c r="G1943">
        <v>239</v>
      </c>
      <c r="H1943">
        <v>128</v>
      </c>
      <c r="I1943">
        <v>76</v>
      </c>
      <c r="J1943">
        <v>21</v>
      </c>
      <c r="K1943">
        <v>2</v>
      </c>
      <c r="L1943">
        <v>6</v>
      </c>
      <c r="M1943">
        <v>8</v>
      </c>
      <c r="N1943">
        <v>12</v>
      </c>
      <c r="O1943">
        <v>3</v>
      </c>
      <c r="P1943">
        <v>0</v>
      </c>
      <c r="Q1943">
        <v>0</v>
      </c>
      <c r="R1943">
        <v>0</v>
      </c>
      <c r="S1943">
        <v>0</v>
      </c>
      <c r="T1943">
        <v>0</v>
      </c>
      <c r="U1943">
        <v>0</v>
      </c>
      <c r="V1943">
        <v>3</v>
      </c>
      <c r="W1943">
        <v>11</v>
      </c>
      <c r="X1943">
        <v>0</v>
      </c>
      <c r="Y1943">
        <v>57</v>
      </c>
      <c r="Z1943">
        <v>2280</v>
      </c>
      <c r="AA1943">
        <v>0</v>
      </c>
      <c r="AB1943">
        <v>0</v>
      </c>
      <c r="AC1943">
        <v>0</v>
      </c>
      <c r="AD1943">
        <v>1</v>
      </c>
      <c r="AE1943">
        <v>0</v>
      </c>
      <c r="AF1943">
        <v>0</v>
      </c>
      <c r="AG1943">
        <v>0</v>
      </c>
      <c r="AH1943">
        <v>1</v>
      </c>
      <c r="AI1943">
        <v>0</v>
      </c>
      <c r="AJ1943">
        <v>0</v>
      </c>
      <c r="AK1943">
        <v>1117</v>
      </c>
      <c r="AL1943">
        <v>1096</v>
      </c>
      <c r="AM1943">
        <v>0</v>
      </c>
    </row>
    <row r="1944" spans="1:39" x14ac:dyDescent="0.45">
      <c r="A1944">
        <v>72643</v>
      </c>
      <c r="B1944">
        <v>0</v>
      </c>
      <c r="C1944">
        <v>0</v>
      </c>
      <c r="D1944">
        <v>60</v>
      </c>
      <c r="E1944">
        <v>526</v>
      </c>
      <c r="F1944">
        <v>80</v>
      </c>
      <c r="G1944">
        <v>553</v>
      </c>
      <c r="H1944">
        <v>123</v>
      </c>
      <c r="I1944">
        <v>94</v>
      </c>
      <c r="J1944">
        <v>53</v>
      </c>
      <c r="K1944">
        <v>1</v>
      </c>
      <c r="L1944">
        <v>3</v>
      </c>
      <c r="M1944">
        <v>10</v>
      </c>
      <c r="N1944">
        <v>7</v>
      </c>
      <c r="O1944">
        <v>2</v>
      </c>
      <c r="P1944">
        <v>0</v>
      </c>
      <c r="Q1944">
        <v>0</v>
      </c>
      <c r="R1944">
        <v>0</v>
      </c>
      <c r="S1944">
        <v>1</v>
      </c>
      <c r="T1944">
        <v>0</v>
      </c>
      <c r="U1944">
        <v>0</v>
      </c>
      <c r="V1944">
        <v>3</v>
      </c>
      <c r="W1944">
        <v>11</v>
      </c>
      <c r="X1944">
        <v>1</v>
      </c>
      <c r="Y1944">
        <v>71</v>
      </c>
      <c r="Z1944">
        <v>2646</v>
      </c>
      <c r="AA1944">
        <v>0</v>
      </c>
      <c r="AB1944">
        <v>0</v>
      </c>
      <c r="AC1944">
        <v>0</v>
      </c>
      <c r="AD1944">
        <v>0</v>
      </c>
      <c r="AE1944">
        <v>1</v>
      </c>
      <c r="AF1944">
        <v>0</v>
      </c>
      <c r="AG1944">
        <v>0</v>
      </c>
      <c r="AH1944">
        <v>1</v>
      </c>
      <c r="AI1944">
        <v>0</v>
      </c>
      <c r="AJ1944">
        <v>0</v>
      </c>
      <c r="AK1944">
        <v>1376</v>
      </c>
      <c r="AL1944">
        <v>1323</v>
      </c>
      <c r="AM1944">
        <v>1</v>
      </c>
    </row>
    <row r="1945" spans="1:39" x14ac:dyDescent="0.45">
      <c r="A1945">
        <v>85738</v>
      </c>
      <c r="B1945">
        <v>0</v>
      </c>
      <c r="C1945">
        <v>0</v>
      </c>
      <c r="D1945">
        <v>41</v>
      </c>
      <c r="E1945">
        <v>913</v>
      </c>
      <c r="F1945">
        <v>26</v>
      </c>
      <c r="G1945">
        <v>376</v>
      </c>
      <c r="H1945">
        <v>17</v>
      </c>
      <c r="I1945">
        <v>26</v>
      </c>
      <c r="J1945">
        <v>13</v>
      </c>
      <c r="K1945">
        <v>1</v>
      </c>
      <c r="L1945">
        <v>3</v>
      </c>
      <c r="M1945">
        <v>6</v>
      </c>
      <c r="N1945">
        <v>11</v>
      </c>
      <c r="O1945">
        <v>1</v>
      </c>
      <c r="P1945">
        <v>0</v>
      </c>
      <c r="Q1945">
        <v>1</v>
      </c>
      <c r="R1945">
        <v>1</v>
      </c>
      <c r="S1945">
        <v>0</v>
      </c>
      <c r="T1945">
        <v>0</v>
      </c>
      <c r="U1945">
        <v>0</v>
      </c>
      <c r="V1945">
        <v>3</v>
      </c>
      <c r="W1945">
        <v>11</v>
      </c>
      <c r="X1945">
        <v>0</v>
      </c>
      <c r="Y1945">
        <v>42</v>
      </c>
      <c r="Z1945">
        <v>2316</v>
      </c>
      <c r="AA1945">
        <v>0</v>
      </c>
      <c r="AB1945">
        <v>0</v>
      </c>
      <c r="AC1945">
        <v>0</v>
      </c>
      <c r="AD1945">
        <v>1</v>
      </c>
      <c r="AE1945">
        <v>0</v>
      </c>
      <c r="AF1945">
        <v>0</v>
      </c>
      <c r="AG1945">
        <v>0</v>
      </c>
      <c r="AH1945">
        <v>0</v>
      </c>
      <c r="AI1945">
        <v>1</v>
      </c>
      <c r="AJ1945">
        <v>0</v>
      </c>
      <c r="AK1945">
        <v>1358</v>
      </c>
      <c r="AL1945">
        <v>1345</v>
      </c>
      <c r="AM1945">
        <v>2</v>
      </c>
    </row>
    <row r="1946" spans="1:39" x14ac:dyDescent="0.45">
      <c r="A1946">
        <v>55686</v>
      </c>
      <c r="B1946">
        <v>0</v>
      </c>
      <c r="C1946">
        <v>1</v>
      </c>
      <c r="D1946">
        <v>27</v>
      </c>
      <c r="E1946">
        <v>673</v>
      </c>
      <c r="F1946">
        <v>0</v>
      </c>
      <c r="G1946">
        <v>199</v>
      </c>
      <c r="H1946">
        <v>37</v>
      </c>
      <c r="I1946">
        <v>47</v>
      </c>
      <c r="J1946">
        <v>26</v>
      </c>
      <c r="K1946">
        <v>2</v>
      </c>
      <c r="L1946">
        <v>6</v>
      </c>
      <c r="M1946">
        <v>3</v>
      </c>
      <c r="N1946">
        <v>5</v>
      </c>
      <c r="O1946">
        <v>4</v>
      </c>
      <c r="P1946">
        <v>1</v>
      </c>
      <c r="Q1946">
        <v>0</v>
      </c>
      <c r="R1946">
        <v>0</v>
      </c>
      <c r="S1946">
        <v>0</v>
      </c>
      <c r="T1946">
        <v>0</v>
      </c>
      <c r="U1946">
        <v>0</v>
      </c>
      <c r="V1946">
        <v>3</v>
      </c>
      <c r="W1946">
        <v>11</v>
      </c>
      <c r="X1946">
        <v>0</v>
      </c>
      <c r="Y1946">
        <v>54</v>
      </c>
      <c r="Z1946">
        <v>2659</v>
      </c>
      <c r="AA1946">
        <v>1</v>
      </c>
      <c r="AB1946">
        <v>0</v>
      </c>
      <c r="AC1946">
        <v>0</v>
      </c>
      <c r="AD1946">
        <v>0</v>
      </c>
      <c r="AE1946">
        <v>0</v>
      </c>
      <c r="AF1946">
        <v>0</v>
      </c>
      <c r="AG1946">
        <v>0</v>
      </c>
      <c r="AH1946">
        <v>1</v>
      </c>
      <c r="AI1946">
        <v>0</v>
      </c>
      <c r="AJ1946">
        <v>0</v>
      </c>
      <c r="AK1946">
        <v>956</v>
      </c>
      <c r="AL1946">
        <v>930</v>
      </c>
      <c r="AM1946">
        <v>1</v>
      </c>
    </row>
    <row r="1947" spans="1:39" x14ac:dyDescent="0.45">
      <c r="A1947">
        <v>39062</v>
      </c>
      <c r="B1947">
        <v>1</v>
      </c>
      <c r="C1947">
        <v>0</v>
      </c>
      <c r="D1947">
        <v>28</v>
      </c>
      <c r="E1947">
        <v>23</v>
      </c>
      <c r="F1947">
        <v>0</v>
      </c>
      <c r="G1947">
        <v>9</v>
      </c>
      <c r="H1947">
        <v>0</v>
      </c>
      <c r="I1947">
        <v>0</v>
      </c>
      <c r="J1947">
        <v>12</v>
      </c>
      <c r="K1947">
        <v>1</v>
      </c>
      <c r="L1947">
        <v>1</v>
      </c>
      <c r="M1947">
        <v>0</v>
      </c>
      <c r="N1947">
        <v>3</v>
      </c>
      <c r="O1947">
        <v>4</v>
      </c>
      <c r="P1947">
        <v>1</v>
      </c>
      <c r="Q1947">
        <v>0</v>
      </c>
      <c r="R1947">
        <v>0</v>
      </c>
      <c r="S1947">
        <v>0</v>
      </c>
      <c r="T1947">
        <v>0</v>
      </c>
      <c r="U1947">
        <v>0</v>
      </c>
      <c r="V1947">
        <v>3</v>
      </c>
      <c r="W1947">
        <v>11</v>
      </c>
      <c r="X1947">
        <v>0</v>
      </c>
      <c r="Y1947">
        <v>37</v>
      </c>
      <c r="Z1947">
        <v>2255</v>
      </c>
      <c r="AA1947">
        <v>0</v>
      </c>
      <c r="AB1947">
        <v>0</v>
      </c>
      <c r="AC1947">
        <v>1</v>
      </c>
      <c r="AD1947">
        <v>0</v>
      </c>
      <c r="AE1947">
        <v>0</v>
      </c>
      <c r="AF1947">
        <v>0</v>
      </c>
      <c r="AG1947">
        <v>0</v>
      </c>
      <c r="AH1947">
        <v>1</v>
      </c>
      <c r="AI1947">
        <v>0</v>
      </c>
      <c r="AJ1947">
        <v>0</v>
      </c>
      <c r="AK1947">
        <v>32</v>
      </c>
      <c r="AL1947">
        <v>20</v>
      </c>
      <c r="AM1947">
        <v>1</v>
      </c>
    </row>
    <row r="1948" spans="1:39" x14ac:dyDescent="0.45">
      <c r="A1948">
        <v>34600</v>
      </c>
      <c r="B1948">
        <v>1</v>
      </c>
      <c r="C1948">
        <v>1</v>
      </c>
      <c r="D1948">
        <v>8</v>
      </c>
      <c r="E1948">
        <v>199</v>
      </c>
      <c r="F1948">
        <v>33</v>
      </c>
      <c r="G1948">
        <v>60</v>
      </c>
      <c r="H1948">
        <v>8</v>
      </c>
      <c r="I1948">
        <v>3</v>
      </c>
      <c r="J1948">
        <v>15</v>
      </c>
      <c r="K1948">
        <v>5</v>
      </c>
      <c r="L1948">
        <v>5</v>
      </c>
      <c r="M1948">
        <v>2</v>
      </c>
      <c r="N1948">
        <v>5</v>
      </c>
      <c r="O1948">
        <v>8</v>
      </c>
      <c r="P1948">
        <v>0</v>
      </c>
      <c r="Q1948">
        <v>0</v>
      </c>
      <c r="R1948">
        <v>0</v>
      </c>
      <c r="S1948">
        <v>0</v>
      </c>
      <c r="T1948">
        <v>0</v>
      </c>
      <c r="U1948">
        <v>0</v>
      </c>
      <c r="V1948">
        <v>3</v>
      </c>
      <c r="W1948">
        <v>11</v>
      </c>
      <c r="X1948">
        <v>1</v>
      </c>
      <c r="Y1948">
        <v>49</v>
      </c>
      <c r="Z1948">
        <v>2703</v>
      </c>
      <c r="AA1948">
        <v>0</v>
      </c>
      <c r="AB1948">
        <v>0</v>
      </c>
      <c r="AC1948">
        <v>0</v>
      </c>
      <c r="AD1948">
        <v>1</v>
      </c>
      <c r="AE1948">
        <v>0</v>
      </c>
      <c r="AF1948">
        <v>0</v>
      </c>
      <c r="AG1948">
        <v>0</v>
      </c>
      <c r="AH1948">
        <v>1</v>
      </c>
      <c r="AI1948">
        <v>0</v>
      </c>
      <c r="AJ1948">
        <v>0</v>
      </c>
      <c r="AK1948">
        <v>303</v>
      </c>
      <c r="AL1948">
        <v>288</v>
      </c>
      <c r="AM1948">
        <v>0</v>
      </c>
    </row>
    <row r="1949" spans="1:39" x14ac:dyDescent="0.45">
      <c r="A1949">
        <v>40794</v>
      </c>
      <c r="B1949">
        <v>0</v>
      </c>
      <c r="C1949">
        <v>1</v>
      </c>
      <c r="D1949">
        <v>18</v>
      </c>
      <c r="E1949">
        <v>261</v>
      </c>
      <c r="F1949">
        <v>23</v>
      </c>
      <c r="G1949">
        <v>73</v>
      </c>
      <c r="H1949">
        <v>4</v>
      </c>
      <c r="I1949">
        <v>23</v>
      </c>
      <c r="J1949">
        <v>50</v>
      </c>
      <c r="K1949">
        <v>2</v>
      </c>
      <c r="L1949">
        <v>6</v>
      </c>
      <c r="M1949">
        <v>3</v>
      </c>
      <c r="N1949">
        <v>5</v>
      </c>
      <c r="O1949">
        <v>7</v>
      </c>
      <c r="P1949">
        <v>0</v>
      </c>
      <c r="Q1949">
        <v>0</v>
      </c>
      <c r="R1949">
        <v>0</v>
      </c>
      <c r="S1949">
        <v>0</v>
      </c>
      <c r="T1949">
        <v>0</v>
      </c>
      <c r="U1949">
        <v>0</v>
      </c>
      <c r="V1949">
        <v>3</v>
      </c>
      <c r="W1949">
        <v>11</v>
      </c>
      <c r="X1949">
        <v>0</v>
      </c>
      <c r="Y1949">
        <v>45</v>
      </c>
      <c r="Z1949">
        <v>2607</v>
      </c>
      <c r="AA1949">
        <v>0</v>
      </c>
      <c r="AB1949">
        <v>1</v>
      </c>
      <c r="AC1949">
        <v>0</v>
      </c>
      <c r="AD1949">
        <v>0</v>
      </c>
      <c r="AE1949">
        <v>0</v>
      </c>
      <c r="AF1949">
        <v>0</v>
      </c>
      <c r="AG1949">
        <v>0</v>
      </c>
      <c r="AH1949">
        <v>1</v>
      </c>
      <c r="AI1949">
        <v>0</v>
      </c>
      <c r="AJ1949">
        <v>0</v>
      </c>
      <c r="AK1949">
        <v>384</v>
      </c>
      <c r="AL1949">
        <v>334</v>
      </c>
      <c r="AM1949">
        <v>0</v>
      </c>
    </row>
    <row r="1950" spans="1:39" x14ac:dyDescent="0.45">
      <c r="A1950">
        <v>54690</v>
      </c>
      <c r="B1950">
        <v>1</v>
      </c>
      <c r="C1950">
        <v>1</v>
      </c>
      <c r="D1950">
        <v>76</v>
      </c>
      <c r="E1950">
        <v>111</v>
      </c>
      <c r="F1950">
        <v>16</v>
      </c>
      <c r="G1950">
        <v>37</v>
      </c>
      <c r="H1950">
        <v>7</v>
      </c>
      <c r="I1950">
        <v>9</v>
      </c>
      <c r="J1950">
        <v>18</v>
      </c>
      <c r="K1950">
        <v>3</v>
      </c>
      <c r="L1950">
        <v>3</v>
      </c>
      <c r="M1950">
        <v>1</v>
      </c>
      <c r="N1950">
        <v>5</v>
      </c>
      <c r="O1950">
        <v>3</v>
      </c>
      <c r="P1950">
        <v>0</v>
      </c>
      <c r="Q1950">
        <v>0</v>
      </c>
      <c r="R1950">
        <v>0</v>
      </c>
      <c r="S1950">
        <v>0</v>
      </c>
      <c r="T1950">
        <v>0</v>
      </c>
      <c r="U1950">
        <v>0</v>
      </c>
      <c r="V1950">
        <v>3</v>
      </c>
      <c r="W1950">
        <v>11</v>
      </c>
      <c r="X1950">
        <v>0</v>
      </c>
      <c r="Y1950">
        <v>49</v>
      </c>
      <c r="Z1950">
        <v>2393</v>
      </c>
      <c r="AA1950">
        <v>0</v>
      </c>
      <c r="AB1950">
        <v>1</v>
      </c>
      <c r="AC1950">
        <v>0</v>
      </c>
      <c r="AD1950">
        <v>0</v>
      </c>
      <c r="AE1950">
        <v>0</v>
      </c>
      <c r="AF1950">
        <v>1</v>
      </c>
      <c r="AG1950">
        <v>0</v>
      </c>
      <c r="AH1950">
        <v>0</v>
      </c>
      <c r="AI1950">
        <v>0</v>
      </c>
      <c r="AJ1950">
        <v>0</v>
      </c>
      <c r="AK1950">
        <v>180</v>
      </c>
      <c r="AL1950">
        <v>162</v>
      </c>
      <c r="AM1950">
        <v>0</v>
      </c>
    </row>
    <row r="1951" spans="1:39" x14ac:dyDescent="0.45">
      <c r="A1951">
        <v>4428</v>
      </c>
      <c r="B1951">
        <v>0</v>
      </c>
      <c r="C1951">
        <v>1</v>
      </c>
      <c r="D1951">
        <v>0</v>
      </c>
      <c r="E1951">
        <v>16</v>
      </c>
      <c r="F1951">
        <v>4</v>
      </c>
      <c r="G1951">
        <v>12</v>
      </c>
      <c r="H1951">
        <v>2</v>
      </c>
      <c r="I1951">
        <v>4</v>
      </c>
      <c r="J1951">
        <v>321</v>
      </c>
      <c r="K1951">
        <v>0</v>
      </c>
      <c r="L1951">
        <v>25</v>
      </c>
      <c r="M1951">
        <v>0</v>
      </c>
      <c r="N1951">
        <v>0</v>
      </c>
      <c r="O1951">
        <v>1</v>
      </c>
      <c r="P1951">
        <v>0</v>
      </c>
      <c r="Q1951">
        <v>0</v>
      </c>
      <c r="R1951">
        <v>0</v>
      </c>
      <c r="S1951">
        <v>0</v>
      </c>
      <c r="T1951">
        <v>0</v>
      </c>
      <c r="U1951">
        <v>0</v>
      </c>
      <c r="V1951">
        <v>3</v>
      </c>
      <c r="W1951">
        <v>11</v>
      </c>
      <c r="X1951">
        <v>0</v>
      </c>
      <c r="Y1951">
        <v>51</v>
      </c>
      <c r="Z1951">
        <v>2426</v>
      </c>
      <c r="AA1951">
        <v>0</v>
      </c>
      <c r="AB1951">
        <v>1</v>
      </c>
      <c r="AC1951">
        <v>0</v>
      </c>
      <c r="AD1951">
        <v>0</v>
      </c>
      <c r="AE1951">
        <v>0</v>
      </c>
      <c r="AF1951">
        <v>0</v>
      </c>
      <c r="AG1951">
        <v>0</v>
      </c>
      <c r="AH1951">
        <v>1</v>
      </c>
      <c r="AI1951">
        <v>0</v>
      </c>
      <c r="AJ1951">
        <v>0</v>
      </c>
      <c r="AK1951">
        <v>38</v>
      </c>
      <c r="AL1951">
        <v>-283</v>
      </c>
      <c r="AM1951">
        <v>0</v>
      </c>
    </row>
    <row r="1952" spans="1:39" x14ac:dyDescent="0.45">
      <c r="A1952">
        <v>32632</v>
      </c>
      <c r="B1952">
        <v>0</v>
      </c>
      <c r="C1952">
        <v>0</v>
      </c>
      <c r="D1952">
        <v>32</v>
      </c>
      <c r="E1952">
        <v>63</v>
      </c>
      <c r="F1952">
        <v>151</v>
      </c>
      <c r="G1952">
        <v>137</v>
      </c>
      <c r="H1952">
        <v>153</v>
      </c>
      <c r="I1952">
        <v>19</v>
      </c>
      <c r="J1952">
        <v>53</v>
      </c>
      <c r="K1952">
        <v>2</v>
      </c>
      <c r="L1952">
        <v>4</v>
      </c>
      <c r="M1952">
        <v>4</v>
      </c>
      <c r="N1952">
        <v>8</v>
      </c>
      <c r="O1952">
        <v>5</v>
      </c>
      <c r="P1952">
        <v>0</v>
      </c>
      <c r="Q1952">
        <v>0</v>
      </c>
      <c r="R1952">
        <v>0</v>
      </c>
      <c r="S1952">
        <v>0</v>
      </c>
      <c r="T1952">
        <v>0</v>
      </c>
      <c r="U1952">
        <v>0</v>
      </c>
      <c r="V1952">
        <v>3</v>
      </c>
      <c r="W1952">
        <v>11</v>
      </c>
      <c r="X1952">
        <v>0</v>
      </c>
      <c r="Y1952">
        <v>57</v>
      </c>
      <c r="Z1952">
        <v>2855</v>
      </c>
      <c r="AA1952">
        <v>0</v>
      </c>
      <c r="AB1952">
        <v>1</v>
      </c>
      <c r="AC1952">
        <v>0</v>
      </c>
      <c r="AD1952">
        <v>0</v>
      </c>
      <c r="AE1952">
        <v>0</v>
      </c>
      <c r="AF1952">
        <v>1</v>
      </c>
      <c r="AG1952">
        <v>0</v>
      </c>
      <c r="AH1952">
        <v>0</v>
      </c>
      <c r="AI1952">
        <v>0</v>
      </c>
      <c r="AJ1952">
        <v>0</v>
      </c>
      <c r="AK1952">
        <v>523</v>
      </c>
      <c r="AL1952">
        <v>470</v>
      </c>
      <c r="AM1952">
        <v>0</v>
      </c>
    </row>
    <row r="1953" spans="1:39" x14ac:dyDescent="0.45">
      <c r="A1953">
        <v>38236</v>
      </c>
      <c r="B1953">
        <v>1</v>
      </c>
      <c r="C1953">
        <v>1</v>
      </c>
      <c r="D1953">
        <v>2</v>
      </c>
      <c r="E1953">
        <v>58</v>
      </c>
      <c r="F1953">
        <v>0</v>
      </c>
      <c r="G1953">
        <v>18</v>
      </c>
      <c r="H1953">
        <v>2</v>
      </c>
      <c r="I1953">
        <v>0</v>
      </c>
      <c r="J1953">
        <v>10</v>
      </c>
      <c r="K1953">
        <v>4</v>
      </c>
      <c r="L1953">
        <v>3</v>
      </c>
      <c r="M1953">
        <v>0</v>
      </c>
      <c r="N1953">
        <v>4</v>
      </c>
      <c r="O1953">
        <v>7</v>
      </c>
      <c r="P1953">
        <v>0</v>
      </c>
      <c r="Q1953">
        <v>0</v>
      </c>
      <c r="R1953">
        <v>0</v>
      </c>
      <c r="S1953">
        <v>0</v>
      </c>
      <c r="T1953">
        <v>0</v>
      </c>
      <c r="U1953">
        <v>0</v>
      </c>
      <c r="V1953">
        <v>3</v>
      </c>
      <c r="W1953">
        <v>11</v>
      </c>
      <c r="X1953">
        <v>0</v>
      </c>
      <c r="Y1953">
        <v>52</v>
      </c>
      <c r="Z1953">
        <v>2441</v>
      </c>
      <c r="AA1953">
        <v>0</v>
      </c>
      <c r="AB1953">
        <v>0</v>
      </c>
      <c r="AC1953">
        <v>1</v>
      </c>
      <c r="AD1953">
        <v>0</v>
      </c>
      <c r="AE1953">
        <v>0</v>
      </c>
      <c r="AF1953">
        <v>0</v>
      </c>
      <c r="AG1953">
        <v>0</v>
      </c>
      <c r="AH1953">
        <v>0</v>
      </c>
      <c r="AI1953">
        <v>0</v>
      </c>
      <c r="AJ1953">
        <v>1</v>
      </c>
      <c r="AK1953">
        <v>78</v>
      </c>
      <c r="AL1953">
        <v>68</v>
      </c>
      <c r="AM1953">
        <v>0</v>
      </c>
    </row>
    <row r="1954" spans="1:39" x14ac:dyDescent="0.45">
      <c r="A1954">
        <v>36781</v>
      </c>
      <c r="B1954">
        <v>1</v>
      </c>
      <c r="C1954">
        <v>0</v>
      </c>
      <c r="D1954">
        <v>16</v>
      </c>
      <c r="E1954">
        <v>29</v>
      </c>
      <c r="F1954">
        <v>1</v>
      </c>
      <c r="G1954">
        <v>17</v>
      </c>
      <c r="H1954">
        <v>0</v>
      </c>
      <c r="I1954">
        <v>3</v>
      </c>
      <c r="J1954">
        <v>13</v>
      </c>
      <c r="K1954">
        <v>1</v>
      </c>
      <c r="L1954">
        <v>2</v>
      </c>
      <c r="M1954">
        <v>1</v>
      </c>
      <c r="N1954">
        <v>2</v>
      </c>
      <c r="O1954">
        <v>8</v>
      </c>
      <c r="P1954">
        <v>0</v>
      </c>
      <c r="Q1954">
        <v>0</v>
      </c>
      <c r="R1954">
        <v>0</v>
      </c>
      <c r="S1954">
        <v>0</v>
      </c>
      <c r="T1954">
        <v>0</v>
      </c>
      <c r="U1954">
        <v>0</v>
      </c>
      <c r="V1954">
        <v>3</v>
      </c>
      <c r="W1954">
        <v>11</v>
      </c>
      <c r="X1954">
        <v>1</v>
      </c>
      <c r="Y1954">
        <v>41</v>
      </c>
      <c r="Z1954">
        <v>2239</v>
      </c>
      <c r="AA1954">
        <v>0</v>
      </c>
      <c r="AB1954">
        <v>1</v>
      </c>
      <c r="AC1954">
        <v>0</v>
      </c>
      <c r="AD1954">
        <v>0</v>
      </c>
      <c r="AE1954">
        <v>0</v>
      </c>
      <c r="AF1954">
        <v>0</v>
      </c>
      <c r="AG1954">
        <v>0</v>
      </c>
      <c r="AH1954">
        <v>1</v>
      </c>
      <c r="AI1954">
        <v>0</v>
      </c>
      <c r="AJ1954">
        <v>0</v>
      </c>
      <c r="AK1954">
        <v>50</v>
      </c>
      <c r="AL1954">
        <v>37</v>
      </c>
      <c r="AM1954">
        <v>0</v>
      </c>
    </row>
    <row r="1955" spans="1:39" x14ac:dyDescent="0.45">
      <c r="A1955">
        <v>31385</v>
      </c>
      <c r="B1955">
        <v>1</v>
      </c>
      <c r="C1955">
        <v>0</v>
      </c>
      <c r="D1955">
        <v>56</v>
      </c>
      <c r="E1955">
        <v>3</v>
      </c>
      <c r="F1955">
        <v>2</v>
      </c>
      <c r="G1955">
        <v>12</v>
      </c>
      <c r="H1955">
        <v>0</v>
      </c>
      <c r="I1955">
        <v>1</v>
      </c>
      <c r="J1955">
        <v>9</v>
      </c>
      <c r="K1955">
        <v>1</v>
      </c>
      <c r="L1955">
        <v>1</v>
      </c>
      <c r="M1955">
        <v>0</v>
      </c>
      <c r="N1955">
        <v>2</v>
      </c>
      <c r="O1955">
        <v>8</v>
      </c>
      <c r="P1955">
        <v>1</v>
      </c>
      <c r="Q1955">
        <v>0</v>
      </c>
      <c r="R1955">
        <v>0</v>
      </c>
      <c r="S1955">
        <v>0</v>
      </c>
      <c r="T1955">
        <v>0</v>
      </c>
      <c r="U1955">
        <v>0</v>
      </c>
      <c r="V1955">
        <v>3</v>
      </c>
      <c r="W1955">
        <v>11</v>
      </c>
      <c r="X1955">
        <v>1</v>
      </c>
      <c r="Y1955">
        <v>36</v>
      </c>
      <c r="Z1955">
        <v>2730</v>
      </c>
      <c r="AA1955">
        <v>0</v>
      </c>
      <c r="AB1955">
        <v>0</v>
      </c>
      <c r="AC1955">
        <v>1</v>
      </c>
      <c r="AD1955">
        <v>0</v>
      </c>
      <c r="AE1955">
        <v>0</v>
      </c>
      <c r="AF1955">
        <v>0</v>
      </c>
      <c r="AG1955">
        <v>0</v>
      </c>
      <c r="AH1955">
        <v>0</v>
      </c>
      <c r="AI1955">
        <v>1</v>
      </c>
      <c r="AJ1955">
        <v>0</v>
      </c>
      <c r="AK1955">
        <v>18</v>
      </c>
      <c r="AL1955">
        <v>9</v>
      </c>
      <c r="AM1955">
        <v>1</v>
      </c>
    </row>
    <row r="1956" spans="1:39" x14ac:dyDescent="0.45">
      <c r="A1956">
        <v>24570</v>
      </c>
      <c r="B1956">
        <v>1</v>
      </c>
      <c r="C1956">
        <v>0</v>
      </c>
      <c r="D1956">
        <v>97</v>
      </c>
      <c r="E1956">
        <v>28</v>
      </c>
      <c r="F1956">
        <v>34</v>
      </c>
      <c r="G1956">
        <v>62</v>
      </c>
      <c r="H1956">
        <v>11</v>
      </c>
      <c r="I1956">
        <v>14</v>
      </c>
      <c r="J1956">
        <v>44</v>
      </c>
      <c r="K1956">
        <v>3</v>
      </c>
      <c r="L1956">
        <v>4</v>
      </c>
      <c r="M1956">
        <v>0</v>
      </c>
      <c r="N1956">
        <v>4</v>
      </c>
      <c r="O1956">
        <v>9</v>
      </c>
      <c r="P1956">
        <v>0</v>
      </c>
      <c r="Q1956">
        <v>0</v>
      </c>
      <c r="R1956">
        <v>0</v>
      </c>
      <c r="S1956">
        <v>0</v>
      </c>
      <c r="T1956">
        <v>0</v>
      </c>
      <c r="U1956">
        <v>0</v>
      </c>
      <c r="V1956">
        <v>3</v>
      </c>
      <c r="W1956">
        <v>11</v>
      </c>
      <c r="X1956">
        <v>0</v>
      </c>
      <c r="Y1956">
        <v>36</v>
      </c>
      <c r="Z1956">
        <v>2646</v>
      </c>
      <c r="AA1956">
        <v>0</v>
      </c>
      <c r="AB1956">
        <v>1</v>
      </c>
      <c r="AC1956">
        <v>0</v>
      </c>
      <c r="AD1956">
        <v>0</v>
      </c>
      <c r="AE1956">
        <v>0</v>
      </c>
      <c r="AF1956">
        <v>0</v>
      </c>
      <c r="AG1956">
        <v>0</v>
      </c>
      <c r="AH1956">
        <v>1</v>
      </c>
      <c r="AI1956">
        <v>0</v>
      </c>
      <c r="AJ1956">
        <v>0</v>
      </c>
      <c r="AK1956">
        <v>149</v>
      </c>
      <c r="AL1956">
        <v>105</v>
      </c>
      <c r="AM1956">
        <v>0</v>
      </c>
    </row>
    <row r="1957" spans="1:39" x14ac:dyDescent="0.45">
      <c r="A1957">
        <v>25509</v>
      </c>
      <c r="B1957">
        <v>1</v>
      </c>
      <c r="C1957">
        <v>0</v>
      </c>
      <c r="D1957">
        <v>15</v>
      </c>
      <c r="E1957">
        <v>40</v>
      </c>
      <c r="F1957">
        <v>3</v>
      </c>
      <c r="G1957">
        <v>30</v>
      </c>
      <c r="H1957">
        <v>10</v>
      </c>
      <c r="I1957">
        <v>7</v>
      </c>
      <c r="J1957">
        <v>11</v>
      </c>
      <c r="K1957">
        <v>3</v>
      </c>
      <c r="L1957">
        <v>3</v>
      </c>
      <c r="M1957">
        <v>0</v>
      </c>
      <c r="N1957">
        <v>3</v>
      </c>
      <c r="O1957">
        <v>9</v>
      </c>
      <c r="P1957">
        <v>0</v>
      </c>
      <c r="Q1957">
        <v>0</v>
      </c>
      <c r="R1957">
        <v>0</v>
      </c>
      <c r="S1957">
        <v>0</v>
      </c>
      <c r="T1957">
        <v>0</v>
      </c>
      <c r="U1957">
        <v>0</v>
      </c>
      <c r="V1957">
        <v>3</v>
      </c>
      <c r="W1957">
        <v>11</v>
      </c>
      <c r="X1957">
        <v>1</v>
      </c>
      <c r="Y1957">
        <v>46</v>
      </c>
      <c r="Z1957">
        <v>2808</v>
      </c>
      <c r="AA1957">
        <v>1</v>
      </c>
      <c r="AB1957">
        <v>0</v>
      </c>
      <c r="AC1957">
        <v>0</v>
      </c>
      <c r="AD1957">
        <v>0</v>
      </c>
      <c r="AE1957">
        <v>0</v>
      </c>
      <c r="AF1957">
        <v>0</v>
      </c>
      <c r="AG1957">
        <v>0</v>
      </c>
      <c r="AH1957">
        <v>0</v>
      </c>
      <c r="AI1957">
        <v>0</v>
      </c>
      <c r="AJ1957">
        <v>1</v>
      </c>
      <c r="AK1957">
        <v>90</v>
      </c>
      <c r="AL1957">
        <v>79</v>
      </c>
      <c r="AM1957">
        <v>0</v>
      </c>
    </row>
    <row r="1958" spans="1:39" x14ac:dyDescent="0.45">
      <c r="A1958">
        <v>94642</v>
      </c>
      <c r="B1958">
        <v>0</v>
      </c>
      <c r="C1958">
        <v>0</v>
      </c>
      <c r="D1958">
        <v>35</v>
      </c>
      <c r="E1958">
        <v>879</v>
      </c>
      <c r="F1958">
        <v>143</v>
      </c>
      <c r="G1958">
        <v>797</v>
      </c>
      <c r="H1958">
        <v>106</v>
      </c>
      <c r="I1958">
        <v>143</v>
      </c>
      <c r="J1958">
        <v>143</v>
      </c>
      <c r="K1958">
        <v>0</v>
      </c>
      <c r="L1958">
        <v>5</v>
      </c>
      <c r="M1958">
        <v>7</v>
      </c>
      <c r="N1958">
        <v>9</v>
      </c>
      <c r="O1958">
        <v>1</v>
      </c>
      <c r="P1958">
        <v>0</v>
      </c>
      <c r="Q1958">
        <v>0</v>
      </c>
      <c r="R1958">
        <v>1</v>
      </c>
      <c r="S1958">
        <v>1</v>
      </c>
      <c r="T1958">
        <v>0</v>
      </c>
      <c r="U1958">
        <v>0</v>
      </c>
      <c r="V1958">
        <v>3</v>
      </c>
      <c r="W1958">
        <v>11</v>
      </c>
      <c r="X1958">
        <v>0</v>
      </c>
      <c r="Y1958">
        <v>69</v>
      </c>
      <c r="Z1958">
        <v>2296</v>
      </c>
      <c r="AA1958">
        <v>0</v>
      </c>
      <c r="AB1958">
        <v>1</v>
      </c>
      <c r="AC1958">
        <v>0</v>
      </c>
      <c r="AD1958">
        <v>0</v>
      </c>
      <c r="AE1958">
        <v>0</v>
      </c>
      <c r="AF1958">
        <v>0</v>
      </c>
      <c r="AG1958">
        <v>0</v>
      </c>
      <c r="AH1958">
        <v>1</v>
      </c>
      <c r="AI1958">
        <v>0</v>
      </c>
      <c r="AJ1958">
        <v>0</v>
      </c>
      <c r="AK1958">
        <v>2068</v>
      </c>
      <c r="AL1958">
        <v>1925</v>
      </c>
      <c r="AM1958">
        <v>2</v>
      </c>
    </row>
    <row r="1959" spans="1:39" x14ac:dyDescent="0.45">
      <c r="A1959">
        <v>58646</v>
      </c>
      <c r="B1959">
        <v>0</v>
      </c>
      <c r="C1959">
        <v>1</v>
      </c>
      <c r="D1959">
        <v>3</v>
      </c>
      <c r="E1959">
        <v>62</v>
      </c>
      <c r="F1959">
        <v>1</v>
      </c>
      <c r="G1959">
        <v>44</v>
      </c>
      <c r="H1959">
        <v>6</v>
      </c>
      <c r="I1959">
        <v>5</v>
      </c>
      <c r="J1959">
        <v>22</v>
      </c>
      <c r="K1959">
        <v>1</v>
      </c>
      <c r="L1959">
        <v>2</v>
      </c>
      <c r="M1959">
        <v>1</v>
      </c>
      <c r="N1959">
        <v>4</v>
      </c>
      <c r="O1959">
        <v>4</v>
      </c>
      <c r="P1959">
        <v>0</v>
      </c>
      <c r="Q1959">
        <v>0</v>
      </c>
      <c r="R1959">
        <v>0</v>
      </c>
      <c r="S1959">
        <v>0</v>
      </c>
      <c r="T1959">
        <v>0</v>
      </c>
      <c r="U1959">
        <v>0</v>
      </c>
      <c r="V1959">
        <v>3</v>
      </c>
      <c r="W1959">
        <v>11</v>
      </c>
      <c r="X1959">
        <v>0</v>
      </c>
      <c r="Y1959">
        <v>58</v>
      </c>
      <c r="Z1959">
        <v>2543</v>
      </c>
      <c r="AA1959">
        <v>0</v>
      </c>
      <c r="AB1959">
        <v>1</v>
      </c>
      <c r="AC1959">
        <v>0</v>
      </c>
      <c r="AD1959">
        <v>0</v>
      </c>
      <c r="AE1959">
        <v>0</v>
      </c>
      <c r="AF1959">
        <v>0</v>
      </c>
      <c r="AG1959">
        <v>0</v>
      </c>
      <c r="AH1959">
        <v>0</v>
      </c>
      <c r="AI1959">
        <v>1</v>
      </c>
      <c r="AJ1959">
        <v>0</v>
      </c>
      <c r="AK1959">
        <v>118</v>
      </c>
      <c r="AL1959">
        <v>96</v>
      </c>
      <c r="AM1959">
        <v>0</v>
      </c>
    </row>
    <row r="1960" spans="1:39" x14ac:dyDescent="0.45">
      <c r="A1960">
        <v>53201</v>
      </c>
      <c r="B1960">
        <v>1</v>
      </c>
      <c r="C1960">
        <v>1</v>
      </c>
      <c r="D1960">
        <v>49</v>
      </c>
      <c r="E1960">
        <v>280</v>
      </c>
      <c r="F1960">
        <v>7</v>
      </c>
      <c r="G1960">
        <v>81</v>
      </c>
      <c r="H1960">
        <v>20</v>
      </c>
      <c r="I1960">
        <v>0</v>
      </c>
      <c r="J1960">
        <v>27</v>
      </c>
      <c r="K1960">
        <v>8</v>
      </c>
      <c r="L1960">
        <v>6</v>
      </c>
      <c r="M1960">
        <v>3</v>
      </c>
      <c r="N1960">
        <v>5</v>
      </c>
      <c r="O1960">
        <v>7</v>
      </c>
      <c r="P1960">
        <v>0</v>
      </c>
      <c r="Q1960">
        <v>0</v>
      </c>
      <c r="R1960">
        <v>0</v>
      </c>
      <c r="S1960">
        <v>0</v>
      </c>
      <c r="T1960">
        <v>0</v>
      </c>
      <c r="U1960">
        <v>0</v>
      </c>
      <c r="V1960">
        <v>3</v>
      </c>
      <c r="W1960">
        <v>11</v>
      </c>
      <c r="X1960">
        <v>0</v>
      </c>
      <c r="Y1960">
        <v>45</v>
      </c>
      <c r="Z1960">
        <v>2661</v>
      </c>
      <c r="AA1960">
        <v>0</v>
      </c>
      <c r="AB1960">
        <v>0</v>
      </c>
      <c r="AC1960">
        <v>1</v>
      </c>
      <c r="AD1960">
        <v>0</v>
      </c>
      <c r="AE1960">
        <v>0</v>
      </c>
      <c r="AF1960">
        <v>0</v>
      </c>
      <c r="AG1960">
        <v>0</v>
      </c>
      <c r="AH1960">
        <v>1</v>
      </c>
      <c r="AI1960">
        <v>0</v>
      </c>
      <c r="AJ1960">
        <v>0</v>
      </c>
      <c r="AK1960">
        <v>388</v>
      </c>
      <c r="AL1960">
        <v>361</v>
      </c>
      <c r="AM1960">
        <v>0</v>
      </c>
    </row>
    <row r="1961" spans="1:39" x14ac:dyDescent="0.45">
      <c r="A1961">
        <v>21994</v>
      </c>
      <c r="B1961">
        <v>0</v>
      </c>
      <c r="C1961">
        <v>1</v>
      </c>
      <c r="D1961">
        <v>4</v>
      </c>
      <c r="E1961">
        <v>9</v>
      </c>
      <c r="F1961">
        <v>0</v>
      </c>
      <c r="G1961">
        <v>6</v>
      </c>
      <c r="H1961">
        <v>3</v>
      </c>
      <c r="I1961">
        <v>1</v>
      </c>
      <c r="J1961">
        <v>3</v>
      </c>
      <c r="K1961">
        <v>1</v>
      </c>
      <c r="L1961">
        <v>0</v>
      </c>
      <c r="M1961">
        <v>0</v>
      </c>
      <c r="N1961">
        <v>3</v>
      </c>
      <c r="O1961">
        <v>5</v>
      </c>
      <c r="P1961">
        <v>0</v>
      </c>
      <c r="Q1961">
        <v>0</v>
      </c>
      <c r="R1961">
        <v>0</v>
      </c>
      <c r="S1961">
        <v>0</v>
      </c>
      <c r="T1961">
        <v>0</v>
      </c>
      <c r="U1961">
        <v>0</v>
      </c>
      <c r="V1961">
        <v>3</v>
      </c>
      <c r="W1961">
        <v>11</v>
      </c>
      <c r="X1961">
        <v>0</v>
      </c>
      <c r="Y1961">
        <v>63</v>
      </c>
      <c r="Z1961">
        <v>2711</v>
      </c>
      <c r="AA1961">
        <v>0</v>
      </c>
      <c r="AB1961">
        <v>0</v>
      </c>
      <c r="AC1961">
        <v>0</v>
      </c>
      <c r="AD1961">
        <v>1</v>
      </c>
      <c r="AE1961">
        <v>0</v>
      </c>
      <c r="AF1961">
        <v>0</v>
      </c>
      <c r="AG1961">
        <v>0</v>
      </c>
      <c r="AH1961">
        <v>1</v>
      </c>
      <c r="AI1961">
        <v>0</v>
      </c>
      <c r="AJ1961">
        <v>0</v>
      </c>
      <c r="AK1961">
        <v>19</v>
      </c>
      <c r="AL1961">
        <v>16</v>
      </c>
      <c r="AM1961">
        <v>0</v>
      </c>
    </row>
    <row r="1962" spans="1:39" x14ac:dyDescent="0.45">
      <c r="A1962">
        <v>57113</v>
      </c>
      <c r="B1962">
        <v>1</v>
      </c>
      <c r="C1962">
        <v>1</v>
      </c>
      <c r="D1962">
        <v>45</v>
      </c>
      <c r="E1962">
        <v>182</v>
      </c>
      <c r="F1962">
        <v>4</v>
      </c>
      <c r="G1962">
        <v>33</v>
      </c>
      <c r="H1962">
        <v>0</v>
      </c>
      <c r="I1962">
        <v>2</v>
      </c>
      <c r="J1962">
        <v>42</v>
      </c>
      <c r="K1962">
        <v>6</v>
      </c>
      <c r="L1962">
        <v>4</v>
      </c>
      <c r="M1962">
        <v>1</v>
      </c>
      <c r="N1962">
        <v>5</v>
      </c>
      <c r="O1962">
        <v>7</v>
      </c>
      <c r="P1962">
        <v>0</v>
      </c>
      <c r="Q1962">
        <v>0</v>
      </c>
      <c r="R1962">
        <v>0</v>
      </c>
      <c r="S1962">
        <v>0</v>
      </c>
      <c r="T1962">
        <v>0</v>
      </c>
      <c r="U1962">
        <v>0</v>
      </c>
      <c r="V1962">
        <v>3</v>
      </c>
      <c r="W1962">
        <v>11</v>
      </c>
      <c r="X1962">
        <v>0</v>
      </c>
      <c r="Y1962">
        <v>42</v>
      </c>
      <c r="Z1962">
        <v>2667</v>
      </c>
      <c r="AA1962">
        <v>0</v>
      </c>
      <c r="AB1962">
        <v>1</v>
      </c>
      <c r="AC1962">
        <v>0</v>
      </c>
      <c r="AD1962">
        <v>0</v>
      </c>
      <c r="AE1962">
        <v>0</v>
      </c>
      <c r="AF1962">
        <v>0</v>
      </c>
      <c r="AG1962">
        <v>0</v>
      </c>
      <c r="AH1962">
        <v>1</v>
      </c>
      <c r="AI1962">
        <v>0</v>
      </c>
      <c r="AJ1962">
        <v>0</v>
      </c>
      <c r="AK1962">
        <v>221</v>
      </c>
      <c r="AL1962">
        <v>179</v>
      </c>
      <c r="AM1962">
        <v>0</v>
      </c>
    </row>
    <row r="1963" spans="1:39" x14ac:dyDescent="0.45">
      <c r="A1963">
        <v>51373</v>
      </c>
      <c r="B1963">
        <v>0</v>
      </c>
      <c r="C1963">
        <v>0</v>
      </c>
      <c r="D1963">
        <v>37</v>
      </c>
      <c r="E1963">
        <v>83</v>
      </c>
      <c r="F1963">
        <v>2</v>
      </c>
      <c r="G1963">
        <v>101</v>
      </c>
      <c r="H1963">
        <v>64</v>
      </c>
      <c r="I1963">
        <v>26</v>
      </c>
      <c r="J1963">
        <v>117</v>
      </c>
      <c r="K1963">
        <v>1</v>
      </c>
      <c r="L1963">
        <v>3</v>
      </c>
      <c r="M1963">
        <v>5</v>
      </c>
      <c r="N1963">
        <v>3</v>
      </c>
      <c r="O1963">
        <v>4</v>
      </c>
      <c r="P1963">
        <v>0</v>
      </c>
      <c r="Q1963">
        <v>0</v>
      </c>
      <c r="R1963">
        <v>0</v>
      </c>
      <c r="S1963">
        <v>0</v>
      </c>
      <c r="T1963">
        <v>0</v>
      </c>
      <c r="U1963">
        <v>0</v>
      </c>
      <c r="V1963">
        <v>3</v>
      </c>
      <c r="W1963">
        <v>11</v>
      </c>
      <c r="X1963">
        <v>0</v>
      </c>
      <c r="Y1963">
        <v>29</v>
      </c>
      <c r="Z1963">
        <v>2531</v>
      </c>
      <c r="AA1963">
        <v>0</v>
      </c>
      <c r="AB1963">
        <v>1</v>
      </c>
      <c r="AC1963">
        <v>0</v>
      </c>
      <c r="AD1963">
        <v>0</v>
      </c>
      <c r="AE1963">
        <v>0</v>
      </c>
      <c r="AF1963">
        <v>0</v>
      </c>
      <c r="AG1963">
        <v>0</v>
      </c>
      <c r="AH1963">
        <v>1</v>
      </c>
      <c r="AI1963">
        <v>0</v>
      </c>
      <c r="AJ1963">
        <v>0</v>
      </c>
      <c r="AK1963">
        <v>276</v>
      </c>
      <c r="AL1963">
        <v>159</v>
      </c>
      <c r="AM1963">
        <v>0</v>
      </c>
    </row>
    <row r="1964" spans="1:39" x14ac:dyDescent="0.45">
      <c r="A1964">
        <v>23477</v>
      </c>
      <c r="B1964">
        <v>1</v>
      </c>
      <c r="C1964">
        <v>0</v>
      </c>
      <c r="D1964">
        <v>39</v>
      </c>
      <c r="E1964">
        <v>38</v>
      </c>
      <c r="F1964">
        <v>15</v>
      </c>
      <c r="G1964">
        <v>54</v>
      </c>
      <c r="H1964">
        <v>3</v>
      </c>
      <c r="I1964">
        <v>8</v>
      </c>
      <c r="J1964">
        <v>29</v>
      </c>
      <c r="K1964">
        <v>3</v>
      </c>
      <c r="L1964">
        <v>3</v>
      </c>
      <c r="M1964">
        <v>0</v>
      </c>
      <c r="N1964">
        <v>4</v>
      </c>
      <c r="O1964">
        <v>8</v>
      </c>
      <c r="P1964">
        <v>0</v>
      </c>
      <c r="Q1964">
        <v>0</v>
      </c>
      <c r="R1964">
        <v>0</v>
      </c>
      <c r="S1964">
        <v>0</v>
      </c>
      <c r="T1964">
        <v>0</v>
      </c>
      <c r="U1964">
        <v>0</v>
      </c>
      <c r="V1964">
        <v>3</v>
      </c>
      <c r="W1964">
        <v>11</v>
      </c>
      <c r="X1964">
        <v>0</v>
      </c>
      <c r="Y1964">
        <v>34</v>
      </c>
      <c r="Z1964">
        <v>2410</v>
      </c>
      <c r="AA1964">
        <v>0</v>
      </c>
      <c r="AB1964">
        <v>1</v>
      </c>
      <c r="AC1964">
        <v>0</v>
      </c>
      <c r="AD1964">
        <v>0</v>
      </c>
      <c r="AE1964">
        <v>0</v>
      </c>
      <c r="AF1964">
        <v>0</v>
      </c>
      <c r="AG1964">
        <v>0</v>
      </c>
      <c r="AH1964">
        <v>1</v>
      </c>
      <c r="AI1964">
        <v>0</v>
      </c>
      <c r="AJ1964">
        <v>0</v>
      </c>
      <c r="AK1964">
        <v>118</v>
      </c>
      <c r="AL1964">
        <v>89</v>
      </c>
      <c r="AM1964">
        <v>0</v>
      </c>
    </row>
    <row r="1965" spans="1:39" x14ac:dyDescent="0.45">
      <c r="A1965">
        <v>58116</v>
      </c>
      <c r="B1965">
        <v>0</v>
      </c>
      <c r="C1965">
        <v>1</v>
      </c>
      <c r="D1965">
        <v>38</v>
      </c>
      <c r="E1965">
        <v>228</v>
      </c>
      <c r="F1965">
        <v>19</v>
      </c>
      <c r="G1965">
        <v>130</v>
      </c>
      <c r="H1965">
        <v>4</v>
      </c>
      <c r="I1965">
        <v>11</v>
      </c>
      <c r="J1965">
        <v>51</v>
      </c>
      <c r="K1965">
        <v>2</v>
      </c>
      <c r="L1965">
        <v>3</v>
      </c>
      <c r="M1965">
        <v>3</v>
      </c>
      <c r="N1965">
        <v>8</v>
      </c>
      <c r="O1965">
        <v>2</v>
      </c>
      <c r="P1965">
        <v>0</v>
      </c>
      <c r="Q1965">
        <v>0</v>
      </c>
      <c r="R1965">
        <v>0</v>
      </c>
      <c r="S1965">
        <v>0</v>
      </c>
      <c r="T1965">
        <v>0</v>
      </c>
      <c r="U1965">
        <v>0</v>
      </c>
      <c r="V1965">
        <v>3</v>
      </c>
      <c r="W1965">
        <v>11</v>
      </c>
      <c r="X1965">
        <v>0</v>
      </c>
      <c r="Y1965">
        <v>64</v>
      </c>
      <c r="Z1965">
        <v>2236</v>
      </c>
      <c r="AA1965">
        <v>0</v>
      </c>
      <c r="AB1965">
        <v>1</v>
      </c>
      <c r="AC1965">
        <v>0</v>
      </c>
      <c r="AD1965">
        <v>0</v>
      </c>
      <c r="AE1965">
        <v>0</v>
      </c>
      <c r="AF1965">
        <v>0</v>
      </c>
      <c r="AG1965">
        <v>0</v>
      </c>
      <c r="AH1965">
        <v>1</v>
      </c>
      <c r="AI1965">
        <v>0</v>
      </c>
      <c r="AJ1965">
        <v>0</v>
      </c>
      <c r="AK1965">
        <v>392</v>
      </c>
      <c r="AL1965">
        <v>341</v>
      </c>
      <c r="AM1965">
        <v>0</v>
      </c>
    </row>
    <row r="1966" spans="1:39" x14ac:dyDescent="0.45">
      <c r="A1966">
        <v>72968</v>
      </c>
      <c r="B1966">
        <v>0</v>
      </c>
      <c r="C1966">
        <v>0</v>
      </c>
      <c r="D1966">
        <v>8</v>
      </c>
      <c r="E1966">
        <v>1092</v>
      </c>
      <c r="F1966">
        <v>37</v>
      </c>
      <c r="G1966">
        <v>592</v>
      </c>
      <c r="H1966">
        <v>145</v>
      </c>
      <c r="I1966">
        <v>37</v>
      </c>
      <c r="J1966">
        <v>55</v>
      </c>
      <c r="K1966">
        <v>1</v>
      </c>
      <c r="L1966">
        <v>5</v>
      </c>
      <c r="M1966">
        <v>5</v>
      </c>
      <c r="N1966">
        <v>8</v>
      </c>
      <c r="O1966">
        <v>3</v>
      </c>
      <c r="P1966">
        <v>0</v>
      </c>
      <c r="Q1966">
        <v>0</v>
      </c>
      <c r="R1966">
        <v>0</v>
      </c>
      <c r="S1966">
        <v>1</v>
      </c>
      <c r="T1966">
        <v>0</v>
      </c>
      <c r="U1966">
        <v>0</v>
      </c>
      <c r="V1966">
        <v>3</v>
      </c>
      <c r="W1966">
        <v>11</v>
      </c>
      <c r="X1966">
        <v>1</v>
      </c>
      <c r="Y1966">
        <v>57</v>
      </c>
      <c r="Z1966">
        <v>2354</v>
      </c>
      <c r="AA1966">
        <v>1</v>
      </c>
      <c r="AB1966">
        <v>0</v>
      </c>
      <c r="AC1966">
        <v>0</v>
      </c>
      <c r="AD1966">
        <v>0</v>
      </c>
      <c r="AE1966">
        <v>0</v>
      </c>
      <c r="AF1966">
        <v>0</v>
      </c>
      <c r="AG1966">
        <v>0</v>
      </c>
      <c r="AH1966">
        <v>0</v>
      </c>
      <c r="AI1966">
        <v>0</v>
      </c>
      <c r="AJ1966">
        <v>1</v>
      </c>
      <c r="AK1966">
        <v>1903</v>
      </c>
      <c r="AL1966">
        <v>1848</v>
      </c>
      <c r="AM1966">
        <v>1</v>
      </c>
    </row>
    <row r="1967" spans="1:39" x14ac:dyDescent="0.45">
      <c r="A1967">
        <v>39791</v>
      </c>
      <c r="B1967">
        <v>0</v>
      </c>
      <c r="C1967">
        <v>1</v>
      </c>
      <c r="D1967">
        <v>89</v>
      </c>
      <c r="E1967">
        <v>85</v>
      </c>
      <c r="F1967">
        <v>15</v>
      </c>
      <c r="G1967">
        <v>27</v>
      </c>
      <c r="H1967">
        <v>13</v>
      </c>
      <c r="I1967">
        <v>13</v>
      </c>
      <c r="J1967">
        <v>21</v>
      </c>
      <c r="K1967">
        <v>2</v>
      </c>
      <c r="L1967">
        <v>3</v>
      </c>
      <c r="M1967">
        <v>1</v>
      </c>
      <c r="N1967">
        <v>4</v>
      </c>
      <c r="O1967">
        <v>7</v>
      </c>
      <c r="P1967">
        <v>0</v>
      </c>
      <c r="Q1967">
        <v>0</v>
      </c>
      <c r="R1967">
        <v>0</v>
      </c>
      <c r="S1967">
        <v>0</v>
      </c>
      <c r="T1967">
        <v>0</v>
      </c>
      <c r="U1967">
        <v>0</v>
      </c>
      <c r="V1967">
        <v>3</v>
      </c>
      <c r="W1967">
        <v>11</v>
      </c>
      <c r="X1967">
        <v>0</v>
      </c>
      <c r="Y1967">
        <v>49</v>
      </c>
      <c r="Z1967">
        <v>2617</v>
      </c>
      <c r="AA1967">
        <v>0</v>
      </c>
      <c r="AB1967">
        <v>1</v>
      </c>
      <c r="AC1967">
        <v>0</v>
      </c>
      <c r="AD1967">
        <v>0</v>
      </c>
      <c r="AE1967">
        <v>0</v>
      </c>
      <c r="AF1967">
        <v>0</v>
      </c>
      <c r="AG1967">
        <v>0</v>
      </c>
      <c r="AH1967">
        <v>0</v>
      </c>
      <c r="AI1967">
        <v>1</v>
      </c>
      <c r="AJ1967">
        <v>0</v>
      </c>
      <c r="AK1967">
        <v>153</v>
      </c>
      <c r="AL1967">
        <v>132</v>
      </c>
      <c r="AM1967">
        <v>0</v>
      </c>
    </row>
    <row r="1968" spans="1:39" x14ac:dyDescent="0.45">
      <c r="A1968">
        <v>91712</v>
      </c>
      <c r="B1968">
        <v>0</v>
      </c>
      <c r="C1968">
        <v>0</v>
      </c>
      <c r="D1968">
        <v>47</v>
      </c>
      <c r="E1968">
        <v>1276</v>
      </c>
      <c r="F1968">
        <v>24</v>
      </c>
      <c r="G1968">
        <v>746</v>
      </c>
      <c r="H1968">
        <v>94</v>
      </c>
      <c r="I1968">
        <v>29</v>
      </c>
      <c r="J1968">
        <v>48</v>
      </c>
      <c r="K1968">
        <v>0</v>
      </c>
      <c r="L1968">
        <v>9</v>
      </c>
      <c r="M1968">
        <v>7</v>
      </c>
      <c r="N1968">
        <v>11</v>
      </c>
      <c r="O1968">
        <v>3</v>
      </c>
      <c r="P1968">
        <v>0</v>
      </c>
      <c r="Q1968">
        <v>0</v>
      </c>
      <c r="R1968">
        <v>1</v>
      </c>
      <c r="S1968">
        <v>0</v>
      </c>
      <c r="T1968">
        <v>0</v>
      </c>
      <c r="U1968">
        <v>0</v>
      </c>
      <c r="V1968">
        <v>3</v>
      </c>
      <c r="W1968">
        <v>11</v>
      </c>
      <c r="X1968">
        <v>1</v>
      </c>
      <c r="Y1968">
        <v>73</v>
      </c>
      <c r="Z1968">
        <v>2414</v>
      </c>
      <c r="AA1968">
        <v>0</v>
      </c>
      <c r="AB1968">
        <v>0</v>
      </c>
      <c r="AC1968">
        <v>1</v>
      </c>
      <c r="AD1968">
        <v>0</v>
      </c>
      <c r="AE1968">
        <v>0</v>
      </c>
      <c r="AF1968">
        <v>0</v>
      </c>
      <c r="AG1968">
        <v>0</v>
      </c>
      <c r="AH1968">
        <v>0</v>
      </c>
      <c r="AI1968">
        <v>1</v>
      </c>
      <c r="AJ1968">
        <v>0</v>
      </c>
      <c r="AK1968">
        <v>2169</v>
      </c>
      <c r="AL1968">
        <v>2121</v>
      </c>
      <c r="AM1968">
        <v>1</v>
      </c>
    </row>
    <row r="1969" spans="1:39" x14ac:dyDescent="0.45">
      <c r="A1969">
        <v>94472</v>
      </c>
      <c r="B1969">
        <v>0</v>
      </c>
      <c r="C1969">
        <v>1</v>
      </c>
      <c r="D1969">
        <v>75</v>
      </c>
      <c r="E1969">
        <v>1017</v>
      </c>
      <c r="F1969">
        <v>33</v>
      </c>
      <c r="G1969">
        <v>417</v>
      </c>
      <c r="H1969">
        <v>108</v>
      </c>
      <c r="I1969">
        <v>100</v>
      </c>
      <c r="J1969">
        <v>16</v>
      </c>
      <c r="K1969">
        <v>1</v>
      </c>
      <c r="L1969">
        <v>5</v>
      </c>
      <c r="M1969">
        <v>5</v>
      </c>
      <c r="N1969">
        <v>5</v>
      </c>
      <c r="O1969">
        <v>5</v>
      </c>
      <c r="P1969">
        <v>0</v>
      </c>
      <c r="Q1969">
        <v>1</v>
      </c>
      <c r="R1969">
        <v>1</v>
      </c>
      <c r="S1969">
        <v>0</v>
      </c>
      <c r="T1969">
        <v>0</v>
      </c>
      <c r="U1969">
        <v>0</v>
      </c>
      <c r="V1969">
        <v>3</v>
      </c>
      <c r="W1969">
        <v>11</v>
      </c>
      <c r="X1969">
        <v>0</v>
      </c>
      <c r="Y1969">
        <v>62</v>
      </c>
      <c r="Z1969">
        <v>2246</v>
      </c>
      <c r="AA1969">
        <v>0</v>
      </c>
      <c r="AB1969">
        <v>0</v>
      </c>
      <c r="AC1969">
        <v>1</v>
      </c>
      <c r="AD1969">
        <v>0</v>
      </c>
      <c r="AE1969">
        <v>0</v>
      </c>
      <c r="AF1969">
        <v>0</v>
      </c>
      <c r="AG1969">
        <v>0</v>
      </c>
      <c r="AH1969">
        <v>1</v>
      </c>
      <c r="AI1969">
        <v>0</v>
      </c>
      <c r="AJ1969">
        <v>0</v>
      </c>
      <c r="AK1969">
        <v>1675</v>
      </c>
      <c r="AL1969">
        <v>1659</v>
      </c>
      <c r="AM1969">
        <v>2</v>
      </c>
    </row>
    <row r="1970" spans="1:39" x14ac:dyDescent="0.45">
      <c r="A1970">
        <v>13672</v>
      </c>
      <c r="B1970">
        <v>1</v>
      </c>
      <c r="C1970">
        <v>1</v>
      </c>
      <c r="D1970">
        <v>86</v>
      </c>
      <c r="E1970">
        <v>6</v>
      </c>
      <c r="F1970">
        <v>2</v>
      </c>
      <c r="G1970">
        <v>9</v>
      </c>
      <c r="H1970">
        <v>2</v>
      </c>
      <c r="I1970">
        <v>1</v>
      </c>
      <c r="J1970">
        <v>5</v>
      </c>
      <c r="K1970">
        <v>2</v>
      </c>
      <c r="L1970">
        <v>1</v>
      </c>
      <c r="M1970">
        <v>0</v>
      </c>
      <c r="N1970">
        <v>3</v>
      </c>
      <c r="O1970">
        <v>8</v>
      </c>
      <c r="P1970">
        <v>0</v>
      </c>
      <c r="Q1970">
        <v>0</v>
      </c>
      <c r="R1970">
        <v>0</v>
      </c>
      <c r="S1970">
        <v>0</v>
      </c>
      <c r="T1970">
        <v>0</v>
      </c>
      <c r="U1970">
        <v>0</v>
      </c>
      <c r="V1970">
        <v>3</v>
      </c>
      <c r="W1970">
        <v>11</v>
      </c>
      <c r="X1970">
        <v>0</v>
      </c>
      <c r="Y1970">
        <v>60</v>
      </c>
      <c r="Z1970">
        <v>2597</v>
      </c>
      <c r="AA1970">
        <v>0</v>
      </c>
      <c r="AB1970">
        <v>0</v>
      </c>
      <c r="AC1970">
        <v>0</v>
      </c>
      <c r="AD1970">
        <v>1</v>
      </c>
      <c r="AE1970">
        <v>0</v>
      </c>
      <c r="AF1970">
        <v>0</v>
      </c>
      <c r="AG1970">
        <v>0</v>
      </c>
      <c r="AH1970">
        <v>1</v>
      </c>
      <c r="AI1970">
        <v>0</v>
      </c>
      <c r="AJ1970">
        <v>0</v>
      </c>
      <c r="AK1970">
        <v>20</v>
      </c>
      <c r="AL1970">
        <v>15</v>
      </c>
      <c r="AM1970">
        <v>0</v>
      </c>
    </row>
    <row r="1971" spans="1:39" x14ac:dyDescent="0.45">
      <c r="A1971">
        <v>96547</v>
      </c>
      <c r="B1971">
        <v>0</v>
      </c>
      <c r="C1971">
        <v>0</v>
      </c>
      <c r="D1971">
        <v>4</v>
      </c>
      <c r="E1971">
        <v>448</v>
      </c>
      <c r="F1971">
        <v>21</v>
      </c>
      <c r="G1971">
        <v>125</v>
      </c>
      <c r="H1971">
        <v>52</v>
      </c>
      <c r="I1971">
        <v>101</v>
      </c>
      <c r="J1971">
        <v>62</v>
      </c>
      <c r="K1971">
        <v>0</v>
      </c>
      <c r="L1971">
        <v>7</v>
      </c>
      <c r="M1971">
        <v>6</v>
      </c>
      <c r="N1971">
        <v>8</v>
      </c>
      <c r="O1971">
        <v>2</v>
      </c>
      <c r="P1971">
        <v>1</v>
      </c>
      <c r="Q1971">
        <v>0</v>
      </c>
      <c r="R1971">
        <v>1</v>
      </c>
      <c r="S1971">
        <v>1</v>
      </c>
      <c r="T1971">
        <v>0</v>
      </c>
      <c r="U1971">
        <v>0</v>
      </c>
      <c r="V1971">
        <v>3</v>
      </c>
      <c r="W1971">
        <v>11</v>
      </c>
      <c r="X1971">
        <v>1</v>
      </c>
      <c r="Y1971">
        <v>40</v>
      </c>
      <c r="Z1971">
        <v>2196</v>
      </c>
      <c r="AA1971">
        <v>0</v>
      </c>
      <c r="AB1971">
        <v>1</v>
      </c>
      <c r="AC1971">
        <v>0</v>
      </c>
      <c r="AD1971">
        <v>0</v>
      </c>
      <c r="AE1971">
        <v>0</v>
      </c>
      <c r="AF1971">
        <v>1</v>
      </c>
      <c r="AG1971">
        <v>0</v>
      </c>
      <c r="AH1971">
        <v>0</v>
      </c>
      <c r="AI1971">
        <v>0</v>
      </c>
      <c r="AJ1971">
        <v>0</v>
      </c>
      <c r="AK1971">
        <v>747</v>
      </c>
      <c r="AL1971">
        <v>685</v>
      </c>
      <c r="AM1971">
        <v>3</v>
      </c>
    </row>
    <row r="1972" spans="1:39" x14ac:dyDescent="0.45">
      <c r="A1972">
        <v>79205</v>
      </c>
      <c r="B1972">
        <v>0</v>
      </c>
      <c r="C1972">
        <v>0</v>
      </c>
      <c r="D1972">
        <v>73</v>
      </c>
      <c r="E1972">
        <v>504</v>
      </c>
      <c r="F1972">
        <v>23</v>
      </c>
      <c r="G1972">
        <v>117</v>
      </c>
      <c r="H1972">
        <v>179</v>
      </c>
      <c r="I1972">
        <v>28</v>
      </c>
      <c r="J1972">
        <v>44</v>
      </c>
      <c r="K1972">
        <v>1</v>
      </c>
      <c r="L1972">
        <v>6</v>
      </c>
      <c r="M1972">
        <v>5</v>
      </c>
      <c r="N1972">
        <v>4</v>
      </c>
      <c r="O1972">
        <v>4</v>
      </c>
      <c r="P1972">
        <v>0</v>
      </c>
      <c r="Q1972">
        <v>0</v>
      </c>
      <c r="R1972">
        <v>0</v>
      </c>
      <c r="S1972">
        <v>1</v>
      </c>
      <c r="T1972">
        <v>0</v>
      </c>
      <c r="U1972">
        <v>0</v>
      </c>
      <c r="V1972">
        <v>3</v>
      </c>
      <c r="W1972">
        <v>11</v>
      </c>
      <c r="X1972">
        <v>1</v>
      </c>
      <c r="Y1972">
        <v>45</v>
      </c>
      <c r="Z1972">
        <v>2828</v>
      </c>
      <c r="AA1972">
        <v>0</v>
      </c>
      <c r="AB1972">
        <v>1</v>
      </c>
      <c r="AC1972">
        <v>0</v>
      </c>
      <c r="AD1972">
        <v>0</v>
      </c>
      <c r="AE1972">
        <v>0</v>
      </c>
      <c r="AF1972">
        <v>0</v>
      </c>
      <c r="AG1972">
        <v>0</v>
      </c>
      <c r="AH1972">
        <v>1</v>
      </c>
      <c r="AI1972">
        <v>0</v>
      </c>
      <c r="AJ1972">
        <v>0</v>
      </c>
      <c r="AK1972">
        <v>851</v>
      </c>
      <c r="AL1972">
        <v>807</v>
      </c>
      <c r="AM1972">
        <v>1</v>
      </c>
    </row>
    <row r="1973" spans="1:39" x14ac:dyDescent="0.45">
      <c r="A1973">
        <v>56559</v>
      </c>
      <c r="B1973">
        <v>0</v>
      </c>
      <c r="C1973">
        <v>1</v>
      </c>
      <c r="D1973">
        <v>46</v>
      </c>
      <c r="E1973">
        <v>226</v>
      </c>
      <c r="F1973">
        <v>22</v>
      </c>
      <c r="G1973">
        <v>133</v>
      </c>
      <c r="H1973">
        <v>41</v>
      </c>
      <c r="I1973">
        <v>31</v>
      </c>
      <c r="J1973">
        <v>31</v>
      </c>
      <c r="K1973">
        <v>3</v>
      </c>
      <c r="L1973">
        <v>4</v>
      </c>
      <c r="M1973">
        <v>3</v>
      </c>
      <c r="N1973">
        <v>8</v>
      </c>
      <c r="O1973">
        <v>4</v>
      </c>
      <c r="P1973">
        <v>0</v>
      </c>
      <c r="Q1973">
        <v>0</v>
      </c>
      <c r="R1973">
        <v>0</v>
      </c>
      <c r="S1973">
        <v>0</v>
      </c>
      <c r="T1973">
        <v>0</v>
      </c>
      <c r="U1973">
        <v>0</v>
      </c>
      <c r="V1973">
        <v>3</v>
      </c>
      <c r="W1973">
        <v>11</v>
      </c>
      <c r="X1973">
        <v>0</v>
      </c>
      <c r="Y1973">
        <v>45</v>
      </c>
      <c r="Z1973">
        <v>2710</v>
      </c>
      <c r="AA1973">
        <v>0</v>
      </c>
      <c r="AB1973">
        <v>0</v>
      </c>
      <c r="AC1973">
        <v>0</v>
      </c>
      <c r="AD1973">
        <v>1</v>
      </c>
      <c r="AE1973">
        <v>0</v>
      </c>
      <c r="AF1973">
        <v>0</v>
      </c>
      <c r="AG1973">
        <v>0</v>
      </c>
      <c r="AH1973">
        <v>0</v>
      </c>
      <c r="AI1973">
        <v>0</v>
      </c>
      <c r="AJ1973">
        <v>1</v>
      </c>
      <c r="AK1973">
        <v>453</v>
      </c>
      <c r="AL1973">
        <v>422</v>
      </c>
      <c r="AM1973">
        <v>0</v>
      </c>
    </row>
    <row r="1974" spans="1:39" x14ac:dyDescent="0.45">
      <c r="A1974">
        <v>32644</v>
      </c>
      <c r="B1974">
        <v>1</v>
      </c>
      <c r="C1974">
        <v>0</v>
      </c>
      <c r="D1974">
        <v>38</v>
      </c>
      <c r="E1974">
        <v>239</v>
      </c>
      <c r="F1974">
        <v>3</v>
      </c>
      <c r="G1974">
        <v>141</v>
      </c>
      <c r="H1974">
        <v>0</v>
      </c>
      <c r="I1974">
        <v>7</v>
      </c>
      <c r="J1974">
        <v>23</v>
      </c>
      <c r="K1974">
        <v>4</v>
      </c>
      <c r="L1974">
        <v>7</v>
      </c>
      <c r="M1974">
        <v>1</v>
      </c>
      <c r="N1974">
        <v>6</v>
      </c>
      <c r="O1974">
        <v>8</v>
      </c>
      <c r="P1974">
        <v>1</v>
      </c>
      <c r="Q1974">
        <v>0</v>
      </c>
      <c r="R1974">
        <v>0</v>
      </c>
      <c r="S1974">
        <v>0</v>
      </c>
      <c r="T1974">
        <v>0</v>
      </c>
      <c r="U1974">
        <v>0</v>
      </c>
      <c r="V1974">
        <v>3</v>
      </c>
      <c r="W1974">
        <v>11</v>
      </c>
      <c r="X1974">
        <v>0</v>
      </c>
      <c r="Y1974">
        <v>47</v>
      </c>
      <c r="Z1974">
        <v>2688</v>
      </c>
      <c r="AA1974">
        <v>0</v>
      </c>
      <c r="AB1974">
        <v>1</v>
      </c>
      <c r="AC1974">
        <v>0</v>
      </c>
      <c r="AD1974">
        <v>0</v>
      </c>
      <c r="AE1974">
        <v>0</v>
      </c>
      <c r="AF1974">
        <v>0</v>
      </c>
      <c r="AG1974">
        <v>0</v>
      </c>
      <c r="AH1974">
        <v>0</v>
      </c>
      <c r="AI1974">
        <v>0</v>
      </c>
      <c r="AJ1974">
        <v>1</v>
      </c>
      <c r="AK1974">
        <v>390</v>
      </c>
      <c r="AL1974">
        <v>367</v>
      </c>
      <c r="AM1974">
        <v>1</v>
      </c>
    </row>
    <row r="1975" spans="1:39" x14ac:dyDescent="0.45">
      <c r="A1975">
        <v>67506</v>
      </c>
      <c r="B1975">
        <v>0</v>
      </c>
      <c r="C1975">
        <v>1</v>
      </c>
      <c r="D1975">
        <v>73</v>
      </c>
      <c r="E1975">
        <v>90</v>
      </c>
      <c r="F1975">
        <v>38</v>
      </c>
      <c r="G1975">
        <v>67</v>
      </c>
      <c r="H1975">
        <v>33</v>
      </c>
      <c r="I1975">
        <v>36</v>
      </c>
      <c r="J1975">
        <v>67</v>
      </c>
      <c r="K1975">
        <v>1</v>
      </c>
      <c r="L1975">
        <v>4</v>
      </c>
      <c r="M1975">
        <v>1</v>
      </c>
      <c r="N1975">
        <v>6</v>
      </c>
      <c r="O1975">
        <v>3</v>
      </c>
      <c r="P1975">
        <v>0</v>
      </c>
      <c r="Q1975">
        <v>0</v>
      </c>
      <c r="R1975">
        <v>0</v>
      </c>
      <c r="S1975">
        <v>0</v>
      </c>
      <c r="T1975">
        <v>0</v>
      </c>
      <c r="U1975">
        <v>0</v>
      </c>
      <c r="V1975">
        <v>3</v>
      </c>
      <c r="W1975">
        <v>11</v>
      </c>
      <c r="X1975">
        <v>0</v>
      </c>
      <c r="Y1975">
        <v>40</v>
      </c>
      <c r="Z1975">
        <v>2337</v>
      </c>
      <c r="AA1975">
        <v>0</v>
      </c>
      <c r="AB1975">
        <v>0</v>
      </c>
      <c r="AC1975">
        <v>1</v>
      </c>
      <c r="AD1975">
        <v>0</v>
      </c>
      <c r="AE1975">
        <v>0</v>
      </c>
      <c r="AF1975">
        <v>1</v>
      </c>
      <c r="AG1975">
        <v>0</v>
      </c>
      <c r="AH1975">
        <v>0</v>
      </c>
      <c r="AI1975">
        <v>0</v>
      </c>
      <c r="AJ1975">
        <v>0</v>
      </c>
      <c r="AK1975">
        <v>264</v>
      </c>
      <c r="AL1975">
        <v>197</v>
      </c>
      <c r="AM1975">
        <v>0</v>
      </c>
    </row>
    <row r="1976" spans="1:39" x14ac:dyDescent="0.45">
      <c r="A1976">
        <v>24206</v>
      </c>
      <c r="B1976">
        <v>1</v>
      </c>
      <c r="C1976">
        <v>0</v>
      </c>
      <c r="D1976">
        <v>66</v>
      </c>
      <c r="E1976">
        <v>7</v>
      </c>
      <c r="F1976">
        <v>2</v>
      </c>
      <c r="G1976">
        <v>8</v>
      </c>
      <c r="H1976">
        <v>3</v>
      </c>
      <c r="I1976">
        <v>2</v>
      </c>
      <c r="J1976">
        <v>3</v>
      </c>
      <c r="K1976">
        <v>1</v>
      </c>
      <c r="L1976">
        <v>1</v>
      </c>
      <c r="M1976">
        <v>0</v>
      </c>
      <c r="N1976">
        <v>3</v>
      </c>
      <c r="O1976">
        <v>6</v>
      </c>
      <c r="P1976">
        <v>0</v>
      </c>
      <c r="Q1976">
        <v>0</v>
      </c>
      <c r="R1976">
        <v>0</v>
      </c>
      <c r="S1976">
        <v>0</v>
      </c>
      <c r="T1976">
        <v>0</v>
      </c>
      <c r="U1976">
        <v>0</v>
      </c>
      <c r="V1976">
        <v>3</v>
      </c>
      <c r="W1976">
        <v>11</v>
      </c>
      <c r="X1976">
        <v>0</v>
      </c>
      <c r="Y1976">
        <v>50</v>
      </c>
      <c r="Z1976">
        <v>2637</v>
      </c>
      <c r="AA1976">
        <v>0</v>
      </c>
      <c r="AB1976">
        <v>0</v>
      </c>
      <c r="AC1976">
        <v>1</v>
      </c>
      <c r="AD1976">
        <v>0</v>
      </c>
      <c r="AE1976">
        <v>0</v>
      </c>
      <c r="AF1976">
        <v>0</v>
      </c>
      <c r="AG1976">
        <v>0</v>
      </c>
      <c r="AH1976">
        <v>1</v>
      </c>
      <c r="AI1976">
        <v>0</v>
      </c>
      <c r="AJ1976">
        <v>0</v>
      </c>
      <c r="AK1976">
        <v>22</v>
      </c>
      <c r="AL1976">
        <v>19</v>
      </c>
      <c r="AM1976">
        <v>0</v>
      </c>
    </row>
    <row r="1977" spans="1:39" x14ac:dyDescent="0.45">
      <c r="A1977">
        <v>28420</v>
      </c>
      <c r="B1977">
        <v>1</v>
      </c>
      <c r="C1977">
        <v>0</v>
      </c>
      <c r="D1977">
        <v>36</v>
      </c>
      <c r="E1977">
        <v>4</v>
      </c>
      <c r="F1977">
        <v>2</v>
      </c>
      <c r="G1977">
        <v>5</v>
      </c>
      <c r="H1977">
        <v>2</v>
      </c>
      <c r="I1977">
        <v>0</v>
      </c>
      <c r="J1977">
        <v>0</v>
      </c>
      <c r="K1977">
        <v>1</v>
      </c>
      <c r="L1977">
        <v>1</v>
      </c>
      <c r="M1977">
        <v>0</v>
      </c>
      <c r="N1977">
        <v>2</v>
      </c>
      <c r="O1977">
        <v>6</v>
      </c>
      <c r="P1977">
        <v>0</v>
      </c>
      <c r="Q1977">
        <v>0</v>
      </c>
      <c r="R1977">
        <v>0</v>
      </c>
      <c r="S1977">
        <v>0</v>
      </c>
      <c r="T1977">
        <v>0</v>
      </c>
      <c r="U1977">
        <v>0</v>
      </c>
      <c r="V1977">
        <v>3</v>
      </c>
      <c r="W1977">
        <v>11</v>
      </c>
      <c r="X1977">
        <v>0</v>
      </c>
      <c r="Y1977">
        <v>53</v>
      </c>
      <c r="Z1977">
        <v>2346</v>
      </c>
      <c r="AA1977">
        <v>1</v>
      </c>
      <c r="AB1977">
        <v>0</v>
      </c>
      <c r="AC1977">
        <v>0</v>
      </c>
      <c r="AD1977">
        <v>0</v>
      </c>
      <c r="AE1977">
        <v>0</v>
      </c>
      <c r="AF1977">
        <v>0</v>
      </c>
      <c r="AG1977">
        <v>0</v>
      </c>
      <c r="AH1977">
        <v>0</v>
      </c>
      <c r="AI1977">
        <v>0</v>
      </c>
      <c r="AJ1977">
        <v>1</v>
      </c>
      <c r="AK1977">
        <v>13</v>
      </c>
      <c r="AL1977">
        <v>13</v>
      </c>
      <c r="AM1977">
        <v>0</v>
      </c>
    </row>
    <row r="1978" spans="1:39" x14ac:dyDescent="0.45">
      <c r="A1978">
        <v>22979</v>
      </c>
      <c r="B1978">
        <v>1</v>
      </c>
      <c r="C1978">
        <v>0</v>
      </c>
      <c r="D1978">
        <v>29</v>
      </c>
      <c r="E1978">
        <v>16</v>
      </c>
      <c r="F1978">
        <v>17</v>
      </c>
      <c r="G1978">
        <v>19</v>
      </c>
      <c r="H1978">
        <v>20</v>
      </c>
      <c r="I1978">
        <v>21</v>
      </c>
      <c r="J1978">
        <v>22</v>
      </c>
      <c r="K1978">
        <v>3</v>
      </c>
      <c r="L1978">
        <v>3</v>
      </c>
      <c r="M1978">
        <v>2</v>
      </c>
      <c r="N1978">
        <v>2</v>
      </c>
      <c r="O1978">
        <v>8</v>
      </c>
      <c r="P1978">
        <v>0</v>
      </c>
      <c r="Q1978">
        <v>0</v>
      </c>
      <c r="R1978">
        <v>0</v>
      </c>
      <c r="S1978">
        <v>0</v>
      </c>
      <c r="T1978">
        <v>0</v>
      </c>
      <c r="U1978">
        <v>0</v>
      </c>
      <c r="V1978">
        <v>3</v>
      </c>
      <c r="W1978">
        <v>11</v>
      </c>
      <c r="X1978">
        <v>1</v>
      </c>
      <c r="Y1978">
        <v>50</v>
      </c>
      <c r="Z1978">
        <v>2820</v>
      </c>
      <c r="AA1978">
        <v>0</v>
      </c>
      <c r="AB1978">
        <v>1</v>
      </c>
      <c r="AC1978">
        <v>0</v>
      </c>
      <c r="AD1978">
        <v>0</v>
      </c>
      <c r="AE1978">
        <v>0</v>
      </c>
      <c r="AF1978">
        <v>0</v>
      </c>
      <c r="AG1978">
        <v>0</v>
      </c>
      <c r="AH1978">
        <v>1</v>
      </c>
      <c r="AI1978">
        <v>0</v>
      </c>
      <c r="AJ1978">
        <v>0</v>
      </c>
      <c r="AK1978">
        <v>93</v>
      </c>
      <c r="AL1978">
        <v>71</v>
      </c>
      <c r="AM1978">
        <v>0</v>
      </c>
    </row>
    <row r="1979" spans="1:39" x14ac:dyDescent="0.45">
      <c r="A1979">
        <v>33279</v>
      </c>
      <c r="B1979">
        <v>0</v>
      </c>
      <c r="C1979">
        <v>0</v>
      </c>
      <c r="D1979">
        <v>29</v>
      </c>
      <c r="E1979">
        <v>10</v>
      </c>
      <c r="F1979">
        <v>3</v>
      </c>
      <c r="G1979">
        <v>3</v>
      </c>
      <c r="H1979">
        <v>0</v>
      </c>
      <c r="I1979">
        <v>0</v>
      </c>
      <c r="J1979">
        <v>0</v>
      </c>
      <c r="K1979">
        <v>1</v>
      </c>
      <c r="L1979">
        <v>0</v>
      </c>
      <c r="M1979">
        <v>0</v>
      </c>
      <c r="N1979">
        <v>3</v>
      </c>
      <c r="O1979">
        <v>3</v>
      </c>
      <c r="P1979">
        <v>0</v>
      </c>
      <c r="Q1979">
        <v>0</v>
      </c>
      <c r="R1979">
        <v>0</v>
      </c>
      <c r="S1979">
        <v>0</v>
      </c>
      <c r="T1979">
        <v>0</v>
      </c>
      <c r="U1979">
        <v>0</v>
      </c>
      <c r="V1979">
        <v>3</v>
      </c>
      <c r="W1979">
        <v>11</v>
      </c>
      <c r="X1979">
        <v>0</v>
      </c>
      <c r="Y1979">
        <v>54</v>
      </c>
      <c r="Z1979">
        <v>2176</v>
      </c>
      <c r="AA1979">
        <v>0</v>
      </c>
      <c r="AB1979">
        <v>0</v>
      </c>
      <c r="AC1979">
        <v>1</v>
      </c>
      <c r="AD1979">
        <v>0</v>
      </c>
      <c r="AE1979">
        <v>0</v>
      </c>
      <c r="AF1979">
        <v>0</v>
      </c>
      <c r="AG1979">
        <v>0</v>
      </c>
      <c r="AH1979">
        <v>1</v>
      </c>
      <c r="AI1979">
        <v>0</v>
      </c>
      <c r="AJ1979">
        <v>0</v>
      </c>
      <c r="AK1979">
        <v>16</v>
      </c>
      <c r="AL1979">
        <v>16</v>
      </c>
      <c r="AM1979">
        <v>0</v>
      </c>
    </row>
    <row r="1980" spans="1:39" x14ac:dyDescent="0.45">
      <c r="A1980">
        <v>46423</v>
      </c>
      <c r="B1980">
        <v>1</v>
      </c>
      <c r="C1980">
        <v>1</v>
      </c>
      <c r="D1980">
        <v>6</v>
      </c>
      <c r="E1980">
        <v>68</v>
      </c>
      <c r="F1980">
        <v>0</v>
      </c>
      <c r="G1980">
        <v>16</v>
      </c>
      <c r="H1980">
        <v>0</v>
      </c>
      <c r="I1980">
        <v>0</v>
      </c>
      <c r="J1980">
        <v>8</v>
      </c>
      <c r="K1980">
        <v>3</v>
      </c>
      <c r="L1980">
        <v>2</v>
      </c>
      <c r="M1980">
        <v>0</v>
      </c>
      <c r="N1980">
        <v>4</v>
      </c>
      <c r="O1980">
        <v>7</v>
      </c>
      <c r="P1980">
        <v>0</v>
      </c>
      <c r="Q1980">
        <v>0</v>
      </c>
      <c r="R1980">
        <v>0</v>
      </c>
      <c r="S1980">
        <v>0</v>
      </c>
      <c r="T1980">
        <v>0</v>
      </c>
      <c r="U1980">
        <v>0</v>
      </c>
      <c r="V1980">
        <v>3</v>
      </c>
      <c r="W1980">
        <v>11</v>
      </c>
      <c r="X1980">
        <v>0</v>
      </c>
      <c r="Y1980">
        <v>48</v>
      </c>
      <c r="Z1980">
        <v>2443</v>
      </c>
      <c r="AA1980">
        <v>0</v>
      </c>
      <c r="AB1980">
        <v>0</v>
      </c>
      <c r="AC1980">
        <v>1</v>
      </c>
      <c r="AD1980">
        <v>0</v>
      </c>
      <c r="AE1980">
        <v>0</v>
      </c>
      <c r="AF1980">
        <v>0</v>
      </c>
      <c r="AG1980">
        <v>0</v>
      </c>
      <c r="AH1980">
        <v>0</v>
      </c>
      <c r="AI1980">
        <v>1</v>
      </c>
      <c r="AJ1980">
        <v>0</v>
      </c>
      <c r="AK1980">
        <v>84</v>
      </c>
      <c r="AL1980">
        <v>76</v>
      </c>
      <c r="AM1980">
        <v>0</v>
      </c>
    </row>
    <row r="1981" spans="1:39" x14ac:dyDescent="0.45">
      <c r="A1981">
        <v>30368</v>
      </c>
      <c r="B1981">
        <v>0</v>
      </c>
      <c r="C1981">
        <v>1</v>
      </c>
      <c r="D1981">
        <v>97</v>
      </c>
      <c r="E1981">
        <v>35</v>
      </c>
      <c r="F1981">
        <v>0</v>
      </c>
      <c r="G1981">
        <v>13</v>
      </c>
      <c r="H1981">
        <v>2</v>
      </c>
      <c r="I1981">
        <v>0</v>
      </c>
      <c r="J1981">
        <v>2</v>
      </c>
      <c r="K1981">
        <v>2</v>
      </c>
      <c r="L1981">
        <v>2</v>
      </c>
      <c r="M1981">
        <v>0</v>
      </c>
      <c r="N1981">
        <v>3</v>
      </c>
      <c r="O1981">
        <v>8</v>
      </c>
      <c r="P1981">
        <v>0</v>
      </c>
      <c r="Q1981">
        <v>0</v>
      </c>
      <c r="R1981">
        <v>0</v>
      </c>
      <c r="S1981">
        <v>0</v>
      </c>
      <c r="T1981">
        <v>0</v>
      </c>
      <c r="U1981">
        <v>0</v>
      </c>
      <c r="V1981">
        <v>3</v>
      </c>
      <c r="W1981">
        <v>11</v>
      </c>
      <c r="X1981">
        <v>0</v>
      </c>
      <c r="Y1981">
        <v>43</v>
      </c>
      <c r="Z1981">
        <v>2393</v>
      </c>
      <c r="AA1981">
        <v>0</v>
      </c>
      <c r="AB1981">
        <v>1</v>
      </c>
      <c r="AC1981">
        <v>0</v>
      </c>
      <c r="AD1981">
        <v>0</v>
      </c>
      <c r="AE1981">
        <v>0</v>
      </c>
      <c r="AF1981">
        <v>0</v>
      </c>
      <c r="AG1981">
        <v>0</v>
      </c>
      <c r="AH1981">
        <v>1</v>
      </c>
      <c r="AI1981">
        <v>0</v>
      </c>
      <c r="AJ1981">
        <v>0</v>
      </c>
      <c r="AK1981">
        <v>50</v>
      </c>
      <c r="AL1981">
        <v>48</v>
      </c>
      <c r="AM1981">
        <v>0</v>
      </c>
    </row>
    <row r="1982" spans="1:39" x14ac:dyDescent="0.45">
      <c r="A1982">
        <v>63684</v>
      </c>
      <c r="B1982">
        <v>0</v>
      </c>
      <c r="C1982">
        <v>1</v>
      </c>
      <c r="D1982">
        <v>61</v>
      </c>
      <c r="E1982">
        <v>575</v>
      </c>
      <c r="F1982">
        <v>80</v>
      </c>
      <c r="G1982">
        <v>428</v>
      </c>
      <c r="H1982">
        <v>208</v>
      </c>
      <c r="I1982">
        <v>93</v>
      </c>
      <c r="J1982">
        <v>80</v>
      </c>
      <c r="K1982">
        <v>3</v>
      </c>
      <c r="L1982">
        <v>8</v>
      </c>
      <c r="M1982">
        <v>4</v>
      </c>
      <c r="N1982">
        <v>8</v>
      </c>
      <c r="O1982">
        <v>5</v>
      </c>
      <c r="P1982">
        <v>0</v>
      </c>
      <c r="Q1982">
        <v>0</v>
      </c>
      <c r="R1982">
        <v>0</v>
      </c>
      <c r="S1982">
        <v>0</v>
      </c>
      <c r="T1982">
        <v>0</v>
      </c>
      <c r="U1982">
        <v>0</v>
      </c>
      <c r="V1982">
        <v>3</v>
      </c>
      <c r="W1982">
        <v>11</v>
      </c>
      <c r="X1982">
        <v>0</v>
      </c>
      <c r="Y1982">
        <v>50</v>
      </c>
      <c r="Z1982">
        <v>2739</v>
      </c>
      <c r="AA1982">
        <v>0</v>
      </c>
      <c r="AB1982">
        <v>1</v>
      </c>
      <c r="AC1982">
        <v>0</v>
      </c>
      <c r="AD1982">
        <v>0</v>
      </c>
      <c r="AE1982">
        <v>0</v>
      </c>
      <c r="AF1982">
        <v>0</v>
      </c>
      <c r="AG1982">
        <v>0</v>
      </c>
      <c r="AH1982">
        <v>1</v>
      </c>
      <c r="AI1982">
        <v>0</v>
      </c>
      <c r="AJ1982">
        <v>0</v>
      </c>
      <c r="AK1982">
        <v>1384</v>
      </c>
      <c r="AL1982">
        <v>1304</v>
      </c>
      <c r="AM1982">
        <v>0</v>
      </c>
    </row>
    <row r="1983" spans="1:39" x14ac:dyDescent="0.45">
      <c r="A1983">
        <v>41638</v>
      </c>
      <c r="B1983">
        <v>0</v>
      </c>
      <c r="C1983">
        <v>1</v>
      </c>
      <c r="D1983">
        <v>68</v>
      </c>
      <c r="E1983">
        <v>315</v>
      </c>
      <c r="F1983">
        <v>0</v>
      </c>
      <c r="G1983">
        <v>31</v>
      </c>
      <c r="H1983">
        <v>4</v>
      </c>
      <c r="I1983">
        <v>0</v>
      </c>
      <c r="J1983">
        <v>91</v>
      </c>
      <c r="K1983">
        <v>4</v>
      </c>
      <c r="L1983">
        <v>5</v>
      </c>
      <c r="M1983">
        <v>5</v>
      </c>
      <c r="N1983">
        <v>3</v>
      </c>
      <c r="O1983">
        <v>8</v>
      </c>
      <c r="P1983">
        <v>1</v>
      </c>
      <c r="Q1983">
        <v>0</v>
      </c>
      <c r="R1983">
        <v>0</v>
      </c>
      <c r="S1983">
        <v>0</v>
      </c>
      <c r="T1983">
        <v>0</v>
      </c>
      <c r="U1983">
        <v>0</v>
      </c>
      <c r="V1983">
        <v>3</v>
      </c>
      <c r="W1983">
        <v>11</v>
      </c>
      <c r="X1983">
        <v>0</v>
      </c>
      <c r="Y1983">
        <v>56</v>
      </c>
      <c r="Z1983">
        <v>2660</v>
      </c>
      <c r="AA1983">
        <v>1</v>
      </c>
      <c r="AB1983">
        <v>0</v>
      </c>
      <c r="AC1983">
        <v>0</v>
      </c>
      <c r="AD1983">
        <v>0</v>
      </c>
      <c r="AE1983">
        <v>0</v>
      </c>
      <c r="AF1983">
        <v>0</v>
      </c>
      <c r="AG1983">
        <v>0</v>
      </c>
      <c r="AH1983">
        <v>1</v>
      </c>
      <c r="AI1983">
        <v>0</v>
      </c>
      <c r="AJ1983">
        <v>0</v>
      </c>
      <c r="AK1983">
        <v>350</v>
      </c>
      <c r="AL1983">
        <v>259</v>
      </c>
      <c r="AM1983">
        <v>1</v>
      </c>
    </row>
    <row r="1984" spans="1:39" x14ac:dyDescent="0.45">
      <c r="A1984">
        <v>68805</v>
      </c>
      <c r="B1984">
        <v>0</v>
      </c>
      <c r="C1984">
        <v>1</v>
      </c>
      <c r="D1984">
        <v>73</v>
      </c>
      <c r="E1984">
        <v>182</v>
      </c>
      <c r="F1984">
        <v>2</v>
      </c>
      <c r="G1984">
        <v>49</v>
      </c>
      <c r="H1984">
        <v>17</v>
      </c>
      <c r="I1984">
        <v>13</v>
      </c>
      <c r="J1984">
        <v>20</v>
      </c>
      <c r="K1984">
        <v>1</v>
      </c>
      <c r="L1984">
        <v>3</v>
      </c>
      <c r="M1984">
        <v>1</v>
      </c>
      <c r="N1984">
        <v>7</v>
      </c>
      <c r="O1984">
        <v>2</v>
      </c>
      <c r="P1984">
        <v>0</v>
      </c>
      <c r="Q1984">
        <v>0</v>
      </c>
      <c r="R1984">
        <v>0</v>
      </c>
      <c r="S1984">
        <v>0</v>
      </c>
      <c r="T1984">
        <v>0</v>
      </c>
      <c r="U1984">
        <v>0</v>
      </c>
      <c r="V1984">
        <v>3</v>
      </c>
      <c r="W1984">
        <v>11</v>
      </c>
      <c r="X1984">
        <v>0</v>
      </c>
      <c r="Y1984">
        <v>61</v>
      </c>
      <c r="Z1984">
        <v>2444</v>
      </c>
      <c r="AA1984">
        <v>1</v>
      </c>
      <c r="AB1984">
        <v>0</v>
      </c>
      <c r="AC1984">
        <v>0</v>
      </c>
      <c r="AD1984">
        <v>0</v>
      </c>
      <c r="AE1984">
        <v>0</v>
      </c>
      <c r="AF1984">
        <v>0</v>
      </c>
      <c r="AG1984">
        <v>0</v>
      </c>
      <c r="AH1984">
        <v>0</v>
      </c>
      <c r="AI1984">
        <v>0</v>
      </c>
      <c r="AJ1984">
        <v>1</v>
      </c>
      <c r="AK1984">
        <v>263</v>
      </c>
      <c r="AL1984">
        <v>243</v>
      </c>
      <c r="AM1984">
        <v>0</v>
      </c>
    </row>
    <row r="1985" spans="1:39" x14ac:dyDescent="0.45">
      <c r="A1985">
        <v>65814</v>
      </c>
      <c r="B1985">
        <v>0</v>
      </c>
      <c r="C1985">
        <v>1</v>
      </c>
      <c r="D1985">
        <v>90</v>
      </c>
      <c r="E1985">
        <v>561</v>
      </c>
      <c r="F1985">
        <v>14</v>
      </c>
      <c r="G1985">
        <v>113</v>
      </c>
      <c r="H1985">
        <v>10</v>
      </c>
      <c r="I1985">
        <v>14</v>
      </c>
      <c r="J1985">
        <v>35</v>
      </c>
      <c r="K1985">
        <v>3</v>
      </c>
      <c r="L1985">
        <v>8</v>
      </c>
      <c r="M1985">
        <v>2</v>
      </c>
      <c r="N1985">
        <v>10</v>
      </c>
      <c r="O1985">
        <v>5</v>
      </c>
      <c r="P1985">
        <v>0</v>
      </c>
      <c r="Q1985">
        <v>0</v>
      </c>
      <c r="R1985">
        <v>0</v>
      </c>
      <c r="S1985">
        <v>0</v>
      </c>
      <c r="T1985">
        <v>0</v>
      </c>
      <c r="U1985">
        <v>0</v>
      </c>
      <c r="V1985">
        <v>3</v>
      </c>
      <c r="W1985">
        <v>11</v>
      </c>
      <c r="X1985">
        <v>0</v>
      </c>
      <c r="Y1985">
        <v>54</v>
      </c>
      <c r="Z1985">
        <v>2278</v>
      </c>
      <c r="AA1985">
        <v>0</v>
      </c>
      <c r="AB1985">
        <v>0</v>
      </c>
      <c r="AC1985">
        <v>0</v>
      </c>
      <c r="AD1985">
        <v>1</v>
      </c>
      <c r="AE1985">
        <v>0</v>
      </c>
      <c r="AF1985">
        <v>0</v>
      </c>
      <c r="AG1985">
        <v>0</v>
      </c>
      <c r="AH1985">
        <v>0</v>
      </c>
      <c r="AI1985">
        <v>0</v>
      </c>
      <c r="AJ1985">
        <v>1</v>
      </c>
      <c r="AK1985">
        <v>712</v>
      </c>
      <c r="AL1985">
        <v>677</v>
      </c>
      <c r="AM1985">
        <v>0</v>
      </c>
    </row>
    <row r="1986" spans="1:39" x14ac:dyDescent="0.45">
      <c r="A1986">
        <v>71964</v>
      </c>
      <c r="B1986">
        <v>0</v>
      </c>
      <c r="C1986">
        <v>0</v>
      </c>
      <c r="D1986">
        <v>81</v>
      </c>
      <c r="E1986">
        <v>587</v>
      </c>
      <c r="F1986">
        <v>51</v>
      </c>
      <c r="G1986">
        <v>932</v>
      </c>
      <c r="H1986">
        <v>180</v>
      </c>
      <c r="I1986">
        <v>34</v>
      </c>
      <c r="J1986">
        <v>86</v>
      </c>
      <c r="K1986">
        <v>1</v>
      </c>
      <c r="L1986">
        <v>5</v>
      </c>
      <c r="M1986">
        <v>6</v>
      </c>
      <c r="N1986">
        <v>5</v>
      </c>
      <c r="O1986">
        <v>3</v>
      </c>
      <c r="P1986">
        <v>0</v>
      </c>
      <c r="Q1986">
        <v>0</v>
      </c>
      <c r="R1986">
        <v>0</v>
      </c>
      <c r="S1986">
        <v>0</v>
      </c>
      <c r="T1986">
        <v>0</v>
      </c>
      <c r="U1986">
        <v>0</v>
      </c>
      <c r="V1986">
        <v>3</v>
      </c>
      <c r="W1986">
        <v>11</v>
      </c>
      <c r="X1986">
        <v>0</v>
      </c>
      <c r="Y1986">
        <v>62</v>
      </c>
      <c r="Z1986">
        <v>2564</v>
      </c>
      <c r="AA1986">
        <v>1</v>
      </c>
      <c r="AB1986">
        <v>0</v>
      </c>
      <c r="AC1986">
        <v>0</v>
      </c>
      <c r="AD1986">
        <v>0</v>
      </c>
      <c r="AE1986">
        <v>0</v>
      </c>
      <c r="AF1986">
        <v>0</v>
      </c>
      <c r="AG1986">
        <v>0</v>
      </c>
      <c r="AH1986">
        <v>1</v>
      </c>
      <c r="AI1986">
        <v>0</v>
      </c>
      <c r="AJ1986">
        <v>0</v>
      </c>
      <c r="AK1986">
        <v>1784</v>
      </c>
      <c r="AL1986">
        <v>1698</v>
      </c>
      <c r="AM1986">
        <v>0</v>
      </c>
    </row>
    <row r="1987" spans="1:39" x14ac:dyDescent="0.45">
      <c r="A1987">
        <v>39146</v>
      </c>
      <c r="B1987">
        <v>1</v>
      </c>
      <c r="C1987">
        <v>0</v>
      </c>
      <c r="D1987">
        <v>1</v>
      </c>
      <c r="E1987">
        <v>94</v>
      </c>
      <c r="F1987">
        <v>1</v>
      </c>
      <c r="G1987">
        <v>33</v>
      </c>
      <c r="H1987">
        <v>13</v>
      </c>
      <c r="I1987">
        <v>12</v>
      </c>
      <c r="J1987">
        <v>12</v>
      </c>
      <c r="K1987">
        <v>3</v>
      </c>
      <c r="L1987">
        <v>4</v>
      </c>
      <c r="M1987">
        <v>0</v>
      </c>
      <c r="N1987">
        <v>4</v>
      </c>
      <c r="O1987">
        <v>8</v>
      </c>
      <c r="P1987">
        <v>0</v>
      </c>
      <c r="Q1987">
        <v>0</v>
      </c>
      <c r="R1987">
        <v>0</v>
      </c>
      <c r="S1987">
        <v>0</v>
      </c>
      <c r="T1987">
        <v>0</v>
      </c>
      <c r="U1987">
        <v>0</v>
      </c>
      <c r="V1987">
        <v>3</v>
      </c>
      <c r="W1987">
        <v>11</v>
      </c>
      <c r="X1987">
        <v>0</v>
      </c>
      <c r="Y1987">
        <v>34</v>
      </c>
      <c r="Z1987">
        <v>2659</v>
      </c>
      <c r="AA1987">
        <v>0</v>
      </c>
      <c r="AB1987">
        <v>0</v>
      </c>
      <c r="AC1987">
        <v>1</v>
      </c>
      <c r="AD1987">
        <v>0</v>
      </c>
      <c r="AE1987">
        <v>0</v>
      </c>
      <c r="AF1987">
        <v>0</v>
      </c>
      <c r="AG1987">
        <v>0</v>
      </c>
      <c r="AH1987">
        <v>1</v>
      </c>
      <c r="AI1987">
        <v>0</v>
      </c>
      <c r="AJ1987">
        <v>0</v>
      </c>
      <c r="AK1987">
        <v>153</v>
      </c>
      <c r="AL1987">
        <v>141</v>
      </c>
      <c r="AM1987">
        <v>0</v>
      </c>
    </row>
    <row r="1988" spans="1:39" x14ac:dyDescent="0.45">
      <c r="A1988">
        <v>96876</v>
      </c>
      <c r="B1988">
        <v>0</v>
      </c>
      <c r="C1988">
        <v>0</v>
      </c>
      <c r="D1988">
        <v>79</v>
      </c>
      <c r="E1988">
        <v>908</v>
      </c>
      <c r="F1988">
        <v>43</v>
      </c>
      <c r="G1988">
        <v>735</v>
      </c>
      <c r="H1988">
        <v>40</v>
      </c>
      <c r="I1988">
        <v>194</v>
      </c>
      <c r="J1988">
        <v>21</v>
      </c>
      <c r="K1988">
        <v>1</v>
      </c>
      <c r="L1988">
        <v>7</v>
      </c>
      <c r="M1988">
        <v>7</v>
      </c>
      <c r="N1988">
        <v>9</v>
      </c>
      <c r="O1988">
        <v>2</v>
      </c>
      <c r="P1988">
        <v>0</v>
      </c>
      <c r="Q1988">
        <v>1</v>
      </c>
      <c r="R1988">
        <v>1</v>
      </c>
      <c r="S1988">
        <v>1</v>
      </c>
      <c r="T1988">
        <v>0</v>
      </c>
      <c r="U1988">
        <v>0</v>
      </c>
      <c r="V1988">
        <v>3</v>
      </c>
      <c r="W1988">
        <v>11</v>
      </c>
      <c r="X1988">
        <v>1</v>
      </c>
      <c r="Y1988">
        <v>43</v>
      </c>
      <c r="Z1988">
        <v>2486</v>
      </c>
      <c r="AA1988">
        <v>0</v>
      </c>
      <c r="AB1988">
        <v>0</v>
      </c>
      <c r="AC1988">
        <v>0</v>
      </c>
      <c r="AD1988">
        <v>1</v>
      </c>
      <c r="AE1988">
        <v>0</v>
      </c>
      <c r="AF1988">
        <v>0</v>
      </c>
      <c r="AG1988">
        <v>0</v>
      </c>
      <c r="AH1988">
        <v>1</v>
      </c>
      <c r="AI1988">
        <v>0</v>
      </c>
      <c r="AJ1988">
        <v>0</v>
      </c>
      <c r="AK1988">
        <v>1920</v>
      </c>
      <c r="AL1988">
        <v>1899</v>
      </c>
      <c r="AM1988">
        <v>3</v>
      </c>
    </row>
    <row r="1989" spans="1:39" x14ac:dyDescent="0.45">
      <c r="A1989">
        <v>34445</v>
      </c>
      <c r="B1989">
        <v>0</v>
      </c>
      <c r="C1989">
        <v>0</v>
      </c>
      <c r="D1989">
        <v>92</v>
      </c>
      <c r="E1989">
        <v>228</v>
      </c>
      <c r="F1989">
        <v>122</v>
      </c>
      <c r="G1989">
        <v>122</v>
      </c>
      <c r="H1989">
        <v>208</v>
      </c>
      <c r="I1989">
        <v>129</v>
      </c>
      <c r="J1989">
        <v>30</v>
      </c>
      <c r="K1989">
        <v>6</v>
      </c>
      <c r="L1989">
        <v>11</v>
      </c>
      <c r="M1989">
        <v>2</v>
      </c>
      <c r="N1989">
        <v>8</v>
      </c>
      <c r="O1989">
        <v>9</v>
      </c>
      <c r="P1989">
        <v>0</v>
      </c>
      <c r="Q1989">
        <v>0</v>
      </c>
      <c r="R1989">
        <v>0</v>
      </c>
      <c r="S1989">
        <v>0</v>
      </c>
      <c r="T1989">
        <v>0</v>
      </c>
      <c r="U1989">
        <v>0</v>
      </c>
      <c r="V1989">
        <v>3</v>
      </c>
      <c r="W1989">
        <v>11</v>
      </c>
      <c r="X1989">
        <v>0</v>
      </c>
      <c r="Y1989">
        <v>39</v>
      </c>
      <c r="Z1989">
        <v>2677</v>
      </c>
      <c r="AA1989">
        <v>0</v>
      </c>
      <c r="AB1989">
        <v>1</v>
      </c>
      <c r="AC1989">
        <v>0</v>
      </c>
      <c r="AD1989">
        <v>0</v>
      </c>
      <c r="AE1989">
        <v>0</v>
      </c>
      <c r="AF1989">
        <v>0</v>
      </c>
      <c r="AG1989">
        <v>1</v>
      </c>
      <c r="AH1989">
        <v>0</v>
      </c>
      <c r="AI1989">
        <v>0</v>
      </c>
      <c r="AJ1989">
        <v>0</v>
      </c>
      <c r="AK1989">
        <v>809</v>
      </c>
      <c r="AL1989">
        <v>779</v>
      </c>
      <c r="AM1989">
        <v>0</v>
      </c>
    </row>
    <row r="1990" spans="1:39" x14ac:dyDescent="0.45">
      <c r="A1990">
        <v>68281</v>
      </c>
      <c r="B1990">
        <v>0</v>
      </c>
      <c r="C1990">
        <v>0</v>
      </c>
      <c r="D1990">
        <v>31</v>
      </c>
      <c r="E1990">
        <v>995</v>
      </c>
      <c r="F1990">
        <v>112</v>
      </c>
      <c r="G1990">
        <v>417</v>
      </c>
      <c r="H1990">
        <v>42</v>
      </c>
      <c r="I1990">
        <v>48</v>
      </c>
      <c r="J1990">
        <v>41</v>
      </c>
      <c r="K1990">
        <v>1</v>
      </c>
      <c r="L1990">
        <v>2</v>
      </c>
      <c r="M1990">
        <v>9</v>
      </c>
      <c r="N1990">
        <v>13</v>
      </c>
      <c r="O1990">
        <v>5</v>
      </c>
      <c r="P1990">
        <v>0</v>
      </c>
      <c r="Q1990">
        <v>0</v>
      </c>
      <c r="R1990">
        <v>0</v>
      </c>
      <c r="S1990">
        <v>0</v>
      </c>
      <c r="T1990">
        <v>0</v>
      </c>
      <c r="U1990">
        <v>0</v>
      </c>
      <c r="V1990">
        <v>3</v>
      </c>
      <c r="W1990">
        <v>11</v>
      </c>
      <c r="X1990">
        <v>1</v>
      </c>
      <c r="Y1990">
        <v>62</v>
      </c>
      <c r="Z1990">
        <v>2850</v>
      </c>
      <c r="AA1990">
        <v>0</v>
      </c>
      <c r="AB1990">
        <v>0</v>
      </c>
      <c r="AC1990">
        <v>1</v>
      </c>
      <c r="AD1990">
        <v>0</v>
      </c>
      <c r="AE1990">
        <v>0</v>
      </c>
      <c r="AF1990">
        <v>0</v>
      </c>
      <c r="AG1990">
        <v>0</v>
      </c>
      <c r="AH1990">
        <v>1</v>
      </c>
      <c r="AI1990">
        <v>0</v>
      </c>
      <c r="AJ1990">
        <v>0</v>
      </c>
      <c r="AK1990">
        <v>1614</v>
      </c>
      <c r="AL1990">
        <v>1573</v>
      </c>
      <c r="AM1990">
        <v>0</v>
      </c>
    </row>
    <row r="1991" spans="1:39" x14ac:dyDescent="0.45">
      <c r="A1991">
        <v>37284</v>
      </c>
      <c r="B1991">
        <v>1</v>
      </c>
      <c r="C1991">
        <v>1</v>
      </c>
      <c r="D1991">
        <v>46</v>
      </c>
      <c r="E1991">
        <v>11</v>
      </c>
      <c r="F1991">
        <v>1</v>
      </c>
      <c r="G1991">
        <v>2</v>
      </c>
      <c r="H1991">
        <v>2</v>
      </c>
      <c r="I1991">
        <v>1</v>
      </c>
      <c r="J1991">
        <v>6</v>
      </c>
      <c r="K1991">
        <v>1</v>
      </c>
      <c r="L1991">
        <v>0</v>
      </c>
      <c r="M1991">
        <v>0</v>
      </c>
      <c r="N1991">
        <v>3</v>
      </c>
      <c r="O1991">
        <v>6</v>
      </c>
      <c r="P1991">
        <v>0</v>
      </c>
      <c r="Q1991">
        <v>0</v>
      </c>
      <c r="R1991">
        <v>0</v>
      </c>
      <c r="S1991">
        <v>0</v>
      </c>
      <c r="T1991">
        <v>0</v>
      </c>
      <c r="U1991">
        <v>0</v>
      </c>
      <c r="V1991">
        <v>3</v>
      </c>
      <c r="W1991">
        <v>11</v>
      </c>
      <c r="X1991">
        <v>0</v>
      </c>
      <c r="Y1991">
        <v>45</v>
      </c>
      <c r="Z1991">
        <v>2616</v>
      </c>
      <c r="AA1991">
        <v>0</v>
      </c>
      <c r="AB1991">
        <v>1</v>
      </c>
      <c r="AC1991">
        <v>0</v>
      </c>
      <c r="AD1991">
        <v>0</v>
      </c>
      <c r="AE1991">
        <v>0</v>
      </c>
      <c r="AF1991">
        <v>1</v>
      </c>
      <c r="AG1991">
        <v>0</v>
      </c>
      <c r="AH1991">
        <v>0</v>
      </c>
      <c r="AI1991">
        <v>0</v>
      </c>
      <c r="AJ1991">
        <v>0</v>
      </c>
      <c r="AK1991">
        <v>17</v>
      </c>
      <c r="AL1991">
        <v>11</v>
      </c>
      <c r="AM1991">
        <v>0</v>
      </c>
    </row>
    <row r="1992" spans="1:39" x14ac:dyDescent="0.45">
      <c r="A1992">
        <v>36790</v>
      </c>
      <c r="B1992">
        <v>0</v>
      </c>
      <c r="C1992">
        <v>0</v>
      </c>
      <c r="D1992">
        <v>14</v>
      </c>
      <c r="E1992">
        <v>3</v>
      </c>
      <c r="F1992">
        <v>3</v>
      </c>
      <c r="G1992">
        <v>14</v>
      </c>
      <c r="H1992">
        <v>15</v>
      </c>
      <c r="I1992">
        <v>21</v>
      </c>
      <c r="J1992">
        <v>10</v>
      </c>
      <c r="K1992">
        <v>1</v>
      </c>
      <c r="L1992">
        <v>2</v>
      </c>
      <c r="M1992">
        <v>1</v>
      </c>
      <c r="N1992">
        <v>2</v>
      </c>
      <c r="O1992">
        <v>9</v>
      </c>
      <c r="P1992">
        <v>0</v>
      </c>
      <c r="Q1992">
        <v>0</v>
      </c>
      <c r="R1992">
        <v>0</v>
      </c>
      <c r="S1992">
        <v>0</v>
      </c>
      <c r="T1992">
        <v>0</v>
      </c>
      <c r="U1992">
        <v>0</v>
      </c>
      <c r="V1992">
        <v>3</v>
      </c>
      <c r="W1992">
        <v>11</v>
      </c>
      <c r="X1992">
        <v>1</v>
      </c>
      <c r="Y1992">
        <v>37</v>
      </c>
      <c r="Z1992">
        <v>2644</v>
      </c>
      <c r="AA1992">
        <v>0</v>
      </c>
      <c r="AB1992">
        <v>1</v>
      </c>
      <c r="AC1992">
        <v>0</v>
      </c>
      <c r="AD1992">
        <v>0</v>
      </c>
      <c r="AE1992">
        <v>0</v>
      </c>
      <c r="AF1992">
        <v>0</v>
      </c>
      <c r="AG1992">
        <v>0</v>
      </c>
      <c r="AH1992">
        <v>1</v>
      </c>
      <c r="AI1992">
        <v>0</v>
      </c>
      <c r="AJ1992">
        <v>0</v>
      </c>
      <c r="AK1992">
        <v>56</v>
      </c>
      <c r="AL1992">
        <v>46</v>
      </c>
      <c r="AM1992">
        <v>0</v>
      </c>
    </row>
    <row r="1993" spans="1:39" x14ac:dyDescent="0.45">
      <c r="A1993">
        <v>27943</v>
      </c>
      <c r="B1993">
        <v>1</v>
      </c>
      <c r="C1993">
        <v>1</v>
      </c>
      <c r="D1993">
        <v>89</v>
      </c>
      <c r="E1993">
        <v>12</v>
      </c>
      <c r="F1993">
        <v>1</v>
      </c>
      <c r="G1993">
        <v>16</v>
      </c>
      <c r="H1993">
        <v>4</v>
      </c>
      <c r="I1993">
        <v>1</v>
      </c>
      <c r="J1993">
        <v>3</v>
      </c>
      <c r="K1993">
        <v>3</v>
      </c>
      <c r="L1993">
        <v>2</v>
      </c>
      <c r="M1993">
        <v>0</v>
      </c>
      <c r="N1993">
        <v>3</v>
      </c>
      <c r="O1993">
        <v>8</v>
      </c>
      <c r="P1993">
        <v>0</v>
      </c>
      <c r="Q1993">
        <v>0</v>
      </c>
      <c r="R1993">
        <v>0</v>
      </c>
      <c r="S1993">
        <v>0</v>
      </c>
      <c r="T1993">
        <v>0</v>
      </c>
      <c r="U1993">
        <v>0</v>
      </c>
      <c r="V1993">
        <v>3</v>
      </c>
      <c r="W1993">
        <v>11</v>
      </c>
      <c r="X1993">
        <v>0</v>
      </c>
      <c r="Y1993">
        <v>53</v>
      </c>
      <c r="Z1993">
        <v>2599</v>
      </c>
      <c r="AA1993">
        <v>0</v>
      </c>
      <c r="AB1993">
        <v>0</v>
      </c>
      <c r="AC1993">
        <v>0</v>
      </c>
      <c r="AD1993">
        <v>1</v>
      </c>
      <c r="AE1993">
        <v>0</v>
      </c>
      <c r="AF1993">
        <v>0</v>
      </c>
      <c r="AG1993">
        <v>0</v>
      </c>
      <c r="AH1993">
        <v>1</v>
      </c>
      <c r="AI1993">
        <v>0</v>
      </c>
      <c r="AJ1993">
        <v>0</v>
      </c>
      <c r="AK1993">
        <v>34</v>
      </c>
      <c r="AL1993">
        <v>31</v>
      </c>
      <c r="AM1993">
        <v>0</v>
      </c>
    </row>
    <row r="1994" spans="1:39" x14ac:dyDescent="0.45">
      <c r="A1994">
        <v>22263</v>
      </c>
      <c r="B1994">
        <v>1</v>
      </c>
      <c r="C1994">
        <v>1</v>
      </c>
      <c r="D1994">
        <v>31</v>
      </c>
      <c r="E1994">
        <v>17</v>
      </c>
      <c r="F1994">
        <v>0</v>
      </c>
      <c r="G1994">
        <v>2</v>
      </c>
      <c r="H1994">
        <v>0</v>
      </c>
      <c r="I1994">
        <v>0</v>
      </c>
      <c r="J1994">
        <v>2</v>
      </c>
      <c r="K1994">
        <v>2</v>
      </c>
      <c r="L1994">
        <v>1</v>
      </c>
      <c r="M1994">
        <v>0</v>
      </c>
      <c r="N1994">
        <v>3</v>
      </c>
      <c r="O1994">
        <v>6</v>
      </c>
      <c r="P1994">
        <v>0</v>
      </c>
      <c r="Q1994">
        <v>0</v>
      </c>
      <c r="R1994">
        <v>0</v>
      </c>
      <c r="S1994">
        <v>0</v>
      </c>
      <c r="T1994">
        <v>0</v>
      </c>
      <c r="U1994">
        <v>1</v>
      </c>
      <c r="V1994">
        <v>3</v>
      </c>
      <c r="W1994">
        <v>11</v>
      </c>
      <c r="X1994">
        <v>0</v>
      </c>
      <c r="Y1994">
        <v>69</v>
      </c>
      <c r="Z1994">
        <v>2250</v>
      </c>
      <c r="AA1994">
        <v>1</v>
      </c>
      <c r="AB1994">
        <v>0</v>
      </c>
      <c r="AC1994">
        <v>0</v>
      </c>
      <c r="AD1994">
        <v>0</v>
      </c>
      <c r="AE1994">
        <v>0</v>
      </c>
      <c r="AF1994">
        <v>0</v>
      </c>
      <c r="AG1994">
        <v>0</v>
      </c>
      <c r="AH1994">
        <v>1</v>
      </c>
      <c r="AI1994">
        <v>0</v>
      </c>
      <c r="AJ1994">
        <v>0</v>
      </c>
      <c r="AK1994">
        <v>19</v>
      </c>
      <c r="AL1994">
        <v>17</v>
      </c>
      <c r="AM1994">
        <v>0</v>
      </c>
    </row>
    <row r="1995" spans="1:39" x14ac:dyDescent="0.45">
      <c r="A1995">
        <v>30261</v>
      </c>
      <c r="B1995">
        <v>1</v>
      </c>
      <c r="C1995">
        <v>2</v>
      </c>
      <c r="D1995">
        <v>75</v>
      </c>
      <c r="E1995">
        <v>8</v>
      </c>
      <c r="F1995">
        <v>0</v>
      </c>
      <c r="G1995">
        <v>5</v>
      </c>
      <c r="H1995">
        <v>0</v>
      </c>
      <c r="I1995">
        <v>3</v>
      </c>
      <c r="J1995">
        <v>6</v>
      </c>
      <c r="K1995">
        <v>1</v>
      </c>
      <c r="L1995">
        <v>0</v>
      </c>
      <c r="M1995">
        <v>0</v>
      </c>
      <c r="N1995">
        <v>3</v>
      </c>
      <c r="O1995">
        <v>8</v>
      </c>
      <c r="P1995">
        <v>0</v>
      </c>
      <c r="Q1995">
        <v>0</v>
      </c>
      <c r="R1995">
        <v>0</v>
      </c>
      <c r="S1995">
        <v>0</v>
      </c>
      <c r="T1995">
        <v>0</v>
      </c>
      <c r="U1995">
        <v>0</v>
      </c>
      <c r="V1995">
        <v>3</v>
      </c>
      <c r="W1995">
        <v>11</v>
      </c>
      <c r="X1995">
        <v>0</v>
      </c>
      <c r="Y1995">
        <v>48</v>
      </c>
      <c r="Z1995">
        <v>2801</v>
      </c>
      <c r="AA1995">
        <v>0</v>
      </c>
      <c r="AB1995">
        <v>0</v>
      </c>
      <c r="AC1995">
        <v>0</v>
      </c>
      <c r="AD1995">
        <v>1</v>
      </c>
      <c r="AE1995">
        <v>0</v>
      </c>
      <c r="AF1995">
        <v>0</v>
      </c>
      <c r="AG1995">
        <v>0</v>
      </c>
      <c r="AH1995">
        <v>1</v>
      </c>
      <c r="AI1995">
        <v>0</v>
      </c>
      <c r="AJ1995">
        <v>0</v>
      </c>
      <c r="AK1995">
        <v>16</v>
      </c>
      <c r="AL1995">
        <v>10</v>
      </c>
      <c r="AM1995">
        <v>0</v>
      </c>
    </row>
    <row r="1996" spans="1:39" x14ac:dyDescent="0.45">
      <c r="A1996">
        <v>28587</v>
      </c>
      <c r="B1996">
        <v>1</v>
      </c>
      <c r="C1996">
        <v>0</v>
      </c>
      <c r="D1996">
        <v>42</v>
      </c>
      <c r="E1996">
        <v>22</v>
      </c>
      <c r="F1996">
        <v>4</v>
      </c>
      <c r="G1996">
        <v>17</v>
      </c>
      <c r="H1996">
        <v>12</v>
      </c>
      <c r="I1996">
        <v>10</v>
      </c>
      <c r="J1996">
        <v>13</v>
      </c>
      <c r="K1996">
        <v>3</v>
      </c>
      <c r="L1996">
        <v>2</v>
      </c>
      <c r="M1996">
        <v>0</v>
      </c>
      <c r="N1996">
        <v>4</v>
      </c>
      <c r="O1996">
        <v>6</v>
      </c>
      <c r="P1996">
        <v>0</v>
      </c>
      <c r="Q1996">
        <v>0</v>
      </c>
      <c r="R1996">
        <v>0</v>
      </c>
      <c r="S1996">
        <v>0</v>
      </c>
      <c r="T1996">
        <v>0</v>
      </c>
      <c r="U1996">
        <v>0</v>
      </c>
      <c r="V1996">
        <v>3</v>
      </c>
      <c r="W1996">
        <v>11</v>
      </c>
      <c r="X1996">
        <v>0</v>
      </c>
      <c r="Y1996">
        <v>42</v>
      </c>
      <c r="Z1996">
        <v>2296</v>
      </c>
      <c r="AA1996">
        <v>0</v>
      </c>
      <c r="AB1996">
        <v>0</v>
      </c>
      <c r="AC1996">
        <v>0</v>
      </c>
      <c r="AD1996">
        <v>1</v>
      </c>
      <c r="AE1996">
        <v>0</v>
      </c>
      <c r="AF1996">
        <v>0</v>
      </c>
      <c r="AG1996">
        <v>0</v>
      </c>
      <c r="AH1996">
        <v>1</v>
      </c>
      <c r="AI1996">
        <v>0</v>
      </c>
      <c r="AJ1996">
        <v>0</v>
      </c>
      <c r="AK1996">
        <v>65</v>
      </c>
      <c r="AL1996">
        <v>52</v>
      </c>
      <c r="AM1996">
        <v>0</v>
      </c>
    </row>
    <row r="1997" spans="1:39" x14ac:dyDescent="0.45">
      <c r="A1997">
        <v>43815</v>
      </c>
      <c r="B1997">
        <v>1</v>
      </c>
      <c r="C1997">
        <v>0</v>
      </c>
      <c r="D1997">
        <v>53</v>
      </c>
      <c r="E1997">
        <v>14</v>
      </c>
      <c r="F1997">
        <v>10</v>
      </c>
      <c r="G1997">
        <v>29</v>
      </c>
      <c r="H1997">
        <v>4</v>
      </c>
      <c r="I1997">
        <v>7</v>
      </c>
      <c r="J1997">
        <v>15</v>
      </c>
      <c r="K1997">
        <v>1</v>
      </c>
      <c r="L1997">
        <v>2</v>
      </c>
      <c r="M1997">
        <v>0</v>
      </c>
      <c r="N1997">
        <v>3</v>
      </c>
      <c r="O1997">
        <v>6</v>
      </c>
      <c r="P1997">
        <v>0</v>
      </c>
      <c r="Q1997">
        <v>0</v>
      </c>
      <c r="R1997">
        <v>0</v>
      </c>
      <c r="S1997">
        <v>0</v>
      </c>
      <c r="T1997">
        <v>0</v>
      </c>
      <c r="U1997">
        <v>0</v>
      </c>
      <c r="V1997">
        <v>3</v>
      </c>
      <c r="W1997">
        <v>11</v>
      </c>
      <c r="X1997">
        <v>0</v>
      </c>
      <c r="Y1997">
        <v>38</v>
      </c>
      <c r="Z1997">
        <v>2609</v>
      </c>
      <c r="AA1997">
        <v>0</v>
      </c>
      <c r="AB1997">
        <v>1</v>
      </c>
      <c r="AC1997">
        <v>0</v>
      </c>
      <c r="AD1997">
        <v>0</v>
      </c>
      <c r="AE1997">
        <v>0</v>
      </c>
      <c r="AF1997">
        <v>0</v>
      </c>
      <c r="AG1997">
        <v>0</v>
      </c>
      <c r="AH1997">
        <v>0</v>
      </c>
      <c r="AI1997">
        <v>1</v>
      </c>
      <c r="AJ1997">
        <v>0</v>
      </c>
      <c r="AK1997">
        <v>64</v>
      </c>
      <c r="AL1997">
        <v>49</v>
      </c>
      <c r="AM1997">
        <v>0</v>
      </c>
    </row>
    <row r="1998" spans="1:39" x14ac:dyDescent="0.45">
      <c r="A1998">
        <v>48195</v>
      </c>
      <c r="B1998">
        <v>1</v>
      </c>
      <c r="C1998">
        <v>1</v>
      </c>
      <c r="D1998">
        <v>53</v>
      </c>
      <c r="E1998">
        <v>106</v>
      </c>
      <c r="F1998">
        <v>27</v>
      </c>
      <c r="G1998">
        <v>68</v>
      </c>
      <c r="H1998">
        <v>52</v>
      </c>
      <c r="I1998">
        <v>7</v>
      </c>
      <c r="J1998">
        <v>5</v>
      </c>
      <c r="K1998">
        <v>6</v>
      </c>
      <c r="L1998">
        <v>4</v>
      </c>
      <c r="M1998">
        <v>2</v>
      </c>
      <c r="N1998">
        <v>5</v>
      </c>
      <c r="O1998">
        <v>6</v>
      </c>
      <c r="P1998">
        <v>0</v>
      </c>
      <c r="Q1998">
        <v>0</v>
      </c>
      <c r="R1998">
        <v>0</v>
      </c>
      <c r="S1998">
        <v>0</v>
      </c>
      <c r="T1998">
        <v>0</v>
      </c>
      <c r="U1998">
        <v>0</v>
      </c>
      <c r="V1998">
        <v>3</v>
      </c>
      <c r="W1998">
        <v>11</v>
      </c>
      <c r="X1998">
        <v>0</v>
      </c>
      <c r="Y1998">
        <v>64</v>
      </c>
      <c r="Z1998">
        <v>2318</v>
      </c>
      <c r="AA1998">
        <v>0</v>
      </c>
      <c r="AB1998">
        <v>1</v>
      </c>
      <c r="AC1998">
        <v>0</v>
      </c>
      <c r="AD1998">
        <v>0</v>
      </c>
      <c r="AE1998">
        <v>0</v>
      </c>
      <c r="AF1998">
        <v>0</v>
      </c>
      <c r="AG1998">
        <v>0</v>
      </c>
      <c r="AH1998">
        <v>1</v>
      </c>
      <c r="AI1998">
        <v>0</v>
      </c>
      <c r="AJ1998">
        <v>0</v>
      </c>
      <c r="AK1998">
        <v>260</v>
      </c>
      <c r="AL1998">
        <v>255</v>
      </c>
      <c r="AM1998">
        <v>0</v>
      </c>
    </row>
    <row r="1999" spans="1:39" x14ac:dyDescent="0.45">
      <c r="A1999">
        <v>77027</v>
      </c>
      <c r="B1999">
        <v>0</v>
      </c>
      <c r="C1999">
        <v>1</v>
      </c>
      <c r="D1999">
        <v>23</v>
      </c>
      <c r="E1999">
        <v>820</v>
      </c>
      <c r="F1999">
        <v>57</v>
      </c>
      <c r="G1999">
        <v>242</v>
      </c>
      <c r="H1999">
        <v>45</v>
      </c>
      <c r="I1999">
        <v>0</v>
      </c>
      <c r="J1999">
        <v>11</v>
      </c>
      <c r="K1999">
        <v>2</v>
      </c>
      <c r="L1999">
        <v>8</v>
      </c>
      <c r="M1999">
        <v>3</v>
      </c>
      <c r="N1999">
        <v>6</v>
      </c>
      <c r="O1999">
        <v>4</v>
      </c>
      <c r="P1999">
        <v>0</v>
      </c>
      <c r="Q1999">
        <v>0</v>
      </c>
      <c r="R1999">
        <v>0</v>
      </c>
      <c r="S1999">
        <v>0</v>
      </c>
      <c r="T1999">
        <v>0</v>
      </c>
      <c r="U1999">
        <v>0</v>
      </c>
      <c r="V1999">
        <v>3</v>
      </c>
      <c r="W1999">
        <v>11</v>
      </c>
      <c r="X1999">
        <v>0</v>
      </c>
      <c r="Y1999">
        <v>68</v>
      </c>
      <c r="Z1999">
        <v>2303</v>
      </c>
      <c r="AA1999">
        <v>0</v>
      </c>
      <c r="AB1999">
        <v>1</v>
      </c>
      <c r="AC1999">
        <v>0</v>
      </c>
      <c r="AD1999">
        <v>0</v>
      </c>
      <c r="AE1999">
        <v>0</v>
      </c>
      <c r="AF1999">
        <v>0</v>
      </c>
      <c r="AG1999">
        <v>0</v>
      </c>
      <c r="AH1999">
        <v>0</v>
      </c>
      <c r="AI1999">
        <v>1</v>
      </c>
      <c r="AJ1999">
        <v>0</v>
      </c>
      <c r="AK1999">
        <v>1164</v>
      </c>
      <c r="AL1999">
        <v>1153</v>
      </c>
      <c r="AM1999">
        <v>0</v>
      </c>
    </row>
    <row r="2000" spans="1:39" x14ac:dyDescent="0.45">
      <c r="A2000">
        <v>71322</v>
      </c>
      <c r="B2000">
        <v>0</v>
      </c>
      <c r="C2000">
        <v>1</v>
      </c>
      <c r="D2000">
        <v>57</v>
      </c>
      <c r="E2000">
        <v>753</v>
      </c>
      <c r="F2000">
        <v>43</v>
      </c>
      <c r="G2000">
        <v>226</v>
      </c>
      <c r="H2000">
        <v>69</v>
      </c>
      <c r="I2000">
        <v>10</v>
      </c>
      <c r="J2000">
        <v>204</v>
      </c>
      <c r="K2000">
        <v>2</v>
      </c>
      <c r="L2000">
        <v>8</v>
      </c>
      <c r="M2000">
        <v>5</v>
      </c>
      <c r="N2000">
        <v>13</v>
      </c>
      <c r="O2000">
        <v>4</v>
      </c>
      <c r="P2000">
        <v>0</v>
      </c>
      <c r="Q2000">
        <v>0</v>
      </c>
      <c r="R2000">
        <v>0</v>
      </c>
      <c r="S2000">
        <v>0</v>
      </c>
      <c r="T2000">
        <v>0</v>
      </c>
      <c r="U2000">
        <v>0</v>
      </c>
      <c r="V2000">
        <v>3</v>
      </c>
      <c r="W2000">
        <v>11</v>
      </c>
      <c r="X2000">
        <v>0</v>
      </c>
      <c r="Y2000">
        <v>55</v>
      </c>
      <c r="Z2000">
        <v>2657</v>
      </c>
      <c r="AA2000">
        <v>0</v>
      </c>
      <c r="AB2000">
        <v>1</v>
      </c>
      <c r="AC2000">
        <v>0</v>
      </c>
      <c r="AD2000">
        <v>0</v>
      </c>
      <c r="AE2000">
        <v>0</v>
      </c>
      <c r="AF2000">
        <v>0</v>
      </c>
      <c r="AG2000">
        <v>0</v>
      </c>
      <c r="AH2000">
        <v>0</v>
      </c>
      <c r="AI2000">
        <v>0</v>
      </c>
      <c r="AJ2000">
        <v>1</v>
      </c>
      <c r="AK2000">
        <v>1101</v>
      </c>
      <c r="AL2000">
        <v>897</v>
      </c>
      <c r="AM2000">
        <v>0</v>
      </c>
    </row>
    <row r="2001" spans="1:39" x14ac:dyDescent="0.45">
      <c r="A2001">
        <v>32765</v>
      </c>
      <c r="B2001">
        <v>1</v>
      </c>
      <c r="C2001">
        <v>0</v>
      </c>
      <c r="D2001">
        <v>49</v>
      </c>
      <c r="E2001">
        <v>13</v>
      </c>
      <c r="F2001">
        <v>3</v>
      </c>
      <c r="G2001">
        <v>17</v>
      </c>
      <c r="H2001">
        <v>7</v>
      </c>
      <c r="I2001">
        <v>3</v>
      </c>
      <c r="J2001">
        <v>3</v>
      </c>
      <c r="K2001">
        <v>2</v>
      </c>
      <c r="L2001">
        <v>2</v>
      </c>
      <c r="M2001">
        <v>0</v>
      </c>
      <c r="N2001">
        <v>4</v>
      </c>
      <c r="O2001">
        <v>5</v>
      </c>
      <c r="P2001">
        <v>0</v>
      </c>
      <c r="Q2001">
        <v>0</v>
      </c>
      <c r="R2001">
        <v>0</v>
      </c>
      <c r="S2001">
        <v>0</v>
      </c>
      <c r="T2001">
        <v>0</v>
      </c>
      <c r="U2001">
        <v>0</v>
      </c>
      <c r="V2001">
        <v>3</v>
      </c>
      <c r="W2001">
        <v>11</v>
      </c>
      <c r="X2001">
        <v>0</v>
      </c>
      <c r="Y2001">
        <v>41</v>
      </c>
      <c r="Z2001">
        <v>2285</v>
      </c>
      <c r="AA2001">
        <v>0</v>
      </c>
      <c r="AB2001">
        <v>1</v>
      </c>
      <c r="AC2001">
        <v>0</v>
      </c>
      <c r="AD2001">
        <v>0</v>
      </c>
      <c r="AE2001">
        <v>0</v>
      </c>
      <c r="AF2001">
        <v>0</v>
      </c>
      <c r="AG2001">
        <v>0</v>
      </c>
      <c r="AH2001">
        <v>0</v>
      </c>
      <c r="AI2001">
        <v>1</v>
      </c>
      <c r="AJ2001">
        <v>0</v>
      </c>
      <c r="AK2001">
        <v>43</v>
      </c>
      <c r="AL2001">
        <v>40</v>
      </c>
      <c r="AM2001">
        <v>0</v>
      </c>
    </row>
    <row r="2002" spans="1:39" x14ac:dyDescent="0.45">
      <c r="A2002">
        <v>29672</v>
      </c>
      <c r="B2002">
        <v>1</v>
      </c>
      <c r="C2002">
        <v>1</v>
      </c>
      <c r="D2002">
        <v>6</v>
      </c>
      <c r="E2002">
        <v>9</v>
      </c>
      <c r="F2002">
        <v>1</v>
      </c>
      <c r="G2002">
        <v>3</v>
      </c>
      <c r="H2002">
        <v>0</v>
      </c>
      <c r="I2002">
        <v>4</v>
      </c>
      <c r="J2002">
        <v>8</v>
      </c>
      <c r="K2002">
        <v>1</v>
      </c>
      <c r="L2002">
        <v>0</v>
      </c>
      <c r="M2002">
        <v>0</v>
      </c>
      <c r="N2002">
        <v>3</v>
      </c>
      <c r="O2002">
        <v>6</v>
      </c>
      <c r="P2002">
        <v>0</v>
      </c>
      <c r="Q2002">
        <v>0</v>
      </c>
      <c r="R2002">
        <v>0</v>
      </c>
      <c r="S2002">
        <v>0</v>
      </c>
      <c r="T2002">
        <v>0</v>
      </c>
      <c r="U2002">
        <v>0</v>
      </c>
      <c r="V2002">
        <v>3</v>
      </c>
      <c r="W2002">
        <v>11</v>
      </c>
      <c r="X2002">
        <v>0</v>
      </c>
      <c r="Y2002">
        <v>55</v>
      </c>
      <c r="Z2002">
        <v>2633</v>
      </c>
      <c r="AA2002">
        <v>0</v>
      </c>
      <c r="AB2002">
        <v>0</v>
      </c>
      <c r="AC2002">
        <v>0</v>
      </c>
      <c r="AD2002">
        <v>1</v>
      </c>
      <c r="AE2002">
        <v>0</v>
      </c>
      <c r="AF2002">
        <v>0</v>
      </c>
      <c r="AG2002">
        <v>0</v>
      </c>
      <c r="AH2002">
        <v>1</v>
      </c>
      <c r="AI2002">
        <v>0</v>
      </c>
      <c r="AJ2002">
        <v>0</v>
      </c>
      <c r="AK2002">
        <v>17</v>
      </c>
      <c r="AL2002">
        <v>9</v>
      </c>
      <c r="AM2002">
        <v>0</v>
      </c>
    </row>
    <row r="2003" spans="1:39" x14ac:dyDescent="0.45">
      <c r="A2003">
        <v>23272</v>
      </c>
      <c r="B2003">
        <v>0</v>
      </c>
      <c r="C2003">
        <v>0</v>
      </c>
      <c r="D2003">
        <v>29</v>
      </c>
      <c r="E2003">
        <v>19</v>
      </c>
      <c r="F2003">
        <v>3</v>
      </c>
      <c r="G2003">
        <v>6</v>
      </c>
      <c r="H2003">
        <v>4</v>
      </c>
      <c r="I2003">
        <v>2</v>
      </c>
      <c r="J2003">
        <v>12</v>
      </c>
      <c r="K2003">
        <v>1</v>
      </c>
      <c r="L2003">
        <v>1</v>
      </c>
      <c r="M2003">
        <v>0</v>
      </c>
      <c r="N2003">
        <v>3</v>
      </c>
      <c r="O2003">
        <v>4</v>
      </c>
      <c r="P2003">
        <v>0</v>
      </c>
      <c r="Q2003">
        <v>0</v>
      </c>
      <c r="R2003">
        <v>0</v>
      </c>
      <c r="S2003">
        <v>0</v>
      </c>
      <c r="T2003">
        <v>0</v>
      </c>
      <c r="U2003">
        <v>0</v>
      </c>
      <c r="V2003">
        <v>3</v>
      </c>
      <c r="W2003">
        <v>11</v>
      </c>
      <c r="X2003">
        <v>0</v>
      </c>
      <c r="Y2003">
        <v>67</v>
      </c>
      <c r="Z2003">
        <v>2414</v>
      </c>
      <c r="AA2003">
        <v>1</v>
      </c>
      <c r="AB2003">
        <v>0</v>
      </c>
      <c r="AC2003">
        <v>0</v>
      </c>
      <c r="AD2003">
        <v>0</v>
      </c>
      <c r="AE2003">
        <v>0</v>
      </c>
      <c r="AF2003">
        <v>0</v>
      </c>
      <c r="AG2003">
        <v>0</v>
      </c>
      <c r="AH2003">
        <v>1</v>
      </c>
      <c r="AI2003">
        <v>0</v>
      </c>
      <c r="AJ2003">
        <v>0</v>
      </c>
      <c r="AK2003">
        <v>34</v>
      </c>
      <c r="AL2003">
        <v>22</v>
      </c>
      <c r="AM2003">
        <v>0</v>
      </c>
    </row>
    <row r="2004" spans="1:39" x14ac:dyDescent="0.45">
      <c r="A2004">
        <v>49912</v>
      </c>
      <c r="B2004">
        <v>0</v>
      </c>
      <c r="C2004">
        <v>1</v>
      </c>
      <c r="D2004">
        <v>5</v>
      </c>
      <c r="E2004">
        <v>520</v>
      </c>
      <c r="F2004">
        <v>8</v>
      </c>
      <c r="G2004">
        <v>223</v>
      </c>
      <c r="H2004">
        <v>32</v>
      </c>
      <c r="I2004">
        <v>49</v>
      </c>
      <c r="J2004">
        <v>42</v>
      </c>
      <c r="K2004">
        <v>4</v>
      </c>
      <c r="L2004">
        <v>10</v>
      </c>
      <c r="M2004">
        <v>5</v>
      </c>
      <c r="N2004">
        <v>7</v>
      </c>
      <c r="O2004">
        <v>8</v>
      </c>
      <c r="P2004">
        <v>1</v>
      </c>
      <c r="Q2004">
        <v>0</v>
      </c>
      <c r="R2004">
        <v>0</v>
      </c>
      <c r="S2004">
        <v>0</v>
      </c>
      <c r="T2004">
        <v>0</v>
      </c>
      <c r="U2004">
        <v>0</v>
      </c>
      <c r="V2004">
        <v>3</v>
      </c>
      <c r="W2004">
        <v>11</v>
      </c>
      <c r="X2004">
        <v>1</v>
      </c>
      <c r="Y2004">
        <v>71</v>
      </c>
      <c r="Z2004">
        <v>2819</v>
      </c>
      <c r="AA2004">
        <v>0</v>
      </c>
      <c r="AB2004">
        <v>0</v>
      </c>
      <c r="AC2004">
        <v>0</v>
      </c>
      <c r="AD2004">
        <v>1</v>
      </c>
      <c r="AE2004">
        <v>0</v>
      </c>
      <c r="AF2004">
        <v>0</v>
      </c>
      <c r="AG2004">
        <v>0</v>
      </c>
      <c r="AH2004">
        <v>0</v>
      </c>
      <c r="AI2004">
        <v>1</v>
      </c>
      <c r="AJ2004">
        <v>0</v>
      </c>
      <c r="AK2004">
        <v>832</v>
      </c>
      <c r="AL2004">
        <v>790</v>
      </c>
      <c r="AM2004">
        <v>1</v>
      </c>
    </row>
    <row r="2005" spans="1:39" x14ac:dyDescent="0.45">
      <c r="A2005">
        <v>7500</v>
      </c>
      <c r="B2005">
        <v>1</v>
      </c>
      <c r="C2005">
        <v>0</v>
      </c>
      <c r="D2005">
        <v>98</v>
      </c>
      <c r="E2005">
        <v>5</v>
      </c>
      <c r="F2005">
        <v>17</v>
      </c>
      <c r="G2005">
        <v>17</v>
      </c>
      <c r="H2005">
        <v>13</v>
      </c>
      <c r="I2005">
        <v>14</v>
      </c>
      <c r="J2005">
        <v>34</v>
      </c>
      <c r="K2005">
        <v>4</v>
      </c>
      <c r="L2005">
        <v>2</v>
      </c>
      <c r="M2005">
        <v>1</v>
      </c>
      <c r="N2005">
        <v>3</v>
      </c>
      <c r="O2005">
        <v>9</v>
      </c>
      <c r="P2005">
        <v>0</v>
      </c>
      <c r="Q2005">
        <v>0</v>
      </c>
      <c r="R2005">
        <v>0</v>
      </c>
      <c r="S2005">
        <v>0</v>
      </c>
      <c r="T2005">
        <v>0</v>
      </c>
      <c r="U2005">
        <v>0</v>
      </c>
      <c r="V2005">
        <v>3</v>
      </c>
      <c r="W2005">
        <v>11</v>
      </c>
      <c r="X2005">
        <v>0</v>
      </c>
      <c r="Y2005">
        <v>35</v>
      </c>
      <c r="Z2005">
        <v>2856</v>
      </c>
      <c r="AA2005">
        <v>0</v>
      </c>
      <c r="AB2005">
        <v>0</v>
      </c>
      <c r="AC2005">
        <v>0</v>
      </c>
      <c r="AD2005">
        <v>1</v>
      </c>
      <c r="AE2005">
        <v>0</v>
      </c>
      <c r="AF2005">
        <v>1</v>
      </c>
      <c r="AG2005">
        <v>0</v>
      </c>
      <c r="AH2005">
        <v>0</v>
      </c>
      <c r="AI2005">
        <v>0</v>
      </c>
      <c r="AJ2005">
        <v>0</v>
      </c>
      <c r="AK2005">
        <v>66</v>
      </c>
      <c r="AL2005">
        <v>32</v>
      </c>
      <c r="AM2005">
        <v>0</v>
      </c>
    </row>
    <row r="2006" spans="1:39" x14ac:dyDescent="0.45">
      <c r="A2006">
        <v>68117</v>
      </c>
      <c r="B2006">
        <v>0</v>
      </c>
      <c r="C2006">
        <v>1</v>
      </c>
      <c r="D2006">
        <v>80</v>
      </c>
      <c r="E2006">
        <v>618</v>
      </c>
      <c r="F2006">
        <v>44</v>
      </c>
      <c r="G2006">
        <v>215</v>
      </c>
      <c r="H2006">
        <v>0</v>
      </c>
      <c r="I2006">
        <v>17</v>
      </c>
      <c r="J2006">
        <v>36</v>
      </c>
      <c r="K2006">
        <v>2</v>
      </c>
      <c r="L2006">
        <v>11</v>
      </c>
      <c r="M2006">
        <v>8</v>
      </c>
      <c r="N2006">
        <v>4</v>
      </c>
      <c r="O2006">
        <v>6</v>
      </c>
      <c r="P2006">
        <v>1</v>
      </c>
      <c r="Q2006">
        <v>0</v>
      </c>
      <c r="R2006">
        <v>0</v>
      </c>
      <c r="S2006">
        <v>0</v>
      </c>
      <c r="T2006">
        <v>0</v>
      </c>
      <c r="U2006">
        <v>0</v>
      </c>
      <c r="V2006">
        <v>3</v>
      </c>
      <c r="W2006">
        <v>11</v>
      </c>
      <c r="X2006">
        <v>1</v>
      </c>
      <c r="Y2006">
        <v>73</v>
      </c>
      <c r="Z2006">
        <v>2635</v>
      </c>
      <c r="AA2006">
        <v>0</v>
      </c>
      <c r="AB2006">
        <v>0</v>
      </c>
      <c r="AC2006">
        <v>0</v>
      </c>
      <c r="AD2006">
        <v>0</v>
      </c>
      <c r="AE2006">
        <v>1</v>
      </c>
      <c r="AF2006">
        <v>0</v>
      </c>
      <c r="AG2006">
        <v>0</v>
      </c>
      <c r="AH2006">
        <v>0</v>
      </c>
      <c r="AI2006">
        <v>0</v>
      </c>
      <c r="AJ2006">
        <v>1</v>
      </c>
      <c r="AK2006">
        <v>894</v>
      </c>
      <c r="AL2006">
        <v>858</v>
      </c>
      <c r="AM2006">
        <v>1</v>
      </c>
    </row>
    <row r="2007" spans="1:39" x14ac:dyDescent="0.45">
      <c r="A2007">
        <v>67225</v>
      </c>
      <c r="B2007">
        <v>0</v>
      </c>
      <c r="C2007">
        <v>1</v>
      </c>
      <c r="D2007">
        <v>4</v>
      </c>
      <c r="E2007">
        <v>315</v>
      </c>
      <c r="F2007">
        <v>35</v>
      </c>
      <c r="G2007">
        <v>322</v>
      </c>
      <c r="H2007">
        <v>46</v>
      </c>
      <c r="I2007">
        <v>7</v>
      </c>
      <c r="J2007">
        <v>143</v>
      </c>
      <c r="K2007">
        <v>3</v>
      </c>
      <c r="L2007">
        <v>7</v>
      </c>
      <c r="M2007">
        <v>2</v>
      </c>
      <c r="N2007">
        <v>11</v>
      </c>
      <c r="O2007">
        <v>5</v>
      </c>
      <c r="P2007">
        <v>0</v>
      </c>
      <c r="Q2007">
        <v>0</v>
      </c>
      <c r="R2007">
        <v>0</v>
      </c>
      <c r="S2007">
        <v>0</v>
      </c>
      <c r="T2007">
        <v>0</v>
      </c>
      <c r="U2007">
        <v>0</v>
      </c>
      <c r="V2007">
        <v>3</v>
      </c>
      <c r="W2007">
        <v>11</v>
      </c>
      <c r="X2007">
        <v>0</v>
      </c>
      <c r="Y2007">
        <v>65</v>
      </c>
      <c r="Z2007">
        <v>2374</v>
      </c>
      <c r="AA2007">
        <v>0</v>
      </c>
      <c r="AB2007">
        <v>1</v>
      </c>
      <c r="AC2007">
        <v>0</v>
      </c>
      <c r="AD2007">
        <v>0</v>
      </c>
      <c r="AE2007">
        <v>0</v>
      </c>
      <c r="AF2007">
        <v>0</v>
      </c>
      <c r="AG2007">
        <v>0</v>
      </c>
      <c r="AH2007">
        <v>1</v>
      </c>
      <c r="AI2007">
        <v>0</v>
      </c>
      <c r="AJ2007">
        <v>0</v>
      </c>
      <c r="AK2007">
        <v>725</v>
      </c>
      <c r="AL2007">
        <v>582</v>
      </c>
      <c r="AM2007">
        <v>0</v>
      </c>
    </row>
    <row r="2008" spans="1:39" x14ac:dyDescent="0.45">
      <c r="A2008">
        <v>17649</v>
      </c>
      <c r="B2008">
        <v>1</v>
      </c>
      <c r="C2008">
        <v>0</v>
      </c>
      <c r="D2008">
        <v>70</v>
      </c>
      <c r="E2008">
        <v>15</v>
      </c>
      <c r="F2008">
        <v>1</v>
      </c>
      <c r="G2008">
        <v>23</v>
      </c>
      <c r="H2008">
        <v>0</v>
      </c>
      <c r="I2008">
        <v>5</v>
      </c>
      <c r="J2008">
        <v>1</v>
      </c>
      <c r="K2008">
        <v>3</v>
      </c>
      <c r="L2008">
        <v>3</v>
      </c>
      <c r="M2008">
        <v>0</v>
      </c>
      <c r="N2008">
        <v>3</v>
      </c>
      <c r="O2008">
        <v>8</v>
      </c>
      <c r="P2008">
        <v>0</v>
      </c>
      <c r="Q2008">
        <v>0</v>
      </c>
      <c r="R2008">
        <v>0</v>
      </c>
      <c r="S2008">
        <v>0</v>
      </c>
      <c r="T2008">
        <v>0</v>
      </c>
      <c r="U2008">
        <v>0</v>
      </c>
      <c r="V2008">
        <v>3</v>
      </c>
      <c r="W2008">
        <v>11</v>
      </c>
      <c r="X2008">
        <v>0</v>
      </c>
      <c r="Y2008">
        <v>44</v>
      </c>
      <c r="Z2008">
        <v>2388</v>
      </c>
      <c r="AA2008">
        <v>0</v>
      </c>
      <c r="AB2008">
        <v>1</v>
      </c>
      <c r="AC2008">
        <v>0</v>
      </c>
      <c r="AD2008">
        <v>0</v>
      </c>
      <c r="AE2008">
        <v>0</v>
      </c>
      <c r="AF2008">
        <v>0</v>
      </c>
      <c r="AG2008">
        <v>0</v>
      </c>
      <c r="AH2008">
        <v>1</v>
      </c>
      <c r="AI2008">
        <v>0</v>
      </c>
      <c r="AJ2008">
        <v>0</v>
      </c>
      <c r="AK2008">
        <v>44</v>
      </c>
      <c r="AL2008">
        <v>43</v>
      </c>
      <c r="AM2008">
        <v>0</v>
      </c>
    </row>
    <row r="2009" spans="1:39" x14ac:dyDescent="0.45">
      <c r="A2009">
        <v>55914</v>
      </c>
      <c r="B2009">
        <v>0</v>
      </c>
      <c r="C2009">
        <v>1</v>
      </c>
      <c r="D2009">
        <v>32</v>
      </c>
      <c r="E2009">
        <v>384</v>
      </c>
      <c r="F2009">
        <v>60</v>
      </c>
      <c r="G2009">
        <v>364</v>
      </c>
      <c r="H2009">
        <v>119</v>
      </c>
      <c r="I2009">
        <v>101</v>
      </c>
      <c r="J2009">
        <v>232</v>
      </c>
      <c r="K2009">
        <v>4</v>
      </c>
      <c r="L2009">
        <v>11</v>
      </c>
      <c r="M2009">
        <v>6</v>
      </c>
      <c r="N2009">
        <v>8</v>
      </c>
      <c r="O2009">
        <v>7</v>
      </c>
      <c r="P2009">
        <v>0</v>
      </c>
      <c r="Q2009">
        <v>0</v>
      </c>
      <c r="R2009">
        <v>0</v>
      </c>
      <c r="S2009">
        <v>0</v>
      </c>
      <c r="T2009">
        <v>0</v>
      </c>
      <c r="U2009">
        <v>0</v>
      </c>
      <c r="V2009">
        <v>3</v>
      </c>
      <c r="W2009">
        <v>11</v>
      </c>
      <c r="X2009">
        <v>0</v>
      </c>
      <c r="Y2009">
        <v>45</v>
      </c>
      <c r="Z2009">
        <v>2585</v>
      </c>
      <c r="AA2009">
        <v>0</v>
      </c>
      <c r="AB2009">
        <v>0</v>
      </c>
      <c r="AC2009">
        <v>0</v>
      </c>
      <c r="AD2009">
        <v>1</v>
      </c>
      <c r="AE2009">
        <v>0</v>
      </c>
      <c r="AF2009">
        <v>0</v>
      </c>
      <c r="AG2009">
        <v>0</v>
      </c>
      <c r="AH2009">
        <v>1</v>
      </c>
      <c r="AI2009">
        <v>0</v>
      </c>
      <c r="AJ2009">
        <v>0</v>
      </c>
      <c r="AK2009">
        <v>1028</v>
      </c>
      <c r="AL2009">
        <v>796</v>
      </c>
      <c r="AM2009">
        <v>0</v>
      </c>
    </row>
    <row r="2010" spans="1:39" x14ac:dyDescent="0.45">
      <c r="A2010">
        <v>40059</v>
      </c>
      <c r="B2010">
        <v>1</v>
      </c>
      <c r="C2010">
        <v>0</v>
      </c>
      <c r="D2010">
        <v>82</v>
      </c>
      <c r="E2010">
        <v>110</v>
      </c>
      <c r="F2010">
        <v>29</v>
      </c>
      <c r="G2010">
        <v>92</v>
      </c>
      <c r="H2010">
        <v>28</v>
      </c>
      <c r="I2010">
        <v>10</v>
      </c>
      <c r="J2010">
        <v>145</v>
      </c>
      <c r="K2010">
        <v>1</v>
      </c>
      <c r="L2010">
        <v>6</v>
      </c>
      <c r="M2010">
        <v>2</v>
      </c>
      <c r="N2010">
        <v>3</v>
      </c>
      <c r="O2010">
        <v>8</v>
      </c>
      <c r="P2010">
        <v>1</v>
      </c>
      <c r="Q2010">
        <v>0</v>
      </c>
      <c r="R2010">
        <v>0</v>
      </c>
      <c r="S2010">
        <v>0</v>
      </c>
      <c r="T2010">
        <v>0</v>
      </c>
      <c r="U2010">
        <v>0</v>
      </c>
      <c r="V2010">
        <v>3</v>
      </c>
      <c r="W2010">
        <v>11</v>
      </c>
      <c r="X2010">
        <v>0</v>
      </c>
      <c r="Y2010">
        <v>36</v>
      </c>
      <c r="Z2010">
        <v>2433</v>
      </c>
      <c r="AA2010">
        <v>0</v>
      </c>
      <c r="AB2010">
        <v>1</v>
      </c>
      <c r="AC2010">
        <v>0</v>
      </c>
      <c r="AD2010">
        <v>0</v>
      </c>
      <c r="AE2010">
        <v>0</v>
      </c>
      <c r="AF2010">
        <v>0</v>
      </c>
      <c r="AG2010">
        <v>0</v>
      </c>
      <c r="AH2010">
        <v>1</v>
      </c>
      <c r="AI2010">
        <v>0</v>
      </c>
      <c r="AJ2010">
        <v>0</v>
      </c>
      <c r="AK2010">
        <v>269</v>
      </c>
      <c r="AL2010">
        <v>124</v>
      </c>
      <c r="AM2010">
        <v>1</v>
      </c>
    </row>
    <row r="2011" spans="1:39" x14ac:dyDescent="0.45">
      <c r="A2011">
        <v>60905</v>
      </c>
      <c r="B2011">
        <v>0</v>
      </c>
      <c r="C2011">
        <v>1</v>
      </c>
      <c r="D2011">
        <v>27</v>
      </c>
      <c r="E2011">
        <v>208</v>
      </c>
      <c r="F2011">
        <v>17</v>
      </c>
      <c r="G2011">
        <v>76</v>
      </c>
      <c r="H2011">
        <v>36</v>
      </c>
      <c r="I2011">
        <v>17</v>
      </c>
      <c r="J2011">
        <v>38</v>
      </c>
      <c r="K2011">
        <v>2</v>
      </c>
      <c r="L2011">
        <v>3</v>
      </c>
      <c r="M2011">
        <v>3</v>
      </c>
      <c r="N2011">
        <v>7</v>
      </c>
      <c r="O2011">
        <v>2</v>
      </c>
      <c r="P2011">
        <v>0</v>
      </c>
      <c r="Q2011">
        <v>0</v>
      </c>
      <c r="R2011">
        <v>0</v>
      </c>
      <c r="S2011">
        <v>0</v>
      </c>
      <c r="T2011">
        <v>0</v>
      </c>
      <c r="U2011">
        <v>0</v>
      </c>
      <c r="V2011">
        <v>3</v>
      </c>
      <c r="W2011">
        <v>11</v>
      </c>
      <c r="X2011">
        <v>0</v>
      </c>
      <c r="Y2011">
        <v>70</v>
      </c>
      <c r="Z2011">
        <v>2365</v>
      </c>
      <c r="AA2011">
        <v>0</v>
      </c>
      <c r="AB2011">
        <v>0</v>
      </c>
      <c r="AC2011">
        <v>0</v>
      </c>
      <c r="AD2011">
        <v>1</v>
      </c>
      <c r="AE2011">
        <v>0</v>
      </c>
      <c r="AF2011">
        <v>0</v>
      </c>
      <c r="AG2011">
        <v>0</v>
      </c>
      <c r="AH2011">
        <v>1</v>
      </c>
      <c r="AI2011">
        <v>0</v>
      </c>
      <c r="AJ2011">
        <v>0</v>
      </c>
      <c r="AK2011">
        <v>354</v>
      </c>
      <c r="AL2011">
        <v>316</v>
      </c>
      <c r="AM2011">
        <v>0</v>
      </c>
    </row>
    <row r="2012" spans="1:39" x14ac:dyDescent="0.45">
      <c r="A2012">
        <v>75330</v>
      </c>
      <c r="B2012">
        <v>1</v>
      </c>
      <c r="C2012">
        <v>1</v>
      </c>
      <c r="D2012">
        <v>94</v>
      </c>
      <c r="E2012">
        <v>555</v>
      </c>
      <c r="F2012">
        <v>82</v>
      </c>
      <c r="G2012">
        <v>257</v>
      </c>
      <c r="H2012">
        <v>93</v>
      </c>
      <c r="I2012">
        <v>61</v>
      </c>
      <c r="J2012">
        <v>61</v>
      </c>
      <c r="K2012">
        <v>4</v>
      </c>
      <c r="L2012">
        <v>10</v>
      </c>
      <c r="M2012">
        <v>3</v>
      </c>
      <c r="N2012">
        <v>12</v>
      </c>
      <c r="O2012">
        <v>6</v>
      </c>
      <c r="P2012">
        <v>0</v>
      </c>
      <c r="Q2012">
        <v>0</v>
      </c>
      <c r="R2012">
        <v>0</v>
      </c>
      <c r="S2012">
        <v>0</v>
      </c>
      <c r="T2012">
        <v>0</v>
      </c>
      <c r="U2012">
        <v>0</v>
      </c>
      <c r="V2012">
        <v>3</v>
      </c>
      <c r="W2012">
        <v>11</v>
      </c>
      <c r="X2012">
        <v>0</v>
      </c>
      <c r="Y2012">
        <v>43</v>
      </c>
      <c r="Z2012">
        <v>2792</v>
      </c>
      <c r="AA2012">
        <v>0</v>
      </c>
      <c r="AB2012">
        <v>1</v>
      </c>
      <c r="AC2012">
        <v>0</v>
      </c>
      <c r="AD2012">
        <v>0</v>
      </c>
      <c r="AE2012">
        <v>0</v>
      </c>
      <c r="AF2012">
        <v>0</v>
      </c>
      <c r="AG2012">
        <v>0</v>
      </c>
      <c r="AH2012">
        <v>1</v>
      </c>
      <c r="AI2012">
        <v>0</v>
      </c>
      <c r="AJ2012">
        <v>0</v>
      </c>
      <c r="AK2012">
        <v>1048</v>
      </c>
      <c r="AL2012">
        <v>987</v>
      </c>
      <c r="AM2012">
        <v>0</v>
      </c>
    </row>
    <row r="2013" spans="1:39" x14ac:dyDescent="0.45">
      <c r="A2013">
        <v>60689</v>
      </c>
      <c r="B2013">
        <v>0</v>
      </c>
      <c r="C2013">
        <v>1</v>
      </c>
      <c r="D2013">
        <v>23</v>
      </c>
      <c r="E2013">
        <v>240</v>
      </c>
      <c r="F2013">
        <v>90</v>
      </c>
      <c r="G2013">
        <v>216</v>
      </c>
      <c r="H2013">
        <v>63</v>
      </c>
      <c r="I2013">
        <v>6</v>
      </c>
      <c r="J2013">
        <v>24</v>
      </c>
      <c r="K2013">
        <v>4</v>
      </c>
      <c r="L2013">
        <v>4</v>
      </c>
      <c r="M2013">
        <v>4</v>
      </c>
      <c r="N2013">
        <v>10</v>
      </c>
      <c r="O2013">
        <v>3</v>
      </c>
      <c r="P2013">
        <v>0</v>
      </c>
      <c r="Q2013">
        <v>0</v>
      </c>
      <c r="R2013">
        <v>0</v>
      </c>
      <c r="S2013">
        <v>0</v>
      </c>
      <c r="T2013">
        <v>0</v>
      </c>
      <c r="U2013">
        <v>0</v>
      </c>
      <c r="V2013">
        <v>3</v>
      </c>
      <c r="W2013">
        <v>11</v>
      </c>
      <c r="X2013">
        <v>0</v>
      </c>
      <c r="Y2013">
        <v>69</v>
      </c>
      <c r="Z2013">
        <v>2552</v>
      </c>
      <c r="AA2013">
        <v>0</v>
      </c>
      <c r="AB2013">
        <v>0</v>
      </c>
      <c r="AC2013">
        <v>1</v>
      </c>
      <c r="AD2013">
        <v>0</v>
      </c>
      <c r="AE2013">
        <v>0</v>
      </c>
      <c r="AF2013">
        <v>0</v>
      </c>
      <c r="AG2013">
        <v>0</v>
      </c>
      <c r="AH2013">
        <v>1</v>
      </c>
      <c r="AI2013">
        <v>0</v>
      </c>
      <c r="AJ2013">
        <v>0</v>
      </c>
      <c r="AK2013">
        <v>615</v>
      </c>
      <c r="AL2013">
        <v>591</v>
      </c>
      <c r="AM2013">
        <v>0</v>
      </c>
    </row>
    <row r="2014" spans="1:39" x14ac:dyDescent="0.45">
      <c r="A2014">
        <v>38680</v>
      </c>
      <c r="B2014">
        <v>1</v>
      </c>
      <c r="C2014">
        <v>0</v>
      </c>
      <c r="D2014">
        <v>97</v>
      </c>
      <c r="E2014">
        <v>11</v>
      </c>
      <c r="F2014">
        <v>0</v>
      </c>
      <c r="G2014">
        <v>36</v>
      </c>
      <c r="H2014">
        <v>15</v>
      </c>
      <c r="I2014">
        <v>5</v>
      </c>
      <c r="J2014">
        <v>12</v>
      </c>
      <c r="K2014">
        <v>1</v>
      </c>
      <c r="L2014">
        <v>2</v>
      </c>
      <c r="M2014">
        <v>0</v>
      </c>
      <c r="N2014">
        <v>3</v>
      </c>
      <c r="O2014">
        <v>7</v>
      </c>
      <c r="P2014">
        <v>0</v>
      </c>
      <c r="Q2014">
        <v>0</v>
      </c>
      <c r="R2014">
        <v>0</v>
      </c>
      <c r="S2014">
        <v>0</v>
      </c>
      <c r="T2014">
        <v>0</v>
      </c>
      <c r="U2014">
        <v>0</v>
      </c>
      <c r="V2014">
        <v>3</v>
      </c>
      <c r="W2014">
        <v>11</v>
      </c>
      <c r="X2014">
        <v>0</v>
      </c>
      <c r="Y2014">
        <v>36</v>
      </c>
      <c r="Z2014">
        <v>2617</v>
      </c>
      <c r="AA2014">
        <v>0</v>
      </c>
      <c r="AB2014">
        <v>1</v>
      </c>
      <c r="AC2014">
        <v>0</v>
      </c>
      <c r="AD2014">
        <v>0</v>
      </c>
      <c r="AE2014">
        <v>0</v>
      </c>
      <c r="AF2014">
        <v>0</v>
      </c>
      <c r="AG2014">
        <v>0</v>
      </c>
      <c r="AH2014">
        <v>1</v>
      </c>
      <c r="AI2014">
        <v>0</v>
      </c>
      <c r="AJ2014">
        <v>0</v>
      </c>
      <c r="AK2014">
        <v>67</v>
      </c>
      <c r="AL2014">
        <v>55</v>
      </c>
      <c r="AM2014">
        <v>0</v>
      </c>
    </row>
    <row r="2015" spans="1:39" x14ac:dyDescent="0.45">
      <c r="A2015">
        <v>61416</v>
      </c>
      <c r="B2015">
        <v>0</v>
      </c>
      <c r="C2015">
        <v>0</v>
      </c>
      <c r="D2015">
        <v>25</v>
      </c>
      <c r="E2015">
        <v>848</v>
      </c>
      <c r="F2015">
        <v>154</v>
      </c>
      <c r="G2015">
        <v>323</v>
      </c>
      <c r="H2015">
        <v>201</v>
      </c>
      <c r="I2015">
        <v>61</v>
      </c>
      <c r="J2015">
        <v>78</v>
      </c>
      <c r="K2015">
        <v>1</v>
      </c>
      <c r="L2015">
        <v>10</v>
      </c>
      <c r="M2015">
        <v>3</v>
      </c>
      <c r="N2015">
        <v>10</v>
      </c>
      <c r="O2015">
        <v>6</v>
      </c>
      <c r="P2015">
        <v>1</v>
      </c>
      <c r="Q2015">
        <v>0</v>
      </c>
      <c r="R2015">
        <v>0</v>
      </c>
      <c r="S2015">
        <v>0</v>
      </c>
      <c r="T2015">
        <v>0</v>
      </c>
      <c r="U2015">
        <v>0</v>
      </c>
      <c r="V2015">
        <v>3</v>
      </c>
      <c r="W2015">
        <v>11</v>
      </c>
      <c r="X2015">
        <v>0</v>
      </c>
      <c r="Y2015">
        <v>38</v>
      </c>
      <c r="Z2015">
        <v>2665</v>
      </c>
      <c r="AA2015">
        <v>0</v>
      </c>
      <c r="AB2015">
        <v>0</v>
      </c>
      <c r="AC2015">
        <v>0</v>
      </c>
      <c r="AD2015">
        <v>1</v>
      </c>
      <c r="AE2015">
        <v>0</v>
      </c>
      <c r="AF2015">
        <v>0</v>
      </c>
      <c r="AG2015">
        <v>0</v>
      </c>
      <c r="AH2015">
        <v>1</v>
      </c>
      <c r="AI2015">
        <v>0</v>
      </c>
      <c r="AJ2015">
        <v>0</v>
      </c>
      <c r="AK2015">
        <v>1587</v>
      </c>
      <c r="AL2015">
        <v>1509</v>
      </c>
      <c r="AM2015">
        <v>1</v>
      </c>
    </row>
    <row r="2016" spans="1:39" x14ac:dyDescent="0.45">
      <c r="A2016">
        <v>49767</v>
      </c>
      <c r="B2016">
        <v>0</v>
      </c>
      <c r="C2016">
        <v>0</v>
      </c>
      <c r="D2016">
        <v>92</v>
      </c>
      <c r="E2016">
        <v>202</v>
      </c>
      <c r="F2016">
        <v>47</v>
      </c>
      <c r="G2016">
        <v>197</v>
      </c>
      <c r="H2016">
        <v>55</v>
      </c>
      <c r="I2016">
        <v>42</v>
      </c>
      <c r="J2016">
        <v>149</v>
      </c>
      <c r="K2016">
        <v>1</v>
      </c>
      <c r="L2016">
        <v>5</v>
      </c>
      <c r="M2016">
        <v>4</v>
      </c>
      <c r="N2016">
        <v>8</v>
      </c>
      <c r="O2016">
        <v>4</v>
      </c>
      <c r="P2016">
        <v>0</v>
      </c>
      <c r="Q2016">
        <v>0</v>
      </c>
      <c r="R2016">
        <v>0</v>
      </c>
      <c r="S2016">
        <v>0</v>
      </c>
      <c r="T2016">
        <v>0</v>
      </c>
      <c r="U2016">
        <v>0</v>
      </c>
      <c r="V2016">
        <v>3</v>
      </c>
      <c r="W2016">
        <v>11</v>
      </c>
      <c r="X2016">
        <v>0</v>
      </c>
      <c r="Y2016">
        <v>29</v>
      </c>
      <c r="Z2016">
        <v>2582</v>
      </c>
      <c r="AA2016">
        <v>0</v>
      </c>
      <c r="AB2016">
        <v>0</v>
      </c>
      <c r="AC2016">
        <v>1</v>
      </c>
      <c r="AD2016">
        <v>0</v>
      </c>
      <c r="AE2016">
        <v>0</v>
      </c>
      <c r="AF2016">
        <v>0</v>
      </c>
      <c r="AG2016">
        <v>0</v>
      </c>
      <c r="AH2016">
        <v>1</v>
      </c>
      <c r="AI2016">
        <v>0</v>
      </c>
      <c r="AJ2016">
        <v>0</v>
      </c>
      <c r="AK2016">
        <v>543</v>
      </c>
      <c r="AL2016">
        <v>394</v>
      </c>
      <c r="AM2016">
        <v>0</v>
      </c>
    </row>
    <row r="2017" spans="1:39" x14ac:dyDescent="0.45">
      <c r="A2017">
        <v>83273</v>
      </c>
      <c r="B2017">
        <v>1</v>
      </c>
      <c r="C2017">
        <v>2</v>
      </c>
      <c r="D2017">
        <v>98</v>
      </c>
      <c r="E2017">
        <v>433</v>
      </c>
      <c r="F2017">
        <v>89</v>
      </c>
      <c r="G2017">
        <v>650</v>
      </c>
      <c r="H2017">
        <v>16</v>
      </c>
      <c r="I2017">
        <v>102</v>
      </c>
      <c r="J2017">
        <v>102</v>
      </c>
      <c r="K2017">
        <v>10</v>
      </c>
      <c r="L2017">
        <v>4</v>
      </c>
      <c r="M2017">
        <v>6</v>
      </c>
      <c r="N2017">
        <v>9</v>
      </c>
      <c r="O2017">
        <v>7</v>
      </c>
      <c r="P2017">
        <v>0</v>
      </c>
      <c r="Q2017">
        <v>0</v>
      </c>
      <c r="R2017">
        <v>0</v>
      </c>
      <c r="S2017">
        <v>0</v>
      </c>
      <c r="T2017">
        <v>0</v>
      </c>
      <c r="U2017">
        <v>0</v>
      </c>
      <c r="V2017">
        <v>3</v>
      </c>
      <c r="W2017">
        <v>11</v>
      </c>
      <c r="X2017">
        <v>0</v>
      </c>
      <c r="Y2017">
        <v>50</v>
      </c>
      <c r="Z2017">
        <v>2801</v>
      </c>
      <c r="AA2017">
        <v>0</v>
      </c>
      <c r="AB2017">
        <v>0</v>
      </c>
      <c r="AC2017">
        <v>1</v>
      </c>
      <c r="AD2017">
        <v>0</v>
      </c>
      <c r="AE2017">
        <v>0</v>
      </c>
      <c r="AF2017">
        <v>0</v>
      </c>
      <c r="AG2017">
        <v>0</v>
      </c>
      <c r="AH2017">
        <v>1</v>
      </c>
      <c r="AI2017">
        <v>0</v>
      </c>
      <c r="AJ2017">
        <v>0</v>
      </c>
      <c r="AK2017">
        <v>1290</v>
      </c>
      <c r="AL2017">
        <v>1188</v>
      </c>
      <c r="AM2017">
        <v>0</v>
      </c>
    </row>
    <row r="2018" spans="1:39" x14ac:dyDescent="0.45">
      <c r="A2018">
        <v>29009</v>
      </c>
      <c r="B2018">
        <v>1</v>
      </c>
      <c r="C2018">
        <v>0</v>
      </c>
      <c r="D2018">
        <v>19</v>
      </c>
      <c r="E2018">
        <v>6</v>
      </c>
      <c r="F2018">
        <v>6</v>
      </c>
      <c r="G2018">
        <v>15</v>
      </c>
      <c r="H2018">
        <v>10</v>
      </c>
      <c r="I2018">
        <v>5</v>
      </c>
      <c r="J2018">
        <v>2</v>
      </c>
      <c r="K2018">
        <v>2</v>
      </c>
      <c r="L2018">
        <v>2</v>
      </c>
      <c r="M2018">
        <v>0</v>
      </c>
      <c r="N2018">
        <v>3</v>
      </c>
      <c r="O2018">
        <v>6</v>
      </c>
      <c r="P2018">
        <v>0</v>
      </c>
      <c r="Q2018">
        <v>0</v>
      </c>
      <c r="R2018">
        <v>0</v>
      </c>
      <c r="S2018">
        <v>0</v>
      </c>
      <c r="T2018">
        <v>0</v>
      </c>
      <c r="U2018">
        <v>0</v>
      </c>
      <c r="V2018">
        <v>3</v>
      </c>
      <c r="W2018">
        <v>11</v>
      </c>
      <c r="X2018">
        <v>0</v>
      </c>
      <c r="Y2018">
        <v>39</v>
      </c>
      <c r="Z2018">
        <v>2371</v>
      </c>
      <c r="AA2018">
        <v>0</v>
      </c>
      <c r="AB2018">
        <v>1</v>
      </c>
      <c r="AC2018">
        <v>0</v>
      </c>
      <c r="AD2018">
        <v>0</v>
      </c>
      <c r="AE2018">
        <v>0</v>
      </c>
      <c r="AF2018">
        <v>0</v>
      </c>
      <c r="AG2018">
        <v>0</v>
      </c>
      <c r="AH2018">
        <v>1</v>
      </c>
      <c r="AI2018">
        <v>0</v>
      </c>
      <c r="AJ2018">
        <v>0</v>
      </c>
      <c r="AK2018">
        <v>42</v>
      </c>
      <c r="AL2018">
        <v>40</v>
      </c>
      <c r="AM2018">
        <v>0</v>
      </c>
    </row>
    <row r="2019" spans="1:39" x14ac:dyDescent="0.45">
      <c r="A2019">
        <v>45057</v>
      </c>
      <c r="B2019">
        <v>1</v>
      </c>
      <c r="C2019">
        <v>0</v>
      </c>
      <c r="D2019">
        <v>80</v>
      </c>
      <c r="E2019">
        <v>37</v>
      </c>
      <c r="F2019">
        <v>0</v>
      </c>
      <c r="G2019">
        <v>7</v>
      </c>
      <c r="H2019">
        <v>3</v>
      </c>
      <c r="I2019">
        <v>0</v>
      </c>
      <c r="J2019">
        <v>3</v>
      </c>
      <c r="K2019">
        <v>1</v>
      </c>
      <c r="L2019">
        <v>2</v>
      </c>
      <c r="M2019">
        <v>0</v>
      </c>
      <c r="N2019">
        <v>3</v>
      </c>
      <c r="O2019">
        <v>5</v>
      </c>
      <c r="P2019">
        <v>0</v>
      </c>
      <c r="Q2019">
        <v>0</v>
      </c>
      <c r="R2019">
        <v>0</v>
      </c>
      <c r="S2019">
        <v>0</v>
      </c>
      <c r="T2019">
        <v>0</v>
      </c>
      <c r="U2019">
        <v>0</v>
      </c>
      <c r="V2019">
        <v>3</v>
      </c>
      <c r="W2019">
        <v>11</v>
      </c>
      <c r="X2019">
        <v>0</v>
      </c>
      <c r="Y2019">
        <v>41</v>
      </c>
      <c r="Z2019">
        <v>2369</v>
      </c>
      <c r="AA2019">
        <v>0</v>
      </c>
      <c r="AB2019">
        <v>1</v>
      </c>
      <c r="AC2019">
        <v>0</v>
      </c>
      <c r="AD2019">
        <v>0</v>
      </c>
      <c r="AE2019">
        <v>0</v>
      </c>
      <c r="AF2019">
        <v>0</v>
      </c>
      <c r="AG2019">
        <v>0</v>
      </c>
      <c r="AH2019">
        <v>0</v>
      </c>
      <c r="AI2019">
        <v>1</v>
      </c>
      <c r="AJ2019">
        <v>0</v>
      </c>
      <c r="AK2019">
        <v>47</v>
      </c>
      <c r="AL2019">
        <v>44</v>
      </c>
      <c r="AM2019">
        <v>0</v>
      </c>
    </row>
    <row r="2020" spans="1:39" x14ac:dyDescent="0.45">
      <c r="A2020">
        <v>37150</v>
      </c>
      <c r="B2020">
        <v>1</v>
      </c>
      <c r="C2020">
        <v>0</v>
      </c>
      <c r="D2020">
        <v>80</v>
      </c>
      <c r="E2020">
        <v>167</v>
      </c>
      <c r="F2020">
        <v>37</v>
      </c>
      <c r="G2020">
        <v>64</v>
      </c>
      <c r="H2020">
        <v>49</v>
      </c>
      <c r="I2020">
        <v>34</v>
      </c>
      <c r="J2020">
        <v>116</v>
      </c>
      <c r="K2020">
        <v>8</v>
      </c>
      <c r="L2020">
        <v>4</v>
      </c>
      <c r="M2020">
        <v>3</v>
      </c>
      <c r="N2020">
        <v>6</v>
      </c>
      <c r="O2020">
        <v>7</v>
      </c>
      <c r="P2020">
        <v>0</v>
      </c>
      <c r="Q2020">
        <v>0</v>
      </c>
      <c r="R2020">
        <v>0</v>
      </c>
      <c r="S2020">
        <v>0</v>
      </c>
      <c r="T2020">
        <v>0</v>
      </c>
      <c r="U2020">
        <v>0</v>
      </c>
      <c r="V2020">
        <v>3</v>
      </c>
      <c r="W2020">
        <v>11</v>
      </c>
      <c r="X2020">
        <v>0</v>
      </c>
      <c r="Y2020">
        <v>49</v>
      </c>
      <c r="Z2020">
        <v>2815</v>
      </c>
      <c r="AA2020">
        <v>0</v>
      </c>
      <c r="AB2020">
        <v>1</v>
      </c>
      <c r="AC2020">
        <v>0</v>
      </c>
      <c r="AD2020">
        <v>0</v>
      </c>
      <c r="AE2020">
        <v>0</v>
      </c>
      <c r="AF2020">
        <v>0</v>
      </c>
      <c r="AG2020">
        <v>0</v>
      </c>
      <c r="AH2020">
        <v>1</v>
      </c>
      <c r="AI2020">
        <v>0</v>
      </c>
      <c r="AJ2020">
        <v>0</v>
      </c>
      <c r="AK2020">
        <v>351</v>
      </c>
      <c r="AL2020">
        <v>235</v>
      </c>
      <c r="AM2020">
        <v>0</v>
      </c>
    </row>
    <row r="2021" spans="1:39" x14ac:dyDescent="0.45">
      <c r="A2021">
        <v>43020</v>
      </c>
      <c r="B2021">
        <v>1</v>
      </c>
      <c r="C2021">
        <v>0</v>
      </c>
      <c r="D2021">
        <v>79</v>
      </c>
      <c r="E2021">
        <v>45</v>
      </c>
      <c r="F2021">
        <v>7</v>
      </c>
      <c r="G2021">
        <v>99</v>
      </c>
      <c r="H2021">
        <v>4</v>
      </c>
      <c r="I2021">
        <v>25</v>
      </c>
      <c r="J2021">
        <v>43</v>
      </c>
      <c r="K2021">
        <v>3</v>
      </c>
      <c r="L2021">
        <v>4</v>
      </c>
      <c r="M2021">
        <v>1</v>
      </c>
      <c r="N2021">
        <v>4</v>
      </c>
      <c r="O2021">
        <v>6</v>
      </c>
      <c r="P2021">
        <v>0</v>
      </c>
      <c r="Q2021">
        <v>0</v>
      </c>
      <c r="R2021">
        <v>0</v>
      </c>
      <c r="S2021">
        <v>0</v>
      </c>
      <c r="T2021">
        <v>0</v>
      </c>
      <c r="U2021">
        <v>0</v>
      </c>
      <c r="V2021">
        <v>3</v>
      </c>
      <c r="W2021">
        <v>11</v>
      </c>
      <c r="X2021">
        <v>0</v>
      </c>
      <c r="Y2021">
        <v>50</v>
      </c>
      <c r="Z2021">
        <v>2370</v>
      </c>
      <c r="AA2021">
        <v>0</v>
      </c>
      <c r="AB2021">
        <v>0</v>
      </c>
      <c r="AC2021">
        <v>1</v>
      </c>
      <c r="AD2021">
        <v>0</v>
      </c>
      <c r="AE2021">
        <v>0</v>
      </c>
      <c r="AF2021">
        <v>0</v>
      </c>
      <c r="AG2021">
        <v>0</v>
      </c>
      <c r="AH2021">
        <v>1</v>
      </c>
      <c r="AI2021">
        <v>0</v>
      </c>
      <c r="AJ2021">
        <v>0</v>
      </c>
      <c r="AK2021">
        <v>180</v>
      </c>
      <c r="AL2021">
        <v>137</v>
      </c>
      <c r="AM2021">
        <v>0</v>
      </c>
    </row>
    <row r="2022" spans="1:39" x14ac:dyDescent="0.45">
      <c r="A2022">
        <v>53154</v>
      </c>
      <c r="B2022">
        <v>0</v>
      </c>
      <c r="C2022">
        <v>1</v>
      </c>
      <c r="D2022">
        <v>50</v>
      </c>
      <c r="E2022">
        <v>129</v>
      </c>
      <c r="F2022">
        <v>0</v>
      </c>
      <c r="G2022">
        <v>21</v>
      </c>
      <c r="H2022">
        <v>0</v>
      </c>
      <c r="I2022">
        <v>1</v>
      </c>
      <c r="J2022">
        <v>7</v>
      </c>
      <c r="K2022">
        <v>1</v>
      </c>
      <c r="L2022">
        <v>3</v>
      </c>
      <c r="M2022">
        <v>1</v>
      </c>
      <c r="N2022">
        <v>4</v>
      </c>
      <c r="O2022">
        <v>4</v>
      </c>
      <c r="P2022">
        <v>0</v>
      </c>
      <c r="Q2022">
        <v>0</v>
      </c>
      <c r="R2022">
        <v>0</v>
      </c>
      <c r="S2022">
        <v>0</v>
      </c>
      <c r="T2022">
        <v>0</v>
      </c>
      <c r="U2022">
        <v>0</v>
      </c>
      <c r="V2022">
        <v>3</v>
      </c>
      <c r="W2022">
        <v>11</v>
      </c>
      <c r="X2022">
        <v>0</v>
      </c>
      <c r="Y2022">
        <v>61</v>
      </c>
      <c r="Z2022">
        <v>2179</v>
      </c>
      <c r="AA2022">
        <v>0</v>
      </c>
      <c r="AB2022">
        <v>1</v>
      </c>
      <c r="AC2022">
        <v>0</v>
      </c>
      <c r="AD2022">
        <v>0</v>
      </c>
      <c r="AE2022">
        <v>0</v>
      </c>
      <c r="AF2022">
        <v>0</v>
      </c>
      <c r="AG2022">
        <v>0</v>
      </c>
      <c r="AH2022">
        <v>1</v>
      </c>
      <c r="AI2022">
        <v>0</v>
      </c>
      <c r="AJ2022">
        <v>0</v>
      </c>
      <c r="AK2022">
        <v>151</v>
      </c>
      <c r="AL2022">
        <v>144</v>
      </c>
      <c r="AM2022">
        <v>0</v>
      </c>
    </row>
    <row r="2023" spans="1:39" x14ac:dyDescent="0.45">
      <c r="A2023">
        <v>65308</v>
      </c>
      <c r="B2023">
        <v>0</v>
      </c>
      <c r="C2023">
        <v>0</v>
      </c>
      <c r="D2023">
        <v>60</v>
      </c>
      <c r="E2023">
        <v>713</v>
      </c>
      <c r="F2023">
        <v>0</v>
      </c>
      <c r="G2023">
        <v>264</v>
      </c>
      <c r="H2023">
        <v>120</v>
      </c>
      <c r="I2023">
        <v>80</v>
      </c>
      <c r="J2023">
        <v>34</v>
      </c>
      <c r="K2023">
        <v>1</v>
      </c>
      <c r="L2023">
        <v>7</v>
      </c>
      <c r="M2023">
        <v>8</v>
      </c>
      <c r="N2023">
        <v>12</v>
      </c>
      <c r="O2023">
        <v>4</v>
      </c>
      <c r="P2023">
        <v>0</v>
      </c>
      <c r="Q2023">
        <v>0</v>
      </c>
      <c r="R2023">
        <v>1</v>
      </c>
      <c r="S2023">
        <v>1</v>
      </c>
      <c r="T2023">
        <v>0</v>
      </c>
      <c r="U2023">
        <v>0</v>
      </c>
      <c r="V2023">
        <v>3</v>
      </c>
      <c r="W2023">
        <v>11</v>
      </c>
      <c r="X2023">
        <v>0</v>
      </c>
      <c r="Y2023">
        <v>47</v>
      </c>
      <c r="Z2023">
        <v>2450</v>
      </c>
      <c r="AA2023">
        <v>0</v>
      </c>
      <c r="AB2023">
        <v>1</v>
      </c>
      <c r="AC2023">
        <v>0</v>
      </c>
      <c r="AD2023">
        <v>0</v>
      </c>
      <c r="AE2023">
        <v>0</v>
      </c>
      <c r="AF2023">
        <v>0</v>
      </c>
      <c r="AG2023">
        <v>0</v>
      </c>
      <c r="AH2023">
        <v>1</v>
      </c>
      <c r="AI2023">
        <v>0</v>
      </c>
      <c r="AJ2023">
        <v>0</v>
      </c>
      <c r="AK2023">
        <v>1177</v>
      </c>
      <c r="AL2023">
        <v>1143</v>
      </c>
      <c r="AM2023">
        <v>2</v>
      </c>
    </row>
    <row r="2024" spans="1:39" x14ac:dyDescent="0.45">
      <c r="A2024">
        <v>76467</v>
      </c>
      <c r="B2024">
        <v>1</v>
      </c>
      <c r="C2024">
        <v>0</v>
      </c>
      <c r="D2024">
        <v>44</v>
      </c>
      <c r="E2024">
        <v>676</v>
      </c>
      <c r="F2024">
        <v>161</v>
      </c>
      <c r="G2024">
        <v>426</v>
      </c>
      <c r="H2024">
        <v>210</v>
      </c>
      <c r="I2024">
        <v>44</v>
      </c>
      <c r="J2024">
        <v>58</v>
      </c>
      <c r="K2024">
        <v>2</v>
      </c>
      <c r="L2024">
        <v>2</v>
      </c>
      <c r="M2024">
        <v>5</v>
      </c>
      <c r="N2024">
        <v>5</v>
      </c>
      <c r="O2024">
        <v>6</v>
      </c>
      <c r="P2024">
        <v>0</v>
      </c>
      <c r="Q2024">
        <v>0</v>
      </c>
      <c r="R2024">
        <v>0</v>
      </c>
      <c r="S2024">
        <v>0</v>
      </c>
      <c r="T2024">
        <v>0</v>
      </c>
      <c r="U2024">
        <v>0</v>
      </c>
      <c r="V2024">
        <v>3</v>
      </c>
      <c r="W2024">
        <v>11</v>
      </c>
      <c r="X2024">
        <v>1</v>
      </c>
      <c r="Y2024">
        <v>50</v>
      </c>
      <c r="Z2024">
        <v>2840</v>
      </c>
      <c r="AA2024">
        <v>0</v>
      </c>
      <c r="AB2024">
        <v>0</v>
      </c>
      <c r="AC2024">
        <v>1</v>
      </c>
      <c r="AD2024">
        <v>0</v>
      </c>
      <c r="AE2024">
        <v>0</v>
      </c>
      <c r="AF2024">
        <v>0</v>
      </c>
      <c r="AG2024">
        <v>0</v>
      </c>
      <c r="AH2024">
        <v>1</v>
      </c>
      <c r="AI2024">
        <v>0</v>
      </c>
      <c r="AJ2024">
        <v>0</v>
      </c>
      <c r="AK2024">
        <v>1517</v>
      </c>
      <c r="AL2024">
        <v>1459</v>
      </c>
      <c r="AM2024">
        <v>0</v>
      </c>
    </row>
    <row r="2025" spans="1:39" x14ac:dyDescent="0.45">
      <c r="A2025">
        <v>81044</v>
      </c>
      <c r="B2025">
        <v>0</v>
      </c>
      <c r="C2025">
        <v>0</v>
      </c>
      <c r="D2025">
        <v>0</v>
      </c>
      <c r="E2025">
        <v>450</v>
      </c>
      <c r="F2025">
        <v>26</v>
      </c>
      <c r="G2025">
        <v>535</v>
      </c>
      <c r="H2025">
        <v>73</v>
      </c>
      <c r="I2025">
        <v>98</v>
      </c>
      <c r="J2025">
        <v>26</v>
      </c>
      <c r="K2025">
        <v>1</v>
      </c>
      <c r="L2025">
        <v>5</v>
      </c>
      <c r="M2025">
        <v>6</v>
      </c>
      <c r="N2025">
        <v>10</v>
      </c>
      <c r="O2025">
        <v>1</v>
      </c>
      <c r="P2025">
        <v>0</v>
      </c>
      <c r="Q2025">
        <v>0</v>
      </c>
      <c r="R2025">
        <v>0</v>
      </c>
      <c r="S2025">
        <v>0</v>
      </c>
      <c r="T2025">
        <v>0</v>
      </c>
      <c r="U2025">
        <v>0</v>
      </c>
      <c r="V2025">
        <v>3</v>
      </c>
      <c r="W2025">
        <v>11</v>
      </c>
      <c r="X2025">
        <v>0</v>
      </c>
      <c r="Y2025">
        <v>73</v>
      </c>
      <c r="Z2025">
        <v>2343</v>
      </c>
      <c r="AA2025">
        <v>0</v>
      </c>
      <c r="AB2025">
        <v>1</v>
      </c>
      <c r="AC2025">
        <v>0</v>
      </c>
      <c r="AD2025">
        <v>0</v>
      </c>
      <c r="AE2025">
        <v>0</v>
      </c>
      <c r="AF2025">
        <v>1</v>
      </c>
      <c r="AG2025">
        <v>0</v>
      </c>
      <c r="AH2025">
        <v>0</v>
      </c>
      <c r="AI2025">
        <v>0</v>
      </c>
      <c r="AJ2025">
        <v>0</v>
      </c>
      <c r="AK2025">
        <v>1182</v>
      </c>
      <c r="AL2025">
        <v>1156</v>
      </c>
      <c r="AM2025">
        <v>0</v>
      </c>
    </row>
    <row r="2026" spans="1:39" x14ac:dyDescent="0.45">
      <c r="A2026">
        <v>32871</v>
      </c>
      <c r="B2026">
        <v>1</v>
      </c>
      <c r="C2026">
        <v>1</v>
      </c>
      <c r="D2026">
        <v>28</v>
      </c>
      <c r="E2026">
        <v>22</v>
      </c>
      <c r="F2026">
        <v>2</v>
      </c>
      <c r="G2026">
        <v>12</v>
      </c>
      <c r="H2026">
        <v>0</v>
      </c>
      <c r="I2026">
        <v>2</v>
      </c>
      <c r="J2026">
        <v>5</v>
      </c>
      <c r="K2026">
        <v>1</v>
      </c>
      <c r="L2026">
        <v>1</v>
      </c>
      <c r="M2026">
        <v>0</v>
      </c>
      <c r="N2026">
        <v>3</v>
      </c>
      <c r="O2026">
        <v>4</v>
      </c>
      <c r="P2026">
        <v>0</v>
      </c>
      <c r="Q2026">
        <v>0</v>
      </c>
      <c r="R2026">
        <v>0</v>
      </c>
      <c r="S2026">
        <v>0</v>
      </c>
      <c r="T2026">
        <v>0</v>
      </c>
      <c r="U2026">
        <v>0</v>
      </c>
      <c r="V2026">
        <v>3</v>
      </c>
      <c r="W2026">
        <v>11</v>
      </c>
      <c r="X2026">
        <v>0</v>
      </c>
      <c r="Y2026">
        <v>69</v>
      </c>
      <c r="Z2026">
        <v>2636</v>
      </c>
      <c r="AA2026">
        <v>0</v>
      </c>
      <c r="AB2026">
        <v>1</v>
      </c>
      <c r="AC2026">
        <v>0</v>
      </c>
      <c r="AD2026">
        <v>0</v>
      </c>
      <c r="AE2026">
        <v>0</v>
      </c>
      <c r="AF2026">
        <v>0</v>
      </c>
      <c r="AG2026">
        <v>0</v>
      </c>
      <c r="AH2026">
        <v>1</v>
      </c>
      <c r="AI2026">
        <v>0</v>
      </c>
      <c r="AJ2026">
        <v>0</v>
      </c>
      <c r="AK2026">
        <v>38</v>
      </c>
      <c r="AL2026">
        <v>33</v>
      </c>
      <c r="AM2026">
        <v>0</v>
      </c>
    </row>
    <row r="2027" spans="1:39" x14ac:dyDescent="0.45">
      <c r="A2027">
        <v>55801</v>
      </c>
      <c r="B2027">
        <v>1</v>
      </c>
      <c r="C2027">
        <v>1</v>
      </c>
      <c r="D2027">
        <v>35</v>
      </c>
      <c r="E2027">
        <v>367</v>
      </c>
      <c r="F2027">
        <v>4</v>
      </c>
      <c r="G2027">
        <v>51</v>
      </c>
      <c r="H2027">
        <v>6</v>
      </c>
      <c r="I2027">
        <v>4</v>
      </c>
      <c r="J2027">
        <v>95</v>
      </c>
      <c r="K2027">
        <v>6</v>
      </c>
      <c r="L2027">
        <v>7</v>
      </c>
      <c r="M2027">
        <v>2</v>
      </c>
      <c r="N2027">
        <v>6</v>
      </c>
      <c r="O2027">
        <v>7</v>
      </c>
      <c r="P2027">
        <v>0</v>
      </c>
      <c r="Q2027">
        <v>0</v>
      </c>
      <c r="R2027">
        <v>0</v>
      </c>
      <c r="S2027">
        <v>1</v>
      </c>
      <c r="T2027">
        <v>0</v>
      </c>
      <c r="U2027">
        <v>0</v>
      </c>
      <c r="V2027">
        <v>3</v>
      </c>
      <c r="W2027">
        <v>11</v>
      </c>
      <c r="X2027">
        <v>0</v>
      </c>
      <c r="Y2027">
        <v>45</v>
      </c>
      <c r="Z2027">
        <v>2439</v>
      </c>
      <c r="AA2027">
        <v>0</v>
      </c>
      <c r="AB2027">
        <v>0</v>
      </c>
      <c r="AC2027">
        <v>1</v>
      </c>
      <c r="AD2027">
        <v>0</v>
      </c>
      <c r="AE2027">
        <v>0</v>
      </c>
      <c r="AF2027">
        <v>0</v>
      </c>
      <c r="AG2027">
        <v>0</v>
      </c>
      <c r="AH2027">
        <v>1</v>
      </c>
      <c r="AI2027">
        <v>0</v>
      </c>
      <c r="AJ2027">
        <v>0</v>
      </c>
      <c r="AK2027">
        <v>432</v>
      </c>
      <c r="AL2027">
        <v>337</v>
      </c>
      <c r="AM2027">
        <v>1</v>
      </c>
    </row>
    <row r="2028" spans="1:39" x14ac:dyDescent="0.45">
      <c r="A2028">
        <v>76320</v>
      </c>
      <c r="B2028">
        <v>0</v>
      </c>
      <c r="C2028">
        <v>1</v>
      </c>
      <c r="D2028">
        <v>49</v>
      </c>
      <c r="E2028">
        <v>526</v>
      </c>
      <c r="F2028">
        <v>35</v>
      </c>
      <c r="G2028">
        <v>214</v>
      </c>
      <c r="H2028">
        <v>69</v>
      </c>
      <c r="I2028">
        <v>53</v>
      </c>
      <c r="J2028">
        <v>35</v>
      </c>
      <c r="K2028">
        <v>2</v>
      </c>
      <c r="L2028">
        <v>6</v>
      </c>
      <c r="M2028">
        <v>3</v>
      </c>
      <c r="N2028">
        <v>4</v>
      </c>
      <c r="O2028">
        <v>2</v>
      </c>
      <c r="P2028">
        <v>0</v>
      </c>
      <c r="Q2028">
        <v>0</v>
      </c>
      <c r="R2028">
        <v>0</v>
      </c>
      <c r="S2028">
        <v>0</v>
      </c>
      <c r="T2028">
        <v>0</v>
      </c>
      <c r="U2028">
        <v>0</v>
      </c>
      <c r="V2028">
        <v>3</v>
      </c>
      <c r="W2028">
        <v>11</v>
      </c>
      <c r="X2028">
        <v>0</v>
      </c>
      <c r="Y2028">
        <v>61</v>
      </c>
      <c r="Z2028">
        <v>2166</v>
      </c>
      <c r="AA2028">
        <v>0</v>
      </c>
      <c r="AB2028">
        <v>0</v>
      </c>
      <c r="AC2028">
        <v>0</v>
      </c>
      <c r="AD2028">
        <v>0</v>
      </c>
      <c r="AE2028">
        <v>1</v>
      </c>
      <c r="AF2028">
        <v>0</v>
      </c>
      <c r="AG2028">
        <v>0</v>
      </c>
      <c r="AH2028">
        <v>1</v>
      </c>
      <c r="AI2028">
        <v>0</v>
      </c>
      <c r="AJ2028">
        <v>0</v>
      </c>
      <c r="AK2028">
        <v>897</v>
      </c>
      <c r="AL2028">
        <v>862</v>
      </c>
      <c r="AM2028">
        <v>0</v>
      </c>
    </row>
    <row r="2029" spans="1:39" x14ac:dyDescent="0.45">
      <c r="A2029">
        <v>36927</v>
      </c>
      <c r="B2029">
        <v>1</v>
      </c>
      <c r="C2029">
        <v>1</v>
      </c>
      <c r="D2029">
        <v>46</v>
      </c>
      <c r="E2029">
        <v>51</v>
      </c>
      <c r="F2029">
        <v>0</v>
      </c>
      <c r="G2029">
        <v>16</v>
      </c>
      <c r="H2029">
        <v>0</v>
      </c>
      <c r="I2029">
        <v>0</v>
      </c>
      <c r="J2029">
        <v>4</v>
      </c>
      <c r="K2029">
        <v>2</v>
      </c>
      <c r="L2029">
        <v>3</v>
      </c>
      <c r="M2029">
        <v>0</v>
      </c>
      <c r="N2029">
        <v>3</v>
      </c>
      <c r="O2029">
        <v>8</v>
      </c>
      <c r="P2029">
        <v>0</v>
      </c>
      <c r="Q2029">
        <v>0</v>
      </c>
      <c r="R2029">
        <v>0</v>
      </c>
      <c r="S2029">
        <v>0</v>
      </c>
      <c r="T2029">
        <v>0</v>
      </c>
      <c r="U2029">
        <v>0</v>
      </c>
      <c r="V2029">
        <v>3</v>
      </c>
      <c r="W2029">
        <v>11</v>
      </c>
      <c r="X2029">
        <v>0</v>
      </c>
      <c r="Y2029">
        <v>65</v>
      </c>
      <c r="Z2029">
        <v>2186</v>
      </c>
      <c r="AA2029">
        <v>0</v>
      </c>
      <c r="AB2029">
        <v>0</v>
      </c>
      <c r="AC2029">
        <v>1</v>
      </c>
      <c r="AD2029">
        <v>0</v>
      </c>
      <c r="AE2029">
        <v>0</v>
      </c>
      <c r="AF2029">
        <v>0</v>
      </c>
      <c r="AG2029">
        <v>0</v>
      </c>
      <c r="AH2029">
        <v>0</v>
      </c>
      <c r="AI2029">
        <v>1</v>
      </c>
      <c r="AJ2029">
        <v>0</v>
      </c>
      <c r="AK2029">
        <v>67</v>
      </c>
      <c r="AL2029">
        <v>63</v>
      </c>
      <c r="AM2029">
        <v>0</v>
      </c>
    </row>
    <row r="2030" spans="1:39" x14ac:dyDescent="0.45">
      <c r="A2030">
        <v>48794</v>
      </c>
      <c r="B2030">
        <v>1</v>
      </c>
      <c r="C2030">
        <v>1</v>
      </c>
      <c r="D2030">
        <v>97</v>
      </c>
      <c r="E2030">
        <v>25</v>
      </c>
      <c r="F2030">
        <v>0</v>
      </c>
      <c r="G2030">
        <v>11</v>
      </c>
      <c r="H2030">
        <v>3</v>
      </c>
      <c r="I2030">
        <v>0</v>
      </c>
      <c r="J2030">
        <v>15</v>
      </c>
      <c r="K2030">
        <v>1</v>
      </c>
      <c r="L2030">
        <v>1</v>
      </c>
      <c r="M2030">
        <v>0</v>
      </c>
      <c r="N2030">
        <v>3</v>
      </c>
      <c r="O2030">
        <v>4</v>
      </c>
      <c r="P2030">
        <v>0</v>
      </c>
      <c r="Q2030">
        <v>0</v>
      </c>
      <c r="R2030">
        <v>0</v>
      </c>
      <c r="S2030">
        <v>0</v>
      </c>
      <c r="T2030">
        <v>0</v>
      </c>
      <c r="U2030">
        <v>0</v>
      </c>
      <c r="V2030">
        <v>3</v>
      </c>
      <c r="W2030">
        <v>11</v>
      </c>
      <c r="X2030">
        <v>0</v>
      </c>
      <c r="Y2030">
        <v>67</v>
      </c>
      <c r="Z2030">
        <v>2162</v>
      </c>
      <c r="AA2030">
        <v>0</v>
      </c>
      <c r="AB2030">
        <v>0</v>
      </c>
      <c r="AC2030">
        <v>0</v>
      </c>
      <c r="AD2030">
        <v>1</v>
      </c>
      <c r="AE2030">
        <v>0</v>
      </c>
      <c r="AF2030">
        <v>0</v>
      </c>
      <c r="AG2030">
        <v>0</v>
      </c>
      <c r="AH2030">
        <v>1</v>
      </c>
      <c r="AI2030">
        <v>0</v>
      </c>
      <c r="AJ2030">
        <v>0</v>
      </c>
      <c r="AK2030">
        <v>39</v>
      </c>
      <c r="AL2030">
        <v>24</v>
      </c>
      <c r="AM2030">
        <v>0</v>
      </c>
    </row>
    <row r="2031" spans="1:39" x14ac:dyDescent="0.45">
      <c r="A2031">
        <v>23478</v>
      </c>
      <c r="B2031">
        <v>0</v>
      </c>
      <c r="C2031">
        <v>0</v>
      </c>
      <c r="D2031">
        <v>51</v>
      </c>
      <c r="E2031">
        <v>28</v>
      </c>
      <c r="F2031">
        <v>6</v>
      </c>
      <c r="G2031">
        <v>27</v>
      </c>
      <c r="H2031">
        <v>12</v>
      </c>
      <c r="I2031">
        <v>17</v>
      </c>
      <c r="J2031">
        <v>39</v>
      </c>
      <c r="K2031">
        <v>1</v>
      </c>
      <c r="L2031">
        <v>3</v>
      </c>
      <c r="M2031">
        <v>0</v>
      </c>
      <c r="N2031">
        <v>3</v>
      </c>
      <c r="O2031">
        <v>8</v>
      </c>
      <c r="P2031">
        <v>0</v>
      </c>
      <c r="Q2031">
        <v>0</v>
      </c>
      <c r="R2031">
        <v>0</v>
      </c>
      <c r="S2031">
        <v>0</v>
      </c>
      <c r="T2031">
        <v>0</v>
      </c>
      <c r="U2031">
        <v>0</v>
      </c>
      <c r="V2031">
        <v>3</v>
      </c>
      <c r="W2031">
        <v>11</v>
      </c>
      <c r="X2031">
        <v>0</v>
      </c>
      <c r="Y2031">
        <v>55</v>
      </c>
      <c r="Z2031">
        <v>2626</v>
      </c>
      <c r="AA2031">
        <v>0</v>
      </c>
      <c r="AB2031">
        <v>0</v>
      </c>
      <c r="AC2031">
        <v>1</v>
      </c>
      <c r="AD2031">
        <v>0</v>
      </c>
      <c r="AE2031">
        <v>0</v>
      </c>
      <c r="AF2031">
        <v>0</v>
      </c>
      <c r="AG2031">
        <v>0</v>
      </c>
      <c r="AH2031">
        <v>1</v>
      </c>
      <c r="AI2031">
        <v>0</v>
      </c>
      <c r="AJ2031">
        <v>0</v>
      </c>
      <c r="AK2031">
        <v>90</v>
      </c>
      <c r="AL2031">
        <v>51</v>
      </c>
      <c r="AM2031">
        <v>0</v>
      </c>
    </row>
    <row r="2032" spans="1:39" x14ac:dyDescent="0.45">
      <c r="A2032">
        <v>71128</v>
      </c>
      <c r="B2032">
        <v>1</v>
      </c>
      <c r="C2032">
        <v>0</v>
      </c>
      <c r="D2032">
        <v>80</v>
      </c>
      <c r="E2032">
        <v>958</v>
      </c>
      <c r="F2032">
        <v>159</v>
      </c>
      <c r="G2032">
        <v>447</v>
      </c>
      <c r="H2032">
        <v>20</v>
      </c>
      <c r="I2032">
        <v>0</v>
      </c>
      <c r="J2032">
        <v>31</v>
      </c>
      <c r="K2032">
        <v>3</v>
      </c>
      <c r="L2032">
        <v>2</v>
      </c>
      <c r="M2032">
        <v>10</v>
      </c>
      <c r="N2032">
        <v>12</v>
      </c>
      <c r="O2032">
        <v>7</v>
      </c>
      <c r="P2032">
        <v>0</v>
      </c>
      <c r="Q2032">
        <v>0</v>
      </c>
      <c r="R2032">
        <v>0</v>
      </c>
      <c r="S2032">
        <v>0</v>
      </c>
      <c r="T2032">
        <v>0</v>
      </c>
      <c r="U2032">
        <v>0</v>
      </c>
      <c r="V2032">
        <v>3</v>
      </c>
      <c r="W2032">
        <v>11</v>
      </c>
      <c r="X2032">
        <v>0</v>
      </c>
      <c r="Y2032">
        <v>47</v>
      </c>
      <c r="Z2032">
        <v>2790</v>
      </c>
      <c r="AA2032">
        <v>1</v>
      </c>
      <c r="AB2032">
        <v>0</v>
      </c>
      <c r="AC2032">
        <v>0</v>
      </c>
      <c r="AD2032">
        <v>0</v>
      </c>
      <c r="AE2032">
        <v>0</v>
      </c>
      <c r="AF2032">
        <v>0</v>
      </c>
      <c r="AG2032">
        <v>0</v>
      </c>
      <c r="AH2032">
        <v>1</v>
      </c>
      <c r="AI2032">
        <v>0</v>
      </c>
      <c r="AJ2032">
        <v>0</v>
      </c>
      <c r="AK2032">
        <v>1584</v>
      </c>
      <c r="AL2032">
        <v>1553</v>
      </c>
      <c r="AM2032">
        <v>0</v>
      </c>
    </row>
    <row r="2033" spans="1:39" x14ac:dyDescent="0.45">
      <c r="A2033">
        <v>70179</v>
      </c>
      <c r="B2033">
        <v>0</v>
      </c>
      <c r="C2033">
        <v>1</v>
      </c>
      <c r="D2033">
        <v>10</v>
      </c>
      <c r="E2033">
        <v>532</v>
      </c>
      <c r="F2033">
        <v>88</v>
      </c>
      <c r="G2033">
        <v>168</v>
      </c>
      <c r="H2033">
        <v>69</v>
      </c>
      <c r="I2033">
        <v>44</v>
      </c>
      <c r="J2033">
        <v>133</v>
      </c>
      <c r="K2033">
        <v>3</v>
      </c>
      <c r="L2033">
        <v>7</v>
      </c>
      <c r="M2033">
        <v>3</v>
      </c>
      <c r="N2033">
        <v>13</v>
      </c>
      <c r="O2033">
        <v>5</v>
      </c>
      <c r="P2033">
        <v>0</v>
      </c>
      <c r="Q2033">
        <v>0</v>
      </c>
      <c r="R2033">
        <v>0</v>
      </c>
      <c r="S2033">
        <v>0</v>
      </c>
      <c r="T2033">
        <v>0</v>
      </c>
      <c r="U2033">
        <v>0</v>
      </c>
      <c r="V2033">
        <v>3</v>
      </c>
      <c r="W2033">
        <v>11</v>
      </c>
      <c r="X2033">
        <v>0</v>
      </c>
      <c r="Y2033">
        <v>44</v>
      </c>
      <c r="Z2033">
        <v>2502</v>
      </c>
      <c r="AA2033">
        <v>1</v>
      </c>
      <c r="AB2033">
        <v>0</v>
      </c>
      <c r="AC2033">
        <v>0</v>
      </c>
      <c r="AD2033">
        <v>0</v>
      </c>
      <c r="AE2033">
        <v>0</v>
      </c>
      <c r="AF2033">
        <v>0</v>
      </c>
      <c r="AG2033">
        <v>0</v>
      </c>
      <c r="AH2033">
        <v>0</v>
      </c>
      <c r="AI2033">
        <v>0</v>
      </c>
      <c r="AJ2033">
        <v>1</v>
      </c>
      <c r="AK2033">
        <v>901</v>
      </c>
      <c r="AL2033">
        <v>768</v>
      </c>
      <c r="AM2033">
        <v>0</v>
      </c>
    </row>
    <row r="2034" spans="1:39" x14ac:dyDescent="0.45">
      <c r="A2034">
        <v>59462</v>
      </c>
      <c r="B2034">
        <v>0</v>
      </c>
      <c r="C2034">
        <v>1</v>
      </c>
      <c r="D2034">
        <v>29</v>
      </c>
      <c r="E2034">
        <v>724</v>
      </c>
      <c r="F2034">
        <v>17</v>
      </c>
      <c r="G2034">
        <v>143</v>
      </c>
      <c r="H2034">
        <v>0</v>
      </c>
      <c r="I2034">
        <v>8</v>
      </c>
      <c r="J2034">
        <v>196</v>
      </c>
      <c r="K2034">
        <v>2</v>
      </c>
      <c r="L2034">
        <v>9</v>
      </c>
      <c r="M2034">
        <v>2</v>
      </c>
      <c r="N2034">
        <v>12</v>
      </c>
      <c r="O2034">
        <v>7</v>
      </c>
      <c r="P2034">
        <v>0</v>
      </c>
      <c r="Q2034">
        <v>0</v>
      </c>
      <c r="R2034">
        <v>0</v>
      </c>
      <c r="S2034">
        <v>0</v>
      </c>
      <c r="T2034">
        <v>0</v>
      </c>
      <c r="U2034">
        <v>0</v>
      </c>
      <c r="V2034">
        <v>3</v>
      </c>
      <c r="W2034">
        <v>11</v>
      </c>
      <c r="X2034">
        <v>0</v>
      </c>
      <c r="Y2034">
        <v>70</v>
      </c>
      <c r="Z2034">
        <v>2699</v>
      </c>
      <c r="AA2034">
        <v>0</v>
      </c>
      <c r="AB2034">
        <v>1</v>
      </c>
      <c r="AC2034">
        <v>0</v>
      </c>
      <c r="AD2034">
        <v>0</v>
      </c>
      <c r="AE2034">
        <v>0</v>
      </c>
      <c r="AF2034">
        <v>0</v>
      </c>
      <c r="AG2034">
        <v>0</v>
      </c>
      <c r="AH2034">
        <v>1</v>
      </c>
      <c r="AI2034">
        <v>0</v>
      </c>
      <c r="AJ2034">
        <v>0</v>
      </c>
      <c r="AK2034">
        <v>892</v>
      </c>
      <c r="AL2034">
        <v>696</v>
      </c>
      <c r="AM2034">
        <v>0</v>
      </c>
    </row>
    <row r="2035" spans="1:39" x14ac:dyDescent="0.45">
      <c r="A2035">
        <v>38361</v>
      </c>
      <c r="B2035">
        <v>1</v>
      </c>
      <c r="C2035">
        <v>0</v>
      </c>
      <c r="D2035">
        <v>74</v>
      </c>
      <c r="E2035">
        <v>39</v>
      </c>
      <c r="F2035">
        <v>0</v>
      </c>
      <c r="G2035">
        <v>56</v>
      </c>
      <c r="H2035">
        <v>20</v>
      </c>
      <c r="I2035">
        <v>8</v>
      </c>
      <c r="J2035">
        <v>14</v>
      </c>
      <c r="K2035">
        <v>3</v>
      </c>
      <c r="L2035">
        <v>3</v>
      </c>
      <c r="M2035">
        <v>1</v>
      </c>
      <c r="N2035">
        <v>3</v>
      </c>
      <c r="O2035">
        <v>7</v>
      </c>
      <c r="P2035">
        <v>0</v>
      </c>
      <c r="Q2035">
        <v>0</v>
      </c>
      <c r="R2035">
        <v>0</v>
      </c>
      <c r="S2035">
        <v>0</v>
      </c>
      <c r="T2035">
        <v>0</v>
      </c>
      <c r="U2035">
        <v>0</v>
      </c>
      <c r="V2035">
        <v>3</v>
      </c>
      <c r="W2035">
        <v>11</v>
      </c>
      <c r="X2035">
        <v>0</v>
      </c>
      <c r="Y2035">
        <v>51</v>
      </c>
      <c r="Z2035">
        <v>2343</v>
      </c>
      <c r="AA2035">
        <v>0</v>
      </c>
      <c r="AB2035">
        <v>0</v>
      </c>
      <c r="AC2035">
        <v>0</v>
      </c>
      <c r="AD2035">
        <v>1</v>
      </c>
      <c r="AE2035">
        <v>0</v>
      </c>
      <c r="AF2035">
        <v>0</v>
      </c>
      <c r="AG2035">
        <v>0</v>
      </c>
      <c r="AH2035">
        <v>1</v>
      </c>
      <c r="AI2035">
        <v>0</v>
      </c>
      <c r="AJ2035">
        <v>0</v>
      </c>
      <c r="AK2035">
        <v>123</v>
      </c>
      <c r="AL2035">
        <v>109</v>
      </c>
      <c r="AM2035">
        <v>0</v>
      </c>
    </row>
    <row r="2036" spans="1:39" x14ac:dyDescent="0.45">
      <c r="A2036">
        <v>70038</v>
      </c>
      <c r="B2036">
        <v>0</v>
      </c>
      <c r="C2036">
        <v>0</v>
      </c>
      <c r="D2036">
        <v>54</v>
      </c>
      <c r="E2036">
        <v>587</v>
      </c>
      <c r="F2036">
        <v>54</v>
      </c>
      <c r="G2036">
        <v>348</v>
      </c>
      <c r="H2036">
        <v>71</v>
      </c>
      <c r="I2036">
        <v>54</v>
      </c>
      <c r="J2036">
        <v>130</v>
      </c>
      <c r="K2036">
        <v>1</v>
      </c>
      <c r="L2036">
        <v>4</v>
      </c>
      <c r="M2036">
        <v>4</v>
      </c>
      <c r="N2036">
        <v>8</v>
      </c>
      <c r="O2036">
        <v>2</v>
      </c>
      <c r="P2036">
        <v>0</v>
      </c>
      <c r="Q2036">
        <v>0</v>
      </c>
      <c r="R2036">
        <v>0</v>
      </c>
      <c r="S2036">
        <v>0</v>
      </c>
      <c r="T2036">
        <v>0</v>
      </c>
      <c r="U2036">
        <v>0</v>
      </c>
      <c r="V2036">
        <v>3</v>
      </c>
      <c r="W2036">
        <v>11</v>
      </c>
      <c r="X2036">
        <v>0</v>
      </c>
      <c r="Y2036">
        <v>38</v>
      </c>
      <c r="Z2036">
        <v>2406</v>
      </c>
      <c r="AA2036">
        <v>0</v>
      </c>
      <c r="AB2036">
        <v>0</v>
      </c>
      <c r="AC2036">
        <v>0</v>
      </c>
      <c r="AD2036">
        <v>1</v>
      </c>
      <c r="AE2036">
        <v>0</v>
      </c>
      <c r="AF2036">
        <v>0</v>
      </c>
      <c r="AG2036">
        <v>0</v>
      </c>
      <c r="AH2036">
        <v>0</v>
      </c>
      <c r="AI2036">
        <v>0</v>
      </c>
      <c r="AJ2036">
        <v>1</v>
      </c>
      <c r="AK2036">
        <v>1114</v>
      </c>
      <c r="AL2036">
        <v>984</v>
      </c>
      <c r="AM2036">
        <v>0</v>
      </c>
    </row>
    <row r="2037" spans="1:39" x14ac:dyDescent="0.45">
      <c r="A2037">
        <v>42554</v>
      </c>
      <c r="B2037">
        <v>1</v>
      </c>
      <c r="C2037">
        <v>1</v>
      </c>
      <c r="D2037">
        <v>93</v>
      </c>
      <c r="E2037">
        <v>29</v>
      </c>
      <c r="F2037">
        <v>1</v>
      </c>
      <c r="G2037">
        <v>11</v>
      </c>
      <c r="H2037">
        <v>0</v>
      </c>
      <c r="I2037">
        <v>0</v>
      </c>
      <c r="J2037">
        <v>0</v>
      </c>
      <c r="K2037">
        <v>2</v>
      </c>
      <c r="L2037">
        <v>2</v>
      </c>
      <c r="M2037">
        <v>0</v>
      </c>
      <c r="N2037">
        <v>3</v>
      </c>
      <c r="O2037">
        <v>4</v>
      </c>
      <c r="P2037">
        <v>0</v>
      </c>
      <c r="Q2037">
        <v>0</v>
      </c>
      <c r="R2037">
        <v>0</v>
      </c>
      <c r="S2037">
        <v>0</v>
      </c>
      <c r="T2037">
        <v>0</v>
      </c>
      <c r="U2037">
        <v>0</v>
      </c>
      <c r="V2037">
        <v>3</v>
      </c>
      <c r="W2037">
        <v>11</v>
      </c>
      <c r="X2037">
        <v>0</v>
      </c>
      <c r="Y2037">
        <v>42</v>
      </c>
      <c r="Z2037">
        <v>2692</v>
      </c>
      <c r="AA2037">
        <v>0</v>
      </c>
      <c r="AB2037">
        <v>0</v>
      </c>
      <c r="AC2037">
        <v>0</v>
      </c>
      <c r="AD2037">
        <v>1</v>
      </c>
      <c r="AE2037">
        <v>0</v>
      </c>
      <c r="AF2037">
        <v>0</v>
      </c>
      <c r="AG2037">
        <v>0</v>
      </c>
      <c r="AH2037">
        <v>1</v>
      </c>
      <c r="AI2037">
        <v>0</v>
      </c>
      <c r="AJ2037">
        <v>0</v>
      </c>
      <c r="AK2037">
        <v>41</v>
      </c>
      <c r="AL2037">
        <v>41</v>
      </c>
      <c r="AM2037">
        <v>0</v>
      </c>
    </row>
    <row r="2038" spans="1:39" x14ac:dyDescent="0.45">
      <c r="A2038">
        <v>67445</v>
      </c>
      <c r="B2038">
        <v>0</v>
      </c>
      <c r="C2038">
        <v>1</v>
      </c>
      <c r="D2038">
        <v>63</v>
      </c>
      <c r="E2038">
        <v>757</v>
      </c>
      <c r="F2038">
        <v>80</v>
      </c>
      <c r="G2038">
        <v>217</v>
      </c>
      <c r="H2038">
        <v>29</v>
      </c>
      <c r="I2038">
        <v>80</v>
      </c>
      <c r="J2038">
        <v>11</v>
      </c>
      <c r="K2038">
        <v>5</v>
      </c>
      <c r="L2038">
        <v>9</v>
      </c>
      <c r="M2038">
        <v>6</v>
      </c>
      <c r="N2038">
        <v>12</v>
      </c>
      <c r="O2038">
        <v>6</v>
      </c>
      <c r="P2038">
        <v>0</v>
      </c>
      <c r="Q2038">
        <v>0</v>
      </c>
      <c r="R2038">
        <v>0</v>
      </c>
      <c r="S2038">
        <v>0</v>
      </c>
      <c r="T2038">
        <v>0</v>
      </c>
      <c r="U2038">
        <v>0</v>
      </c>
      <c r="V2038">
        <v>3</v>
      </c>
      <c r="W2038">
        <v>11</v>
      </c>
      <c r="X2038">
        <v>0</v>
      </c>
      <c r="Y2038">
        <v>46</v>
      </c>
      <c r="Z2038">
        <v>2845</v>
      </c>
      <c r="AA2038">
        <v>0</v>
      </c>
      <c r="AB2038">
        <v>1</v>
      </c>
      <c r="AC2038">
        <v>0</v>
      </c>
      <c r="AD2038">
        <v>0</v>
      </c>
      <c r="AE2038">
        <v>0</v>
      </c>
      <c r="AF2038">
        <v>0</v>
      </c>
      <c r="AG2038">
        <v>0</v>
      </c>
      <c r="AH2038">
        <v>1</v>
      </c>
      <c r="AI2038">
        <v>0</v>
      </c>
      <c r="AJ2038">
        <v>0</v>
      </c>
      <c r="AK2038">
        <v>1163</v>
      </c>
      <c r="AL2038">
        <v>1152</v>
      </c>
      <c r="AM2038">
        <v>0</v>
      </c>
    </row>
    <row r="2039" spans="1:39" x14ac:dyDescent="0.45">
      <c r="A2039">
        <v>67046</v>
      </c>
      <c r="B2039">
        <v>0</v>
      </c>
      <c r="C2039">
        <v>1</v>
      </c>
      <c r="D2039">
        <v>92</v>
      </c>
      <c r="E2039">
        <v>544</v>
      </c>
      <c r="F2039">
        <v>35</v>
      </c>
      <c r="G2039">
        <v>133</v>
      </c>
      <c r="H2039">
        <v>23</v>
      </c>
      <c r="I2039">
        <v>151</v>
      </c>
      <c r="J2039">
        <v>107</v>
      </c>
      <c r="K2039">
        <v>2</v>
      </c>
      <c r="L2039">
        <v>4</v>
      </c>
      <c r="M2039">
        <v>5</v>
      </c>
      <c r="N2039">
        <v>4</v>
      </c>
      <c r="O2039">
        <v>2</v>
      </c>
      <c r="P2039">
        <v>0</v>
      </c>
      <c r="Q2039">
        <v>0</v>
      </c>
      <c r="R2039">
        <v>0</v>
      </c>
      <c r="S2039">
        <v>0</v>
      </c>
      <c r="T2039">
        <v>0</v>
      </c>
      <c r="U2039">
        <v>0</v>
      </c>
      <c r="V2039">
        <v>3</v>
      </c>
      <c r="W2039">
        <v>11</v>
      </c>
      <c r="X2039">
        <v>0</v>
      </c>
      <c r="Y2039">
        <v>69</v>
      </c>
      <c r="Z2039">
        <v>2698</v>
      </c>
      <c r="AA2039">
        <v>0</v>
      </c>
      <c r="AB2039">
        <v>0</v>
      </c>
      <c r="AC2039">
        <v>0</v>
      </c>
      <c r="AD2039">
        <v>0</v>
      </c>
      <c r="AE2039">
        <v>1</v>
      </c>
      <c r="AF2039">
        <v>0</v>
      </c>
      <c r="AG2039">
        <v>0</v>
      </c>
      <c r="AH2039">
        <v>1</v>
      </c>
      <c r="AI2039">
        <v>0</v>
      </c>
      <c r="AJ2039">
        <v>0</v>
      </c>
      <c r="AK2039">
        <v>886</v>
      </c>
      <c r="AL2039">
        <v>779</v>
      </c>
      <c r="AM2039">
        <v>0</v>
      </c>
    </row>
    <row r="2040" spans="1:39" x14ac:dyDescent="0.45">
      <c r="A2040">
        <v>42192</v>
      </c>
      <c r="B2040">
        <v>0</v>
      </c>
      <c r="C2040">
        <v>0</v>
      </c>
      <c r="D2040">
        <v>40</v>
      </c>
      <c r="E2040">
        <v>40</v>
      </c>
      <c r="F2040">
        <v>15</v>
      </c>
      <c r="G2040">
        <v>15</v>
      </c>
      <c r="H2040">
        <v>17</v>
      </c>
      <c r="I2040">
        <v>6</v>
      </c>
      <c r="J2040">
        <v>7</v>
      </c>
      <c r="K2040">
        <v>1</v>
      </c>
      <c r="L2040">
        <v>2</v>
      </c>
      <c r="M2040">
        <v>1</v>
      </c>
      <c r="N2040">
        <v>3</v>
      </c>
      <c r="O2040">
        <v>4</v>
      </c>
      <c r="P2040">
        <v>0</v>
      </c>
      <c r="Q2040">
        <v>0</v>
      </c>
      <c r="R2040">
        <v>0</v>
      </c>
      <c r="S2040">
        <v>0</v>
      </c>
      <c r="T2040">
        <v>0</v>
      </c>
      <c r="U2040">
        <v>0</v>
      </c>
      <c r="V2040">
        <v>3</v>
      </c>
      <c r="W2040">
        <v>11</v>
      </c>
      <c r="X2040">
        <v>0</v>
      </c>
      <c r="Y2040">
        <v>72</v>
      </c>
      <c r="Z2040">
        <v>2455</v>
      </c>
      <c r="AA2040">
        <v>0</v>
      </c>
      <c r="AB2040">
        <v>1</v>
      </c>
      <c r="AC2040">
        <v>0</v>
      </c>
      <c r="AD2040">
        <v>0</v>
      </c>
      <c r="AE2040">
        <v>0</v>
      </c>
      <c r="AF2040">
        <v>0</v>
      </c>
      <c r="AG2040">
        <v>0</v>
      </c>
      <c r="AH2040">
        <v>1</v>
      </c>
      <c r="AI2040">
        <v>0</v>
      </c>
      <c r="AJ2040">
        <v>0</v>
      </c>
      <c r="AK2040">
        <v>93</v>
      </c>
      <c r="AL2040">
        <v>86</v>
      </c>
      <c r="AM2040">
        <v>0</v>
      </c>
    </row>
    <row r="2041" spans="1:39" x14ac:dyDescent="0.45">
      <c r="A2041">
        <v>77610</v>
      </c>
      <c r="B2041">
        <v>0</v>
      </c>
      <c r="C2041">
        <v>1</v>
      </c>
      <c r="D2041">
        <v>70</v>
      </c>
      <c r="E2041">
        <v>1245</v>
      </c>
      <c r="F2041">
        <v>33</v>
      </c>
      <c r="G2041">
        <v>332</v>
      </c>
      <c r="H2041">
        <v>21</v>
      </c>
      <c r="I2041">
        <v>33</v>
      </c>
      <c r="J2041">
        <v>16</v>
      </c>
      <c r="K2041">
        <v>2</v>
      </c>
      <c r="L2041">
        <v>4</v>
      </c>
      <c r="M2041">
        <v>7</v>
      </c>
      <c r="N2041">
        <v>4</v>
      </c>
      <c r="O2041">
        <v>7</v>
      </c>
      <c r="P2041">
        <v>0</v>
      </c>
      <c r="Q2041">
        <v>0</v>
      </c>
      <c r="R2041">
        <v>0</v>
      </c>
      <c r="S2041">
        <v>0</v>
      </c>
      <c r="T2041">
        <v>0</v>
      </c>
      <c r="U2041">
        <v>0</v>
      </c>
      <c r="V2041">
        <v>3</v>
      </c>
      <c r="W2041">
        <v>11</v>
      </c>
      <c r="X2041">
        <v>0</v>
      </c>
      <c r="Y2041">
        <v>68</v>
      </c>
      <c r="Z2041">
        <v>2767</v>
      </c>
      <c r="AA2041">
        <v>0</v>
      </c>
      <c r="AB2041">
        <v>1</v>
      </c>
      <c r="AC2041">
        <v>0</v>
      </c>
      <c r="AD2041">
        <v>0</v>
      </c>
      <c r="AE2041">
        <v>0</v>
      </c>
      <c r="AF2041">
        <v>0</v>
      </c>
      <c r="AG2041">
        <v>0</v>
      </c>
      <c r="AH2041">
        <v>0</v>
      </c>
      <c r="AI2041">
        <v>0</v>
      </c>
      <c r="AJ2041">
        <v>1</v>
      </c>
      <c r="AK2041">
        <v>1664</v>
      </c>
      <c r="AL2041">
        <v>1648</v>
      </c>
      <c r="AM2041">
        <v>0</v>
      </c>
    </row>
    <row r="2042" spans="1:39" x14ac:dyDescent="0.45">
      <c r="A2042">
        <v>31761</v>
      </c>
      <c r="B2042">
        <v>1</v>
      </c>
      <c r="C2042">
        <v>0</v>
      </c>
      <c r="D2042">
        <v>96</v>
      </c>
      <c r="E2042">
        <v>19</v>
      </c>
      <c r="F2042">
        <v>1</v>
      </c>
      <c r="G2042">
        <v>20</v>
      </c>
      <c r="H2042">
        <v>16</v>
      </c>
      <c r="I2042">
        <v>14</v>
      </c>
      <c r="J2042">
        <v>28</v>
      </c>
      <c r="K2042">
        <v>2</v>
      </c>
      <c r="L2042">
        <v>3</v>
      </c>
      <c r="M2042">
        <v>0</v>
      </c>
      <c r="N2042">
        <v>4</v>
      </c>
      <c r="O2042">
        <v>5</v>
      </c>
      <c r="P2042">
        <v>0</v>
      </c>
      <c r="Q2042">
        <v>0</v>
      </c>
      <c r="R2042">
        <v>0</v>
      </c>
      <c r="S2042">
        <v>0</v>
      </c>
      <c r="T2042">
        <v>0</v>
      </c>
      <c r="U2042">
        <v>0</v>
      </c>
      <c r="V2042">
        <v>3</v>
      </c>
      <c r="W2042">
        <v>11</v>
      </c>
      <c r="X2042">
        <v>0</v>
      </c>
      <c r="Y2042">
        <v>36</v>
      </c>
      <c r="Z2042">
        <v>2244</v>
      </c>
      <c r="AA2042">
        <v>0</v>
      </c>
      <c r="AB2042">
        <v>1</v>
      </c>
      <c r="AC2042">
        <v>0</v>
      </c>
      <c r="AD2042">
        <v>0</v>
      </c>
      <c r="AE2042">
        <v>0</v>
      </c>
      <c r="AF2042">
        <v>0</v>
      </c>
      <c r="AG2042">
        <v>0</v>
      </c>
      <c r="AH2042">
        <v>1</v>
      </c>
      <c r="AI2042">
        <v>0</v>
      </c>
      <c r="AJ2042">
        <v>0</v>
      </c>
      <c r="AK2042">
        <v>70</v>
      </c>
      <c r="AL2042">
        <v>42</v>
      </c>
      <c r="AM2042">
        <v>0</v>
      </c>
    </row>
    <row r="2043" spans="1:39" x14ac:dyDescent="0.45">
      <c r="A2043">
        <v>34350</v>
      </c>
      <c r="B2043">
        <v>1</v>
      </c>
      <c r="C2043">
        <v>0</v>
      </c>
      <c r="D2043">
        <v>81</v>
      </c>
      <c r="E2043">
        <v>16</v>
      </c>
      <c r="F2043">
        <v>3</v>
      </c>
      <c r="G2043">
        <v>15</v>
      </c>
      <c r="H2043">
        <v>2</v>
      </c>
      <c r="I2043">
        <v>1</v>
      </c>
      <c r="J2043">
        <v>11</v>
      </c>
      <c r="K2043">
        <v>1</v>
      </c>
      <c r="L2043">
        <v>1</v>
      </c>
      <c r="M2043">
        <v>0</v>
      </c>
      <c r="N2043">
        <v>3</v>
      </c>
      <c r="O2043">
        <v>7</v>
      </c>
      <c r="P2043">
        <v>0</v>
      </c>
      <c r="Q2043">
        <v>0</v>
      </c>
      <c r="R2043">
        <v>0</v>
      </c>
      <c r="S2043">
        <v>0</v>
      </c>
      <c r="T2043">
        <v>0</v>
      </c>
      <c r="U2043">
        <v>0</v>
      </c>
      <c r="V2043">
        <v>3</v>
      </c>
      <c r="W2043">
        <v>11</v>
      </c>
      <c r="X2043">
        <v>0</v>
      </c>
      <c r="Y2043">
        <v>41</v>
      </c>
      <c r="Z2043">
        <v>2412</v>
      </c>
      <c r="AA2043">
        <v>0</v>
      </c>
      <c r="AB2043">
        <v>0</v>
      </c>
      <c r="AC2043">
        <v>0</v>
      </c>
      <c r="AD2043">
        <v>1</v>
      </c>
      <c r="AE2043">
        <v>0</v>
      </c>
      <c r="AF2043">
        <v>0</v>
      </c>
      <c r="AG2043">
        <v>0</v>
      </c>
      <c r="AH2043">
        <v>1</v>
      </c>
      <c r="AI2043">
        <v>0</v>
      </c>
      <c r="AJ2043">
        <v>0</v>
      </c>
      <c r="AK2043">
        <v>37</v>
      </c>
      <c r="AL2043">
        <v>26</v>
      </c>
      <c r="AM2043">
        <v>0</v>
      </c>
    </row>
    <row r="2044" spans="1:39" x14ac:dyDescent="0.45">
      <c r="A2044">
        <v>54591</v>
      </c>
      <c r="B2044">
        <v>0</v>
      </c>
      <c r="C2044">
        <v>1</v>
      </c>
      <c r="D2044">
        <v>63</v>
      </c>
      <c r="E2044">
        <v>376</v>
      </c>
      <c r="F2044">
        <v>4</v>
      </c>
      <c r="G2044">
        <v>94</v>
      </c>
      <c r="H2044">
        <v>12</v>
      </c>
      <c r="I2044">
        <v>9</v>
      </c>
      <c r="J2044">
        <v>24</v>
      </c>
      <c r="K2044">
        <v>3</v>
      </c>
      <c r="L2044">
        <v>6</v>
      </c>
      <c r="M2044">
        <v>2</v>
      </c>
      <c r="N2044">
        <v>8</v>
      </c>
      <c r="O2044">
        <v>5</v>
      </c>
      <c r="P2044">
        <v>0</v>
      </c>
      <c r="Q2044">
        <v>0</v>
      </c>
      <c r="R2044">
        <v>0</v>
      </c>
      <c r="S2044">
        <v>0</v>
      </c>
      <c r="T2044">
        <v>0</v>
      </c>
      <c r="U2044">
        <v>0</v>
      </c>
      <c r="V2044">
        <v>3</v>
      </c>
      <c r="W2044">
        <v>11</v>
      </c>
      <c r="X2044">
        <v>0</v>
      </c>
      <c r="Y2044">
        <v>71</v>
      </c>
      <c r="Z2044">
        <v>2487</v>
      </c>
      <c r="AA2044">
        <v>0</v>
      </c>
      <c r="AB2044">
        <v>0</v>
      </c>
      <c r="AC2044">
        <v>0</v>
      </c>
      <c r="AD2044">
        <v>1</v>
      </c>
      <c r="AE2044">
        <v>0</v>
      </c>
      <c r="AF2044">
        <v>0</v>
      </c>
      <c r="AG2044">
        <v>0</v>
      </c>
      <c r="AH2044">
        <v>1</v>
      </c>
      <c r="AI2044">
        <v>0</v>
      </c>
      <c r="AJ2044">
        <v>0</v>
      </c>
      <c r="AK2044">
        <v>495</v>
      </c>
      <c r="AL2044">
        <v>471</v>
      </c>
      <c r="AM2044">
        <v>0</v>
      </c>
    </row>
    <row r="2045" spans="1:39" x14ac:dyDescent="0.45">
      <c r="A2045">
        <v>71866</v>
      </c>
      <c r="B2045">
        <v>0</v>
      </c>
      <c r="C2045">
        <v>1</v>
      </c>
      <c r="D2045">
        <v>85</v>
      </c>
      <c r="E2045">
        <v>184</v>
      </c>
      <c r="F2045">
        <v>178</v>
      </c>
      <c r="G2045">
        <v>178</v>
      </c>
      <c r="H2045">
        <v>103</v>
      </c>
      <c r="I2045">
        <v>39</v>
      </c>
      <c r="J2045">
        <v>33</v>
      </c>
      <c r="K2045">
        <v>1</v>
      </c>
      <c r="L2045">
        <v>6</v>
      </c>
      <c r="M2045">
        <v>3</v>
      </c>
      <c r="N2045">
        <v>10</v>
      </c>
      <c r="O2045">
        <v>3</v>
      </c>
      <c r="P2045">
        <v>0</v>
      </c>
      <c r="Q2045">
        <v>0</v>
      </c>
      <c r="R2045">
        <v>0</v>
      </c>
      <c r="S2045">
        <v>0</v>
      </c>
      <c r="T2045">
        <v>0</v>
      </c>
      <c r="U2045">
        <v>0</v>
      </c>
      <c r="V2045">
        <v>3</v>
      </c>
      <c r="W2045">
        <v>11</v>
      </c>
      <c r="X2045">
        <v>0</v>
      </c>
      <c r="Y2045">
        <v>64</v>
      </c>
      <c r="Z2045">
        <v>2345</v>
      </c>
      <c r="AA2045">
        <v>0</v>
      </c>
      <c r="AB2045">
        <v>1</v>
      </c>
      <c r="AC2045">
        <v>0</v>
      </c>
      <c r="AD2045">
        <v>0</v>
      </c>
      <c r="AE2045">
        <v>0</v>
      </c>
      <c r="AF2045">
        <v>0</v>
      </c>
      <c r="AG2045">
        <v>0</v>
      </c>
      <c r="AH2045">
        <v>1</v>
      </c>
      <c r="AI2045">
        <v>0</v>
      </c>
      <c r="AJ2045">
        <v>0</v>
      </c>
      <c r="AK2045">
        <v>682</v>
      </c>
      <c r="AL2045">
        <v>649</v>
      </c>
      <c r="AM2045">
        <v>0</v>
      </c>
    </row>
    <row r="2046" spans="1:39" x14ac:dyDescent="0.45">
      <c r="A2046">
        <v>25293</v>
      </c>
      <c r="B2046">
        <v>1</v>
      </c>
      <c r="C2046">
        <v>0</v>
      </c>
      <c r="D2046">
        <v>51</v>
      </c>
      <c r="E2046">
        <v>15</v>
      </c>
      <c r="F2046">
        <v>0</v>
      </c>
      <c r="G2046">
        <v>11</v>
      </c>
      <c r="H2046">
        <v>0</v>
      </c>
      <c r="I2046">
        <v>2</v>
      </c>
      <c r="J2046">
        <v>9</v>
      </c>
      <c r="K2046">
        <v>1</v>
      </c>
      <c r="L2046">
        <v>1</v>
      </c>
      <c r="M2046">
        <v>1</v>
      </c>
      <c r="N2046">
        <v>2</v>
      </c>
      <c r="O2046">
        <v>8</v>
      </c>
      <c r="P2046">
        <v>0</v>
      </c>
      <c r="Q2046">
        <v>0</v>
      </c>
      <c r="R2046">
        <v>0</v>
      </c>
      <c r="S2046">
        <v>0</v>
      </c>
      <c r="T2046">
        <v>0</v>
      </c>
      <c r="U2046">
        <v>0</v>
      </c>
      <c r="V2046">
        <v>3</v>
      </c>
      <c r="W2046">
        <v>11</v>
      </c>
      <c r="X2046">
        <v>0</v>
      </c>
      <c r="Y2046">
        <v>51</v>
      </c>
      <c r="Z2046">
        <v>2446</v>
      </c>
      <c r="AA2046">
        <v>0</v>
      </c>
      <c r="AB2046">
        <v>1</v>
      </c>
      <c r="AC2046">
        <v>0</v>
      </c>
      <c r="AD2046">
        <v>0</v>
      </c>
      <c r="AE2046">
        <v>0</v>
      </c>
      <c r="AF2046">
        <v>0</v>
      </c>
      <c r="AG2046">
        <v>0</v>
      </c>
      <c r="AH2046">
        <v>1</v>
      </c>
      <c r="AI2046">
        <v>0</v>
      </c>
      <c r="AJ2046">
        <v>0</v>
      </c>
      <c r="AK2046">
        <v>28</v>
      </c>
      <c r="AL2046">
        <v>19</v>
      </c>
      <c r="AM2046">
        <v>0</v>
      </c>
    </row>
    <row r="2047" spans="1:39" x14ac:dyDescent="0.45">
      <c r="A2047">
        <v>42000</v>
      </c>
      <c r="B2047">
        <v>0</v>
      </c>
      <c r="C2047">
        <v>0</v>
      </c>
      <c r="D2047">
        <v>23</v>
      </c>
      <c r="E2047">
        <v>124</v>
      </c>
      <c r="F2047">
        <v>83</v>
      </c>
      <c r="G2047">
        <v>267</v>
      </c>
      <c r="H2047">
        <v>85</v>
      </c>
      <c r="I2047">
        <v>59</v>
      </c>
      <c r="J2047">
        <v>35</v>
      </c>
      <c r="K2047">
        <v>2</v>
      </c>
      <c r="L2047">
        <v>5</v>
      </c>
      <c r="M2047">
        <v>2</v>
      </c>
      <c r="N2047">
        <v>11</v>
      </c>
      <c r="O2047">
        <v>5</v>
      </c>
      <c r="P2047">
        <v>0</v>
      </c>
      <c r="Q2047">
        <v>0</v>
      </c>
      <c r="R2047">
        <v>0</v>
      </c>
      <c r="S2047">
        <v>0</v>
      </c>
      <c r="T2047">
        <v>0</v>
      </c>
      <c r="U2047">
        <v>0</v>
      </c>
      <c r="V2047">
        <v>3</v>
      </c>
      <c r="W2047">
        <v>11</v>
      </c>
      <c r="X2047">
        <v>1</v>
      </c>
      <c r="Y2047">
        <v>33</v>
      </c>
      <c r="Z2047">
        <v>2694</v>
      </c>
      <c r="AA2047">
        <v>0</v>
      </c>
      <c r="AB2047">
        <v>0</v>
      </c>
      <c r="AC2047">
        <v>1</v>
      </c>
      <c r="AD2047">
        <v>0</v>
      </c>
      <c r="AE2047">
        <v>0</v>
      </c>
      <c r="AF2047">
        <v>0</v>
      </c>
      <c r="AG2047">
        <v>0</v>
      </c>
      <c r="AH2047">
        <v>0</v>
      </c>
      <c r="AI2047">
        <v>0</v>
      </c>
      <c r="AJ2047">
        <v>1</v>
      </c>
      <c r="AK2047">
        <v>618</v>
      </c>
      <c r="AL2047">
        <v>583</v>
      </c>
      <c r="AM2047">
        <v>0</v>
      </c>
    </row>
    <row r="2048" spans="1:39" x14ac:dyDescent="0.45">
      <c r="A2048">
        <v>69520</v>
      </c>
      <c r="B2048">
        <v>0</v>
      </c>
      <c r="C2048">
        <v>0</v>
      </c>
      <c r="D2048">
        <v>95</v>
      </c>
      <c r="E2048">
        <v>627</v>
      </c>
      <c r="F2048">
        <v>120</v>
      </c>
      <c r="G2048">
        <v>414</v>
      </c>
      <c r="H2048">
        <v>121</v>
      </c>
      <c r="I2048">
        <v>80</v>
      </c>
      <c r="J2048">
        <v>93</v>
      </c>
      <c r="K2048">
        <v>1</v>
      </c>
      <c r="L2048">
        <v>9</v>
      </c>
      <c r="M2048">
        <v>6</v>
      </c>
      <c r="N2048">
        <v>5</v>
      </c>
      <c r="O2048">
        <v>5</v>
      </c>
      <c r="P2048">
        <v>0</v>
      </c>
      <c r="Q2048">
        <v>0</v>
      </c>
      <c r="R2048">
        <v>0</v>
      </c>
      <c r="S2048">
        <v>0</v>
      </c>
      <c r="T2048">
        <v>0</v>
      </c>
      <c r="U2048">
        <v>0</v>
      </c>
      <c r="V2048">
        <v>3</v>
      </c>
      <c r="W2048">
        <v>11</v>
      </c>
      <c r="X2048">
        <v>0</v>
      </c>
      <c r="Y2048">
        <v>37</v>
      </c>
      <c r="Z2048">
        <v>2516</v>
      </c>
      <c r="AA2048">
        <v>0</v>
      </c>
      <c r="AB2048">
        <v>1</v>
      </c>
      <c r="AC2048">
        <v>0</v>
      </c>
      <c r="AD2048">
        <v>0</v>
      </c>
      <c r="AE2048">
        <v>0</v>
      </c>
      <c r="AF2048">
        <v>0</v>
      </c>
      <c r="AG2048">
        <v>0</v>
      </c>
      <c r="AH2048">
        <v>1</v>
      </c>
      <c r="AI2048">
        <v>0</v>
      </c>
      <c r="AJ2048">
        <v>0</v>
      </c>
      <c r="AK2048">
        <v>1362</v>
      </c>
      <c r="AL2048">
        <v>1269</v>
      </c>
      <c r="AM2048">
        <v>0</v>
      </c>
    </row>
    <row r="2049" spans="1:39" x14ac:dyDescent="0.45">
      <c r="A2049">
        <v>64713</v>
      </c>
      <c r="B2049">
        <v>1</v>
      </c>
      <c r="C2049">
        <v>0</v>
      </c>
      <c r="D2049">
        <v>11</v>
      </c>
      <c r="E2049">
        <v>180</v>
      </c>
      <c r="F2049">
        <v>60</v>
      </c>
      <c r="G2049">
        <v>241</v>
      </c>
      <c r="H2049">
        <v>13</v>
      </c>
      <c r="I2049">
        <v>54</v>
      </c>
      <c r="J2049">
        <v>54</v>
      </c>
      <c r="K2049">
        <v>2</v>
      </c>
      <c r="L2049">
        <v>5</v>
      </c>
      <c r="M2049">
        <v>5</v>
      </c>
      <c r="N2049">
        <v>7</v>
      </c>
      <c r="O2049">
        <v>4</v>
      </c>
      <c r="P2049">
        <v>0</v>
      </c>
      <c r="Q2049">
        <v>0</v>
      </c>
      <c r="R2049">
        <v>0</v>
      </c>
      <c r="S2049">
        <v>0</v>
      </c>
      <c r="T2049">
        <v>0</v>
      </c>
      <c r="U2049">
        <v>0</v>
      </c>
      <c r="V2049">
        <v>3</v>
      </c>
      <c r="W2049">
        <v>11</v>
      </c>
      <c r="X2049">
        <v>1</v>
      </c>
      <c r="Y2049">
        <v>50</v>
      </c>
      <c r="Z2049">
        <v>2301</v>
      </c>
      <c r="AA2049">
        <v>1</v>
      </c>
      <c r="AB2049">
        <v>0</v>
      </c>
      <c r="AC2049">
        <v>0</v>
      </c>
      <c r="AD2049">
        <v>0</v>
      </c>
      <c r="AE2049">
        <v>0</v>
      </c>
      <c r="AF2049">
        <v>0</v>
      </c>
      <c r="AG2049">
        <v>0</v>
      </c>
      <c r="AH2049">
        <v>1</v>
      </c>
      <c r="AI2049">
        <v>0</v>
      </c>
      <c r="AJ2049">
        <v>0</v>
      </c>
      <c r="AK2049">
        <v>548</v>
      </c>
      <c r="AL2049">
        <v>494</v>
      </c>
      <c r="AM2049">
        <v>0</v>
      </c>
    </row>
    <row r="2050" spans="1:39" x14ac:dyDescent="0.45">
      <c r="A2050">
        <v>27889</v>
      </c>
      <c r="B2050">
        <v>1</v>
      </c>
      <c r="C2050">
        <v>0</v>
      </c>
      <c r="D2050">
        <v>42</v>
      </c>
      <c r="E2050">
        <v>14</v>
      </c>
      <c r="F2050">
        <v>0</v>
      </c>
      <c r="G2050">
        <v>4</v>
      </c>
      <c r="H2050">
        <v>0</v>
      </c>
      <c r="I2050">
        <v>0</v>
      </c>
      <c r="J2050">
        <v>8</v>
      </c>
      <c r="K2050">
        <v>1</v>
      </c>
      <c r="L2050">
        <v>1</v>
      </c>
      <c r="M2050">
        <v>1</v>
      </c>
      <c r="N2050">
        <v>2</v>
      </c>
      <c r="O2050">
        <v>6</v>
      </c>
      <c r="P2050">
        <v>0</v>
      </c>
      <c r="Q2050">
        <v>0</v>
      </c>
      <c r="R2050">
        <v>0</v>
      </c>
      <c r="S2050">
        <v>0</v>
      </c>
      <c r="T2050">
        <v>0</v>
      </c>
      <c r="U2050">
        <v>0</v>
      </c>
      <c r="V2050">
        <v>3</v>
      </c>
      <c r="W2050">
        <v>11</v>
      </c>
      <c r="X2050">
        <v>0</v>
      </c>
      <c r="Y2050">
        <v>43</v>
      </c>
      <c r="Z2050">
        <v>2518</v>
      </c>
      <c r="AA2050">
        <v>0</v>
      </c>
      <c r="AB2050">
        <v>1</v>
      </c>
      <c r="AC2050">
        <v>0</v>
      </c>
      <c r="AD2050">
        <v>0</v>
      </c>
      <c r="AE2050">
        <v>0</v>
      </c>
      <c r="AF2050">
        <v>0</v>
      </c>
      <c r="AG2050">
        <v>0</v>
      </c>
      <c r="AH2050">
        <v>0</v>
      </c>
      <c r="AI2050">
        <v>1</v>
      </c>
      <c r="AJ2050">
        <v>0</v>
      </c>
      <c r="AK2050">
        <v>18</v>
      </c>
      <c r="AL2050">
        <v>10</v>
      </c>
      <c r="AM2050">
        <v>0</v>
      </c>
    </row>
    <row r="2051" spans="1:39" x14ac:dyDescent="0.45">
      <c r="A2051">
        <v>22123</v>
      </c>
      <c r="B2051">
        <v>0</v>
      </c>
      <c r="C2051">
        <v>0</v>
      </c>
      <c r="D2051">
        <v>77</v>
      </c>
      <c r="E2051">
        <v>3</v>
      </c>
      <c r="F2051">
        <v>3</v>
      </c>
      <c r="G2051">
        <v>24</v>
      </c>
      <c r="H2051">
        <v>34</v>
      </c>
      <c r="I2051">
        <v>7</v>
      </c>
      <c r="J2051">
        <v>31</v>
      </c>
      <c r="K2051">
        <v>1</v>
      </c>
      <c r="L2051">
        <v>2</v>
      </c>
      <c r="M2051">
        <v>1</v>
      </c>
      <c r="N2051">
        <v>3</v>
      </c>
      <c r="O2051">
        <v>5</v>
      </c>
      <c r="P2051">
        <v>0</v>
      </c>
      <c r="Q2051">
        <v>0</v>
      </c>
      <c r="R2051">
        <v>0</v>
      </c>
      <c r="S2051">
        <v>0</v>
      </c>
      <c r="T2051">
        <v>0</v>
      </c>
      <c r="U2051">
        <v>0</v>
      </c>
      <c r="V2051">
        <v>3</v>
      </c>
      <c r="W2051">
        <v>11</v>
      </c>
      <c r="X2051">
        <v>0</v>
      </c>
      <c r="Y2051">
        <v>60</v>
      </c>
      <c r="Z2051">
        <v>2253</v>
      </c>
      <c r="AA2051">
        <v>0</v>
      </c>
      <c r="AB2051">
        <v>0</v>
      </c>
      <c r="AC2051">
        <v>0</v>
      </c>
      <c r="AD2051">
        <v>0</v>
      </c>
      <c r="AE2051">
        <v>1</v>
      </c>
      <c r="AF2051">
        <v>0</v>
      </c>
      <c r="AG2051">
        <v>1</v>
      </c>
      <c r="AH2051">
        <v>0</v>
      </c>
      <c r="AI2051">
        <v>0</v>
      </c>
      <c r="AJ2051">
        <v>0</v>
      </c>
      <c r="AK2051">
        <v>71</v>
      </c>
      <c r="AL2051">
        <v>40</v>
      </c>
      <c r="AM2051">
        <v>0</v>
      </c>
    </row>
    <row r="2052" spans="1:39" x14ac:dyDescent="0.45">
      <c r="A2052">
        <v>27803</v>
      </c>
      <c r="B2052">
        <v>1</v>
      </c>
      <c r="C2052">
        <v>0</v>
      </c>
      <c r="D2052">
        <v>40</v>
      </c>
      <c r="E2052">
        <v>8</v>
      </c>
      <c r="F2052">
        <v>26</v>
      </c>
      <c r="G2052">
        <v>46</v>
      </c>
      <c r="H2052">
        <v>38</v>
      </c>
      <c r="I2052">
        <v>9</v>
      </c>
      <c r="J2052">
        <v>49</v>
      </c>
      <c r="K2052">
        <v>2</v>
      </c>
      <c r="L2052">
        <v>3</v>
      </c>
      <c r="M2052">
        <v>0</v>
      </c>
      <c r="N2052">
        <v>4</v>
      </c>
      <c r="O2052">
        <v>8</v>
      </c>
      <c r="P2052">
        <v>0</v>
      </c>
      <c r="Q2052">
        <v>0</v>
      </c>
      <c r="R2052">
        <v>0</v>
      </c>
      <c r="S2052">
        <v>0</v>
      </c>
      <c r="T2052">
        <v>0</v>
      </c>
      <c r="U2052">
        <v>0</v>
      </c>
      <c r="V2052">
        <v>3</v>
      </c>
      <c r="W2052">
        <v>11</v>
      </c>
      <c r="X2052">
        <v>0</v>
      </c>
      <c r="Y2052">
        <v>47</v>
      </c>
      <c r="Z2052">
        <v>2831</v>
      </c>
      <c r="AA2052">
        <v>0</v>
      </c>
      <c r="AB2052">
        <v>1</v>
      </c>
      <c r="AC2052">
        <v>0</v>
      </c>
      <c r="AD2052">
        <v>0</v>
      </c>
      <c r="AE2052">
        <v>0</v>
      </c>
      <c r="AF2052">
        <v>0</v>
      </c>
      <c r="AG2052">
        <v>0</v>
      </c>
      <c r="AH2052">
        <v>1</v>
      </c>
      <c r="AI2052">
        <v>0</v>
      </c>
      <c r="AJ2052">
        <v>0</v>
      </c>
      <c r="AK2052">
        <v>127</v>
      </c>
      <c r="AL2052">
        <v>78</v>
      </c>
      <c r="AM2052">
        <v>0</v>
      </c>
    </row>
    <row r="2053" spans="1:39" x14ac:dyDescent="0.45">
      <c r="A2053">
        <v>51651</v>
      </c>
      <c r="B2053">
        <v>0</v>
      </c>
      <c r="C2053">
        <v>1</v>
      </c>
      <c r="D2053">
        <v>32</v>
      </c>
      <c r="E2053">
        <v>293</v>
      </c>
      <c r="F2053">
        <v>6</v>
      </c>
      <c r="G2053">
        <v>23</v>
      </c>
      <c r="H2053">
        <v>13</v>
      </c>
      <c r="I2053">
        <v>6</v>
      </c>
      <c r="J2053">
        <v>92</v>
      </c>
      <c r="K2053">
        <v>4</v>
      </c>
      <c r="L2053">
        <v>6</v>
      </c>
      <c r="M2053">
        <v>2</v>
      </c>
      <c r="N2053">
        <v>5</v>
      </c>
      <c r="O2053">
        <v>8</v>
      </c>
      <c r="P2053">
        <v>0</v>
      </c>
      <c r="Q2053">
        <v>0</v>
      </c>
      <c r="R2053">
        <v>0</v>
      </c>
      <c r="S2053">
        <v>0</v>
      </c>
      <c r="T2053">
        <v>0</v>
      </c>
      <c r="U2053">
        <v>0</v>
      </c>
      <c r="V2053">
        <v>3</v>
      </c>
      <c r="W2053">
        <v>11</v>
      </c>
      <c r="X2053">
        <v>0</v>
      </c>
      <c r="Y2053">
        <v>60</v>
      </c>
      <c r="Z2053">
        <v>2758</v>
      </c>
      <c r="AA2053">
        <v>0</v>
      </c>
      <c r="AB2053">
        <v>1</v>
      </c>
      <c r="AC2053">
        <v>0</v>
      </c>
      <c r="AD2053">
        <v>0</v>
      </c>
      <c r="AE2053">
        <v>0</v>
      </c>
      <c r="AF2053">
        <v>0</v>
      </c>
      <c r="AG2053">
        <v>0</v>
      </c>
      <c r="AH2053">
        <v>1</v>
      </c>
      <c r="AI2053">
        <v>0</v>
      </c>
      <c r="AJ2053">
        <v>0</v>
      </c>
      <c r="AK2053">
        <v>341</v>
      </c>
      <c r="AL2053">
        <v>249</v>
      </c>
      <c r="AM2053">
        <v>0</v>
      </c>
    </row>
    <row r="2054" spans="1:39" x14ac:dyDescent="0.45">
      <c r="A2054">
        <v>68487</v>
      </c>
      <c r="B2054">
        <v>0</v>
      </c>
      <c r="C2054">
        <v>0</v>
      </c>
      <c r="D2054">
        <v>48</v>
      </c>
      <c r="E2054">
        <v>758</v>
      </c>
      <c r="F2054">
        <v>12</v>
      </c>
      <c r="G2054">
        <v>385</v>
      </c>
      <c r="H2054">
        <v>33</v>
      </c>
      <c r="I2054">
        <v>89</v>
      </c>
      <c r="J2054">
        <v>89</v>
      </c>
      <c r="K2054">
        <v>1</v>
      </c>
      <c r="L2054">
        <v>9</v>
      </c>
      <c r="M2054">
        <v>7</v>
      </c>
      <c r="N2054">
        <v>13</v>
      </c>
      <c r="O2054">
        <v>4</v>
      </c>
      <c r="P2054">
        <v>0</v>
      </c>
      <c r="Q2054">
        <v>0</v>
      </c>
      <c r="R2054">
        <v>0</v>
      </c>
      <c r="S2054">
        <v>0</v>
      </c>
      <c r="T2054">
        <v>0</v>
      </c>
      <c r="U2054">
        <v>0</v>
      </c>
      <c r="V2054">
        <v>3</v>
      </c>
      <c r="W2054">
        <v>11</v>
      </c>
      <c r="X2054">
        <v>0</v>
      </c>
      <c r="Y2054">
        <v>32</v>
      </c>
      <c r="Z2054">
        <v>2691</v>
      </c>
      <c r="AA2054">
        <v>0</v>
      </c>
      <c r="AB2054">
        <v>1</v>
      </c>
      <c r="AC2054">
        <v>0</v>
      </c>
      <c r="AD2054">
        <v>0</v>
      </c>
      <c r="AE2054">
        <v>0</v>
      </c>
      <c r="AF2054">
        <v>0</v>
      </c>
      <c r="AG2054">
        <v>0</v>
      </c>
      <c r="AH2054">
        <v>1</v>
      </c>
      <c r="AI2054">
        <v>0</v>
      </c>
      <c r="AJ2054">
        <v>0</v>
      </c>
      <c r="AK2054">
        <v>1277</v>
      </c>
      <c r="AL2054">
        <v>1188</v>
      </c>
      <c r="AM2054">
        <v>0</v>
      </c>
    </row>
    <row r="2055" spans="1:39" x14ac:dyDescent="0.45">
      <c r="A2055">
        <v>56796</v>
      </c>
      <c r="B2055">
        <v>0</v>
      </c>
      <c r="C2055">
        <v>1</v>
      </c>
      <c r="D2055">
        <v>24</v>
      </c>
      <c r="E2055">
        <v>656</v>
      </c>
      <c r="F2055">
        <v>38</v>
      </c>
      <c r="G2055">
        <v>161</v>
      </c>
      <c r="H2055">
        <v>62</v>
      </c>
      <c r="I2055">
        <v>47</v>
      </c>
      <c r="J2055">
        <v>37</v>
      </c>
      <c r="K2055">
        <v>3</v>
      </c>
      <c r="L2055">
        <v>8</v>
      </c>
      <c r="M2055">
        <v>9</v>
      </c>
      <c r="N2055">
        <v>7</v>
      </c>
      <c r="O2055">
        <v>7</v>
      </c>
      <c r="P2055">
        <v>0</v>
      </c>
      <c r="Q2055">
        <v>0</v>
      </c>
      <c r="R2055">
        <v>0</v>
      </c>
      <c r="S2055">
        <v>0</v>
      </c>
      <c r="T2055">
        <v>0</v>
      </c>
      <c r="U2055">
        <v>0</v>
      </c>
      <c r="V2055">
        <v>3</v>
      </c>
      <c r="W2055">
        <v>11</v>
      </c>
      <c r="X2055">
        <v>0</v>
      </c>
      <c r="Y2055">
        <v>51</v>
      </c>
      <c r="Z2055">
        <v>2657</v>
      </c>
      <c r="AA2055">
        <v>0</v>
      </c>
      <c r="AB2055">
        <v>1</v>
      </c>
      <c r="AC2055">
        <v>0</v>
      </c>
      <c r="AD2055">
        <v>0</v>
      </c>
      <c r="AE2055">
        <v>0</v>
      </c>
      <c r="AF2055">
        <v>0</v>
      </c>
      <c r="AG2055">
        <v>0</v>
      </c>
      <c r="AH2055">
        <v>1</v>
      </c>
      <c r="AI2055">
        <v>0</v>
      </c>
      <c r="AJ2055">
        <v>0</v>
      </c>
      <c r="AK2055">
        <v>964</v>
      </c>
      <c r="AL2055">
        <v>927</v>
      </c>
      <c r="AM2055">
        <v>0</v>
      </c>
    </row>
    <row r="2056" spans="1:39" x14ac:dyDescent="0.45">
      <c r="A2056">
        <v>87000</v>
      </c>
      <c r="B2056">
        <v>0</v>
      </c>
      <c r="C2056">
        <v>0</v>
      </c>
      <c r="D2056">
        <v>61</v>
      </c>
      <c r="E2056">
        <v>196</v>
      </c>
      <c r="F2056">
        <v>25</v>
      </c>
      <c r="G2056">
        <v>607</v>
      </c>
      <c r="H2056">
        <v>67</v>
      </c>
      <c r="I2056">
        <v>17</v>
      </c>
      <c r="J2056">
        <v>49</v>
      </c>
      <c r="K2056">
        <v>1</v>
      </c>
      <c r="L2056">
        <v>4</v>
      </c>
      <c r="M2056">
        <v>6</v>
      </c>
      <c r="N2056">
        <v>7</v>
      </c>
      <c r="O2056">
        <v>2</v>
      </c>
      <c r="P2056">
        <v>0</v>
      </c>
      <c r="Q2056">
        <v>0</v>
      </c>
      <c r="R2056">
        <v>0</v>
      </c>
      <c r="S2056">
        <v>0</v>
      </c>
      <c r="T2056">
        <v>0</v>
      </c>
      <c r="U2056">
        <v>0</v>
      </c>
      <c r="V2056">
        <v>3</v>
      </c>
      <c r="W2056">
        <v>11</v>
      </c>
      <c r="X2056">
        <v>0</v>
      </c>
      <c r="Y2056">
        <v>28</v>
      </c>
      <c r="Z2056">
        <v>2720</v>
      </c>
      <c r="AA2056">
        <v>0</v>
      </c>
      <c r="AB2056">
        <v>1</v>
      </c>
      <c r="AC2056">
        <v>0</v>
      </c>
      <c r="AD2056">
        <v>0</v>
      </c>
      <c r="AE2056">
        <v>0</v>
      </c>
      <c r="AF2056">
        <v>1</v>
      </c>
      <c r="AG2056">
        <v>0</v>
      </c>
      <c r="AH2056">
        <v>0</v>
      </c>
      <c r="AI2056">
        <v>0</v>
      </c>
      <c r="AJ2056">
        <v>0</v>
      </c>
      <c r="AK2056">
        <v>912</v>
      </c>
      <c r="AL2056">
        <v>863</v>
      </c>
      <c r="AM2056">
        <v>0</v>
      </c>
    </row>
    <row r="2057" spans="1:39" x14ac:dyDescent="0.45">
      <c r="A2057">
        <v>79823</v>
      </c>
      <c r="B2057">
        <v>0</v>
      </c>
      <c r="C2057">
        <v>1</v>
      </c>
      <c r="D2057">
        <v>6</v>
      </c>
      <c r="E2057">
        <v>835</v>
      </c>
      <c r="F2057">
        <v>73</v>
      </c>
      <c r="G2057">
        <v>380</v>
      </c>
      <c r="H2057">
        <v>114</v>
      </c>
      <c r="I2057">
        <v>73</v>
      </c>
      <c r="J2057">
        <v>43</v>
      </c>
      <c r="K2057">
        <v>1</v>
      </c>
      <c r="L2057">
        <v>6</v>
      </c>
      <c r="M2057">
        <v>9</v>
      </c>
      <c r="N2057">
        <v>7</v>
      </c>
      <c r="O2057">
        <v>2</v>
      </c>
      <c r="P2057">
        <v>0</v>
      </c>
      <c r="Q2057">
        <v>1</v>
      </c>
      <c r="R2057">
        <v>0</v>
      </c>
      <c r="S2057">
        <v>0</v>
      </c>
      <c r="T2057">
        <v>0</v>
      </c>
      <c r="U2057">
        <v>0</v>
      </c>
      <c r="V2057">
        <v>3</v>
      </c>
      <c r="W2057">
        <v>11</v>
      </c>
      <c r="X2057">
        <v>0</v>
      </c>
      <c r="Y2057">
        <v>61</v>
      </c>
      <c r="Z2057">
        <v>2249</v>
      </c>
      <c r="AA2057">
        <v>0</v>
      </c>
      <c r="AB2057">
        <v>1</v>
      </c>
      <c r="AC2057">
        <v>0</v>
      </c>
      <c r="AD2057">
        <v>0</v>
      </c>
      <c r="AE2057">
        <v>0</v>
      </c>
      <c r="AF2057">
        <v>0</v>
      </c>
      <c r="AG2057">
        <v>0</v>
      </c>
      <c r="AH2057">
        <v>1</v>
      </c>
      <c r="AI2057">
        <v>0</v>
      </c>
      <c r="AJ2057">
        <v>0</v>
      </c>
      <c r="AK2057">
        <v>1475</v>
      </c>
      <c r="AL2057">
        <v>1432</v>
      </c>
      <c r="AM2057">
        <v>1</v>
      </c>
    </row>
    <row r="2058" spans="1:39" x14ac:dyDescent="0.45">
      <c r="A2058">
        <v>30828</v>
      </c>
      <c r="B2058">
        <v>1</v>
      </c>
      <c r="C2058">
        <v>0</v>
      </c>
      <c r="D2058">
        <v>16</v>
      </c>
      <c r="E2058">
        <v>16</v>
      </c>
      <c r="F2058">
        <v>11</v>
      </c>
      <c r="G2058">
        <v>15</v>
      </c>
      <c r="H2058">
        <v>2</v>
      </c>
      <c r="I2058">
        <v>0</v>
      </c>
      <c r="J2058">
        <v>12</v>
      </c>
      <c r="K2058">
        <v>2</v>
      </c>
      <c r="L2058">
        <v>1</v>
      </c>
      <c r="M2058">
        <v>1</v>
      </c>
      <c r="N2058">
        <v>4</v>
      </c>
      <c r="O2058">
        <v>3</v>
      </c>
      <c r="P2058">
        <v>0</v>
      </c>
      <c r="Q2058">
        <v>0</v>
      </c>
      <c r="R2058">
        <v>0</v>
      </c>
      <c r="S2058">
        <v>0</v>
      </c>
      <c r="T2058">
        <v>0</v>
      </c>
      <c r="U2058">
        <v>0</v>
      </c>
      <c r="V2058">
        <v>3</v>
      </c>
      <c r="W2058">
        <v>11</v>
      </c>
      <c r="X2058">
        <v>0</v>
      </c>
      <c r="Y2058">
        <v>40</v>
      </c>
      <c r="Z2058">
        <v>2427</v>
      </c>
      <c r="AA2058">
        <v>0</v>
      </c>
      <c r="AB2058">
        <v>0</v>
      </c>
      <c r="AC2058">
        <v>1</v>
      </c>
      <c r="AD2058">
        <v>0</v>
      </c>
      <c r="AE2058">
        <v>0</v>
      </c>
      <c r="AF2058">
        <v>0</v>
      </c>
      <c r="AG2058">
        <v>0</v>
      </c>
      <c r="AH2058">
        <v>1</v>
      </c>
      <c r="AI2058">
        <v>0</v>
      </c>
      <c r="AJ2058">
        <v>0</v>
      </c>
      <c r="AK2058">
        <v>44</v>
      </c>
      <c r="AL2058">
        <v>32</v>
      </c>
      <c r="AM2058">
        <v>0</v>
      </c>
    </row>
    <row r="2059" spans="1:39" x14ac:dyDescent="0.45">
      <c r="A2059">
        <v>34109</v>
      </c>
      <c r="B2059">
        <v>0</v>
      </c>
      <c r="C2059">
        <v>1</v>
      </c>
      <c r="D2059">
        <v>39</v>
      </c>
      <c r="E2059">
        <v>9</v>
      </c>
      <c r="F2059">
        <v>1</v>
      </c>
      <c r="G2059">
        <v>5</v>
      </c>
      <c r="H2059">
        <v>2</v>
      </c>
      <c r="I2059">
        <v>1</v>
      </c>
      <c r="J2059">
        <v>4</v>
      </c>
      <c r="K2059">
        <v>1</v>
      </c>
      <c r="L2059">
        <v>0</v>
      </c>
      <c r="M2059">
        <v>0</v>
      </c>
      <c r="N2059">
        <v>3</v>
      </c>
      <c r="O2059">
        <v>4</v>
      </c>
      <c r="P2059">
        <v>0</v>
      </c>
      <c r="Q2059">
        <v>0</v>
      </c>
      <c r="R2059">
        <v>0</v>
      </c>
      <c r="S2059">
        <v>0</v>
      </c>
      <c r="T2059">
        <v>0</v>
      </c>
      <c r="U2059">
        <v>0</v>
      </c>
      <c r="V2059">
        <v>3</v>
      </c>
      <c r="W2059">
        <v>11</v>
      </c>
      <c r="X2059">
        <v>0</v>
      </c>
      <c r="Y2059">
        <v>49</v>
      </c>
      <c r="Z2059">
        <v>2394</v>
      </c>
      <c r="AA2059">
        <v>0</v>
      </c>
      <c r="AB2059">
        <v>1</v>
      </c>
      <c r="AC2059">
        <v>0</v>
      </c>
      <c r="AD2059">
        <v>0</v>
      </c>
      <c r="AE2059">
        <v>0</v>
      </c>
      <c r="AF2059">
        <v>0</v>
      </c>
      <c r="AG2059">
        <v>0</v>
      </c>
      <c r="AH2059">
        <v>0</v>
      </c>
      <c r="AI2059">
        <v>1</v>
      </c>
      <c r="AJ2059">
        <v>0</v>
      </c>
      <c r="AK2059">
        <v>18</v>
      </c>
      <c r="AL2059">
        <v>14</v>
      </c>
      <c r="AM2059">
        <v>0</v>
      </c>
    </row>
    <row r="2060" spans="1:39" x14ac:dyDescent="0.45">
      <c r="A2060">
        <v>53367</v>
      </c>
      <c r="B2060">
        <v>1</v>
      </c>
      <c r="C2060">
        <v>1</v>
      </c>
      <c r="D2060">
        <v>2</v>
      </c>
      <c r="E2060">
        <v>229</v>
      </c>
      <c r="F2060">
        <v>7</v>
      </c>
      <c r="G2060">
        <v>140</v>
      </c>
      <c r="H2060">
        <v>10</v>
      </c>
      <c r="I2060">
        <v>3</v>
      </c>
      <c r="J2060">
        <v>11</v>
      </c>
      <c r="K2060">
        <v>7</v>
      </c>
      <c r="L2060">
        <v>5</v>
      </c>
      <c r="M2060">
        <v>1</v>
      </c>
      <c r="N2060">
        <v>8</v>
      </c>
      <c r="O2060">
        <v>7</v>
      </c>
      <c r="P2060">
        <v>0</v>
      </c>
      <c r="Q2060">
        <v>0</v>
      </c>
      <c r="R2060">
        <v>0</v>
      </c>
      <c r="S2060">
        <v>0</v>
      </c>
      <c r="T2060">
        <v>0</v>
      </c>
      <c r="U2060">
        <v>0</v>
      </c>
      <c r="V2060">
        <v>3</v>
      </c>
      <c r="W2060">
        <v>11</v>
      </c>
      <c r="X2060">
        <v>1</v>
      </c>
      <c r="Y2060">
        <v>46</v>
      </c>
      <c r="Z2060">
        <v>2461</v>
      </c>
      <c r="AA2060">
        <v>1</v>
      </c>
      <c r="AB2060">
        <v>0</v>
      </c>
      <c r="AC2060">
        <v>0</v>
      </c>
      <c r="AD2060">
        <v>0</v>
      </c>
      <c r="AE2060">
        <v>0</v>
      </c>
      <c r="AF2060">
        <v>0</v>
      </c>
      <c r="AG2060">
        <v>0</v>
      </c>
      <c r="AH2060">
        <v>0</v>
      </c>
      <c r="AI2060">
        <v>1</v>
      </c>
      <c r="AJ2060">
        <v>0</v>
      </c>
      <c r="AK2060">
        <v>389</v>
      </c>
      <c r="AL2060">
        <v>378</v>
      </c>
      <c r="AM2060">
        <v>0</v>
      </c>
    </row>
    <row r="2061" spans="1:39" x14ac:dyDescent="0.45">
      <c r="A2061">
        <v>22390</v>
      </c>
      <c r="B2061">
        <v>0</v>
      </c>
      <c r="C2061">
        <v>0</v>
      </c>
      <c r="D2061">
        <v>49</v>
      </c>
      <c r="E2061">
        <v>0</v>
      </c>
      <c r="F2061">
        <v>1</v>
      </c>
      <c r="G2061">
        <v>4</v>
      </c>
      <c r="H2061">
        <v>15</v>
      </c>
      <c r="I2061">
        <v>1</v>
      </c>
      <c r="J2061">
        <v>5</v>
      </c>
      <c r="K2061">
        <v>1</v>
      </c>
      <c r="L2061">
        <v>1</v>
      </c>
      <c r="M2061">
        <v>0</v>
      </c>
      <c r="N2061">
        <v>2</v>
      </c>
      <c r="O2061">
        <v>7</v>
      </c>
      <c r="P2061">
        <v>0</v>
      </c>
      <c r="Q2061">
        <v>0</v>
      </c>
      <c r="R2061">
        <v>0</v>
      </c>
      <c r="S2061">
        <v>0</v>
      </c>
      <c r="T2061">
        <v>0</v>
      </c>
      <c r="U2061">
        <v>0</v>
      </c>
      <c r="V2061">
        <v>3</v>
      </c>
      <c r="W2061">
        <v>11</v>
      </c>
      <c r="X2061">
        <v>0</v>
      </c>
      <c r="Y2061">
        <v>51</v>
      </c>
      <c r="Z2061">
        <v>2410</v>
      </c>
      <c r="AA2061">
        <v>0</v>
      </c>
      <c r="AB2061">
        <v>0</v>
      </c>
      <c r="AC2061">
        <v>0</v>
      </c>
      <c r="AD2061">
        <v>1</v>
      </c>
      <c r="AE2061">
        <v>0</v>
      </c>
      <c r="AF2061">
        <v>0</v>
      </c>
      <c r="AG2061">
        <v>1</v>
      </c>
      <c r="AH2061">
        <v>0</v>
      </c>
      <c r="AI2061">
        <v>0</v>
      </c>
      <c r="AJ2061">
        <v>0</v>
      </c>
      <c r="AK2061">
        <v>21</v>
      </c>
      <c r="AL2061">
        <v>16</v>
      </c>
      <c r="AM2061">
        <v>0</v>
      </c>
    </row>
    <row r="2062" spans="1:39" x14ac:dyDescent="0.45">
      <c r="A2062">
        <v>71322</v>
      </c>
      <c r="B2062">
        <v>0</v>
      </c>
      <c r="C2062">
        <v>1</v>
      </c>
      <c r="D2062">
        <v>31</v>
      </c>
      <c r="E2062">
        <v>121</v>
      </c>
      <c r="F2062">
        <v>24</v>
      </c>
      <c r="G2062">
        <v>124</v>
      </c>
      <c r="H2062">
        <v>24</v>
      </c>
      <c r="I2062">
        <v>15</v>
      </c>
      <c r="J2062">
        <v>42</v>
      </c>
      <c r="K2062">
        <v>1</v>
      </c>
      <c r="L2062">
        <v>4</v>
      </c>
      <c r="M2062">
        <v>1</v>
      </c>
      <c r="N2062">
        <v>7</v>
      </c>
      <c r="O2062">
        <v>2</v>
      </c>
      <c r="P2062">
        <v>0</v>
      </c>
      <c r="Q2062">
        <v>0</v>
      </c>
      <c r="R2062">
        <v>0</v>
      </c>
      <c r="S2062">
        <v>0</v>
      </c>
      <c r="T2062">
        <v>0</v>
      </c>
      <c r="U2062">
        <v>0</v>
      </c>
      <c r="V2062">
        <v>3</v>
      </c>
      <c r="W2062">
        <v>11</v>
      </c>
      <c r="X2062">
        <v>0</v>
      </c>
      <c r="Y2062">
        <v>44</v>
      </c>
      <c r="Z2062">
        <v>2217</v>
      </c>
      <c r="AA2062">
        <v>0</v>
      </c>
      <c r="AB2062">
        <v>0</v>
      </c>
      <c r="AC2062">
        <v>0</v>
      </c>
      <c r="AD2062">
        <v>1</v>
      </c>
      <c r="AE2062">
        <v>0</v>
      </c>
      <c r="AF2062">
        <v>0</v>
      </c>
      <c r="AG2062">
        <v>0</v>
      </c>
      <c r="AH2062">
        <v>1</v>
      </c>
      <c r="AI2062">
        <v>0</v>
      </c>
      <c r="AJ2062">
        <v>0</v>
      </c>
      <c r="AK2062">
        <v>308</v>
      </c>
      <c r="AL2062">
        <v>266</v>
      </c>
      <c r="AM2062">
        <v>0</v>
      </c>
    </row>
    <row r="2063" spans="1:39" x14ac:dyDescent="0.45">
      <c r="A2063">
        <v>79244</v>
      </c>
      <c r="B2063">
        <v>0</v>
      </c>
      <c r="C2063">
        <v>0</v>
      </c>
      <c r="D2063">
        <v>58</v>
      </c>
      <c r="E2063">
        <v>471</v>
      </c>
      <c r="F2063">
        <v>102</v>
      </c>
      <c r="G2063">
        <v>125</v>
      </c>
      <c r="H2063">
        <v>212</v>
      </c>
      <c r="I2063">
        <v>61</v>
      </c>
      <c r="J2063">
        <v>245</v>
      </c>
      <c r="K2063">
        <v>1</v>
      </c>
      <c r="L2063">
        <v>4</v>
      </c>
      <c r="M2063">
        <v>10</v>
      </c>
      <c r="N2063">
        <v>7</v>
      </c>
      <c r="O2063">
        <v>1</v>
      </c>
      <c r="P2063">
        <v>0</v>
      </c>
      <c r="Q2063">
        <v>0</v>
      </c>
      <c r="R2063">
        <v>1</v>
      </c>
      <c r="S2063">
        <v>1</v>
      </c>
      <c r="T2063">
        <v>0</v>
      </c>
      <c r="U2063">
        <v>0</v>
      </c>
      <c r="V2063">
        <v>3</v>
      </c>
      <c r="W2063">
        <v>11</v>
      </c>
      <c r="X2063">
        <v>1</v>
      </c>
      <c r="Y2063">
        <v>27</v>
      </c>
      <c r="Z2063">
        <v>2716</v>
      </c>
      <c r="AA2063">
        <v>0</v>
      </c>
      <c r="AB2063">
        <v>0</v>
      </c>
      <c r="AC2063">
        <v>1</v>
      </c>
      <c r="AD2063">
        <v>0</v>
      </c>
      <c r="AE2063">
        <v>0</v>
      </c>
      <c r="AF2063">
        <v>0</v>
      </c>
      <c r="AG2063">
        <v>0</v>
      </c>
      <c r="AH2063">
        <v>1</v>
      </c>
      <c r="AI2063">
        <v>0</v>
      </c>
      <c r="AJ2063">
        <v>0</v>
      </c>
      <c r="AK2063">
        <v>971</v>
      </c>
      <c r="AL2063">
        <v>726</v>
      </c>
      <c r="AM2063">
        <v>2</v>
      </c>
    </row>
    <row r="2064" spans="1:39" x14ac:dyDescent="0.45">
      <c r="A2064">
        <v>49912</v>
      </c>
      <c r="B2064">
        <v>0</v>
      </c>
      <c r="C2064">
        <v>1</v>
      </c>
      <c r="D2064">
        <v>5</v>
      </c>
      <c r="E2064">
        <v>520</v>
      </c>
      <c r="F2064">
        <v>8</v>
      </c>
      <c r="G2064">
        <v>223</v>
      </c>
      <c r="H2064">
        <v>32</v>
      </c>
      <c r="I2064">
        <v>49</v>
      </c>
      <c r="J2064">
        <v>42</v>
      </c>
      <c r="K2064">
        <v>4</v>
      </c>
      <c r="L2064">
        <v>10</v>
      </c>
      <c r="M2064">
        <v>5</v>
      </c>
      <c r="N2064">
        <v>7</v>
      </c>
      <c r="O2064">
        <v>8</v>
      </c>
      <c r="P2064">
        <v>1</v>
      </c>
      <c r="Q2064">
        <v>0</v>
      </c>
      <c r="R2064">
        <v>0</v>
      </c>
      <c r="S2064">
        <v>0</v>
      </c>
      <c r="T2064">
        <v>0</v>
      </c>
      <c r="U2064">
        <v>0</v>
      </c>
      <c r="V2064">
        <v>3</v>
      </c>
      <c r="W2064">
        <v>11</v>
      </c>
      <c r="X2064">
        <v>1</v>
      </c>
      <c r="Y2064">
        <v>71</v>
      </c>
      <c r="Z2064">
        <v>2819</v>
      </c>
      <c r="AA2064">
        <v>0</v>
      </c>
      <c r="AB2064">
        <v>0</v>
      </c>
      <c r="AC2064">
        <v>0</v>
      </c>
      <c r="AD2064">
        <v>1</v>
      </c>
      <c r="AE2064">
        <v>0</v>
      </c>
      <c r="AF2064">
        <v>0</v>
      </c>
      <c r="AG2064">
        <v>0</v>
      </c>
      <c r="AH2064">
        <v>0</v>
      </c>
      <c r="AI2064">
        <v>1</v>
      </c>
      <c r="AJ2064">
        <v>0</v>
      </c>
      <c r="AK2064">
        <v>832</v>
      </c>
      <c r="AL2064">
        <v>790</v>
      </c>
      <c r="AM2064">
        <v>1</v>
      </c>
    </row>
    <row r="2065" spans="1:39" x14ac:dyDescent="0.45">
      <c r="A2065">
        <v>48699</v>
      </c>
      <c r="B2065">
        <v>1</v>
      </c>
      <c r="C2065">
        <v>1</v>
      </c>
      <c r="D2065">
        <v>90</v>
      </c>
      <c r="E2065">
        <v>26</v>
      </c>
      <c r="F2065">
        <v>1</v>
      </c>
      <c r="G2065">
        <v>10</v>
      </c>
      <c r="H2065">
        <v>2</v>
      </c>
      <c r="I2065">
        <v>0</v>
      </c>
      <c r="J2065">
        <v>1</v>
      </c>
      <c r="K2065">
        <v>1</v>
      </c>
      <c r="L2065">
        <v>1</v>
      </c>
      <c r="M2065">
        <v>0</v>
      </c>
      <c r="N2065">
        <v>3</v>
      </c>
      <c r="O2065">
        <v>5</v>
      </c>
      <c r="P2065">
        <v>0</v>
      </c>
      <c r="Q2065">
        <v>0</v>
      </c>
      <c r="R2065">
        <v>0</v>
      </c>
      <c r="S2065">
        <v>0</v>
      </c>
      <c r="T2065">
        <v>0</v>
      </c>
      <c r="U2065">
        <v>0</v>
      </c>
      <c r="V2065">
        <v>3</v>
      </c>
      <c r="W2065">
        <v>11</v>
      </c>
      <c r="X2065">
        <v>0</v>
      </c>
      <c r="Y2065">
        <v>70</v>
      </c>
      <c r="Z2065">
        <v>2563</v>
      </c>
      <c r="AA2065">
        <v>0</v>
      </c>
      <c r="AB2065">
        <v>1</v>
      </c>
      <c r="AC2065">
        <v>0</v>
      </c>
      <c r="AD2065">
        <v>0</v>
      </c>
      <c r="AE2065">
        <v>0</v>
      </c>
      <c r="AF2065">
        <v>0</v>
      </c>
      <c r="AG2065">
        <v>0</v>
      </c>
      <c r="AH2065">
        <v>0</v>
      </c>
      <c r="AI2065">
        <v>0</v>
      </c>
      <c r="AJ2065">
        <v>1</v>
      </c>
      <c r="AK2065">
        <v>39</v>
      </c>
      <c r="AL2065">
        <v>38</v>
      </c>
      <c r="AM2065">
        <v>0</v>
      </c>
    </row>
    <row r="2066" spans="1:39" x14ac:dyDescent="0.45">
      <c r="A2066">
        <v>80144</v>
      </c>
      <c r="B2066">
        <v>0</v>
      </c>
      <c r="C2066">
        <v>0</v>
      </c>
      <c r="D2066">
        <v>47</v>
      </c>
      <c r="E2066">
        <v>240</v>
      </c>
      <c r="F2066">
        <v>132</v>
      </c>
      <c r="G2066">
        <v>445</v>
      </c>
      <c r="H2066">
        <v>250</v>
      </c>
      <c r="I2066">
        <v>192</v>
      </c>
      <c r="J2066">
        <v>108</v>
      </c>
      <c r="K2066">
        <v>1</v>
      </c>
      <c r="L2066">
        <v>3</v>
      </c>
      <c r="M2066">
        <v>7</v>
      </c>
      <c r="N2066">
        <v>8</v>
      </c>
      <c r="O2066">
        <v>1</v>
      </c>
      <c r="P2066">
        <v>0</v>
      </c>
      <c r="Q2066">
        <v>0</v>
      </c>
      <c r="R2066">
        <v>0</v>
      </c>
      <c r="S2066">
        <v>0</v>
      </c>
      <c r="T2066">
        <v>0</v>
      </c>
      <c r="U2066">
        <v>0</v>
      </c>
      <c r="V2066">
        <v>3</v>
      </c>
      <c r="W2066">
        <v>11</v>
      </c>
      <c r="X2066">
        <v>0</v>
      </c>
      <c r="Y2066">
        <v>45</v>
      </c>
      <c r="Z2066">
        <v>2431</v>
      </c>
      <c r="AA2066">
        <v>0</v>
      </c>
      <c r="AB2066">
        <v>0</v>
      </c>
      <c r="AC2066">
        <v>0</v>
      </c>
      <c r="AD2066">
        <v>1</v>
      </c>
      <c r="AE2066">
        <v>0</v>
      </c>
      <c r="AF2066">
        <v>0</v>
      </c>
      <c r="AG2066">
        <v>0</v>
      </c>
      <c r="AH2066">
        <v>1</v>
      </c>
      <c r="AI2066">
        <v>0</v>
      </c>
      <c r="AJ2066">
        <v>0</v>
      </c>
      <c r="AK2066">
        <v>1259</v>
      </c>
      <c r="AL2066">
        <v>1151</v>
      </c>
      <c r="AM2066">
        <v>0</v>
      </c>
    </row>
    <row r="2067" spans="1:39" x14ac:dyDescent="0.45">
      <c r="A2067">
        <v>54252</v>
      </c>
      <c r="B2067">
        <v>1</v>
      </c>
      <c r="C2067">
        <v>1</v>
      </c>
      <c r="D2067">
        <v>25</v>
      </c>
      <c r="E2067">
        <v>178</v>
      </c>
      <c r="F2067">
        <v>4</v>
      </c>
      <c r="G2067">
        <v>26</v>
      </c>
      <c r="H2067">
        <v>8</v>
      </c>
      <c r="I2067">
        <v>4</v>
      </c>
      <c r="J2067">
        <v>44</v>
      </c>
      <c r="K2067">
        <v>5</v>
      </c>
      <c r="L2067">
        <v>4</v>
      </c>
      <c r="M2067">
        <v>1</v>
      </c>
      <c r="N2067">
        <v>5</v>
      </c>
      <c r="O2067">
        <v>6</v>
      </c>
      <c r="P2067">
        <v>0</v>
      </c>
      <c r="Q2067">
        <v>0</v>
      </c>
      <c r="R2067">
        <v>0</v>
      </c>
      <c r="S2067">
        <v>0</v>
      </c>
      <c r="T2067">
        <v>0</v>
      </c>
      <c r="U2067">
        <v>0</v>
      </c>
      <c r="V2067">
        <v>3</v>
      </c>
      <c r="W2067">
        <v>11</v>
      </c>
      <c r="X2067">
        <v>0</v>
      </c>
      <c r="Y2067">
        <v>64</v>
      </c>
      <c r="Z2067">
        <v>2556</v>
      </c>
      <c r="AA2067">
        <v>0</v>
      </c>
      <c r="AB2067">
        <v>0</v>
      </c>
      <c r="AC2067">
        <v>1</v>
      </c>
      <c r="AD2067">
        <v>0</v>
      </c>
      <c r="AE2067">
        <v>0</v>
      </c>
      <c r="AF2067">
        <v>0</v>
      </c>
      <c r="AG2067">
        <v>0</v>
      </c>
      <c r="AH2067">
        <v>1</v>
      </c>
      <c r="AI2067">
        <v>0</v>
      </c>
      <c r="AJ2067">
        <v>0</v>
      </c>
      <c r="AK2067">
        <v>220</v>
      </c>
      <c r="AL2067">
        <v>176</v>
      </c>
      <c r="AM2067">
        <v>0</v>
      </c>
    </row>
    <row r="2068" spans="1:39" x14ac:dyDescent="0.45">
      <c r="A2068">
        <v>81929</v>
      </c>
      <c r="B2068">
        <v>1</v>
      </c>
      <c r="C2068">
        <v>0</v>
      </c>
      <c r="D2068">
        <v>60</v>
      </c>
      <c r="E2068">
        <v>1486</v>
      </c>
      <c r="F2068">
        <v>55</v>
      </c>
      <c r="G2068">
        <v>278</v>
      </c>
      <c r="H2068">
        <v>49</v>
      </c>
      <c r="I2068">
        <v>0</v>
      </c>
      <c r="J2068">
        <v>185</v>
      </c>
      <c r="K2068">
        <v>2</v>
      </c>
      <c r="L2068">
        <v>4</v>
      </c>
      <c r="M2068">
        <v>4</v>
      </c>
      <c r="N2068">
        <v>10</v>
      </c>
      <c r="O2068">
        <v>6</v>
      </c>
      <c r="P2068">
        <v>1</v>
      </c>
      <c r="Q2068">
        <v>0</v>
      </c>
      <c r="R2068">
        <v>1</v>
      </c>
      <c r="S2068">
        <v>0</v>
      </c>
      <c r="T2068">
        <v>0</v>
      </c>
      <c r="U2068">
        <v>0</v>
      </c>
      <c r="V2068">
        <v>3</v>
      </c>
      <c r="W2068">
        <v>11</v>
      </c>
      <c r="X2068">
        <v>1</v>
      </c>
      <c r="Y2068">
        <v>44</v>
      </c>
      <c r="Z2068">
        <v>2797</v>
      </c>
      <c r="AA2068">
        <v>0</v>
      </c>
      <c r="AB2068">
        <v>1</v>
      </c>
      <c r="AC2068">
        <v>0</v>
      </c>
      <c r="AD2068">
        <v>0</v>
      </c>
      <c r="AE2068">
        <v>0</v>
      </c>
      <c r="AF2068">
        <v>0</v>
      </c>
      <c r="AG2068">
        <v>0</v>
      </c>
      <c r="AH2068">
        <v>0</v>
      </c>
      <c r="AI2068">
        <v>1</v>
      </c>
      <c r="AJ2068">
        <v>0</v>
      </c>
      <c r="AK2068">
        <v>1868</v>
      </c>
      <c r="AL2068">
        <v>1683</v>
      </c>
      <c r="AM2068">
        <v>2</v>
      </c>
    </row>
    <row r="2069" spans="1:39" x14ac:dyDescent="0.45">
      <c r="A2069">
        <v>76068</v>
      </c>
      <c r="B2069">
        <v>0</v>
      </c>
      <c r="C2069">
        <v>1</v>
      </c>
      <c r="D2069">
        <v>67</v>
      </c>
      <c r="E2069">
        <v>1115</v>
      </c>
      <c r="F2069">
        <v>12</v>
      </c>
      <c r="G2069">
        <v>128</v>
      </c>
      <c r="H2069">
        <v>33</v>
      </c>
      <c r="I2069">
        <v>12</v>
      </c>
      <c r="J2069">
        <v>76</v>
      </c>
      <c r="K2069">
        <v>1</v>
      </c>
      <c r="L2069">
        <v>2</v>
      </c>
      <c r="M2069">
        <v>3</v>
      </c>
      <c r="N2069">
        <v>4</v>
      </c>
      <c r="O2069">
        <v>6</v>
      </c>
      <c r="P2069">
        <v>0</v>
      </c>
      <c r="Q2069">
        <v>1</v>
      </c>
      <c r="R2069">
        <v>0</v>
      </c>
      <c r="S2069">
        <v>0</v>
      </c>
      <c r="T2069">
        <v>1</v>
      </c>
      <c r="U2069">
        <v>0</v>
      </c>
      <c r="V2069">
        <v>3</v>
      </c>
      <c r="W2069">
        <v>11</v>
      </c>
      <c r="X2069">
        <v>0</v>
      </c>
      <c r="Y2069">
        <v>45</v>
      </c>
      <c r="Z2069">
        <v>2736</v>
      </c>
      <c r="AA2069">
        <v>0</v>
      </c>
      <c r="AB2069">
        <v>1</v>
      </c>
      <c r="AC2069">
        <v>0</v>
      </c>
      <c r="AD2069">
        <v>0</v>
      </c>
      <c r="AE2069">
        <v>0</v>
      </c>
      <c r="AF2069">
        <v>0</v>
      </c>
      <c r="AG2069">
        <v>0</v>
      </c>
      <c r="AH2069">
        <v>1</v>
      </c>
      <c r="AI2069">
        <v>0</v>
      </c>
      <c r="AJ2069">
        <v>0</v>
      </c>
      <c r="AK2069">
        <v>1300</v>
      </c>
      <c r="AL2069">
        <v>1224</v>
      </c>
      <c r="AM2069">
        <v>2</v>
      </c>
    </row>
    <row r="2070" spans="1:39" x14ac:dyDescent="0.45">
      <c r="A2070">
        <v>53204</v>
      </c>
      <c r="B2070">
        <v>1</v>
      </c>
      <c r="C2070">
        <v>1</v>
      </c>
      <c r="D2070">
        <v>40</v>
      </c>
      <c r="E2070">
        <v>29</v>
      </c>
      <c r="F2070">
        <v>0</v>
      </c>
      <c r="G2070">
        <v>8</v>
      </c>
      <c r="H2070">
        <v>2</v>
      </c>
      <c r="I2070">
        <v>0</v>
      </c>
      <c r="J2070">
        <v>6</v>
      </c>
      <c r="K2070">
        <v>1</v>
      </c>
      <c r="L2070">
        <v>1</v>
      </c>
      <c r="M2070">
        <v>0</v>
      </c>
      <c r="N2070">
        <v>3</v>
      </c>
      <c r="O2070">
        <v>4</v>
      </c>
      <c r="P2070">
        <v>0</v>
      </c>
      <c r="Q2070">
        <v>0</v>
      </c>
      <c r="R2070">
        <v>0</v>
      </c>
      <c r="S2070">
        <v>0</v>
      </c>
      <c r="T2070">
        <v>0</v>
      </c>
      <c r="U2070">
        <v>0</v>
      </c>
      <c r="V2070">
        <v>3</v>
      </c>
      <c r="W2070">
        <v>11</v>
      </c>
      <c r="X2070">
        <v>0</v>
      </c>
      <c r="Y2070">
        <v>44</v>
      </c>
      <c r="Z2070">
        <v>2260</v>
      </c>
      <c r="AA2070">
        <v>0</v>
      </c>
      <c r="AB2070">
        <v>1</v>
      </c>
      <c r="AC2070">
        <v>0</v>
      </c>
      <c r="AD2070">
        <v>0</v>
      </c>
      <c r="AE2070">
        <v>0</v>
      </c>
      <c r="AF2070">
        <v>0</v>
      </c>
      <c r="AG2070">
        <v>0</v>
      </c>
      <c r="AH2070">
        <v>0</v>
      </c>
      <c r="AI2070">
        <v>1</v>
      </c>
      <c r="AJ2070">
        <v>0</v>
      </c>
      <c r="AK2070">
        <v>39</v>
      </c>
      <c r="AL2070">
        <v>33</v>
      </c>
      <c r="AM2070">
        <v>0</v>
      </c>
    </row>
    <row r="2071" spans="1:39" x14ac:dyDescent="0.45">
      <c r="A2071">
        <v>67911</v>
      </c>
      <c r="B2071">
        <v>0</v>
      </c>
      <c r="C2071">
        <v>1</v>
      </c>
      <c r="D2071">
        <v>63</v>
      </c>
      <c r="E2071">
        <v>529</v>
      </c>
      <c r="F2071">
        <v>0</v>
      </c>
      <c r="G2071">
        <v>356</v>
      </c>
      <c r="H2071">
        <v>63</v>
      </c>
      <c r="I2071">
        <v>28</v>
      </c>
      <c r="J2071">
        <v>0</v>
      </c>
      <c r="K2071">
        <v>3</v>
      </c>
      <c r="L2071">
        <v>6</v>
      </c>
      <c r="M2071">
        <v>7</v>
      </c>
      <c r="N2071">
        <v>11</v>
      </c>
      <c r="O2071">
        <v>3</v>
      </c>
      <c r="P2071">
        <v>0</v>
      </c>
      <c r="Q2071">
        <v>0</v>
      </c>
      <c r="R2071">
        <v>0</v>
      </c>
      <c r="S2071">
        <v>0</v>
      </c>
      <c r="T2071">
        <v>0</v>
      </c>
      <c r="U2071">
        <v>0</v>
      </c>
      <c r="V2071">
        <v>3</v>
      </c>
      <c r="W2071">
        <v>11</v>
      </c>
      <c r="X2071">
        <v>0</v>
      </c>
      <c r="Y2071">
        <v>71</v>
      </c>
      <c r="Z2071">
        <v>2197</v>
      </c>
      <c r="AA2071">
        <v>0</v>
      </c>
      <c r="AB2071">
        <v>0</v>
      </c>
      <c r="AC2071">
        <v>0</v>
      </c>
      <c r="AD2071">
        <v>1</v>
      </c>
      <c r="AE2071">
        <v>0</v>
      </c>
      <c r="AF2071">
        <v>0</v>
      </c>
      <c r="AG2071">
        <v>0</v>
      </c>
      <c r="AH2071">
        <v>0</v>
      </c>
      <c r="AI2071">
        <v>0</v>
      </c>
      <c r="AJ2071">
        <v>1</v>
      </c>
      <c r="AK2071">
        <v>976</v>
      </c>
      <c r="AL2071">
        <v>976</v>
      </c>
      <c r="AM2071">
        <v>0</v>
      </c>
    </row>
    <row r="2072" spans="1:39" x14ac:dyDescent="0.45">
      <c r="A2072">
        <v>14796</v>
      </c>
      <c r="B2072">
        <v>1</v>
      </c>
      <c r="C2072">
        <v>0</v>
      </c>
      <c r="D2072">
        <v>1</v>
      </c>
      <c r="E2072">
        <v>13</v>
      </c>
      <c r="F2072">
        <v>3</v>
      </c>
      <c r="G2072">
        <v>8</v>
      </c>
      <c r="H2072">
        <v>7</v>
      </c>
      <c r="I2072">
        <v>4</v>
      </c>
      <c r="J2072">
        <v>16</v>
      </c>
      <c r="K2072">
        <v>2</v>
      </c>
      <c r="L2072">
        <v>1</v>
      </c>
      <c r="M2072">
        <v>0</v>
      </c>
      <c r="N2072">
        <v>3</v>
      </c>
      <c r="O2072">
        <v>9</v>
      </c>
      <c r="P2072">
        <v>0</v>
      </c>
      <c r="Q2072">
        <v>0</v>
      </c>
      <c r="R2072">
        <v>0</v>
      </c>
      <c r="S2072">
        <v>0</v>
      </c>
      <c r="T2072">
        <v>0</v>
      </c>
      <c r="U2072">
        <v>0</v>
      </c>
      <c r="V2072">
        <v>3</v>
      </c>
      <c r="W2072">
        <v>11</v>
      </c>
      <c r="X2072">
        <v>1</v>
      </c>
      <c r="Y2072">
        <v>36</v>
      </c>
      <c r="Z2072">
        <v>2809</v>
      </c>
      <c r="AA2072">
        <v>0</v>
      </c>
      <c r="AB2072">
        <v>1</v>
      </c>
      <c r="AC2072">
        <v>0</v>
      </c>
      <c r="AD2072">
        <v>0</v>
      </c>
      <c r="AE2072">
        <v>0</v>
      </c>
      <c r="AF2072">
        <v>1</v>
      </c>
      <c r="AG2072">
        <v>0</v>
      </c>
      <c r="AH2072">
        <v>0</v>
      </c>
      <c r="AI2072">
        <v>0</v>
      </c>
      <c r="AJ2072">
        <v>0</v>
      </c>
      <c r="AK2072">
        <v>35</v>
      </c>
      <c r="AL2072">
        <v>19</v>
      </c>
      <c r="AM2072">
        <v>0</v>
      </c>
    </row>
    <row r="2073" spans="1:39" x14ac:dyDescent="0.45">
      <c r="A2073">
        <v>78128</v>
      </c>
      <c r="B2073">
        <v>0</v>
      </c>
      <c r="C2073">
        <v>1</v>
      </c>
      <c r="D2073">
        <v>89</v>
      </c>
      <c r="E2073">
        <v>934</v>
      </c>
      <c r="F2073">
        <v>24</v>
      </c>
      <c r="G2073">
        <v>230</v>
      </c>
      <c r="H2073">
        <v>16</v>
      </c>
      <c r="I2073">
        <v>24</v>
      </c>
      <c r="J2073">
        <v>36</v>
      </c>
      <c r="K2073">
        <v>2</v>
      </c>
      <c r="L2073">
        <v>8</v>
      </c>
      <c r="M2073">
        <v>4</v>
      </c>
      <c r="N2073">
        <v>6</v>
      </c>
      <c r="O2073">
        <v>3</v>
      </c>
      <c r="P2073">
        <v>0</v>
      </c>
      <c r="Q2073">
        <v>1</v>
      </c>
      <c r="R2073">
        <v>1</v>
      </c>
      <c r="S2073">
        <v>0</v>
      </c>
      <c r="T2073">
        <v>0</v>
      </c>
      <c r="U2073">
        <v>0</v>
      </c>
      <c r="V2073">
        <v>3</v>
      </c>
      <c r="W2073">
        <v>11</v>
      </c>
      <c r="X2073">
        <v>0</v>
      </c>
      <c r="Y2073">
        <v>46</v>
      </c>
      <c r="Z2073">
        <v>2289</v>
      </c>
      <c r="AA2073">
        <v>0</v>
      </c>
      <c r="AB2073">
        <v>1</v>
      </c>
      <c r="AC2073">
        <v>0</v>
      </c>
      <c r="AD2073">
        <v>0</v>
      </c>
      <c r="AE2073">
        <v>0</v>
      </c>
      <c r="AF2073">
        <v>0</v>
      </c>
      <c r="AG2073">
        <v>0</v>
      </c>
      <c r="AH2073">
        <v>0</v>
      </c>
      <c r="AI2073">
        <v>0</v>
      </c>
      <c r="AJ2073">
        <v>1</v>
      </c>
      <c r="AK2073">
        <v>1228</v>
      </c>
      <c r="AL2073">
        <v>1192</v>
      </c>
      <c r="AM2073">
        <v>2</v>
      </c>
    </row>
    <row r="2074" spans="1:39" x14ac:dyDescent="0.45">
      <c r="A2074">
        <v>14188</v>
      </c>
      <c r="B2074">
        <v>0</v>
      </c>
      <c r="C2074">
        <v>0</v>
      </c>
      <c r="D2074">
        <v>40</v>
      </c>
      <c r="E2074">
        <v>2</v>
      </c>
      <c r="F2074">
        <v>7</v>
      </c>
      <c r="G2074">
        <v>11</v>
      </c>
      <c r="H2074">
        <v>16</v>
      </c>
      <c r="I2074">
        <v>12</v>
      </c>
      <c r="J2074">
        <v>27</v>
      </c>
      <c r="K2074">
        <v>1</v>
      </c>
      <c r="L2074">
        <v>2</v>
      </c>
      <c r="M2074">
        <v>0</v>
      </c>
      <c r="N2074">
        <v>4</v>
      </c>
      <c r="O2074">
        <v>6</v>
      </c>
      <c r="P2074">
        <v>0</v>
      </c>
      <c r="Q2074">
        <v>0</v>
      </c>
      <c r="R2074">
        <v>0</v>
      </c>
      <c r="S2074">
        <v>0</v>
      </c>
      <c r="T2074">
        <v>0</v>
      </c>
      <c r="U2074">
        <v>0</v>
      </c>
      <c r="V2074">
        <v>3</v>
      </c>
      <c r="W2074">
        <v>11</v>
      </c>
      <c r="X2074">
        <v>0</v>
      </c>
      <c r="Y2074">
        <v>48</v>
      </c>
      <c r="Z2074">
        <v>2645</v>
      </c>
      <c r="AA2074">
        <v>0</v>
      </c>
      <c r="AB2074">
        <v>1</v>
      </c>
      <c r="AC2074">
        <v>0</v>
      </c>
      <c r="AD2074">
        <v>0</v>
      </c>
      <c r="AE2074">
        <v>0</v>
      </c>
      <c r="AF2074">
        <v>0</v>
      </c>
      <c r="AG2074">
        <v>1</v>
      </c>
      <c r="AH2074">
        <v>0</v>
      </c>
      <c r="AI2074">
        <v>0</v>
      </c>
      <c r="AJ2074">
        <v>0</v>
      </c>
      <c r="AK2074">
        <v>48</v>
      </c>
      <c r="AL2074">
        <v>21</v>
      </c>
      <c r="AM2074">
        <v>0</v>
      </c>
    </row>
    <row r="2075" spans="1:39" x14ac:dyDescent="0.45">
      <c r="A2075">
        <v>20425</v>
      </c>
      <c r="B2075">
        <v>1</v>
      </c>
      <c r="C2075">
        <v>0</v>
      </c>
      <c r="D2075">
        <v>5</v>
      </c>
      <c r="E2075">
        <v>4</v>
      </c>
      <c r="F2075">
        <v>12</v>
      </c>
      <c r="G2075">
        <v>5</v>
      </c>
      <c r="H2075">
        <v>3</v>
      </c>
      <c r="I2075">
        <v>16</v>
      </c>
      <c r="J2075">
        <v>17</v>
      </c>
      <c r="K2075">
        <v>2</v>
      </c>
      <c r="L2075">
        <v>2</v>
      </c>
      <c r="M2075">
        <v>0</v>
      </c>
      <c r="N2075">
        <v>3</v>
      </c>
      <c r="O2075">
        <v>7</v>
      </c>
      <c r="P2075">
        <v>0</v>
      </c>
      <c r="Q2075">
        <v>0</v>
      </c>
      <c r="R2075">
        <v>0</v>
      </c>
      <c r="S2075">
        <v>0</v>
      </c>
      <c r="T2075">
        <v>0</v>
      </c>
      <c r="U2075">
        <v>0</v>
      </c>
      <c r="V2075">
        <v>3</v>
      </c>
      <c r="W2075">
        <v>11</v>
      </c>
      <c r="X2075">
        <v>0</v>
      </c>
      <c r="Y2075">
        <v>34</v>
      </c>
      <c r="Z2075">
        <v>2767</v>
      </c>
      <c r="AA2075">
        <v>0</v>
      </c>
      <c r="AB2075">
        <v>1</v>
      </c>
      <c r="AC2075">
        <v>0</v>
      </c>
      <c r="AD2075">
        <v>0</v>
      </c>
      <c r="AE2075">
        <v>0</v>
      </c>
      <c r="AF2075">
        <v>0</v>
      </c>
      <c r="AG2075">
        <v>1</v>
      </c>
      <c r="AH2075">
        <v>0</v>
      </c>
      <c r="AI2075">
        <v>0</v>
      </c>
      <c r="AJ2075">
        <v>0</v>
      </c>
      <c r="AK2075">
        <v>40</v>
      </c>
      <c r="AL2075">
        <v>23</v>
      </c>
      <c r="AM2075">
        <v>0</v>
      </c>
    </row>
    <row r="2076" spans="1:39" x14ac:dyDescent="0.45">
      <c r="A2076">
        <v>58646</v>
      </c>
      <c r="B2076">
        <v>0</v>
      </c>
      <c r="C2076">
        <v>1</v>
      </c>
      <c r="D2076">
        <v>3</v>
      </c>
      <c r="E2076">
        <v>62</v>
      </c>
      <c r="F2076">
        <v>1</v>
      </c>
      <c r="G2076">
        <v>44</v>
      </c>
      <c r="H2076">
        <v>6</v>
      </c>
      <c r="I2076">
        <v>5</v>
      </c>
      <c r="J2076">
        <v>22</v>
      </c>
      <c r="K2076">
        <v>1</v>
      </c>
      <c r="L2076">
        <v>2</v>
      </c>
      <c r="M2076">
        <v>1</v>
      </c>
      <c r="N2076">
        <v>4</v>
      </c>
      <c r="O2076">
        <v>4</v>
      </c>
      <c r="P2076">
        <v>0</v>
      </c>
      <c r="Q2076">
        <v>0</v>
      </c>
      <c r="R2076">
        <v>0</v>
      </c>
      <c r="S2076">
        <v>0</v>
      </c>
      <c r="T2076">
        <v>0</v>
      </c>
      <c r="U2076">
        <v>0</v>
      </c>
      <c r="V2076">
        <v>3</v>
      </c>
      <c r="W2076">
        <v>11</v>
      </c>
      <c r="X2076">
        <v>0</v>
      </c>
      <c r="Y2076">
        <v>58</v>
      </c>
      <c r="Z2076">
        <v>2543</v>
      </c>
      <c r="AA2076">
        <v>0</v>
      </c>
      <c r="AB2076">
        <v>1</v>
      </c>
      <c r="AC2076">
        <v>0</v>
      </c>
      <c r="AD2076">
        <v>0</v>
      </c>
      <c r="AE2076">
        <v>0</v>
      </c>
      <c r="AF2076">
        <v>0</v>
      </c>
      <c r="AG2076">
        <v>0</v>
      </c>
      <c r="AH2076">
        <v>0</v>
      </c>
      <c r="AI2076">
        <v>1</v>
      </c>
      <c r="AJ2076">
        <v>0</v>
      </c>
      <c r="AK2076">
        <v>118</v>
      </c>
      <c r="AL2076">
        <v>96</v>
      </c>
      <c r="AM2076">
        <v>0</v>
      </c>
    </row>
    <row r="2077" spans="1:39" x14ac:dyDescent="0.45">
      <c r="A2077">
        <v>72967</v>
      </c>
      <c r="B2077">
        <v>0</v>
      </c>
      <c r="C2077">
        <v>1</v>
      </c>
      <c r="D2077">
        <v>1</v>
      </c>
      <c r="E2077">
        <v>158</v>
      </c>
      <c r="F2077">
        <v>35</v>
      </c>
      <c r="G2077">
        <v>179</v>
      </c>
      <c r="H2077">
        <v>0</v>
      </c>
      <c r="I2077">
        <v>0</v>
      </c>
      <c r="J2077">
        <v>125</v>
      </c>
      <c r="K2077">
        <v>2</v>
      </c>
      <c r="L2077">
        <v>7</v>
      </c>
      <c r="M2077">
        <v>2</v>
      </c>
      <c r="N2077">
        <v>8</v>
      </c>
      <c r="O2077">
        <v>5</v>
      </c>
      <c r="P2077">
        <v>1</v>
      </c>
      <c r="Q2077">
        <v>0</v>
      </c>
      <c r="R2077">
        <v>0</v>
      </c>
      <c r="S2077">
        <v>0</v>
      </c>
      <c r="T2077">
        <v>0</v>
      </c>
      <c r="U2077">
        <v>0</v>
      </c>
      <c r="V2077">
        <v>3</v>
      </c>
      <c r="W2077">
        <v>11</v>
      </c>
      <c r="X2077">
        <v>1</v>
      </c>
      <c r="Y2077">
        <v>50</v>
      </c>
      <c r="Z2077">
        <v>2720</v>
      </c>
      <c r="AA2077">
        <v>1</v>
      </c>
      <c r="AB2077">
        <v>0</v>
      </c>
      <c r="AC2077">
        <v>0</v>
      </c>
      <c r="AD2077">
        <v>0</v>
      </c>
      <c r="AE2077">
        <v>0</v>
      </c>
      <c r="AF2077">
        <v>0</v>
      </c>
      <c r="AG2077">
        <v>0</v>
      </c>
      <c r="AH2077">
        <v>1</v>
      </c>
      <c r="AI2077">
        <v>0</v>
      </c>
      <c r="AJ2077">
        <v>0</v>
      </c>
      <c r="AK2077">
        <v>372</v>
      </c>
      <c r="AL2077">
        <v>247</v>
      </c>
      <c r="AM2077">
        <v>1</v>
      </c>
    </row>
    <row r="2078" spans="1:39" x14ac:dyDescent="0.45">
      <c r="A2078">
        <v>48150</v>
      </c>
      <c r="B2078">
        <v>0</v>
      </c>
      <c r="C2078">
        <v>1</v>
      </c>
      <c r="D2078">
        <v>24</v>
      </c>
      <c r="E2078">
        <v>173</v>
      </c>
      <c r="F2078">
        <v>2</v>
      </c>
      <c r="G2078">
        <v>39</v>
      </c>
      <c r="H2078">
        <v>3</v>
      </c>
      <c r="I2078">
        <v>2</v>
      </c>
      <c r="J2078">
        <v>47</v>
      </c>
      <c r="K2078">
        <v>3</v>
      </c>
      <c r="L2078">
        <v>5</v>
      </c>
      <c r="M2078">
        <v>1</v>
      </c>
      <c r="N2078">
        <v>4</v>
      </c>
      <c r="O2078">
        <v>7</v>
      </c>
      <c r="P2078">
        <v>0</v>
      </c>
      <c r="Q2078">
        <v>0</v>
      </c>
      <c r="R2078">
        <v>0</v>
      </c>
      <c r="S2078">
        <v>0</v>
      </c>
      <c r="T2078">
        <v>0</v>
      </c>
      <c r="U2078">
        <v>0</v>
      </c>
      <c r="V2078">
        <v>3</v>
      </c>
      <c r="W2078">
        <v>11</v>
      </c>
      <c r="X2078">
        <v>0</v>
      </c>
      <c r="Y2078">
        <v>71</v>
      </c>
      <c r="Z2078">
        <v>2545</v>
      </c>
      <c r="AA2078">
        <v>0</v>
      </c>
      <c r="AB2078">
        <v>1</v>
      </c>
      <c r="AC2078">
        <v>0</v>
      </c>
      <c r="AD2078">
        <v>0</v>
      </c>
      <c r="AE2078">
        <v>0</v>
      </c>
      <c r="AF2078">
        <v>0</v>
      </c>
      <c r="AG2078">
        <v>0</v>
      </c>
      <c r="AH2078">
        <v>0</v>
      </c>
      <c r="AI2078">
        <v>1</v>
      </c>
      <c r="AJ2078">
        <v>0</v>
      </c>
      <c r="AK2078">
        <v>219</v>
      </c>
      <c r="AL2078">
        <v>172</v>
      </c>
      <c r="AM2078">
        <v>0</v>
      </c>
    </row>
    <row r="2079" spans="1:39" x14ac:dyDescent="0.45">
      <c r="A2079">
        <v>82332</v>
      </c>
      <c r="B2079">
        <v>0</v>
      </c>
      <c r="C2079">
        <v>0</v>
      </c>
      <c r="D2079">
        <v>89</v>
      </c>
      <c r="E2079">
        <v>830</v>
      </c>
      <c r="F2079">
        <v>59</v>
      </c>
      <c r="G2079">
        <v>968</v>
      </c>
      <c r="H2079">
        <v>51</v>
      </c>
      <c r="I2079">
        <v>79</v>
      </c>
      <c r="J2079">
        <v>19</v>
      </c>
      <c r="K2079">
        <v>1</v>
      </c>
      <c r="L2079">
        <v>5</v>
      </c>
      <c r="M2079">
        <v>3</v>
      </c>
      <c r="N2079">
        <v>12</v>
      </c>
      <c r="O2079">
        <v>2</v>
      </c>
      <c r="P2079">
        <v>0</v>
      </c>
      <c r="Q2079">
        <v>0</v>
      </c>
      <c r="R2079">
        <v>1</v>
      </c>
      <c r="S2079">
        <v>0</v>
      </c>
      <c r="T2079">
        <v>0</v>
      </c>
      <c r="U2079">
        <v>0</v>
      </c>
      <c r="V2079">
        <v>3</v>
      </c>
      <c r="W2079">
        <v>11</v>
      </c>
      <c r="X2079">
        <v>1</v>
      </c>
      <c r="Y2079">
        <v>59</v>
      </c>
      <c r="Z2079">
        <v>2809</v>
      </c>
      <c r="AA2079">
        <v>0</v>
      </c>
      <c r="AB2079">
        <v>0</v>
      </c>
      <c r="AC2079">
        <v>1</v>
      </c>
      <c r="AD2079">
        <v>0</v>
      </c>
      <c r="AE2079">
        <v>0</v>
      </c>
      <c r="AF2079">
        <v>0</v>
      </c>
      <c r="AG2079">
        <v>0</v>
      </c>
      <c r="AH2079">
        <v>1</v>
      </c>
      <c r="AI2079">
        <v>0</v>
      </c>
      <c r="AJ2079">
        <v>0</v>
      </c>
      <c r="AK2079">
        <v>1987</v>
      </c>
      <c r="AL2079">
        <v>1968</v>
      </c>
      <c r="AM2079">
        <v>1</v>
      </c>
    </row>
    <row r="2080" spans="1:39" x14ac:dyDescent="0.45">
      <c r="A2080">
        <v>58275</v>
      </c>
      <c r="B2080">
        <v>1</v>
      </c>
      <c r="C2080">
        <v>1</v>
      </c>
      <c r="D2080">
        <v>48</v>
      </c>
      <c r="E2080">
        <v>189</v>
      </c>
      <c r="F2080">
        <v>10</v>
      </c>
      <c r="G2080">
        <v>253</v>
      </c>
      <c r="H2080">
        <v>56</v>
      </c>
      <c r="I2080">
        <v>43</v>
      </c>
      <c r="J2080">
        <v>64</v>
      </c>
      <c r="K2080">
        <v>6</v>
      </c>
      <c r="L2080">
        <v>8</v>
      </c>
      <c r="M2080">
        <v>2</v>
      </c>
      <c r="N2080">
        <v>7</v>
      </c>
      <c r="O2080">
        <v>7</v>
      </c>
      <c r="P2080">
        <v>0</v>
      </c>
      <c r="Q2080">
        <v>0</v>
      </c>
      <c r="R2080">
        <v>0</v>
      </c>
      <c r="S2080">
        <v>0</v>
      </c>
      <c r="T2080">
        <v>0</v>
      </c>
      <c r="U2080">
        <v>0</v>
      </c>
      <c r="V2080">
        <v>3</v>
      </c>
      <c r="W2080">
        <v>11</v>
      </c>
      <c r="X2080">
        <v>0</v>
      </c>
      <c r="Y2080">
        <v>65</v>
      </c>
      <c r="Z2080">
        <v>2551</v>
      </c>
      <c r="AA2080">
        <v>0</v>
      </c>
      <c r="AB2080">
        <v>0</v>
      </c>
      <c r="AC2080">
        <v>0</v>
      </c>
      <c r="AD2080">
        <v>0</v>
      </c>
      <c r="AE2080">
        <v>1</v>
      </c>
      <c r="AF2080">
        <v>0</v>
      </c>
      <c r="AG2080">
        <v>0</v>
      </c>
      <c r="AH2080">
        <v>1</v>
      </c>
      <c r="AI2080">
        <v>0</v>
      </c>
      <c r="AJ2080">
        <v>0</v>
      </c>
      <c r="AK2080">
        <v>551</v>
      </c>
      <c r="AL2080">
        <v>487</v>
      </c>
      <c r="AM2080">
        <v>0</v>
      </c>
    </row>
    <row r="2081" spans="1:39" x14ac:dyDescent="0.45">
      <c r="A2081">
        <v>44953</v>
      </c>
      <c r="B2081">
        <v>0</v>
      </c>
      <c r="C2081">
        <v>0</v>
      </c>
      <c r="D2081">
        <v>31</v>
      </c>
      <c r="E2081">
        <v>728</v>
      </c>
      <c r="F2081">
        <v>17</v>
      </c>
      <c r="G2081">
        <v>133</v>
      </c>
      <c r="H2081">
        <v>11</v>
      </c>
      <c r="I2081">
        <v>8</v>
      </c>
      <c r="J2081">
        <v>124</v>
      </c>
      <c r="K2081">
        <v>1</v>
      </c>
      <c r="L2081">
        <v>7</v>
      </c>
      <c r="M2081">
        <v>3</v>
      </c>
      <c r="N2081">
        <v>13</v>
      </c>
      <c r="O2081">
        <v>6</v>
      </c>
      <c r="P2081">
        <v>1</v>
      </c>
      <c r="Q2081">
        <v>0</v>
      </c>
      <c r="R2081">
        <v>0</v>
      </c>
      <c r="S2081">
        <v>0</v>
      </c>
      <c r="T2081">
        <v>0</v>
      </c>
      <c r="U2081">
        <v>0</v>
      </c>
      <c r="V2081">
        <v>3</v>
      </c>
      <c r="W2081">
        <v>11</v>
      </c>
      <c r="X2081">
        <v>0</v>
      </c>
      <c r="Y2081">
        <v>39</v>
      </c>
      <c r="Z2081">
        <v>2714</v>
      </c>
      <c r="AA2081">
        <v>0</v>
      </c>
      <c r="AB2081">
        <v>0</v>
      </c>
      <c r="AC2081">
        <v>0</v>
      </c>
      <c r="AD2081">
        <v>1</v>
      </c>
      <c r="AE2081">
        <v>0</v>
      </c>
      <c r="AF2081">
        <v>0</v>
      </c>
      <c r="AG2081">
        <v>0</v>
      </c>
      <c r="AH2081">
        <v>0</v>
      </c>
      <c r="AI2081">
        <v>0</v>
      </c>
      <c r="AJ2081">
        <v>1</v>
      </c>
      <c r="AK2081">
        <v>897</v>
      </c>
      <c r="AL2081">
        <v>773</v>
      </c>
      <c r="AM2081">
        <v>1</v>
      </c>
    </row>
    <row r="2082" spans="1:39" x14ac:dyDescent="0.45">
      <c r="A2082">
        <v>34587</v>
      </c>
      <c r="B2082">
        <v>1</v>
      </c>
      <c r="C2082">
        <v>1</v>
      </c>
      <c r="D2082">
        <v>68</v>
      </c>
      <c r="E2082">
        <v>7</v>
      </c>
      <c r="F2082">
        <v>2</v>
      </c>
      <c r="G2082">
        <v>9</v>
      </c>
      <c r="H2082">
        <v>2</v>
      </c>
      <c r="I2082">
        <v>0</v>
      </c>
      <c r="J2082">
        <v>2</v>
      </c>
      <c r="K2082">
        <v>2</v>
      </c>
      <c r="L2082">
        <v>1</v>
      </c>
      <c r="M2082">
        <v>0</v>
      </c>
      <c r="N2082">
        <v>3</v>
      </c>
      <c r="O2082">
        <v>4</v>
      </c>
      <c r="P2082">
        <v>0</v>
      </c>
      <c r="Q2082">
        <v>0</v>
      </c>
      <c r="R2082">
        <v>0</v>
      </c>
      <c r="S2082">
        <v>0</v>
      </c>
      <c r="T2082">
        <v>0</v>
      </c>
      <c r="U2082">
        <v>0</v>
      </c>
      <c r="V2082">
        <v>3</v>
      </c>
      <c r="W2082">
        <v>11</v>
      </c>
      <c r="X2082">
        <v>0</v>
      </c>
      <c r="Y2082">
        <v>67</v>
      </c>
      <c r="Z2082">
        <v>2203</v>
      </c>
      <c r="AA2082">
        <v>0</v>
      </c>
      <c r="AB2082">
        <v>0</v>
      </c>
      <c r="AC2082">
        <v>0</v>
      </c>
      <c r="AD2082">
        <v>1</v>
      </c>
      <c r="AE2082">
        <v>0</v>
      </c>
      <c r="AF2082">
        <v>0</v>
      </c>
      <c r="AG2082">
        <v>0</v>
      </c>
      <c r="AH2082">
        <v>1</v>
      </c>
      <c r="AI2082">
        <v>0</v>
      </c>
      <c r="AJ2082">
        <v>0</v>
      </c>
      <c r="AK2082">
        <v>20</v>
      </c>
      <c r="AL2082">
        <v>18</v>
      </c>
      <c r="AM2082">
        <v>0</v>
      </c>
    </row>
    <row r="2083" spans="1:39" x14ac:dyDescent="0.45">
      <c r="A2083">
        <v>43018</v>
      </c>
      <c r="B2083">
        <v>0</v>
      </c>
      <c r="C2083">
        <v>1</v>
      </c>
      <c r="D2083">
        <v>46</v>
      </c>
      <c r="E2083">
        <v>35</v>
      </c>
      <c r="F2083">
        <v>4</v>
      </c>
      <c r="G2083">
        <v>17</v>
      </c>
      <c r="H2083">
        <v>7</v>
      </c>
      <c r="I2083">
        <v>6</v>
      </c>
      <c r="J2083">
        <v>64</v>
      </c>
      <c r="K2083">
        <v>1</v>
      </c>
      <c r="L2083">
        <v>2</v>
      </c>
      <c r="M2083">
        <v>2</v>
      </c>
      <c r="N2083">
        <v>2</v>
      </c>
      <c r="O2083">
        <v>5</v>
      </c>
      <c r="P2083">
        <v>0</v>
      </c>
      <c r="Q2083">
        <v>0</v>
      </c>
      <c r="R2083">
        <v>0</v>
      </c>
      <c r="S2083">
        <v>0</v>
      </c>
      <c r="T2083">
        <v>0</v>
      </c>
      <c r="U2083">
        <v>0</v>
      </c>
      <c r="V2083">
        <v>3</v>
      </c>
      <c r="W2083">
        <v>11</v>
      </c>
      <c r="X2083">
        <v>0</v>
      </c>
      <c r="Y2083">
        <v>46</v>
      </c>
      <c r="Z2083">
        <v>2399</v>
      </c>
      <c r="AA2083">
        <v>0</v>
      </c>
      <c r="AB2083">
        <v>0</v>
      </c>
      <c r="AC2083">
        <v>0</v>
      </c>
      <c r="AD2083">
        <v>1</v>
      </c>
      <c r="AE2083">
        <v>0</v>
      </c>
      <c r="AF2083">
        <v>0</v>
      </c>
      <c r="AG2083">
        <v>0</v>
      </c>
      <c r="AH2083">
        <v>0</v>
      </c>
      <c r="AI2083">
        <v>1</v>
      </c>
      <c r="AJ2083">
        <v>0</v>
      </c>
      <c r="AK2083">
        <v>69</v>
      </c>
      <c r="AL2083">
        <v>5</v>
      </c>
      <c r="AM2083">
        <v>0</v>
      </c>
    </row>
    <row r="2084" spans="1:39" x14ac:dyDescent="0.45">
      <c r="A2084">
        <v>45736</v>
      </c>
      <c r="B2084">
        <v>0</v>
      </c>
      <c r="C2084">
        <v>1</v>
      </c>
      <c r="D2084">
        <v>92</v>
      </c>
      <c r="E2084">
        <v>188</v>
      </c>
      <c r="F2084">
        <v>3</v>
      </c>
      <c r="G2084">
        <v>180</v>
      </c>
      <c r="H2084">
        <v>20</v>
      </c>
      <c r="I2084">
        <v>3</v>
      </c>
      <c r="J2084">
        <v>43</v>
      </c>
      <c r="K2084">
        <v>5</v>
      </c>
      <c r="L2084">
        <v>7</v>
      </c>
      <c r="M2084">
        <v>1</v>
      </c>
      <c r="N2084">
        <v>6</v>
      </c>
      <c r="O2084">
        <v>7</v>
      </c>
      <c r="P2084">
        <v>0</v>
      </c>
      <c r="Q2084">
        <v>0</v>
      </c>
      <c r="R2084">
        <v>0</v>
      </c>
      <c r="S2084">
        <v>0</v>
      </c>
      <c r="T2084">
        <v>0</v>
      </c>
      <c r="U2084">
        <v>0</v>
      </c>
      <c r="V2084">
        <v>3</v>
      </c>
      <c r="W2084">
        <v>11</v>
      </c>
      <c r="X2084">
        <v>0</v>
      </c>
      <c r="Y2084">
        <v>66</v>
      </c>
      <c r="Z2084">
        <v>2499</v>
      </c>
      <c r="AA2084">
        <v>0</v>
      </c>
      <c r="AB2084">
        <v>1</v>
      </c>
      <c r="AC2084">
        <v>0</v>
      </c>
      <c r="AD2084">
        <v>0</v>
      </c>
      <c r="AE2084">
        <v>0</v>
      </c>
      <c r="AF2084">
        <v>0</v>
      </c>
      <c r="AG2084">
        <v>0</v>
      </c>
      <c r="AH2084">
        <v>0</v>
      </c>
      <c r="AI2084">
        <v>1</v>
      </c>
      <c r="AJ2084">
        <v>0</v>
      </c>
      <c r="AK2084">
        <v>394</v>
      </c>
      <c r="AL2084">
        <v>351</v>
      </c>
      <c r="AM2084">
        <v>0</v>
      </c>
    </row>
    <row r="2085" spans="1:39" x14ac:dyDescent="0.45">
      <c r="A2085">
        <v>66476</v>
      </c>
      <c r="B2085">
        <v>0</v>
      </c>
      <c r="C2085">
        <v>1</v>
      </c>
      <c r="D2085">
        <v>80</v>
      </c>
      <c r="E2085">
        <v>742</v>
      </c>
      <c r="F2085">
        <v>28</v>
      </c>
      <c r="G2085">
        <v>152</v>
      </c>
      <c r="H2085">
        <v>25</v>
      </c>
      <c r="I2085">
        <v>9</v>
      </c>
      <c r="J2085">
        <v>57</v>
      </c>
      <c r="K2085">
        <v>2</v>
      </c>
      <c r="L2085">
        <v>6</v>
      </c>
      <c r="M2085">
        <v>8</v>
      </c>
      <c r="N2085">
        <v>10</v>
      </c>
      <c r="O2085">
        <v>4</v>
      </c>
      <c r="P2085">
        <v>0</v>
      </c>
      <c r="Q2085">
        <v>0</v>
      </c>
      <c r="R2085">
        <v>0</v>
      </c>
      <c r="S2085">
        <v>0</v>
      </c>
      <c r="T2085">
        <v>0</v>
      </c>
      <c r="U2085">
        <v>0</v>
      </c>
      <c r="V2085">
        <v>3</v>
      </c>
      <c r="W2085">
        <v>11</v>
      </c>
      <c r="X2085">
        <v>0</v>
      </c>
      <c r="Y2085">
        <v>51</v>
      </c>
      <c r="Z2085">
        <v>2366</v>
      </c>
      <c r="AA2085">
        <v>0</v>
      </c>
      <c r="AB2085">
        <v>0</v>
      </c>
      <c r="AC2085">
        <v>0</v>
      </c>
      <c r="AD2085">
        <v>1</v>
      </c>
      <c r="AE2085">
        <v>0</v>
      </c>
      <c r="AF2085">
        <v>0</v>
      </c>
      <c r="AG2085">
        <v>0</v>
      </c>
      <c r="AH2085">
        <v>0</v>
      </c>
      <c r="AI2085">
        <v>1</v>
      </c>
      <c r="AJ2085">
        <v>0</v>
      </c>
      <c r="AK2085">
        <v>956</v>
      </c>
      <c r="AL2085">
        <v>899</v>
      </c>
      <c r="AM2085">
        <v>0</v>
      </c>
    </row>
    <row r="2086" spans="1:39" x14ac:dyDescent="0.45">
      <c r="A2086">
        <v>27733</v>
      </c>
      <c r="B2086">
        <v>1</v>
      </c>
      <c r="C2086">
        <v>0</v>
      </c>
      <c r="D2086">
        <v>16</v>
      </c>
      <c r="E2086">
        <v>0</v>
      </c>
      <c r="F2086">
        <v>7</v>
      </c>
      <c r="G2086">
        <v>5</v>
      </c>
      <c r="H2086">
        <v>26</v>
      </c>
      <c r="I2086">
        <v>2</v>
      </c>
      <c r="J2086">
        <v>17</v>
      </c>
      <c r="K2086">
        <v>2</v>
      </c>
      <c r="L2086">
        <v>2</v>
      </c>
      <c r="M2086">
        <v>0</v>
      </c>
      <c r="N2086">
        <v>3</v>
      </c>
      <c r="O2086">
        <v>7</v>
      </c>
      <c r="P2086">
        <v>0</v>
      </c>
      <c r="Q2086">
        <v>0</v>
      </c>
      <c r="R2086">
        <v>0</v>
      </c>
      <c r="S2086">
        <v>0</v>
      </c>
      <c r="T2086">
        <v>0</v>
      </c>
      <c r="U2086">
        <v>0</v>
      </c>
      <c r="V2086">
        <v>3</v>
      </c>
      <c r="W2086">
        <v>11</v>
      </c>
      <c r="X2086">
        <v>0</v>
      </c>
      <c r="Y2086">
        <v>39</v>
      </c>
      <c r="Z2086">
        <v>2466</v>
      </c>
      <c r="AA2086">
        <v>0</v>
      </c>
      <c r="AB2086">
        <v>1</v>
      </c>
      <c r="AC2086">
        <v>0</v>
      </c>
      <c r="AD2086">
        <v>0</v>
      </c>
      <c r="AE2086">
        <v>0</v>
      </c>
      <c r="AF2086">
        <v>1</v>
      </c>
      <c r="AG2086">
        <v>0</v>
      </c>
      <c r="AH2086">
        <v>0</v>
      </c>
      <c r="AI2086">
        <v>0</v>
      </c>
      <c r="AJ2086">
        <v>0</v>
      </c>
      <c r="AK2086">
        <v>40</v>
      </c>
      <c r="AL2086">
        <v>23</v>
      </c>
      <c r="AM2086">
        <v>0</v>
      </c>
    </row>
    <row r="2087" spans="1:39" x14ac:dyDescent="0.45">
      <c r="A2087">
        <v>69805</v>
      </c>
      <c r="B2087">
        <v>0</v>
      </c>
      <c r="C2087">
        <v>1</v>
      </c>
      <c r="D2087">
        <v>50</v>
      </c>
      <c r="E2087">
        <v>750</v>
      </c>
      <c r="F2087">
        <v>71</v>
      </c>
      <c r="G2087">
        <v>174</v>
      </c>
      <c r="H2087">
        <v>13</v>
      </c>
      <c r="I2087">
        <v>10</v>
      </c>
      <c r="J2087">
        <v>20</v>
      </c>
      <c r="K2087">
        <v>2</v>
      </c>
      <c r="L2087">
        <v>6</v>
      </c>
      <c r="M2087">
        <v>8</v>
      </c>
      <c r="N2087">
        <v>11</v>
      </c>
      <c r="O2087">
        <v>2</v>
      </c>
      <c r="P2087">
        <v>0</v>
      </c>
      <c r="Q2087">
        <v>0</v>
      </c>
      <c r="R2087">
        <v>0</v>
      </c>
      <c r="S2087">
        <v>0</v>
      </c>
      <c r="T2087">
        <v>0</v>
      </c>
      <c r="U2087">
        <v>0</v>
      </c>
      <c r="V2087">
        <v>3</v>
      </c>
      <c r="W2087">
        <v>11</v>
      </c>
      <c r="X2087">
        <v>0</v>
      </c>
      <c r="Y2087">
        <v>68</v>
      </c>
      <c r="Z2087">
        <v>2318</v>
      </c>
      <c r="AA2087">
        <v>0</v>
      </c>
      <c r="AB2087">
        <v>0</v>
      </c>
      <c r="AC2087">
        <v>0</v>
      </c>
      <c r="AD2087">
        <v>1</v>
      </c>
      <c r="AE2087">
        <v>0</v>
      </c>
      <c r="AF2087">
        <v>0</v>
      </c>
      <c r="AG2087">
        <v>0</v>
      </c>
      <c r="AH2087">
        <v>0</v>
      </c>
      <c r="AI2087">
        <v>0</v>
      </c>
      <c r="AJ2087">
        <v>1</v>
      </c>
      <c r="AK2087">
        <v>1018</v>
      </c>
      <c r="AL2087">
        <v>998</v>
      </c>
      <c r="AM2087">
        <v>0</v>
      </c>
    </row>
    <row r="2088" spans="1:39" x14ac:dyDescent="0.45">
      <c r="A2088">
        <v>72217</v>
      </c>
      <c r="B2088">
        <v>0</v>
      </c>
      <c r="C2088">
        <v>0</v>
      </c>
      <c r="D2088">
        <v>93</v>
      </c>
      <c r="E2088">
        <v>816</v>
      </c>
      <c r="F2088">
        <v>42</v>
      </c>
      <c r="G2088">
        <v>450</v>
      </c>
      <c r="H2088">
        <v>55</v>
      </c>
      <c r="I2088">
        <v>56</v>
      </c>
      <c r="J2088">
        <v>154</v>
      </c>
      <c r="K2088">
        <v>1</v>
      </c>
      <c r="L2088">
        <v>3</v>
      </c>
      <c r="M2088">
        <v>10</v>
      </c>
      <c r="N2088">
        <v>8</v>
      </c>
      <c r="O2088">
        <v>2</v>
      </c>
      <c r="P2088">
        <v>0</v>
      </c>
      <c r="Q2088">
        <v>0</v>
      </c>
      <c r="R2088">
        <v>0</v>
      </c>
      <c r="S2088">
        <v>0</v>
      </c>
      <c r="T2088">
        <v>0</v>
      </c>
      <c r="U2088">
        <v>0</v>
      </c>
      <c r="V2088">
        <v>3</v>
      </c>
      <c r="W2088">
        <v>11</v>
      </c>
      <c r="X2088">
        <v>0</v>
      </c>
      <c r="Y2088">
        <v>58</v>
      </c>
      <c r="Z2088">
        <v>2604</v>
      </c>
      <c r="AA2088">
        <v>0</v>
      </c>
      <c r="AB2088">
        <v>0</v>
      </c>
      <c r="AC2088">
        <v>1</v>
      </c>
      <c r="AD2088">
        <v>0</v>
      </c>
      <c r="AE2088">
        <v>0</v>
      </c>
      <c r="AF2088">
        <v>0</v>
      </c>
      <c r="AG2088">
        <v>0</v>
      </c>
      <c r="AH2088">
        <v>0</v>
      </c>
      <c r="AI2088">
        <v>1</v>
      </c>
      <c r="AJ2088">
        <v>0</v>
      </c>
      <c r="AK2088">
        <v>1419</v>
      </c>
      <c r="AL2088">
        <v>1265</v>
      </c>
      <c r="AM2088">
        <v>0</v>
      </c>
    </row>
    <row r="2089" spans="1:39" x14ac:dyDescent="0.45">
      <c r="A2089">
        <v>25818</v>
      </c>
      <c r="B2089">
        <v>1</v>
      </c>
      <c r="C2089">
        <v>0</v>
      </c>
      <c r="D2089">
        <v>51</v>
      </c>
      <c r="E2089">
        <v>5</v>
      </c>
      <c r="F2089">
        <v>2</v>
      </c>
      <c r="G2089">
        <v>8</v>
      </c>
      <c r="H2089">
        <v>2</v>
      </c>
      <c r="I2089">
        <v>2</v>
      </c>
      <c r="J2089">
        <v>9</v>
      </c>
      <c r="K2089">
        <v>1</v>
      </c>
      <c r="L2089">
        <v>0</v>
      </c>
      <c r="M2089">
        <v>1</v>
      </c>
      <c r="N2089">
        <v>2</v>
      </c>
      <c r="O2089">
        <v>7</v>
      </c>
      <c r="P2089">
        <v>0</v>
      </c>
      <c r="Q2089">
        <v>0</v>
      </c>
      <c r="R2089">
        <v>0</v>
      </c>
      <c r="S2089">
        <v>0</v>
      </c>
      <c r="T2089">
        <v>0</v>
      </c>
      <c r="U2089">
        <v>0</v>
      </c>
      <c r="V2089">
        <v>3</v>
      </c>
      <c r="W2089">
        <v>11</v>
      </c>
      <c r="X2089">
        <v>0</v>
      </c>
      <c r="Y2089">
        <v>49</v>
      </c>
      <c r="Z2089">
        <v>2778</v>
      </c>
      <c r="AA2089">
        <v>1</v>
      </c>
      <c r="AB2089">
        <v>0</v>
      </c>
      <c r="AC2089">
        <v>0</v>
      </c>
      <c r="AD2089">
        <v>0</v>
      </c>
      <c r="AE2089">
        <v>0</v>
      </c>
      <c r="AF2089">
        <v>0</v>
      </c>
      <c r="AG2089">
        <v>0</v>
      </c>
      <c r="AH2089">
        <v>1</v>
      </c>
      <c r="AI2089">
        <v>0</v>
      </c>
      <c r="AJ2089">
        <v>0</v>
      </c>
      <c r="AK2089">
        <v>19</v>
      </c>
      <c r="AL2089">
        <v>10</v>
      </c>
      <c r="AM2089">
        <v>0</v>
      </c>
    </row>
    <row r="2090" spans="1:39" x14ac:dyDescent="0.45">
      <c r="A2090">
        <v>37509</v>
      </c>
      <c r="B2090">
        <v>1</v>
      </c>
      <c r="C2090">
        <v>0</v>
      </c>
      <c r="D2090">
        <v>24</v>
      </c>
      <c r="E2090">
        <v>37</v>
      </c>
      <c r="F2090">
        <v>5</v>
      </c>
      <c r="G2090">
        <v>56</v>
      </c>
      <c r="H2090">
        <v>12</v>
      </c>
      <c r="I2090">
        <v>8</v>
      </c>
      <c r="J2090">
        <v>5</v>
      </c>
      <c r="K2090">
        <v>2</v>
      </c>
      <c r="L2090">
        <v>3</v>
      </c>
      <c r="M2090">
        <v>0</v>
      </c>
      <c r="N2090">
        <v>4</v>
      </c>
      <c r="O2090">
        <v>7</v>
      </c>
      <c r="P2090">
        <v>0</v>
      </c>
      <c r="Q2090">
        <v>0</v>
      </c>
      <c r="R2090">
        <v>0</v>
      </c>
      <c r="S2090">
        <v>0</v>
      </c>
      <c r="T2090">
        <v>0</v>
      </c>
      <c r="U2090">
        <v>0</v>
      </c>
      <c r="V2090">
        <v>3</v>
      </c>
      <c r="W2090">
        <v>11</v>
      </c>
      <c r="X2090">
        <v>0</v>
      </c>
      <c r="Y2090">
        <v>44</v>
      </c>
      <c r="Z2090">
        <v>2814</v>
      </c>
      <c r="AA2090">
        <v>0</v>
      </c>
      <c r="AB2090">
        <v>0</v>
      </c>
      <c r="AC2090">
        <v>0</v>
      </c>
      <c r="AD2090">
        <v>1</v>
      </c>
      <c r="AE2090">
        <v>0</v>
      </c>
      <c r="AF2090">
        <v>0</v>
      </c>
      <c r="AG2090">
        <v>0</v>
      </c>
      <c r="AH2090">
        <v>0</v>
      </c>
      <c r="AI2090">
        <v>1</v>
      </c>
      <c r="AJ2090">
        <v>0</v>
      </c>
      <c r="AK2090">
        <v>118</v>
      </c>
      <c r="AL2090">
        <v>113</v>
      </c>
      <c r="AM2090">
        <v>0</v>
      </c>
    </row>
    <row r="2091" spans="1:39" x14ac:dyDescent="0.45">
      <c r="A2091">
        <v>25176</v>
      </c>
      <c r="B2091">
        <v>1</v>
      </c>
      <c r="C2091">
        <v>1</v>
      </c>
      <c r="D2091">
        <v>79</v>
      </c>
      <c r="E2091">
        <v>4</v>
      </c>
      <c r="F2091">
        <v>0</v>
      </c>
      <c r="G2091">
        <v>4</v>
      </c>
      <c r="H2091">
        <v>0</v>
      </c>
      <c r="I2091">
        <v>0</v>
      </c>
      <c r="J2091">
        <v>5</v>
      </c>
      <c r="K2091">
        <v>1</v>
      </c>
      <c r="L2091">
        <v>1</v>
      </c>
      <c r="M2091">
        <v>0</v>
      </c>
      <c r="N2091">
        <v>2</v>
      </c>
      <c r="O2091">
        <v>7</v>
      </c>
      <c r="P2091">
        <v>0</v>
      </c>
      <c r="Q2091">
        <v>0</v>
      </c>
      <c r="R2091">
        <v>0</v>
      </c>
      <c r="S2091">
        <v>0</v>
      </c>
      <c r="T2091">
        <v>0</v>
      </c>
      <c r="U2091">
        <v>0</v>
      </c>
      <c r="V2091">
        <v>3</v>
      </c>
      <c r="W2091">
        <v>11</v>
      </c>
      <c r="X2091">
        <v>0</v>
      </c>
      <c r="Y2091">
        <v>44</v>
      </c>
      <c r="Z2091">
        <v>2482</v>
      </c>
      <c r="AA2091">
        <v>0</v>
      </c>
      <c r="AB2091">
        <v>0</v>
      </c>
      <c r="AC2091">
        <v>0</v>
      </c>
      <c r="AD2091">
        <v>1</v>
      </c>
      <c r="AE2091">
        <v>0</v>
      </c>
      <c r="AF2091">
        <v>1</v>
      </c>
      <c r="AG2091">
        <v>0</v>
      </c>
      <c r="AH2091">
        <v>0</v>
      </c>
      <c r="AI2091">
        <v>0</v>
      </c>
      <c r="AJ2091">
        <v>0</v>
      </c>
      <c r="AK2091">
        <v>8</v>
      </c>
      <c r="AL2091">
        <v>3</v>
      </c>
      <c r="AM2091">
        <v>0</v>
      </c>
    </row>
    <row r="2092" spans="1:39" x14ac:dyDescent="0.45">
      <c r="A2092">
        <v>43586</v>
      </c>
      <c r="B2092">
        <v>0</v>
      </c>
      <c r="C2092">
        <v>1</v>
      </c>
      <c r="D2092">
        <v>26</v>
      </c>
      <c r="E2092">
        <v>99</v>
      </c>
      <c r="F2092">
        <v>2</v>
      </c>
      <c r="G2092">
        <v>11</v>
      </c>
      <c r="H2092">
        <v>4</v>
      </c>
      <c r="I2092">
        <v>0</v>
      </c>
      <c r="J2092">
        <v>16</v>
      </c>
      <c r="K2092">
        <v>3</v>
      </c>
      <c r="L2092">
        <v>3</v>
      </c>
      <c r="M2092">
        <v>0</v>
      </c>
      <c r="N2092">
        <v>4</v>
      </c>
      <c r="O2092">
        <v>8</v>
      </c>
      <c r="P2092">
        <v>0</v>
      </c>
      <c r="Q2092">
        <v>0</v>
      </c>
      <c r="R2092">
        <v>0</v>
      </c>
      <c r="S2092">
        <v>0</v>
      </c>
      <c r="T2092">
        <v>0</v>
      </c>
      <c r="U2092">
        <v>0</v>
      </c>
      <c r="V2092">
        <v>3</v>
      </c>
      <c r="W2092">
        <v>11</v>
      </c>
      <c r="X2092">
        <v>0</v>
      </c>
      <c r="Y2092">
        <v>40</v>
      </c>
      <c r="Z2092">
        <v>2827</v>
      </c>
      <c r="AA2092">
        <v>0</v>
      </c>
      <c r="AB2092">
        <v>1</v>
      </c>
      <c r="AC2092">
        <v>0</v>
      </c>
      <c r="AD2092">
        <v>0</v>
      </c>
      <c r="AE2092">
        <v>0</v>
      </c>
      <c r="AF2092">
        <v>0</v>
      </c>
      <c r="AG2092">
        <v>0</v>
      </c>
      <c r="AH2092">
        <v>1</v>
      </c>
      <c r="AI2092">
        <v>0</v>
      </c>
      <c r="AJ2092">
        <v>0</v>
      </c>
      <c r="AK2092">
        <v>116</v>
      </c>
      <c r="AL2092">
        <v>100</v>
      </c>
      <c r="AM2092">
        <v>0</v>
      </c>
    </row>
    <row r="2093" spans="1:39" x14ac:dyDescent="0.45">
      <c r="A2093">
        <v>53230</v>
      </c>
      <c r="B2093">
        <v>0</v>
      </c>
      <c r="C2093">
        <v>1</v>
      </c>
      <c r="D2093">
        <v>86</v>
      </c>
      <c r="E2093">
        <v>176</v>
      </c>
      <c r="F2093">
        <v>72</v>
      </c>
      <c r="G2093">
        <v>98</v>
      </c>
      <c r="H2093">
        <v>136</v>
      </c>
      <c r="I2093">
        <v>21</v>
      </c>
      <c r="J2093">
        <v>229</v>
      </c>
      <c r="K2093">
        <v>4</v>
      </c>
      <c r="L2093">
        <v>5</v>
      </c>
      <c r="M2093">
        <v>2</v>
      </c>
      <c r="N2093">
        <v>12</v>
      </c>
      <c r="O2093">
        <v>5</v>
      </c>
      <c r="P2093">
        <v>0</v>
      </c>
      <c r="Q2093">
        <v>0</v>
      </c>
      <c r="R2093">
        <v>0</v>
      </c>
      <c r="S2093">
        <v>0</v>
      </c>
      <c r="T2093">
        <v>0</v>
      </c>
      <c r="U2093">
        <v>0</v>
      </c>
      <c r="V2093">
        <v>3</v>
      </c>
      <c r="W2093">
        <v>11</v>
      </c>
      <c r="X2093">
        <v>0</v>
      </c>
      <c r="Y2093">
        <v>64</v>
      </c>
      <c r="Z2093">
        <v>2854</v>
      </c>
      <c r="AA2093">
        <v>0</v>
      </c>
      <c r="AB2093">
        <v>1</v>
      </c>
      <c r="AC2093">
        <v>0</v>
      </c>
      <c r="AD2093">
        <v>0</v>
      </c>
      <c r="AE2093">
        <v>0</v>
      </c>
      <c r="AF2093">
        <v>1</v>
      </c>
      <c r="AG2093">
        <v>0</v>
      </c>
      <c r="AH2093">
        <v>0</v>
      </c>
      <c r="AI2093">
        <v>0</v>
      </c>
      <c r="AJ2093">
        <v>0</v>
      </c>
      <c r="AK2093">
        <v>503</v>
      </c>
      <c r="AL2093">
        <v>274</v>
      </c>
      <c r="AM2093">
        <v>0</v>
      </c>
    </row>
    <row r="2094" spans="1:39" x14ac:dyDescent="0.45">
      <c r="A2094">
        <v>50116</v>
      </c>
      <c r="B2094">
        <v>1</v>
      </c>
      <c r="C2094">
        <v>1</v>
      </c>
      <c r="D2094">
        <v>68</v>
      </c>
      <c r="E2094">
        <v>54</v>
      </c>
      <c r="F2094">
        <v>0</v>
      </c>
      <c r="G2094">
        <v>10</v>
      </c>
      <c r="H2094">
        <v>0</v>
      </c>
      <c r="I2094">
        <v>0</v>
      </c>
      <c r="J2094">
        <v>2</v>
      </c>
      <c r="K2094">
        <v>2</v>
      </c>
      <c r="L2094">
        <v>1</v>
      </c>
      <c r="M2094">
        <v>0</v>
      </c>
      <c r="N2094">
        <v>4</v>
      </c>
      <c r="O2094">
        <v>5</v>
      </c>
      <c r="P2094">
        <v>0</v>
      </c>
      <c r="Q2094">
        <v>1</v>
      </c>
      <c r="R2094">
        <v>0</v>
      </c>
      <c r="S2094">
        <v>0</v>
      </c>
      <c r="T2094">
        <v>0</v>
      </c>
      <c r="U2094">
        <v>0</v>
      </c>
      <c r="V2094">
        <v>3</v>
      </c>
      <c r="W2094">
        <v>11</v>
      </c>
      <c r="X2094">
        <v>0</v>
      </c>
      <c r="Y2094">
        <v>63</v>
      </c>
      <c r="Z2094">
        <v>2168</v>
      </c>
      <c r="AA2094">
        <v>0</v>
      </c>
      <c r="AB2094">
        <v>0</v>
      </c>
      <c r="AC2094">
        <v>0</v>
      </c>
      <c r="AD2094">
        <v>1</v>
      </c>
      <c r="AE2094">
        <v>0</v>
      </c>
      <c r="AF2094">
        <v>0</v>
      </c>
      <c r="AG2094">
        <v>0</v>
      </c>
      <c r="AH2094">
        <v>1</v>
      </c>
      <c r="AI2094">
        <v>0</v>
      </c>
      <c r="AJ2094">
        <v>0</v>
      </c>
      <c r="AK2094">
        <v>64</v>
      </c>
      <c r="AL2094">
        <v>62</v>
      </c>
      <c r="AM2094">
        <v>1</v>
      </c>
    </row>
    <row r="2095" spans="1:39" x14ac:dyDescent="0.45">
      <c r="A2095">
        <v>84906</v>
      </c>
      <c r="B2095">
        <v>0</v>
      </c>
      <c r="C2095">
        <v>0</v>
      </c>
      <c r="D2095">
        <v>98</v>
      </c>
      <c r="E2095">
        <v>997</v>
      </c>
      <c r="F2095">
        <v>15</v>
      </c>
      <c r="G2095">
        <v>414</v>
      </c>
      <c r="H2095">
        <v>99</v>
      </c>
      <c r="I2095">
        <v>30</v>
      </c>
      <c r="J2095">
        <v>76</v>
      </c>
      <c r="K2095">
        <v>1</v>
      </c>
      <c r="L2095">
        <v>5</v>
      </c>
      <c r="M2095">
        <v>6</v>
      </c>
      <c r="N2095">
        <v>12</v>
      </c>
      <c r="O2095">
        <v>2</v>
      </c>
      <c r="P2095">
        <v>0</v>
      </c>
      <c r="Q2095">
        <v>1</v>
      </c>
      <c r="R2095">
        <v>1</v>
      </c>
      <c r="S2095">
        <v>0</v>
      </c>
      <c r="T2095">
        <v>1</v>
      </c>
      <c r="U2095">
        <v>0</v>
      </c>
      <c r="V2095">
        <v>3</v>
      </c>
      <c r="W2095">
        <v>11</v>
      </c>
      <c r="X2095">
        <v>0</v>
      </c>
      <c r="Y2095">
        <v>48</v>
      </c>
      <c r="Z2095">
        <v>2427</v>
      </c>
      <c r="AA2095">
        <v>0</v>
      </c>
      <c r="AB2095">
        <v>0</v>
      </c>
      <c r="AC2095">
        <v>0</v>
      </c>
      <c r="AD2095">
        <v>1</v>
      </c>
      <c r="AE2095">
        <v>0</v>
      </c>
      <c r="AF2095">
        <v>0</v>
      </c>
      <c r="AG2095">
        <v>0</v>
      </c>
      <c r="AH2095">
        <v>1</v>
      </c>
      <c r="AI2095">
        <v>0</v>
      </c>
      <c r="AJ2095">
        <v>0</v>
      </c>
      <c r="AK2095">
        <v>1555</v>
      </c>
      <c r="AL2095">
        <v>1479</v>
      </c>
      <c r="AM2095">
        <v>3</v>
      </c>
    </row>
    <row r="2096" spans="1:39" x14ac:dyDescent="0.45">
      <c r="A2096">
        <v>61286</v>
      </c>
      <c r="B2096">
        <v>0</v>
      </c>
      <c r="C2096">
        <v>1</v>
      </c>
      <c r="D2096">
        <v>34</v>
      </c>
      <c r="E2096">
        <v>356</v>
      </c>
      <c r="F2096">
        <v>0</v>
      </c>
      <c r="G2096">
        <v>107</v>
      </c>
      <c r="H2096">
        <v>19</v>
      </c>
      <c r="I2096">
        <v>9</v>
      </c>
      <c r="J2096">
        <v>117</v>
      </c>
      <c r="K2096">
        <v>2</v>
      </c>
      <c r="L2096">
        <v>7</v>
      </c>
      <c r="M2096">
        <v>1</v>
      </c>
      <c r="N2096">
        <v>8</v>
      </c>
      <c r="O2096">
        <v>5</v>
      </c>
      <c r="P2096">
        <v>0</v>
      </c>
      <c r="Q2096">
        <v>0</v>
      </c>
      <c r="R2096">
        <v>0</v>
      </c>
      <c r="S2096">
        <v>0</v>
      </c>
      <c r="T2096">
        <v>0</v>
      </c>
      <c r="U2096">
        <v>0</v>
      </c>
      <c r="V2096">
        <v>3</v>
      </c>
      <c r="W2096">
        <v>11</v>
      </c>
      <c r="X2096">
        <v>0</v>
      </c>
      <c r="Y2096">
        <v>54</v>
      </c>
      <c r="Z2096">
        <v>2490</v>
      </c>
      <c r="AA2096">
        <v>0</v>
      </c>
      <c r="AB2096">
        <v>1</v>
      </c>
      <c r="AC2096">
        <v>0</v>
      </c>
      <c r="AD2096">
        <v>0</v>
      </c>
      <c r="AE2096">
        <v>0</v>
      </c>
      <c r="AF2096">
        <v>0</v>
      </c>
      <c r="AG2096">
        <v>0</v>
      </c>
      <c r="AH2096">
        <v>1</v>
      </c>
      <c r="AI2096">
        <v>0</v>
      </c>
      <c r="AJ2096">
        <v>0</v>
      </c>
      <c r="AK2096">
        <v>491</v>
      </c>
      <c r="AL2096">
        <v>374</v>
      </c>
      <c r="AM2096">
        <v>0</v>
      </c>
    </row>
    <row r="2097" spans="1:39" x14ac:dyDescent="0.45">
      <c r="A2097">
        <v>82333</v>
      </c>
      <c r="B2097">
        <v>0</v>
      </c>
      <c r="C2097">
        <v>0</v>
      </c>
      <c r="D2097">
        <v>60</v>
      </c>
      <c r="E2097">
        <v>1311</v>
      </c>
      <c r="F2097">
        <v>0</v>
      </c>
      <c r="G2097">
        <v>359</v>
      </c>
      <c r="H2097">
        <v>46</v>
      </c>
      <c r="I2097">
        <v>89</v>
      </c>
      <c r="J2097">
        <v>17</v>
      </c>
      <c r="K2097">
        <v>1</v>
      </c>
      <c r="L2097">
        <v>4</v>
      </c>
      <c r="M2097">
        <v>3</v>
      </c>
      <c r="N2097">
        <v>10</v>
      </c>
      <c r="O2097">
        <v>2</v>
      </c>
      <c r="P2097">
        <v>0</v>
      </c>
      <c r="Q2097">
        <v>0</v>
      </c>
      <c r="R2097">
        <v>1</v>
      </c>
      <c r="S2097">
        <v>0</v>
      </c>
      <c r="T2097">
        <v>0</v>
      </c>
      <c r="U2097">
        <v>0</v>
      </c>
      <c r="V2097">
        <v>3</v>
      </c>
      <c r="W2097">
        <v>11</v>
      </c>
      <c r="X2097">
        <v>1</v>
      </c>
      <c r="Y2097">
        <v>34</v>
      </c>
      <c r="Z2097">
        <v>2615</v>
      </c>
      <c r="AA2097">
        <v>0</v>
      </c>
      <c r="AB2097">
        <v>1</v>
      </c>
      <c r="AC2097">
        <v>0</v>
      </c>
      <c r="AD2097">
        <v>0</v>
      </c>
      <c r="AE2097">
        <v>0</v>
      </c>
      <c r="AF2097">
        <v>0</v>
      </c>
      <c r="AG2097">
        <v>0</v>
      </c>
      <c r="AH2097">
        <v>0</v>
      </c>
      <c r="AI2097">
        <v>0</v>
      </c>
      <c r="AJ2097">
        <v>1</v>
      </c>
      <c r="AK2097">
        <v>1805</v>
      </c>
      <c r="AL2097">
        <v>1788</v>
      </c>
      <c r="AM2097">
        <v>1</v>
      </c>
    </row>
    <row r="2098" spans="1:39" x14ac:dyDescent="0.45">
      <c r="A2098">
        <v>65220</v>
      </c>
      <c r="B2098">
        <v>0</v>
      </c>
      <c r="C2098">
        <v>0</v>
      </c>
      <c r="D2098">
        <v>3</v>
      </c>
      <c r="E2098">
        <v>890</v>
      </c>
      <c r="F2098">
        <v>63</v>
      </c>
      <c r="G2098">
        <v>292</v>
      </c>
      <c r="H2098">
        <v>0</v>
      </c>
      <c r="I2098">
        <v>25</v>
      </c>
      <c r="J2098">
        <v>12</v>
      </c>
      <c r="K2098">
        <v>4</v>
      </c>
      <c r="L2098">
        <v>8</v>
      </c>
      <c r="M2098">
        <v>4</v>
      </c>
      <c r="N2098">
        <v>7</v>
      </c>
      <c r="O2098">
        <v>6</v>
      </c>
      <c r="P2098">
        <v>0</v>
      </c>
      <c r="Q2098">
        <v>0</v>
      </c>
      <c r="R2098">
        <v>0</v>
      </c>
      <c r="S2098">
        <v>0</v>
      </c>
      <c r="T2098">
        <v>0</v>
      </c>
      <c r="U2098">
        <v>0</v>
      </c>
      <c r="V2098">
        <v>3</v>
      </c>
      <c r="W2098">
        <v>11</v>
      </c>
      <c r="X2098">
        <v>1</v>
      </c>
      <c r="Y2098">
        <v>55</v>
      </c>
      <c r="Z2098">
        <v>2823</v>
      </c>
      <c r="AA2098">
        <v>0</v>
      </c>
      <c r="AB2098">
        <v>0</v>
      </c>
      <c r="AC2098">
        <v>0</v>
      </c>
      <c r="AD2098">
        <v>1</v>
      </c>
      <c r="AE2098">
        <v>0</v>
      </c>
      <c r="AF2098">
        <v>0</v>
      </c>
      <c r="AG2098">
        <v>0</v>
      </c>
      <c r="AH2098">
        <v>0</v>
      </c>
      <c r="AI2098">
        <v>0</v>
      </c>
      <c r="AJ2098">
        <v>1</v>
      </c>
      <c r="AK2098">
        <v>1270</v>
      </c>
      <c r="AL2098">
        <v>1258</v>
      </c>
      <c r="AM2098">
        <v>0</v>
      </c>
    </row>
    <row r="2099" spans="1:39" x14ac:dyDescent="0.45">
      <c r="A2099">
        <v>33590</v>
      </c>
      <c r="B2099">
        <v>2</v>
      </c>
      <c r="C2099">
        <v>1</v>
      </c>
      <c r="D2099">
        <v>65</v>
      </c>
      <c r="E2099">
        <v>4</v>
      </c>
      <c r="F2099">
        <v>0</v>
      </c>
      <c r="G2099">
        <v>2</v>
      </c>
      <c r="H2099">
        <v>0</v>
      </c>
      <c r="I2099">
        <v>0</v>
      </c>
      <c r="J2099">
        <v>2</v>
      </c>
      <c r="K2099">
        <v>1</v>
      </c>
      <c r="L2099">
        <v>1</v>
      </c>
      <c r="M2099">
        <v>0</v>
      </c>
      <c r="N2099">
        <v>2</v>
      </c>
      <c r="O2099">
        <v>7</v>
      </c>
      <c r="P2099">
        <v>0</v>
      </c>
      <c r="Q2099">
        <v>0</v>
      </c>
      <c r="R2099">
        <v>0</v>
      </c>
      <c r="S2099">
        <v>0</v>
      </c>
      <c r="T2099">
        <v>0</v>
      </c>
      <c r="U2099">
        <v>0</v>
      </c>
      <c r="V2099">
        <v>3</v>
      </c>
      <c r="W2099">
        <v>11</v>
      </c>
      <c r="X2099">
        <v>0</v>
      </c>
      <c r="Y2099">
        <v>46</v>
      </c>
      <c r="Z2099">
        <v>2397</v>
      </c>
      <c r="AA2099">
        <v>0</v>
      </c>
      <c r="AB2099">
        <v>0</v>
      </c>
      <c r="AC2099">
        <v>0</v>
      </c>
      <c r="AD2099">
        <v>1</v>
      </c>
      <c r="AE2099">
        <v>0</v>
      </c>
      <c r="AF2099">
        <v>0</v>
      </c>
      <c r="AG2099">
        <v>0</v>
      </c>
      <c r="AH2099">
        <v>1</v>
      </c>
      <c r="AI2099">
        <v>0</v>
      </c>
      <c r="AJ2099">
        <v>0</v>
      </c>
      <c r="AK2099">
        <v>6</v>
      </c>
      <c r="AL2099">
        <v>4</v>
      </c>
      <c r="AM2099">
        <v>0</v>
      </c>
    </row>
    <row r="2100" spans="1:39" x14ac:dyDescent="0.45">
      <c r="A2100">
        <v>30992</v>
      </c>
      <c r="B2100">
        <v>1</v>
      </c>
      <c r="C2100">
        <v>0</v>
      </c>
      <c r="D2100">
        <v>83</v>
      </c>
      <c r="E2100">
        <v>17</v>
      </c>
      <c r="F2100">
        <v>0</v>
      </c>
      <c r="G2100">
        <v>14</v>
      </c>
      <c r="H2100">
        <v>7</v>
      </c>
      <c r="I2100">
        <v>3</v>
      </c>
      <c r="J2100">
        <v>2</v>
      </c>
      <c r="K2100">
        <v>1</v>
      </c>
      <c r="L2100">
        <v>1</v>
      </c>
      <c r="M2100">
        <v>0</v>
      </c>
      <c r="N2100">
        <v>3</v>
      </c>
      <c r="O2100">
        <v>7</v>
      </c>
      <c r="P2100">
        <v>0</v>
      </c>
      <c r="Q2100">
        <v>0</v>
      </c>
      <c r="R2100">
        <v>0</v>
      </c>
      <c r="S2100">
        <v>0</v>
      </c>
      <c r="T2100">
        <v>0</v>
      </c>
      <c r="U2100">
        <v>0</v>
      </c>
      <c r="V2100">
        <v>3</v>
      </c>
      <c r="W2100">
        <v>11</v>
      </c>
      <c r="X2100">
        <v>0</v>
      </c>
      <c r="Y2100">
        <v>44</v>
      </c>
      <c r="Z2100">
        <v>2592</v>
      </c>
      <c r="AA2100">
        <v>1</v>
      </c>
      <c r="AB2100">
        <v>0</v>
      </c>
      <c r="AC2100">
        <v>0</v>
      </c>
      <c r="AD2100">
        <v>0</v>
      </c>
      <c r="AE2100">
        <v>0</v>
      </c>
      <c r="AF2100">
        <v>0</v>
      </c>
      <c r="AG2100">
        <v>0</v>
      </c>
      <c r="AH2100">
        <v>1</v>
      </c>
      <c r="AI2100">
        <v>0</v>
      </c>
      <c r="AJ2100">
        <v>0</v>
      </c>
      <c r="AK2100">
        <v>41</v>
      </c>
      <c r="AL2100">
        <v>39</v>
      </c>
      <c r="AM2100">
        <v>0</v>
      </c>
    </row>
    <row r="2101" spans="1:39" x14ac:dyDescent="0.45">
      <c r="A2101">
        <v>72309</v>
      </c>
      <c r="B2101">
        <v>0</v>
      </c>
      <c r="C2101">
        <v>0</v>
      </c>
      <c r="D2101">
        <v>64</v>
      </c>
      <c r="E2101">
        <v>960</v>
      </c>
      <c r="F2101">
        <v>0</v>
      </c>
      <c r="G2101">
        <v>883</v>
      </c>
      <c r="H2101">
        <v>50</v>
      </c>
      <c r="I2101">
        <v>38</v>
      </c>
      <c r="J2101">
        <v>0</v>
      </c>
      <c r="K2101">
        <v>1</v>
      </c>
      <c r="L2101">
        <v>5</v>
      </c>
      <c r="M2101">
        <v>6</v>
      </c>
      <c r="N2101">
        <v>8</v>
      </c>
      <c r="O2101">
        <v>3</v>
      </c>
      <c r="P2101">
        <v>0</v>
      </c>
      <c r="Q2101">
        <v>0</v>
      </c>
      <c r="R2101">
        <v>0</v>
      </c>
      <c r="S2101">
        <v>1</v>
      </c>
      <c r="T2101">
        <v>0</v>
      </c>
      <c r="U2101">
        <v>0</v>
      </c>
      <c r="V2101">
        <v>3</v>
      </c>
      <c r="W2101">
        <v>11</v>
      </c>
      <c r="X2101">
        <v>1</v>
      </c>
      <c r="Y2101">
        <v>44</v>
      </c>
      <c r="Z2101">
        <v>2634</v>
      </c>
      <c r="AA2101">
        <v>0</v>
      </c>
      <c r="AB2101">
        <v>0</v>
      </c>
      <c r="AC2101">
        <v>1</v>
      </c>
      <c r="AD2101">
        <v>0</v>
      </c>
      <c r="AE2101">
        <v>0</v>
      </c>
      <c r="AF2101">
        <v>0</v>
      </c>
      <c r="AG2101">
        <v>0</v>
      </c>
      <c r="AH2101">
        <v>0</v>
      </c>
      <c r="AI2101">
        <v>1</v>
      </c>
      <c r="AJ2101">
        <v>0</v>
      </c>
      <c r="AK2101">
        <v>1931</v>
      </c>
      <c r="AL2101">
        <v>1931</v>
      </c>
      <c r="AM2101">
        <v>1</v>
      </c>
    </row>
    <row r="2102" spans="1:39" x14ac:dyDescent="0.45">
      <c r="A2102">
        <v>16005</v>
      </c>
      <c r="B2102">
        <v>1</v>
      </c>
      <c r="C2102">
        <v>0</v>
      </c>
      <c r="D2102">
        <v>69</v>
      </c>
      <c r="E2102">
        <v>1</v>
      </c>
      <c r="F2102">
        <v>3</v>
      </c>
      <c r="G2102">
        <v>2</v>
      </c>
      <c r="H2102">
        <v>20</v>
      </c>
      <c r="I2102">
        <v>30</v>
      </c>
      <c r="J2102">
        <v>47</v>
      </c>
      <c r="K2102">
        <v>3</v>
      </c>
      <c r="L2102">
        <v>2</v>
      </c>
      <c r="M2102">
        <v>1</v>
      </c>
      <c r="N2102">
        <v>2</v>
      </c>
      <c r="O2102">
        <v>8</v>
      </c>
      <c r="P2102">
        <v>0</v>
      </c>
      <c r="Q2102">
        <v>0</v>
      </c>
      <c r="R2102">
        <v>0</v>
      </c>
      <c r="S2102">
        <v>0</v>
      </c>
      <c r="T2102">
        <v>0</v>
      </c>
      <c r="U2102">
        <v>0</v>
      </c>
      <c r="V2102">
        <v>3</v>
      </c>
      <c r="W2102">
        <v>11</v>
      </c>
      <c r="X2102">
        <v>0</v>
      </c>
      <c r="Y2102">
        <v>40</v>
      </c>
      <c r="Z2102">
        <v>2843</v>
      </c>
      <c r="AA2102">
        <v>0</v>
      </c>
      <c r="AB2102">
        <v>1</v>
      </c>
      <c r="AC2102">
        <v>0</v>
      </c>
      <c r="AD2102">
        <v>0</v>
      </c>
      <c r="AE2102">
        <v>0</v>
      </c>
      <c r="AF2102">
        <v>0</v>
      </c>
      <c r="AG2102">
        <v>1</v>
      </c>
      <c r="AH2102">
        <v>0</v>
      </c>
      <c r="AI2102">
        <v>0</v>
      </c>
      <c r="AJ2102">
        <v>0</v>
      </c>
      <c r="AK2102">
        <v>56</v>
      </c>
      <c r="AL2102">
        <v>9</v>
      </c>
      <c r="AM2102">
        <v>0</v>
      </c>
    </row>
    <row r="2103" spans="1:39" x14ac:dyDescent="0.45">
      <c r="A2103">
        <v>65487</v>
      </c>
      <c r="B2103">
        <v>0</v>
      </c>
      <c r="C2103">
        <v>0</v>
      </c>
      <c r="D2103">
        <v>48</v>
      </c>
      <c r="E2103">
        <v>240</v>
      </c>
      <c r="F2103">
        <v>67</v>
      </c>
      <c r="G2103">
        <v>500</v>
      </c>
      <c r="H2103">
        <v>199</v>
      </c>
      <c r="I2103">
        <v>0</v>
      </c>
      <c r="J2103">
        <v>163</v>
      </c>
      <c r="K2103">
        <v>3</v>
      </c>
      <c r="L2103">
        <v>3</v>
      </c>
      <c r="M2103">
        <v>5</v>
      </c>
      <c r="N2103">
        <v>6</v>
      </c>
      <c r="O2103">
        <v>2</v>
      </c>
      <c r="P2103">
        <v>0</v>
      </c>
      <c r="Q2103">
        <v>0</v>
      </c>
      <c r="R2103">
        <v>0</v>
      </c>
      <c r="S2103">
        <v>0</v>
      </c>
      <c r="T2103">
        <v>0</v>
      </c>
      <c r="U2103">
        <v>0</v>
      </c>
      <c r="V2103">
        <v>3</v>
      </c>
      <c r="W2103">
        <v>11</v>
      </c>
      <c r="X2103">
        <v>0</v>
      </c>
      <c r="Y2103">
        <v>63</v>
      </c>
      <c r="Z2103">
        <v>2329</v>
      </c>
      <c r="AA2103">
        <v>0</v>
      </c>
      <c r="AB2103">
        <v>0</v>
      </c>
      <c r="AC2103">
        <v>1</v>
      </c>
      <c r="AD2103">
        <v>0</v>
      </c>
      <c r="AE2103">
        <v>0</v>
      </c>
      <c r="AF2103">
        <v>0</v>
      </c>
      <c r="AG2103">
        <v>0</v>
      </c>
      <c r="AH2103">
        <v>0</v>
      </c>
      <c r="AI2103">
        <v>1</v>
      </c>
      <c r="AJ2103">
        <v>0</v>
      </c>
      <c r="AK2103">
        <v>1006</v>
      </c>
      <c r="AL2103">
        <v>843</v>
      </c>
      <c r="AM2103">
        <v>0</v>
      </c>
    </row>
    <row r="2104" spans="1:39" x14ac:dyDescent="0.45">
      <c r="A2104">
        <v>58692</v>
      </c>
      <c r="B2104">
        <v>0</v>
      </c>
      <c r="C2104">
        <v>1</v>
      </c>
      <c r="D2104">
        <v>21</v>
      </c>
      <c r="E2104">
        <v>301</v>
      </c>
      <c r="F2104">
        <v>11</v>
      </c>
      <c r="G2104">
        <v>61</v>
      </c>
      <c r="H2104">
        <v>4</v>
      </c>
      <c r="I2104">
        <v>7</v>
      </c>
      <c r="J2104">
        <v>11</v>
      </c>
      <c r="K2104">
        <v>1</v>
      </c>
      <c r="L2104">
        <v>8</v>
      </c>
      <c r="M2104">
        <v>2</v>
      </c>
      <c r="N2104">
        <v>4</v>
      </c>
      <c r="O2104">
        <v>7</v>
      </c>
      <c r="P2104">
        <v>0</v>
      </c>
      <c r="Q2104">
        <v>0</v>
      </c>
      <c r="R2104">
        <v>0</v>
      </c>
      <c r="S2104">
        <v>0</v>
      </c>
      <c r="T2104">
        <v>0</v>
      </c>
      <c r="U2104">
        <v>0</v>
      </c>
      <c r="V2104">
        <v>3</v>
      </c>
      <c r="W2104">
        <v>11</v>
      </c>
      <c r="X2104">
        <v>0</v>
      </c>
      <c r="Y2104">
        <v>55</v>
      </c>
      <c r="Z2104">
        <v>2243</v>
      </c>
      <c r="AA2104">
        <v>0</v>
      </c>
      <c r="AB2104">
        <v>1</v>
      </c>
      <c r="AC2104">
        <v>0</v>
      </c>
      <c r="AD2104">
        <v>0</v>
      </c>
      <c r="AE2104">
        <v>0</v>
      </c>
      <c r="AF2104">
        <v>0</v>
      </c>
      <c r="AG2104">
        <v>0</v>
      </c>
      <c r="AH2104">
        <v>1</v>
      </c>
      <c r="AI2104">
        <v>0</v>
      </c>
      <c r="AJ2104">
        <v>0</v>
      </c>
      <c r="AK2104">
        <v>384</v>
      </c>
      <c r="AL2104">
        <v>373</v>
      </c>
      <c r="AM2104">
        <v>0</v>
      </c>
    </row>
    <row r="2105" spans="1:39" x14ac:dyDescent="0.45">
      <c r="A2105">
        <v>40590</v>
      </c>
      <c r="B2105">
        <v>1</v>
      </c>
      <c r="C2105">
        <v>1</v>
      </c>
      <c r="D2105">
        <v>30</v>
      </c>
      <c r="E2105">
        <v>154</v>
      </c>
      <c r="F2105">
        <v>0</v>
      </c>
      <c r="G2105">
        <v>50</v>
      </c>
      <c r="H2105">
        <v>6</v>
      </c>
      <c r="I2105">
        <v>11</v>
      </c>
      <c r="J2105">
        <v>37</v>
      </c>
      <c r="K2105">
        <v>5</v>
      </c>
      <c r="L2105">
        <v>3</v>
      </c>
      <c r="M2105">
        <v>4</v>
      </c>
      <c r="N2105">
        <v>3</v>
      </c>
      <c r="O2105">
        <v>6</v>
      </c>
      <c r="P2105">
        <v>1</v>
      </c>
      <c r="Q2105">
        <v>0</v>
      </c>
      <c r="R2105">
        <v>0</v>
      </c>
      <c r="S2105">
        <v>0</v>
      </c>
      <c r="T2105">
        <v>0</v>
      </c>
      <c r="U2105">
        <v>0</v>
      </c>
      <c r="V2105">
        <v>3</v>
      </c>
      <c r="W2105">
        <v>11</v>
      </c>
      <c r="X2105">
        <v>0</v>
      </c>
      <c r="Y2105">
        <v>51</v>
      </c>
      <c r="Z2105">
        <v>2429</v>
      </c>
      <c r="AA2105">
        <v>0</v>
      </c>
      <c r="AB2105">
        <v>0</v>
      </c>
      <c r="AC2105">
        <v>0</v>
      </c>
      <c r="AD2105">
        <v>0</v>
      </c>
      <c r="AE2105">
        <v>1</v>
      </c>
      <c r="AF2105">
        <v>0</v>
      </c>
      <c r="AG2105">
        <v>0</v>
      </c>
      <c r="AH2105">
        <v>1</v>
      </c>
      <c r="AI2105">
        <v>0</v>
      </c>
      <c r="AJ2105">
        <v>0</v>
      </c>
      <c r="AK2105">
        <v>221</v>
      </c>
      <c r="AL2105">
        <v>184</v>
      </c>
      <c r="AM2105">
        <v>1</v>
      </c>
    </row>
    <row r="2106" spans="1:39" x14ac:dyDescent="0.45">
      <c r="A2106">
        <v>20587</v>
      </c>
      <c r="B2106">
        <v>1</v>
      </c>
      <c r="C2106">
        <v>0</v>
      </c>
      <c r="D2106">
        <v>39</v>
      </c>
      <c r="E2106">
        <v>2</v>
      </c>
      <c r="F2106">
        <v>3</v>
      </c>
      <c r="G2106">
        <v>6</v>
      </c>
      <c r="H2106">
        <v>4</v>
      </c>
      <c r="I2106">
        <v>1</v>
      </c>
      <c r="J2106">
        <v>9</v>
      </c>
      <c r="K2106">
        <v>1</v>
      </c>
      <c r="L2106">
        <v>1</v>
      </c>
      <c r="M2106">
        <v>1</v>
      </c>
      <c r="N2106">
        <v>2</v>
      </c>
      <c r="O2106">
        <v>7</v>
      </c>
      <c r="P2106">
        <v>0</v>
      </c>
      <c r="Q2106">
        <v>0</v>
      </c>
      <c r="R2106">
        <v>0</v>
      </c>
      <c r="S2106">
        <v>0</v>
      </c>
      <c r="T2106">
        <v>0</v>
      </c>
      <c r="U2106">
        <v>0</v>
      </c>
      <c r="V2106">
        <v>3</v>
      </c>
      <c r="W2106">
        <v>11</v>
      </c>
      <c r="X2106">
        <v>0</v>
      </c>
      <c r="Y2106">
        <v>50</v>
      </c>
      <c r="Z2106">
        <v>2208</v>
      </c>
      <c r="AA2106">
        <v>0</v>
      </c>
      <c r="AB2106">
        <v>0</v>
      </c>
      <c r="AC2106">
        <v>1</v>
      </c>
      <c r="AD2106">
        <v>0</v>
      </c>
      <c r="AE2106">
        <v>0</v>
      </c>
      <c r="AF2106">
        <v>0</v>
      </c>
      <c r="AG2106">
        <v>0</v>
      </c>
      <c r="AH2106">
        <v>1</v>
      </c>
      <c r="AI2106">
        <v>0</v>
      </c>
      <c r="AJ2106">
        <v>0</v>
      </c>
      <c r="AK2106">
        <v>16</v>
      </c>
      <c r="AL2106">
        <v>7</v>
      </c>
      <c r="AM2106">
        <v>0</v>
      </c>
    </row>
    <row r="2107" spans="1:39" x14ac:dyDescent="0.45">
      <c r="A2107">
        <v>62637</v>
      </c>
      <c r="B2107">
        <v>0</v>
      </c>
      <c r="C2107">
        <v>1</v>
      </c>
      <c r="D2107">
        <v>76</v>
      </c>
      <c r="E2107">
        <v>104</v>
      </c>
      <c r="F2107">
        <v>12</v>
      </c>
      <c r="G2107">
        <v>48</v>
      </c>
      <c r="H2107">
        <v>4</v>
      </c>
      <c r="I2107">
        <v>12</v>
      </c>
      <c r="J2107">
        <v>5</v>
      </c>
      <c r="K2107">
        <v>1</v>
      </c>
      <c r="L2107">
        <v>2</v>
      </c>
      <c r="M2107">
        <v>2</v>
      </c>
      <c r="N2107">
        <v>5</v>
      </c>
      <c r="O2107">
        <v>2</v>
      </c>
      <c r="P2107">
        <v>0</v>
      </c>
      <c r="Q2107">
        <v>0</v>
      </c>
      <c r="R2107">
        <v>0</v>
      </c>
      <c r="S2107">
        <v>0</v>
      </c>
      <c r="T2107">
        <v>0</v>
      </c>
      <c r="U2107">
        <v>0</v>
      </c>
      <c r="V2107">
        <v>3</v>
      </c>
      <c r="W2107">
        <v>11</v>
      </c>
      <c r="X2107">
        <v>0</v>
      </c>
      <c r="Y2107">
        <v>66</v>
      </c>
      <c r="Z2107">
        <v>2279</v>
      </c>
      <c r="AA2107">
        <v>1</v>
      </c>
      <c r="AB2107">
        <v>0</v>
      </c>
      <c r="AC2107">
        <v>0</v>
      </c>
      <c r="AD2107">
        <v>0</v>
      </c>
      <c r="AE2107">
        <v>0</v>
      </c>
      <c r="AF2107">
        <v>0</v>
      </c>
      <c r="AG2107">
        <v>0</v>
      </c>
      <c r="AH2107">
        <v>0</v>
      </c>
      <c r="AI2107">
        <v>1</v>
      </c>
      <c r="AJ2107">
        <v>0</v>
      </c>
      <c r="AK2107">
        <v>180</v>
      </c>
      <c r="AL2107">
        <v>175</v>
      </c>
      <c r="AM2107">
        <v>0</v>
      </c>
    </row>
    <row r="2108" spans="1:39" x14ac:dyDescent="0.45">
      <c r="A2108">
        <v>29435</v>
      </c>
      <c r="B2108">
        <v>1</v>
      </c>
      <c r="C2108">
        <v>1</v>
      </c>
      <c r="D2108">
        <v>11</v>
      </c>
      <c r="E2108">
        <v>70</v>
      </c>
      <c r="F2108">
        <v>3</v>
      </c>
      <c r="G2108">
        <v>37</v>
      </c>
      <c r="H2108">
        <v>4</v>
      </c>
      <c r="I2108">
        <v>2</v>
      </c>
      <c r="J2108">
        <v>64</v>
      </c>
      <c r="K2108">
        <v>4</v>
      </c>
      <c r="L2108">
        <v>3</v>
      </c>
      <c r="M2108">
        <v>2</v>
      </c>
      <c r="N2108">
        <v>2</v>
      </c>
      <c r="O2108">
        <v>9</v>
      </c>
      <c r="P2108">
        <v>0</v>
      </c>
      <c r="Q2108">
        <v>0</v>
      </c>
      <c r="R2108">
        <v>0</v>
      </c>
      <c r="S2108">
        <v>0</v>
      </c>
      <c r="T2108">
        <v>0</v>
      </c>
      <c r="U2108">
        <v>0</v>
      </c>
      <c r="V2108">
        <v>3</v>
      </c>
      <c r="W2108">
        <v>11</v>
      </c>
      <c r="X2108">
        <v>1</v>
      </c>
      <c r="Y2108">
        <v>54</v>
      </c>
      <c r="Z2108">
        <v>2851</v>
      </c>
      <c r="AA2108">
        <v>1</v>
      </c>
      <c r="AB2108">
        <v>0</v>
      </c>
      <c r="AC2108">
        <v>0</v>
      </c>
      <c r="AD2108">
        <v>0</v>
      </c>
      <c r="AE2108">
        <v>0</v>
      </c>
      <c r="AF2108">
        <v>0</v>
      </c>
      <c r="AG2108">
        <v>0</v>
      </c>
      <c r="AH2108">
        <v>0</v>
      </c>
      <c r="AI2108">
        <v>1</v>
      </c>
      <c r="AJ2108">
        <v>0</v>
      </c>
      <c r="AK2108">
        <v>116</v>
      </c>
      <c r="AL2108">
        <v>52</v>
      </c>
      <c r="AM2108">
        <v>0</v>
      </c>
    </row>
    <row r="2109" spans="1:39" x14ac:dyDescent="0.45">
      <c r="A2109">
        <v>19346</v>
      </c>
      <c r="B2109">
        <v>1</v>
      </c>
      <c r="C2109">
        <v>0</v>
      </c>
      <c r="D2109">
        <v>26</v>
      </c>
      <c r="E2109">
        <v>2</v>
      </c>
      <c r="F2109">
        <v>0</v>
      </c>
      <c r="G2109">
        <v>9</v>
      </c>
      <c r="H2109">
        <v>3</v>
      </c>
      <c r="I2109">
        <v>6</v>
      </c>
      <c r="J2109">
        <v>2</v>
      </c>
      <c r="K2109">
        <v>1</v>
      </c>
      <c r="L2109">
        <v>1</v>
      </c>
      <c r="M2109">
        <v>0</v>
      </c>
      <c r="N2109">
        <v>3</v>
      </c>
      <c r="O2109">
        <v>8</v>
      </c>
      <c r="P2109">
        <v>0</v>
      </c>
      <c r="Q2109">
        <v>0</v>
      </c>
      <c r="R2109">
        <v>0</v>
      </c>
      <c r="S2109">
        <v>0</v>
      </c>
      <c r="T2109">
        <v>0</v>
      </c>
      <c r="U2109">
        <v>0</v>
      </c>
      <c r="V2109">
        <v>3</v>
      </c>
      <c r="W2109">
        <v>11</v>
      </c>
      <c r="X2109">
        <v>0</v>
      </c>
      <c r="Y2109">
        <v>46</v>
      </c>
      <c r="Z2109">
        <v>2309</v>
      </c>
      <c r="AA2109">
        <v>1</v>
      </c>
      <c r="AB2109">
        <v>0</v>
      </c>
      <c r="AC2109">
        <v>0</v>
      </c>
      <c r="AD2109">
        <v>0</v>
      </c>
      <c r="AE2109">
        <v>0</v>
      </c>
      <c r="AF2109">
        <v>0</v>
      </c>
      <c r="AG2109">
        <v>0</v>
      </c>
      <c r="AH2109">
        <v>1</v>
      </c>
      <c r="AI2109">
        <v>0</v>
      </c>
      <c r="AJ2109">
        <v>0</v>
      </c>
      <c r="AK2109">
        <v>20</v>
      </c>
      <c r="AL2109">
        <v>18</v>
      </c>
      <c r="AM2109">
        <v>0</v>
      </c>
    </row>
    <row r="2110" spans="1:39" x14ac:dyDescent="0.45">
      <c r="A2110">
        <v>35788</v>
      </c>
      <c r="B2110">
        <v>1</v>
      </c>
      <c r="C2110">
        <v>1</v>
      </c>
      <c r="D2110">
        <v>34</v>
      </c>
      <c r="E2110">
        <v>23</v>
      </c>
      <c r="F2110">
        <v>2</v>
      </c>
      <c r="G2110">
        <v>11</v>
      </c>
      <c r="H2110">
        <v>3</v>
      </c>
      <c r="I2110">
        <v>1</v>
      </c>
      <c r="J2110">
        <v>4</v>
      </c>
      <c r="K2110">
        <v>2</v>
      </c>
      <c r="L2110">
        <v>2</v>
      </c>
      <c r="M2110">
        <v>0</v>
      </c>
      <c r="N2110">
        <v>3</v>
      </c>
      <c r="O2110">
        <v>6</v>
      </c>
      <c r="P2110">
        <v>0</v>
      </c>
      <c r="Q2110">
        <v>0</v>
      </c>
      <c r="R2110">
        <v>0</v>
      </c>
      <c r="S2110">
        <v>0</v>
      </c>
      <c r="T2110">
        <v>0</v>
      </c>
      <c r="U2110">
        <v>0</v>
      </c>
      <c r="V2110">
        <v>3</v>
      </c>
      <c r="W2110">
        <v>11</v>
      </c>
      <c r="X2110">
        <v>0</v>
      </c>
      <c r="Y2110">
        <v>49</v>
      </c>
      <c r="Z2110">
        <v>2316</v>
      </c>
      <c r="AA2110">
        <v>0</v>
      </c>
      <c r="AB2110">
        <v>1</v>
      </c>
      <c r="AC2110">
        <v>0</v>
      </c>
      <c r="AD2110">
        <v>0</v>
      </c>
      <c r="AE2110">
        <v>0</v>
      </c>
      <c r="AF2110">
        <v>0</v>
      </c>
      <c r="AG2110">
        <v>0</v>
      </c>
      <c r="AH2110">
        <v>1</v>
      </c>
      <c r="AI2110">
        <v>0</v>
      </c>
      <c r="AJ2110">
        <v>0</v>
      </c>
      <c r="AK2110">
        <v>40</v>
      </c>
      <c r="AL2110">
        <v>36</v>
      </c>
      <c r="AM2110">
        <v>0</v>
      </c>
    </row>
    <row r="2111" spans="1:39" x14ac:dyDescent="0.45">
      <c r="A2111">
        <v>36997</v>
      </c>
      <c r="B2111">
        <v>1</v>
      </c>
      <c r="C2111">
        <v>1</v>
      </c>
      <c r="D2111">
        <v>72</v>
      </c>
      <c r="E2111">
        <v>43</v>
      </c>
      <c r="F2111">
        <v>4</v>
      </c>
      <c r="G2111">
        <v>12</v>
      </c>
      <c r="H2111">
        <v>8</v>
      </c>
      <c r="I2111">
        <v>0</v>
      </c>
      <c r="J2111">
        <v>27</v>
      </c>
      <c r="K2111">
        <v>5</v>
      </c>
      <c r="L2111">
        <v>2</v>
      </c>
      <c r="M2111">
        <v>1</v>
      </c>
      <c r="N2111">
        <v>4</v>
      </c>
      <c r="O2111">
        <v>5</v>
      </c>
      <c r="P2111">
        <v>0</v>
      </c>
      <c r="Q2111">
        <v>0</v>
      </c>
      <c r="R2111">
        <v>0</v>
      </c>
      <c r="S2111">
        <v>0</v>
      </c>
      <c r="T2111">
        <v>0</v>
      </c>
      <c r="U2111">
        <v>0</v>
      </c>
      <c r="V2111">
        <v>3</v>
      </c>
      <c r="W2111">
        <v>11</v>
      </c>
      <c r="X2111">
        <v>0</v>
      </c>
      <c r="Y2111">
        <v>52</v>
      </c>
      <c r="Z2111">
        <v>2672</v>
      </c>
      <c r="AA2111">
        <v>1</v>
      </c>
      <c r="AB2111">
        <v>0</v>
      </c>
      <c r="AC2111">
        <v>0</v>
      </c>
      <c r="AD2111">
        <v>0</v>
      </c>
      <c r="AE2111">
        <v>0</v>
      </c>
      <c r="AF2111">
        <v>0</v>
      </c>
      <c r="AG2111">
        <v>0</v>
      </c>
      <c r="AH2111">
        <v>1</v>
      </c>
      <c r="AI2111">
        <v>0</v>
      </c>
      <c r="AJ2111">
        <v>0</v>
      </c>
      <c r="AK2111">
        <v>67</v>
      </c>
      <c r="AL2111">
        <v>40</v>
      </c>
      <c r="AM2111">
        <v>0</v>
      </c>
    </row>
    <row r="2112" spans="1:39" x14ac:dyDescent="0.45">
      <c r="A2112">
        <v>23539</v>
      </c>
      <c r="B2112">
        <v>0</v>
      </c>
      <c r="C2112">
        <v>0</v>
      </c>
      <c r="D2112">
        <v>13</v>
      </c>
      <c r="E2112">
        <v>4</v>
      </c>
      <c r="F2112">
        <v>24</v>
      </c>
      <c r="G2112">
        <v>11</v>
      </c>
      <c r="H2112">
        <v>16</v>
      </c>
      <c r="I2112">
        <v>1</v>
      </c>
      <c r="J2112">
        <v>25</v>
      </c>
      <c r="K2112">
        <v>1</v>
      </c>
      <c r="L2112">
        <v>2</v>
      </c>
      <c r="M2112">
        <v>0</v>
      </c>
      <c r="N2112">
        <v>4</v>
      </c>
      <c r="O2112">
        <v>6</v>
      </c>
      <c r="P2112">
        <v>0</v>
      </c>
      <c r="Q2112">
        <v>0</v>
      </c>
      <c r="R2112">
        <v>0</v>
      </c>
      <c r="S2112">
        <v>0</v>
      </c>
      <c r="T2112">
        <v>0</v>
      </c>
      <c r="U2112">
        <v>0</v>
      </c>
      <c r="V2112">
        <v>3</v>
      </c>
      <c r="W2112">
        <v>11</v>
      </c>
      <c r="X2112">
        <v>0</v>
      </c>
      <c r="Y2112">
        <v>63</v>
      </c>
      <c r="Z2112">
        <v>2280</v>
      </c>
      <c r="AA2112">
        <v>0</v>
      </c>
      <c r="AB2112">
        <v>1</v>
      </c>
      <c r="AC2112">
        <v>0</v>
      </c>
      <c r="AD2112">
        <v>0</v>
      </c>
      <c r="AE2112">
        <v>0</v>
      </c>
      <c r="AF2112">
        <v>0</v>
      </c>
      <c r="AG2112">
        <v>0</v>
      </c>
      <c r="AH2112">
        <v>1</v>
      </c>
      <c r="AI2112">
        <v>0</v>
      </c>
      <c r="AJ2112">
        <v>0</v>
      </c>
      <c r="AK2112">
        <v>56</v>
      </c>
      <c r="AL2112">
        <v>31</v>
      </c>
      <c r="AM2112">
        <v>0</v>
      </c>
    </row>
    <row r="2113" spans="1:39" x14ac:dyDescent="0.45">
      <c r="A2113">
        <v>65333</v>
      </c>
      <c r="B2113">
        <v>0</v>
      </c>
      <c r="C2113">
        <v>1</v>
      </c>
      <c r="D2113">
        <v>58</v>
      </c>
      <c r="E2113">
        <v>654</v>
      </c>
      <c r="F2113">
        <v>7</v>
      </c>
      <c r="G2113">
        <v>92</v>
      </c>
      <c r="H2113">
        <v>0</v>
      </c>
      <c r="I2113">
        <v>15</v>
      </c>
      <c r="J2113">
        <v>30</v>
      </c>
      <c r="K2113">
        <v>7</v>
      </c>
      <c r="L2113">
        <v>9</v>
      </c>
      <c r="M2113">
        <v>4</v>
      </c>
      <c r="N2113">
        <v>8</v>
      </c>
      <c r="O2113">
        <v>6</v>
      </c>
      <c r="P2113">
        <v>0</v>
      </c>
      <c r="Q2113">
        <v>1</v>
      </c>
      <c r="R2113">
        <v>1</v>
      </c>
      <c r="S2113">
        <v>0</v>
      </c>
      <c r="T2113">
        <v>0</v>
      </c>
      <c r="U2113">
        <v>0</v>
      </c>
      <c r="V2113">
        <v>3</v>
      </c>
      <c r="W2113">
        <v>11</v>
      </c>
      <c r="X2113">
        <v>0</v>
      </c>
      <c r="Y2113">
        <v>47</v>
      </c>
      <c r="Z2113">
        <v>2322</v>
      </c>
      <c r="AA2113">
        <v>0</v>
      </c>
      <c r="AB2113">
        <v>0</v>
      </c>
      <c r="AC2113">
        <v>1</v>
      </c>
      <c r="AD2113">
        <v>0</v>
      </c>
      <c r="AE2113">
        <v>0</v>
      </c>
      <c r="AF2113">
        <v>0</v>
      </c>
      <c r="AG2113">
        <v>0</v>
      </c>
      <c r="AH2113">
        <v>1</v>
      </c>
      <c r="AI2113">
        <v>0</v>
      </c>
      <c r="AJ2113">
        <v>0</v>
      </c>
      <c r="AK2113">
        <v>768</v>
      </c>
      <c r="AL2113">
        <v>738</v>
      </c>
      <c r="AM2113">
        <v>2</v>
      </c>
    </row>
    <row r="2114" spans="1:39" x14ac:dyDescent="0.45">
      <c r="A2114">
        <v>78499</v>
      </c>
      <c r="B2114">
        <v>0</v>
      </c>
      <c r="C2114">
        <v>0</v>
      </c>
      <c r="D2114">
        <v>12</v>
      </c>
      <c r="E2114">
        <v>912</v>
      </c>
      <c r="F2114">
        <v>72</v>
      </c>
      <c r="G2114">
        <v>170</v>
      </c>
      <c r="H2114">
        <v>47</v>
      </c>
      <c r="I2114">
        <v>36</v>
      </c>
      <c r="J2114">
        <v>97</v>
      </c>
      <c r="K2114">
        <v>1</v>
      </c>
      <c r="L2114">
        <v>11</v>
      </c>
      <c r="M2114">
        <v>3</v>
      </c>
      <c r="N2114">
        <v>4</v>
      </c>
      <c r="O2114">
        <v>4</v>
      </c>
      <c r="P2114">
        <v>0</v>
      </c>
      <c r="Q2114">
        <v>0</v>
      </c>
      <c r="R2114">
        <v>1</v>
      </c>
      <c r="S2114">
        <v>0</v>
      </c>
      <c r="T2114">
        <v>0</v>
      </c>
      <c r="U2114">
        <v>0</v>
      </c>
      <c r="V2114">
        <v>3</v>
      </c>
      <c r="W2114">
        <v>11</v>
      </c>
      <c r="X2114">
        <v>1</v>
      </c>
      <c r="Y2114">
        <v>63</v>
      </c>
      <c r="Z2114">
        <v>2377</v>
      </c>
      <c r="AA2114">
        <v>0</v>
      </c>
      <c r="AB2114">
        <v>0</v>
      </c>
      <c r="AC2114">
        <v>1</v>
      </c>
      <c r="AD2114">
        <v>0</v>
      </c>
      <c r="AE2114">
        <v>0</v>
      </c>
      <c r="AF2114">
        <v>0</v>
      </c>
      <c r="AG2114">
        <v>0</v>
      </c>
      <c r="AH2114">
        <v>1</v>
      </c>
      <c r="AI2114">
        <v>0</v>
      </c>
      <c r="AJ2114">
        <v>0</v>
      </c>
      <c r="AK2114">
        <v>1237</v>
      </c>
      <c r="AL2114">
        <v>1140</v>
      </c>
      <c r="AM2114">
        <v>1</v>
      </c>
    </row>
    <row r="2115" spans="1:39" x14ac:dyDescent="0.45">
      <c r="A2115">
        <v>29732</v>
      </c>
      <c r="B2115">
        <v>1</v>
      </c>
      <c r="C2115">
        <v>0</v>
      </c>
      <c r="D2115">
        <v>23</v>
      </c>
      <c r="E2115">
        <v>25</v>
      </c>
      <c r="F2115">
        <v>0</v>
      </c>
      <c r="G2115">
        <v>8</v>
      </c>
      <c r="H2115">
        <v>0</v>
      </c>
      <c r="I2115">
        <v>1</v>
      </c>
      <c r="J2115">
        <v>4</v>
      </c>
      <c r="K2115">
        <v>1</v>
      </c>
      <c r="L2115">
        <v>2</v>
      </c>
      <c r="M2115">
        <v>0</v>
      </c>
      <c r="N2115">
        <v>2</v>
      </c>
      <c r="O2115">
        <v>9</v>
      </c>
      <c r="P2115">
        <v>0</v>
      </c>
      <c r="Q2115">
        <v>0</v>
      </c>
      <c r="R2115">
        <v>0</v>
      </c>
      <c r="S2115">
        <v>0</v>
      </c>
      <c r="T2115">
        <v>0</v>
      </c>
      <c r="U2115">
        <v>0</v>
      </c>
      <c r="V2115">
        <v>3</v>
      </c>
      <c r="W2115">
        <v>11</v>
      </c>
      <c r="X2115">
        <v>0</v>
      </c>
      <c r="Y2115">
        <v>49</v>
      </c>
      <c r="Z2115">
        <v>2255</v>
      </c>
      <c r="AA2115">
        <v>0</v>
      </c>
      <c r="AB2115">
        <v>0</v>
      </c>
      <c r="AC2115">
        <v>0</v>
      </c>
      <c r="AD2115">
        <v>1</v>
      </c>
      <c r="AE2115">
        <v>0</v>
      </c>
      <c r="AF2115">
        <v>0</v>
      </c>
      <c r="AG2115">
        <v>0</v>
      </c>
      <c r="AH2115">
        <v>0</v>
      </c>
      <c r="AI2115">
        <v>0</v>
      </c>
      <c r="AJ2115">
        <v>1</v>
      </c>
      <c r="AK2115">
        <v>34</v>
      </c>
      <c r="AL2115">
        <v>30</v>
      </c>
      <c r="AM2115">
        <v>0</v>
      </c>
    </row>
    <row r="2116" spans="1:39" x14ac:dyDescent="0.45">
      <c r="A2116">
        <v>41275</v>
      </c>
      <c r="B2116">
        <v>1</v>
      </c>
      <c r="C2116">
        <v>2</v>
      </c>
      <c r="D2116">
        <v>33</v>
      </c>
      <c r="E2116">
        <v>24</v>
      </c>
      <c r="F2116">
        <v>4</v>
      </c>
      <c r="G2116">
        <v>22</v>
      </c>
      <c r="H2116">
        <v>0</v>
      </c>
      <c r="I2116">
        <v>2</v>
      </c>
      <c r="J2116">
        <v>9</v>
      </c>
      <c r="K2116">
        <v>4</v>
      </c>
      <c r="L2116">
        <v>3</v>
      </c>
      <c r="M2116">
        <v>1</v>
      </c>
      <c r="N2116">
        <v>3</v>
      </c>
      <c r="O2116">
        <v>5</v>
      </c>
      <c r="P2116">
        <v>0</v>
      </c>
      <c r="Q2116">
        <v>0</v>
      </c>
      <c r="R2116">
        <v>0</v>
      </c>
      <c r="S2116">
        <v>0</v>
      </c>
      <c r="T2116">
        <v>0</v>
      </c>
      <c r="U2116">
        <v>0</v>
      </c>
      <c r="V2116">
        <v>3</v>
      </c>
      <c r="W2116">
        <v>11</v>
      </c>
      <c r="X2116">
        <v>0</v>
      </c>
      <c r="Y2116">
        <v>60</v>
      </c>
      <c r="Z2116">
        <v>2256</v>
      </c>
      <c r="AA2116">
        <v>0</v>
      </c>
      <c r="AB2116">
        <v>0</v>
      </c>
      <c r="AC2116">
        <v>0</v>
      </c>
      <c r="AD2116">
        <v>1</v>
      </c>
      <c r="AE2116">
        <v>0</v>
      </c>
      <c r="AF2116">
        <v>0</v>
      </c>
      <c r="AG2116">
        <v>0</v>
      </c>
      <c r="AH2116">
        <v>0</v>
      </c>
      <c r="AI2116">
        <v>1</v>
      </c>
      <c r="AJ2116">
        <v>0</v>
      </c>
      <c r="AK2116">
        <v>52</v>
      </c>
      <c r="AL2116">
        <v>43</v>
      </c>
      <c r="AM2116">
        <v>0</v>
      </c>
    </row>
    <row r="2117" spans="1:39" x14ac:dyDescent="0.45">
      <c r="A2117">
        <v>63516</v>
      </c>
      <c r="B2117">
        <v>1</v>
      </c>
      <c r="C2117">
        <v>1</v>
      </c>
      <c r="D2117">
        <v>30</v>
      </c>
      <c r="E2117">
        <v>141</v>
      </c>
      <c r="F2117">
        <v>11</v>
      </c>
      <c r="G2117">
        <v>114</v>
      </c>
      <c r="H2117">
        <v>15</v>
      </c>
      <c r="I2117">
        <v>14</v>
      </c>
      <c r="J2117">
        <v>5</v>
      </c>
      <c r="K2117">
        <v>4</v>
      </c>
      <c r="L2117">
        <v>4</v>
      </c>
      <c r="M2117">
        <v>1</v>
      </c>
      <c r="N2117">
        <v>7</v>
      </c>
      <c r="O2117">
        <v>5</v>
      </c>
      <c r="P2117">
        <v>0</v>
      </c>
      <c r="Q2117">
        <v>0</v>
      </c>
      <c r="R2117">
        <v>0</v>
      </c>
      <c r="S2117">
        <v>0</v>
      </c>
      <c r="T2117">
        <v>0</v>
      </c>
      <c r="U2117">
        <v>0</v>
      </c>
      <c r="V2117">
        <v>3</v>
      </c>
      <c r="W2117">
        <v>11</v>
      </c>
      <c r="X2117">
        <v>0</v>
      </c>
      <c r="Y2117">
        <v>47</v>
      </c>
      <c r="Z2117">
        <v>2517</v>
      </c>
      <c r="AA2117">
        <v>0</v>
      </c>
      <c r="AB2117">
        <v>0</v>
      </c>
      <c r="AC2117">
        <v>0</v>
      </c>
      <c r="AD2117">
        <v>1</v>
      </c>
      <c r="AE2117">
        <v>0</v>
      </c>
      <c r="AF2117">
        <v>0</v>
      </c>
      <c r="AG2117">
        <v>0</v>
      </c>
      <c r="AH2117">
        <v>0</v>
      </c>
      <c r="AI2117">
        <v>0</v>
      </c>
      <c r="AJ2117">
        <v>1</v>
      </c>
      <c r="AK2117">
        <v>295</v>
      </c>
      <c r="AL2117">
        <v>290</v>
      </c>
      <c r="AM2117">
        <v>0</v>
      </c>
    </row>
    <row r="2118" spans="1:39" x14ac:dyDescent="0.45">
      <c r="A2118">
        <v>42769</v>
      </c>
      <c r="B2118">
        <v>0</v>
      </c>
      <c r="C2118">
        <v>1</v>
      </c>
      <c r="D2118">
        <v>15</v>
      </c>
      <c r="E2118">
        <v>71</v>
      </c>
      <c r="F2118">
        <v>0</v>
      </c>
      <c r="G2118">
        <v>13</v>
      </c>
      <c r="H2118">
        <v>3</v>
      </c>
      <c r="I2118">
        <v>1</v>
      </c>
      <c r="J2118">
        <v>0</v>
      </c>
      <c r="K2118">
        <v>2</v>
      </c>
      <c r="L2118">
        <v>1</v>
      </c>
      <c r="M2118">
        <v>1</v>
      </c>
      <c r="N2118">
        <v>4</v>
      </c>
      <c r="O2118">
        <v>4</v>
      </c>
      <c r="P2118">
        <v>0</v>
      </c>
      <c r="Q2118">
        <v>0</v>
      </c>
      <c r="R2118">
        <v>0</v>
      </c>
      <c r="S2118">
        <v>0</v>
      </c>
      <c r="T2118">
        <v>0</v>
      </c>
      <c r="U2118">
        <v>0</v>
      </c>
      <c r="V2118">
        <v>3</v>
      </c>
      <c r="W2118">
        <v>11</v>
      </c>
      <c r="X2118">
        <v>0</v>
      </c>
      <c r="Y2118">
        <v>58</v>
      </c>
      <c r="Z2118">
        <v>2419</v>
      </c>
      <c r="AA2118">
        <v>0</v>
      </c>
      <c r="AB2118">
        <v>1</v>
      </c>
      <c r="AC2118">
        <v>0</v>
      </c>
      <c r="AD2118">
        <v>0</v>
      </c>
      <c r="AE2118">
        <v>0</v>
      </c>
      <c r="AF2118">
        <v>0</v>
      </c>
      <c r="AG2118">
        <v>0</v>
      </c>
      <c r="AH2118">
        <v>0</v>
      </c>
      <c r="AI2118">
        <v>0</v>
      </c>
      <c r="AJ2118">
        <v>1</v>
      </c>
      <c r="AK2118">
        <v>88</v>
      </c>
      <c r="AL2118">
        <v>88</v>
      </c>
      <c r="AM2118">
        <v>0</v>
      </c>
    </row>
    <row r="2119" spans="1:39" x14ac:dyDescent="0.45">
      <c r="A2119">
        <v>49572</v>
      </c>
      <c r="B2119">
        <v>1</v>
      </c>
      <c r="C2119">
        <v>1</v>
      </c>
      <c r="D2119">
        <v>25</v>
      </c>
      <c r="E2119">
        <v>35</v>
      </c>
      <c r="F2119">
        <v>1</v>
      </c>
      <c r="G2119">
        <v>16</v>
      </c>
      <c r="H2119">
        <v>0</v>
      </c>
      <c r="I2119">
        <v>1</v>
      </c>
      <c r="J2119">
        <v>1</v>
      </c>
      <c r="K2119">
        <v>2</v>
      </c>
      <c r="L2119">
        <v>2</v>
      </c>
      <c r="M2119">
        <v>0</v>
      </c>
      <c r="N2119">
        <v>3</v>
      </c>
      <c r="O2119">
        <v>7</v>
      </c>
      <c r="P2119">
        <v>0</v>
      </c>
      <c r="Q2119">
        <v>0</v>
      </c>
      <c r="R2119">
        <v>0</v>
      </c>
      <c r="S2119">
        <v>0</v>
      </c>
      <c r="T2119">
        <v>0</v>
      </c>
      <c r="U2119">
        <v>0</v>
      </c>
      <c r="V2119">
        <v>3</v>
      </c>
      <c r="W2119">
        <v>11</v>
      </c>
      <c r="X2119">
        <v>0</v>
      </c>
      <c r="Y2119">
        <v>62</v>
      </c>
      <c r="Z2119">
        <v>2355</v>
      </c>
      <c r="AA2119">
        <v>0</v>
      </c>
      <c r="AB2119">
        <v>1</v>
      </c>
      <c r="AC2119">
        <v>0</v>
      </c>
      <c r="AD2119">
        <v>0</v>
      </c>
      <c r="AE2119">
        <v>0</v>
      </c>
      <c r="AF2119">
        <v>0</v>
      </c>
      <c r="AG2119">
        <v>0</v>
      </c>
      <c r="AH2119">
        <v>0</v>
      </c>
      <c r="AI2119">
        <v>1</v>
      </c>
      <c r="AJ2119">
        <v>0</v>
      </c>
      <c r="AK2119">
        <v>53</v>
      </c>
      <c r="AL2119">
        <v>52</v>
      </c>
      <c r="AM2119">
        <v>0</v>
      </c>
    </row>
    <row r="2120" spans="1:39" x14ac:dyDescent="0.45">
      <c r="A2120">
        <v>69209</v>
      </c>
      <c r="B2120">
        <v>0</v>
      </c>
      <c r="C2120">
        <v>0</v>
      </c>
      <c r="D2120">
        <v>4</v>
      </c>
      <c r="E2120">
        <v>496</v>
      </c>
      <c r="F2120">
        <v>32</v>
      </c>
      <c r="G2120">
        <v>849</v>
      </c>
      <c r="H2120">
        <v>229</v>
      </c>
      <c r="I2120">
        <v>48</v>
      </c>
      <c r="J2120">
        <v>128</v>
      </c>
      <c r="K2120">
        <v>2</v>
      </c>
      <c r="L2120">
        <v>5</v>
      </c>
      <c r="M2120">
        <v>3</v>
      </c>
      <c r="N2120">
        <v>6</v>
      </c>
      <c r="O2120">
        <v>4</v>
      </c>
      <c r="P2120">
        <v>0</v>
      </c>
      <c r="Q2120">
        <v>0</v>
      </c>
      <c r="R2120">
        <v>0</v>
      </c>
      <c r="S2120">
        <v>1</v>
      </c>
      <c r="T2120">
        <v>0</v>
      </c>
      <c r="U2120">
        <v>0</v>
      </c>
      <c r="V2120">
        <v>3</v>
      </c>
      <c r="W2120">
        <v>11</v>
      </c>
      <c r="X2120">
        <v>0</v>
      </c>
      <c r="Y2120">
        <v>48</v>
      </c>
      <c r="Z2120">
        <v>2809</v>
      </c>
      <c r="AA2120">
        <v>0</v>
      </c>
      <c r="AB2120">
        <v>1</v>
      </c>
      <c r="AC2120">
        <v>0</v>
      </c>
      <c r="AD2120">
        <v>0</v>
      </c>
      <c r="AE2120">
        <v>0</v>
      </c>
      <c r="AF2120">
        <v>0</v>
      </c>
      <c r="AG2120">
        <v>0</v>
      </c>
      <c r="AH2120">
        <v>1</v>
      </c>
      <c r="AI2120">
        <v>0</v>
      </c>
      <c r="AJ2120">
        <v>0</v>
      </c>
      <c r="AK2120">
        <v>1654</v>
      </c>
      <c r="AL2120">
        <v>1526</v>
      </c>
      <c r="AM2120">
        <v>1</v>
      </c>
    </row>
    <row r="2121" spans="1:39" x14ac:dyDescent="0.45">
      <c r="A2121">
        <v>17148</v>
      </c>
      <c r="B2121">
        <v>1</v>
      </c>
      <c r="C2121">
        <v>0</v>
      </c>
      <c r="D2121">
        <v>80</v>
      </c>
      <c r="E2121">
        <v>9</v>
      </c>
      <c r="F2121">
        <v>9</v>
      </c>
      <c r="G2121">
        <v>11</v>
      </c>
      <c r="H2121">
        <v>13</v>
      </c>
      <c r="I2121">
        <v>10</v>
      </c>
      <c r="J2121">
        <v>16</v>
      </c>
      <c r="K2121">
        <v>4</v>
      </c>
      <c r="L2121">
        <v>3</v>
      </c>
      <c r="M2121">
        <v>1</v>
      </c>
      <c r="N2121">
        <v>3</v>
      </c>
      <c r="O2121">
        <v>8</v>
      </c>
      <c r="P2121">
        <v>0</v>
      </c>
      <c r="Q2121">
        <v>0</v>
      </c>
      <c r="R2121">
        <v>0</v>
      </c>
      <c r="S2121">
        <v>0</v>
      </c>
      <c r="T2121">
        <v>0</v>
      </c>
      <c r="U2121">
        <v>0</v>
      </c>
      <c r="V2121">
        <v>3</v>
      </c>
      <c r="W2121">
        <v>11</v>
      </c>
      <c r="X2121">
        <v>0</v>
      </c>
      <c r="Y2121">
        <v>44</v>
      </c>
      <c r="Z2121">
        <v>2311</v>
      </c>
      <c r="AA2121">
        <v>0</v>
      </c>
      <c r="AB2121">
        <v>1</v>
      </c>
      <c r="AC2121">
        <v>0</v>
      </c>
      <c r="AD2121">
        <v>0</v>
      </c>
      <c r="AE2121">
        <v>0</v>
      </c>
      <c r="AF2121">
        <v>0</v>
      </c>
      <c r="AG2121">
        <v>0</v>
      </c>
      <c r="AH2121">
        <v>1</v>
      </c>
      <c r="AI2121">
        <v>0</v>
      </c>
      <c r="AJ2121">
        <v>0</v>
      </c>
      <c r="AK2121">
        <v>52</v>
      </c>
      <c r="AL2121">
        <v>36</v>
      </c>
      <c r="AM2121">
        <v>0</v>
      </c>
    </row>
    <row r="2122" spans="1:39" x14ac:dyDescent="0.45">
      <c r="A2122">
        <v>40590</v>
      </c>
      <c r="B2122">
        <v>1</v>
      </c>
      <c r="C2122">
        <v>1</v>
      </c>
      <c r="D2122">
        <v>30</v>
      </c>
      <c r="E2122">
        <v>154</v>
      </c>
      <c r="F2122">
        <v>0</v>
      </c>
      <c r="G2122">
        <v>50</v>
      </c>
      <c r="H2122">
        <v>6</v>
      </c>
      <c r="I2122">
        <v>11</v>
      </c>
      <c r="J2122">
        <v>37</v>
      </c>
      <c r="K2122">
        <v>5</v>
      </c>
      <c r="L2122">
        <v>3</v>
      </c>
      <c r="M2122">
        <v>4</v>
      </c>
      <c r="N2122">
        <v>3</v>
      </c>
      <c r="O2122">
        <v>6</v>
      </c>
      <c r="P2122">
        <v>1</v>
      </c>
      <c r="Q2122">
        <v>0</v>
      </c>
      <c r="R2122">
        <v>0</v>
      </c>
      <c r="S2122">
        <v>0</v>
      </c>
      <c r="T2122">
        <v>0</v>
      </c>
      <c r="U2122">
        <v>0</v>
      </c>
      <c r="V2122">
        <v>3</v>
      </c>
      <c r="W2122">
        <v>11</v>
      </c>
      <c r="X2122">
        <v>0</v>
      </c>
      <c r="Y2122">
        <v>51</v>
      </c>
      <c r="Z2122">
        <v>2429</v>
      </c>
      <c r="AA2122">
        <v>0</v>
      </c>
      <c r="AB2122">
        <v>0</v>
      </c>
      <c r="AC2122">
        <v>0</v>
      </c>
      <c r="AD2122">
        <v>0</v>
      </c>
      <c r="AE2122">
        <v>1</v>
      </c>
      <c r="AF2122">
        <v>0</v>
      </c>
      <c r="AG2122">
        <v>0</v>
      </c>
      <c r="AH2122">
        <v>1</v>
      </c>
      <c r="AI2122">
        <v>0</v>
      </c>
      <c r="AJ2122">
        <v>0</v>
      </c>
      <c r="AK2122">
        <v>221</v>
      </c>
      <c r="AL2122">
        <v>184</v>
      </c>
      <c r="AM2122">
        <v>1</v>
      </c>
    </row>
    <row r="2123" spans="1:39" x14ac:dyDescent="0.45">
      <c r="A2123">
        <v>30560</v>
      </c>
      <c r="B2123">
        <v>1</v>
      </c>
      <c r="C2123">
        <v>0</v>
      </c>
      <c r="D2123">
        <v>6</v>
      </c>
      <c r="E2123">
        <v>9</v>
      </c>
      <c r="F2123">
        <v>1</v>
      </c>
      <c r="G2123">
        <v>5</v>
      </c>
      <c r="H2123">
        <v>4</v>
      </c>
      <c r="I2123">
        <v>5</v>
      </c>
      <c r="J2123">
        <v>7</v>
      </c>
      <c r="K2123">
        <v>1</v>
      </c>
      <c r="L2123">
        <v>1</v>
      </c>
      <c r="M2123">
        <v>0</v>
      </c>
      <c r="N2123">
        <v>3</v>
      </c>
      <c r="O2123">
        <v>7</v>
      </c>
      <c r="P2123">
        <v>0</v>
      </c>
      <c r="Q2123">
        <v>0</v>
      </c>
      <c r="R2123">
        <v>0</v>
      </c>
      <c r="S2123">
        <v>0</v>
      </c>
      <c r="T2123">
        <v>0</v>
      </c>
      <c r="U2123">
        <v>0</v>
      </c>
      <c r="V2123">
        <v>3</v>
      </c>
      <c r="W2123">
        <v>11</v>
      </c>
      <c r="X2123">
        <v>0</v>
      </c>
      <c r="Y2123">
        <v>44</v>
      </c>
      <c r="Z2123">
        <v>2526</v>
      </c>
      <c r="AA2123">
        <v>0</v>
      </c>
      <c r="AB2123">
        <v>0</v>
      </c>
      <c r="AC2123">
        <v>0</v>
      </c>
      <c r="AD2123">
        <v>1</v>
      </c>
      <c r="AE2123">
        <v>0</v>
      </c>
      <c r="AF2123">
        <v>0</v>
      </c>
      <c r="AG2123">
        <v>0</v>
      </c>
      <c r="AH2123">
        <v>0</v>
      </c>
      <c r="AI2123">
        <v>1</v>
      </c>
      <c r="AJ2123">
        <v>0</v>
      </c>
      <c r="AK2123">
        <v>24</v>
      </c>
      <c r="AL2123">
        <v>17</v>
      </c>
      <c r="AM2123">
        <v>0</v>
      </c>
    </row>
    <row r="2124" spans="1:39" x14ac:dyDescent="0.45">
      <c r="A2124">
        <v>32146</v>
      </c>
      <c r="B2124">
        <v>1</v>
      </c>
      <c r="C2124">
        <v>0</v>
      </c>
      <c r="D2124">
        <v>16</v>
      </c>
      <c r="E2124">
        <v>26</v>
      </c>
      <c r="F2124">
        <v>3</v>
      </c>
      <c r="G2124">
        <v>23</v>
      </c>
      <c r="H2124">
        <v>4</v>
      </c>
      <c r="I2124">
        <v>7</v>
      </c>
      <c r="J2124">
        <v>3</v>
      </c>
      <c r="K2124">
        <v>2</v>
      </c>
      <c r="L2124">
        <v>2</v>
      </c>
      <c r="M2124">
        <v>0</v>
      </c>
      <c r="N2124">
        <v>4</v>
      </c>
      <c r="O2124">
        <v>6</v>
      </c>
      <c r="P2124">
        <v>0</v>
      </c>
      <c r="Q2124">
        <v>0</v>
      </c>
      <c r="R2124">
        <v>0</v>
      </c>
      <c r="S2124">
        <v>0</v>
      </c>
      <c r="T2124">
        <v>0</v>
      </c>
      <c r="U2124">
        <v>0</v>
      </c>
      <c r="V2124">
        <v>3</v>
      </c>
      <c r="W2124">
        <v>11</v>
      </c>
      <c r="X2124">
        <v>0</v>
      </c>
      <c r="Y2124">
        <v>37</v>
      </c>
      <c r="Z2124">
        <v>2207</v>
      </c>
      <c r="AA2124">
        <v>0</v>
      </c>
      <c r="AB2124">
        <v>1</v>
      </c>
      <c r="AC2124">
        <v>0</v>
      </c>
      <c r="AD2124">
        <v>0</v>
      </c>
      <c r="AE2124">
        <v>0</v>
      </c>
      <c r="AF2124">
        <v>1</v>
      </c>
      <c r="AG2124">
        <v>0</v>
      </c>
      <c r="AH2124">
        <v>0</v>
      </c>
      <c r="AI2124">
        <v>0</v>
      </c>
      <c r="AJ2124">
        <v>0</v>
      </c>
      <c r="AK2124">
        <v>63</v>
      </c>
      <c r="AL2124">
        <v>60</v>
      </c>
      <c r="AM2124">
        <v>0</v>
      </c>
    </row>
    <row r="2125" spans="1:39" x14ac:dyDescent="0.45">
      <c r="A2125">
        <v>41713</v>
      </c>
      <c r="B2125">
        <v>1</v>
      </c>
      <c r="C2125">
        <v>1</v>
      </c>
      <c r="D2125">
        <v>57</v>
      </c>
      <c r="E2125">
        <v>77</v>
      </c>
      <c r="F2125">
        <v>8</v>
      </c>
      <c r="G2125">
        <v>44</v>
      </c>
      <c r="H2125">
        <v>10</v>
      </c>
      <c r="I2125">
        <v>10</v>
      </c>
      <c r="J2125">
        <v>25</v>
      </c>
      <c r="K2125">
        <v>5</v>
      </c>
      <c r="L2125">
        <v>3</v>
      </c>
      <c r="M2125">
        <v>1</v>
      </c>
      <c r="N2125">
        <v>4</v>
      </c>
      <c r="O2125">
        <v>6</v>
      </c>
      <c r="P2125">
        <v>0</v>
      </c>
      <c r="Q2125">
        <v>0</v>
      </c>
      <c r="R2125">
        <v>0</v>
      </c>
      <c r="S2125">
        <v>0</v>
      </c>
      <c r="T2125">
        <v>0</v>
      </c>
      <c r="U2125">
        <v>0</v>
      </c>
      <c r="V2125">
        <v>3</v>
      </c>
      <c r="W2125">
        <v>11</v>
      </c>
      <c r="X2125">
        <v>0</v>
      </c>
      <c r="Y2125">
        <v>56</v>
      </c>
      <c r="Z2125">
        <v>2220</v>
      </c>
      <c r="AA2125">
        <v>1</v>
      </c>
      <c r="AB2125">
        <v>0</v>
      </c>
      <c r="AC2125">
        <v>0</v>
      </c>
      <c r="AD2125">
        <v>0</v>
      </c>
      <c r="AE2125">
        <v>0</v>
      </c>
      <c r="AF2125">
        <v>1</v>
      </c>
      <c r="AG2125">
        <v>0</v>
      </c>
      <c r="AH2125">
        <v>0</v>
      </c>
      <c r="AI2125">
        <v>0</v>
      </c>
      <c r="AJ2125">
        <v>0</v>
      </c>
      <c r="AK2125">
        <v>149</v>
      </c>
      <c r="AL2125">
        <v>124</v>
      </c>
      <c r="AM2125">
        <v>0</v>
      </c>
    </row>
    <row r="2126" spans="1:39" x14ac:dyDescent="0.45">
      <c r="A2126">
        <v>34176</v>
      </c>
      <c r="B2126">
        <v>0</v>
      </c>
      <c r="C2126">
        <v>1</v>
      </c>
      <c r="D2126">
        <v>9</v>
      </c>
      <c r="E2126">
        <v>11</v>
      </c>
      <c r="F2126">
        <v>2</v>
      </c>
      <c r="G2126">
        <v>7</v>
      </c>
      <c r="H2126">
        <v>4</v>
      </c>
      <c r="I2126">
        <v>2</v>
      </c>
      <c r="J2126">
        <v>2</v>
      </c>
      <c r="K2126">
        <v>1</v>
      </c>
      <c r="L2126">
        <v>1</v>
      </c>
      <c r="M2126">
        <v>0</v>
      </c>
      <c r="N2126">
        <v>3</v>
      </c>
      <c r="O2126">
        <v>3</v>
      </c>
      <c r="P2126">
        <v>0</v>
      </c>
      <c r="Q2126">
        <v>0</v>
      </c>
      <c r="R2126">
        <v>0</v>
      </c>
      <c r="S2126">
        <v>0</v>
      </c>
      <c r="T2126">
        <v>0</v>
      </c>
      <c r="U2126">
        <v>0</v>
      </c>
      <c r="V2126">
        <v>3</v>
      </c>
      <c r="W2126">
        <v>11</v>
      </c>
      <c r="X2126">
        <v>0</v>
      </c>
      <c r="Y2126">
        <v>45</v>
      </c>
      <c r="Z2126">
        <v>2317</v>
      </c>
      <c r="AA2126">
        <v>0</v>
      </c>
      <c r="AB2126">
        <v>0</v>
      </c>
      <c r="AC2126">
        <v>0</v>
      </c>
      <c r="AD2126">
        <v>1</v>
      </c>
      <c r="AE2126">
        <v>0</v>
      </c>
      <c r="AF2126">
        <v>0</v>
      </c>
      <c r="AG2126">
        <v>0</v>
      </c>
      <c r="AH2126">
        <v>0</v>
      </c>
      <c r="AI2126">
        <v>1</v>
      </c>
      <c r="AJ2126">
        <v>0</v>
      </c>
      <c r="AK2126">
        <v>26</v>
      </c>
      <c r="AL2126">
        <v>24</v>
      </c>
      <c r="AM2126">
        <v>0</v>
      </c>
    </row>
    <row r="2127" spans="1:39" x14ac:dyDescent="0.45">
      <c r="A2127">
        <v>58482</v>
      </c>
      <c r="B2127">
        <v>0</v>
      </c>
      <c r="C2127">
        <v>1</v>
      </c>
      <c r="D2127">
        <v>59</v>
      </c>
      <c r="E2127">
        <v>576</v>
      </c>
      <c r="F2127">
        <v>7</v>
      </c>
      <c r="G2127">
        <v>115</v>
      </c>
      <c r="H2127">
        <v>19</v>
      </c>
      <c r="I2127">
        <v>7</v>
      </c>
      <c r="J2127">
        <v>7</v>
      </c>
      <c r="K2127">
        <v>2</v>
      </c>
      <c r="L2127">
        <v>7</v>
      </c>
      <c r="M2127">
        <v>4</v>
      </c>
      <c r="N2127">
        <v>9</v>
      </c>
      <c r="O2127">
        <v>6</v>
      </c>
      <c r="P2127">
        <v>0</v>
      </c>
      <c r="Q2127">
        <v>1</v>
      </c>
      <c r="R2127">
        <v>0</v>
      </c>
      <c r="S2127">
        <v>0</v>
      </c>
      <c r="T2127">
        <v>0</v>
      </c>
      <c r="U2127">
        <v>0</v>
      </c>
      <c r="V2127">
        <v>3</v>
      </c>
      <c r="W2127">
        <v>11</v>
      </c>
      <c r="X2127">
        <v>0</v>
      </c>
      <c r="Y2127">
        <v>65</v>
      </c>
      <c r="Z2127">
        <v>2268</v>
      </c>
      <c r="AA2127">
        <v>0</v>
      </c>
      <c r="AB2127">
        <v>1</v>
      </c>
      <c r="AC2127">
        <v>0</v>
      </c>
      <c r="AD2127">
        <v>0</v>
      </c>
      <c r="AE2127">
        <v>0</v>
      </c>
      <c r="AF2127">
        <v>0</v>
      </c>
      <c r="AG2127">
        <v>0</v>
      </c>
      <c r="AH2127">
        <v>0</v>
      </c>
      <c r="AI2127">
        <v>0</v>
      </c>
      <c r="AJ2127">
        <v>1</v>
      </c>
      <c r="AK2127">
        <v>724</v>
      </c>
      <c r="AL2127">
        <v>717</v>
      </c>
      <c r="AM2127">
        <v>1</v>
      </c>
    </row>
    <row r="2128" spans="1:39" x14ac:dyDescent="0.45">
      <c r="A2128">
        <v>59686</v>
      </c>
      <c r="B2128">
        <v>0</v>
      </c>
      <c r="C2128">
        <v>1</v>
      </c>
      <c r="D2128">
        <v>78</v>
      </c>
      <c r="E2128">
        <v>89</v>
      </c>
      <c r="F2128">
        <v>15</v>
      </c>
      <c r="G2128">
        <v>89</v>
      </c>
      <c r="H2128">
        <v>34</v>
      </c>
      <c r="I2128">
        <v>42</v>
      </c>
      <c r="J2128">
        <v>5</v>
      </c>
      <c r="K2128">
        <v>1</v>
      </c>
      <c r="L2128">
        <v>4</v>
      </c>
      <c r="M2128">
        <v>1</v>
      </c>
      <c r="N2128">
        <v>6</v>
      </c>
      <c r="O2128">
        <v>4</v>
      </c>
      <c r="P2128">
        <v>0</v>
      </c>
      <c r="Q2128">
        <v>0</v>
      </c>
      <c r="R2128">
        <v>0</v>
      </c>
      <c r="S2128">
        <v>0</v>
      </c>
      <c r="T2128">
        <v>0</v>
      </c>
      <c r="U2128">
        <v>0</v>
      </c>
      <c r="V2128">
        <v>3</v>
      </c>
      <c r="W2128">
        <v>11</v>
      </c>
      <c r="X2128">
        <v>0</v>
      </c>
      <c r="Y2128">
        <v>55</v>
      </c>
      <c r="Z2128">
        <v>2314</v>
      </c>
      <c r="AA2128">
        <v>0</v>
      </c>
      <c r="AB2128">
        <v>0</v>
      </c>
      <c r="AC2128">
        <v>1</v>
      </c>
      <c r="AD2128">
        <v>0</v>
      </c>
      <c r="AE2128">
        <v>0</v>
      </c>
      <c r="AF2128">
        <v>0</v>
      </c>
      <c r="AG2128">
        <v>0</v>
      </c>
      <c r="AH2128">
        <v>1</v>
      </c>
      <c r="AI2128">
        <v>0</v>
      </c>
      <c r="AJ2128">
        <v>0</v>
      </c>
      <c r="AK2128">
        <v>269</v>
      </c>
      <c r="AL2128">
        <v>264</v>
      </c>
      <c r="AM2128">
        <v>0</v>
      </c>
    </row>
    <row r="2129" spans="1:39" x14ac:dyDescent="0.45">
      <c r="A2129">
        <v>60896</v>
      </c>
      <c r="B2129">
        <v>0</v>
      </c>
      <c r="C2129">
        <v>1</v>
      </c>
      <c r="D2129">
        <v>90</v>
      </c>
      <c r="E2129">
        <v>1013</v>
      </c>
      <c r="F2129">
        <v>30</v>
      </c>
      <c r="G2129">
        <v>399</v>
      </c>
      <c r="H2129">
        <v>60</v>
      </c>
      <c r="I2129">
        <v>46</v>
      </c>
      <c r="J2129">
        <v>153</v>
      </c>
      <c r="K2129">
        <v>3</v>
      </c>
      <c r="L2129">
        <v>9</v>
      </c>
      <c r="M2129">
        <v>10</v>
      </c>
      <c r="N2129">
        <v>4</v>
      </c>
      <c r="O2129">
        <v>6</v>
      </c>
      <c r="P2129">
        <v>0</v>
      </c>
      <c r="Q2129">
        <v>0</v>
      </c>
      <c r="R2129">
        <v>0</v>
      </c>
      <c r="S2129">
        <v>0</v>
      </c>
      <c r="T2129">
        <v>0</v>
      </c>
      <c r="U2129">
        <v>0</v>
      </c>
      <c r="V2129">
        <v>3</v>
      </c>
      <c r="W2129">
        <v>11</v>
      </c>
      <c r="X2129">
        <v>1</v>
      </c>
      <c r="Y2129">
        <v>56</v>
      </c>
      <c r="Z2129">
        <v>2785</v>
      </c>
      <c r="AA2129">
        <v>0</v>
      </c>
      <c r="AB2129">
        <v>1</v>
      </c>
      <c r="AC2129">
        <v>0</v>
      </c>
      <c r="AD2129">
        <v>0</v>
      </c>
      <c r="AE2129">
        <v>0</v>
      </c>
      <c r="AF2129">
        <v>0</v>
      </c>
      <c r="AG2129">
        <v>0</v>
      </c>
      <c r="AH2129">
        <v>0</v>
      </c>
      <c r="AI2129">
        <v>0</v>
      </c>
      <c r="AJ2129">
        <v>1</v>
      </c>
      <c r="AK2129">
        <v>1548</v>
      </c>
      <c r="AL2129">
        <v>1395</v>
      </c>
      <c r="AM2129">
        <v>0</v>
      </c>
    </row>
    <row r="2130" spans="1:39" x14ac:dyDescent="0.45">
      <c r="A2130">
        <v>62994</v>
      </c>
      <c r="B2130">
        <v>1</v>
      </c>
      <c r="C2130">
        <v>0</v>
      </c>
      <c r="D2130">
        <v>74</v>
      </c>
      <c r="E2130">
        <v>224</v>
      </c>
      <c r="F2130">
        <v>12</v>
      </c>
      <c r="G2130">
        <v>48</v>
      </c>
      <c r="H2130">
        <v>4</v>
      </c>
      <c r="I2130">
        <v>12</v>
      </c>
      <c r="J2130">
        <v>12</v>
      </c>
      <c r="K2130">
        <v>1</v>
      </c>
      <c r="L2130">
        <v>6</v>
      </c>
      <c r="M2130">
        <v>2</v>
      </c>
      <c r="N2130">
        <v>4</v>
      </c>
      <c r="O2130">
        <v>6</v>
      </c>
      <c r="P2130">
        <v>0</v>
      </c>
      <c r="Q2130">
        <v>0</v>
      </c>
      <c r="R2130">
        <v>0</v>
      </c>
      <c r="S2130">
        <v>0</v>
      </c>
      <c r="T2130">
        <v>0</v>
      </c>
      <c r="U2130">
        <v>0</v>
      </c>
      <c r="V2130">
        <v>3</v>
      </c>
      <c r="W2130">
        <v>11</v>
      </c>
      <c r="X2130">
        <v>0</v>
      </c>
      <c r="Y2130">
        <v>40</v>
      </c>
      <c r="Z2130">
        <v>2276</v>
      </c>
      <c r="AA2130">
        <v>0</v>
      </c>
      <c r="AB2130">
        <v>0</v>
      </c>
      <c r="AC2130">
        <v>0</v>
      </c>
      <c r="AD2130">
        <v>1</v>
      </c>
      <c r="AE2130">
        <v>0</v>
      </c>
      <c r="AF2130">
        <v>0</v>
      </c>
      <c r="AG2130">
        <v>0</v>
      </c>
      <c r="AH2130">
        <v>1</v>
      </c>
      <c r="AI2130">
        <v>0</v>
      </c>
      <c r="AJ2130">
        <v>0</v>
      </c>
      <c r="AK2130">
        <v>300</v>
      </c>
      <c r="AL2130">
        <v>288</v>
      </c>
      <c r="AM2130">
        <v>0</v>
      </c>
    </row>
    <row r="2131" spans="1:39" x14ac:dyDescent="0.45">
      <c r="A2131">
        <v>47320</v>
      </c>
      <c r="B2131">
        <v>0</v>
      </c>
      <c r="C2131">
        <v>1</v>
      </c>
      <c r="D2131">
        <v>10</v>
      </c>
      <c r="E2131">
        <v>200</v>
      </c>
      <c r="F2131">
        <v>19</v>
      </c>
      <c r="G2131">
        <v>111</v>
      </c>
      <c r="H2131">
        <v>50</v>
      </c>
      <c r="I2131">
        <v>15</v>
      </c>
      <c r="J2131">
        <v>19</v>
      </c>
      <c r="K2131">
        <v>6</v>
      </c>
      <c r="L2131">
        <v>5</v>
      </c>
      <c r="M2131">
        <v>1</v>
      </c>
      <c r="N2131">
        <v>8</v>
      </c>
      <c r="O2131">
        <v>6</v>
      </c>
      <c r="P2131">
        <v>0</v>
      </c>
      <c r="Q2131">
        <v>0</v>
      </c>
      <c r="R2131">
        <v>0</v>
      </c>
      <c r="S2131">
        <v>0</v>
      </c>
      <c r="T2131">
        <v>0</v>
      </c>
      <c r="U2131">
        <v>0</v>
      </c>
      <c r="V2131">
        <v>3</v>
      </c>
      <c r="W2131">
        <v>11</v>
      </c>
      <c r="X2131">
        <v>0</v>
      </c>
      <c r="Y2131">
        <v>63</v>
      </c>
      <c r="Z2131">
        <v>2491</v>
      </c>
      <c r="AA2131">
        <v>0</v>
      </c>
      <c r="AB2131">
        <v>0</v>
      </c>
      <c r="AC2131">
        <v>0</v>
      </c>
      <c r="AD2131">
        <v>1</v>
      </c>
      <c r="AE2131">
        <v>0</v>
      </c>
      <c r="AF2131">
        <v>0</v>
      </c>
      <c r="AG2131">
        <v>0</v>
      </c>
      <c r="AH2131">
        <v>1</v>
      </c>
      <c r="AI2131">
        <v>0</v>
      </c>
      <c r="AJ2131">
        <v>0</v>
      </c>
      <c r="AK2131">
        <v>395</v>
      </c>
      <c r="AL2131">
        <v>376</v>
      </c>
      <c r="AM2131">
        <v>0</v>
      </c>
    </row>
    <row r="2132" spans="1:39" x14ac:dyDescent="0.45">
      <c r="A2132">
        <v>74859</v>
      </c>
      <c r="B2132">
        <v>0</v>
      </c>
      <c r="C2132">
        <v>0</v>
      </c>
      <c r="D2132">
        <v>63</v>
      </c>
      <c r="E2132">
        <v>570</v>
      </c>
      <c r="F2132">
        <v>73</v>
      </c>
      <c r="G2132">
        <v>614</v>
      </c>
      <c r="H2132">
        <v>133</v>
      </c>
      <c r="I2132">
        <v>102</v>
      </c>
      <c r="J2132">
        <v>73</v>
      </c>
      <c r="K2132">
        <v>1</v>
      </c>
      <c r="L2132">
        <v>6</v>
      </c>
      <c r="M2132">
        <v>5</v>
      </c>
      <c r="N2132">
        <v>11</v>
      </c>
      <c r="O2132">
        <v>3</v>
      </c>
      <c r="P2132">
        <v>0</v>
      </c>
      <c r="Q2132">
        <v>0</v>
      </c>
      <c r="R2132">
        <v>0</v>
      </c>
      <c r="S2132">
        <v>1</v>
      </c>
      <c r="T2132">
        <v>0</v>
      </c>
      <c r="U2132">
        <v>0</v>
      </c>
      <c r="V2132">
        <v>3</v>
      </c>
      <c r="W2132">
        <v>11</v>
      </c>
      <c r="X2132">
        <v>0</v>
      </c>
      <c r="Y2132">
        <v>71</v>
      </c>
      <c r="Z2132">
        <v>2550</v>
      </c>
      <c r="AA2132">
        <v>0</v>
      </c>
      <c r="AB2132">
        <v>0</v>
      </c>
      <c r="AC2132">
        <v>0</v>
      </c>
      <c r="AD2132">
        <v>0</v>
      </c>
      <c r="AE2132">
        <v>1</v>
      </c>
      <c r="AF2132">
        <v>1</v>
      </c>
      <c r="AG2132">
        <v>0</v>
      </c>
      <c r="AH2132">
        <v>0</v>
      </c>
      <c r="AI2132">
        <v>0</v>
      </c>
      <c r="AJ2132">
        <v>0</v>
      </c>
      <c r="AK2132">
        <v>1492</v>
      </c>
      <c r="AL2132">
        <v>1419</v>
      </c>
      <c r="AM2132">
        <v>1</v>
      </c>
    </row>
    <row r="2133" spans="1:39" x14ac:dyDescent="0.45">
      <c r="A2133">
        <v>15253</v>
      </c>
      <c r="B2133">
        <v>1</v>
      </c>
      <c r="C2133">
        <v>0</v>
      </c>
      <c r="D2133">
        <v>13</v>
      </c>
      <c r="E2133">
        <v>1</v>
      </c>
      <c r="F2133">
        <v>3</v>
      </c>
      <c r="G2133">
        <v>3</v>
      </c>
      <c r="H2133">
        <v>8</v>
      </c>
      <c r="I2133">
        <v>1</v>
      </c>
      <c r="J2133">
        <v>13</v>
      </c>
      <c r="K2133">
        <v>2</v>
      </c>
      <c r="L2133">
        <v>1</v>
      </c>
      <c r="M2133">
        <v>0</v>
      </c>
      <c r="N2133">
        <v>3</v>
      </c>
      <c r="O2133">
        <v>7</v>
      </c>
      <c r="P2133">
        <v>0</v>
      </c>
      <c r="Q2133">
        <v>0</v>
      </c>
      <c r="R2133">
        <v>0</v>
      </c>
      <c r="S2133">
        <v>0</v>
      </c>
      <c r="T2133">
        <v>0</v>
      </c>
      <c r="U2133">
        <v>0</v>
      </c>
      <c r="V2133">
        <v>3</v>
      </c>
      <c r="W2133">
        <v>11</v>
      </c>
      <c r="X2133">
        <v>0</v>
      </c>
      <c r="Y2133">
        <v>28</v>
      </c>
      <c r="Z2133">
        <v>2403</v>
      </c>
      <c r="AA2133">
        <v>0</v>
      </c>
      <c r="AB2133">
        <v>0</v>
      </c>
      <c r="AC2133">
        <v>1</v>
      </c>
      <c r="AD2133">
        <v>0</v>
      </c>
      <c r="AE2133">
        <v>0</v>
      </c>
      <c r="AF2133">
        <v>0</v>
      </c>
      <c r="AG2133">
        <v>1</v>
      </c>
      <c r="AH2133">
        <v>0</v>
      </c>
      <c r="AI2133">
        <v>0</v>
      </c>
      <c r="AJ2133">
        <v>0</v>
      </c>
      <c r="AK2133">
        <v>16</v>
      </c>
      <c r="AL2133">
        <v>3</v>
      </c>
      <c r="AM2133">
        <v>0</v>
      </c>
    </row>
    <row r="2134" spans="1:39" x14ac:dyDescent="0.45">
      <c r="A2134">
        <v>31560</v>
      </c>
      <c r="B2134">
        <v>1</v>
      </c>
      <c r="C2134">
        <v>0</v>
      </c>
      <c r="D2134">
        <v>98</v>
      </c>
      <c r="E2134">
        <v>62</v>
      </c>
      <c r="F2134">
        <v>1</v>
      </c>
      <c r="G2134">
        <v>20</v>
      </c>
      <c r="H2134">
        <v>4</v>
      </c>
      <c r="I2134">
        <v>0</v>
      </c>
      <c r="J2134">
        <v>7</v>
      </c>
      <c r="K2134">
        <v>2</v>
      </c>
      <c r="L2134">
        <v>2</v>
      </c>
      <c r="M2134">
        <v>1</v>
      </c>
      <c r="N2134">
        <v>3</v>
      </c>
      <c r="O2134">
        <v>8</v>
      </c>
      <c r="P2134">
        <v>0</v>
      </c>
      <c r="Q2134">
        <v>0</v>
      </c>
      <c r="R2134">
        <v>0</v>
      </c>
      <c r="S2134">
        <v>0</v>
      </c>
      <c r="T2134">
        <v>0</v>
      </c>
      <c r="U2134">
        <v>0</v>
      </c>
      <c r="V2134">
        <v>3</v>
      </c>
      <c r="W2134">
        <v>11</v>
      </c>
      <c r="X2134">
        <v>0</v>
      </c>
      <c r="Y2134">
        <v>46</v>
      </c>
      <c r="Z2134">
        <v>2529</v>
      </c>
      <c r="AA2134">
        <v>0</v>
      </c>
      <c r="AB2134">
        <v>0</v>
      </c>
      <c r="AC2134">
        <v>1</v>
      </c>
      <c r="AD2134">
        <v>0</v>
      </c>
      <c r="AE2134">
        <v>0</v>
      </c>
      <c r="AF2134">
        <v>0</v>
      </c>
      <c r="AG2134">
        <v>0</v>
      </c>
      <c r="AH2134">
        <v>0</v>
      </c>
      <c r="AI2134">
        <v>0</v>
      </c>
      <c r="AJ2134">
        <v>1</v>
      </c>
      <c r="AK2134">
        <v>87</v>
      </c>
      <c r="AL2134">
        <v>80</v>
      </c>
      <c r="AM2134">
        <v>0</v>
      </c>
    </row>
    <row r="2135" spans="1:39" x14ac:dyDescent="0.45">
      <c r="A2135">
        <v>72071</v>
      </c>
      <c r="B2135">
        <v>0</v>
      </c>
      <c r="C2135">
        <v>1</v>
      </c>
      <c r="D2135">
        <v>4</v>
      </c>
      <c r="E2135">
        <v>531</v>
      </c>
      <c r="F2135">
        <v>69</v>
      </c>
      <c r="G2135">
        <v>300</v>
      </c>
      <c r="H2135">
        <v>150</v>
      </c>
      <c r="I2135">
        <v>138</v>
      </c>
      <c r="J2135">
        <v>150</v>
      </c>
      <c r="K2135">
        <v>3</v>
      </c>
      <c r="L2135">
        <v>5</v>
      </c>
      <c r="M2135">
        <v>4</v>
      </c>
      <c r="N2135">
        <v>8</v>
      </c>
      <c r="O2135">
        <v>2</v>
      </c>
      <c r="P2135">
        <v>0</v>
      </c>
      <c r="Q2135">
        <v>0</v>
      </c>
      <c r="R2135">
        <v>0</v>
      </c>
      <c r="S2135">
        <v>0</v>
      </c>
      <c r="T2135">
        <v>0</v>
      </c>
      <c r="U2135">
        <v>0</v>
      </c>
      <c r="V2135">
        <v>3</v>
      </c>
      <c r="W2135">
        <v>11</v>
      </c>
      <c r="X2135">
        <v>0</v>
      </c>
      <c r="Y2135">
        <v>66</v>
      </c>
      <c r="Z2135">
        <v>2659</v>
      </c>
      <c r="AA2135">
        <v>1</v>
      </c>
      <c r="AB2135">
        <v>0</v>
      </c>
      <c r="AC2135">
        <v>0</v>
      </c>
      <c r="AD2135">
        <v>0</v>
      </c>
      <c r="AE2135">
        <v>0</v>
      </c>
      <c r="AF2135">
        <v>0</v>
      </c>
      <c r="AG2135">
        <v>0</v>
      </c>
      <c r="AH2135">
        <v>1</v>
      </c>
      <c r="AI2135">
        <v>0</v>
      </c>
      <c r="AJ2135">
        <v>0</v>
      </c>
      <c r="AK2135">
        <v>1188</v>
      </c>
      <c r="AL2135">
        <v>1038</v>
      </c>
      <c r="AM2135">
        <v>0</v>
      </c>
    </row>
    <row r="2136" spans="1:39" x14ac:dyDescent="0.45">
      <c r="A2136">
        <v>91172</v>
      </c>
      <c r="B2136">
        <v>0</v>
      </c>
      <c r="C2136">
        <v>0</v>
      </c>
      <c r="D2136">
        <v>94</v>
      </c>
      <c r="E2136">
        <v>162</v>
      </c>
      <c r="F2136">
        <v>28</v>
      </c>
      <c r="G2136">
        <v>818</v>
      </c>
      <c r="H2136">
        <v>0</v>
      </c>
      <c r="I2136">
        <v>28</v>
      </c>
      <c r="J2136">
        <v>56</v>
      </c>
      <c r="K2136">
        <v>0</v>
      </c>
      <c r="L2136">
        <v>4</v>
      </c>
      <c r="M2136">
        <v>3</v>
      </c>
      <c r="N2136">
        <v>7</v>
      </c>
      <c r="O2136">
        <v>3</v>
      </c>
      <c r="P2136">
        <v>1</v>
      </c>
      <c r="Q2136">
        <v>0</v>
      </c>
      <c r="R2136">
        <v>1</v>
      </c>
      <c r="S2136">
        <v>1</v>
      </c>
      <c r="T2136">
        <v>1</v>
      </c>
      <c r="U2136">
        <v>0</v>
      </c>
      <c r="V2136">
        <v>3</v>
      </c>
      <c r="W2136">
        <v>11</v>
      </c>
      <c r="X2136">
        <v>1</v>
      </c>
      <c r="Y2136">
        <v>30</v>
      </c>
      <c r="Z2136">
        <v>2618</v>
      </c>
      <c r="AA2136">
        <v>0</v>
      </c>
      <c r="AB2136">
        <v>0</v>
      </c>
      <c r="AC2136">
        <v>1</v>
      </c>
      <c r="AD2136">
        <v>0</v>
      </c>
      <c r="AE2136">
        <v>0</v>
      </c>
      <c r="AF2136">
        <v>0</v>
      </c>
      <c r="AG2136">
        <v>0</v>
      </c>
      <c r="AH2136">
        <v>0</v>
      </c>
      <c r="AI2136">
        <v>1</v>
      </c>
      <c r="AJ2136">
        <v>0</v>
      </c>
      <c r="AK2136">
        <v>1036</v>
      </c>
      <c r="AL2136">
        <v>980</v>
      </c>
      <c r="AM2136">
        <v>4</v>
      </c>
    </row>
    <row r="2137" spans="1:39" x14ac:dyDescent="0.45">
      <c r="A2137">
        <v>90000</v>
      </c>
      <c r="B2137">
        <v>0</v>
      </c>
      <c r="C2137">
        <v>0</v>
      </c>
      <c r="D2137">
        <v>91</v>
      </c>
      <c r="E2137">
        <v>675</v>
      </c>
      <c r="F2137">
        <v>144</v>
      </c>
      <c r="G2137">
        <v>133</v>
      </c>
      <c r="H2137">
        <v>94</v>
      </c>
      <c r="I2137">
        <v>192</v>
      </c>
      <c r="J2137">
        <v>241</v>
      </c>
      <c r="K2137">
        <v>1</v>
      </c>
      <c r="L2137">
        <v>4</v>
      </c>
      <c r="M2137">
        <v>8</v>
      </c>
      <c r="N2137">
        <v>5</v>
      </c>
      <c r="O2137">
        <v>1</v>
      </c>
      <c r="P2137">
        <v>1</v>
      </c>
      <c r="Q2137">
        <v>0</v>
      </c>
      <c r="R2137">
        <v>1</v>
      </c>
      <c r="S2137">
        <v>1</v>
      </c>
      <c r="T2137">
        <v>0</v>
      </c>
      <c r="U2137">
        <v>0</v>
      </c>
      <c r="V2137">
        <v>3</v>
      </c>
      <c r="W2137">
        <v>11</v>
      </c>
      <c r="X2137">
        <v>0</v>
      </c>
      <c r="Y2137">
        <v>36</v>
      </c>
      <c r="Z2137">
        <v>2347</v>
      </c>
      <c r="AA2137">
        <v>0</v>
      </c>
      <c r="AB2137">
        <v>1</v>
      </c>
      <c r="AC2137">
        <v>0</v>
      </c>
      <c r="AD2137">
        <v>0</v>
      </c>
      <c r="AE2137">
        <v>0</v>
      </c>
      <c r="AF2137">
        <v>0</v>
      </c>
      <c r="AG2137">
        <v>0</v>
      </c>
      <c r="AH2137">
        <v>1</v>
      </c>
      <c r="AI2137">
        <v>0</v>
      </c>
      <c r="AJ2137">
        <v>0</v>
      </c>
      <c r="AK2137">
        <v>1238</v>
      </c>
      <c r="AL2137">
        <v>997</v>
      </c>
      <c r="AM2137">
        <v>3</v>
      </c>
    </row>
    <row r="2138" spans="1:39" x14ac:dyDescent="0.45">
      <c r="A2138">
        <v>41967</v>
      </c>
      <c r="B2138">
        <v>1</v>
      </c>
      <c r="C2138">
        <v>1</v>
      </c>
      <c r="D2138">
        <v>66</v>
      </c>
      <c r="E2138">
        <v>23</v>
      </c>
      <c r="F2138">
        <v>4</v>
      </c>
      <c r="G2138">
        <v>10</v>
      </c>
      <c r="H2138">
        <v>0</v>
      </c>
      <c r="I2138">
        <v>2</v>
      </c>
      <c r="J2138">
        <v>15</v>
      </c>
      <c r="K2138">
        <v>1</v>
      </c>
      <c r="L2138">
        <v>1</v>
      </c>
      <c r="M2138">
        <v>0</v>
      </c>
      <c r="N2138">
        <v>3</v>
      </c>
      <c r="O2138">
        <v>4</v>
      </c>
      <c r="P2138">
        <v>0</v>
      </c>
      <c r="Q2138">
        <v>0</v>
      </c>
      <c r="R2138">
        <v>0</v>
      </c>
      <c r="S2138">
        <v>0</v>
      </c>
      <c r="T2138">
        <v>0</v>
      </c>
      <c r="U2138">
        <v>0</v>
      </c>
      <c r="V2138">
        <v>3</v>
      </c>
      <c r="W2138">
        <v>11</v>
      </c>
      <c r="X2138">
        <v>0</v>
      </c>
      <c r="Y2138">
        <v>39</v>
      </c>
      <c r="Z2138">
        <v>2377</v>
      </c>
      <c r="AA2138">
        <v>0</v>
      </c>
      <c r="AB2138">
        <v>0</v>
      </c>
      <c r="AC2138">
        <v>1</v>
      </c>
      <c r="AD2138">
        <v>0</v>
      </c>
      <c r="AE2138">
        <v>0</v>
      </c>
      <c r="AF2138">
        <v>0</v>
      </c>
      <c r="AG2138">
        <v>0</v>
      </c>
      <c r="AH2138">
        <v>1</v>
      </c>
      <c r="AI2138">
        <v>0</v>
      </c>
      <c r="AJ2138">
        <v>0</v>
      </c>
      <c r="AK2138">
        <v>39</v>
      </c>
      <c r="AL2138">
        <v>24</v>
      </c>
      <c r="AM2138">
        <v>0</v>
      </c>
    </row>
    <row r="2139" spans="1:39" x14ac:dyDescent="0.45">
      <c r="A2139">
        <v>69263</v>
      </c>
      <c r="B2139">
        <v>0</v>
      </c>
      <c r="C2139">
        <v>1</v>
      </c>
      <c r="D2139">
        <v>14</v>
      </c>
      <c r="E2139">
        <v>492</v>
      </c>
      <c r="F2139">
        <v>5</v>
      </c>
      <c r="G2139">
        <v>32</v>
      </c>
      <c r="H2139">
        <v>13</v>
      </c>
      <c r="I2139">
        <v>5</v>
      </c>
      <c r="J2139">
        <v>21</v>
      </c>
      <c r="K2139">
        <v>1</v>
      </c>
      <c r="L2139">
        <v>9</v>
      </c>
      <c r="M2139">
        <v>1</v>
      </c>
      <c r="N2139">
        <v>7</v>
      </c>
      <c r="O2139">
        <v>6</v>
      </c>
      <c r="P2139">
        <v>0</v>
      </c>
      <c r="Q2139">
        <v>1</v>
      </c>
      <c r="R2139">
        <v>0</v>
      </c>
      <c r="S2139">
        <v>0</v>
      </c>
      <c r="T2139">
        <v>0</v>
      </c>
      <c r="U2139">
        <v>0</v>
      </c>
      <c r="V2139">
        <v>3</v>
      </c>
      <c r="W2139">
        <v>11</v>
      </c>
      <c r="X2139">
        <v>0</v>
      </c>
      <c r="Y2139">
        <v>55</v>
      </c>
      <c r="Z2139">
        <v>2275</v>
      </c>
      <c r="AA2139">
        <v>0</v>
      </c>
      <c r="AB2139">
        <v>0</v>
      </c>
      <c r="AC2139">
        <v>1</v>
      </c>
      <c r="AD2139">
        <v>0</v>
      </c>
      <c r="AE2139">
        <v>0</v>
      </c>
      <c r="AF2139">
        <v>0</v>
      </c>
      <c r="AG2139">
        <v>0</v>
      </c>
      <c r="AH2139">
        <v>1</v>
      </c>
      <c r="AI2139">
        <v>0</v>
      </c>
      <c r="AJ2139">
        <v>0</v>
      </c>
      <c r="AK2139">
        <v>547</v>
      </c>
      <c r="AL2139">
        <v>526</v>
      </c>
      <c r="AM2139">
        <v>1</v>
      </c>
    </row>
    <row r="2140" spans="1:39" x14ac:dyDescent="0.45">
      <c r="A2140">
        <v>65706</v>
      </c>
      <c r="B2140">
        <v>0</v>
      </c>
      <c r="C2140">
        <v>0</v>
      </c>
      <c r="D2140">
        <v>77</v>
      </c>
      <c r="E2140">
        <v>918</v>
      </c>
      <c r="F2140">
        <v>10</v>
      </c>
      <c r="G2140">
        <v>129</v>
      </c>
      <c r="H2140">
        <v>13</v>
      </c>
      <c r="I2140">
        <v>0</v>
      </c>
      <c r="J2140">
        <v>129</v>
      </c>
      <c r="K2140">
        <v>1</v>
      </c>
      <c r="L2140">
        <v>11</v>
      </c>
      <c r="M2140">
        <v>3</v>
      </c>
      <c r="N2140">
        <v>12</v>
      </c>
      <c r="O2140">
        <v>7</v>
      </c>
      <c r="P2140">
        <v>0</v>
      </c>
      <c r="Q2140">
        <v>1</v>
      </c>
      <c r="R2140">
        <v>1</v>
      </c>
      <c r="S2140">
        <v>0</v>
      </c>
      <c r="T2140">
        <v>1</v>
      </c>
      <c r="U2140">
        <v>0</v>
      </c>
      <c r="V2140">
        <v>3</v>
      </c>
      <c r="W2140">
        <v>11</v>
      </c>
      <c r="X2140">
        <v>1</v>
      </c>
      <c r="Y2140">
        <v>50</v>
      </c>
      <c r="Z2140">
        <v>2525</v>
      </c>
      <c r="AA2140">
        <v>1</v>
      </c>
      <c r="AB2140">
        <v>0</v>
      </c>
      <c r="AC2140">
        <v>0</v>
      </c>
      <c r="AD2140">
        <v>0</v>
      </c>
      <c r="AE2140">
        <v>0</v>
      </c>
      <c r="AF2140">
        <v>1</v>
      </c>
      <c r="AG2140">
        <v>0</v>
      </c>
      <c r="AH2140">
        <v>0</v>
      </c>
      <c r="AI2140">
        <v>0</v>
      </c>
      <c r="AJ2140">
        <v>0</v>
      </c>
      <c r="AK2140">
        <v>1070</v>
      </c>
      <c r="AL2140">
        <v>941</v>
      </c>
      <c r="AM2140">
        <v>3</v>
      </c>
    </row>
    <row r="2141" spans="1:39" x14ac:dyDescent="0.45">
      <c r="A2141">
        <v>60934</v>
      </c>
      <c r="B2141">
        <v>0</v>
      </c>
      <c r="C2141">
        <v>1</v>
      </c>
      <c r="D2141">
        <v>41</v>
      </c>
      <c r="E2141">
        <v>224</v>
      </c>
      <c r="F2141">
        <v>155</v>
      </c>
      <c r="G2141">
        <v>155</v>
      </c>
      <c r="H2141">
        <v>192</v>
      </c>
      <c r="I2141">
        <v>93</v>
      </c>
      <c r="J2141">
        <v>54</v>
      </c>
      <c r="K2141">
        <v>2</v>
      </c>
      <c r="L2141">
        <v>6</v>
      </c>
      <c r="M2141">
        <v>4</v>
      </c>
      <c r="N2141">
        <v>11</v>
      </c>
      <c r="O2141">
        <v>4</v>
      </c>
      <c r="P2141">
        <v>0</v>
      </c>
      <c r="Q2141">
        <v>0</v>
      </c>
      <c r="R2141">
        <v>0</v>
      </c>
      <c r="S2141">
        <v>0</v>
      </c>
      <c r="T2141">
        <v>0</v>
      </c>
      <c r="U2141">
        <v>0</v>
      </c>
      <c r="V2141">
        <v>3</v>
      </c>
      <c r="W2141">
        <v>11</v>
      </c>
      <c r="X2141">
        <v>0</v>
      </c>
      <c r="Y2141">
        <v>45</v>
      </c>
      <c r="Z2141">
        <v>2322</v>
      </c>
      <c r="AA2141">
        <v>0</v>
      </c>
      <c r="AB2141">
        <v>0</v>
      </c>
      <c r="AC2141">
        <v>0</v>
      </c>
      <c r="AD2141">
        <v>1</v>
      </c>
      <c r="AE2141">
        <v>0</v>
      </c>
      <c r="AF2141">
        <v>0</v>
      </c>
      <c r="AG2141">
        <v>0</v>
      </c>
      <c r="AH2141">
        <v>1</v>
      </c>
      <c r="AI2141">
        <v>0</v>
      </c>
      <c r="AJ2141">
        <v>0</v>
      </c>
      <c r="AK2141">
        <v>819</v>
      </c>
      <c r="AL2141">
        <v>765</v>
      </c>
      <c r="AM2141">
        <v>0</v>
      </c>
    </row>
    <row r="2142" spans="1:39" x14ac:dyDescent="0.45">
      <c r="A2142">
        <v>71965</v>
      </c>
      <c r="B2142">
        <v>0</v>
      </c>
      <c r="C2142">
        <v>1</v>
      </c>
      <c r="D2142">
        <v>21</v>
      </c>
      <c r="E2142">
        <v>572</v>
      </c>
      <c r="F2142">
        <v>19</v>
      </c>
      <c r="G2142">
        <v>286</v>
      </c>
      <c r="H2142">
        <v>50</v>
      </c>
      <c r="I2142">
        <v>38</v>
      </c>
      <c r="J2142">
        <v>248</v>
      </c>
      <c r="K2142">
        <v>3</v>
      </c>
      <c r="L2142">
        <v>6</v>
      </c>
      <c r="M2142">
        <v>3</v>
      </c>
      <c r="N2142">
        <v>5</v>
      </c>
      <c r="O2142">
        <v>3</v>
      </c>
      <c r="P2142">
        <v>0</v>
      </c>
      <c r="Q2142">
        <v>0</v>
      </c>
      <c r="R2142">
        <v>0</v>
      </c>
      <c r="S2142">
        <v>0</v>
      </c>
      <c r="T2142">
        <v>0</v>
      </c>
      <c r="U2142">
        <v>0</v>
      </c>
      <c r="V2142">
        <v>3</v>
      </c>
      <c r="W2142">
        <v>11</v>
      </c>
      <c r="X2142">
        <v>0</v>
      </c>
      <c r="Y2142">
        <v>69</v>
      </c>
      <c r="Z2142">
        <v>2494</v>
      </c>
      <c r="AA2142">
        <v>0</v>
      </c>
      <c r="AB2142">
        <v>1</v>
      </c>
      <c r="AC2142">
        <v>0</v>
      </c>
      <c r="AD2142">
        <v>0</v>
      </c>
      <c r="AE2142">
        <v>0</v>
      </c>
      <c r="AF2142">
        <v>0</v>
      </c>
      <c r="AG2142">
        <v>0</v>
      </c>
      <c r="AH2142">
        <v>1</v>
      </c>
      <c r="AI2142">
        <v>0</v>
      </c>
      <c r="AJ2142">
        <v>0</v>
      </c>
      <c r="AK2142">
        <v>965</v>
      </c>
      <c r="AL2142">
        <v>717</v>
      </c>
      <c r="AM2142">
        <v>0</v>
      </c>
    </row>
    <row r="2143" spans="1:39" x14ac:dyDescent="0.45">
      <c r="A2143">
        <v>65210</v>
      </c>
      <c r="B2143">
        <v>0</v>
      </c>
      <c r="C2143">
        <v>1</v>
      </c>
      <c r="D2143">
        <v>25</v>
      </c>
      <c r="E2143">
        <v>626</v>
      </c>
      <c r="F2143">
        <v>0</v>
      </c>
      <c r="G2143">
        <v>70</v>
      </c>
      <c r="H2143">
        <v>0</v>
      </c>
      <c r="I2143">
        <v>7</v>
      </c>
      <c r="J2143">
        <v>28</v>
      </c>
      <c r="K2143">
        <v>2</v>
      </c>
      <c r="L2143">
        <v>9</v>
      </c>
      <c r="M2143">
        <v>3</v>
      </c>
      <c r="N2143">
        <v>8</v>
      </c>
      <c r="O2143">
        <v>6</v>
      </c>
      <c r="P2143">
        <v>0</v>
      </c>
      <c r="Q2143">
        <v>1</v>
      </c>
      <c r="R2143">
        <v>0</v>
      </c>
      <c r="S2143">
        <v>1</v>
      </c>
      <c r="T2143">
        <v>0</v>
      </c>
      <c r="U2143">
        <v>0</v>
      </c>
      <c r="V2143">
        <v>3</v>
      </c>
      <c r="W2143">
        <v>11</v>
      </c>
      <c r="X2143">
        <v>0</v>
      </c>
      <c r="Y2143">
        <v>65</v>
      </c>
      <c r="Z2143">
        <v>2270</v>
      </c>
      <c r="AA2143">
        <v>0</v>
      </c>
      <c r="AB2143">
        <v>1</v>
      </c>
      <c r="AC2143">
        <v>0</v>
      </c>
      <c r="AD2143">
        <v>0</v>
      </c>
      <c r="AE2143">
        <v>0</v>
      </c>
      <c r="AF2143">
        <v>0</v>
      </c>
      <c r="AG2143">
        <v>0</v>
      </c>
      <c r="AH2143">
        <v>1</v>
      </c>
      <c r="AI2143">
        <v>0</v>
      </c>
      <c r="AJ2143">
        <v>0</v>
      </c>
      <c r="AK2143">
        <v>703</v>
      </c>
      <c r="AL2143">
        <v>675</v>
      </c>
      <c r="AM2143">
        <v>2</v>
      </c>
    </row>
    <row r="2144" spans="1:39" x14ac:dyDescent="0.45">
      <c r="A2144">
        <v>79174</v>
      </c>
      <c r="B2144">
        <v>0</v>
      </c>
      <c r="C2144">
        <v>0</v>
      </c>
      <c r="D2144">
        <v>2</v>
      </c>
      <c r="E2144">
        <v>1074</v>
      </c>
      <c r="F2144">
        <v>37</v>
      </c>
      <c r="G2144">
        <v>518</v>
      </c>
      <c r="H2144">
        <v>193</v>
      </c>
      <c r="I2144">
        <v>92</v>
      </c>
      <c r="J2144">
        <v>129</v>
      </c>
      <c r="K2144">
        <v>1</v>
      </c>
      <c r="L2144">
        <v>5</v>
      </c>
      <c r="M2144">
        <v>6</v>
      </c>
      <c r="N2144">
        <v>7</v>
      </c>
      <c r="O2144">
        <v>2</v>
      </c>
      <c r="P2144">
        <v>0</v>
      </c>
      <c r="Q2144">
        <v>0</v>
      </c>
      <c r="R2144">
        <v>1</v>
      </c>
      <c r="S2144">
        <v>1</v>
      </c>
      <c r="T2144">
        <v>0</v>
      </c>
      <c r="U2144">
        <v>0</v>
      </c>
      <c r="V2144">
        <v>3</v>
      </c>
      <c r="W2144">
        <v>11</v>
      </c>
      <c r="X2144">
        <v>1</v>
      </c>
      <c r="Y2144">
        <v>45</v>
      </c>
      <c r="Z2144">
        <v>2693</v>
      </c>
      <c r="AA2144">
        <v>0</v>
      </c>
      <c r="AB2144">
        <v>1</v>
      </c>
      <c r="AC2144">
        <v>0</v>
      </c>
      <c r="AD2144">
        <v>0</v>
      </c>
      <c r="AE2144">
        <v>0</v>
      </c>
      <c r="AF2144">
        <v>0</v>
      </c>
      <c r="AG2144">
        <v>0</v>
      </c>
      <c r="AH2144">
        <v>0</v>
      </c>
      <c r="AI2144">
        <v>0</v>
      </c>
      <c r="AJ2144">
        <v>1</v>
      </c>
      <c r="AK2144">
        <v>1914</v>
      </c>
      <c r="AL2144">
        <v>1785</v>
      </c>
      <c r="AM2144">
        <v>2</v>
      </c>
    </row>
    <row r="2145" spans="1:39" x14ac:dyDescent="0.45">
      <c r="A2145">
        <v>81380</v>
      </c>
      <c r="B2145">
        <v>0</v>
      </c>
      <c r="C2145">
        <v>0</v>
      </c>
      <c r="D2145">
        <v>51</v>
      </c>
      <c r="E2145">
        <v>741</v>
      </c>
      <c r="F2145">
        <v>68</v>
      </c>
      <c r="G2145">
        <v>689</v>
      </c>
      <c r="H2145">
        <v>224</v>
      </c>
      <c r="I2145">
        <v>68</v>
      </c>
      <c r="J2145">
        <v>103</v>
      </c>
      <c r="K2145">
        <v>1</v>
      </c>
      <c r="L2145">
        <v>4</v>
      </c>
      <c r="M2145">
        <v>2</v>
      </c>
      <c r="N2145">
        <v>10</v>
      </c>
      <c r="O2145">
        <v>2</v>
      </c>
      <c r="P2145">
        <v>0</v>
      </c>
      <c r="Q2145">
        <v>0</v>
      </c>
      <c r="R2145">
        <v>0</v>
      </c>
      <c r="S2145">
        <v>0</v>
      </c>
      <c r="T2145">
        <v>0</v>
      </c>
      <c r="U2145">
        <v>0</v>
      </c>
      <c r="V2145">
        <v>3</v>
      </c>
      <c r="W2145">
        <v>11</v>
      </c>
      <c r="X2145">
        <v>0</v>
      </c>
      <c r="Y2145">
        <v>53</v>
      </c>
      <c r="Z2145">
        <v>2713</v>
      </c>
      <c r="AA2145">
        <v>1</v>
      </c>
      <c r="AB2145">
        <v>0</v>
      </c>
      <c r="AC2145">
        <v>0</v>
      </c>
      <c r="AD2145">
        <v>0</v>
      </c>
      <c r="AE2145">
        <v>0</v>
      </c>
      <c r="AF2145">
        <v>0</v>
      </c>
      <c r="AG2145">
        <v>0</v>
      </c>
      <c r="AH2145">
        <v>0</v>
      </c>
      <c r="AI2145">
        <v>1</v>
      </c>
      <c r="AJ2145">
        <v>0</v>
      </c>
      <c r="AK2145">
        <v>1790</v>
      </c>
      <c r="AL2145">
        <v>1687</v>
      </c>
      <c r="AM2145">
        <v>0</v>
      </c>
    </row>
    <row r="2146" spans="1:39" x14ac:dyDescent="0.45">
      <c r="A2146">
        <v>48432</v>
      </c>
      <c r="B2146">
        <v>0</v>
      </c>
      <c r="C2146">
        <v>1</v>
      </c>
      <c r="D2146">
        <v>3</v>
      </c>
      <c r="E2146">
        <v>322</v>
      </c>
      <c r="F2146">
        <v>3</v>
      </c>
      <c r="G2146">
        <v>50</v>
      </c>
      <c r="H2146">
        <v>4</v>
      </c>
      <c r="I2146">
        <v>3</v>
      </c>
      <c r="J2146">
        <v>42</v>
      </c>
      <c r="K2146">
        <v>5</v>
      </c>
      <c r="L2146">
        <v>7</v>
      </c>
      <c r="M2146">
        <v>1</v>
      </c>
      <c r="N2146">
        <v>6</v>
      </c>
      <c r="O2146">
        <v>8</v>
      </c>
      <c r="P2146">
        <v>0</v>
      </c>
      <c r="Q2146">
        <v>0</v>
      </c>
      <c r="R2146">
        <v>0</v>
      </c>
      <c r="S2146">
        <v>0</v>
      </c>
      <c r="T2146">
        <v>0</v>
      </c>
      <c r="U2146">
        <v>0</v>
      </c>
      <c r="V2146">
        <v>3</v>
      </c>
      <c r="W2146">
        <v>11</v>
      </c>
      <c r="X2146">
        <v>0</v>
      </c>
      <c r="Y2146">
        <v>47</v>
      </c>
      <c r="Z2146">
        <v>2778</v>
      </c>
      <c r="AA2146">
        <v>0</v>
      </c>
      <c r="AB2146">
        <v>0</v>
      </c>
      <c r="AC2146">
        <v>1</v>
      </c>
      <c r="AD2146">
        <v>0</v>
      </c>
      <c r="AE2146">
        <v>0</v>
      </c>
      <c r="AF2146">
        <v>0</v>
      </c>
      <c r="AG2146">
        <v>0</v>
      </c>
      <c r="AH2146">
        <v>0</v>
      </c>
      <c r="AI2146">
        <v>0</v>
      </c>
      <c r="AJ2146">
        <v>1</v>
      </c>
      <c r="AK2146">
        <v>382</v>
      </c>
      <c r="AL2146">
        <v>340</v>
      </c>
      <c r="AM2146">
        <v>0</v>
      </c>
    </row>
    <row r="2147" spans="1:39" x14ac:dyDescent="0.45">
      <c r="A2147">
        <v>52914</v>
      </c>
      <c r="B2147">
        <v>0</v>
      </c>
      <c r="C2147">
        <v>1</v>
      </c>
      <c r="D2147">
        <v>32</v>
      </c>
      <c r="E2147">
        <v>254</v>
      </c>
      <c r="F2147">
        <v>10</v>
      </c>
      <c r="G2147">
        <v>44</v>
      </c>
      <c r="H2147">
        <v>30</v>
      </c>
      <c r="I2147">
        <v>10</v>
      </c>
      <c r="J2147">
        <v>227</v>
      </c>
      <c r="K2147">
        <v>2</v>
      </c>
      <c r="L2147">
        <v>7</v>
      </c>
      <c r="M2147">
        <v>3</v>
      </c>
      <c r="N2147">
        <v>3</v>
      </c>
      <c r="O2147">
        <v>7</v>
      </c>
      <c r="P2147">
        <v>1</v>
      </c>
      <c r="Q2147">
        <v>0</v>
      </c>
      <c r="R2147">
        <v>0</v>
      </c>
      <c r="S2147">
        <v>0</v>
      </c>
      <c r="T2147">
        <v>0</v>
      </c>
      <c r="U2147">
        <v>0</v>
      </c>
      <c r="V2147">
        <v>3</v>
      </c>
      <c r="W2147">
        <v>11</v>
      </c>
      <c r="X2147">
        <v>0</v>
      </c>
      <c r="Y2147">
        <v>49</v>
      </c>
      <c r="Z2147">
        <v>2697</v>
      </c>
      <c r="AA2147">
        <v>0</v>
      </c>
      <c r="AB2147">
        <v>1</v>
      </c>
      <c r="AC2147">
        <v>0</v>
      </c>
      <c r="AD2147">
        <v>0</v>
      </c>
      <c r="AE2147">
        <v>0</v>
      </c>
      <c r="AF2147">
        <v>0</v>
      </c>
      <c r="AG2147">
        <v>0</v>
      </c>
      <c r="AH2147">
        <v>1</v>
      </c>
      <c r="AI2147">
        <v>0</v>
      </c>
      <c r="AJ2147">
        <v>0</v>
      </c>
      <c r="AK2147">
        <v>348</v>
      </c>
      <c r="AL2147">
        <v>121</v>
      </c>
      <c r="AM2147">
        <v>1</v>
      </c>
    </row>
    <row r="2148" spans="1:39" x14ac:dyDescent="0.45">
      <c r="A2148">
        <v>38946</v>
      </c>
      <c r="B2148">
        <v>0</v>
      </c>
      <c r="C2148">
        <v>1</v>
      </c>
      <c r="D2148">
        <v>84</v>
      </c>
      <c r="E2148">
        <v>116</v>
      </c>
      <c r="F2148">
        <v>6</v>
      </c>
      <c r="G2148">
        <v>82</v>
      </c>
      <c r="H2148">
        <v>6</v>
      </c>
      <c r="I2148">
        <v>6</v>
      </c>
      <c r="J2148">
        <v>41</v>
      </c>
      <c r="K2148">
        <v>2</v>
      </c>
      <c r="L2148">
        <v>3</v>
      </c>
      <c r="M2148">
        <v>1</v>
      </c>
      <c r="N2148">
        <v>6</v>
      </c>
      <c r="O2148">
        <v>5</v>
      </c>
      <c r="P2148">
        <v>0</v>
      </c>
      <c r="Q2148">
        <v>0</v>
      </c>
      <c r="R2148">
        <v>0</v>
      </c>
      <c r="S2148">
        <v>0</v>
      </c>
      <c r="T2148">
        <v>0</v>
      </c>
      <c r="U2148">
        <v>0</v>
      </c>
      <c r="V2148">
        <v>3</v>
      </c>
      <c r="W2148">
        <v>11</v>
      </c>
      <c r="X2148">
        <v>0</v>
      </c>
      <c r="Y2148">
        <v>65</v>
      </c>
      <c r="Z2148">
        <v>2407</v>
      </c>
      <c r="AA2148">
        <v>0</v>
      </c>
      <c r="AB2148">
        <v>0</v>
      </c>
      <c r="AC2148">
        <v>0</v>
      </c>
      <c r="AD2148">
        <v>1</v>
      </c>
      <c r="AE2148">
        <v>0</v>
      </c>
      <c r="AF2148">
        <v>0</v>
      </c>
      <c r="AG2148">
        <v>0</v>
      </c>
      <c r="AH2148">
        <v>1</v>
      </c>
      <c r="AI2148">
        <v>0</v>
      </c>
      <c r="AJ2148">
        <v>0</v>
      </c>
      <c r="AK2148">
        <v>216</v>
      </c>
      <c r="AL2148">
        <v>175</v>
      </c>
      <c r="AM2148">
        <v>0</v>
      </c>
    </row>
    <row r="2149" spans="1:39" x14ac:dyDescent="0.45">
      <c r="A2149">
        <v>26067</v>
      </c>
      <c r="B2149">
        <v>1</v>
      </c>
      <c r="C2149">
        <v>0</v>
      </c>
      <c r="D2149">
        <v>49</v>
      </c>
      <c r="E2149">
        <v>22</v>
      </c>
      <c r="F2149">
        <v>2</v>
      </c>
      <c r="G2149">
        <v>18</v>
      </c>
      <c r="H2149">
        <v>0</v>
      </c>
      <c r="I2149">
        <v>2</v>
      </c>
      <c r="J2149">
        <v>12</v>
      </c>
      <c r="K2149">
        <v>3</v>
      </c>
      <c r="L2149">
        <v>3</v>
      </c>
      <c r="M2149">
        <v>0</v>
      </c>
      <c r="N2149">
        <v>3</v>
      </c>
      <c r="O2149">
        <v>8</v>
      </c>
      <c r="P2149">
        <v>0</v>
      </c>
      <c r="Q2149">
        <v>0</v>
      </c>
      <c r="R2149">
        <v>0</v>
      </c>
      <c r="S2149">
        <v>0</v>
      </c>
      <c r="T2149">
        <v>0</v>
      </c>
      <c r="U2149">
        <v>0</v>
      </c>
      <c r="V2149">
        <v>3</v>
      </c>
      <c r="W2149">
        <v>11</v>
      </c>
      <c r="X2149">
        <v>0</v>
      </c>
      <c r="Y2149">
        <v>46</v>
      </c>
      <c r="Z2149">
        <v>2396</v>
      </c>
      <c r="AA2149">
        <v>0</v>
      </c>
      <c r="AB2149">
        <v>1</v>
      </c>
      <c r="AC2149">
        <v>0</v>
      </c>
      <c r="AD2149">
        <v>0</v>
      </c>
      <c r="AE2149">
        <v>0</v>
      </c>
      <c r="AF2149">
        <v>0</v>
      </c>
      <c r="AG2149">
        <v>0</v>
      </c>
      <c r="AH2149">
        <v>1</v>
      </c>
      <c r="AI2149">
        <v>0</v>
      </c>
      <c r="AJ2149">
        <v>0</v>
      </c>
      <c r="AK2149">
        <v>44</v>
      </c>
      <c r="AL2149">
        <v>32</v>
      </c>
      <c r="AM2149">
        <v>0</v>
      </c>
    </row>
    <row r="2150" spans="1:39" x14ac:dyDescent="0.45">
      <c r="A2150">
        <v>44325</v>
      </c>
      <c r="B2150">
        <v>0</v>
      </c>
      <c r="C2150">
        <v>1</v>
      </c>
      <c r="D2150">
        <v>69</v>
      </c>
      <c r="E2150">
        <v>516</v>
      </c>
      <c r="F2150">
        <v>0</v>
      </c>
      <c r="G2150">
        <v>21</v>
      </c>
      <c r="H2150">
        <v>0</v>
      </c>
      <c r="I2150">
        <v>0</v>
      </c>
      <c r="J2150">
        <v>5</v>
      </c>
      <c r="K2150">
        <v>4</v>
      </c>
      <c r="L2150">
        <v>8</v>
      </c>
      <c r="M2150">
        <v>2</v>
      </c>
      <c r="N2150">
        <v>7</v>
      </c>
      <c r="O2150">
        <v>8</v>
      </c>
      <c r="P2150">
        <v>0</v>
      </c>
      <c r="Q2150">
        <v>1</v>
      </c>
      <c r="R2150">
        <v>0</v>
      </c>
      <c r="S2150">
        <v>0</v>
      </c>
      <c r="T2150">
        <v>0</v>
      </c>
      <c r="U2150">
        <v>0</v>
      </c>
      <c r="V2150">
        <v>3</v>
      </c>
      <c r="W2150">
        <v>11</v>
      </c>
      <c r="X2150">
        <v>0</v>
      </c>
      <c r="Y2150">
        <v>48</v>
      </c>
      <c r="Z2150">
        <v>2638</v>
      </c>
      <c r="AA2150">
        <v>0</v>
      </c>
      <c r="AB2150">
        <v>1</v>
      </c>
      <c r="AC2150">
        <v>0</v>
      </c>
      <c r="AD2150">
        <v>0</v>
      </c>
      <c r="AE2150">
        <v>0</v>
      </c>
      <c r="AF2150">
        <v>0</v>
      </c>
      <c r="AG2150">
        <v>0</v>
      </c>
      <c r="AH2150">
        <v>0</v>
      </c>
      <c r="AI2150">
        <v>0</v>
      </c>
      <c r="AJ2150">
        <v>1</v>
      </c>
      <c r="AK2150">
        <v>537</v>
      </c>
      <c r="AL2150">
        <v>532</v>
      </c>
      <c r="AM2150">
        <v>1</v>
      </c>
    </row>
    <row r="2151" spans="1:39" x14ac:dyDescent="0.45">
      <c r="A2151">
        <v>42523</v>
      </c>
      <c r="B2151">
        <v>0</v>
      </c>
      <c r="C2151">
        <v>0</v>
      </c>
      <c r="D2151">
        <v>96</v>
      </c>
      <c r="E2151">
        <v>14</v>
      </c>
      <c r="F2151">
        <v>36</v>
      </c>
      <c r="G2151">
        <v>11</v>
      </c>
      <c r="H2151">
        <v>3</v>
      </c>
      <c r="I2151">
        <v>26</v>
      </c>
      <c r="J2151">
        <v>35</v>
      </c>
      <c r="K2151">
        <v>1</v>
      </c>
      <c r="L2151">
        <v>1</v>
      </c>
      <c r="M2151">
        <v>1</v>
      </c>
      <c r="N2151">
        <v>4</v>
      </c>
      <c r="O2151">
        <v>2</v>
      </c>
      <c r="P2151">
        <v>0</v>
      </c>
      <c r="Q2151">
        <v>0</v>
      </c>
      <c r="R2151">
        <v>0</v>
      </c>
      <c r="S2151">
        <v>0</v>
      </c>
      <c r="T2151">
        <v>0</v>
      </c>
      <c r="U2151">
        <v>0</v>
      </c>
      <c r="V2151">
        <v>3</v>
      </c>
      <c r="W2151">
        <v>11</v>
      </c>
      <c r="X2151">
        <v>0</v>
      </c>
      <c r="Y2151">
        <v>56</v>
      </c>
      <c r="Z2151">
        <v>2226</v>
      </c>
      <c r="AA2151">
        <v>0</v>
      </c>
      <c r="AB2151">
        <v>1</v>
      </c>
      <c r="AC2151">
        <v>0</v>
      </c>
      <c r="AD2151">
        <v>0</v>
      </c>
      <c r="AE2151">
        <v>0</v>
      </c>
      <c r="AF2151">
        <v>0</v>
      </c>
      <c r="AG2151">
        <v>0</v>
      </c>
      <c r="AH2151">
        <v>1</v>
      </c>
      <c r="AI2151">
        <v>0</v>
      </c>
      <c r="AJ2151">
        <v>0</v>
      </c>
      <c r="AK2151">
        <v>90</v>
      </c>
      <c r="AL2151">
        <v>55</v>
      </c>
      <c r="AM2151">
        <v>0</v>
      </c>
    </row>
    <row r="2152" spans="1:39" x14ac:dyDescent="0.45">
      <c r="A2152">
        <v>26487</v>
      </c>
      <c r="B2152">
        <v>1</v>
      </c>
      <c r="C2152">
        <v>0</v>
      </c>
      <c r="D2152">
        <v>23</v>
      </c>
      <c r="E2152">
        <v>2</v>
      </c>
      <c r="F2152">
        <v>8</v>
      </c>
      <c r="G2152">
        <v>10</v>
      </c>
      <c r="H2152">
        <v>12</v>
      </c>
      <c r="I2152">
        <v>14</v>
      </c>
      <c r="J2152">
        <v>23</v>
      </c>
      <c r="K2152">
        <v>3</v>
      </c>
      <c r="L2152">
        <v>2</v>
      </c>
      <c r="M2152">
        <v>1</v>
      </c>
      <c r="N2152">
        <v>3</v>
      </c>
      <c r="O2152">
        <v>5</v>
      </c>
      <c r="P2152">
        <v>0</v>
      </c>
      <c r="Q2152">
        <v>0</v>
      </c>
      <c r="R2152">
        <v>0</v>
      </c>
      <c r="S2152">
        <v>0</v>
      </c>
      <c r="T2152">
        <v>0</v>
      </c>
      <c r="U2152">
        <v>0</v>
      </c>
      <c r="V2152">
        <v>3</v>
      </c>
      <c r="W2152">
        <v>11</v>
      </c>
      <c r="X2152">
        <v>0</v>
      </c>
      <c r="Y2152">
        <v>42</v>
      </c>
      <c r="Z2152">
        <v>2564</v>
      </c>
      <c r="AA2152">
        <v>0</v>
      </c>
      <c r="AB2152">
        <v>0</v>
      </c>
      <c r="AC2152">
        <v>1</v>
      </c>
      <c r="AD2152">
        <v>0</v>
      </c>
      <c r="AE2152">
        <v>0</v>
      </c>
      <c r="AF2152">
        <v>0</v>
      </c>
      <c r="AG2152">
        <v>1</v>
      </c>
      <c r="AH2152">
        <v>0</v>
      </c>
      <c r="AI2152">
        <v>0</v>
      </c>
      <c r="AJ2152">
        <v>0</v>
      </c>
      <c r="AK2152">
        <v>46</v>
      </c>
      <c r="AL2152">
        <v>23</v>
      </c>
      <c r="AM2152">
        <v>0</v>
      </c>
    </row>
    <row r="2153" spans="1:39" x14ac:dyDescent="0.45">
      <c r="A2153">
        <v>53233</v>
      </c>
      <c r="B2153">
        <v>0</v>
      </c>
      <c r="C2153">
        <v>1</v>
      </c>
      <c r="D2153">
        <v>18</v>
      </c>
      <c r="E2153">
        <v>28</v>
      </c>
      <c r="F2153">
        <v>0</v>
      </c>
      <c r="G2153">
        <v>9</v>
      </c>
      <c r="H2153">
        <v>3</v>
      </c>
      <c r="I2153">
        <v>0</v>
      </c>
      <c r="J2153">
        <v>0</v>
      </c>
      <c r="K2153">
        <v>1</v>
      </c>
      <c r="L2153">
        <v>1</v>
      </c>
      <c r="M2153">
        <v>0</v>
      </c>
      <c r="N2153">
        <v>3</v>
      </c>
      <c r="O2153">
        <v>4</v>
      </c>
      <c r="P2153">
        <v>0</v>
      </c>
      <c r="Q2153">
        <v>0</v>
      </c>
      <c r="R2153">
        <v>0</v>
      </c>
      <c r="S2153">
        <v>0</v>
      </c>
      <c r="T2153">
        <v>0</v>
      </c>
      <c r="U2153">
        <v>0</v>
      </c>
      <c r="V2153">
        <v>3</v>
      </c>
      <c r="W2153">
        <v>11</v>
      </c>
      <c r="X2153">
        <v>0</v>
      </c>
      <c r="Y2153">
        <v>63</v>
      </c>
      <c r="Z2153">
        <v>2262</v>
      </c>
      <c r="AA2153">
        <v>0</v>
      </c>
      <c r="AB2153">
        <v>1</v>
      </c>
      <c r="AC2153">
        <v>0</v>
      </c>
      <c r="AD2153">
        <v>0</v>
      </c>
      <c r="AE2153">
        <v>0</v>
      </c>
      <c r="AF2153">
        <v>1</v>
      </c>
      <c r="AG2153">
        <v>0</v>
      </c>
      <c r="AH2153">
        <v>0</v>
      </c>
      <c r="AI2153">
        <v>0</v>
      </c>
      <c r="AJ2153">
        <v>0</v>
      </c>
      <c r="AK2153">
        <v>40</v>
      </c>
      <c r="AL2153">
        <v>40</v>
      </c>
      <c r="AM2153">
        <v>0</v>
      </c>
    </row>
    <row r="2154" spans="1:39" x14ac:dyDescent="0.45">
      <c r="A2154">
        <v>67716</v>
      </c>
      <c r="B2154">
        <v>0</v>
      </c>
      <c r="C2154">
        <v>1</v>
      </c>
      <c r="D2154">
        <v>8</v>
      </c>
      <c r="E2154">
        <v>530</v>
      </c>
      <c r="F2154">
        <v>142</v>
      </c>
      <c r="G2154">
        <v>217</v>
      </c>
      <c r="H2154">
        <v>62</v>
      </c>
      <c r="I2154">
        <v>9</v>
      </c>
      <c r="J2154">
        <v>56</v>
      </c>
      <c r="K2154">
        <v>4</v>
      </c>
      <c r="L2154">
        <v>7</v>
      </c>
      <c r="M2154">
        <v>4</v>
      </c>
      <c r="N2154">
        <v>13</v>
      </c>
      <c r="O2154">
        <v>5</v>
      </c>
      <c r="P2154">
        <v>0</v>
      </c>
      <c r="Q2154">
        <v>1</v>
      </c>
      <c r="R2154">
        <v>0</v>
      </c>
      <c r="S2154">
        <v>0</v>
      </c>
      <c r="T2154">
        <v>0</v>
      </c>
      <c r="U2154">
        <v>0</v>
      </c>
      <c r="V2154">
        <v>3</v>
      </c>
      <c r="W2154">
        <v>11</v>
      </c>
      <c r="X2154">
        <v>0</v>
      </c>
      <c r="Y2154">
        <v>60</v>
      </c>
      <c r="Z2154">
        <v>2694</v>
      </c>
      <c r="AA2154">
        <v>0</v>
      </c>
      <c r="AB2154">
        <v>1</v>
      </c>
      <c r="AC2154">
        <v>0</v>
      </c>
      <c r="AD2154">
        <v>0</v>
      </c>
      <c r="AE2154">
        <v>0</v>
      </c>
      <c r="AF2154">
        <v>0</v>
      </c>
      <c r="AG2154">
        <v>0</v>
      </c>
      <c r="AH2154">
        <v>1</v>
      </c>
      <c r="AI2154">
        <v>0</v>
      </c>
      <c r="AJ2154">
        <v>0</v>
      </c>
      <c r="AK2154">
        <v>960</v>
      </c>
      <c r="AL2154">
        <v>904</v>
      </c>
      <c r="AM2154">
        <v>1</v>
      </c>
    </row>
    <row r="2155" spans="1:39" x14ac:dyDescent="0.45">
      <c r="A2155">
        <v>76234</v>
      </c>
      <c r="B2155">
        <v>0</v>
      </c>
      <c r="C2155">
        <v>1</v>
      </c>
      <c r="D2155">
        <v>21</v>
      </c>
      <c r="E2155">
        <v>519</v>
      </c>
      <c r="F2155">
        <v>50</v>
      </c>
      <c r="G2155">
        <v>167</v>
      </c>
      <c r="H2155">
        <v>130</v>
      </c>
      <c r="I2155">
        <v>0</v>
      </c>
      <c r="J2155">
        <v>41</v>
      </c>
      <c r="K2155">
        <v>1</v>
      </c>
      <c r="L2155">
        <v>8</v>
      </c>
      <c r="M2155">
        <v>3</v>
      </c>
      <c r="N2155">
        <v>11</v>
      </c>
      <c r="O2155">
        <v>3</v>
      </c>
      <c r="P2155">
        <v>0</v>
      </c>
      <c r="Q2155">
        <v>1</v>
      </c>
      <c r="R2155">
        <v>0</v>
      </c>
      <c r="S2155">
        <v>0</v>
      </c>
      <c r="T2155">
        <v>0</v>
      </c>
      <c r="U2155">
        <v>0</v>
      </c>
      <c r="V2155">
        <v>3</v>
      </c>
      <c r="W2155">
        <v>11</v>
      </c>
      <c r="X2155">
        <v>0</v>
      </c>
      <c r="Y2155">
        <v>48</v>
      </c>
      <c r="Z2155">
        <v>2302</v>
      </c>
      <c r="AA2155">
        <v>0</v>
      </c>
      <c r="AB2155">
        <v>1</v>
      </c>
      <c r="AC2155">
        <v>0</v>
      </c>
      <c r="AD2155">
        <v>0</v>
      </c>
      <c r="AE2155">
        <v>0</v>
      </c>
      <c r="AF2155">
        <v>0</v>
      </c>
      <c r="AG2155">
        <v>0</v>
      </c>
      <c r="AH2155">
        <v>0</v>
      </c>
      <c r="AI2155">
        <v>1</v>
      </c>
      <c r="AJ2155">
        <v>0</v>
      </c>
      <c r="AK2155">
        <v>866</v>
      </c>
      <c r="AL2155">
        <v>825</v>
      </c>
      <c r="AM2155">
        <v>1</v>
      </c>
    </row>
    <row r="2156" spans="1:39" x14ac:dyDescent="0.45">
      <c r="A2156">
        <v>84117</v>
      </c>
      <c r="B2156">
        <v>0</v>
      </c>
      <c r="C2156">
        <v>0</v>
      </c>
      <c r="D2156">
        <v>60</v>
      </c>
      <c r="E2156">
        <v>611</v>
      </c>
      <c r="F2156">
        <v>76</v>
      </c>
      <c r="G2156">
        <v>749</v>
      </c>
      <c r="H2156">
        <v>59</v>
      </c>
      <c r="I2156">
        <v>45</v>
      </c>
      <c r="J2156">
        <v>26</v>
      </c>
      <c r="K2156">
        <v>1</v>
      </c>
      <c r="L2156">
        <v>7</v>
      </c>
      <c r="M2156">
        <v>10</v>
      </c>
      <c r="N2156">
        <v>6</v>
      </c>
      <c r="O2156">
        <v>2</v>
      </c>
      <c r="P2156">
        <v>0</v>
      </c>
      <c r="Q2156">
        <v>0</v>
      </c>
      <c r="R2156">
        <v>1</v>
      </c>
      <c r="S2156">
        <v>0</v>
      </c>
      <c r="T2156">
        <v>0</v>
      </c>
      <c r="U2156">
        <v>0</v>
      </c>
      <c r="V2156">
        <v>3</v>
      </c>
      <c r="W2156">
        <v>11</v>
      </c>
      <c r="X2156">
        <v>0</v>
      </c>
      <c r="Y2156">
        <v>64</v>
      </c>
      <c r="Z2156">
        <v>2208</v>
      </c>
      <c r="AA2156">
        <v>0</v>
      </c>
      <c r="AB2156">
        <v>1</v>
      </c>
      <c r="AC2156">
        <v>0</v>
      </c>
      <c r="AD2156">
        <v>0</v>
      </c>
      <c r="AE2156">
        <v>0</v>
      </c>
      <c r="AF2156">
        <v>0</v>
      </c>
      <c r="AG2156">
        <v>0</v>
      </c>
      <c r="AH2156">
        <v>0</v>
      </c>
      <c r="AI2156">
        <v>0</v>
      </c>
      <c r="AJ2156">
        <v>1</v>
      </c>
      <c r="AK2156">
        <v>1540</v>
      </c>
      <c r="AL2156">
        <v>1514</v>
      </c>
      <c r="AM2156">
        <v>1</v>
      </c>
    </row>
    <row r="2157" spans="1:39" x14ac:dyDescent="0.45">
      <c r="A2157">
        <v>65487</v>
      </c>
      <c r="B2157">
        <v>0</v>
      </c>
      <c r="C2157">
        <v>0</v>
      </c>
      <c r="D2157">
        <v>48</v>
      </c>
      <c r="E2157">
        <v>240</v>
      </c>
      <c r="F2157">
        <v>67</v>
      </c>
      <c r="G2157">
        <v>500</v>
      </c>
      <c r="H2157">
        <v>199</v>
      </c>
      <c r="I2157">
        <v>0</v>
      </c>
      <c r="J2157">
        <v>163</v>
      </c>
      <c r="K2157">
        <v>3</v>
      </c>
      <c r="L2157">
        <v>3</v>
      </c>
      <c r="M2157">
        <v>5</v>
      </c>
      <c r="N2157">
        <v>6</v>
      </c>
      <c r="O2157">
        <v>2</v>
      </c>
      <c r="P2157">
        <v>0</v>
      </c>
      <c r="Q2157">
        <v>0</v>
      </c>
      <c r="R2157">
        <v>0</v>
      </c>
      <c r="S2157">
        <v>0</v>
      </c>
      <c r="T2157">
        <v>0</v>
      </c>
      <c r="U2157">
        <v>0</v>
      </c>
      <c r="V2157">
        <v>3</v>
      </c>
      <c r="W2157">
        <v>11</v>
      </c>
      <c r="X2157">
        <v>0</v>
      </c>
      <c r="Y2157">
        <v>63</v>
      </c>
      <c r="Z2157">
        <v>2329</v>
      </c>
      <c r="AA2157">
        <v>0</v>
      </c>
      <c r="AB2157">
        <v>0</v>
      </c>
      <c r="AC2157">
        <v>0</v>
      </c>
      <c r="AD2157">
        <v>1</v>
      </c>
      <c r="AE2157">
        <v>0</v>
      </c>
      <c r="AF2157">
        <v>0</v>
      </c>
      <c r="AG2157">
        <v>0</v>
      </c>
      <c r="AH2157">
        <v>0</v>
      </c>
      <c r="AI2157">
        <v>1</v>
      </c>
      <c r="AJ2157">
        <v>0</v>
      </c>
      <c r="AK2157">
        <v>1006</v>
      </c>
      <c r="AL2157">
        <v>843</v>
      </c>
      <c r="AM2157">
        <v>0</v>
      </c>
    </row>
    <row r="2158" spans="1:39" x14ac:dyDescent="0.45">
      <c r="A2158">
        <v>25224</v>
      </c>
      <c r="B2158">
        <v>1</v>
      </c>
      <c r="C2158">
        <v>0</v>
      </c>
      <c r="D2158">
        <v>36</v>
      </c>
      <c r="E2158">
        <v>4</v>
      </c>
      <c r="F2158">
        <v>9</v>
      </c>
      <c r="G2158">
        <v>12</v>
      </c>
      <c r="H2158">
        <v>11</v>
      </c>
      <c r="I2158">
        <v>2</v>
      </c>
      <c r="J2158">
        <v>8</v>
      </c>
      <c r="K2158">
        <v>2</v>
      </c>
      <c r="L2158">
        <v>1</v>
      </c>
      <c r="M2158">
        <v>1</v>
      </c>
      <c r="N2158">
        <v>3</v>
      </c>
      <c r="O2158">
        <v>3</v>
      </c>
      <c r="P2158">
        <v>0</v>
      </c>
      <c r="Q2158">
        <v>0</v>
      </c>
      <c r="R2158">
        <v>0</v>
      </c>
      <c r="S2158">
        <v>0</v>
      </c>
      <c r="T2158">
        <v>0</v>
      </c>
      <c r="U2158">
        <v>0</v>
      </c>
      <c r="V2158">
        <v>3</v>
      </c>
      <c r="W2158">
        <v>11</v>
      </c>
      <c r="X2158">
        <v>0</v>
      </c>
      <c r="Y2158">
        <v>48</v>
      </c>
      <c r="Z2158">
        <v>2264</v>
      </c>
      <c r="AA2158">
        <v>0</v>
      </c>
      <c r="AB2158">
        <v>1</v>
      </c>
      <c r="AC2158">
        <v>0</v>
      </c>
      <c r="AD2158">
        <v>0</v>
      </c>
      <c r="AE2158">
        <v>0</v>
      </c>
      <c r="AF2158">
        <v>0</v>
      </c>
      <c r="AG2158">
        <v>1</v>
      </c>
      <c r="AH2158">
        <v>0</v>
      </c>
      <c r="AI2158">
        <v>0</v>
      </c>
      <c r="AJ2158">
        <v>0</v>
      </c>
      <c r="AK2158">
        <v>38</v>
      </c>
      <c r="AL2158">
        <v>30</v>
      </c>
      <c r="AM2158">
        <v>0</v>
      </c>
    </row>
    <row r="2159" spans="1:39" x14ac:dyDescent="0.45">
      <c r="A2159">
        <v>89616</v>
      </c>
      <c r="B2159">
        <v>0</v>
      </c>
      <c r="C2159">
        <v>0</v>
      </c>
      <c r="D2159">
        <v>36</v>
      </c>
      <c r="E2159">
        <v>671</v>
      </c>
      <c r="F2159">
        <v>47</v>
      </c>
      <c r="G2159">
        <v>655</v>
      </c>
      <c r="H2159">
        <v>145</v>
      </c>
      <c r="I2159">
        <v>111</v>
      </c>
      <c r="J2159">
        <v>15</v>
      </c>
      <c r="K2159">
        <v>1</v>
      </c>
      <c r="L2159">
        <v>7</v>
      </c>
      <c r="M2159">
        <v>5</v>
      </c>
      <c r="N2159">
        <v>12</v>
      </c>
      <c r="O2159">
        <v>2</v>
      </c>
      <c r="P2159">
        <v>0</v>
      </c>
      <c r="Q2159">
        <v>0</v>
      </c>
      <c r="R2159">
        <v>0</v>
      </c>
      <c r="S2159">
        <v>0</v>
      </c>
      <c r="T2159">
        <v>0</v>
      </c>
      <c r="U2159">
        <v>0</v>
      </c>
      <c r="V2159">
        <v>3</v>
      </c>
      <c r="W2159">
        <v>11</v>
      </c>
      <c r="X2159">
        <v>1</v>
      </c>
      <c r="Y2159">
        <v>37</v>
      </c>
      <c r="Z2159">
        <v>2648</v>
      </c>
      <c r="AA2159">
        <v>0</v>
      </c>
      <c r="AB2159">
        <v>0</v>
      </c>
      <c r="AC2159">
        <v>1</v>
      </c>
      <c r="AD2159">
        <v>0</v>
      </c>
      <c r="AE2159">
        <v>0</v>
      </c>
      <c r="AF2159">
        <v>0</v>
      </c>
      <c r="AG2159">
        <v>0</v>
      </c>
      <c r="AH2159">
        <v>0</v>
      </c>
      <c r="AI2159">
        <v>1</v>
      </c>
      <c r="AJ2159">
        <v>0</v>
      </c>
      <c r="AK2159">
        <v>1629</v>
      </c>
      <c r="AL2159">
        <v>1614</v>
      </c>
      <c r="AM2159">
        <v>0</v>
      </c>
    </row>
    <row r="2160" spans="1:39" x14ac:dyDescent="0.45">
      <c r="A2160">
        <v>40851</v>
      </c>
      <c r="B2160">
        <v>1</v>
      </c>
      <c r="C2160">
        <v>1</v>
      </c>
      <c r="D2160">
        <v>63</v>
      </c>
      <c r="E2160">
        <v>23</v>
      </c>
      <c r="F2160">
        <v>1</v>
      </c>
      <c r="G2160">
        <v>7</v>
      </c>
      <c r="H2160">
        <v>0</v>
      </c>
      <c r="I2160">
        <v>4</v>
      </c>
      <c r="J2160">
        <v>24</v>
      </c>
      <c r="K2160">
        <v>1</v>
      </c>
      <c r="L2160">
        <v>1</v>
      </c>
      <c r="M2160">
        <v>1</v>
      </c>
      <c r="N2160">
        <v>2</v>
      </c>
      <c r="O2160">
        <v>7</v>
      </c>
      <c r="P2160">
        <v>0</v>
      </c>
      <c r="Q2160">
        <v>0</v>
      </c>
      <c r="R2160">
        <v>0</v>
      </c>
      <c r="S2160">
        <v>0</v>
      </c>
      <c r="T2160">
        <v>0</v>
      </c>
      <c r="U2160">
        <v>0</v>
      </c>
      <c r="V2160">
        <v>3</v>
      </c>
      <c r="W2160">
        <v>11</v>
      </c>
      <c r="X2160">
        <v>0</v>
      </c>
      <c r="Y2160">
        <v>49</v>
      </c>
      <c r="Z2160">
        <v>2652</v>
      </c>
      <c r="AA2160">
        <v>1</v>
      </c>
      <c r="AB2160">
        <v>0</v>
      </c>
      <c r="AC2160">
        <v>0</v>
      </c>
      <c r="AD2160">
        <v>0</v>
      </c>
      <c r="AE2160">
        <v>0</v>
      </c>
      <c r="AF2160">
        <v>0</v>
      </c>
      <c r="AG2160">
        <v>0</v>
      </c>
      <c r="AH2160">
        <v>1</v>
      </c>
      <c r="AI2160">
        <v>0</v>
      </c>
      <c r="AJ2160">
        <v>0</v>
      </c>
      <c r="AK2160">
        <v>35</v>
      </c>
      <c r="AL2160">
        <v>11</v>
      </c>
      <c r="AM2160">
        <v>0</v>
      </c>
    </row>
    <row r="2161" spans="1:39" x14ac:dyDescent="0.45">
      <c r="A2161">
        <v>27469</v>
      </c>
      <c r="B2161">
        <v>0</v>
      </c>
      <c r="C2161">
        <v>0</v>
      </c>
      <c r="D2161">
        <v>2</v>
      </c>
      <c r="E2161">
        <v>9</v>
      </c>
      <c r="F2161">
        <v>1</v>
      </c>
      <c r="G2161">
        <v>2</v>
      </c>
      <c r="H2161">
        <v>3</v>
      </c>
      <c r="I2161">
        <v>2</v>
      </c>
      <c r="J2161">
        <v>0</v>
      </c>
      <c r="K2161">
        <v>1</v>
      </c>
      <c r="L2161">
        <v>0</v>
      </c>
      <c r="M2161">
        <v>0</v>
      </c>
      <c r="N2161">
        <v>3</v>
      </c>
      <c r="O2161">
        <v>6</v>
      </c>
      <c r="P2161">
        <v>0</v>
      </c>
      <c r="Q2161">
        <v>0</v>
      </c>
      <c r="R2161">
        <v>0</v>
      </c>
      <c r="S2161">
        <v>0</v>
      </c>
      <c r="T2161">
        <v>0</v>
      </c>
      <c r="U2161">
        <v>0</v>
      </c>
      <c r="V2161">
        <v>3</v>
      </c>
      <c r="W2161">
        <v>11</v>
      </c>
      <c r="X2161">
        <v>0</v>
      </c>
      <c r="Y2161">
        <v>73</v>
      </c>
      <c r="Z2161">
        <v>2855</v>
      </c>
      <c r="AA2161">
        <v>0</v>
      </c>
      <c r="AB2161">
        <v>1</v>
      </c>
      <c r="AC2161">
        <v>0</v>
      </c>
      <c r="AD2161">
        <v>0</v>
      </c>
      <c r="AE2161">
        <v>0</v>
      </c>
      <c r="AF2161">
        <v>0</v>
      </c>
      <c r="AG2161">
        <v>0</v>
      </c>
      <c r="AH2161">
        <v>1</v>
      </c>
      <c r="AI2161">
        <v>0</v>
      </c>
      <c r="AJ2161">
        <v>0</v>
      </c>
      <c r="AK2161">
        <v>17</v>
      </c>
      <c r="AL2161">
        <v>17</v>
      </c>
      <c r="AM2161">
        <v>0</v>
      </c>
    </row>
    <row r="2162" spans="1:39" x14ac:dyDescent="0.45">
      <c r="A2162">
        <v>82347</v>
      </c>
      <c r="B2162">
        <v>0</v>
      </c>
      <c r="C2162">
        <v>0</v>
      </c>
      <c r="D2162">
        <v>38</v>
      </c>
      <c r="E2162">
        <v>556</v>
      </c>
      <c r="F2162">
        <v>54</v>
      </c>
      <c r="G2162">
        <v>845</v>
      </c>
      <c r="H2162">
        <v>202</v>
      </c>
      <c r="I2162">
        <v>133</v>
      </c>
      <c r="J2162">
        <v>63</v>
      </c>
      <c r="K2162">
        <v>1</v>
      </c>
      <c r="L2162">
        <v>7</v>
      </c>
      <c r="M2162">
        <v>7</v>
      </c>
      <c r="N2162">
        <v>10</v>
      </c>
      <c r="O2162">
        <v>3</v>
      </c>
      <c r="P2162">
        <v>1</v>
      </c>
      <c r="Q2162">
        <v>0</v>
      </c>
      <c r="R2162">
        <v>0</v>
      </c>
      <c r="S2162">
        <v>1</v>
      </c>
      <c r="T2162">
        <v>0</v>
      </c>
      <c r="U2162">
        <v>0</v>
      </c>
      <c r="V2162">
        <v>3</v>
      </c>
      <c r="W2162">
        <v>11</v>
      </c>
      <c r="X2162">
        <v>1</v>
      </c>
      <c r="Y2162">
        <v>63</v>
      </c>
      <c r="Z2162">
        <v>2759</v>
      </c>
      <c r="AA2162">
        <v>0</v>
      </c>
      <c r="AB2162">
        <v>1</v>
      </c>
      <c r="AC2162">
        <v>0</v>
      </c>
      <c r="AD2162">
        <v>0</v>
      </c>
      <c r="AE2162">
        <v>0</v>
      </c>
      <c r="AF2162">
        <v>1</v>
      </c>
      <c r="AG2162">
        <v>0</v>
      </c>
      <c r="AH2162">
        <v>0</v>
      </c>
      <c r="AI2162">
        <v>0</v>
      </c>
      <c r="AJ2162">
        <v>0</v>
      </c>
      <c r="AK2162">
        <v>1790</v>
      </c>
      <c r="AL2162">
        <v>1727</v>
      </c>
      <c r="AM2162">
        <v>2</v>
      </c>
    </row>
    <row r="2163" spans="1:39" x14ac:dyDescent="0.45">
      <c r="A2163">
        <v>73803</v>
      </c>
      <c r="B2163">
        <v>0</v>
      </c>
      <c r="C2163">
        <v>1</v>
      </c>
      <c r="D2163">
        <v>61</v>
      </c>
      <c r="E2163">
        <v>833</v>
      </c>
      <c r="F2163">
        <v>80</v>
      </c>
      <c r="G2163">
        <v>363</v>
      </c>
      <c r="H2163">
        <v>52</v>
      </c>
      <c r="I2163">
        <v>26</v>
      </c>
      <c r="J2163">
        <v>174</v>
      </c>
      <c r="K2163">
        <v>2</v>
      </c>
      <c r="L2163">
        <v>9</v>
      </c>
      <c r="M2163">
        <v>5</v>
      </c>
      <c r="N2163">
        <v>6</v>
      </c>
      <c r="O2163">
        <v>6</v>
      </c>
      <c r="P2163">
        <v>1</v>
      </c>
      <c r="Q2163">
        <v>0</v>
      </c>
      <c r="R2163">
        <v>0</v>
      </c>
      <c r="S2163">
        <v>0</v>
      </c>
      <c r="T2163">
        <v>0</v>
      </c>
      <c r="U2163">
        <v>0</v>
      </c>
      <c r="V2163">
        <v>3</v>
      </c>
      <c r="W2163">
        <v>11</v>
      </c>
      <c r="X2163">
        <v>1</v>
      </c>
      <c r="Y2163">
        <v>63</v>
      </c>
      <c r="Z2163">
        <v>2856</v>
      </c>
      <c r="AA2163">
        <v>0</v>
      </c>
      <c r="AB2163">
        <v>1</v>
      </c>
      <c r="AC2163">
        <v>0</v>
      </c>
      <c r="AD2163">
        <v>0</v>
      </c>
      <c r="AE2163">
        <v>0</v>
      </c>
      <c r="AF2163">
        <v>0</v>
      </c>
      <c r="AG2163">
        <v>0</v>
      </c>
      <c r="AH2163">
        <v>1</v>
      </c>
      <c r="AI2163">
        <v>0</v>
      </c>
      <c r="AJ2163">
        <v>0</v>
      </c>
      <c r="AK2163">
        <v>1354</v>
      </c>
      <c r="AL2163">
        <v>1180</v>
      </c>
      <c r="AM2163">
        <v>1</v>
      </c>
    </row>
    <row r="2164" spans="1:39" x14ac:dyDescent="0.45">
      <c r="A2164">
        <v>8820</v>
      </c>
      <c r="B2164">
        <v>1</v>
      </c>
      <c r="C2164">
        <v>1</v>
      </c>
      <c r="D2164">
        <v>52</v>
      </c>
      <c r="E2164">
        <v>12</v>
      </c>
      <c r="F2164">
        <v>0</v>
      </c>
      <c r="G2164">
        <v>13</v>
      </c>
      <c r="H2164">
        <v>4</v>
      </c>
      <c r="I2164">
        <v>2</v>
      </c>
      <c r="J2164">
        <v>4</v>
      </c>
      <c r="K2164">
        <v>4</v>
      </c>
      <c r="L2164">
        <v>3</v>
      </c>
      <c r="M2164">
        <v>0</v>
      </c>
      <c r="N2164">
        <v>3</v>
      </c>
      <c r="O2164">
        <v>8</v>
      </c>
      <c r="P2164">
        <v>0</v>
      </c>
      <c r="Q2164">
        <v>0</v>
      </c>
      <c r="R2164">
        <v>0</v>
      </c>
      <c r="S2164">
        <v>0</v>
      </c>
      <c r="T2164">
        <v>0</v>
      </c>
      <c r="U2164">
        <v>0</v>
      </c>
      <c r="V2164">
        <v>3</v>
      </c>
      <c r="W2164">
        <v>11</v>
      </c>
      <c r="X2164">
        <v>0</v>
      </c>
      <c r="Y2164">
        <v>68</v>
      </c>
      <c r="Z2164">
        <v>2623</v>
      </c>
      <c r="AA2164">
        <v>0</v>
      </c>
      <c r="AB2164">
        <v>0</v>
      </c>
      <c r="AC2164">
        <v>1</v>
      </c>
      <c r="AD2164">
        <v>0</v>
      </c>
      <c r="AE2164">
        <v>0</v>
      </c>
      <c r="AF2164">
        <v>0</v>
      </c>
      <c r="AG2164">
        <v>0</v>
      </c>
      <c r="AH2164">
        <v>0</v>
      </c>
      <c r="AI2164">
        <v>1</v>
      </c>
      <c r="AJ2164">
        <v>0</v>
      </c>
      <c r="AK2164">
        <v>31</v>
      </c>
      <c r="AL2164">
        <v>27</v>
      </c>
      <c r="AM2164">
        <v>0</v>
      </c>
    </row>
    <row r="2165" spans="1:39" x14ac:dyDescent="0.45">
      <c r="A2165">
        <v>43322</v>
      </c>
      <c r="B2165">
        <v>0</v>
      </c>
      <c r="C2165">
        <v>0</v>
      </c>
      <c r="D2165">
        <v>25</v>
      </c>
      <c r="E2165">
        <v>56</v>
      </c>
      <c r="F2165">
        <v>7</v>
      </c>
      <c r="G2165">
        <v>48</v>
      </c>
      <c r="H2165">
        <v>10</v>
      </c>
      <c r="I2165">
        <v>2</v>
      </c>
      <c r="J2165">
        <v>18</v>
      </c>
      <c r="K2165">
        <v>1</v>
      </c>
      <c r="L2165">
        <v>3</v>
      </c>
      <c r="M2165">
        <v>0</v>
      </c>
      <c r="N2165">
        <v>4</v>
      </c>
      <c r="O2165">
        <v>7</v>
      </c>
      <c r="P2165">
        <v>0</v>
      </c>
      <c r="Q2165">
        <v>0</v>
      </c>
      <c r="R2165">
        <v>0</v>
      </c>
      <c r="S2165">
        <v>0</v>
      </c>
      <c r="T2165">
        <v>0</v>
      </c>
      <c r="U2165">
        <v>0</v>
      </c>
      <c r="V2165">
        <v>3</v>
      </c>
      <c r="W2165">
        <v>11</v>
      </c>
      <c r="X2165">
        <v>0</v>
      </c>
      <c r="Y2165">
        <v>46</v>
      </c>
      <c r="Z2165">
        <v>2228</v>
      </c>
      <c r="AA2165">
        <v>0</v>
      </c>
      <c r="AB2165">
        <v>0</v>
      </c>
      <c r="AC2165">
        <v>1</v>
      </c>
      <c r="AD2165">
        <v>0</v>
      </c>
      <c r="AE2165">
        <v>0</v>
      </c>
      <c r="AF2165">
        <v>0</v>
      </c>
      <c r="AG2165">
        <v>0</v>
      </c>
      <c r="AH2165">
        <v>1</v>
      </c>
      <c r="AI2165">
        <v>0</v>
      </c>
      <c r="AJ2165">
        <v>0</v>
      </c>
      <c r="AK2165">
        <v>123</v>
      </c>
      <c r="AL2165">
        <v>105</v>
      </c>
      <c r="AM2165">
        <v>0</v>
      </c>
    </row>
    <row r="2166" spans="1:39" x14ac:dyDescent="0.45">
      <c r="A2166">
        <v>55593</v>
      </c>
      <c r="B2166">
        <v>0</v>
      </c>
      <c r="C2166">
        <v>1</v>
      </c>
      <c r="D2166">
        <v>63</v>
      </c>
      <c r="E2166">
        <v>293</v>
      </c>
      <c r="F2166">
        <v>8</v>
      </c>
      <c r="G2166">
        <v>124</v>
      </c>
      <c r="H2166">
        <v>11</v>
      </c>
      <c r="I2166">
        <v>4</v>
      </c>
      <c r="J2166">
        <v>106</v>
      </c>
      <c r="K2166">
        <v>2</v>
      </c>
      <c r="L2166">
        <v>6</v>
      </c>
      <c r="M2166">
        <v>6</v>
      </c>
      <c r="N2166">
        <v>3</v>
      </c>
      <c r="O2166">
        <v>6</v>
      </c>
      <c r="P2166">
        <v>1</v>
      </c>
      <c r="Q2166">
        <v>0</v>
      </c>
      <c r="R2166">
        <v>0</v>
      </c>
      <c r="S2166">
        <v>0</v>
      </c>
      <c r="T2166">
        <v>0</v>
      </c>
      <c r="U2166">
        <v>0</v>
      </c>
      <c r="V2166">
        <v>3</v>
      </c>
      <c r="W2166">
        <v>11</v>
      </c>
      <c r="X2166">
        <v>0</v>
      </c>
      <c r="Y2166">
        <v>47</v>
      </c>
      <c r="Z2166">
        <v>2471</v>
      </c>
      <c r="AA2166">
        <v>0</v>
      </c>
      <c r="AB2166">
        <v>0</v>
      </c>
      <c r="AC2166">
        <v>0</v>
      </c>
      <c r="AD2166">
        <v>1</v>
      </c>
      <c r="AE2166">
        <v>0</v>
      </c>
      <c r="AF2166">
        <v>0</v>
      </c>
      <c r="AG2166">
        <v>0</v>
      </c>
      <c r="AH2166">
        <v>1</v>
      </c>
      <c r="AI2166">
        <v>0</v>
      </c>
      <c r="AJ2166">
        <v>0</v>
      </c>
      <c r="AK2166">
        <v>440</v>
      </c>
      <c r="AL2166">
        <v>334</v>
      </c>
      <c r="AM2166">
        <v>1</v>
      </c>
    </row>
    <row r="2167" spans="1:39" x14ac:dyDescent="0.45">
      <c r="A2167">
        <v>50501</v>
      </c>
      <c r="B2167">
        <v>1</v>
      </c>
      <c r="C2167">
        <v>1</v>
      </c>
      <c r="D2167">
        <v>10</v>
      </c>
      <c r="E2167">
        <v>297</v>
      </c>
      <c r="F2167">
        <v>0</v>
      </c>
      <c r="G2167">
        <v>38</v>
      </c>
      <c r="H2167">
        <v>13</v>
      </c>
      <c r="I2167">
        <v>0</v>
      </c>
      <c r="J2167">
        <v>152</v>
      </c>
      <c r="K2167">
        <v>7</v>
      </c>
      <c r="L2167">
        <v>5</v>
      </c>
      <c r="M2167">
        <v>4</v>
      </c>
      <c r="N2167">
        <v>4</v>
      </c>
      <c r="O2167">
        <v>6</v>
      </c>
      <c r="P2167">
        <v>1</v>
      </c>
      <c r="Q2167">
        <v>0</v>
      </c>
      <c r="R2167">
        <v>0</v>
      </c>
      <c r="S2167">
        <v>0</v>
      </c>
      <c r="T2167">
        <v>0</v>
      </c>
      <c r="U2167">
        <v>0</v>
      </c>
      <c r="V2167">
        <v>3</v>
      </c>
      <c r="W2167">
        <v>11</v>
      </c>
      <c r="X2167">
        <v>1</v>
      </c>
      <c r="Y2167">
        <v>66</v>
      </c>
      <c r="Z2167">
        <v>2535</v>
      </c>
      <c r="AA2167">
        <v>0</v>
      </c>
      <c r="AB2167">
        <v>1</v>
      </c>
      <c r="AC2167">
        <v>0</v>
      </c>
      <c r="AD2167">
        <v>0</v>
      </c>
      <c r="AE2167">
        <v>0</v>
      </c>
      <c r="AF2167">
        <v>0</v>
      </c>
      <c r="AG2167">
        <v>0</v>
      </c>
      <c r="AH2167">
        <v>1</v>
      </c>
      <c r="AI2167">
        <v>0</v>
      </c>
      <c r="AJ2167">
        <v>0</v>
      </c>
      <c r="AK2167">
        <v>348</v>
      </c>
      <c r="AL2167">
        <v>196</v>
      </c>
      <c r="AM2167">
        <v>1</v>
      </c>
    </row>
    <row r="2168" spans="1:39" x14ac:dyDescent="0.45">
      <c r="A2168">
        <v>37085</v>
      </c>
      <c r="B2168">
        <v>1</v>
      </c>
      <c r="C2168">
        <v>1</v>
      </c>
      <c r="D2168">
        <v>65</v>
      </c>
      <c r="E2168">
        <v>39</v>
      </c>
      <c r="F2168">
        <v>1</v>
      </c>
      <c r="G2168">
        <v>16</v>
      </c>
      <c r="H2168">
        <v>2</v>
      </c>
      <c r="I2168">
        <v>0</v>
      </c>
      <c r="J2168">
        <v>3</v>
      </c>
      <c r="K2168">
        <v>4</v>
      </c>
      <c r="L2168">
        <v>3</v>
      </c>
      <c r="M2168">
        <v>0</v>
      </c>
      <c r="N2168">
        <v>3</v>
      </c>
      <c r="O2168">
        <v>8</v>
      </c>
      <c r="P2168">
        <v>0</v>
      </c>
      <c r="Q2168">
        <v>0</v>
      </c>
      <c r="R2168">
        <v>0</v>
      </c>
      <c r="S2168">
        <v>0</v>
      </c>
      <c r="T2168">
        <v>0</v>
      </c>
      <c r="U2168">
        <v>0</v>
      </c>
      <c r="V2168">
        <v>3</v>
      </c>
      <c r="W2168">
        <v>11</v>
      </c>
      <c r="X2168">
        <v>0</v>
      </c>
      <c r="Y2168">
        <v>45</v>
      </c>
      <c r="Z2168">
        <v>2162</v>
      </c>
      <c r="AA2168">
        <v>0</v>
      </c>
      <c r="AB2168">
        <v>1</v>
      </c>
      <c r="AC2168">
        <v>0</v>
      </c>
      <c r="AD2168">
        <v>0</v>
      </c>
      <c r="AE2168">
        <v>0</v>
      </c>
      <c r="AF2168">
        <v>0</v>
      </c>
      <c r="AG2168">
        <v>0</v>
      </c>
      <c r="AH2168">
        <v>1</v>
      </c>
      <c r="AI2168">
        <v>0</v>
      </c>
      <c r="AJ2168">
        <v>0</v>
      </c>
      <c r="AK2168">
        <v>58</v>
      </c>
      <c r="AL2168">
        <v>55</v>
      </c>
      <c r="AM2168">
        <v>0</v>
      </c>
    </row>
    <row r="2169" spans="1:39" x14ac:dyDescent="0.45">
      <c r="A2169">
        <v>16185</v>
      </c>
      <c r="B2169">
        <v>1</v>
      </c>
      <c r="C2169">
        <v>0</v>
      </c>
      <c r="D2169">
        <v>71</v>
      </c>
      <c r="E2169">
        <v>5</v>
      </c>
      <c r="F2169">
        <v>11</v>
      </c>
      <c r="G2169">
        <v>16</v>
      </c>
      <c r="H2169">
        <v>21</v>
      </c>
      <c r="I2169">
        <v>8</v>
      </c>
      <c r="J2169">
        <v>45</v>
      </c>
      <c r="K2169">
        <v>2</v>
      </c>
      <c r="L2169">
        <v>2</v>
      </c>
      <c r="M2169">
        <v>2</v>
      </c>
      <c r="N2169">
        <v>2</v>
      </c>
      <c r="O2169">
        <v>8</v>
      </c>
      <c r="P2169">
        <v>0</v>
      </c>
      <c r="Q2169">
        <v>0</v>
      </c>
      <c r="R2169">
        <v>0</v>
      </c>
      <c r="S2169">
        <v>0</v>
      </c>
      <c r="T2169">
        <v>0</v>
      </c>
      <c r="U2169">
        <v>0</v>
      </c>
      <c r="V2169">
        <v>3</v>
      </c>
      <c r="W2169">
        <v>11</v>
      </c>
      <c r="X2169">
        <v>0</v>
      </c>
      <c r="Y2169">
        <v>30</v>
      </c>
      <c r="Z2169">
        <v>2487</v>
      </c>
      <c r="AA2169">
        <v>0</v>
      </c>
      <c r="AB2169">
        <v>0</v>
      </c>
      <c r="AC2169">
        <v>1</v>
      </c>
      <c r="AD2169">
        <v>0</v>
      </c>
      <c r="AE2169">
        <v>0</v>
      </c>
      <c r="AF2169">
        <v>0</v>
      </c>
      <c r="AG2169">
        <v>1</v>
      </c>
      <c r="AH2169">
        <v>0</v>
      </c>
      <c r="AI2169">
        <v>0</v>
      </c>
      <c r="AJ2169">
        <v>0</v>
      </c>
      <c r="AK2169">
        <v>61</v>
      </c>
      <c r="AL2169">
        <v>16</v>
      </c>
      <c r="AM2169">
        <v>0</v>
      </c>
    </row>
    <row r="2170" spans="1:39" x14ac:dyDescent="0.45">
      <c r="A2170">
        <v>57731</v>
      </c>
      <c r="B2170">
        <v>0</v>
      </c>
      <c r="C2170">
        <v>1</v>
      </c>
      <c r="D2170">
        <v>0</v>
      </c>
      <c r="E2170">
        <v>266</v>
      </c>
      <c r="F2170">
        <v>21</v>
      </c>
      <c r="G2170">
        <v>300</v>
      </c>
      <c r="H2170">
        <v>65</v>
      </c>
      <c r="I2170">
        <v>8</v>
      </c>
      <c r="J2170">
        <v>44</v>
      </c>
      <c r="K2170">
        <v>4</v>
      </c>
      <c r="L2170">
        <v>8</v>
      </c>
      <c r="M2170">
        <v>8</v>
      </c>
      <c r="N2170">
        <v>6</v>
      </c>
      <c r="O2170">
        <v>6</v>
      </c>
      <c r="P2170">
        <v>0</v>
      </c>
      <c r="Q2170">
        <v>0</v>
      </c>
      <c r="R2170">
        <v>0</v>
      </c>
      <c r="S2170">
        <v>0</v>
      </c>
      <c r="T2170">
        <v>0</v>
      </c>
      <c r="U2170">
        <v>0</v>
      </c>
      <c r="V2170">
        <v>3</v>
      </c>
      <c r="W2170">
        <v>11</v>
      </c>
      <c r="X2170">
        <v>0</v>
      </c>
      <c r="Y2170">
        <v>51</v>
      </c>
      <c r="Z2170">
        <v>2742</v>
      </c>
      <c r="AA2170">
        <v>0</v>
      </c>
      <c r="AB2170">
        <v>0</v>
      </c>
      <c r="AC2170">
        <v>1</v>
      </c>
      <c r="AD2170">
        <v>0</v>
      </c>
      <c r="AE2170">
        <v>0</v>
      </c>
      <c r="AF2170">
        <v>0</v>
      </c>
      <c r="AG2170">
        <v>0</v>
      </c>
      <c r="AH2170">
        <v>1</v>
      </c>
      <c r="AI2170">
        <v>0</v>
      </c>
      <c r="AJ2170">
        <v>0</v>
      </c>
      <c r="AK2170">
        <v>660</v>
      </c>
      <c r="AL2170">
        <v>616</v>
      </c>
      <c r="AM2170">
        <v>0</v>
      </c>
    </row>
    <row r="2171" spans="1:39" x14ac:dyDescent="0.45">
      <c r="A2171">
        <v>48432</v>
      </c>
      <c r="B2171">
        <v>0</v>
      </c>
      <c r="C2171">
        <v>1</v>
      </c>
      <c r="D2171">
        <v>3</v>
      </c>
      <c r="E2171">
        <v>322</v>
      </c>
      <c r="F2171">
        <v>3</v>
      </c>
      <c r="G2171">
        <v>50</v>
      </c>
      <c r="H2171">
        <v>4</v>
      </c>
      <c r="I2171">
        <v>3</v>
      </c>
      <c r="J2171">
        <v>42</v>
      </c>
      <c r="K2171">
        <v>5</v>
      </c>
      <c r="L2171">
        <v>7</v>
      </c>
      <c r="M2171">
        <v>1</v>
      </c>
      <c r="N2171">
        <v>6</v>
      </c>
      <c r="O2171">
        <v>8</v>
      </c>
      <c r="P2171">
        <v>0</v>
      </c>
      <c r="Q2171">
        <v>0</v>
      </c>
      <c r="R2171">
        <v>0</v>
      </c>
      <c r="S2171">
        <v>0</v>
      </c>
      <c r="T2171">
        <v>0</v>
      </c>
      <c r="U2171">
        <v>0</v>
      </c>
      <c r="V2171">
        <v>3</v>
      </c>
      <c r="W2171">
        <v>11</v>
      </c>
      <c r="X2171">
        <v>1</v>
      </c>
      <c r="Y2171">
        <v>47</v>
      </c>
      <c r="Z2171">
        <v>2778</v>
      </c>
      <c r="AA2171">
        <v>0</v>
      </c>
      <c r="AB2171">
        <v>0</v>
      </c>
      <c r="AC2171">
        <v>1</v>
      </c>
      <c r="AD2171">
        <v>0</v>
      </c>
      <c r="AE2171">
        <v>0</v>
      </c>
      <c r="AF2171">
        <v>0</v>
      </c>
      <c r="AG2171">
        <v>0</v>
      </c>
      <c r="AH2171">
        <v>0</v>
      </c>
      <c r="AI2171">
        <v>0</v>
      </c>
      <c r="AJ2171">
        <v>1</v>
      </c>
      <c r="AK2171">
        <v>382</v>
      </c>
      <c r="AL2171">
        <v>340</v>
      </c>
      <c r="AM2171">
        <v>0</v>
      </c>
    </row>
    <row r="2172" spans="1:39" x14ac:dyDescent="0.45">
      <c r="A2172">
        <v>73807</v>
      </c>
      <c r="B2172">
        <v>0</v>
      </c>
      <c r="C2172">
        <v>1</v>
      </c>
      <c r="D2172">
        <v>88</v>
      </c>
      <c r="E2172">
        <v>366</v>
      </c>
      <c r="F2172">
        <v>124</v>
      </c>
      <c r="G2172">
        <v>156</v>
      </c>
      <c r="H2172">
        <v>71</v>
      </c>
      <c r="I2172">
        <v>78</v>
      </c>
      <c r="J2172">
        <v>54</v>
      </c>
      <c r="K2172">
        <v>2</v>
      </c>
      <c r="L2172">
        <v>5</v>
      </c>
      <c r="M2172">
        <v>5</v>
      </c>
      <c r="N2172">
        <v>11</v>
      </c>
      <c r="O2172">
        <v>2</v>
      </c>
      <c r="P2172">
        <v>0</v>
      </c>
      <c r="Q2172">
        <v>0</v>
      </c>
      <c r="R2172">
        <v>0</v>
      </c>
      <c r="S2172">
        <v>0</v>
      </c>
      <c r="T2172">
        <v>0</v>
      </c>
      <c r="U2172">
        <v>0</v>
      </c>
      <c r="V2172">
        <v>3</v>
      </c>
      <c r="W2172">
        <v>11</v>
      </c>
      <c r="X2172">
        <v>0</v>
      </c>
      <c r="Y2172">
        <v>42</v>
      </c>
      <c r="Z2172">
        <v>2702</v>
      </c>
      <c r="AA2172">
        <v>0</v>
      </c>
      <c r="AB2172">
        <v>1</v>
      </c>
      <c r="AC2172">
        <v>0</v>
      </c>
      <c r="AD2172">
        <v>0</v>
      </c>
      <c r="AE2172">
        <v>0</v>
      </c>
      <c r="AF2172">
        <v>0</v>
      </c>
      <c r="AG2172">
        <v>0</v>
      </c>
      <c r="AH2172">
        <v>1</v>
      </c>
      <c r="AI2172">
        <v>0</v>
      </c>
      <c r="AJ2172">
        <v>0</v>
      </c>
      <c r="AK2172">
        <v>795</v>
      </c>
      <c r="AL2172">
        <v>741</v>
      </c>
      <c r="AM2172">
        <v>0</v>
      </c>
    </row>
    <row r="2173" spans="1:39" x14ac:dyDescent="0.45">
      <c r="A2173">
        <v>18929</v>
      </c>
      <c r="B2173">
        <v>0</v>
      </c>
      <c r="C2173">
        <v>0</v>
      </c>
      <c r="D2173">
        <v>15</v>
      </c>
      <c r="E2173">
        <v>32</v>
      </c>
      <c r="F2173">
        <v>0</v>
      </c>
      <c r="G2173">
        <v>8</v>
      </c>
      <c r="H2173">
        <v>23</v>
      </c>
      <c r="I2173">
        <v>4</v>
      </c>
      <c r="J2173">
        <v>18</v>
      </c>
      <c r="K2173">
        <v>1</v>
      </c>
      <c r="L2173">
        <v>1</v>
      </c>
      <c r="M2173">
        <v>0</v>
      </c>
      <c r="N2173">
        <v>4</v>
      </c>
      <c r="O2173">
        <v>6</v>
      </c>
      <c r="P2173">
        <v>0</v>
      </c>
      <c r="Q2173">
        <v>0</v>
      </c>
      <c r="R2173">
        <v>0</v>
      </c>
      <c r="S2173">
        <v>0</v>
      </c>
      <c r="T2173">
        <v>0</v>
      </c>
      <c r="U2173">
        <v>0</v>
      </c>
      <c r="V2173">
        <v>3</v>
      </c>
      <c r="W2173">
        <v>11</v>
      </c>
      <c r="X2173">
        <v>0</v>
      </c>
      <c r="Y2173">
        <v>30</v>
      </c>
      <c r="Z2173">
        <v>2657</v>
      </c>
      <c r="AA2173">
        <v>0</v>
      </c>
      <c r="AB2173">
        <v>1</v>
      </c>
      <c r="AC2173">
        <v>0</v>
      </c>
      <c r="AD2173">
        <v>0</v>
      </c>
      <c r="AE2173">
        <v>0</v>
      </c>
      <c r="AF2173">
        <v>0</v>
      </c>
      <c r="AG2173">
        <v>0</v>
      </c>
      <c r="AH2173">
        <v>1</v>
      </c>
      <c r="AI2173">
        <v>0</v>
      </c>
      <c r="AJ2173">
        <v>0</v>
      </c>
      <c r="AK2173">
        <v>67</v>
      </c>
      <c r="AL2173">
        <v>49</v>
      </c>
      <c r="AM2173">
        <v>0</v>
      </c>
    </row>
    <row r="2174" spans="1:39" x14ac:dyDescent="0.45">
      <c r="A2174">
        <v>35893</v>
      </c>
      <c r="B2174">
        <v>1</v>
      </c>
      <c r="C2174">
        <v>1</v>
      </c>
      <c r="D2174">
        <v>80</v>
      </c>
      <c r="E2174">
        <v>158</v>
      </c>
      <c r="F2174">
        <v>0</v>
      </c>
      <c r="G2174">
        <v>23</v>
      </c>
      <c r="H2174">
        <v>0</v>
      </c>
      <c r="I2174">
        <v>0</v>
      </c>
      <c r="J2174">
        <v>18</v>
      </c>
      <c r="K2174">
        <v>6</v>
      </c>
      <c r="L2174">
        <v>3</v>
      </c>
      <c r="M2174">
        <v>1</v>
      </c>
      <c r="N2174">
        <v>5</v>
      </c>
      <c r="O2174">
        <v>8</v>
      </c>
      <c r="P2174">
        <v>0</v>
      </c>
      <c r="Q2174">
        <v>0</v>
      </c>
      <c r="R2174">
        <v>0</v>
      </c>
      <c r="S2174">
        <v>0</v>
      </c>
      <c r="T2174">
        <v>0</v>
      </c>
      <c r="U2174">
        <v>0</v>
      </c>
      <c r="V2174">
        <v>3</v>
      </c>
      <c r="W2174">
        <v>11</v>
      </c>
      <c r="X2174">
        <v>0</v>
      </c>
      <c r="Y2174">
        <v>52</v>
      </c>
      <c r="Z2174">
        <v>2781</v>
      </c>
      <c r="AA2174">
        <v>0</v>
      </c>
      <c r="AB2174">
        <v>0</v>
      </c>
      <c r="AC2174">
        <v>1</v>
      </c>
      <c r="AD2174">
        <v>0</v>
      </c>
      <c r="AE2174">
        <v>0</v>
      </c>
      <c r="AF2174">
        <v>0</v>
      </c>
      <c r="AG2174">
        <v>0</v>
      </c>
      <c r="AH2174">
        <v>1</v>
      </c>
      <c r="AI2174">
        <v>0</v>
      </c>
      <c r="AJ2174">
        <v>0</v>
      </c>
      <c r="AK2174">
        <v>181</v>
      </c>
      <c r="AL2174">
        <v>163</v>
      </c>
      <c r="AM2174">
        <v>0</v>
      </c>
    </row>
    <row r="2175" spans="1:39" x14ac:dyDescent="0.45">
      <c r="A2175">
        <v>61014</v>
      </c>
      <c r="B2175">
        <v>0</v>
      </c>
      <c r="C2175">
        <v>1</v>
      </c>
      <c r="D2175">
        <v>17</v>
      </c>
      <c r="E2175">
        <v>269</v>
      </c>
      <c r="F2175">
        <v>129</v>
      </c>
      <c r="G2175">
        <v>495</v>
      </c>
      <c r="H2175">
        <v>182</v>
      </c>
      <c r="I2175">
        <v>43</v>
      </c>
      <c r="J2175">
        <v>29</v>
      </c>
      <c r="K2175">
        <v>4</v>
      </c>
      <c r="L2175">
        <v>9</v>
      </c>
      <c r="M2175">
        <v>3</v>
      </c>
      <c r="N2175">
        <v>4</v>
      </c>
      <c r="O2175">
        <v>7</v>
      </c>
      <c r="P2175">
        <v>0</v>
      </c>
      <c r="Q2175">
        <v>0</v>
      </c>
      <c r="R2175">
        <v>0</v>
      </c>
      <c r="S2175">
        <v>0</v>
      </c>
      <c r="T2175">
        <v>0</v>
      </c>
      <c r="U2175">
        <v>0</v>
      </c>
      <c r="V2175">
        <v>3</v>
      </c>
      <c r="W2175">
        <v>11</v>
      </c>
      <c r="X2175">
        <v>0</v>
      </c>
      <c r="Y2175">
        <v>40</v>
      </c>
      <c r="Z2175">
        <v>2846</v>
      </c>
      <c r="AA2175">
        <v>0</v>
      </c>
      <c r="AB2175">
        <v>1</v>
      </c>
      <c r="AC2175">
        <v>0</v>
      </c>
      <c r="AD2175">
        <v>0</v>
      </c>
      <c r="AE2175">
        <v>0</v>
      </c>
      <c r="AF2175">
        <v>0</v>
      </c>
      <c r="AG2175">
        <v>0</v>
      </c>
      <c r="AH2175">
        <v>1</v>
      </c>
      <c r="AI2175">
        <v>0</v>
      </c>
      <c r="AJ2175">
        <v>0</v>
      </c>
      <c r="AK2175">
        <v>1118</v>
      </c>
      <c r="AL2175">
        <v>1089</v>
      </c>
      <c r="AM2175">
        <v>0</v>
      </c>
    </row>
    <row r="2176" spans="1:39" x14ac:dyDescent="0.45">
      <c r="A2176">
        <v>32144</v>
      </c>
      <c r="B2176">
        <v>1</v>
      </c>
      <c r="C2176">
        <v>1</v>
      </c>
      <c r="D2176">
        <v>76</v>
      </c>
      <c r="E2176">
        <v>41</v>
      </c>
      <c r="F2176">
        <v>0</v>
      </c>
      <c r="G2176">
        <v>10</v>
      </c>
      <c r="H2176">
        <v>0</v>
      </c>
      <c r="I2176">
        <v>0</v>
      </c>
      <c r="J2176">
        <v>3</v>
      </c>
      <c r="K2176">
        <v>4</v>
      </c>
      <c r="L2176">
        <v>2</v>
      </c>
      <c r="M2176">
        <v>1</v>
      </c>
      <c r="N2176">
        <v>3</v>
      </c>
      <c r="O2176">
        <v>7</v>
      </c>
      <c r="P2176">
        <v>0</v>
      </c>
      <c r="Q2176">
        <v>1</v>
      </c>
      <c r="R2176">
        <v>0</v>
      </c>
      <c r="S2176">
        <v>0</v>
      </c>
      <c r="T2176">
        <v>0</v>
      </c>
      <c r="U2176">
        <v>0</v>
      </c>
      <c r="V2176">
        <v>3</v>
      </c>
      <c r="W2176">
        <v>11</v>
      </c>
      <c r="X2176">
        <v>0</v>
      </c>
      <c r="Y2176">
        <v>66</v>
      </c>
      <c r="Z2176">
        <v>2257</v>
      </c>
      <c r="AA2176">
        <v>0</v>
      </c>
      <c r="AB2176">
        <v>0</v>
      </c>
      <c r="AC2176">
        <v>0</v>
      </c>
      <c r="AD2176">
        <v>1</v>
      </c>
      <c r="AE2176">
        <v>0</v>
      </c>
      <c r="AF2176">
        <v>0</v>
      </c>
      <c r="AG2176">
        <v>0</v>
      </c>
      <c r="AH2176">
        <v>1</v>
      </c>
      <c r="AI2176">
        <v>0</v>
      </c>
      <c r="AJ2176">
        <v>0</v>
      </c>
      <c r="AK2176">
        <v>51</v>
      </c>
      <c r="AL2176">
        <v>48</v>
      </c>
      <c r="AM2176">
        <v>1</v>
      </c>
    </row>
    <row r="2177" spans="1:39" x14ac:dyDescent="0.45">
      <c r="A2177">
        <v>14918</v>
      </c>
      <c r="B2177">
        <v>0</v>
      </c>
      <c r="C2177">
        <v>1</v>
      </c>
      <c r="D2177">
        <v>52</v>
      </c>
      <c r="E2177">
        <v>3</v>
      </c>
      <c r="F2177">
        <v>3</v>
      </c>
      <c r="G2177">
        <v>3</v>
      </c>
      <c r="H2177">
        <v>15</v>
      </c>
      <c r="I2177">
        <v>4</v>
      </c>
      <c r="J2177">
        <v>15</v>
      </c>
      <c r="K2177">
        <v>1</v>
      </c>
      <c r="L2177">
        <v>1</v>
      </c>
      <c r="M2177">
        <v>0</v>
      </c>
      <c r="N2177">
        <v>3</v>
      </c>
      <c r="O2177">
        <v>6</v>
      </c>
      <c r="P2177">
        <v>0</v>
      </c>
      <c r="Q2177">
        <v>0</v>
      </c>
      <c r="R2177">
        <v>0</v>
      </c>
      <c r="S2177">
        <v>0</v>
      </c>
      <c r="T2177">
        <v>0</v>
      </c>
      <c r="U2177">
        <v>0</v>
      </c>
      <c r="V2177">
        <v>3</v>
      </c>
      <c r="W2177">
        <v>11</v>
      </c>
      <c r="X2177">
        <v>0</v>
      </c>
      <c r="Y2177">
        <v>57</v>
      </c>
      <c r="Z2177">
        <v>2728</v>
      </c>
      <c r="AA2177">
        <v>0</v>
      </c>
      <c r="AB2177">
        <v>0</v>
      </c>
      <c r="AC2177">
        <v>0</v>
      </c>
      <c r="AD2177">
        <v>1</v>
      </c>
      <c r="AE2177">
        <v>0</v>
      </c>
      <c r="AF2177">
        <v>0</v>
      </c>
      <c r="AG2177">
        <v>1</v>
      </c>
      <c r="AH2177">
        <v>0</v>
      </c>
      <c r="AI2177">
        <v>0</v>
      </c>
      <c r="AJ2177">
        <v>0</v>
      </c>
      <c r="AK2177">
        <v>28</v>
      </c>
      <c r="AL2177">
        <v>13</v>
      </c>
      <c r="AM2177">
        <v>0</v>
      </c>
    </row>
    <row r="2178" spans="1:39" x14ac:dyDescent="0.45">
      <c r="A2178">
        <v>45146</v>
      </c>
      <c r="B2178">
        <v>1</v>
      </c>
      <c r="C2178">
        <v>1</v>
      </c>
      <c r="D2178">
        <v>28</v>
      </c>
      <c r="E2178">
        <v>33</v>
      </c>
      <c r="F2178">
        <v>0</v>
      </c>
      <c r="G2178">
        <v>5</v>
      </c>
      <c r="H2178">
        <v>0</v>
      </c>
      <c r="I2178">
        <v>0</v>
      </c>
      <c r="J2178">
        <v>15</v>
      </c>
      <c r="K2178">
        <v>2</v>
      </c>
      <c r="L2178">
        <v>1</v>
      </c>
      <c r="M2178">
        <v>1</v>
      </c>
      <c r="N2178">
        <v>2</v>
      </c>
      <c r="O2178">
        <v>4</v>
      </c>
      <c r="P2178">
        <v>0</v>
      </c>
      <c r="Q2178">
        <v>0</v>
      </c>
      <c r="R2178">
        <v>0</v>
      </c>
      <c r="S2178">
        <v>0</v>
      </c>
      <c r="T2178">
        <v>0</v>
      </c>
      <c r="U2178">
        <v>0</v>
      </c>
      <c r="V2178">
        <v>3</v>
      </c>
      <c r="W2178">
        <v>11</v>
      </c>
      <c r="X2178">
        <v>0</v>
      </c>
      <c r="Y2178">
        <v>57</v>
      </c>
      <c r="Z2178">
        <v>2508</v>
      </c>
      <c r="AA2178">
        <v>1</v>
      </c>
      <c r="AB2178">
        <v>0</v>
      </c>
      <c r="AC2178">
        <v>0</v>
      </c>
      <c r="AD2178">
        <v>0</v>
      </c>
      <c r="AE2178">
        <v>0</v>
      </c>
      <c r="AF2178">
        <v>0</v>
      </c>
      <c r="AG2178">
        <v>0</v>
      </c>
      <c r="AH2178">
        <v>1</v>
      </c>
      <c r="AI2178">
        <v>0</v>
      </c>
      <c r="AJ2178">
        <v>0</v>
      </c>
      <c r="AK2178">
        <v>38</v>
      </c>
      <c r="AL2178">
        <v>23</v>
      </c>
      <c r="AM2178">
        <v>0</v>
      </c>
    </row>
    <row r="2179" spans="1:39" x14ac:dyDescent="0.45">
      <c r="A2179">
        <v>41769</v>
      </c>
      <c r="B2179">
        <v>0</v>
      </c>
      <c r="C2179">
        <v>1</v>
      </c>
      <c r="D2179">
        <v>31</v>
      </c>
      <c r="E2179">
        <v>302</v>
      </c>
      <c r="F2179">
        <v>29</v>
      </c>
      <c r="G2179">
        <v>131</v>
      </c>
      <c r="H2179">
        <v>32</v>
      </c>
      <c r="I2179">
        <v>0</v>
      </c>
      <c r="J2179">
        <v>27</v>
      </c>
      <c r="K2179">
        <v>6</v>
      </c>
      <c r="L2179">
        <v>8</v>
      </c>
      <c r="M2179">
        <v>1</v>
      </c>
      <c r="N2179">
        <v>7</v>
      </c>
      <c r="O2179">
        <v>8</v>
      </c>
      <c r="P2179">
        <v>0</v>
      </c>
      <c r="Q2179">
        <v>0</v>
      </c>
      <c r="R2179">
        <v>0</v>
      </c>
      <c r="S2179">
        <v>0</v>
      </c>
      <c r="T2179">
        <v>0</v>
      </c>
      <c r="U2179">
        <v>0</v>
      </c>
      <c r="V2179">
        <v>3</v>
      </c>
      <c r="W2179">
        <v>11</v>
      </c>
      <c r="X2179">
        <v>0</v>
      </c>
      <c r="Y2179">
        <v>65</v>
      </c>
      <c r="Z2179">
        <v>2660</v>
      </c>
      <c r="AA2179">
        <v>1</v>
      </c>
      <c r="AB2179">
        <v>0</v>
      </c>
      <c r="AC2179">
        <v>0</v>
      </c>
      <c r="AD2179">
        <v>0</v>
      </c>
      <c r="AE2179">
        <v>0</v>
      </c>
      <c r="AF2179">
        <v>1</v>
      </c>
      <c r="AG2179">
        <v>0</v>
      </c>
      <c r="AH2179">
        <v>0</v>
      </c>
      <c r="AI2179">
        <v>0</v>
      </c>
      <c r="AJ2179">
        <v>0</v>
      </c>
      <c r="AK2179">
        <v>494</v>
      </c>
      <c r="AL2179">
        <v>467</v>
      </c>
      <c r="AM2179">
        <v>0</v>
      </c>
    </row>
    <row r="2180" spans="1:39" x14ac:dyDescent="0.45">
      <c r="A2180">
        <v>88325</v>
      </c>
      <c r="B2180">
        <v>0</v>
      </c>
      <c r="C2180">
        <v>0</v>
      </c>
      <c r="D2180">
        <v>42</v>
      </c>
      <c r="E2180">
        <v>519</v>
      </c>
      <c r="F2180">
        <v>71</v>
      </c>
      <c r="G2180">
        <v>860</v>
      </c>
      <c r="H2180">
        <v>93</v>
      </c>
      <c r="I2180">
        <v>27</v>
      </c>
      <c r="J2180">
        <v>53</v>
      </c>
      <c r="K2180">
        <v>1</v>
      </c>
      <c r="L2180">
        <v>6</v>
      </c>
      <c r="M2180">
        <v>2</v>
      </c>
      <c r="N2180">
        <v>9</v>
      </c>
      <c r="O2180">
        <v>2</v>
      </c>
      <c r="P2180">
        <v>0</v>
      </c>
      <c r="Q2180">
        <v>0</v>
      </c>
      <c r="R2180">
        <v>0</v>
      </c>
      <c r="S2180">
        <v>0</v>
      </c>
      <c r="T2180">
        <v>0</v>
      </c>
      <c r="U2180">
        <v>0</v>
      </c>
      <c r="V2180">
        <v>3</v>
      </c>
      <c r="W2180">
        <v>11</v>
      </c>
      <c r="X2180">
        <v>0</v>
      </c>
      <c r="Y2180">
        <v>39</v>
      </c>
      <c r="Z2180">
        <v>2303</v>
      </c>
      <c r="AA2180">
        <v>0</v>
      </c>
      <c r="AB2180">
        <v>0</v>
      </c>
      <c r="AC2180">
        <v>0</v>
      </c>
      <c r="AD2180">
        <v>1</v>
      </c>
      <c r="AE2180">
        <v>0</v>
      </c>
      <c r="AF2180">
        <v>0</v>
      </c>
      <c r="AG2180">
        <v>0</v>
      </c>
      <c r="AH2180">
        <v>1</v>
      </c>
      <c r="AI2180">
        <v>0</v>
      </c>
      <c r="AJ2180">
        <v>0</v>
      </c>
      <c r="AK2180">
        <v>1570</v>
      </c>
      <c r="AL2180">
        <v>1517</v>
      </c>
      <c r="AM2180">
        <v>0</v>
      </c>
    </row>
    <row r="2181" spans="1:39" x14ac:dyDescent="0.45">
      <c r="A2181">
        <v>38054</v>
      </c>
      <c r="B2181">
        <v>1</v>
      </c>
      <c r="C2181">
        <v>1</v>
      </c>
      <c r="D2181">
        <v>24</v>
      </c>
      <c r="E2181">
        <v>23</v>
      </c>
      <c r="F2181">
        <v>2</v>
      </c>
      <c r="G2181">
        <v>17</v>
      </c>
      <c r="H2181">
        <v>2</v>
      </c>
      <c r="I2181">
        <v>1</v>
      </c>
      <c r="J2181">
        <v>0</v>
      </c>
      <c r="K2181">
        <v>2</v>
      </c>
      <c r="L2181">
        <v>2</v>
      </c>
      <c r="M2181">
        <v>0</v>
      </c>
      <c r="N2181">
        <v>3</v>
      </c>
      <c r="O2181">
        <v>7</v>
      </c>
      <c r="P2181">
        <v>0</v>
      </c>
      <c r="Q2181">
        <v>0</v>
      </c>
      <c r="R2181">
        <v>0</v>
      </c>
      <c r="S2181">
        <v>0</v>
      </c>
      <c r="T2181">
        <v>0</v>
      </c>
      <c r="U2181">
        <v>0</v>
      </c>
      <c r="V2181">
        <v>3</v>
      </c>
      <c r="W2181">
        <v>11</v>
      </c>
      <c r="X2181">
        <v>0</v>
      </c>
      <c r="Y2181">
        <v>70</v>
      </c>
      <c r="Z2181">
        <v>2218</v>
      </c>
      <c r="AA2181">
        <v>1</v>
      </c>
      <c r="AB2181">
        <v>0</v>
      </c>
      <c r="AC2181">
        <v>0</v>
      </c>
      <c r="AD2181">
        <v>0</v>
      </c>
      <c r="AE2181">
        <v>0</v>
      </c>
      <c r="AF2181">
        <v>0</v>
      </c>
      <c r="AG2181">
        <v>0</v>
      </c>
      <c r="AH2181">
        <v>0</v>
      </c>
      <c r="AI2181">
        <v>1</v>
      </c>
      <c r="AJ2181">
        <v>0</v>
      </c>
      <c r="AK2181">
        <v>45</v>
      </c>
      <c r="AL2181">
        <v>45</v>
      </c>
      <c r="AM2181">
        <v>0</v>
      </c>
    </row>
    <row r="2182" spans="1:39" x14ac:dyDescent="0.45">
      <c r="A2182">
        <v>80617</v>
      </c>
      <c r="B2182">
        <v>0</v>
      </c>
      <c r="C2182">
        <v>0</v>
      </c>
      <c r="D2182">
        <v>42</v>
      </c>
      <c r="E2182">
        <v>594</v>
      </c>
      <c r="F2182">
        <v>51</v>
      </c>
      <c r="G2182">
        <v>631</v>
      </c>
      <c r="H2182">
        <v>72</v>
      </c>
      <c r="I2182">
        <v>55</v>
      </c>
      <c r="J2182">
        <v>32</v>
      </c>
      <c r="K2182">
        <v>1</v>
      </c>
      <c r="L2182">
        <v>4</v>
      </c>
      <c r="M2182">
        <v>6</v>
      </c>
      <c r="N2182">
        <v>8</v>
      </c>
      <c r="O2182">
        <v>2</v>
      </c>
      <c r="P2182">
        <v>0</v>
      </c>
      <c r="Q2182">
        <v>0</v>
      </c>
      <c r="R2182">
        <v>0</v>
      </c>
      <c r="S2182">
        <v>0</v>
      </c>
      <c r="T2182">
        <v>0</v>
      </c>
      <c r="U2182">
        <v>0</v>
      </c>
      <c r="V2182">
        <v>3</v>
      </c>
      <c r="W2182">
        <v>11</v>
      </c>
      <c r="X2182">
        <v>0</v>
      </c>
      <c r="Y2182">
        <v>25</v>
      </c>
      <c r="Z2182">
        <v>2784</v>
      </c>
      <c r="AA2182">
        <v>0</v>
      </c>
      <c r="AB2182">
        <v>0</v>
      </c>
      <c r="AC2182">
        <v>1</v>
      </c>
      <c r="AD2182">
        <v>0</v>
      </c>
      <c r="AE2182">
        <v>0</v>
      </c>
      <c r="AF2182">
        <v>1</v>
      </c>
      <c r="AG2182">
        <v>0</v>
      </c>
      <c r="AH2182">
        <v>0</v>
      </c>
      <c r="AI2182">
        <v>0</v>
      </c>
      <c r="AJ2182">
        <v>0</v>
      </c>
      <c r="AK2182">
        <v>1403</v>
      </c>
      <c r="AL2182">
        <v>1371</v>
      </c>
      <c r="AM2182">
        <v>0</v>
      </c>
    </row>
    <row r="2183" spans="1:39" x14ac:dyDescent="0.45">
      <c r="A2183">
        <v>5305</v>
      </c>
      <c r="B2183">
        <v>0</v>
      </c>
      <c r="C2183">
        <v>1</v>
      </c>
      <c r="D2183">
        <v>12</v>
      </c>
      <c r="E2183">
        <v>12</v>
      </c>
      <c r="F2183">
        <v>4</v>
      </c>
      <c r="G2183">
        <v>7</v>
      </c>
      <c r="H2183">
        <v>1</v>
      </c>
      <c r="I2183">
        <v>3</v>
      </c>
      <c r="J2183">
        <v>5</v>
      </c>
      <c r="K2183">
        <v>0</v>
      </c>
      <c r="L2183">
        <v>1</v>
      </c>
      <c r="M2183">
        <v>0</v>
      </c>
      <c r="N2183">
        <v>0</v>
      </c>
      <c r="O2183">
        <v>13</v>
      </c>
      <c r="P2183">
        <v>0</v>
      </c>
      <c r="Q2183">
        <v>0</v>
      </c>
      <c r="R2183">
        <v>0</v>
      </c>
      <c r="S2183">
        <v>0</v>
      </c>
      <c r="T2183">
        <v>0</v>
      </c>
      <c r="U2183">
        <v>0</v>
      </c>
      <c r="V2183">
        <v>3</v>
      </c>
      <c r="W2183">
        <v>11</v>
      </c>
      <c r="X2183">
        <v>0</v>
      </c>
      <c r="Y2183">
        <v>44</v>
      </c>
      <c r="Z2183">
        <v>2493</v>
      </c>
      <c r="AA2183">
        <v>0</v>
      </c>
      <c r="AB2183">
        <v>1</v>
      </c>
      <c r="AC2183">
        <v>0</v>
      </c>
      <c r="AD2183">
        <v>0</v>
      </c>
      <c r="AE2183">
        <v>0</v>
      </c>
      <c r="AF2183">
        <v>0</v>
      </c>
      <c r="AG2183">
        <v>0</v>
      </c>
      <c r="AH2183">
        <v>1</v>
      </c>
      <c r="AI2183">
        <v>0</v>
      </c>
      <c r="AJ2183">
        <v>0</v>
      </c>
      <c r="AK2183">
        <v>27</v>
      </c>
      <c r="AL2183">
        <v>22</v>
      </c>
      <c r="AM2183">
        <v>0</v>
      </c>
    </row>
    <row r="2184" spans="1:39" x14ac:dyDescent="0.45">
      <c r="A2184">
        <v>36807</v>
      </c>
      <c r="B2184">
        <v>1</v>
      </c>
      <c r="C2184">
        <v>1</v>
      </c>
      <c r="D2184">
        <v>88</v>
      </c>
      <c r="E2184">
        <v>4</v>
      </c>
      <c r="F2184">
        <v>2</v>
      </c>
      <c r="G2184">
        <v>5</v>
      </c>
      <c r="H2184">
        <v>0</v>
      </c>
      <c r="I2184">
        <v>0</v>
      </c>
      <c r="J2184">
        <v>5</v>
      </c>
      <c r="K2184">
        <v>1</v>
      </c>
      <c r="L2184">
        <v>1</v>
      </c>
      <c r="M2184">
        <v>0</v>
      </c>
      <c r="N2184">
        <v>2</v>
      </c>
      <c r="O2184">
        <v>6</v>
      </c>
      <c r="P2184">
        <v>0</v>
      </c>
      <c r="Q2184">
        <v>0</v>
      </c>
      <c r="R2184">
        <v>0</v>
      </c>
      <c r="S2184">
        <v>0</v>
      </c>
      <c r="T2184">
        <v>0</v>
      </c>
      <c r="U2184">
        <v>0</v>
      </c>
      <c r="V2184">
        <v>3</v>
      </c>
      <c r="W2184">
        <v>11</v>
      </c>
      <c r="X2184">
        <v>0</v>
      </c>
      <c r="Y2184">
        <v>66</v>
      </c>
      <c r="Z2184">
        <v>2715</v>
      </c>
      <c r="AA2184">
        <v>0</v>
      </c>
      <c r="AB2184">
        <v>0</v>
      </c>
      <c r="AC2184">
        <v>0</v>
      </c>
      <c r="AD2184">
        <v>1</v>
      </c>
      <c r="AE2184">
        <v>0</v>
      </c>
      <c r="AF2184">
        <v>0</v>
      </c>
      <c r="AG2184">
        <v>0</v>
      </c>
      <c r="AH2184">
        <v>1</v>
      </c>
      <c r="AI2184">
        <v>0</v>
      </c>
      <c r="AJ2184">
        <v>0</v>
      </c>
      <c r="AK2184">
        <v>11</v>
      </c>
      <c r="AL2184">
        <v>6</v>
      </c>
      <c r="AM2184">
        <v>0</v>
      </c>
    </row>
    <row r="2185" spans="1:39" x14ac:dyDescent="0.45">
      <c r="A2185">
        <v>28427</v>
      </c>
      <c r="B2185">
        <v>1</v>
      </c>
      <c r="C2185">
        <v>0</v>
      </c>
      <c r="D2185">
        <v>67</v>
      </c>
      <c r="E2185">
        <v>18</v>
      </c>
      <c r="F2185">
        <v>3</v>
      </c>
      <c r="G2185">
        <v>19</v>
      </c>
      <c r="H2185">
        <v>3</v>
      </c>
      <c r="I2185">
        <v>3</v>
      </c>
      <c r="J2185">
        <v>6</v>
      </c>
      <c r="K2185">
        <v>2</v>
      </c>
      <c r="L2185">
        <v>2</v>
      </c>
      <c r="M2185">
        <v>0</v>
      </c>
      <c r="N2185">
        <v>3</v>
      </c>
      <c r="O2185">
        <v>8</v>
      </c>
      <c r="P2185">
        <v>0</v>
      </c>
      <c r="Q2185">
        <v>0</v>
      </c>
      <c r="R2185">
        <v>0</v>
      </c>
      <c r="S2185">
        <v>0</v>
      </c>
      <c r="T2185">
        <v>0</v>
      </c>
      <c r="U2185">
        <v>0</v>
      </c>
      <c r="V2185">
        <v>3</v>
      </c>
      <c r="W2185">
        <v>11</v>
      </c>
      <c r="X2185">
        <v>0</v>
      </c>
      <c r="Y2185">
        <v>37</v>
      </c>
      <c r="Z2185">
        <v>2624</v>
      </c>
      <c r="AA2185">
        <v>0</v>
      </c>
      <c r="AB2185">
        <v>0</v>
      </c>
      <c r="AC2185">
        <v>0</v>
      </c>
      <c r="AD2185">
        <v>1</v>
      </c>
      <c r="AE2185">
        <v>0</v>
      </c>
      <c r="AF2185">
        <v>0</v>
      </c>
      <c r="AG2185">
        <v>0</v>
      </c>
      <c r="AH2185">
        <v>1</v>
      </c>
      <c r="AI2185">
        <v>0</v>
      </c>
      <c r="AJ2185">
        <v>0</v>
      </c>
      <c r="AK2185">
        <v>46</v>
      </c>
      <c r="AL2185">
        <v>40</v>
      </c>
      <c r="AM2185">
        <v>0</v>
      </c>
    </row>
    <row r="2186" spans="1:39" x14ac:dyDescent="0.45">
      <c r="A2186">
        <v>82032</v>
      </c>
      <c r="B2186">
        <v>0</v>
      </c>
      <c r="C2186">
        <v>0</v>
      </c>
      <c r="D2186">
        <v>54</v>
      </c>
      <c r="E2186">
        <v>332</v>
      </c>
      <c r="F2186">
        <v>194</v>
      </c>
      <c r="G2186">
        <v>377</v>
      </c>
      <c r="H2186">
        <v>149</v>
      </c>
      <c r="I2186">
        <v>125</v>
      </c>
      <c r="J2186">
        <v>57</v>
      </c>
      <c r="K2186">
        <v>0</v>
      </c>
      <c r="L2186">
        <v>4</v>
      </c>
      <c r="M2186">
        <v>6</v>
      </c>
      <c r="N2186">
        <v>7</v>
      </c>
      <c r="O2186">
        <v>1</v>
      </c>
      <c r="P2186">
        <v>0</v>
      </c>
      <c r="Q2186">
        <v>0</v>
      </c>
      <c r="R2186">
        <v>0</v>
      </c>
      <c r="S2186">
        <v>0</v>
      </c>
      <c r="T2186">
        <v>0</v>
      </c>
      <c r="U2186">
        <v>0</v>
      </c>
      <c r="V2186">
        <v>3</v>
      </c>
      <c r="W2186">
        <v>11</v>
      </c>
      <c r="X2186">
        <v>0</v>
      </c>
      <c r="Y2186">
        <v>72</v>
      </c>
      <c r="Z2186">
        <v>2244</v>
      </c>
      <c r="AA2186">
        <v>0</v>
      </c>
      <c r="AB2186">
        <v>0</v>
      </c>
      <c r="AC2186">
        <v>0</v>
      </c>
      <c r="AD2186">
        <v>0</v>
      </c>
      <c r="AE2186">
        <v>1</v>
      </c>
      <c r="AF2186">
        <v>0</v>
      </c>
      <c r="AG2186">
        <v>0</v>
      </c>
      <c r="AH2186">
        <v>0</v>
      </c>
      <c r="AI2186">
        <v>0</v>
      </c>
      <c r="AJ2186">
        <v>1</v>
      </c>
      <c r="AK2186">
        <v>1177</v>
      </c>
      <c r="AL2186">
        <v>1120</v>
      </c>
      <c r="AM2186">
        <v>0</v>
      </c>
    </row>
    <row r="2187" spans="1:39" x14ac:dyDescent="0.45">
      <c r="A2187">
        <v>22775</v>
      </c>
      <c r="B2187">
        <v>1</v>
      </c>
      <c r="C2187">
        <v>0</v>
      </c>
      <c r="D2187">
        <v>40</v>
      </c>
      <c r="E2187">
        <v>5</v>
      </c>
      <c r="F2187">
        <v>1</v>
      </c>
      <c r="G2187">
        <v>8</v>
      </c>
      <c r="H2187">
        <v>0</v>
      </c>
      <c r="I2187">
        <v>0</v>
      </c>
      <c r="J2187">
        <v>1</v>
      </c>
      <c r="K2187">
        <v>1</v>
      </c>
      <c r="L2187">
        <v>1</v>
      </c>
      <c r="M2187">
        <v>0</v>
      </c>
      <c r="N2187">
        <v>2</v>
      </c>
      <c r="O2187">
        <v>8</v>
      </c>
      <c r="P2187">
        <v>0</v>
      </c>
      <c r="Q2187">
        <v>0</v>
      </c>
      <c r="R2187">
        <v>0</v>
      </c>
      <c r="S2187">
        <v>0</v>
      </c>
      <c r="T2187">
        <v>0</v>
      </c>
      <c r="U2187">
        <v>0</v>
      </c>
      <c r="V2187">
        <v>3</v>
      </c>
      <c r="W2187">
        <v>11</v>
      </c>
      <c r="X2187">
        <v>0</v>
      </c>
      <c r="Y2187">
        <v>42</v>
      </c>
      <c r="Z2187">
        <v>2534</v>
      </c>
      <c r="AA2187">
        <v>0</v>
      </c>
      <c r="AB2187">
        <v>0</v>
      </c>
      <c r="AC2187">
        <v>0</v>
      </c>
      <c r="AD2187">
        <v>1</v>
      </c>
      <c r="AE2187">
        <v>0</v>
      </c>
      <c r="AF2187">
        <v>0</v>
      </c>
      <c r="AG2187">
        <v>0</v>
      </c>
      <c r="AH2187">
        <v>1</v>
      </c>
      <c r="AI2187">
        <v>0</v>
      </c>
      <c r="AJ2187">
        <v>0</v>
      </c>
      <c r="AK2187">
        <v>14</v>
      </c>
      <c r="AL2187">
        <v>13</v>
      </c>
      <c r="AM2187">
        <v>0</v>
      </c>
    </row>
    <row r="2188" spans="1:39" x14ac:dyDescent="0.45">
      <c r="A2188">
        <v>40101</v>
      </c>
      <c r="B2188">
        <v>1</v>
      </c>
      <c r="C2188">
        <v>0</v>
      </c>
      <c r="D2188">
        <v>73</v>
      </c>
      <c r="E2188">
        <v>171</v>
      </c>
      <c r="F2188">
        <v>3</v>
      </c>
      <c r="G2188">
        <v>129</v>
      </c>
      <c r="H2188">
        <v>26</v>
      </c>
      <c r="I2188">
        <v>24</v>
      </c>
      <c r="J2188">
        <v>62</v>
      </c>
      <c r="K2188">
        <v>4</v>
      </c>
      <c r="L2188">
        <v>6</v>
      </c>
      <c r="M2188">
        <v>1</v>
      </c>
      <c r="N2188">
        <v>6</v>
      </c>
      <c r="O2188">
        <v>7</v>
      </c>
      <c r="P2188">
        <v>0</v>
      </c>
      <c r="Q2188">
        <v>0</v>
      </c>
      <c r="R2188">
        <v>0</v>
      </c>
      <c r="S2188">
        <v>0</v>
      </c>
      <c r="T2188">
        <v>0</v>
      </c>
      <c r="U2188">
        <v>0</v>
      </c>
      <c r="V2188">
        <v>3</v>
      </c>
      <c r="W2188">
        <v>11</v>
      </c>
      <c r="X2188">
        <v>0</v>
      </c>
      <c r="Y2188">
        <v>35</v>
      </c>
      <c r="Z2188">
        <v>2782</v>
      </c>
      <c r="AA2188">
        <v>0</v>
      </c>
      <c r="AB2188">
        <v>0</v>
      </c>
      <c r="AC2188">
        <v>0</v>
      </c>
      <c r="AD2188">
        <v>1</v>
      </c>
      <c r="AE2188">
        <v>0</v>
      </c>
      <c r="AF2188">
        <v>0</v>
      </c>
      <c r="AG2188">
        <v>0</v>
      </c>
      <c r="AH2188">
        <v>0</v>
      </c>
      <c r="AI2188">
        <v>1</v>
      </c>
      <c r="AJ2188">
        <v>0</v>
      </c>
      <c r="AK2188">
        <v>353</v>
      </c>
      <c r="AL2188">
        <v>291</v>
      </c>
      <c r="AM2188">
        <v>0</v>
      </c>
    </row>
    <row r="2189" spans="1:39" x14ac:dyDescent="0.45">
      <c r="A2189">
        <v>58025</v>
      </c>
      <c r="B2189">
        <v>0</v>
      </c>
      <c r="C2189">
        <v>1</v>
      </c>
      <c r="D2189">
        <v>81</v>
      </c>
      <c r="E2189">
        <v>270</v>
      </c>
      <c r="F2189">
        <v>31</v>
      </c>
      <c r="G2189">
        <v>88</v>
      </c>
      <c r="H2189">
        <v>11</v>
      </c>
      <c r="I2189">
        <v>48</v>
      </c>
      <c r="J2189">
        <v>22</v>
      </c>
      <c r="K2189">
        <v>3</v>
      </c>
      <c r="L2189">
        <v>3</v>
      </c>
      <c r="M2189">
        <v>2</v>
      </c>
      <c r="N2189">
        <v>10</v>
      </c>
      <c r="O2189">
        <v>4</v>
      </c>
      <c r="P2189">
        <v>0</v>
      </c>
      <c r="Q2189">
        <v>0</v>
      </c>
      <c r="R2189">
        <v>0</v>
      </c>
      <c r="S2189">
        <v>0</v>
      </c>
      <c r="T2189">
        <v>0</v>
      </c>
      <c r="U2189">
        <v>0</v>
      </c>
      <c r="V2189">
        <v>3</v>
      </c>
      <c r="W2189">
        <v>11</v>
      </c>
      <c r="X2189">
        <v>0</v>
      </c>
      <c r="Y2189">
        <v>41</v>
      </c>
      <c r="Z2189">
        <v>2374</v>
      </c>
      <c r="AA2189">
        <v>0</v>
      </c>
      <c r="AB2189">
        <v>1</v>
      </c>
      <c r="AC2189">
        <v>0</v>
      </c>
      <c r="AD2189">
        <v>0</v>
      </c>
      <c r="AE2189">
        <v>0</v>
      </c>
      <c r="AF2189">
        <v>0</v>
      </c>
      <c r="AG2189">
        <v>0</v>
      </c>
      <c r="AH2189">
        <v>1</v>
      </c>
      <c r="AI2189">
        <v>0</v>
      </c>
      <c r="AJ2189">
        <v>0</v>
      </c>
      <c r="AK2189">
        <v>448</v>
      </c>
      <c r="AL2189">
        <v>426</v>
      </c>
      <c r="AM2189">
        <v>0</v>
      </c>
    </row>
    <row r="2190" spans="1:39" x14ac:dyDescent="0.45">
      <c r="A2190">
        <v>75777</v>
      </c>
      <c r="B2190">
        <v>0</v>
      </c>
      <c r="C2190">
        <v>0</v>
      </c>
      <c r="D2190">
        <v>12</v>
      </c>
      <c r="E2190">
        <v>712</v>
      </c>
      <c r="F2190">
        <v>26</v>
      </c>
      <c r="G2190">
        <v>538</v>
      </c>
      <c r="H2190">
        <v>69</v>
      </c>
      <c r="I2190">
        <v>13</v>
      </c>
      <c r="J2190">
        <v>80</v>
      </c>
      <c r="K2190">
        <v>1</v>
      </c>
      <c r="L2190">
        <v>3</v>
      </c>
      <c r="M2190">
        <v>6</v>
      </c>
      <c r="N2190">
        <v>11</v>
      </c>
      <c r="O2190">
        <v>1</v>
      </c>
      <c r="P2190">
        <v>0</v>
      </c>
      <c r="Q2190">
        <v>1</v>
      </c>
      <c r="R2190">
        <v>1</v>
      </c>
      <c r="S2190">
        <v>0</v>
      </c>
      <c r="T2190">
        <v>0</v>
      </c>
      <c r="U2190">
        <v>0</v>
      </c>
      <c r="V2190">
        <v>3</v>
      </c>
      <c r="W2190">
        <v>11</v>
      </c>
      <c r="X2190">
        <v>1</v>
      </c>
      <c r="Y2190">
        <v>38</v>
      </c>
      <c r="Z2190">
        <v>2519</v>
      </c>
      <c r="AA2190">
        <v>0</v>
      </c>
      <c r="AB2190">
        <v>0</v>
      </c>
      <c r="AC2190">
        <v>1</v>
      </c>
      <c r="AD2190">
        <v>0</v>
      </c>
      <c r="AE2190">
        <v>0</v>
      </c>
      <c r="AF2190">
        <v>0</v>
      </c>
      <c r="AG2190">
        <v>0</v>
      </c>
      <c r="AH2190">
        <v>0</v>
      </c>
      <c r="AI2190">
        <v>1</v>
      </c>
      <c r="AJ2190">
        <v>0</v>
      </c>
      <c r="AK2190">
        <v>1358</v>
      </c>
      <c r="AL2190">
        <v>1278</v>
      </c>
      <c r="AM2190">
        <v>2</v>
      </c>
    </row>
    <row r="2191" spans="1:39" x14ac:dyDescent="0.45">
      <c r="A2191">
        <v>7500</v>
      </c>
      <c r="B2191">
        <v>1</v>
      </c>
      <c r="C2191">
        <v>0</v>
      </c>
      <c r="D2191">
        <v>7</v>
      </c>
      <c r="E2191">
        <v>2</v>
      </c>
      <c r="F2191">
        <v>8</v>
      </c>
      <c r="G2191">
        <v>11</v>
      </c>
      <c r="H2191">
        <v>3</v>
      </c>
      <c r="I2191">
        <v>8</v>
      </c>
      <c r="J2191">
        <v>21</v>
      </c>
      <c r="K2191">
        <v>4</v>
      </c>
      <c r="L2191">
        <v>3</v>
      </c>
      <c r="M2191">
        <v>2</v>
      </c>
      <c r="N2191">
        <v>2</v>
      </c>
      <c r="O2191">
        <v>7</v>
      </c>
      <c r="P2191">
        <v>0</v>
      </c>
      <c r="Q2191">
        <v>0</v>
      </c>
      <c r="R2191">
        <v>0</v>
      </c>
      <c r="S2191">
        <v>0</v>
      </c>
      <c r="T2191">
        <v>0</v>
      </c>
      <c r="U2191">
        <v>0</v>
      </c>
      <c r="V2191">
        <v>3</v>
      </c>
      <c r="W2191">
        <v>11</v>
      </c>
      <c r="X2191">
        <v>0</v>
      </c>
      <c r="Y2191">
        <v>41</v>
      </c>
      <c r="Z2191">
        <v>2577</v>
      </c>
      <c r="AA2191">
        <v>0</v>
      </c>
      <c r="AB2191">
        <v>0</v>
      </c>
      <c r="AC2191">
        <v>0</v>
      </c>
      <c r="AD2191">
        <v>1</v>
      </c>
      <c r="AE2191">
        <v>0</v>
      </c>
      <c r="AF2191">
        <v>1</v>
      </c>
      <c r="AG2191">
        <v>0</v>
      </c>
      <c r="AH2191">
        <v>0</v>
      </c>
      <c r="AI2191">
        <v>0</v>
      </c>
      <c r="AJ2191">
        <v>0</v>
      </c>
      <c r="AK2191">
        <v>32</v>
      </c>
      <c r="AL2191">
        <v>11</v>
      </c>
      <c r="AM2191">
        <v>0</v>
      </c>
    </row>
    <row r="2192" spans="1:39" x14ac:dyDescent="0.45">
      <c r="A2192">
        <v>33562</v>
      </c>
      <c r="B2192">
        <v>1</v>
      </c>
      <c r="C2192">
        <v>2</v>
      </c>
      <c r="D2192">
        <v>33</v>
      </c>
      <c r="E2192">
        <v>21</v>
      </c>
      <c r="F2192">
        <v>12</v>
      </c>
      <c r="G2192">
        <v>12</v>
      </c>
      <c r="H2192">
        <v>0</v>
      </c>
      <c r="I2192">
        <v>3</v>
      </c>
      <c r="J2192">
        <v>3</v>
      </c>
      <c r="K2192">
        <v>3</v>
      </c>
      <c r="L2192">
        <v>2</v>
      </c>
      <c r="M2192">
        <v>0</v>
      </c>
      <c r="N2192">
        <v>4</v>
      </c>
      <c r="O2192">
        <v>4</v>
      </c>
      <c r="P2192">
        <v>0</v>
      </c>
      <c r="Q2192">
        <v>0</v>
      </c>
      <c r="R2192">
        <v>0</v>
      </c>
      <c r="S2192">
        <v>0</v>
      </c>
      <c r="T2192">
        <v>0</v>
      </c>
      <c r="U2192">
        <v>0</v>
      </c>
      <c r="V2192">
        <v>3</v>
      </c>
      <c r="W2192">
        <v>11</v>
      </c>
      <c r="X2192">
        <v>0</v>
      </c>
      <c r="Y2192">
        <v>57</v>
      </c>
      <c r="Z2192">
        <v>2163</v>
      </c>
      <c r="AA2192">
        <v>0</v>
      </c>
      <c r="AB2192">
        <v>1</v>
      </c>
      <c r="AC2192">
        <v>0</v>
      </c>
      <c r="AD2192">
        <v>0</v>
      </c>
      <c r="AE2192">
        <v>0</v>
      </c>
      <c r="AF2192">
        <v>0</v>
      </c>
      <c r="AG2192">
        <v>0</v>
      </c>
      <c r="AH2192">
        <v>0</v>
      </c>
      <c r="AI2192">
        <v>1</v>
      </c>
      <c r="AJ2192">
        <v>0</v>
      </c>
      <c r="AK2192">
        <v>48</v>
      </c>
      <c r="AL2192">
        <v>45</v>
      </c>
      <c r="AM2192">
        <v>0</v>
      </c>
    </row>
    <row r="2193" spans="1:39" x14ac:dyDescent="0.45">
      <c r="A2193">
        <v>57642</v>
      </c>
      <c r="B2193">
        <v>0</v>
      </c>
      <c r="C2193">
        <v>1</v>
      </c>
      <c r="D2193">
        <v>24</v>
      </c>
      <c r="E2193">
        <v>580</v>
      </c>
      <c r="F2193">
        <v>6</v>
      </c>
      <c r="G2193">
        <v>58</v>
      </c>
      <c r="H2193">
        <v>8</v>
      </c>
      <c r="I2193">
        <v>0</v>
      </c>
      <c r="J2193">
        <v>27</v>
      </c>
      <c r="K2193">
        <v>3</v>
      </c>
      <c r="L2193">
        <v>7</v>
      </c>
      <c r="M2193">
        <v>6</v>
      </c>
      <c r="N2193">
        <v>6</v>
      </c>
      <c r="O2193">
        <v>4</v>
      </c>
      <c r="P2193">
        <v>1</v>
      </c>
      <c r="Q2193">
        <v>0</v>
      </c>
      <c r="R2193">
        <v>0</v>
      </c>
      <c r="S2193">
        <v>0</v>
      </c>
      <c r="T2193">
        <v>0</v>
      </c>
      <c r="U2193">
        <v>0</v>
      </c>
      <c r="V2193">
        <v>3</v>
      </c>
      <c r="W2193">
        <v>11</v>
      </c>
      <c r="X2193">
        <v>0</v>
      </c>
      <c r="Y2193">
        <v>50</v>
      </c>
      <c r="Z2193">
        <v>2330</v>
      </c>
      <c r="AA2193">
        <v>0</v>
      </c>
      <c r="AB2193">
        <v>0</v>
      </c>
      <c r="AC2193">
        <v>1</v>
      </c>
      <c r="AD2193">
        <v>0</v>
      </c>
      <c r="AE2193">
        <v>0</v>
      </c>
      <c r="AF2193">
        <v>0</v>
      </c>
      <c r="AG2193">
        <v>0</v>
      </c>
      <c r="AH2193">
        <v>0</v>
      </c>
      <c r="AI2193">
        <v>0</v>
      </c>
      <c r="AJ2193">
        <v>1</v>
      </c>
      <c r="AK2193">
        <v>652</v>
      </c>
      <c r="AL2193">
        <v>625</v>
      </c>
      <c r="AM2193">
        <v>1</v>
      </c>
    </row>
    <row r="2194" spans="1:39" x14ac:dyDescent="0.45">
      <c r="A2194">
        <v>58554</v>
      </c>
      <c r="B2194">
        <v>1</v>
      </c>
      <c r="C2194">
        <v>1</v>
      </c>
      <c r="D2194">
        <v>55</v>
      </c>
      <c r="E2194">
        <v>368</v>
      </c>
      <c r="F2194">
        <v>24</v>
      </c>
      <c r="G2194">
        <v>68</v>
      </c>
      <c r="H2194">
        <v>38</v>
      </c>
      <c r="I2194">
        <v>0</v>
      </c>
      <c r="J2194">
        <v>88</v>
      </c>
      <c r="K2194">
        <v>6</v>
      </c>
      <c r="L2194">
        <v>8</v>
      </c>
      <c r="M2194">
        <v>2</v>
      </c>
      <c r="N2194">
        <v>6</v>
      </c>
      <c r="O2194">
        <v>7</v>
      </c>
      <c r="P2194">
        <v>0</v>
      </c>
      <c r="Q2194">
        <v>0</v>
      </c>
      <c r="R2194">
        <v>0</v>
      </c>
      <c r="S2194">
        <v>0</v>
      </c>
      <c r="T2194">
        <v>0</v>
      </c>
      <c r="U2194">
        <v>0</v>
      </c>
      <c r="V2194">
        <v>3</v>
      </c>
      <c r="W2194">
        <v>11</v>
      </c>
      <c r="X2194">
        <v>0</v>
      </c>
      <c r="Y2194">
        <v>52</v>
      </c>
      <c r="Z2194">
        <v>2800</v>
      </c>
      <c r="AA2194">
        <v>0</v>
      </c>
      <c r="AB2194">
        <v>0</v>
      </c>
      <c r="AC2194">
        <v>0</v>
      </c>
      <c r="AD2194">
        <v>1</v>
      </c>
      <c r="AE2194">
        <v>0</v>
      </c>
      <c r="AF2194">
        <v>0</v>
      </c>
      <c r="AG2194">
        <v>0</v>
      </c>
      <c r="AH2194">
        <v>1</v>
      </c>
      <c r="AI2194">
        <v>0</v>
      </c>
      <c r="AJ2194">
        <v>0</v>
      </c>
      <c r="AK2194">
        <v>498</v>
      </c>
      <c r="AL2194">
        <v>410</v>
      </c>
      <c r="AM2194">
        <v>0</v>
      </c>
    </row>
    <row r="2195" spans="1:39" x14ac:dyDescent="0.45">
      <c r="A2195">
        <v>63777</v>
      </c>
      <c r="B2195">
        <v>1</v>
      </c>
      <c r="C2195">
        <v>1</v>
      </c>
      <c r="D2195">
        <v>87</v>
      </c>
      <c r="E2195">
        <v>457</v>
      </c>
      <c r="F2195">
        <v>5</v>
      </c>
      <c r="G2195">
        <v>106</v>
      </c>
      <c r="H2195">
        <v>15</v>
      </c>
      <c r="I2195">
        <v>17</v>
      </c>
      <c r="J2195">
        <v>53</v>
      </c>
      <c r="K2195">
        <v>8</v>
      </c>
      <c r="L2195">
        <v>11</v>
      </c>
      <c r="M2195">
        <v>1</v>
      </c>
      <c r="N2195">
        <v>6</v>
      </c>
      <c r="O2195">
        <v>8</v>
      </c>
      <c r="P2195">
        <v>0</v>
      </c>
      <c r="Q2195">
        <v>0</v>
      </c>
      <c r="R2195">
        <v>0</v>
      </c>
      <c r="S2195">
        <v>0</v>
      </c>
      <c r="T2195">
        <v>0</v>
      </c>
      <c r="U2195">
        <v>0</v>
      </c>
      <c r="V2195">
        <v>3</v>
      </c>
      <c r="W2195">
        <v>11</v>
      </c>
      <c r="X2195">
        <v>0</v>
      </c>
      <c r="Y2195">
        <v>41</v>
      </c>
      <c r="Z2195">
        <v>2621</v>
      </c>
      <c r="AA2195">
        <v>0</v>
      </c>
      <c r="AB2195">
        <v>1</v>
      </c>
      <c r="AC2195">
        <v>0</v>
      </c>
      <c r="AD2195">
        <v>0</v>
      </c>
      <c r="AE2195">
        <v>0</v>
      </c>
      <c r="AF2195">
        <v>0</v>
      </c>
      <c r="AG2195">
        <v>0</v>
      </c>
      <c r="AH2195">
        <v>1</v>
      </c>
      <c r="AI2195">
        <v>0</v>
      </c>
      <c r="AJ2195">
        <v>0</v>
      </c>
      <c r="AK2195">
        <v>600</v>
      </c>
      <c r="AL2195">
        <v>547</v>
      </c>
      <c r="AM2195">
        <v>0</v>
      </c>
    </row>
    <row r="2196" spans="1:39" x14ac:dyDescent="0.45">
      <c r="A2196">
        <v>57967</v>
      </c>
      <c r="B2196">
        <v>0</v>
      </c>
      <c r="C2196">
        <v>1</v>
      </c>
      <c r="D2196">
        <v>39</v>
      </c>
      <c r="E2196">
        <v>229</v>
      </c>
      <c r="F2196">
        <v>7</v>
      </c>
      <c r="G2196">
        <v>137</v>
      </c>
      <c r="H2196">
        <v>4</v>
      </c>
      <c r="I2196">
        <v>0</v>
      </c>
      <c r="J2196">
        <v>91</v>
      </c>
      <c r="K2196">
        <v>5</v>
      </c>
      <c r="L2196">
        <v>4</v>
      </c>
      <c r="M2196">
        <v>2</v>
      </c>
      <c r="N2196">
        <v>8</v>
      </c>
      <c r="O2196">
        <v>5</v>
      </c>
      <c r="P2196">
        <v>0</v>
      </c>
      <c r="Q2196">
        <v>0</v>
      </c>
      <c r="R2196">
        <v>0</v>
      </c>
      <c r="S2196">
        <v>0</v>
      </c>
      <c r="T2196">
        <v>0</v>
      </c>
      <c r="U2196">
        <v>0</v>
      </c>
      <c r="V2196">
        <v>3</v>
      </c>
      <c r="W2196">
        <v>11</v>
      </c>
      <c r="X2196">
        <v>0</v>
      </c>
      <c r="Y2196">
        <v>58</v>
      </c>
      <c r="Z2196">
        <v>2642</v>
      </c>
      <c r="AA2196">
        <v>0</v>
      </c>
      <c r="AB2196">
        <v>0</v>
      </c>
      <c r="AC2196">
        <v>1</v>
      </c>
      <c r="AD2196">
        <v>0</v>
      </c>
      <c r="AE2196">
        <v>0</v>
      </c>
      <c r="AF2196">
        <v>0</v>
      </c>
      <c r="AG2196">
        <v>0</v>
      </c>
      <c r="AH2196">
        <v>1</v>
      </c>
      <c r="AI2196">
        <v>0</v>
      </c>
      <c r="AJ2196">
        <v>0</v>
      </c>
      <c r="AK2196">
        <v>377</v>
      </c>
      <c r="AL2196">
        <v>286</v>
      </c>
      <c r="AM2196">
        <v>0</v>
      </c>
    </row>
    <row r="2197" spans="1:39" x14ac:dyDescent="0.45">
      <c r="A2197">
        <v>24434</v>
      </c>
      <c r="B2197">
        <v>2</v>
      </c>
      <c r="C2197">
        <v>0</v>
      </c>
      <c r="D2197">
        <v>9</v>
      </c>
      <c r="E2197">
        <v>3</v>
      </c>
      <c r="F2197">
        <v>2</v>
      </c>
      <c r="G2197">
        <v>8</v>
      </c>
      <c r="H2197">
        <v>20</v>
      </c>
      <c r="I2197">
        <v>0</v>
      </c>
      <c r="J2197">
        <v>17</v>
      </c>
      <c r="K2197">
        <v>2</v>
      </c>
      <c r="L2197">
        <v>2</v>
      </c>
      <c r="M2197">
        <v>1</v>
      </c>
      <c r="N2197">
        <v>2</v>
      </c>
      <c r="O2197">
        <v>7</v>
      </c>
      <c r="P2197">
        <v>0</v>
      </c>
      <c r="Q2197">
        <v>0</v>
      </c>
      <c r="R2197">
        <v>0</v>
      </c>
      <c r="S2197">
        <v>0</v>
      </c>
      <c r="T2197">
        <v>0</v>
      </c>
      <c r="U2197">
        <v>0</v>
      </c>
      <c r="V2197">
        <v>3</v>
      </c>
      <c r="W2197">
        <v>11</v>
      </c>
      <c r="X2197">
        <v>0</v>
      </c>
      <c r="Y2197">
        <v>48</v>
      </c>
      <c r="Z2197">
        <v>2201</v>
      </c>
      <c r="AA2197">
        <v>0</v>
      </c>
      <c r="AB2197">
        <v>1</v>
      </c>
      <c r="AC2197">
        <v>0</v>
      </c>
      <c r="AD2197">
        <v>0</v>
      </c>
      <c r="AE2197">
        <v>0</v>
      </c>
      <c r="AF2197">
        <v>0</v>
      </c>
      <c r="AG2197">
        <v>0</v>
      </c>
      <c r="AH2197">
        <v>1</v>
      </c>
      <c r="AI2197">
        <v>0</v>
      </c>
      <c r="AJ2197">
        <v>0</v>
      </c>
      <c r="AK2197">
        <v>33</v>
      </c>
      <c r="AL2197">
        <v>16</v>
      </c>
      <c r="AM2197">
        <v>0</v>
      </c>
    </row>
    <row r="2198" spans="1:39" x14ac:dyDescent="0.45">
      <c r="A2198">
        <v>11012</v>
      </c>
      <c r="B2198">
        <v>1</v>
      </c>
      <c r="C2198">
        <v>0</v>
      </c>
      <c r="D2198">
        <v>82</v>
      </c>
      <c r="E2198">
        <v>24</v>
      </c>
      <c r="F2198">
        <v>3</v>
      </c>
      <c r="G2198">
        <v>26</v>
      </c>
      <c r="H2198">
        <v>7</v>
      </c>
      <c r="I2198">
        <v>1</v>
      </c>
      <c r="J2198">
        <v>23</v>
      </c>
      <c r="K2198">
        <v>3</v>
      </c>
      <c r="L2198">
        <v>3</v>
      </c>
      <c r="M2198">
        <v>1</v>
      </c>
      <c r="N2198">
        <v>2</v>
      </c>
      <c r="O2198">
        <v>9</v>
      </c>
      <c r="P2198">
        <v>1</v>
      </c>
      <c r="Q2198">
        <v>0</v>
      </c>
      <c r="R2198">
        <v>0</v>
      </c>
      <c r="S2198">
        <v>0</v>
      </c>
      <c r="T2198">
        <v>0</v>
      </c>
      <c r="U2198">
        <v>0</v>
      </c>
      <c r="V2198">
        <v>3</v>
      </c>
      <c r="W2198">
        <v>11</v>
      </c>
      <c r="X2198">
        <v>0</v>
      </c>
      <c r="Y2198">
        <v>36</v>
      </c>
      <c r="Z2198">
        <v>2629</v>
      </c>
      <c r="AA2198">
        <v>0</v>
      </c>
      <c r="AB2198">
        <v>0</v>
      </c>
      <c r="AC2198">
        <v>1</v>
      </c>
      <c r="AD2198">
        <v>0</v>
      </c>
      <c r="AE2198">
        <v>0</v>
      </c>
      <c r="AF2198">
        <v>0</v>
      </c>
      <c r="AG2198">
        <v>0</v>
      </c>
      <c r="AH2198">
        <v>1</v>
      </c>
      <c r="AI2198">
        <v>0</v>
      </c>
      <c r="AJ2198">
        <v>0</v>
      </c>
      <c r="AK2198">
        <v>61</v>
      </c>
      <c r="AL2198">
        <v>38</v>
      </c>
      <c r="AM2198">
        <v>1</v>
      </c>
    </row>
    <row r="2199" spans="1:39" x14ac:dyDescent="0.45">
      <c r="A2199">
        <v>44802</v>
      </c>
      <c r="B2199">
        <v>0</v>
      </c>
      <c r="C2199">
        <v>0</v>
      </c>
      <c r="D2199">
        <v>71</v>
      </c>
      <c r="E2199">
        <v>853</v>
      </c>
      <c r="F2199">
        <v>10</v>
      </c>
      <c r="G2199">
        <v>143</v>
      </c>
      <c r="H2199">
        <v>13</v>
      </c>
      <c r="I2199">
        <v>10</v>
      </c>
      <c r="J2199">
        <v>20</v>
      </c>
      <c r="K2199">
        <v>2</v>
      </c>
      <c r="L2199">
        <v>9</v>
      </c>
      <c r="M2199">
        <v>4</v>
      </c>
      <c r="N2199">
        <v>12</v>
      </c>
      <c r="O2199">
        <v>8</v>
      </c>
      <c r="P2199">
        <v>0</v>
      </c>
      <c r="Q2199">
        <v>0</v>
      </c>
      <c r="R2199">
        <v>0</v>
      </c>
      <c r="S2199">
        <v>0</v>
      </c>
      <c r="T2199">
        <v>0</v>
      </c>
      <c r="U2199">
        <v>0</v>
      </c>
      <c r="V2199">
        <v>3</v>
      </c>
      <c r="W2199">
        <v>11</v>
      </c>
      <c r="X2199">
        <v>0</v>
      </c>
      <c r="Y2199">
        <v>50</v>
      </c>
      <c r="Z2199">
        <v>2836</v>
      </c>
      <c r="AA2199">
        <v>0</v>
      </c>
      <c r="AB2199">
        <v>0</v>
      </c>
      <c r="AC2199">
        <v>1</v>
      </c>
      <c r="AD2199">
        <v>0</v>
      </c>
      <c r="AE2199">
        <v>0</v>
      </c>
      <c r="AF2199">
        <v>0</v>
      </c>
      <c r="AG2199">
        <v>0</v>
      </c>
      <c r="AH2199">
        <v>0</v>
      </c>
      <c r="AI2199">
        <v>1</v>
      </c>
      <c r="AJ2199">
        <v>0</v>
      </c>
      <c r="AK2199">
        <v>1029</v>
      </c>
      <c r="AL2199">
        <v>1009</v>
      </c>
      <c r="AM2199">
        <v>0</v>
      </c>
    </row>
    <row r="2200" spans="1:39" x14ac:dyDescent="0.45">
      <c r="A2200">
        <v>26816</v>
      </c>
      <c r="B2200">
        <v>0</v>
      </c>
      <c r="C2200">
        <v>0</v>
      </c>
      <c r="D2200">
        <v>50</v>
      </c>
      <c r="E2200">
        <v>5</v>
      </c>
      <c r="F2200">
        <v>1</v>
      </c>
      <c r="G2200">
        <v>6</v>
      </c>
      <c r="H2200">
        <v>3</v>
      </c>
      <c r="I2200">
        <v>4</v>
      </c>
      <c r="J2200">
        <v>3</v>
      </c>
      <c r="K2200">
        <v>1</v>
      </c>
      <c r="L2200">
        <v>0</v>
      </c>
      <c r="M2200">
        <v>0</v>
      </c>
      <c r="N2200">
        <v>3</v>
      </c>
      <c r="O2200">
        <v>4</v>
      </c>
      <c r="P2200">
        <v>0</v>
      </c>
      <c r="Q2200">
        <v>0</v>
      </c>
      <c r="R2200">
        <v>0</v>
      </c>
      <c r="S2200">
        <v>0</v>
      </c>
      <c r="T2200">
        <v>0</v>
      </c>
      <c r="U2200">
        <v>0</v>
      </c>
      <c r="V2200">
        <v>3</v>
      </c>
      <c r="W2200">
        <v>11</v>
      </c>
      <c r="X2200">
        <v>0</v>
      </c>
      <c r="Y2200">
        <v>34</v>
      </c>
      <c r="Z2200">
        <v>2840</v>
      </c>
      <c r="AA2200">
        <v>0</v>
      </c>
      <c r="AB2200">
        <v>0</v>
      </c>
      <c r="AC2200">
        <v>1</v>
      </c>
      <c r="AD2200">
        <v>0</v>
      </c>
      <c r="AE2200">
        <v>0</v>
      </c>
      <c r="AF2200">
        <v>0</v>
      </c>
      <c r="AG2200">
        <v>0</v>
      </c>
      <c r="AH2200">
        <v>1</v>
      </c>
      <c r="AI2200">
        <v>0</v>
      </c>
      <c r="AJ2200">
        <v>0</v>
      </c>
      <c r="AK2200">
        <v>19</v>
      </c>
      <c r="AL2200">
        <v>16</v>
      </c>
      <c r="AM2200">
        <v>0</v>
      </c>
    </row>
    <row r="2201" spans="1:39" x14ac:dyDescent="0.45">
      <c r="A2201">
        <v>34421</v>
      </c>
      <c r="B2201">
        <v>1</v>
      </c>
      <c r="C2201">
        <v>0</v>
      </c>
      <c r="D2201">
        <v>81</v>
      </c>
      <c r="E2201">
        <v>3</v>
      </c>
      <c r="F2201">
        <v>3</v>
      </c>
      <c r="G2201">
        <v>7</v>
      </c>
      <c r="H2201">
        <v>6</v>
      </c>
      <c r="I2201">
        <v>2</v>
      </c>
      <c r="J2201">
        <v>9</v>
      </c>
      <c r="K2201">
        <v>1</v>
      </c>
      <c r="L2201">
        <v>1</v>
      </c>
      <c r="M2201">
        <v>0</v>
      </c>
      <c r="N2201">
        <v>2</v>
      </c>
      <c r="O2201">
        <v>7</v>
      </c>
      <c r="P2201">
        <v>0</v>
      </c>
      <c r="Q2201">
        <v>0</v>
      </c>
      <c r="R2201">
        <v>0</v>
      </c>
      <c r="S2201">
        <v>0</v>
      </c>
      <c r="T2201">
        <v>0</v>
      </c>
      <c r="U2201">
        <v>0</v>
      </c>
      <c r="V2201">
        <v>3</v>
      </c>
      <c r="W2201">
        <v>11</v>
      </c>
      <c r="X2201">
        <v>0</v>
      </c>
      <c r="Y2201">
        <v>46</v>
      </c>
      <c r="Z2201">
        <v>2522</v>
      </c>
      <c r="AA2201">
        <v>0</v>
      </c>
      <c r="AB2201">
        <v>1</v>
      </c>
      <c r="AC2201">
        <v>0</v>
      </c>
      <c r="AD2201">
        <v>0</v>
      </c>
      <c r="AE2201">
        <v>0</v>
      </c>
      <c r="AF2201">
        <v>0</v>
      </c>
      <c r="AG2201">
        <v>0</v>
      </c>
      <c r="AH2201">
        <v>1</v>
      </c>
      <c r="AI2201">
        <v>0</v>
      </c>
      <c r="AJ2201">
        <v>0</v>
      </c>
      <c r="AK2201">
        <v>21</v>
      </c>
      <c r="AL2201">
        <v>12</v>
      </c>
      <c r="AM2201">
        <v>0</v>
      </c>
    </row>
    <row r="2202" spans="1:39" x14ac:dyDescent="0.45">
      <c r="A2202">
        <v>61223</v>
      </c>
      <c r="B2202">
        <v>0</v>
      </c>
      <c r="C2202">
        <v>1</v>
      </c>
      <c r="D2202">
        <v>46</v>
      </c>
      <c r="E2202">
        <v>709</v>
      </c>
      <c r="F2202">
        <v>43</v>
      </c>
      <c r="G2202">
        <v>182</v>
      </c>
      <c r="H2202">
        <v>42</v>
      </c>
      <c r="I2202">
        <v>118</v>
      </c>
      <c r="J2202">
        <v>247</v>
      </c>
      <c r="K2202">
        <v>2</v>
      </c>
      <c r="L2202">
        <v>9</v>
      </c>
      <c r="M2202">
        <v>3</v>
      </c>
      <c r="N2202">
        <v>4</v>
      </c>
      <c r="O2202">
        <v>5</v>
      </c>
      <c r="P2202">
        <v>0</v>
      </c>
      <c r="Q2202">
        <v>0</v>
      </c>
      <c r="R2202">
        <v>0</v>
      </c>
      <c r="S2202">
        <v>0</v>
      </c>
      <c r="T2202">
        <v>0</v>
      </c>
      <c r="U2202">
        <v>0</v>
      </c>
      <c r="V2202">
        <v>3</v>
      </c>
      <c r="W2202">
        <v>11</v>
      </c>
      <c r="X2202">
        <v>0</v>
      </c>
      <c r="Y2202">
        <v>53</v>
      </c>
      <c r="Z2202">
        <v>2540</v>
      </c>
      <c r="AA2202">
        <v>0</v>
      </c>
      <c r="AB2202">
        <v>1</v>
      </c>
      <c r="AC2202">
        <v>0</v>
      </c>
      <c r="AD2202">
        <v>0</v>
      </c>
      <c r="AE2202">
        <v>0</v>
      </c>
      <c r="AF2202">
        <v>0</v>
      </c>
      <c r="AG2202">
        <v>0</v>
      </c>
      <c r="AH2202">
        <v>1</v>
      </c>
      <c r="AI2202">
        <v>0</v>
      </c>
      <c r="AJ2202">
        <v>0</v>
      </c>
      <c r="AK2202">
        <v>1094</v>
      </c>
      <c r="AL2202">
        <v>847</v>
      </c>
      <c r="AM2202">
        <v>0</v>
      </c>
    </row>
    <row r="2203" spans="1:39" x14ac:dyDescent="0.45">
      <c r="A2203">
        <v>64014</v>
      </c>
      <c r="B2203">
        <v>2</v>
      </c>
      <c r="C2203">
        <v>1</v>
      </c>
      <c r="D2203">
        <v>56</v>
      </c>
      <c r="E2203">
        <v>406</v>
      </c>
      <c r="F2203">
        <v>0</v>
      </c>
      <c r="G2203">
        <v>30</v>
      </c>
      <c r="H2203">
        <v>0</v>
      </c>
      <c r="I2203">
        <v>0</v>
      </c>
      <c r="J2203">
        <v>8</v>
      </c>
      <c r="K2203">
        <v>7</v>
      </c>
      <c r="L2203">
        <v>8</v>
      </c>
      <c r="M2203">
        <v>2</v>
      </c>
      <c r="N2203">
        <v>5</v>
      </c>
      <c r="O2203">
        <v>7</v>
      </c>
      <c r="P2203">
        <v>0</v>
      </c>
      <c r="Q2203">
        <v>0</v>
      </c>
      <c r="R2203">
        <v>0</v>
      </c>
      <c r="S2203">
        <v>1</v>
      </c>
      <c r="T2203">
        <v>0</v>
      </c>
      <c r="U2203">
        <v>0</v>
      </c>
      <c r="V2203">
        <v>3</v>
      </c>
      <c r="W2203">
        <v>11</v>
      </c>
      <c r="X2203">
        <v>0</v>
      </c>
      <c r="Y2203">
        <v>74</v>
      </c>
      <c r="Z2203">
        <v>2178</v>
      </c>
      <c r="AA2203">
        <v>0</v>
      </c>
      <c r="AB2203">
        <v>0</v>
      </c>
      <c r="AC2203">
        <v>0</v>
      </c>
      <c r="AD2203">
        <v>1</v>
      </c>
      <c r="AE2203">
        <v>0</v>
      </c>
      <c r="AF2203">
        <v>0</v>
      </c>
      <c r="AG2203">
        <v>0</v>
      </c>
      <c r="AH2203">
        <v>0</v>
      </c>
      <c r="AI2203">
        <v>0</v>
      </c>
      <c r="AJ2203">
        <v>1</v>
      </c>
      <c r="AK2203">
        <v>436</v>
      </c>
      <c r="AL2203">
        <v>428</v>
      </c>
      <c r="AM2203">
        <v>1</v>
      </c>
    </row>
    <row r="2204" spans="1:39" x14ac:dyDescent="0.45">
      <c r="A2204">
        <v>56981</v>
      </c>
      <c r="B2204">
        <v>0</v>
      </c>
      <c r="C2204">
        <v>0</v>
      </c>
      <c r="D2204">
        <v>91</v>
      </c>
      <c r="E2204">
        <v>908</v>
      </c>
      <c r="F2204">
        <v>48</v>
      </c>
      <c r="G2204">
        <v>217</v>
      </c>
      <c r="H2204">
        <v>32</v>
      </c>
      <c r="I2204">
        <v>12</v>
      </c>
      <c r="J2204">
        <v>24</v>
      </c>
      <c r="K2204">
        <v>1</v>
      </c>
      <c r="L2204">
        <v>2</v>
      </c>
      <c r="M2204">
        <v>3</v>
      </c>
      <c r="N2204">
        <v>13</v>
      </c>
      <c r="O2204">
        <v>6</v>
      </c>
      <c r="P2204">
        <v>0</v>
      </c>
      <c r="Q2204">
        <v>1</v>
      </c>
      <c r="R2204">
        <v>0</v>
      </c>
      <c r="S2204">
        <v>0</v>
      </c>
      <c r="T2204">
        <v>0</v>
      </c>
      <c r="U2204">
        <v>0</v>
      </c>
      <c r="V2204">
        <v>3</v>
      </c>
      <c r="W2204">
        <v>11</v>
      </c>
      <c r="X2204">
        <v>0</v>
      </c>
      <c r="Y2204">
        <v>39</v>
      </c>
      <c r="Z2204">
        <v>2314</v>
      </c>
      <c r="AA2204">
        <v>1</v>
      </c>
      <c r="AB2204">
        <v>0</v>
      </c>
      <c r="AC2204">
        <v>0</v>
      </c>
      <c r="AD2204">
        <v>0</v>
      </c>
      <c r="AE2204">
        <v>0</v>
      </c>
      <c r="AF2204">
        <v>0</v>
      </c>
      <c r="AG2204">
        <v>0</v>
      </c>
      <c r="AH2204">
        <v>1</v>
      </c>
      <c r="AI2204">
        <v>0</v>
      </c>
      <c r="AJ2204">
        <v>0</v>
      </c>
      <c r="AK2204">
        <v>1217</v>
      </c>
      <c r="AL2204">
        <v>1193</v>
      </c>
      <c r="AM2204">
        <v>1</v>
      </c>
    </row>
    <row r="2205" spans="1:39" x14ac:dyDescent="0.45">
      <c r="A2205">
        <v>69245</v>
      </c>
      <c r="B2205">
        <v>0</v>
      </c>
      <c r="C2205">
        <v>1</v>
      </c>
      <c r="D2205">
        <v>8</v>
      </c>
      <c r="E2205">
        <v>428</v>
      </c>
      <c r="F2205">
        <v>30</v>
      </c>
      <c r="G2205">
        <v>214</v>
      </c>
      <c r="H2205">
        <v>80</v>
      </c>
      <c r="I2205">
        <v>30</v>
      </c>
      <c r="J2205">
        <v>61</v>
      </c>
      <c r="K2205">
        <v>2</v>
      </c>
      <c r="L2205">
        <v>6</v>
      </c>
      <c r="M2205">
        <v>5</v>
      </c>
      <c r="N2205">
        <v>10</v>
      </c>
      <c r="O2205">
        <v>3</v>
      </c>
      <c r="P2205">
        <v>0</v>
      </c>
      <c r="Q2205">
        <v>0</v>
      </c>
      <c r="R2205">
        <v>0</v>
      </c>
      <c r="S2205">
        <v>0</v>
      </c>
      <c r="T2205">
        <v>0</v>
      </c>
      <c r="U2205">
        <v>0</v>
      </c>
      <c r="V2205">
        <v>3</v>
      </c>
      <c r="W2205">
        <v>11</v>
      </c>
      <c r="X2205">
        <v>0</v>
      </c>
      <c r="Y2205">
        <v>64</v>
      </c>
      <c r="Z2205">
        <v>2315</v>
      </c>
      <c r="AA2205">
        <v>0</v>
      </c>
      <c r="AB2205">
        <v>0</v>
      </c>
      <c r="AC2205">
        <v>0</v>
      </c>
      <c r="AD2205">
        <v>1</v>
      </c>
      <c r="AE2205">
        <v>0</v>
      </c>
      <c r="AF2205">
        <v>0</v>
      </c>
      <c r="AG2205">
        <v>0</v>
      </c>
      <c r="AH2205">
        <v>0</v>
      </c>
      <c r="AI2205">
        <v>1</v>
      </c>
      <c r="AJ2205">
        <v>0</v>
      </c>
      <c r="AK2205">
        <v>782</v>
      </c>
      <c r="AL2205">
        <v>721</v>
      </c>
      <c r="AM2205">
        <v>0</v>
      </c>
    </row>
    <row r="2206" spans="1:39" x14ac:dyDescent="0.45">
      <c r="A2206">
        <v>52869</v>
      </c>
      <c r="B2206">
        <v>1</v>
      </c>
      <c r="C2206">
        <v>1</v>
      </c>
      <c r="D2206">
        <v>40</v>
      </c>
      <c r="E2206">
        <v>84</v>
      </c>
      <c r="F2206">
        <v>3</v>
      </c>
      <c r="G2206">
        <v>61</v>
      </c>
      <c r="H2206">
        <v>2</v>
      </c>
      <c r="I2206">
        <v>1</v>
      </c>
      <c r="J2206">
        <v>21</v>
      </c>
      <c r="K2206">
        <v>3</v>
      </c>
      <c r="L2206">
        <v>3</v>
      </c>
      <c r="M2206">
        <v>1</v>
      </c>
      <c r="N2206">
        <v>4</v>
      </c>
      <c r="O2206">
        <v>7</v>
      </c>
      <c r="P2206">
        <v>0</v>
      </c>
      <c r="Q2206">
        <v>0</v>
      </c>
      <c r="R2206">
        <v>0</v>
      </c>
      <c r="S2206">
        <v>0</v>
      </c>
      <c r="T2206">
        <v>0</v>
      </c>
      <c r="U2206">
        <v>0</v>
      </c>
      <c r="V2206">
        <v>3</v>
      </c>
      <c r="W2206">
        <v>11</v>
      </c>
      <c r="X2206">
        <v>1</v>
      </c>
      <c r="Y2206">
        <v>66</v>
      </c>
      <c r="Z2206">
        <v>2781</v>
      </c>
      <c r="AA2206">
        <v>0</v>
      </c>
      <c r="AB2206">
        <v>1</v>
      </c>
      <c r="AC2206">
        <v>0</v>
      </c>
      <c r="AD2206">
        <v>0</v>
      </c>
      <c r="AE2206">
        <v>0</v>
      </c>
      <c r="AF2206">
        <v>0</v>
      </c>
      <c r="AG2206">
        <v>0</v>
      </c>
      <c r="AH2206">
        <v>0</v>
      </c>
      <c r="AI2206">
        <v>0</v>
      </c>
      <c r="AJ2206">
        <v>1</v>
      </c>
      <c r="AK2206">
        <v>151</v>
      </c>
      <c r="AL2206">
        <v>130</v>
      </c>
      <c r="AM2206">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A271E-22B9-44FF-B69A-B75120F56224}">
  <dimension ref="A1:B44"/>
  <sheetViews>
    <sheetView workbookViewId="0">
      <selection activeCell="D4" sqref="D4"/>
    </sheetView>
  </sheetViews>
  <sheetFormatPr defaultRowHeight="14.25" x14ac:dyDescent="0.45"/>
  <cols>
    <col min="1" max="1" width="22" bestFit="1" customWidth="1"/>
    <col min="2" max="2" width="20.46484375" bestFit="1" customWidth="1"/>
  </cols>
  <sheetData>
    <row r="1" spans="1:2" x14ac:dyDescent="0.45">
      <c r="A1" t="s">
        <v>55</v>
      </c>
      <c r="B1" t="s">
        <v>74</v>
      </c>
    </row>
    <row r="2" spans="1:2" x14ac:dyDescent="0.45">
      <c r="A2" t="s">
        <v>56</v>
      </c>
      <c r="B2" t="s">
        <v>95</v>
      </c>
    </row>
    <row r="3" spans="1:2" x14ac:dyDescent="0.45">
      <c r="A3" t="s">
        <v>52</v>
      </c>
      <c r="B3" t="s">
        <v>63</v>
      </c>
    </row>
    <row r="4" spans="1:2" x14ac:dyDescent="0.45">
      <c r="A4" t="s">
        <v>53</v>
      </c>
      <c r="B4" t="s">
        <v>59</v>
      </c>
    </row>
    <row r="5" spans="1:2" x14ac:dyDescent="0.45">
      <c r="A5" t="s">
        <v>54</v>
      </c>
      <c r="B5" t="s">
        <v>60</v>
      </c>
    </row>
    <row r="6" spans="1:2" x14ac:dyDescent="0.45">
      <c r="A6" t="s">
        <v>57</v>
      </c>
      <c r="B6" t="s">
        <v>2300</v>
      </c>
    </row>
    <row r="7" spans="1:2" x14ac:dyDescent="0.45">
      <c r="A7" t="s">
        <v>24</v>
      </c>
      <c r="B7" t="s">
        <v>84</v>
      </c>
    </row>
    <row r="8" spans="1:2" x14ac:dyDescent="0.45">
      <c r="A8" t="s">
        <v>45</v>
      </c>
      <c r="B8" t="s">
        <v>68</v>
      </c>
    </row>
    <row r="9" spans="1:2" x14ac:dyDescent="0.45">
      <c r="A9" t="s">
        <v>40</v>
      </c>
      <c r="B9" t="s">
        <v>66</v>
      </c>
    </row>
    <row r="10" spans="1:2" x14ac:dyDescent="0.45">
      <c r="A10" t="s">
        <v>41</v>
      </c>
      <c r="B10" t="s">
        <v>93</v>
      </c>
    </row>
    <row r="11" spans="1:2" x14ac:dyDescent="0.45">
      <c r="A11" t="s">
        <v>44</v>
      </c>
      <c r="B11" t="s">
        <v>71</v>
      </c>
    </row>
    <row r="12" spans="1:2" x14ac:dyDescent="0.45">
      <c r="A12" t="s">
        <v>43</v>
      </c>
      <c r="B12" t="s">
        <v>2301</v>
      </c>
    </row>
    <row r="13" spans="1:2" x14ac:dyDescent="0.45">
      <c r="A13" t="s">
        <v>46</v>
      </c>
      <c r="B13" t="s">
        <v>76</v>
      </c>
    </row>
    <row r="14" spans="1:2" x14ac:dyDescent="0.45">
      <c r="A14" t="s">
        <v>42</v>
      </c>
      <c r="B14" t="s">
        <v>64</v>
      </c>
    </row>
    <row r="15" spans="1:2" x14ac:dyDescent="0.45">
      <c r="A15" t="s">
        <v>39</v>
      </c>
      <c r="B15" t="s">
        <v>69</v>
      </c>
    </row>
    <row r="16" spans="1:2" x14ac:dyDescent="0.45">
      <c r="A16" t="s">
        <v>49</v>
      </c>
      <c r="B16" t="s">
        <v>94</v>
      </c>
    </row>
    <row r="17" spans="1:2" x14ac:dyDescent="0.45">
      <c r="A17" t="s">
        <v>20</v>
      </c>
      <c r="B17" t="s">
        <v>96</v>
      </c>
    </row>
    <row r="18" spans="1:2" x14ac:dyDescent="0.45">
      <c r="A18" t="s">
        <v>25</v>
      </c>
      <c r="B18" t="s">
        <v>85</v>
      </c>
    </row>
    <row r="19" spans="1:2" x14ac:dyDescent="0.45">
      <c r="A19" t="s">
        <v>47</v>
      </c>
      <c r="B19" t="s">
        <v>73</v>
      </c>
    </row>
    <row r="20" spans="1:2" x14ac:dyDescent="0.45">
      <c r="A20" t="s">
        <v>77</v>
      </c>
      <c r="B20" t="s">
        <v>80</v>
      </c>
    </row>
    <row r="21" spans="1:2" x14ac:dyDescent="0.45">
      <c r="A21" t="s">
        <v>32</v>
      </c>
      <c r="B21" t="s">
        <v>81</v>
      </c>
    </row>
    <row r="22" spans="1:2" x14ac:dyDescent="0.45">
      <c r="A22" t="s">
        <v>33</v>
      </c>
      <c r="B22" t="s">
        <v>82</v>
      </c>
    </row>
    <row r="23" spans="1:2" x14ac:dyDescent="0.45">
      <c r="A23" t="s">
        <v>34</v>
      </c>
      <c r="B23" t="s">
        <v>72</v>
      </c>
    </row>
    <row r="24" spans="1:2" x14ac:dyDescent="0.45">
      <c r="A24" t="s">
        <v>35</v>
      </c>
      <c r="B24" t="s">
        <v>70</v>
      </c>
    </row>
    <row r="25" spans="1:2" x14ac:dyDescent="0.45">
      <c r="A25" t="s">
        <v>0</v>
      </c>
      <c r="B25" t="s">
        <v>83</v>
      </c>
    </row>
    <row r="26" spans="1:2" x14ac:dyDescent="0.45">
      <c r="A26" t="s">
        <v>1</v>
      </c>
      <c r="B26" t="s">
        <v>92</v>
      </c>
    </row>
    <row r="27" spans="1:2" x14ac:dyDescent="0.45">
      <c r="A27" t="s">
        <v>26</v>
      </c>
      <c r="B27" t="s">
        <v>86</v>
      </c>
    </row>
    <row r="28" spans="1:2" x14ac:dyDescent="0.45">
      <c r="A28" t="s">
        <v>27</v>
      </c>
      <c r="B28" t="s">
        <v>87</v>
      </c>
    </row>
    <row r="29" spans="1:2" x14ac:dyDescent="0.45">
      <c r="A29" t="s">
        <v>28</v>
      </c>
      <c r="B29" t="s">
        <v>88</v>
      </c>
    </row>
    <row r="30" spans="1:2" x14ac:dyDescent="0.45">
      <c r="A30" t="s">
        <v>29</v>
      </c>
      <c r="B30" t="s">
        <v>78</v>
      </c>
    </row>
    <row r="31" spans="1:2" x14ac:dyDescent="0.45">
      <c r="A31" t="s">
        <v>30</v>
      </c>
      <c r="B31" t="s">
        <v>79</v>
      </c>
    </row>
    <row r="32" spans="1:2" x14ac:dyDescent="0.45">
      <c r="A32" t="s">
        <v>97</v>
      </c>
      <c r="B32" t="s">
        <v>2302</v>
      </c>
    </row>
    <row r="33" spans="1:2" x14ac:dyDescent="0.45">
      <c r="A33" t="s">
        <v>2303</v>
      </c>
      <c r="B33" t="s">
        <v>2304</v>
      </c>
    </row>
    <row r="34" spans="1:2" x14ac:dyDescent="0.45">
      <c r="A34" t="s">
        <v>3</v>
      </c>
      <c r="B34" t="s">
        <v>67</v>
      </c>
    </row>
    <row r="35" spans="1:2" x14ac:dyDescent="0.45">
      <c r="A35" t="s">
        <v>23</v>
      </c>
      <c r="B35" t="s">
        <v>75</v>
      </c>
    </row>
    <row r="36" spans="1:2" x14ac:dyDescent="0.45">
      <c r="A36" t="s">
        <v>2305</v>
      </c>
      <c r="B36" t="s">
        <v>2306</v>
      </c>
    </row>
    <row r="37" spans="1:2" x14ac:dyDescent="0.45">
      <c r="A37" t="s">
        <v>2307</v>
      </c>
      <c r="B37" t="s">
        <v>2306</v>
      </c>
    </row>
    <row r="38" spans="1:2" x14ac:dyDescent="0.45">
      <c r="A38" t="s">
        <v>2308</v>
      </c>
      <c r="B38" t="s">
        <v>2306</v>
      </c>
    </row>
    <row r="39" spans="1:2" x14ac:dyDescent="0.45">
      <c r="A39" t="s">
        <v>50</v>
      </c>
      <c r="B39" t="s">
        <v>61</v>
      </c>
    </row>
    <row r="40" spans="1:2" x14ac:dyDescent="0.45">
      <c r="A40" t="s">
        <v>2</v>
      </c>
      <c r="B40" t="s">
        <v>89</v>
      </c>
    </row>
    <row r="41" spans="1:2" x14ac:dyDescent="0.45">
      <c r="A41" t="s">
        <v>48</v>
      </c>
      <c r="B41" t="s">
        <v>91</v>
      </c>
    </row>
    <row r="42" spans="1:2" x14ac:dyDescent="0.45">
      <c r="A42" t="s">
        <v>51</v>
      </c>
      <c r="B42" t="s">
        <v>62</v>
      </c>
    </row>
    <row r="43" spans="1:2" x14ac:dyDescent="0.45">
      <c r="A43" t="s">
        <v>21</v>
      </c>
      <c r="B43" t="s">
        <v>90</v>
      </c>
    </row>
    <row r="44" spans="1:2" x14ac:dyDescent="0.45">
      <c r="A44" t="s">
        <v>22</v>
      </c>
      <c r="B44" t="s">
        <v>65</v>
      </c>
    </row>
  </sheetData>
  <sheetProtection algorithmName="SHA-512" hashValue="5+yQIA5pvZOB5uXwCprBMD97Su1nIJINXWRYn7YzDZkfozRjHRc9UghOfSaQpRuUj4Y3umFqjg6d9k+BlO9pLw==" saltValue="uzdGVlZXlSJ7PucSZXvgyg==" spinCount="100000"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41</vt:i4>
      </vt:variant>
    </vt:vector>
  </HeadingPairs>
  <TitlesOfParts>
    <vt:vector size="52" baseType="lpstr">
      <vt:lpstr>Current Picture</vt:lpstr>
      <vt:lpstr>Pivot_Super</vt:lpstr>
      <vt:lpstr>Data</vt:lpstr>
      <vt:lpstr>EDA</vt:lpstr>
      <vt:lpstr>Segmentation Analysis</vt:lpstr>
      <vt:lpstr>Bi- &amp; Multi-Variate Analyses</vt:lpstr>
      <vt:lpstr>Pivot_Kids&amp;Marital</vt:lpstr>
      <vt:lpstr>Pivot_Age</vt:lpstr>
      <vt:lpstr>Pivot_Income</vt:lpstr>
      <vt:lpstr>Raw Data</vt:lpstr>
      <vt:lpstr>Names</vt:lpstr>
      <vt:lpstr>Accepted_Cmp_1</vt:lpstr>
      <vt:lpstr>Accepted_Cmp_2</vt:lpstr>
      <vt:lpstr>Accepted_Cmp_3</vt:lpstr>
      <vt:lpstr>Accepted_Cmp_4</vt:lpstr>
      <vt:lpstr>Accepted_Cmp_5</vt:lpstr>
      <vt:lpstr>Accepted_Cmp_Overall</vt:lpstr>
      <vt:lpstr>Age</vt:lpstr>
      <vt:lpstr>Amt_FishProds</vt:lpstr>
      <vt:lpstr>Amt_Fruits</vt:lpstr>
      <vt:lpstr>Amt_GoldProds</vt:lpstr>
      <vt:lpstr>Amt_MeatProds</vt:lpstr>
      <vt:lpstr>Amt_RegularProds</vt:lpstr>
      <vt:lpstr>Amt_SweetProds</vt:lpstr>
      <vt:lpstr>Amt_Total</vt:lpstr>
      <vt:lpstr>Amt_Wines</vt:lpstr>
      <vt:lpstr>CatalogPurchases</vt:lpstr>
      <vt:lpstr>Complain</vt:lpstr>
      <vt:lpstr>Customer_Days</vt:lpstr>
      <vt:lpstr>DealsPurchases</vt:lpstr>
      <vt:lpstr>education_2n_Cycle</vt:lpstr>
      <vt:lpstr>education_Basic</vt:lpstr>
      <vt:lpstr>education_Graduation</vt:lpstr>
      <vt:lpstr>education_Master</vt:lpstr>
      <vt:lpstr>education_PhD</vt:lpstr>
      <vt:lpstr>Income</vt:lpstr>
      <vt:lpstr>Kidhome</vt:lpstr>
      <vt:lpstr>marital_Divorced</vt:lpstr>
      <vt:lpstr>marital_Married</vt:lpstr>
      <vt:lpstr>marital_Single</vt:lpstr>
      <vt:lpstr>marital_Together</vt:lpstr>
      <vt:lpstr>marital_Widow</vt:lpstr>
      <vt:lpstr>n</vt:lpstr>
      <vt:lpstr>Number_of_children</vt:lpstr>
      <vt:lpstr>Recency</vt:lpstr>
      <vt:lpstr>Response</vt:lpstr>
      <vt:lpstr>StorePurchases</vt:lpstr>
      <vt:lpstr>Teenhome</vt:lpstr>
      <vt:lpstr>WebPurchases</vt:lpstr>
      <vt:lpstr>WebVisitsMonth</vt:lpstr>
      <vt:lpstr>Z_CostContact</vt:lpstr>
      <vt:lpstr>Z_Revenue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Shreeraj Salunke</dc:creator>
  <cp:lastModifiedBy>Shreeraj Salunke</cp:lastModifiedBy>
  <dcterms:created xsi:type="dcterms:W3CDTF">2025-05-27T06:59:36Z</dcterms:created>
  <dcterms:modified xsi:type="dcterms:W3CDTF">2025-06-06T09:07:58Z</dcterms:modified>
</cp:coreProperties>
</file>